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0" documentId="13_ncr:1_{1BAF1C02-1B0F-4CD3-85E2-E5C0C8CA9B46}" xr6:coauthVersionLast="47" xr6:coauthVersionMax="47" xr10:uidLastSave="{00000000-0000-0000-0000-000000000000}"/>
  <bookViews>
    <workbookView xWindow="-120" yWindow="-120" windowWidth="29040" windowHeight="15720" tabRatio="887" activeTab="8" xr2:uid="{00000000-000D-0000-FFFF-FFFF00000000}"/>
  </bookViews>
  <sheets>
    <sheet name="Istoric" sheetId="1" r:id="rId1"/>
    <sheet name="Prezente" sheetId="36" r:id="rId2"/>
    <sheet name="Data" sheetId="4" r:id="rId3"/>
    <sheet name="Regulament S22" sheetId="7" r:id="rId4"/>
    <sheet name="5 ani SYR" sheetId="24" state="hidden" r:id="rId5"/>
    <sheet name="Barem" sheetId="3" r:id="rId6"/>
    <sheet name="Participanti" sheetId="5" r:id="rId7"/>
    <sheet name="Lista postari E1" sheetId="43" state="hidden" r:id="rId8"/>
    <sheet name="Gold" sheetId="8" r:id="rId9"/>
    <sheet name="Silver" sheetId="40" r:id="rId10"/>
    <sheet name="Bronze" sheetId="41" r:id="rId11"/>
    <sheet name="Cataratorii" sheetId="22" r:id="rId12"/>
    <sheet name="Vitezistii" sheetId="20" r:id="rId13"/>
    <sheet name="Povestitorii" sheetId="31" r:id="rId14"/>
    <sheet name="Curse" sheetId="42" r:id="rId15"/>
    <sheet name="Check" sheetId="34" state="hidden" r:id="rId16"/>
    <sheet name="Echipe" sheetId="19" state="hidden" r:id="rId17"/>
    <sheet name="Data_Echipe" sheetId="26" state="hidden" r:id="rId18"/>
    <sheet name="de alocat" sheetId="32" state="hidden" r:id="rId19"/>
    <sheet name="Premiu_ASC" sheetId="27" state="hidden" r:id="rId20"/>
  </sheets>
  <definedNames>
    <definedName name="_xlnm._FilterDatabase" localSheetId="5" hidden="1">Barem!$K$1:$Q$16</definedName>
    <definedName name="_xlnm._FilterDatabase" localSheetId="10" hidden="1">Bronze!$A$1:$AI$35</definedName>
    <definedName name="_xlnm._FilterDatabase" localSheetId="11" hidden="1">Cataratorii!$A$1:$U$1</definedName>
    <definedName name="_xlnm._FilterDatabase" localSheetId="15" hidden="1">Check!$A$1:$G$85</definedName>
    <definedName name="_xlnm._FilterDatabase" localSheetId="2" hidden="1">Data!$A$1:$Z$863</definedName>
    <definedName name="_xlnm._FilterDatabase" localSheetId="16" hidden="1">Echipe!$A$3:$R$8</definedName>
    <definedName name="_xlnm._FilterDatabase" localSheetId="8" hidden="1">Gold!$A$1:$AI$21</definedName>
    <definedName name="_xlnm._FilterDatabase" localSheetId="7" hidden="1">'Lista postari E1'!$A$1:$C$74</definedName>
    <definedName name="_xlnm._FilterDatabase" localSheetId="6" hidden="1">Participanti!$A$1:$E$282</definedName>
    <definedName name="_xlnm._FilterDatabase" localSheetId="13" hidden="1">Povestitorii!$A$1:$R$1</definedName>
    <definedName name="_xlnm._FilterDatabase" localSheetId="9" hidden="1">Silver!$A$1:$AI$21</definedName>
    <definedName name="_xlnm._FilterDatabase" localSheetId="12" hidden="1">Vitezistii!$A$1:$T$1</definedName>
  </definedNames>
  <calcPr calcId="191029"/>
  <pivotCaches>
    <pivotCache cacheId="7"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2" l="1"/>
  <c r="D3" i="22"/>
  <c r="E3" i="22"/>
  <c r="F3" i="22"/>
  <c r="G3" i="22"/>
  <c r="H3" i="22"/>
  <c r="I3" i="22"/>
  <c r="J3" i="22"/>
  <c r="R3" i="22" s="1"/>
  <c r="K3" i="22"/>
  <c r="L3" i="22"/>
  <c r="M3" i="22"/>
  <c r="N3" i="22"/>
  <c r="O3" i="22"/>
  <c r="P3" i="22"/>
  <c r="Q3" i="22"/>
  <c r="S3" i="22"/>
  <c r="C4" i="22"/>
  <c r="R4" i="22" s="1"/>
  <c r="D4" i="22"/>
  <c r="E4" i="22"/>
  <c r="F4" i="22"/>
  <c r="G4" i="22"/>
  <c r="H4" i="22"/>
  <c r="I4" i="22"/>
  <c r="J4" i="22"/>
  <c r="K4" i="22"/>
  <c r="L4" i="22"/>
  <c r="M4" i="22"/>
  <c r="N4" i="22"/>
  <c r="O4" i="22"/>
  <c r="P4" i="22"/>
  <c r="Q4" i="22"/>
  <c r="S4" i="22"/>
  <c r="C5" i="22"/>
  <c r="D5" i="22"/>
  <c r="E5" i="22"/>
  <c r="R5" i="22" s="1"/>
  <c r="F5" i="22"/>
  <c r="G5" i="22"/>
  <c r="H5" i="22"/>
  <c r="I5" i="22"/>
  <c r="J5" i="22"/>
  <c r="K5" i="22"/>
  <c r="L5" i="22"/>
  <c r="M5" i="22"/>
  <c r="N5" i="22"/>
  <c r="O5" i="22"/>
  <c r="P5" i="22"/>
  <c r="Q5" i="22"/>
  <c r="S5" i="22"/>
  <c r="C6" i="22"/>
  <c r="D6" i="22"/>
  <c r="R6" i="22" s="1"/>
  <c r="E6" i="22"/>
  <c r="F6" i="22"/>
  <c r="G6" i="22"/>
  <c r="H6" i="22"/>
  <c r="I6" i="22"/>
  <c r="J6" i="22"/>
  <c r="K6" i="22"/>
  <c r="L6" i="22"/>
  <c r="M6" i="22"/>
  <c r="N6" i="22"/>
  <c r="O6" i="22"/>
  <c r="P6" i="22"/>
  <c r="Q6" i="22"/>
  <c r="S6" i="22"/>
  <c r="C7" i="22"/>
  <c r="R7" i="22" s="1"/>
  <c r="D7" i="22"/>
  <c r="E7" i="22"/>
  <c r="F7" i="22"/>
  <c r="G7" i="22"/>
  <c r="H7" i="22"/>
  <c r="I7" i="22"/>
  <c r="J7" i="22"/>
  <c r="K7" i="22"/>
  <c r="L7" i="22"/>
  <c r="M7" i="22"/>
  <c r="N7" i="22"/>
  <c r="O7" i="22"/>
  <c r="P7" i="22"/>
  <c r="Q7" i="22"/>
  <c r="S7" i="22"/>
  <c r="C8" i="22"/>
  <c r="D8" i="22"/>
  <c r="E8" i="22"/>
  <c r="R8" i="22" s="1"/>
  <c r="F8" i="22"/>
  <c r="G8" i="22"/>
  <c r="H8" i="22"/>
  <c r="I8" i="22"/>
  <c r="J8" i="22"/>
  <c r="K8" i="22"/>
  <c r="L8" i="22"/>
  <c r="M8" i="22"/>
  <c r="N8" i="22"/>
  <c r="O8" i="22"/>
  <c r="P8" i="22"/>
  <c r="Q8" i="22"/>
  <c r="S8" i="22"/>
  <c r="C9" i="22"/>
  <c r="R9" i="22" s="1"/>
  <c r="D9" i="22"/>
  <c r="E9" i="22"/>
  <c r="F9" i="22"/>
  <c r="G9" i="22"/>
  <c r="H9" i="22"/>
  <c r="I9" i="22"/>
  <c r="J9" i="22"/>
  <c r="K9" i="22"/>
  <c r="L9" i="22"/>
  <c r="M9" i="22"/>
  <c r="N9" i="22"/>
  <c r="O9" i="22"/>
  <c r="P9" i="22"/>
  <c r="Q9" i="22"/>
  <c r="S9" i="22"/>
  <c r="C10" i="22"/>
  <c r="R10" i="22" s="1"/>
  <c r="D10" i="22"/>
  <c r="E10" i="22"/>
  <c r="F10" i="22"/>
  <c r="G10" i="22"/>
  <c r="H10" i="22"/>
  <c r="I10" i="22"/>
  <c r="J10" i="22"/>
  <c r="K10" i="22"/>
  <c r="L10" i="22"/>
  <c r="M10" i="22"/>
  <c r="N10" i="22"/>
  <c r="O10" i="22"/>
  <c r="P10" i="22"/>
  <c r="Q10" i="22"/>
  <c r="S10" i="22"/>
  <c r="C11" i="22"/>
  <c r="D11" i="22"/>
  <c r="E11" i="22"/>
  <c r="F11" i="22"/>
  <c r="G11" i="22"/>
  <c r="H11" i="22"/>
  <c r="I11" i="22"/>
  <c r="J11" i="22"/>
  <c r="R11" i="22" s="1"/>
  <c r="K11" i="22"/>
  <c r="L11" i="22"/>
  <c r="M11" i="22"/>
  <c r="N11" i="22"/>
  <c r="O11" i="22"/>
  <c r="P11" i="22"/>
  <c r="Q11" i="22"/>
  <c r="S11" i="22"/>
  <c r="C12" i="22"/>
  <c r="R12" i="22" s="1"/>
  <c r="D12" i="22"/>
  <c r="E12" i="22"/>
  <c r="F12" i="22"/>
  <c r="G12" i="22"/>
  <c r="H12" i="22"/>
  <c r="I12" i="22"/>
  <c r="J12" i="22"/>
  <c r="K12" i="22"/>
  <c r="L12" i="22"/>
  <c r="M12" i="22"/>
  <c r="N12" i="22"/>
  <c r="O12" i="22"/>
  <c r="P12" i="22"/>
  <c r="Q12" i="22"/>
  <c r="S12" i="22"/>
  <c r="C13" i="22"/>
  <c r="D13" i="22"/>
  <c r="E13" i="22"/>
  <c r="R13" i="22" s="1"/>
  <c r="F13" i="22"/>
  <c r="G13" i="22"/>
  <c r="H13" i="22"/>
  <c r="I13" i="22"/>
  <c r="J13" i="22"/>
  <c r="K13" i="22"/>
  <c r="L13" i="22"/>
  <c r="M13" i="22"/>
  <c r="N13" i="22"/>
  <c r="O13" i="22"/>
  <c r="P13" i="22"/>
  <c r="Q13" i="22"/>
  <c r="S13" i="22"/>
  <c r="C14" i="22"/>
  <c r="D14" i="22"/>
  <c r="R14" i="22" s="1"/>
  <c r="E14" i="22"/>
  <c r="F14" i="22"/>
  <c r="G14" i="22"/>
  <c r="H14" i="22"/>
  <c r="I14" i="22"/>
  <c r="J14" i="22"/>
  <c r="K14" i="22"/>
  <c r="L14" i="22"/>
  <c r="M14" i="22"/>
  <c r="N14" i="22"/>
  <c r="O14" i="22"/>
  <c r="P14" i="22"/>
  <c r="Q14" i="22"/>
  <c r="S14" i="22"/>
  <c r="C15" i="22"/>
  <c r="R15" i="22" s="1"/>
  <c r="D15" i="22"/>
  <c r="E15" i="22"/>
  <c r="F15" i="22"/>
  <c r="G15" i="22"/>
  <c r="H15" i="22"/>
  <c r="I15" i="22"/>
  <c r="J15" i="22"/>
  <c r="K15" i="22"/>
  <c r="L15" i="22"/>
  <c r="M15" i="22"/>
  <c r="N15" i="22"/>
  <c r="O15" i="22"/>
  <c r="P15" i="22"/>
  <c r="Q15" i="22"/>
  <c r="S15" i="22"/>
  <c r="C16" i="22"/>
  <c r="D16" i="22"/>
  <c r="E16" i="22"/>
  <c r="R16" i="22" s="1"/>
  <c r="F16" i="22"/>
  <c r="G16" i="22"/>
  <c r="H16" i="22"/>
  <c r="I16" i="22"/>
  <c r="J16" i="22"/>
  <c r="K16" i="22"/>
  <c r="L16" i="22"/>
  <c r="M16" i="22"/>
  <c r="N16" i="22"/>
  <c r="O16" i="22"/>
  <c r="P16" i="22"/>
  <c r="Q16" i="22"/>
  <c r="S16" i="22"/>
  <c r="C17" i="22"/>
  <c r="R17" i="22" s="1"/>
  <c r="D17" i="22"/>
  <c r="E17" i="22"/>
  <c r="F17" i="22"/>
  <c r="G17" i="22"/>
  <c r="H17" i="22"/>
  <c r="I17" i="22"/>
  <c r="J17" i="22"/>
  <c r="K17" i="22"/>
  <c r="L17" i="22"/>
  <c r="M17" i="22"/>
  <c r="N17" i="22"/>
  <c r="O17" i="22"/>
  <c r="P17" i="22"/>
  <c r="Q17" i="22"/>
  <c r="S17" i="22"/>
  <c r="C18" i="22"/>
  <c r="R18" i="22" s="1"/>
  <c r="D18" i="22"/>
  <c r="E18" i="22"/>
  <c r="F18" i="22"/>
  <c r="G18" i="22"/>
  <c r="H18" i="22"/>
  <c r="I18" i="22"/>
  <c r="J18" i="22"/>
  <c r="K18" i="22"/>
  <c r="L18" i="22"/>
  <c r="M18" i="22"/>
  <c r="N18" i="22"/>
  <c r="O18" i="22"/>
  <c r="P18" i="22"/>
  <c r="Q18" i="22"/>
  <c r="S18" i="22"/>
  <c r="C19" i="22"/>
  <c r="D19" i="22"/>
  <c r="E19" i="22"/>
  <c r="F19" i="22"/>
  <c r="G19" i="22"/>
  <c r="H19" i="22"/>
  <c r="I19" i="22"/>
  <c r="J19" i="22"/>
  <c r="R19" i="22" s="1"/>
  <c r="K19" i="22"/>
  <c r="L19" i="22"/>
  <c r="M19" i="22"/>
  <c r="N19" i="22"/>
  <c r="O19" i="22"/>
  <c r="P19" i="22"/>
  <c r="Q19" i="22"/>
  <c r="S19" i="22"/>
  <c r="C20" i="22"/>
  <c r="R20" i="22" s="1"/>
  <c r="D20" i="22"/>
  <c r="E20" i="22"/>
  <c r="F20" i="22"/>
  <c r="G20" i="22"/>
  <c r="H20" i="22"/>
  <c r="I20" i="22"/>
  <c r="J20" i="22"/>
  <c r="K20" i="22"/>
  <c r="L20" i="22"/>
  <c r="M20" i="22"/>
  <c r="N20" i="22"/>
  <c r="O20" i="22"/>
  <c r="P20" i="22"/>
  <c r="Q20" i="22"/>
  <c r="S20" i="22"/>
  <c r="C21" i="22"/>
  <c r="D21" i="22"/>
  <c r="E21" i="22"/>
  <c r="R21" i="22" s="1"/>
  <c r="F21" i="22"/>
  <c r="G21" i="22"/>
  <c r="H21" i="22"/>
  <c r="I21" i="22"/>
  <c r="J21" i="22"/>
  <c r="K21" i="22"/>
  <c r="L21" i="22"/>
  <c r="M21" i="22"/>
  <c r="N21" i="22"/>
  <c r="O21" i="22"/>
  <c r="P21" i="22"/>
  <c r="Q21" i="22"/>
  <c r="S21" i="22"/>
  <c r="C22" i="22"/>
  <c r="D22" i="22"/>
  <c r="R22" i="22" s="1"/>
  <c r="E22" i="22"/>
  <c r="F22" i="22"/>
  <c r="G22" i="22"/>
  <c r="H22" i="22"/>
  <c r="I22" i="22"/>
  <c r="J22" i="22"/>
  <c r="K22" i="22"/>
  <c r="L22" i="22"/>
  <c r="M22" i="22"/>
  <c r="N22" i="22"/>
  <c r="O22" i="22"/>
  <c r="P22" i="22"/>
  <c r="Q22" i="22"/>
  <c r="S22" i="22"/>
  <c r="C23" i="22"/>
  <c r="R23" i="22" s="1"/>
  <c r="D23" i="22"/>
  <c r="E23" i="22"/>
  <c r="F23" i="22"/>
  <c r="G23" i="22"/>
  <c r="H23" i="22"/>
  <c r="I23" i="22"/>
  <c r="J23" i="22"/>
  <c r="K23" i="22"/>
  <c r="L23" i="22"/>
  <c r="M23" i="22"/>
  <c r="N23" i="22"/>
  <c r="O23" i="22"/>
  <c r="P23" i="22"/>
  <c r="Q23" i="22"/>
  <c r="S23" i="22"/>
  <c r="C24" i="22"/>
  <c r="D24" i="22"/>
  <c r="E24" i="22"/>
  <c r="R24" i="22" s="1"/>
  <c r="F24" i="22"/>
  <c r="G24" i="22"/>
  <c r="H24" i="22"/>
  <c r="I24" i="22"/>
  <c r="J24" i="22"/>
  <c r="K24" i="22"/>
  <c r="L24" i="22"/>
  <c r="M24" i="22"/>
  <c r="N24" i="22"/>
  <c r="O24" i="22"/>
  <c r="P24" i="22"/>
  <c r="Q24" i="22"/>
  <c r="S24" i="22"/>
  <c r="C25" i="22"/>
  <c r="R25" i="22" s="1"/>
  <c r="D25" i="22"/>
  <c r="E25" i="22"/>
  <c r="F25" i="22"/>
  <c r="G25" i="22"/>
  <c r="H25" i="22"/>
  <c r="I25" i="22"/>
  <c r="J25" i="22"/>
  <c r="K25" i="22"/>
  <c r="L25" i="22"/>
  <c r="M25" i="22"/>
  <c r="N25" i="22"/>
  <c r="O25" i="22"/>
  <c r="P25" i="22"/>
  <c r="Q25" i="22"/>
  <c r="S25" i="22"/>
  <c r="C26" i="22"/>
  <c r="R26" i="22" s="1"/>
  <c r="D26" i="22"/>
  <c r="E26" i="22"/>
  <c r="F26" i="22"/>
  <c r="G26" i="22"/>
  <c r="H26" i="22"/>
  <c r="I26" i="22"/>
  <c r="J26" i="22"/>
  <c r="K26" i="22"/>
  <c r="L26" i="22"/>
  <c r="M26" i="22"/>
  <c r="N26" i="22"/>
  <c r="O26" i="22"/>
  <c r="P26" i="22"/>
  <c r="Q26" i="22"/>
  <c r="S26" i="22"/>
  <c r="C27" i="22"/>
  <c r="D27" i="22"/>
  <c r="E27" i="22"/>
  <c r="F27" i="22"/>
  <c r="G27" i="22"/>
  <c r="H27" i="22"/>
  <c r="I27" i="22"/>
  <c r="J27" i="22"/>
  <c r="R27" i="22" s="1"/>
  <c r="K27" i="22"/>
  <c r="L27" i="22"/>
  <c r="M27" i="22"/>
  <c r="N27" i="22"/>
  <c r="O27" i="22"/>
  <c r="P27" i="22"/>
  <c r="Q27" i="22"/>
  <c r="S27" i="22"/>
  <c r="C28" i="22"/>
  <c r="D28" i="22"/>
  <c r="E28" i="22"/>
  <c r="F28" i="22"/>
  <c r="R28" i="22" s="1"/>
  <c r="G28" i="22"/>
  <c r="H28" i="22"/>
  <c r="I28" i="22"/>
  <c r="J28" i="22"/>
  <c r="K28" i="22"/>
  <c r="L28" i="22"/>
  <c r="M28" i="22"/>
  <c r="N28" i="22"/>
  <c r="O28" i="22"/>
  <c r="P28" i="22"/>
  <c r="Q28" i="22"/>
  <c r="S28" i="22"/>
  <c r="C29" i="22"/>
  <c r="D29" i="22"/>
  <c r="E29" i="22"/>
  <c r="R29" i="22" s="1"/>
  <c r="F29" i="22"/>
  <c r="G29" i="22"/>
  <c r="H29" i="22"/>
  <c r="I29" i="22"/>
  <c r="J29" i="22"/>
  <c r="K29" i="22"/>
  <c r="L29" i="22"/>
  <c r="M29" i="22"/>
  <c r="N29" i="22"/>
  <c r="O29" i="22"/>
  <c r="P29" i="22"/>
  <c r="Q29" i="22"/>
  <c r="S29" i="22"/>
  <c r="C30" i="22"/>
  <c r="D30" i="22"/>
  <c r="R30" i="22" s="1"/>
  <c r="E30" i="22"/>
  <c r="F30" i="22"/>
  <c r="G30" i="22"/>
  <c r="H30" i="22"/>
  <c r="I30" i="22"/>
  <c r="J30" i="22"/>
  <c r="K30" i="22"/>
  <c r="L30" i="22"/>
  <c r="M30" i="22"/>
  <c r="N30" i="22"/>
  <c r="O30" i="22"/>
  <c r="P30" i="22"/>
  <c r="Q30" i="22"/>
  <c r="S30" i="22"/>
  <c r="C31" i="22"/>
  <c r="R31" i="22" s="1"/>
  <c r="D31" i="22"/>
  <c r="E31" i="22"/>
  <c r="F31" i="22"/>
  <c r="G31" i="22"/>
  <c r="H31" i="22"/>
  <c r="I31" i="22"/>
  <c r="J31" i="22"/>
  <c r="K31" i="22"/>
  <c r="L31" i="22"/>
  <c r="M31" i="22"/>
  <c r="N31" i="22"/>
  <c r="O31" i="22"/>
  <c r="P31" i="22"/>
  <c r="Q31" i="22"/>
  <c r="S31" i="22"/>
  <c r="C32" i="22"/>
  <c r="D32" i="22"/>
  <c r="E32" i="22"/>
  <c r="R32" i="22" s="1"/>
  <c r="F32" i="22"/>
  <c r="G32" i="22"/>
  <c r="H32" i="22"/>
  <c r="I32" i="22"/>
  <c r="J32" i="22"/>
  <c r="K32" i="22"/>
  <c r="L32" i="22"/>
  <c r="M32" i="22"/>
  <c r="N32" i="22"/>
  <c r="O32" i="22"/>
  <c r="P32" i="22"/>
  <c r="Q32" i="22"/>
  <c r="S32" i="22"/>
  <c r="C33" i="22"/>
  <c r="R33" i="22" s="1"/>
  <c r="D33" i="22"/>
  <c r="E33" i="22"/>
  <c r="F33" i="22"/>
  <c r="G33" i="22"/>
  <c r="H33" i="22"/>
  <c r="I33" i="22"/>
  <c r="J33" i="22"/>
  <c r="K33" i="22"/>
  <c r="L33" i="22"/>
  <c r="M33" i="22"/>
  <c r="N33" i="22"/>
  <c r="O33" i="22"/>
  <c r="P33" i="22"/>
  <c r="Q33" i="22"/>
  <c r="S33" i="22"/>
  <c r="C34" i="22"/>
  <c r="R34" i="22" s="1"/>
  <c r="D34" i="22"/>
  <c r="E34" i="22"/>
  <c r="F34" i="22"/>
  <c r="G34" i="22"/>
  <c r="H34" i="22"/>
  <c r="I34" i="22"/>
  <c r="J34" i="22"/>
  <c r="K34" i="22"/>
  <c r="L34" i="22"/>
  <c r="M34" i="22"/>
  <c r="N34" i="22"/>
  <c r="O34" i="22"/>
  <c r="P34" i="22"/>
  <c r="Q34" i="22"/>
  <c r="S34" i="22"/>
  <c r="C35" i="22"/>
  <c r="D35" i="22"/>
  <c r="E35" i="22"/>
  <c r="F35" i="22"/>
  <c r="G35" i="22"/>
  <c r="H35" i="22"/>
  <c r="I35" i="22"/>
  <c r="J35" i="22"/>
  <c r="R35" i="22" s="1"/>
  <c r="K35" i="22"/>
  <c r="L35" i="22"/>
  <c r="M35" i="22"/>
  <c r="N35" i="22"/>
  <c r="O35" i="22"/>
  <c r="P35" i="22"/>
  <c r="Q35" i="22"/>
  <c r="S35" i="22"/>
  <c r="C36" i="22"/>
  <c r="D36" i="22"/>
  <c r="E36" i="22"/>
  <c r="F36" i="22"/>
  <c r="R36" i="22" s="1"/>
  <c r="G36" i="22"/>
  <c r="H36" i="22"/>
  <c r="I36" i="22"/>
  <c r="J36" i="22"/>
  <c r="K36" i="22"/>
  <c r="L36" i="22"/>
  <c r="M36" i="22"/>
  <c r="N36" i="22"/>
  <c r="O36" i="22"/>
  <c r="P36" i="22"/>
  <c r="Q36" i="22"/>
  <c r="S36" i="22"/>
  <c r="C37" i="22"/>
  <c r="D37" i="22"/>
  <c r="E37" i="22"/>
  <c r="R37" i="22" s="1"/>
  <c r="F37" i="22"/>
  <c r="G37" i="22"/>
  <c r="H37" i="22"/>
  <c r="I37" i="22"/>
  <c r="J37" i="22"/>
  <c r="K37" i="22"/>
  <c r="L37" i="22"/>
  <c r="M37" i="22"/>
  <c r="N37" i="22"/>
  <c r="O37" i="22"/>
  <c r="P37" i="22"/>
  <c r="Q37" i="22"/>
  <c r="S37" i="22"/>
  <c r="C38" i="22"/>
  <c r="D38" i="22"/>
  <c r="R38" i="22" s="1"/>
  <c r="E38" i="22"/>
  <c r="F38" i="22"/>
  <c r="G38" i="22"/>
  <c r="H38" i="22"/>
  <c r="I38" i="22"/>
  <c r="J38" i="22"/>
  <c r="K38" i="22"/>
  <c r="L38" i="22"/>
  <c r="M38" i="22"/>
  <c r="N38" i="22"/>
  <c r="O38" i="22"/>
  <c r="P38" i="22"/>
  <c r="Q38" i="22"/>
  <c r="S38" i="22"/>
  <c r="C39" i="22"/>
  <c r="R39" i="22" s="1"/>
  <c r="D39" i="22"/>
  <c r="E39" i="22"/>
  <c r="F39" i="22"/>
  <c r="G39" i="22"/>
  <c r="H39" i="22"/>
  <c r="I39" i="22"/>
  <c r="J39" i="22"/>
  <c r="K39" i="22"/>
  <c r="L39" i="22"/>
  <c r="M39" i="22"/>
  <c r="N39" i="22"/>
  <c r="O39" i="22"/>
  <c r="P39" i="22"/>
  <c r="Q39" i="22"/>
  <c r="S39" i="22"/>
  <c r="C40" i="22"/>
  <c r="D40" i="22"/>
  <c r="E40" i="22"/>
  <c r="R40" i="22" s="1"/>
  <c r="F40" i="22"/>
  <c r="G40" i="22"/>
  <c r="H40" i="22"/>
  <c r="I40" i="22"/>
  <c r="J40" i="22"/>
  <c r="K40" i="22"/>
  <c r="L40" i="22"/>
  <c r="M40" i="22"/>
  <c r="N40" i="22"/>
  <c r="O40" i="22"/>
  <c r="P40" i="22"/>
  <c r="Q40" i="22"/>
  <c r="S40" i="22"/>
  <c r="C41" i="22"/>
  <c r="R41" i="22" s="1"/>
  <c r="D41" i="22"/>
  <c r="E41" i="22"/>
  <c r="F41" i="22"/>
  <c r="G41" i="22"/>
  <c r="H41" i="22"/>
  <c r="I41" i="22"/>
  <c r="J41" i="22"/>
  <c r="K41" i="22"/>
  <c r="L41" i="22"/>
  <c r="M41" i="22"/>
  <c r="N41" i="22"/>
  <c r="O41" i="22"/>
  <c r="P41" i="22"/>
  <c r="Q41" i="22"/>
  <c r="S41" i="22"/>
  <c r="C42" i="22"/>
  <c r="R42" i="22" s="1"/>
  <c r="D42" i="22"/>
  <c r="E42" i="22"/>
  <c r="F42" i="22"/>
  <c r="G42" i="22"/>
  <c r="H42" i="22"/>
  <c r="I42" i="22"/>
  <c r="J42" i="22"/>
  <c r="K42" i="22"/>
  <c r="L42" i="22"/>
  <c r="M42" i="22"/>
  <c r="N42" i="22"/>
  <c r="O42" i="22"/>
  <c r="P42" i="22"/>
  <c r="Q42" i="22"/>
  <c r="S42" i="22"/>
  <c r="C43" i="22"/>
  <c r="D43" i="22"/>
  <c r="E43" i="22"/>
  <c r="F43" i="22"/>
  <c r="G43" i="22"/>
  <c r="H43" i="22"/>
  <c r="I43" i="22"/>
  <c r="J43" i="22"/>
  <c r="R43" i="22" s="1"/>
  <c r="K43" i="22"/>
  <c r="L43" i="22"/>
  <c r="M43" i="22"/>
  <c r="N43" i="22"/>
  <c r="O43" i="22"/>
  <c r="P43" i="22"/>
  <c r="Q43" i="22"/>
  <c r="S43" i="22"/>
  <c r="C44" i="22"/>
  <c r="D44" i="22"/>
  <c r="E44" i="22"/>
  <c r="F44" i="22"/>
  <c r="R44" i="22" s="1"/>
  <c r="G44" i="22"/>
  <c r="H44" i="22"/>
  <c r="I44" i="22"/>
  <c r="J44" i="22"/>
  <c r="K44" i="22"/>
  <c r="L44" i="22"/>
  <c r="M44" i="22"/>
  <c r="N44" i="22"/>
  <c r="O44" i="22"/>
  <c r="P44" i="22"/>
  <c r="Q44" i="22"/>
  <c r="S44" i="22"/>
  <c r="C45" i="22"/>
  <c r="D45" i="22"/>
  <c r="E45" i="22"/>
  <c r="R45" i="22" s="1"/>
  <c r="F45" i="22"/>
  <c r="G45" i="22"/>
  <c r="H45" i="22"/>
  <c r="I45" i="22"/>
  <c r="J45" i="22"/>
  <c r="K45" i="22"/>
  <c r="L45" i="22"/>
  <c r="M45" i="22"/>
  <c r="N45" i="22"/>
  <c r="O45" i="22"/>
  <c r="P45" i="22"/>
  <c r="Q45" i="22"/>
  <c r="S45" i="22"/>
  <c r="C46" i="22"/>
  <c r="D46" i="22"/>
  <c r="R46" i="22" s="1"/>
  <c r="E46" i="22"/>
  <c r="F46" i="22"/>
  <c r="G46" i="22"/>
  <c r="H46" i="22"/>
  <c r="I46" i="22"/>
  <c r="J46" i="22"/>
  <c r="K46" i="22"/>
  <c r="L46" i="22"/>
  <c r="M46" i="22"/>
  <c r="N46" i="22"/>
  <c r="O46" i="22"/>
  <c r="P46" i="22"/>
  <c r="Q46" i="22"/>
  <c r="S46" i="22"/>
  <c r="C47" i="22"/>
  <c r="R47" i="22" s="1"/>
  <c r="D47" i="22"/>
  <c r="E47" i="22"/>
  <c r="F47" i="22"/>
  <c r="G47" i="22"/>
  <c r="H47" i="22"/>
  <c r="I47" i="22"/>
  <c r="J47" i="22"/>
  <c r="K47" i="22"/>
  <c r="L47" i="22"/>
  <c r="M47" i="22"/>
  <c r="N47" i="22"/>
  <c r="O47" i="22"/>
  <c r="P47" i="22"/>
  <c r="Q47" i="22"/>
  <c r="S47" i="22"/>
  <c r="C48" i="22"/>
  <c r="D48" i="22"/>
  <c r="E48" i="22"/>
  <c r="R48" i="22" s="1"/>
  <c r="F48" i="22"/>
  <c r="G48" i="22"/>
  <c r="H48" i="22"/>
  <c r="I48" i="22"/>
  <c r="J48" i="22"/>
  <c r="K48" i="22"/>
  <c r="L48" i="22"/>
  <c r="M48" i="22"/>
  <c r="N48" i="22"/>
  <c r="O48" i="22"/>
  <c r="P48" i="22"/>
  <c r="Q48" i="22"/>
  <c r="S48" i="22"/>
  <c r="C49" i="22"/>
  <c r="R49" i="22" s="1"/>
  <c r="D49" i="22"/>
  <c r="E49" i="22"/>
  <c r="F49" i="22"/>
  <c r="G49" i="22"/>
  <c r="H49" i="22"/>
  <c r="I49" i="22"/>
  <c r="J49" i="22"/>
  <c r="K49" i="22"/>
  <c r="L49" i="22"/>
  <c r="M49" i="22"/>
  <c r="N49" i="22"/>
  <c r="O49" i="22"/>
  <c r="P49" i="22"/>
  <c r="Q49" i="22"/>
  <c r="S49" i="22"/>
  <c r="C50" i="22"/>
  <c r="R50" i="22" s="1"/>
  <c r="D50" i="22"/>
  <c r="E50" i="22"/>
  <c r="F50" i="22"/>
  <c r="G50" i="22"/>
  <c r="H50" i="22"/>
  <c r="I50" i="22"/>
  <c r="J50" i="22"/>
  <c r="K50" i="22"/>
  <c r="L50" i="22"/>
  <c r="M50" i="22"/>
  <c r="N50" i="22"/>
  <c r="O50" i="22"/>
  <c r="P50" i="22"/>
  <c r="Q50" i="22"/>
  <c r="S50" i="22"/>
  <c r="C51" i="22"/>
  <c r="D51" i="22"/>
  <c r="E51" i="22"/>
  <c r="F51" i="22"/>
  <c r="G51" i="22"/>
  <c r="H51" i="22"/>
  <c r="I51" i="22"/>
  <c r="J51" i="22"/>
  <c r="R51" i="22" s="1"/>
  <c r="K51" i="22"/>
  <c r="L51" i="22"/>
  <c r="M51" i="22"/>
  <c r="N51" i="22"/>
  <c r="O51" i="22"/>
  <c r="P51" i="22"/>
  <c r="Q51" i="22"/>
  <c r="S51" i="22"/>
  <c r="C52" i="22"/>
  <c r="D52" i="22"/>
  <c r="E52" i="22"/>
  <c r="F52" i="22"/>
  <c r="R52" i="22" s="1"/>
  <c r="G52" i="22"/>
  <c r="H52" i="22"/>
  <c r="I52" i="22"/>
  <c r="J52" i="22"/>
  <c r="K52" i="22"/>
  <c r="L52" i="22"/>
  <c r="M52" i="22"/>
  <c r="N52" i="22"/>
  <c r="O52" i="22"/>
  <c r="P52" i="22"/>
  <c r="Q52" i="22"/>
  <c r="S52" i="22"/>
  <c r="C53" i="22"/>
  <c r="D53" i="22"/>
  <c r="E53" i="22"/>
  <c r="R53" i="22" s="1"/>
  <c r="F53" i="22"/>
  <c r="G53" i="22"/>
  <c r="H53" i="22"/>
  <c r="I53" i="22"/>
  <c r="J53" i="22"/>
  <c r="K53" i="22"/>
  <c r="L53" i="22"/>
  <c r="M53" i="22"/>
  <c r="N53" i="22"/>
  <c r="O53" i="22"/>
  <c r="P53" i="22"/>
  <c r="Q53" i="22"/>
  <c r="S53" i="22"/>
  <c r="C54" i="22"/>
  <c r="D54" i="22"/>
  <c r="R54" i="22" s="1"/>
  <c r="E54" i="22"/>
  <c r="F54" i="22"/>
  <c r="G54" i="22"/>
  <c r="H54" i="22"/>
  <c r="I54" i="22"/>
  <c r="J54" i="22"/>
  <c r="K54" i="22"/>
  <c r="L54" i="22"/>
  <c r="M54" i="22"/>
  <c r="N54" i="22"/>
  <c r="O54" i="22"/>
  <c r="P54" i="22"/>
  <c r="Q54" i="22"/>
  <c r="S54" i="22"/>
  <c r="C55" i="22"/>
  <c r="R55" i="22" s="1"/>
  <c r="D55" i="22"/>
  <c r="E55" i="22"/>
  <c r="F55" i="22"/>
  <c r="G55" i="22"/>
  <c r="H55" i="22"/>
  <c r="I55" i="22"/>
  <c r="J55" i="22"/>
  <c r="K55" i="22"/>
  <c r="L55" i="22"/>
  <c r="M55" i="22"/>
  <c r="N55" i="22"/>
  <c r="O55" i="22"/>
  <c r="P55" i="22"/>
  <c r="Q55" i="22"/>
  <c r="S55" i="22"/>
  <c r="C56" i="22"/>
  <c r="D56" i="22"/>
  <c r="E56" i="22"/>
  <c r="R56" i="22" s="1"/>
  <c r="F56" i="22"/>
  <c r="G56" i="22"/>
  <c r="H56" i="22"/>
  <c r="I56" i="22"/>
  <c r="J56" i="22"/>
  <c r="K56" i="22"/>
  <c r="L56" i="22"/>
  <c r="M56" i="22"/>
  <c r="N56" i="22"/>
  <c r="O56" i="22"/>
  <c r="P56" i="22"/>
  <c r="Q56" i="22"/>
  <c r="S56" i="22"/>
  <c r="C57" i="22"/>
  <c r="R57" i="22" s="1"/>
  <c r="D57" i="22"/>
  <c r="E57" i="22"/>
  <c r="F57" i="22"/>
  <c r="G57" i="22"/>
  <c r="H57" i="22"/>
  <c r="I57" i="22"/>
  <c r="J57" i="22"/>
  <c r="K57" i="22"/>
  <c r="L57" i="22"/>
  <c r="M57" i="22"/>
  <c r="N57" i="22"/>
  <c r="O57" i="22"/>
  <c r="P57" i="22"/>
  <c r="Q57" i="22"/>
  <c r="S57" i="22"/>
  <c r="C58" i="22"/>
  <c r="R58" i="22" s="1"/>
  <c r="D58" i="22"/>
  <c r="E58" i="22"/>
  <c r="F58" i="22"/>
  <c r="G58" i="22"/>
  <c r="H58" i="22"/>
  <c r="I58" i="22"/>
  <c r="J58" i="22"/>
  <c r="K58" i="22"/>
  <c r="L58" i="22"/>
  <c r="M58" i="22"/>
  <c r="N58" i="22"/>
  <c r="O58" i="22"/>
  <c r="P58" i="22"/>
  <c r="Q58" i="22"/>
  <c r="S58" i="22"/>
  <c r="C59" i="22"/>
  <c r="D59" i="22"/>
  <c r="E59" i="22"/>
  <c r="F59" i="22"/>
  <c r="G59" i="22"/>
  <c r="H59" i="22"/>
  <c r="I59" i="22"/>
  <c r="J59" i="22"/>
  <c r="R59" i="22" s="1"/>
  <c r="K59" i="22"/>
  <c r="L59" i="22"/>
  <c r="M59" i="22"/>
  <c r="N59" i="22"/>
  <c r="O59" i="22"/>
  <c r="P59" i="22"/>
  <c r="Q59" i="22"/>
  <c r="S59" i="22"/>
  <c r="C60" i="22"/>
  <c r="D60" i="22"/>
  <c r="E60" i="22"/>
  <c r="F60" i="22"/>
  <c r="G60" i="22"/>
  <c r="H60" i="22"/>
  <c r="I60" i="22"/>
  <c r="R60" i="22" s="1"/>
  <c r="J60" i="22"/>
  <c r="K60" i="22"/>
  <c r="L60" i="22"/>
  <c r="M60" i="22"/>
  <c r="N60" i="22"/>
  <c r="O60" i="22"/>
  <c r="P60" i="22"/>
  <c r="Q60" i="22"/>
  <c r="S60" i="22"/>
  <c r="C61" i="22"/>
  <c r="D61" i="22"/>
  <c r="E61" i="22"/>
  <c r="R61" i="22" s="1"/>
  <c r="F61" i="22"/>
  <c r="G61" i="22"/>
  <c r="H61" i="22"/>
  <c r="I61" i="22"/>
  <c r="J61" i="22"/>
  <c r="K61" i="22"/>
  <c r="L61" i="22"/>
  <c r="M61" i="22"/>
  <c r="N61" i="22"/>
  <c r="O61" i="22"/>
  <c r="P61" i="22"/>
  <c r="Q61" i="22"/>
  <c r="S61" i="22"/>
  <c r="C62" i="22"/>
  <c r="D62" i="22"/>
  <c r="R62" i="22" s="1"/>
  <c r="E62" i="22"/>
  <c r="F62" i="22"/>
  <c r="G62" i="22"/>
  <c r="H62" i="22"/>
  <c r="I62" i="22"/>
  <c r="J62" i="22"/>
  <c r="K62" i="22"/>
  <c r="L62" i="22"/>
  <c r="M62" i="22"/>
  <c r="N62" i="22"/>
  <c r="O62" i="22"/>
  <c r="P62" i="22"/>
  <c r="Q62" i="22"/>
  <c r="S62" i="22"/>
  <c r="C63" i="22"/>
  <c r="R63" i="22" s="1"/>
  <c r="D63" i="22"/>
  <c r="E63" i="22"/>
  <c r="F63" i="22"/>
  <c r="G63" i="22"/>
  <c r="H63" i="22"/>
  <c r="I63" i="22"/>
  <c r="J63" i="22"/>
  <c r="K63" i="22"/>
  <c r="L63" i="22"/>
  <c r="M63" i="22"/>
  <c r="N63" i="22"/>
  <c r="O63" i="22"/>
  <c r="P63" i="22"/>
  <c r="Q63" i="22"/>
  <c r="S63" i="22"/>
  <c r="C64" i="22"/>
  <c r="D64" i="22"/>
  <c r="E64" i="22"/>
  <c r="R64" i="22" s="1"/>
  <c r="F64" i="22"/>
  <c r="G64" i="22"/>
  <c r="H64" i="22"/>
  <c r="I64" i="22"/>
  <c r="J64" i="22"/>
  <c r="K64" i="22"/>
  <c r="L64" i="22"/>
  <c r="M64" i="22"/>
  <c r="N64" i="22"/>
  <c r="O64" i="22"/>
  <c r="P64" i="22"/>
  <c r="Q64" i="22"/>
  <c r="S64" i="22"/>
  <c r="C65" i="22"/>
  <c r="R65" i="22" s="1"/>
  <c r="D65" i="22"/>
  <c r="E65" i="22"/>
  <c r="F65" i="22"/>
  <c r="G65" i="22"/>
  <c r="H65" i="22"/>
  <c r="I65" i="22"/>
  <c r="J65" i="22"/>
  <c r="K65" i="22"/>
  <c r="L65" i="22"/>
  <c r="M65" i="22"/>
  <c r="N65" i="22"/>
  <c r="O65" i="22"/>
  <c r="P65" i="22"/>
  <c r="Q65" i="22"/>
  <c r="S65" i="22"/>
  <c r="C66" i="22"/>
  <c r="R66" i="22" s="1"/>
  <c r="D66" i="22"/>
  <c r="E66" i="22"/>
  <c r="F66" i="22"/>
  <c r="G66" i="22"/>
  <c r="H66" i="22"/>
  <c r="I66" i="22"/>
  <c r="J66" i="22"/>
  <c r="K66" i="22"/>
  <c r="L66" i="22"/>
  <c r="M66" i="22"/>
  <c r="N66" i="22"/>
  <c r="O66" i="22"/>
  <c r="P66" i="22"/>
  <c r="Q66" i="22"/>
  <c r="S66" i="22"/>
  <c r="C67" i="22"/>
  <c r="D67" i="22"/>
  <c r="E67" i="22"/>
  <c r="F67" i="22"/>
  <c r="G67" i="22"/>
  <c r="H67" i="22"/>
  <c r="I67" i="22"/>
  <c r="J67" i="22"/>
  <c r="R67" i="22" s="1"/>
  <c r="K67" i="22"/>
  <c r="L67" i="22"/>
  <c r="M67" i="22"/>
  <c r="N67" i="22"/>
  <c r="O67" i="22"/>
  <c r="P67" i="22"/>
  <c r="Q67" i="22"/>
  <c r="S67" i="22"/>
  <c r="C68" i="22"/>
  <c r="D68" i="22"/>
  <c r="E68" i="22"/>
  <c r="F68" i="22"/>
  <c r="G68" i="22"/>
  <c r="H68" i="22"/>
  <c r="I68" i="22"/>
  <c r="R68" i="22" s="1"/>
  <c r="J68" i="22"/>
  <c r="K68" i="22"/>
  <c r="L68" i="22"/>
  <c r="M68" i="22"/>
  <c r="N68" i="22"/>
  <c r="O68" i="22"/>
  <c r="P68" i="22"/>
  <c r="Q68" i="22"/>
  <c r="S68" i="22"/>
  <c r="C69" i="22"/>
  <c r="D69" i="22"/>
  <c r="E69" i="22"/>
  <c r="R69" i="22" s="1"/>
  <c r="F69" i="22"/>
  <c r="G69" i="22"/>
  <c r="H69" i="22"/>
  <c r="I69" i="22"/>
  <c r="J69" i="22"/>
  <c r="K69" i="22"/>
  <c r="L69" i="22"/>
  <c r="M69" i="22"/>
  <c r="N69" i="22"/>
  <c r="O69" i="22"/>
  <c r="P69" i="22"/>
  <c r="Q69" i="22"/>
  <c r="S69" i="22"/>
  <c r="C70" i="22"/>
  <c r="D70" i="22"/>
  <c r="R70" i="22" s="1"/>
  <c r="E70" i="22"/>
  <c r="F70" i="22"/>
  <c r="G70" i="22"/>
  <c r="H70" i="22"/>
  <c r="I70" i="22"/>
  <c r="J70" i="22"/>
  <c r="K70" i="22"/>
  <c r="L70" i="22"/>
  <c r="M70" i="22"/>
  <c r="N70" i="22"/>
  <c r="O70" i="22"/>
  <c r="P70" i="22"/>
  <c r="Q70" i="22"/>
  <c r="S70" i="22"/>
  <c r="C71" i="22"/>
  <c r="R71" i="22" s="1"/>
  <c r="D71" i="22"/>
  <c r="E71" i="22"/>
  <c r="F71" i="22"/>
  <c r="G71" i="22"/>
  <c r="H71" i="22"/>
  <c r="I71" i="22"/>
  <c r="J71" i="22"/>
  <c r="K71" i="22"/>
  <c r="L71" i="22"/>
  <c r="M71" i="22"/>
  <c r="N71" i="22"/>
  <c r="O71" i="22"/>
  <c r="P71" i="22"/>
  <c r="Q71" i="22"/>
  <c r="S71" i="22"/>
  <c r="C72" i="22"/>
  <c r="D72" i="22"/>
  <c r="E72" i="22"/>
  <c r="R72" i="22" s="1"/>
  <c r="F72" i="22"/>
  <c r="G72" i="22"/>
  <c r="H72" i="22"/>
  <c r="I72" i="22"/>
  <c r="J72" i="22"/>
  <c r="K72" i="22"/>
  <c r="L72" i="22"/>
  <c r="M72" i="22"/>
  <c r="N72" i="22"/>
  <c r="O72" i="22"/>
  <c r="P72" i="22"/>
  <c r="Q72" i="22"/>
  <c r="S72" i="22"/>
  <c r="C73" i="22"/>
  <c r="R73" i="22" s="1"/>
  <c r="D73" i="22"/>
  <c r="E73" i="22"/>
  <c r="F73" i="22"/>
  <c r="G73" i="22"/>
  <c r="H73" i="22"/>
  <c r="I73" i="22"/>
  <c r="J73" i="22"/>
  <c r="K73" i="22"/>
  <c r="L73" i="22"/>
  <c r="M73" i="22"/>
  <c r="N73" i="22"/>
  <c r="O73" i="22"/>
  <c r="P73" i="22"/>
  <c r="Q73" i="22"/>
  <c r="S73" i="22"/>
  <c r="C74" i="22"/>
  <c r="R74" i="22" s="1"/>
  <c r="D74" i="22"/>
  <c r="E74" i="22"/>
  <c r="F74" i="22"/>
  <c r="G74" i="22"/>
  <c r="H74" i="22"/>
  <c r="I74" i="22"/>
  <c r="J74" i="22"/>
  <c r="K74" i="22"/>
  <c r="L74" i="22"/>
  <c r="M74" i="22"/>
  <c r="N74" i="22"/>
  <c r="O74" i="22"/>
  <c r="P74" i="22"/>
  <c r="Q74" i="22"/>
  <c r="S74" i="22"/>
  <c r="C75" i="22"/>
  <c r="D75" i="22"/>
  <c r="E75" i="22"/>
  <c r="F75" i="22"/>
  <c r="G75" i="22"/>
  <c r="H75" i="22"/>
  <c r="I75" i="22"/>
  <c r="J75" i="22"/>
  <c r="R75" i="22" s="1"/>
  <c r="K75" i="22"/>
  <c r="L75" i="22"/>
  <c r="M75" i="22"/>
  <c r="N75" i="22"/>
  <c r="O75" i="22"/>
  <c r="P75" i="22"/>
  <c r="Q75" i="22"/>
  <c r="S75" i="22"/>
  <c r="C76" i="22"/>
  <c r="D76" i="22"/>
  <c r="E76" i="22"/>
  <c r="F76" i="22"/>
  <c r="G76" i="22"/>
  <c r="H76" i="22"/>
  <c r="I76" i="22"/>
  <c r="R76" i="22" s="1"/>
  <c r="U76" i="22" s="1"/>
  <c r="J76" i="22"/>
  <c r="K76" i="22"/>
  <c r="L76" i="22"/>
  <c r="M76" i="22"/>
  <c r="N76" i="22"/>
  <c r="O76" i="22"/>
  <c r="P76" i="22"/>
  <c r="Q76" i="22"/>
  <c r="S76" i="22"/>
  <c r="C3" i="20"/>
  <c r="D3" i="20"/>
  <c r="E3" i="20"/>
  <c r="F3" i="20"/>
  <c r="G3" i="20"/>
  <c r="H3" i="20"/>
  <c r="R3" i="20" s="1"/>
  <c r="I3" i="20"/>
  <c r="J3" i="20"/>
  <c r="K3" i="20"/>
  <c r="L3" i="20"/>
  <c r="M3" i="20"/>
  <c r="N3" i="20"/>
  <c r="O3" i="20"/>
  <c r="P3" i="20"/>
  <c r="Q3" i="20"/>
  <c r="S3" i="20"/>
  <c r="T3" i="20"/>
  <c r="C4" i="20"/>
  <c r="D4" i="20"/>
  <c r="E4" i="20"/>
  <c r="F4" i="20"/>
  <c r="R4" i="20" s="1"/>
  <c r="G4" i="20"/>
  <c r="H4" i="20"/>
  <c r="I4" i="20"/>
  <c r="J4" i="20"/>
  <c r="K4" i="20"/>
  <c r="L4" i="20"/>
  <c r="M4" i="20"/>
  <c r="N4" i="20"/>
  <c r="O4" i="20"/>
  <c r="P4" i="20"/>
  <c r="Q4" i="20"/>
  <c r="S4" i="20"/>
  <c r="T4" i="20"/>
  <c r="C5" i="20"/>
  <c r="D5" i="20"/>
  <c r="R5" i="20" s="1"/>
  <c r="E5" i="20"/>
  <c r="F5" i="20"/>
  <c r="G5" i="20"/>
  <c r="H5" i="20"/>
  <c r="I5" i="20"/>
  <c r="J5" i="20"/>
  <c r="K5" i="20"/>
  <c r="L5" i="20"/>
  <c r="M5" i="20"/>
  <c r="N5" i="20"/>
  <c r="O5" i="20"/>
  <c r="P5" i="20"/>
  <c r="Q5" i="20"/>
  <c r="S5" i="20"/>
  <c r="T5" i="20"/>
  <c r="C6" i="20"/>
  <c r="D6" i="20"/>
  <c r="E6" i="20"/>
  <c r="F6" i="20"/>
  <c r="G6" i="20"/>
  <c r="H6" i="20"/>
  <c r="I6" i="20"/>
  <c r="J6" i="20"/>
  <c r="K6" i="20"/>
  <c r="L6" i="20"/>
  <c r="M6" i="20"/>
  <c r="N6" i="20"/>
  <c r="O6" i="20"/>
  <c r="P6" i="20"/>
  <c r="Q6" i="20"/>
  <c r="R6" i="20"/>
  <c r="S6" i="20"/>
  <c r="T6" i="20"/>
  <c r="C7" i="20"/>
  <c r="D7" i="20"/>
  <c r="E7" i="20"/>
  <c r="F7" i="20"/>
  <c r="G7" i="20"/>
  <c r="H7" i="20"/>
  <c r="R7" i="20" s="1"/>
  <c r="I7" i="20"/>
  <c r="J7" i="20"/>
  <c r="K7" i="20"/>
  <c r="L7" i="20"/>
  <c r="M7" i="20"/>
  <c r="N7" i="20"/>
  <c r="O7" i="20"/>
  <c r="P7" i="20"/>
  <c r="Q7" i="20"/>
  <c r="S7" i="20"/>
  <c r="T7" i="20"/>
  <c r="C8" i="20"/>
  <c r="D8" i="20"/>
  <c r="E8" i="20"/>
  <c r="F8" i="20"/>
  <c r="R8" i="20" s="1"/>
  <c r="G8" i="20"/>
  <c r="H8" i="20"/>
  <c r="I8" i="20"/>
  <c r="J8" i="20"/>
  <c r="K8" i="20"/>
  <c r="L8" i="20"/>
  <c r="M8" i="20"/>
  <c r="N8" i="20"/>
  <c r="O8" i="20"/>
  <c r="P8" i="20"/>
  <c r="Q8" i="20"/>
  <c r="S8" i="20"/>
  <c r="T8" i="20"/>
  <c r="C9" i="20"/>
  <c r="D9" i="20"/>
  <c r="R9" i="20" s="1"/>
  <c r="E9" i="20"/>
  <c r="F9" i="20"/>
  <c r="G9" i="20"/>
  <c r="H9" i="20"/>
  <c r="I9" i="20"/>
  <c r="J9" i="20"/>
  <c r="K9" i="20"/>
  <c r="L9" i="20"/>
  <c r="M9" i="20"/>
  <c r="N9" i="20"/>
  <c r="O9" i="20"/>
  <c r="P9" i="20"/>
  <c r="Q9" i="20"/>
  <c r="S9" i="20"/>
  <c r="T9" i="20"/>
  <c r="C10" i="20"/>
  <c r="D10" i="20"/>
  <c r="E10" i="20"/>
  <c r="F10" i="20"/>
  <c r="G10" i="20"/>
  <c r="H10" i="20"/>
  <c r="I10" i="20"/>
  <c r="J10" i="20"/>
  <c r="K10" i="20"/>
  <c r="L10" i="20"/>
  <c r="M10" i="20"/>
  <c r="N10" i="20"/>
  <c r="O10" i="20"/>
  <c r="P10" i="20"/>
  <c r="Q10" i="20"/>
  <c r="R10" i="20"/>
  <c r="S10" i="20"/>
  <c r="T10" i="20"/>
  <c r="C11" i="20"/>
  <c r="D11" i="20"/>
  <c r="E11" i="20"/>
  <c r="F11" i="20"/>
  <c r="G11" i="20"/>
  <c r="H11" i="20"/>
  <c r="R11" i="20" s="1"/>
  <c r="I11" i="20"/>
  <c r="J11" i="20"/>
  <c r="K11" i="20"/>
  <c r="L11" i="20"/>
  <c r="M11" i="20"/>
  <c r="N11" i="20"/>
  <c r="O11" i="20"/>
  <c r="P11" i="20"/>
  <c r="Q11" i="20"/>
  <c r="S11" i="20"/>
  <c r="T11" i="20"/>
  <c r="C12" i="20"/>
  <c r="D12" i="20"/>
  <c r="E12" i="20"/>
  <c r="F12" i="20"/>
  <c r="R12" i="20" s="1"/>
  <c r="G12" i="20"/>
  <c r="H12" i="20"/>
  <c r="I12" i="20"/>
  <c r="J12" i="20"/>
  <c r="K12" i="20"/>
  <c r="L12" i="20"/>
  <c r="M12" i="20"/>
  <c r="N12" i="20"/>
  <c r="O12" i="20"/>
  <c r="P12" i="20"/>
  <c r="Q12" i="20"/>
  <c r="S12" i="20"/>
  <c r="T12" i="20"/>
  <c r="C13" i="20"/>
  <c r="D13" i="20"/>
  <c r="R13" i="20" s="1"/>
  <c r="E13" i="20"/>
  <c r="F13" i="20"/>
  <c r="G13" i="20"/>
  <c r="H13" i="20"/>
  <c r="I13" i="20"/>
  <c r="J13" i="20"/>
  <c r="K13" i="20"/>
  <c r="L13" i="20"/>
  <c r="M13" i="20"/>
  <c r="N13" i="20"/>
  <c r="O13" i="20"/>
  <c r="P13" i="20"/>
  <c r="Q13" i="20"/>
  <c r="S13" i="20"/>
  <c r="T13" i="20"/>
  <c r="C14" i="20"/>
  <c r="D14" i="20"/>
  <c r="E14" i="20"/>
  <c r="F14" i="20"/>
  <c r="G14" i="20"/>
  <c r="H14" i="20"/>
  <c r="I14" i="20"/>
  <c r="J14" i="20"/>
  <c r="K14" i="20"/>
  <c r="L14" i="20"/>
  <c r="M14" i="20"/>
  <c r="N14" i="20"/>
  <c r="O14" i="20"/>
  <c r="P14" i="20"/>
  <c r="Q14" i="20"/>
  <c r="R14" i="20"/>
  <c r="S14" i="20"/>
  <c r="T14" i="20"/>
  <c r="C15" i="20"/>
  <c r="D15" i="20"/>
  <c r="E15" i="20"/>
  <c r="F15" i="20"/>
  <c r="G15" i="20"/>
  <c r="H15" i="20"/>
  <c r="R15" i="20" s="1"/>
  <c r="I15" i="20"/>
  <c r="J15" i="20"/>
  <c r="K15" i="20"/>
  <c r="L15" i="20"/>
  <c r="M15" i="20"/>
  <c r="N15" i="20"/>
  <c r="O15" i="20"/>
  <c r="P15" i="20"/>
  <c r="Q15" i="20"/>
  <c r="S15" i="20"/>
  <c r="T15" i="20"/>
  <c r="C16" i="20"/>
  <c r="D16" i="20"/>
  <c r="E16" i="20"/>
  <c r="R16" i="20" s="1"/>
  <c r="F16" i="20"/>
  <c r="G16" i="20"/>
  <c r="H16" i="20"/>
  <c r="I16" i="20"/>
  <c r="J16" i="20"/>
  <c r="K16" i="20"/>
  <c r="L16" i="20"/>
  <c r="M16" i="20"/>
  <c r="N16" i="20"/>
  <c r="O16" i="20"/>
  <c r="P16" i="20"/>
  <c r="Q16" i="20"/>
  <c r="S16" i="20"/>
  <c r="T16" i="20"/>
  <c r="C17" i="20"/>
  <c r="R17" i="20" s="1"/>
  <c r="D17" i="20"/>
  <c r="E17" i="20"/>
  <c r="F17" i="20"/>
  <c r="G17" i="20"/>
  <c r="H17" i="20"/>
  <c r="I17" i="20"/>
  <c r="J17" i="20"/>
  <c r="K17" i="20"/>
  <c r="L17" i="20"/>
  <c r="M17" i="20"/>
  <c r="N17" i="20"/>
  <c r="O17" i="20"/>
  <c r="P17" i="20"/>
  <c r="Q17" i="20"/>
  <c r="S17" i="20"/>
  <c r="T17" i="20"/>
  <c r="C18" i="20"/>
  <c r="D18" i="20"/>
  <c r="E18" i="20"/>
  <c r="F18" i="20"/>
  <c r="G18" i="20"/>
  <c r="H18" i="20"/>
  <c r="I18" i="20"/>
  <c r="J18" i="20"/>
  <c r="K18" i="20"/>
  <c r="L18" i="20"/>
  <c r="M18" i="20"/>
  <c r="N18" i="20"/>
  <c r="O18" i="20"/>
  <c r="P18" i="20"/>
  <c r="Q18" i="20"/>
  <c r="R18" i="20"/>
  <c r="S18" i="20"/>
  <c r="T18" i="20"/>
  <c r="C19" i="20"/>
  <c r="D19" i="20"/>
  <c r="E19" i="20"/>
  <c r="F19" i="20"/>
  <c r="G19" i="20"/>
  <c r="H19" i="20"/>
  <c r="R19" i="20" s="1"/>
  <c r="I19" i="20"/>
  <c r="J19" i="20"/>
  <c r="K19" i="20"/>
  <c r="L19" i="20"/>
  <c r="M19" i="20"/>
  <c r="N19" i="20"/>
  <c r="O19" i="20"/>
  <c r="P19" i="20"/>
  <c r="Q19" i="20"/>
  <c r="S19" i="20"/>
  <c r="T19" i="20"/>
  <c r="C20" i="20"/>
  <c r="R20" i="20" s="1"/>
  <c r="D20" i="20"/>
  <c r="E20" i="20"/>
  <c r="F20" i="20"/>
  <c r="G20" i="20"/>
  <c r="H20" i="20"/>
  <c r="I20" i="20"/>
  <c r="J20" i="20"/>
  <c r="K20" i="20"/>
  <c r="L20" i="20"/>
  <c r="M20" i="20"/>
  <c r="N20" i="20"/>
  <c r="O20" i="20"/>
  <c r="P20" i="20"/>
  <c r="Q20" i="20"/>
  <c r="S20" i="20"/>
  <c r="T20" i="20"/>
  <c r="C21" i="20"/>
  <c r="R21" i="20" s="1"/>
  <c r="D21" i="20"/>
  <c r="E21" i="20"/>
  <c r="F21" i="20"/>
  <c r="G21" i="20"/>
  <c r="H21" i="20"/>
  <c r="I21" i="20"/>
  <c r="J21" i="20"/>
  <c r="K21" i="20"/>
  <c r="L21" i="20"/>
  <c r="M21" i="20"/>
  <c r="N21" i="20"/>
  <c r="O21" i="20"/>
  <c r="P21" i="20"/>
  <c r="Q21" i="20"/>
  <c r="S21" i="20"/>
  <c r="T21" i="20"/>
  <c r="C22" i="20"/>
  <c r="D22" i="20"/>
  <c r="E22" i="20"/>
  <c r="F22" i="20"/>
  <c r="G22" i="20"/>
  <c r="H22" i="20"/>
  <c r="I22" i="20"/>
  <c r="J22" i="20"/>
  <c r="K22" i="20"/>
  <c r="L22" i="20"/>
  <c r="M22" i="20"/>
  <c r="N22" i="20"/>
  <c r="O22" i="20"/>
  <c r="P22" i="20"/>
  <c r="Q22" i="20"/>
  <c r="R22" i="20"/>
  <c r="S22" i="20"/>
  <c r="T22" i="20"/>
  <c r="C23" i="20"/>
  <c r="D23" i="20"/>
  <c r="E23" i="20"/>
  <c r="F23" i="20"/>
  <c r="G23" i="20"/>
  <c r="H23" i="20"/>
  <c r="R23" i="20" s="1"/>
  <c r="I23" i="20"/>
  <c r="J23" i="20"/>
  <c r="K23" i="20"/>
  <c r="L23" i="20"/>
  <c r="M23" i="20"/>
  <c r="N23" i="20"/>
  <c r="O23" i="20"/>
  <c r="P23" i="20"/>
  <c r="Q23" i="20"/>
  <c r="S23" i="20"/>
  <c r="T23" i="20"/>
  <c r="C24" i="20"/>
  <c r="R24" i="20" s="1"/>
  <c r="D24" i="20"/>
  <c r="E24" i="20"/>
  <c r="F24" i="20"/>
  <c r="G24" i="20"/>
  <c r="H24" i="20"/>
  <c r="I24" i="20"/>
  <c r="J24" i="20"/>
  <c r="K24" i="20"/>
  <c r="L24" i="20"/>
  <c r="M24" i="20"/>
  <c r="N24" i="20"/>
  <c r="O24" i="20"/>
  <c r="P24" i="20"/>
  <c r="Q24" i="20"/>
  <c r="S24" i="20"/>
  <c r="T24" i="20"/>
  <c r="C25" i="20"/>
  <c r="R25" i="20" s="1"/>
  <c r="D25" i="20"/>
  <c r="E25" i="20"/>
  <c r="F25" i="20"/>
  <c r="G25" i="20"/>
  <c r="H25" i="20"/>
  <c r="I25" i="20"/>
  <c r="J25" i="20"/>
  <c r="K25" i="20"/>
  <c r="L25" i="20"/>
  <c r="M25" i="20"/>
  <c r="N25" i="20"/>
  <c r="O25" i="20"/>
  <c r="P25" i="20"/>
  <c r="Q25" i="20"/>
  <c r="S25" i="20"/>
  <c r="T25" i="20"/>
  <c r="C26" i="20"/>
  <c r="D26" i="20"/>
  <c r="E26" i="20"/>
  <c r="F26" i="20"/>
  <c r="G26" i="20"/>
  <c r="H26" i="20"/>
  <c r="I26" i="20"/>
  <c r="J26" i="20"/>
  <c r="K26" i="20"/>
  <c r="L26" i="20"/>
  <c r="M26" i="20"/>
  <c r="N26" i="20"/>
  <c r="O26" i="20"/>
  <c r="P26" i="20"/>
  <c r="Q26" i="20"/>
  <c r="R26" i="20"/>
  <c r="S26" i="20"/>
  <c r="T26" i="20"/>
  <c r="C27" i="20"/>
  <c r="D27" i="20"/>
  <c r="E27" i="20"/>
  <c r="F27" i="20"/>
  <c r="G27" i="20"/>
  <c r="H27" i="20"/>
  <c r="R27" i="20" s="1"/>
  <c r="I27" i="20"/>
  <c r="J27" i="20"/>
  <c r="K27" i="20"/>
  <c r="L27" i="20"/>
  <c r="M27" i="20"/>
  <c r="N27" i="20"/>
  <c r="O27" i="20"/>
  <c r="P27" i="20"/>
  <c r="Q27" i="20"/>
  <c r="S27" i="20"/>
  <c r="T27" i="20"/>
  <c r="C28" i="20"/>
  <c r="R28" i="20" s="1"/>
  <c r="D28" i="20"/>
  <c r="E28" i="20"/>
  <c r="F28" i="20"/>
  <c r="G28" i="20"/>
  <c r="H28" i="20"/>
  <c r="I28" i="20"/>
  <c r="J28" i="20"/>
  <c r="K28" i="20"/>
  <c r="L28" i="20"/>
  <c r="M28" i="20"/>
  <c r="N28" i="20"/>
  <c r="O28" i="20"/>
  <c r="P28" i="20"/>
  <c r="Q28" i="20"/>
  <c r="S28" i="20"/>
  <c r="T28" i="20"/>
  <c r="C29" i="20"/>
  <c r="R29" i="20" s="1"/>
  <c r="D29" i="20"/>
  <c r="E29" i="20"/>
  <c r="F29" i="20"/>
  <c r="G29" i="20"/>
  <c r="H29" i="20"/>
  <c r="I29" i="20"/>
  <c r="J29" i="20"/>
  <c r="K29" i="20"/>
  <c r="L29" i="20"/>
  <c r="M29" i="20"/>
  <c r="N29" i="20"/>
  <c r="O29" i="20"/>
  <c r="P29" i="20"/>
  <c r="Q29" i="20"/>
  <c r="S29" i="20"/>
  <c r="T29" i="20"/>
  <c r="C30" i="20"/>
  <c r="D30" i="20"/>
  <c r="E30" i="20"/>
  <c r="F30" i="20"/>
  <c r="G30" i="20"/>
  <c r="H30" i="20"/>
  <c r="I30" i="20"/>
  <c r="J30" i="20"/>
  <c r="K30" i="20"/>
  <c r="L30" i="20"/>
  <c r="M30" i="20"/>
  <c r="N30" i="20"/>
  <c r="O30" i="20"/>
  <c r="P30" i="20"/>
  <c r="Q30" i="20"/>
  <c r="R30" i="20"/>
  <c r="S30" i="20"/>
  <c r="T30" i="20"/>
  <c r="C31" i="20"/>
  <c r="D31" i="20"/>
  <c r="E31" i="20"/>
  <c r="F31" i="20"/>
  <c r="G31" i="20"/>
  <c r="R31" i="20" s="1"/>
  <c r="H31" i="20"/>
  <c r="I31" i="20"/>
  <c r="J31" i="20"/>
  <c r="K31" i="20"/>
  <c r="L31" i="20"/>
  <c r="M31" i="20"/>
  <c r="N31" i="20"/>
  <c r="O31" i="20"/>
  <c r="P31" i="20"/>
  <c r="Q31" i="20"/>
  <c r="S31" i="20"/>
  <c r="T31" i="20"/>
  <c r="C32" i="20"/>
  <c r="R32" i="20" s="1"/>
  <c r="D32" i="20"/>
  <c r="E32" i="20"/>
  <c r="F32" i="20"/>
  <c r="G32" i="20"/>
  <c r="H32" i="20"/>
  <c r="I32" i="20"/>
  <c r="J32" i="20"/>
  <c r="K32" i="20"/>
  <c r="L32" i="20"/>
  <c r="M32" i="20"/>
  <c r="N32" i="20"/>
  <c r="O32" i="20"/>
  <c r="P32" i="20"/>
  <c r="Q32" i="20"/>
  <c r="S32" i="20"/>
  <c r="T32" i="20"/>
  <c r="C33" i="20"/>
  <c r="R33" i="20" s="1"/>
  <c r="D33" i="20"/>
  <c r="E33" i="20"/>
  <c r="F33" i="20"/>
  <c r="G33" i="20"/>
  <c r="H33" i="20"/>
  <c r="I33" i="20"/>
  <c r="J33" i="20"/>
  <c r="K33" i="20"/>
  <c r="L33" i="20"/>
  <c r="M33" i="20"/>
  <c r="N33" i="20"/>
  <c r="O33" i="20"/>
  <c r="P33" i="20"/>
  <c r="Q33" i="20"/>
  <c r="S33" i="20"/>
  <c r="T33" i="20"/>
  <c r="C34" i="20"/>
  <c r="D34" i="20"/>
  <c r="E34" i="20"/>
  <c r="F34" i="20"/>
  <c r="G34" i="20"/>
  <c r="H34" i="20"/>
  <c r="I34" i="20"/>
  <c r="J34" i="20"/>
  <c r="K34" i="20"/>
  <c r="L34" i="20"/>
  <c r="M34" i="20"/>
  <c r="N34" i="20"/>
  <c r="O34" i="20"/>
  <c r="P34" i="20"/>
  <c r="Q34" i="20"/>
  <c r="R34" i="20"/>
  <c r="S34" i="20"/>
  <c r="T34" i="20"/>
  <c r="C35" i="20"/>
  <c r="R35" i="20" s="1"/>
  <c r="D35" i="20"/>
  <c r="E35" i="20"/>
  <c r="F35" i="20"/>
  <c r="G35" i="20"/>
  <c r="H35" i="20"/>
  <c r="I35" i="20"/>
  <c r="J35" i="20"/>
  <c r="K35" i="20"/>
  <c r="L35" i="20"/>
  <c r="M35" i="20"/>
  <c r="N35" i="20"/>
  <c r="O35" i="20"/>
  <c r="P35" i="20"/>
  <c r="Q35" i="20"/>
  <c r="S35" i="20"/>
  <c r="T35" i="20"/>
  <c r="C36" i="20"/>
  <c r="R36" i="20" s="1"/>
  <c r="D36" i="20"/>
  <c r="E36" i="20"/>
  <c r="F36" i="20"/>
  <c r="G36" i="20"/>
  <c r="H36" i="20"/>
  <c r="I36" i="20"/>
  <c r="J36" i="20"/>
  <c r="K36" i="20"/>
  <c r="L36" i="20"/>
  <c r="M36" i="20"/>
  <c r="N36" i="20"/>
  <c r="O36" i="20"/>
  <c r="P36" i="20"/>
  <c r="Q36" i="20"/>
  <c r="S36" i="20"/>
  <c r="T36" i="20"/>
  <c r="C37" i="20"/>
  <c r="R37" i="20" s="1"/>
  <c r="D37" i="20"/>
  <c r="E37" i="20"/>
  <c r="F37" i="20"/>
  <c r="G37" i="20"/>
  <c r="H37" i="20"/>
  <c r="I37" i="20"/>
  <c r="J37" i="20"/>
  <c r="K37" i="20"/>
  <c r="L37" i="20"/>
  <c r="M37" i="20"/>
  <c r="N37" i="20"/>
  <c r="O37" i="20"/>
  <c r="P37" i="20"/>
  <c r="Q37" i="20"/>
  <c r="S37" i="20"/>
  <c r="T37" i="20"/>
  <c r="C38" i="20"/>
  <c r="D38" i="20"/>
  <c r="E38" i="20"/>
  <c r="F38" i="20"/>
  <c r="G38" i="20"/>
  <c r="H38" i="20"/>
  <c r="I38" i="20"/>
  <c r="J38" i="20"/>
  <c r="K38" i="20"/>
  <c r="L38" i="20"/>
  <c r="M38" i="20"/>
  <c r="N38" i="20"/>
  <c r="O38" i="20"/>
  <c r="P38" i="20"/>
  <c r="Q38" i="20"/>
  <c r="R38" i="20"/>
  <c r="S38" i="20"/>
  <c r="T38" i="20"/>
  <c r="C39" i="20"/>
  <c r="R39" i="20" s="1"/>
  <c r="D39" i="20"/>
  <c r="E39" i="20"/>
  <c r="F39" i="20"/>
  <c r="G39" i="20"/>
  <c r="H39" i="20"/>
  <c r="I39" i="20"/>
  <c r="J39" i="20"/>
  <c r="K39" i="20"/>
  <c r="L39" i="20"/>
  <c r="M39" i="20"/>
  <c r="N39" i="20"/>
  <c r="O39" i="20"/>
  <c r="P39" i="20"/>
  <c r="Q39" i="20"/>
  <c r="S39" i="20"/>
  <c r="T39" i="20"/>
  <c r="C40" i="20"/>
  <c r="R40" i="20" s="1"/>
  <c r="D40" i="20"/>
  <c r="E40" i="20"/>
  <c r="F40" i="20"/>
  <c r="G40" i="20"/>
  <c r="H40" i="20"/>
  <c r="I40" i="20"/>
  <c r="J40" i="20"/>
  <c r="K40" i="20"/>
  <c r="L40" i="20"/>
  <c r="M40" i="20"/>
  <c r="N40" i="20"/>
  <c r="O40" i="20"/>
  <c r="P40" i="20"/>
  <c r="Q40" i="20"/>
  <c r="S40" i="20"/>
  <c r="T40" i="20"/>
  <c r="C41" i="20"/>
  <c r="R41" i="20" s="1"/>
  <c r="D41" i="20"/>
  <c r="E41" i="20"/>
  <c r="F41" i="20"/>
  <c r="G41" i="20"/>
  <c r="H41" i="20"/>
  <c r="I41" i="20"/>
  <c r="J41" i="20"/>
  <c r="K41" i="20"/>
  <c r="L41" i="20"/>
  <c r="M41" i="20"/>
  <c r="N41" i="20"/>
  <c r="O41" i="20"/>
  <c r="P41" i="20"/>
  <c r="Q41" i="20"/>
  <c r="S41" i="20"/>
  <c r="T41" i="20"/>
  <c r="C42" i="20"/>
  <c r="D42" i="20"/>
  <c r="E42" i="20"/>
  <c r="F42" i="20"/>
  <c r="G42" i="20"/>
  <c r="H42" i="20"/>
  <c r="I42" i="20"/>
  <c r="J42" i="20"/>
  <c r="K42" i="20"/>
  <c r="L42" i="20"/>
  <c r="M42" i="20"/>
  <c r="R42" i="20" s="1"/>
  <c r="N42" i="20"/>
  <c r="O42" i="20"/>
  <c r="P42" i="20"/>
  <c r="Q42" i="20"/>
  <c r="S42" i="20"/>
  <c r="T42" i="20"/>
  <c r="C43" i="20"/>
  <c r="R43" i="20" s="1"/>
  <c r="D43" i="20"/>
  <c r="E43" i="20"/>
  <c r="F43" i="20"/>
  <c r="G43" i="20"/>
  <c r="H43" i="20"/>
  <c r="I43" i="20"/>
  <c r="J43" i="20"/>
  <c r="K43" i="20"/>
  <c r="L43" i="20"/>
  <c r="M43" i="20"/>
  <c r="N43" i="20"/>
  <c r="O43" i="20"/>
  <c r="P43" i="20"/>
  <c r="Q43" i="20"/>
  <c r="S43" i="20"/>
  <c r="T43" i="20"/>
  <c r="C44" i="20"/>
  <c r="R44" i="20" s="1"/>
  <c r="D44" i="20"/>
  <c r="E44" i="20"/>
  <c r="F44" i="20"/>
  <c r="G44" i="20"/>
  <c r="H44" i="20"/>
  <c r="I44" i="20"/>
  <c r="J44" i="20"/>
  <c r="K44" i="20"/>
  <c r="L44" i="20"/>
  <c r="M44" i="20"/>
  <c r="N44" i="20"/>
  <c r="O44" i="20"/>
  <c r="P44" i="20"/>
  <c r="Q44" i="20"/>
  <c r="S44" i="20"/>
  <c r="T44" i="20"/>
  <c r="C45" i="20"/>
  <c r="R45" i="20" s="1"/>
  <c r="D45" i="20"/>
  <c r="E45" i="20"/>
  <c r="F45" i="20"/>
  <c r="G45" i="20"/>
  <c r="H45" i="20"/>
  <c r="I45" i="20"/>
  <c r="J45" i="20"/>
  <c r="K45" i="20"/>
  <c r="L45" i="20"/>
  <c r="M45" i="20"/>
  <c r="N45" i="20"/>
  <c r="O45" i="20"/>
  <c r="P45" i="20"/>
  <c r="Q45" i="20"/>
  <c r="S45" i="20"/>
  <c r="T45" i="20"/>
  <c r="C46" i="20"/>
  <c r="D46" i="20"/>
  <c r="E46" i="20"/>
  <c r="R46" i="20" s="1"/>
  <c r="F46" i="20"/>
  <c r="G46" i="20"/>
  <c r="H46" i="20"/>
  <c r="I46" i="20"/>
  <c r="J46" i="20"/>
  <c r="K46" i="20"/>
  <c r="L46" i="20"/>
  <c r="M46" i="20"/>
  <c r="N46" i="20"/>
  <c r="O46" i="20"/>
  <c r="P46" i="20"/>
  <c r="Q46" i="20"/>
  <c r="S46" i="20"/>
  <c r="T46" i="20"/>
  <c r="C47" i="20"/>
  <c r="R47" i="20" s="1"/>
  <c r="D47" i="20"/>
  <c r="E47" i="20"/>
  <c r="F47" i="20"/>
  <c r="G47" i="20"/>
  <c r="H47" i="20"/>
  <c r="I47" i="20"/>
  <c r="J47" i="20"/>
  <c r="K47" i="20"/>
  <c r="L47" i="20"/>
  <c r="M47" i="20"/>
  <c r="N47" i="20"/>
  <c r="O47" i="20"/>
  <c r="P47" i="20"/>
  <c r="Q47" i="20"/>
  <c r="S47" i="20"/>
  <c r="T47" i="20"/>
  <c r="C48" i="20"/>
  <c r="R48" i="20" s="1"/>
  <c r="D48" i="20"/>
  <c r="E48" i="20"/>
  <c r="F48" i="20"/>
  <c r="G48" i="20"/>
  <c r="H48" i="20"/>
  <c r="I48" i="20"/>
  <c r="J48" i="20"/>
  <c r="K48" i="20"/>
  <c r="L48" i="20"/>
  <c r="M48" i="20"/>
  <c r="N48" i="20"/>
  <c r="O48" i="20"/>
  <c r="P48" i="20"/>
  <c r="Q48" i="20"/>
  <c r="S48" i="20"/>
  <c r="T48" i="20"/>
  <c r="C49" i="20"/>
  <c r="R49" i="20" s="1"/>
  <c r="D49" i="20"/>
  <c r="E49" i="20"/>
  <c r="F49" i="20"/>
  <c r="G49" i="20"/>
  <c r="H49" i="20"/>
  <c r="I49" i="20"/>
  <c r="J49" i="20"/>
  <c r="K49" i="20"/>
  <c r="L49" i="20"/>
  <c r="M49" i="20"/>
  <c r="N49" i="20"/>
  <c r="O49" i="20"/>
  <c r="P49" i="20"/>
  <c r="Q49" i="20"/>
  <c r="S49" i="20"/>
  <c r="T49" i="20"/>
  <c r="C50" i="20"/>
  <c r="D50" i="20"/>
  <c r="E50" i="20"/>
  <c r="R50" i="20" s="1"/>
  <c r="F50" i="20"/>
  <c r="G50" i="20"/>
  <c r="H50" i="20"/>
  <c r="I50" i="20"/>
  <c r="J50" i="20"/>
  <c r="K50" i="20"/>
  <c r="L50" i="20"/>
  <c r="M50" i="20"/>
  <c r="N50" i="20"/>
  <c r="O50" i="20"/>
  <c r="P50" i="20"/>
  <c r="Q50" i="20"/>
  <c r="S50" i="20"/>
  <c r="T50" i="20"/>
  <c r="C51" i="20"/>
  <c r="R51" i="20" s="1"/>
  <c r="D51" i="20"/>
  <c r="E51" i="20"/>
  <c r="F51" i="20"/>
  <c r="G51" i="20"/>
  <c r="H51" i="20"/>
  <c r="I51" i="20"/>
  <c r="J51" i="20"/>
  <c r="K51" i="20"/>
  <c r="L51" i="20"/>
  <c r="M51" i="20"/>
  <c r="N51" i="20"/>
  <c r="O51" i="20"/>
  <c r="P51" i="20"/>
  <c r="Q51" i="20"/>
  <c r="S51" i="20"/>
  <c r="T51" i="20"/>
  <c r="C52" i="20"/>
  <c r="R52" i="20" s="1"/>
  <c r="D52" i="20"/>
  <c r="E52" i="20"/>
  <c r="F52" i="20"/>
  <c r="G52" i="20"/>
  <c r="H52" i="20"/>
  <c r="I52" i="20"/>
  <c r="J52" i="20"/>
  <c r="K52" i="20"/>
  <c r="L52" i="20"/>
  <c r="M52" i="20"/>
  <c r="N52" i="20"/>
  <c r="O52" i="20"/>
  <c r="P52" i="20"/>
  <c r="Q52" i="20"/>
  <c r="S52" i="20"/>
  <c r="T52" i="20"/>
  <c r="C53" i="20"/>
  <c r="R53" i="20" s="1"/>
  <c r="D53" i="20"/>
  <c r="E53" i="20"/>
  <c r="F53" i="20"/>
  <c r="G53" i="20"/>
  <c r="H53" i="20"/>
  <c r="I53" i="20"/>
  <c r="J53" i="20"/>
  <c r="K53" i="20"/>
  <c r="L53" i="20"/>
  <c r="M53" i="20"/>
  <c r="N53" i="20"/>
  <c r="O53" i="20"/>
  <c r="P53" i="20"/>
  <c r="Q53" i="20"/>
  <c r="S53" i="20"/>
  <c r="T53" i="20"/>
  <c r="C54" i="20"/>
  <c r="D54" i="20"/>
  <c r="E54" i="20"/>
  <c r="R54" i="20" s="1"/>
  <c r="F54" i="20"/>
  <c r="G54" i="20"/>
  <c r="H54" i="20"/>
  <c r="I54" i="20"/>
  <c r="J54" i="20"/>
  <c r="K54" i="20"/>
  <c r="L54" i="20"/>
  <c r="M54" i="20"/>
  <c r="N54" i="20"/>
  <c r="O54" i="20"/>
  <c r="P54" i="20"/>
  <c r="Q54" i="20"/>
  <c r="S54" i="20"/>
  <c r="T54" i="20"/>
  <c r="C55" i="20"/>
  <c r="R55" i="20" s="1"/>
  <c r="D55" i="20"/>
  <c r="E55" i="20"/>
  <c r="F55" i="20"/>
  <c r="G55" i="20"/>
  <c r="H55" i="20"/>
  <c r="I55" i="20"/>
  <c r="J55" i="20"/>
  <c r="K55" i="20"/>
  <c r="L55" i="20"/>
  <c r="M55" i="20"/>
  <c r="N55" i="20"/>
  <c r="O55" i="20"/>
  <c r="P55" i="20"/>
  <c r="Q55" i="20"/>
  <c r="S55" i="20"/>
  <c r="T55" i="20"/>
  <c r="C56" i="20"/>
  <c r="R56" i="20" s="1"/>
  <c r="D56" i="20"/>
  <c r="E56" i="20"/>
  <c r="F56" i="20"/>
  <c r="G56" i="20"/>
  <c r="H56" i="20"/>
  <c r="I56" i="20"/>
  <c r="J56" i="20"/>
  <c r="K56" i="20"/>
  <c r="L56" i="20"/>
  <c r="M56" i="20"/>
  <c r="N56" i="20"/>
  <c r="O56" i="20"/>
  <c r="P56" i="20"/>
  <c r="Q56" i="20"/>
  <c r="S56" i="20"/>
  <c r="T56" i="20"/>
  <c r="C57" i="20"/>
  <c r="R57" i="20" s="1"/>
  <c r="D57" i="20"/>
  <c r="E57" i="20"/>
  <c r="F57" i="20"/>
  <c r="G57" i="20"/>
  <c r="H57" i="20"/>
  <c r="I57" i="20"/>
  <c r="J57" i="20"/>
  <c r="K57" i="20"/>
  <c r="L57" i="20"/>
  <c r="M57" i="20"/>
  <c r="N57" i="20"/>
  <c r="O57" i="20"/>
  <c r="P57" i="20"/>
  <c r="Q57" i="20"/>
  <c r="S57" i="20"/>
  <c r="T57" i="20"/>
  <c r="C58" i="20"/>
  <c r="D58" i="20"/>
  <c r="E58" i="20"/>
  <c r="R58" i="20" s="1"/>
  <c r="F58" i="20"/>
  <c r="G58" i="20"/>
  <c r="H58" i="20"/>
  <c r="I58" i="20"/>
  <c r="J58" i="20"/>
  <c r="K58" i="20"/>
  <c r="L58" i="20"/>
  <c r="M58" i="20"/>
  <c r="N58" i="20"/>
  <c r="O58" i="20"/>
  <c r="P58" i="20"/>
  <c r="Q58" i="20"/>
  <c r="S58" i="20"/>
  <c r="T58" i="20"/>
  <c r="C59" i="20"/>
  <c r="R59" i="20" s="1"/>
  <c r="D59" i="20"/>
  <c r="E59" i="20"/>
  <c r="F59" i="20"/>
  <c r="G59" i="20"/>
  <c r="H59" i="20"/>
  <c r="I59" i="20"/>
  <c r="J59" i="20"/>
  <c r="K59" i="20"/>
  <c r="L59" i="20"/>
  <c r="M59" i="20"/>
  <c r="N59" i="20"/>
  <c r="O59" i="20"/>
  <c r="P59" i="20"/>
  <c r="Q59" i="20"/>
  <c r="S59" i="20"/>
  <c r="T59" i="20"/>
  <c r="C60" i="20"/>
  <c r="R60" i="20" s="1"/>
  <c r="D60" i="20"/>
  <c r="E60" i="20"/>
  <c r="F60" i="20"/>
  <c r="G60" i="20"/>
  <c r="H60" i="20"/>
  <c r="I60" i="20"/>
  <c r="J60" i="20"/>
  <c r="K60" i="20"/>
  <c r="L60" i="20"/>
  <c r="M60" i="20"/>
  <c r="N60" i="20"/>
  <c r="O60" i="20"/>
  <c r="P60" i="20"/>
  <c r="Q60" i="20"/>
  <c r="S60" i="20"/>
  <c r="T60" i="20"/>
  <c r="C61" i="20"/>
  <c r="R61" i="20" s="1"/>
  <c r="D61" i="20"/>
  <c r="E61" i="20"/>
  <c r="F61" i="20"/>
  <c r="G61" i="20"/>
  <c r="H61" i="20"/>
  <c r="I61" i="20"/>
  <c r="J61" i="20"/>
  <c r="K61" i="20"/>
  <c r="L61" i="20"/>
  <c r="M61" i="20"/>
  <c r="N61" i="20"/>
  <c r="O61" i="20"/>
  <c r="P61" i="20"/>
  <c r="Q61" i="20"/>
  <c r="S61" i="20"/>
  <c r="T61" i="20"/>
  <c r="C62" i="20"/>
  <c r="D62" i="20"/>
  <c r="E62" i="20"/>
  <c r="R62" i="20" s="1"/>
  <c r="F62" i="20"/>
  <c r="G62" i="20"/>
  <c r="H62" i="20"/>
  <c r="I62" i="20"/>
  <c r="J62" i="20"/>
  <c r="K62" i="20"/>
  <c r="L62" i="20"/>
  <c r="M62" i="20"/>
  <c r="N62" i="20"/>
  <c r="O62" i="20"/>
  <c r="P62" i="20"/>
  <c r="Q62" i="20"/>
  <c r="S62" i="20"/>
  <c r="T62" i="20"/>
  <c r="C63" i="20"/>
  <c r="R63" i="20" s="1"/>
  <c r="D63" i="20"/>
  <c r="E63" i="20"/>
  <c r="F63" i="20"/>
  <c r="G63" i="20"/>
  <c r="H63" i="20"/>
  <c r="I63" i="20"/>
  <c r="J63" i="20"/>
  <c r="K63" i="20"/>
  <c r="L63" i="20"/>
  <c r="M63" i="20"/>
  <c r="N63" i="20"/>
  <c r="O63" i="20"/>
  <c r="P63" i="20"/>
  <c r="Q63" i="20"/>
  <c r="S63" i="20"/>
  <c r="T63" i="20"/>
  <c r="C64" i="20"/>
  <c r="R64" i="20" s="1"/>
  <c r="D64" i="20"/>
  <c r="E64" i="20"/>
  <c r="F64" i="20"/>
  <c r="G64" i="20"/>
  <c r="H64" i="20"/>
  <c r="I64" i="20"/>
  <c r="J64" i="20"/>
  <c r="K64" i="20"/>
  <c r="L64" i="20"/>
  <c r="M64" i="20"/>
  <c r="N64" i="20"/>
  <c r="O64" i="20"/>
  <c r="P64" i="20"/>
  <c r="Q64" i="20"/>
  <c r="S64" i="20"/>
  <c r="T64" i="20"/>
  <c r="C65" i="20"/>
  <c r="R65" i="20" s="1"/>
  <c r="D65" i="20"/>
  <c r="E65" i="20"/>
  <c r="F65" i="20"/>
  <c r="G65" i="20"/>
  <c r="H65" i="20"/>
  <c r="I65" i="20"/>
  <c r="J65" i="20"/>
  <c r="K65" i="20"/>
  <c r="L65" i="20"/>
  <c r="M65" i="20"/>
  <c r="N65" i="20"/>
  <c r="O65" i="20"/>
  <c r="P65" i="20"/>
  <c r="Q65" i="20"/>
  <c r="S65" i="20"/>
  <c r="T65" i="20"/>
  <c r="C66" i="20"/>
  <c r="D66" i="20"/>
  <c r="E66" i="20"/>
  <c r="R66" i="20" s="1"/>
  <c r="F66" i="20"/>
  <c r="G66" i="20"/>
  <c r="H66" i="20"/>
  <c r="I66" i="20"/>
  <c r="J66" i="20"/>
  <c r="K66" i="20"/>
  <c r="L66" i="20"/>
  <c r="M66" i="20"/>
  <c r="N66" i="20"/>
  <c r="O66" i="20"/>
  <c r="P66" i="20"/>
  <c r="Q66" i="20"/>
  <c r="S66" i="20"/>
  <c r="T66" i="20"/>
  <c r="C67" i="20"/>
  <c r="R67" i="20" s="1"/>
  <c r="D67" i="20"/>
  <c r="E67" i="20"/>
  <c r="F67" i="20"/>
  <c r="G67" i="20"/>
  <c r="H67" i="20"/>
  <c r="I67" i="20"/>
  <c r="J67" i="20"/>
  <c r="K67" i="20"/>
  <c r="L67" i="20"/>
  <c r="M67" i="20"/>
  <c r="N67" i="20"/>
  <c r="O67" i="20"/>
  <c r="P67" i="20"/>
  <c r="Q67" i="20"/>
  <c r="S67" i="20"/>
  <c r="T67" i="20"/>
  <c r="C68" i="20"/>
  <c r="R68" i="20" s="1"/>
  <c r="D68" i="20"/>
  <c r="E68" i="20"/>
  <c r="F68" i="20"/>
  <c r="G68" i="20"/>
  <c r="H68" i="20"/>
  <c r="I68" i="20"/>
  <c r="J68" i="20"/>
  <c r="K68" i="20"/>
  <c r="L68" i="20"/>
  <c r="M68" i="20"/>
  <c r="N68" i="20"/>
  <c r="O68" i="20"/>
  <c r="P68" i="20"/>
  <c r="Q68" i="20"/>
  <c r="S68" i="20"/>
  <c r="T68" i="20"/>
  <c r="C69" i="20"/>
  <c r="R69" i="20" s="1"/>
  <c r="D69" i="20"/>
  <c r="E69" i="20"/>
  <c r="F69" i="20"/>
  <c r="G69" i="20"/>
  <c r="H69" i="20"/>
  <c r="I69" i="20"/>
  <c r="J69" i="20"/>
  <c r="K69" i="20"/>
  <c r="L69" i="20"/>
  <c r="M69" i="20"/>
  <c r="N69" i="20"/>
  <c r="O69" i="20"/>
  <c r="P69" i="20"/>
  <c r="Q69" i="20"/>
  <c r="S69" i="20"/>
  <c r="T69" i="20"/>
  <c r="C70" i="20"/>
  <c r="D70" i="20"/>
  <c r="E70" i="20"/>
  <c r="R70" i="20" s="1"/>
  <c r="F70" i="20"/>
  <c r="G70" i="20"/>
  <c r="H70" i="20"/>
  <c r="I70" i="20"/>
  <c r="J70" i="20"/>
  <c r="K70" i="20"/>
  <c r="L70" i="20"/>
  <c r="M70" i="20"/>
  <c r="N70" i="20"/>
  <c r="O70" i="20"/>
  <c r="P70" i="20"/>
  <c r="Q70" i="20"/>
  <c r="S70" i="20"/>
  <c r="T70" i="20"/>
  <c r="C71" i="20"/>
  <c r="R71" i="20" s="1"/>
  <c r="D71" i="20"/>
  <c r="E71" i="20"/>
  <c r="F71" i="20"/>
  <c r="G71" i="20"/>
  <c r="H71" i="20"/>
  <c r="I71" i="20"/>
  <c r="J71" i="20"/>
  <c r="K71" i="20"/>
  <c r="L71" i="20"/>
  <c r="M71" i="20"/>
  <c r="N71" i="20"/>
  <c r="O71" i="20"/>
  <c r="P71" i="20"/>
  <c r="Q71" i="20"/>
  <c r="S71" i="20"/>
  <c r="T71" i="20"/>
  <c r="C72" i="20"/>
  <c r="R72" i="20" s="1"/>
  <c r="D72" i="20"/>
  <c r="E72" i="20"/>
  <c r="F72" i="20"/>
  <c r="G72" i="20"/>
  <c r="H72" i="20"/>
  <c r="I72" i="20"/>
  <c r="J72" i="20"/>
  <c r="K72" i="20"/>
  <c r="L72" i="20"/>
  <c r="M72" i="20"/>
  <c r="N72" i="20"/>
  <c r="O72" i="20"/>
  <c r="P72" i="20"/>
  <c r="Q72" i="20"/>
  <c r="S72" i="20"/>
  <c r="T72" i="20"/>
  <c r="C73" i="20"/>
  <c r="R73" i="20" s="1"/>
  <c r="D73" i="20"/>
  <c r="E73" i="20"/>
  <c r="F73" i="20"/>
  <c r="G73" i="20"/>
  <c r="H73" i="20"/>
  <c r="I73" i="20"/>
  <c r="J73" i="20"/>
  <c r="K73" i="20"/>
  <c r="L73" i="20"/>
  <c r="M73" i="20"/>
  <c r="N73" i="20"/>
  <c r="O73" i="20"/>
  <c r="P73" i="20"/>
  <c r="Q73" i="20"/>
  <c r="S73" i="20"/>
  <c r="T73" i="20"/>
  <c r="C74" i="20"/>
  <c r="D74" i="20"/>
  <c r="E74" i="20"/>
  <c r="R74" i="20" s="1"/>
  <c r="F74" i="20"/>
  <c r="G74" i="20"/>
  <c r="H74" i="20"/>
  <c r="I74" i="20"/>
  <c r="J74" i="20"/>
  <c r="K74" i="20"/>
  <c r="L74" i="20"/>
  <c r="M74" i="20"/>
  <c r="N74" i="20"/>
  <c r="O74" i="20"/>
  <c r="P74" i="20"/>
  <c r="Q74" i="20"/>
  <c r="S74" i="20"/>
  <c r="T74" i="20"/>
  <c r="C75" i="20"/>
  <c r="R75" i="20" s="1"/>
  <c r="D75" i="20"/>
  <c r="E75" i="20"/>
  <c r="F75" i="20"/>
  <c r="G75" i="20"/>
  <c r="H75" i="20"/>
  <c r="I75" i="20"/>
  <c r="J75" i="20"/>
  <c r="K75" i="20"/>
  <c r="L75" i="20"/>
  <c r="M75" i="20"/>
  <c r="N75" i="20"/>
  <c r="O75" i="20"/>
  <c r="P75" i="20"/>
  <c r="Q75" i="20"/>
  <c r="S75" i="20"/>
  <c r="T75" i="20"/>
  <c r="C76" i="20"/>
  <c r="R76" i="20" s="1"/>
  <c r="D76" i="20"/>
  <c r="E76" i="20"/>
  <c r="F76" i="20"/>
  <c r="G76" i="20"/>
  <c r="H76" i="20"/>
  <c r="I76" i="20"/>
  <c r="J76" i="20"/>
  <c r="K76" i="20"/>
  <c r="L76" i="20"/>
  <c r="M76" i="20"/>
  <c r="N76" i="20"/>
  <c r="O76" i="20"/>
  <c r="P76" i="20"/>
  <c r="Q76" i="20"/>
  <c r="S76" i="20"/>
  <c r="T76" i="20"/>
  <c r="T3" i="22"/>
  <c r="T4" i="22"/>
  <c r="T5" i="22"/>
  <c r="T6" i="22"/>
  <c r="T7" i="22"/>
  <c r="T8" i="22"/>
  <c r="T9" i="22"/>
  <c r="T10" i="22"/>
  <c r="T11" i="22"/>
  <c r="T12" i="22"/>
  <c r="T13" i="22"/>
  <c r="T14" i="22"/>
  <c r="T15" i="22"/>
  <c r="T16" i="22"/>
  <c r="T17" i="22"/>
  <c r="T18" i="22"/>
  <c r="T19" i="22"/>
  <c r="T20" i="22"/>
  <c r="T21" i="22"/>
  <c r="T22" i="22"/>
  <c r="T23" i="22"/>
  <c r="T24" i="22"/>
  <c r="T25" i="22"/>
  <c r="T26" i="22"/>
  <c r="T27" i="22"/>
  <c r="T28" i="22"/>
  <c r="T29" i="22"/>
  <c r="T30" i="22"/>
  <c r="T31" i="22"/>
  <c r="T32" i="22"/>
  <c r="T33" i="22"/>
  <c r="T34" i="22"/>
  <c r="T35" i="22"/>
  <c r="T36" i="22"/>
  <c r="T37" i="22"/>
  <c r="T38" i="22"/>
  <c r="T39" i="22"/>
  <c r="T40" i="22"/>
  <c r="T41" i="22"/>
  <c r="T42" i="22"/>
  <c r="T43" i="22"/>
  <c r="T44" i="22"/>
  <c r="T45" i="22"/>
  <c r="T46" i="22"/>
  <c r="T47" i="22"/>
  <c r="T48" i="22"/>
  <c r="T49" i="22"/>
  <c r="T50" i="22"/>
  <c r="T51" i="22"/>
  <c r="T52" i="22"/>
  <c r="T53" i="22"/>
  <c r="T54" i="22"/>
  <c r="T55" i="22"/>
  <c r="T56" i="22"/>
  <c r="T57" i="22"/>
  <c r="T58" i="22"/>
  <c r="T59" i="22"/>
  <c r="T60" i="22"/>
  <c r="T61" i="22"/>
  <c r="T62" i="22"/>
  <c r="T63" i="22"/>
  <c r="T64" i="22"/>
  <c r="T65" i="22"/>
  <c r="T66" i="22"/>
  <c r="T67" i="22"/>
  <c r="T68" i="22"/>
  <c r="T69" i="22"/>
  <c r="T70" i="22"/>
  <c r="T71" i="22"/>
  <c r="T72" i="22"/>
  <c r="T73" i="22"/>
  <c r="T74" i="22"/>
  <c r="T75" i="22"/>
  <c r="T76" i="22"/>
  <c r="Q19" i="40"/>
  <c r="Q20" i="40"/>
  <c r="Q21" i="40"/>
  <c r="U73" i="22" l="1"/>
  <c r="U64" i="22"/>
  <c r="U56" i="22"/>
  <c r="U48" i="22"/>
  <c r="U40" i="22"/>
  <c r="U32" i="22"/>
  <c r="U24" i="22"/>
  <c r="U16" i="22"/>
  <c r="U8" i="22"/>
  <c r="U63" i="22"/>
  <c r="U68" i="22"/>
  <c r="U60" i="22"/>
  <c r="U52" i="22"/>
  <c r="U44" i="22"/>
  <c r="U36" i="22"/>
  <c r="U28" i="22"/>
  <c r="U20" i="22"/>
  <c r="U12" i="22"/>
  <c r="U4" i="22"/>
  <c r="U65" i="22"/>
  <c r="U70" i="22"/>
  <c r="U62" i="22"/>
  <c r="U54" i="22"/>
  <c r="U46" i="22"/>
  <c r="U38" i="22"/>
  <c r="U30" i="22"/>
  <c r="U22" i="22"/>
  <c r="U14" i="22"/>
  <c r="U6" i="22"/>
  <c r="U55" i="22"/>
  <c r="U72" i="22"/>
  <c r="U69" i="22"/>
  <c r="U61" i="22"/>
  <c r="U53" i="22"/>
  <c r="U45" i="22"/>
  <c r="U37" i="22"/>
  <c r="U29" i="22"/>
  <c r="U21" i="22"/>
  <c r="U13" i="22"/>
  <c r="U5" i="22"/>
  <c r="U57" i="22"/>
  <c r="U34" i="22"/>
  <c r="U26" i="22"/>
  <c r="U18" i="22"/>
  <c r="U10" i="22"/>
  <c r="U75" i="22"/>
  <c r="U74" i="22"/>
  <c r="U67" i="22"/>
  <c r="U66" i="22"/>
  <c r="U59" i="22"/>
  <c r="U58" i="22"/>
  <c r="U51" i="22"/>
  <c r="U50" i="22"/>
  <c r="U43" i="22"/>
  <c r="U42" i="22"/>
  <c r="U35" i="22"/>
  <c r="U27" i="22"/>
  <c r="U19" i="22"/>
  <c r="U11" i="22"/>
  <c r="U3" i="22"/>
  <c r="U71" i="22"/>
  <c r="U49" i="22"/>
  <c r="U47" i="22"/>
  <c r="U41" i="22"/>
  <c r="U39" i="22"/>
  <c r="U33" i="22"/>
  <c r="U31" i="22"/>
  <c r="U25" i="22"/>
  <c r="U23" i="22"/>
  <c r="U17" i="22"/>
  <c r="U15" i="22"/>
  <c r="U9" i="22"/>
  <c r="U7" i="22"/>
  <c r="Z883" i="4" l="1"/>
  <c r="Y883" i="4"/>
  <c r="X883" i="4"/>
  <c r="T883" i="4"/>
  <c r="S883" i="4"/>
  <c r="R883" i="4"/>
  <c r="Q883" i="4"/>
  <c r="P883" i="4"/>
  <c r="O883" i="4"/>
  <c r="N883" i="4"/>
  <c r="M883" i="4"/>
  <c r="G883" i="4"/>
  <c r="I883" i="4" s="1"/>
  <c r="B883" i="4"/>
  <c r="J883" i="4" s="1"/>
  <c r="G863" i="4"/>
  <c r="Q26" i="41"/>
  <c r="Q27" i="41"/>
  <c r="Q28" i="41"/>
  <c r="Q29" i="41"/>
  <c r="Q30" i="41"/>
  <c r="Q31" i="41"/>
  <c r="Q32" i="41"/>
  <c r="Q33" i="41"/>
  <c r="Q34" i="41"/>
  <c r="Q35" i="41"/>
  <c r="Q23" i="41"/>
  <c r="Q25" i="41"/>
  <c r="Q22" i="41"/>
  <c r="Q21" i="41"/>
  <c r="Z882" i="4"/>
  <c r="Y882" i="4"/>
  <c r="X882" i="4"/>
  <c r="T882" i="4"/>
  <c r="S882" i="4"/>
  <c r="R882" i="4"/>
  <c r="Q882" i="4"/>
  <c r="P882" i="4"/>
  <c r="O882" i="4"/>
  <c r="N882" i="4"/>
  <c r="M882" i="4"/>
  <c r="G882" i="4"/>
  <c r="I882" i="4" s="1"/>
  <c r="B882" i="4"/>
  <c r="J882" i="4" s="1"/>
  <c r="Z881" i="4"/>
  <c r="Y881" i="4"/>
  <c r="T881" i="4"/>
  <c r="S881" i="4"/>
  <c r="R881" i="4"/>
  <c r="P881" i="4"/>
  <c r="O881" i="4"/>
  <c r="M881" i="4"/>
  <c r="X881" i="4" s="1"/>
  <c r="I881" i="4"/>
  <c r="G881" i="4"/>
  <c r="B881" i="4"/>
  <c r="Q881" i="4" s="1"/>
  <c r="Z880" i="4"/>
  <c r="Y880" i="4"/>
  <c r="T880" i="4"/>
  <c r="S880" i="4"/>
  <c r="R880" i="4"/>
  <c r="Q880" i="4"/>
  <c r="P880" i="4"/>
  <c r="O880" i="4"/>
  <c r="X880" i="4"/>
  <c r="J880" i="4"/>
  <c r="G880" i="4"/>
  <c r="I880" i="4" s="1"/>
  <c r="B880" i="4"/>
  <c r="Z879" i="4"/>
  <c r="Y879" i="4"/>
  <c r="X879" i="4"/>
  <c r="T879" i="4"/>
  <c r="R879" i="4"/>
  <c r="P879" i="4"/>
  <c r="O879" i="4"/>
  <c r="N879" i="4"/>
  <c r="I879" i="4"/>
  <c r="S879" i="4" s="1"/>
  <c r="G879" i="4"/>
  <c r="B879" i="4"/>
  <c r="J879" i="4" s="1"/>
  <c r="Z878" i="4"/>
  <c r="Y878" i="4"/>
  <c r="T878" i="4"/>
  <c r="R878" i="4"/>
  <c r="P878" i="4"/>
  <c r="G878" i="4"/>
  <c r="I878" i="4" s="1"/>
  <c r="S878" i="4" s="1"/>
  <c r="B878" i="4"/>
  <c r="Z877" i="4"/>
  <c r="Y877" i="4"/>
  <c r="X877" i="4"/>
  <c r="T877" i="4"/>
  <c r="R877" i="4"/>
  <c r="P877" i="4"/>
  <c r="O877" i="4"/>
  <c r="N877" i="4"/>
  <c r="G877" i="4"/>
  <c r="I877" i="4" s="1"/>
  <c r="S877" i="4" s="1"/>
  <c r="B877" i="4"/>
  <c r="J877" i="4" s="1"/>
  <c r="Z876" i="4"/>
  <c r="Y876" i="4"/>
  <c r="T876" i="4"/>
  <c r="R876" i="4"/>
  <c r="O876" i="4"/>
  <c r="X876" i="4"/>
  <c r="G876" i="4"/>
  <c r="I876" i="4" s="1"/>
  <c r="S876" i="4" s="1"/>
  <c r="B876" i="4"/>
  <c r="J876" i="4" s="1"/>
  <c r="Z875" i="4"/>
  <c r="Y875" i="4"/>
  <c r="X875" i="4"/>
  <c r="T875" i="4"/>
  <c r="R875" i="4"/>
  <c r="P875" i="4"/>
  <c r="N875" i="4"/>
  <c r="O875" i="4"/>
  <c r="G875" i="4"/>
  <c r="I875" i="4" s="1"/>
  <c r="S875" i="4" s="1"/>
  <c r="B875" i="4"/>
  <c r="J875" i="4" s="1"/>
  <c r="Z874" i="4"/>
  <c r="Y874" i="4"/>
  <c r="X874" i="4"/>
  <c r="T874" i="4"/>
  <c r="R874" i="4"/>
  <c r="Q874" i="4"/>
  <c r="P874" i="4"/>
  <c r="O874" i="4"/>
  <c r="N874" i="4"/>
  <c r="J874" i="4"/>
  <c r="G874" i="4"/>
  <c r="I874" i="4" s="1"/>
  <c r="S874" i="4" s="1"/>
  <c r="B874" i="4"/>
  <c r="Z873" i="4"/>
  <c r="Y873" i="4"/>
  <c r="T873" i="4"/>
  <c r="R873" i="4"/>
  <c r="P873" i="4"/>
  <c r="O873" i="4"/>
  <c r="X873" i="4"/>
  <c r="G873" i="4"/>
  <c r="I873" i="4" s="1"/>
  <c r="S873" i="4" s="1"/>
  <c r="B873" i="4"/>
  <c r="Z872" i="4"/>
  <c r="Y872" i="4"/>
  <c r="T872" i="4"/>
  <c r="R872" i="4"/>
  <c r="P872" i="4"/>
  <c r="O872" i="4"/>
  <c r="J872" i="4"/>
  <c r="G872" i="4"/>
  <c r="I872" i="4" s="1"/>
  <c r="S872" i="4" s="1"/>
  <c r="B872" i="4"/>
  <c r="Z871" i="4"/>
  <c r="Y871" i="4"/>
  <c r="X871" i="4"/>
  <c r="T871" i="4"/>
  <c r="S871" i="4"/>
  <c r="R871" i="4"/>
  <c r="P871" i="4"/>
  <c r="O871" i="4"/>
  <c r="N871" i="4"/>
  <c r="G871" i="4"/>
  <c r="I871" i="4" s="1"/>
  <c r="B871" i="4"/>
  <c r="J871" i="4" s="1"/>
  <c r="Z870" i="4"/>
  <c r="Y870" i="4"/>
  <c r="T870" i="4"/>
  <c r="R870" i="4"/>
  <c r="P870" i="4"/>
  <c r="J870" i="4"/>
  <c r="G870" i="4"/>
  <c r="I870" i="4" s="1"/>
  <c r="S870" i="4" s="1"/>
  <c r="B870" i="4"/>
  <c r="Z869" i="4"/>
  <c r="Y869" i="4"/>
  <c r="X869" i="4"/>
  <c r="T869" i="4"/>
  <c r="S869" i="4"/>
  <c r="R869" i="4"/>
  <c r="P869" i="4"/>
  <c r="O869" i="4"/>
  <c r="N869" i="4"/>
  <c r="J869" i="4"/>
  <c r="G869" i="4"/>
  <c r="I869" i="4" s="1"/>
  <c r="B869" i="4"/>
  <c r="Q869" i="4" s="1"/>
  <c r="Z868" i="4"/>
  <c r="Y868" i="4"/>
  <c r="T868" i="4"/>
  <c r="S868" i="4"/>
  <c r="R868" i="4"/>
  <c r="Q868" i="4"/>
  <c r="O868" i="4"/>
  <c r="X868" i="4"/>
  <c r="G868" i="4"/>
  <c r="I868" i="4" s="1"/>
  <c r="B868" i="4"/>
  <c r="J868" i="4" s="1"/>
  <c r="Z867" i="4"/>
  <c r="Y867" i="4"/>
  <c r="T867" i="4"/>
  <c r="R867" i="4"/>
  <c r="P867" i="4"/>
  <c r="O867" i="4"/>
  <c r="G867" i="4"/>
  <c r="I867" i="4" s="1"/>
  <c r="S867" i="4" s="1"/>
  <c r="B867" i="4"/>
  <c r="J867" i="4" s="1"/>
  <c r="Z866" i="4"/>
  <c r="Y866" i="4"/>
  <c r="X866" i="4"/>
  <c r="T866" i="4"/>
  <c r="S866" i="4"/>
  <c r="R866" i="4"/>
  <c r="P866" i="4"/>
  <c r="O866" i="4"/>
  <c r="N866" i="4"/>
  <c r="G866" i="4"/>
  <c r="I866" i="4" s="1"/>
  <c r="B866" i="4"/>
  <c r="J866" i="4" s="1"/>
  <c r="Z865" i="4"/>
  <c r="Y865" i="4"/>
  <c r="T865" i="4"/>
  <c r="R865" i="4"/>
  <c r="P865" i="4"/>
  <c r="O865" i="4"/>
  <c r="X865" i="4"/>
  <c r="G865" i="4"/>
  <c r="I865" i="4" s="1"/>
  <c r="S865" i="4" s="1"/>
  <c r="B865" i="4"/>
  <c r="Z864" i="4"/>
  <c r="Y864" i="4"/>
  <c r="T864" i="4"/>
  <c r="R864" i="4"/>
  <c r="P864" i="4"/>
  <c r="O864" i="4"/>
  <c r="X864" i="4"/>
  <c r="J864" i="4"/>
  <c r="G864" i="4"/>
  <c r="I864" i="4" s="1"/>
  <c r="S864" i="4" s="1"/>
  <c r="B864" i="4"/>
  <c r="Q864" i="4" s="1"/>
  <c r="Q872" i="4" l="1"/>
  <c r="Q865" i="4"/>
  <c r="Q873" i="4"/>
  <c r="Q870" i="4"/>
  <c r="K870" i="4"/>
  <c r="Q878" i="4"/>
  <c r="Q879" i="4"/>
  <c r="Q866" i="4"/>
  <c r="Q871" i="4"/>
  <c r="Q876" i="4"/>
  <c r="J878" i="4"/>
  <c r="K878" i="4" s="1"/>
  <c r="U883" i="4"/>
  <c r="K883" i="4"/>
  <c r="K877" i="4"/>
  <c r="K868" i="4"/>
  <c r="K871" i="4"/>
  <c r="U871" i="4" s="1"/>
  <c r="K875" i="4"/>
  <c r="U882" i="4"/>
  <c r="K882" i="4"/>
  <c r="K876" i="4"/>
  <c r="K879" i="4"/>
  <c r="K867" i="4"/>
  <c r="K864" i="4"/>
  <c r="J865" i="4"/>
  <c r="Q867" i="4"/>
  <c r="P868" i="4"/>
  <c r="N870" i="4"/>
  <c r="X870" i="4"/>
  <c r="K872" i="4"/>
  <c r="J873" i="4"/>
  <c r="Q875" i="4"/>
  <c r="U875" i="4" s="1"/>
  <c r="P876" i="4"/>
  <c r="N878" i="4"/>
  <c r="X878" i="4"/>
  <c r="K880" i="4"/>
  <c r="J881" i="4"/>
  <c r="O870" i="4"/>
  <c r="O878" i="4"/>
  <c r="N864" i="4"/>
  <c r="K866" i="4"/>
  <c r="N872" i="4"/>
  <c r="X872" i="4"/>
  <c r="K874" i="4"/>
  <c r="U874" i="4" s="1"/>
  <c r="Q877" i="4"/>
  <c r="N880" i="4"/>
  <c r="U880" i="4" s="1"/>
  <c r="N865" i="4"/>
  <c r="N873" i="4"/>
  <c r="N881" i="4"/>
  <c r="N867" i="4"/>
  <c r="X867" i="4"/>
  <c r="K869" i="4"/>
  <c r="U869" i="4" s="1"/>
  <c r="N868" i="4"/>
  <c r="N876" i="4"/>
  <c r="U864" i="4" l="1"/>
  <c r="U876" i="4"/>
  <c r="U868" i="4"/>
  <c r="U879" i="4"/>
  <c r="U867" i="4"/>
  <c r="U878" i="4"/>
  <c r="U866" i="4"/>
  <c r="U877" i="4"/>
  <c r="U872" i="4"/>
  <c r="K865" i="4"/>
  <c r="U865" i="4" s="1"/>
  <c r="K873" i="4"/>
  <c r="U873" i="4" s="1"/>
  <c r="K881" i="4"/>
  <c r="U881" i="4" s="1"/>
  <c r="U870" i="4"/>
  <c r="Q19" i="8" l="1"/>
  <c r="S3" i="40"/>
  <c r="S4" i="40"/>
  <c r="S5" i="40"/>
  <c r="S6" i="40"/>
  <c r="S12" i="40"/>
  <c r="S7" i="40"/>
  <c r="S10" i="40"/>
  <c r="S8" i="40"/>
  <c r="S13" i="40"/>
  <c r="S9" i="40"/>
  <c r="S11" i="40"/>
  <c r="S14" i="40"/>
  <c r="S15" i="40"/>
  <c r="S17" i="40"/>
  <c r="S16" i="40"/>
  <c r="S18" i="40"/>
  <c r="S19" i="40"/>
  <c r="S20" i="40"/>
  <c r="S21" i="40"/>
  <c r="S3" i="41"/>
  <c r="S4" i="41"/>
  <c r="S6" i="41"/>
  <c r="S5" i="41"/>
  <c r="S7" i="41"/>
  <c r="S8" i="41"/>
  <c r="S9" i="41"/>
  <c r="S10" i="41"/>
  <c r="S11" i="41"/>
  <c r="S12" i="41"/>
  <c r="S14" i="41"/>
  <c r="S13" i="41"/>
  <c r="S15" i="41"/>
  <c r="S16" i="41"/>
  <c r="S17" i="41"/>
  <c r="S18" i="41"/>
  <c r="S21" i="41"/>
  <c r="S19" i="41"/>
  <c r="S22" i="41"/>
  <c r="S20" i="41"/>
  <c r="S23" i="41"/>
  <c r="S25" i="41"/>
  <c r="S24" i="41"/>
  <c r="S26" i="41"/>
  <c r="S27" i="41"/>
  <c r="S28" i="41"/>
  <c r="S29" i="41"/>
  <c r="S30" i="41"/>
  <c r="S31" i="41"/>
  <c r="S32" i="41"/>
  <c r="S33" i="41"/>
  <c r="S34" i="41"/>
  <c r="S35" i="41"/>
  <c r="P25" i="41"/>
  <c r="P24" i="41"/>
  <c r="P26" i="41"/>
  <c r="P27" i="41"/>
  <c r="P28" i="41"/>
  <c r="P29" i="41"/>
  <c r="P30" i="41"/>
  <c r="P31" i="41"/>
  <c r="P32" i="41"/>
  <c r="P33" i="41"/>
  <c r="P34" i="41"/>
  <c r="P35" i="41"/>
  <c r="P20" i="41"/>
  <c r="P23" i="41"/>
  <c r="P21" i="41"/>
  <c r="P22" i="41"/>
  <c r="P19" i="40"/>
  <c r="P20" i="40"/>
  <c r="P21" i="40"/>
  <c r="S3" i="8" l="1"/>
  <c r="S4" i="8"/>
  <c r="S5" i="8"/>
  <c r="S6" i="8"/>
  <c r="S8" i="8"/>
  <c r="S10" i="8"/>
  <c r="S9" i="8"/>
  <c r="S7" i="8"/>
  <c r="S11" i="8"/>
  <c r="S12" i="8"/>
  <c r="S13" i="8"/>
  <c r="S15" i="8"/>
  <c r="S14" i="8"/>
  <c r="S16" i="8"/>
  <c r="S17" i="8"/>
  <c r="S18" i="8"/>
  <c r="S19" i="8"/>
  <c r="S20" i="8"/>
  <c r="S21" i="8"/>
  <c r="O19" i="8"/>
  <c r="N19" i="8"/>
  <c r="M19" i="8"/>
  <c r="L19" i="8"/>
  <c r="P19" i="8"/>
  <c r="P13" i="8"/>
  <c r="P20" i="8"/>
  <c r="P21" i="8"/>
  <c r="O26" i="41"/>
  <c r="O27" i="41"/>
  <c r="O28" i="41"/>
  <c r="O29" i="41"/>
  <c r="O30" i="41"/>
  <c r="O31" i="41"/>
  <c r="O32" i="41"/>
  <c r="O33" i="41"/>
  <c r="O34" i="41"/>
  <c r="O35" i="41"/>
  <c r="O25" i="41"/>
  <c r="O21" i="41"/>
  <c r="O22" i="41"/>
  <c r="B758" i="4"/>
  <c r="G758" i="4"/>
  <c r="I758" i="4" s="1"/>
  <c r="P758" i="4"/>
  <c r="R758" i="4"/>
  <c r="T758" i="4"/>
  <c r="B759" i="4"/>
  <c r="J759" i="4" s="1"/>
  <c r="G759" i="4"/>
  <c r="I759" i="4" s="1"/>
  <c r="N759" i="4"/>
  <c r="O759" i="4"/>
  <c r="P759" i="4"/>
  <c r="R759" i="4"/>
  <c r="T759" i="4"/>
  <c r="B760" i="4"/>
  <c r="J760" i="4" s="1"/>
  <c r="G760" i="4"/>
  <c r="I760" i="4" s="1"/>
  <c r="N760" i="4"/>
  <c r="O760" i="4"/>
  <c r="P760" i="4"/>
  <c r="R760" i="4"/>
  <c r="T760" i="4"/>
  <c r="B761" i="4"/>
  <c r="G761" i="4"/>
  <c r="I761" i="4" s="1"/>
  <c r="N761" i="4"/>
  <c r="R761" i="4"/>
  <c r="T761" i="4"/>
  <c r="B762" i="4"/>
  <c r="G762" i="4"/>
  <c r="I762" i="4" s="1"/>
  <c r="P762" i="4"/>
  <c r="R762" i="4"/>
  <c r="T762" i="4"/>
  <c r="B763" i="4"/>
  <c r="J763" i="4" s="1"/>
  <c r="G763" i="4"/>
  <c r="I763" i="4" s="1"/>
  <c r="N763" i="4"/>
  <c r="O763" i="4"/>
  <c r="P763" i="4"/>
  <c r="R763" i="4"/>
  <c r="T763" i="4"/>
  <c r="B764" i="4"/>
  <c r="J764" i="4" s="1"/>
  <c r="G764" i="4"/>
  <c r="I764" i="4" s="1"/>
  <c r="N764" i="4"/>
  <c r="O764" i="4"/>
  <c r="P764" i="4"/>
  <c r="R764" i="4"/>
  <c r="T764" i="4"/>
  <c r="B765" i="4"/>
  <c r="G765" i="4"/>
  <c r="I765" i="4" s="1"/>
  <c r="N765" i="4"/>
  <c r="R765" i="4"/>
  <c r="T765" i="4"/>
  <c r="B766" i="4"/>
  <c r="G766" i="4"/>
  <c r="I766" i="4" s="1"/>
  <c r="P766" i="4"/>
  <c r="R766" i="4"/>
  <c r="T766" i="4"/>
  <c r="B767" i="4"/>
  <c r="J767" i="4" s="1"/>
  <c r="G767" i="4"/>
  <c r="I767" i="4" s="1"/>
  <c r="N767" i="4"/>
  <c r="O767" i="4"/>
  <c r="P767" i="4"/>
  <c r="R767" i="4"/>
  <c r="T767" i="4"/>
  <c r="B768" i="4"/>
  <c r="J768" i="4" s="1"/>
  <c r="G768" i="4"/>
  <c r="I768" i="4" s="1"/>
  <c r="N768" i="4"/>
  <c r="O768" i="4"/>
  <c r="P768" i="4"/>
  <c r="R768" i="4"/>
  <c r="T768" i="4"/>
  <c r="B769" i="4"/>
  <c r="G769" i="4"/>
  <c r="I769" i="4" s="1"/>
  <c r="N769" i="4"/>
  <c r="R769" i="4"/>
  <c r="T769" i="4"/>
  <c r="B770" i="4"/>
  <c r="G770" i="4"/>
  <c r="I770" i="4" s="1"/>
  <c r="P770" i="4"/>
  <c r="R770" i="4"/>
  <c r="T770" i="4"/>
  <c r="B771" i="4"/>
  <c r="J771" i="4" s="1"/>
  <c r="G771" i="4"/>
  <c r="I771" i="4" s="1"/>
  <c r="N771" i="4"/>
  <c r="O771" i="4"/>
  <c r="P771" i="4"/>
  <c r="R771" i="4"/>
  <c r="T771" i="4"/>
  <c r="B772" i="4"/>
  <c r="J772" i="4" s="1"/>
  <c r="G772" i="4"/>
  <c r="I772" i="4" s="1"/>
  <c r="S772" i="4" s="1"/>
  <c r="N772" i="4"/>
  <c r="O772" i="4"/>
  <c r="P772" i="4"/>
  <c r="R772" i="4"/>
  <c r="T772" i="4"/>
  <c r="B773" i="4"/>
  <c r="J773" i="4" s="1"/>
  <c r="G773" i="4"/>
  <c r="I773" i="4" s="1"/>
  <c r="N773" i="4"/>
  <c r="R773" i="4"/>
  <c r="T773" i="4"/>
  <c r="B774" i="4"/>
  <c r="G774" i="4"/>
  <c r="I774" i="4" s="1"/>
  <c r="P774" i="4"/>
  <c r="R774" i="4"/>
  <c r="T774" i="4"/>
  <c r="B775" i="4"/>
  <c r="J775" i="4" s="1"/>
  <c r="G775" i="4"/>
  <c r="I775" i="4" s="1"/>
  <c r="N775" i="4"/>
  <c r="O775" i="4"/>
  <c r="P775" i="4"/>
  <c r="R775" i="4"/>
  <c r="T775" i="4"/>
  <c r="S758" i="4" l="1"/>
  <c r="Q767" i="4"/>
  <c r="S769" i="4"/>
  <c r="S767" i="4"/>
  <c r="S768" i="4"/>
  <c r="S762" i="4"/>
  <c r="S764" i="4"/>
  <c r="S770" i="4"/>
  <c r="S765" i="4"/>
  <c r="S759" i="4"/>
  <c r="S766" i="4"/>
  <c r="Q763" i="4"/>
  <c r="S761" i="4"/>
  <c r="Q764" i="4"/>
  <c r="S773" i="4"/>
  <c r="Q775" i="4"/>
  <c r="Q772" i="4"/>
  <c r="J761" i="4"/>
  <c r="K761" i="4" s="1"/>
  <c r="Q760" i="4"/>
  <c r="S771" i="4"/>
  <c r="S774" i="4"/>
  <c r="S763" i="4"/>
  <c r="S760" i="4"/>
  <c r="Q774" i="4"/>
  <c r="Q773" i="4"/>
  <c r="S775" i="4"/>
  <c r="Q769" i="4"/>
  <c r="Q770" i="4"/>
  <c r="Q765" i="4"/>
  <c r="Q766" i="4"/>
  <c r="K773" i="4"/>
  <c r="Q762" i="4"/>
  <c r="Q761" i="4"/>
  <c r="Q758" i="4"/>
  <c r="Q771" i="4"/>
  <c r="Q768" i="4"/>
  <c r="Q759" i="4"/>
  <c r="J769" i="4"/>
  <c r="K769" i="4" s="1"/>
  <c r="J765" i="4"/>
  <c r="K765" i="4" s="1"/>
  <c r="K771" i="4"/>
  <c r="K768" i="4"/>
  <c r="K759" i="4"/>
  <c r="K767" i="4"/>
  <c r="K764" i="4"/>
  <c r="K775" i="4"/>
  <c r="K772" i="4"/>
  <c r="U772" i="4"/>
  <c r="K763" i="4"/>
  <c r="K760" i="4"/>
  <c r="O774" i="4"/>
  <c r="O770" i="4"/>
  <c r="O766" i="4"/>
  <c r="O762" i="4"/>
  <c r="O758" i="4"/>
  <c r="N774" i="4"/>
  <c r="N770" i="4"/>
  <c r="N766" i="4"/>
  <c r="N762" i="4"/>
  <c r="N758" i="4"/>
  <c r="J774" i="4"/>
  <c r="J770" i="4"/>
  <c r="J766" i="4"/>
  <c r="J762" i="4"/>
  <c r="J758" i="4"/>
  <c r="P773" i="4"/>
  <c r="P769" i="4"/>
  <c r="P765" i="4"/>
  <c r="P761" i="4"/>
  <c r="O773" i="4"/>
  <c r="O769" i="4"/>
  <c r="O765" i="4"/>
  <c r="O761" i="4"/>
  <c r="U769" i="4" l="1"/>
  <c r="U768" i="4"/>
  <c r="U760" i="4"/>
  <c r="U763" i="4"/>
  <c r="U775" i="4"/>
  <c r="U764" i="4"/>
  <c r="U767" i="4"/>
  <c r="U759" i="4"/>
  <c r="U761" i="4"/>
  <c r="U773" i="4"/>
  <c r="U771" i="4"/>
  <c r="U765" i="4"/>
  <c r="K758" i="4"/>
  <c r="K762" i="4"/>
  <c r="K766" i="4"/>
  <c r="K770" i="4"/>
  <c r="K774" i="4"/>
  <c r="U758" i="4" l="1"/>
  <c r="U774" i="4"/>
  <c r="U770" i="4"/>
  <c r="U766" i="4"/>
  <c r="U762" i="4"/>
  <c r="N733" i="4"/>
  <c r="O733" i="4"/>
  <c r="P733" i="4"/>
  <c r="R733" i="4"/>
  <c r="T733" i="4"/>
  <c r="R734" i="4"/>
  <c r="T734" i="4"/>
  <c r="N735" i="4"/>
  <c r="O735" i="4"/>
  <c r="P735" i="4"/>
  <c r="R735" i="4"/>
  <c r="T735" i="4"/>
  <c r="N736" i="4"/>
  <c r="O736" i="4"/>
  <c r="P736" i="4"/>
  <c r="R736" i="4"/>
  <c r="T736" i="4"/>
  <c r="R737" i="4"/>
  <c r="T737" i="4"/>
  <c r="R738" i="4"/>
  <c r="T738" i="4"/>
  <c r="N739" i="4"/>
  <c r="O739" i="4"/>
  <c r="P739" i="4"/>
  <c r="R739" i="4"/>
  <c r="T739" i="4"/>
  <c r="N740" i="4"/>
  <c r="O740" i="4"/>
  <c r="P740" i="4"/>
  <c r="R740" i="4"/>
  <c r="T740" i="4"/>
  <c r="N741" i="4"/>
  <c r="O741" i="4"/>
  <c r="P741" i="4"/>
  <c r="R741" i="4"/>
  <c r="T741" i="4"/>
  <c r="N742" i="4"/>
  <c r="O742" i="4"/>
  <c r="P742" i="4"/>
  <c r="R742" i="4"/>
  <c r="T742" i="4"/>
  <c r="N743" i="4"/>
  <c r="O743" i="4"/>
  <c r="P743" i="4"/>
  <c r="R743" i="4"/>
  <c r="T743" i="4"/>
  <c r="N744" i="4"/>
  <c r="O744" i="4"/>
  <c r="P744" i="4"/>
  <c r="R744" i="4"/>
  <c r="T744" i="4"/>
  <c r="N745" i="4"/>
  <c r="O745" i="4"/>
  <c r="P745" i="4"/>
  <c r="R745" i="4"/>
  <c r="T745" i="4"/>
  <c r="N746" i="4"/>
  <c r="O746" i="4"/>
  <c r="P746" i="4"/>
  <c r="R746" i="4"/>
  <c r="T746" i="4"/>
  <c r="N747" i="4"/>
  <c r="O747" i="4"/>
  <c r="P747" i="4"/>
  <c r="R747" i="4"/>
  <c r="T747" i="4"/>
  <c r="N748" i="4"/>
  <c r="O748" i="4"/>
  <c r="P748" i="4"/>
  <c r="R748" i="4"/>
  <c r="T748" i="4"/>
  <c r="N749" i="4"/>
  <c r="O749" i="4"/>
  <c r="P749" i="4"/>
  <c r="R749" i="4"/>
  <c r="T749" i="4"/>
  <c r="N750" i="4"/>
  <c r="O750" i="4"/>
  <c r="P750" i="4"/>
  <c r="R750" i="4"/>
  <c r="T750" i="4"/>
  <c r="N751" i="4"/>
  <c r="O751" i="4"/>
  <c r="P751" i="4"/>
  <c r="R751" i="4"/>
  <c r="T751" i="4"/>
  <c r="N752" i="4"/>
  <c r="O752" i="4"/>
  <c r="P752" i="4"/>
  <c r="R752" i="4"/>
  <c r="T752" i="4"/>
  <c r="N753" i="4"/>
  <c r="O753" i="4"/>
  <c r="P753" i="4"/>
  <c r="R753" i="4"/>
  <c r="T753" i="4"/>
  <c r="N754" i="4"/>
  <c r="O754" i="4"/>
  <c r="P754" i="4"/>
  <c r="R754" i="4"/>
  <c r="T754" i="4"/>
  <c r="N755" i="4"/>
  <c r="O755" i="4"/>
  <c r="P755" i="4"/>
  <c r="R755" i="4"/>
  <c r="T755" i="4"/>
  <c r="N756" i="4"/>
  <c r="O756" i="4"/>
  <c r="P756" i="4"/>
  <c r="R756" i="4"/>
  <c r="T756" i="4"/>
  <c r="R776" i="4"/>
  <c r="T776" i="4"/>
  <c r="R777" i="4"/>
  <c r="T777" i="4"/>
  <c r="R778" i="4"/>
  <c r="T778" i="4"/>
  <c r="R779" i="4"/>
  <c r="T779" i="4"/>
  <c r="R780" i="4"/>
  <c r="T780" i="4"/>
  <c r="R781" i="4"/>
  <c r="T781" i="4"/>
  <c r="R782" i="4"/>
  <c r="T782" i="4"/>
  <c r="R783" i="4"/>
  <c r="T783" i="4"/>
  <c r="R784" i="4"/>
  <c r="T784" i="4"/>
  <c r="R785" i="4"/>
  <c r="S785" i="4"/>
  <c r="T785" i="4"/>
  <c r="R786" i="4"/>
  <c r="T786" i="4"/>
  <c r="R787" i="4"/>
  <c r="T787" i="4"/>
  <c r="R788" i="4"/>
  <c r="T788" i="4"/>
  <c r="R789" i="4"/>
  <c r="T789" i="4"/>
  <c r="R790" i="4"/>
  <c r="T790" i="4"/>
  <c r="R791" i="4"/>
  <c r="T791" i="4"/>
  <c r="R792" i="4"/>
  <c r="T792" i="4"/>
  <c r="R793" i="4"/>
  <c r="S793" i="4"/>
  <c r="T793" i="4"/>
  <c r="R794" i="4"/>
  <c r="T794" i="4"/>
  <c r="R795" i="4"/>
  <c r="S795" i="4"/>
  <c r="T795" i="4"/>
  <c r="R796" i="4"/>
  <c r="T796" i="4"/>
  <c r="R797" i="4"/>
  <c r="S797" i="4"/>
  <c r="T797" i="4"/>
  <c r="R798" i="4"/>
  <c r="T798" i="4"/>
  <c r="R799" i="4"/>
  <c r="S799" i="4"/>
  <c r="T799" i="4"/>
  <c r="R800" i="4"/>
  <c r="T800" i="4"/>
  <c r="R801" i="4"/>
  <c r="S801" i="4"/>
  <c r="T801" i="4"/>
  <c r="R802" i="4"/>
  <c r="T802" i="4"/>
  <c r="R803" i="4"/>
  <c r="S803" i="4"/>
  <c r="T803" i="4"/>
  <c r="R804" i="4"/>
  <c r="T804" i="4"/>
  <c r="R805" i="4"/>
  <c r="S805" i="4"/>
  <c r="T805" i="4"/>
  <c r="R806" i="4"/>
  <c r="T806" i="4"/>
  <c r="R807" i="4"/>
  <c r="S807" i="4"/>
  <c r="T807" i="4"/>
  <c r="R808" i="4"/>
  <c r="T808" i="4"/>
  <c r="R809" i="4"/>
  <c r="S809" i="4"/>
  <c r="T809" i="4"/>
  <c r="R810" i="4"/>
  <c r="T810" i="4"/>
  <c r="R811" i="4"/>
  <c r="T811" i="4"/>
  <c r="R812" i="4"/>
  <c r="S812" i="4"/>
  <c r="T812" i="4"/>
  <c r="R813" i="4"/>
  <c r="T813" i="4"/>
  <c r="R814" i="4"/>
  <c r="S814" i="4"/>
  <c r="T814" i="4"/>
  <c r="R815" i="4"/>
  <c r="T815" i="4"/>
  <c r="R816" i="4"/>
  <c r="S816" i="4"/>
  <c r="T816" i="4"/>
  <c r="R817" i="4"/>
  <c r="T817" i="4"/>
  <c r="R818" i="4"/>
  <c r="S818" i="4"/>
  <c r="T818" i="4"/>
  <c r="R819" i="4"/>
  <c r="T819" i="4"/>
  <c r="R820" i="4"/>
  <c r="S820" i="4"/>
  <c r="T820" i="4"/>
  <c r="R821" i="4"/>
  <c r="T821" i="4"/>
  <c r="R822" i="4"/>
  <c r="S822" i="4"/>
  <c r="T822" i="4"/>
  <c r="R823" i="4"/>
  <c r="T823" i="4"/>
  <c r="R824" i="4"/>
  <c r="S824" i="4"/>
  <c r="T824" i="4"/>
  <c r="R825" i="4"/>
  <c r="T825" i="4"/>
  <c r="R826" i="4"/>
  <c r="S826" i="4"/>
  <c r="T826" i="4"/>
  <c r="R827" i="4"/>
  <c r="T827" i="4"/>
  <c r="R828" i="4"/>
  <c r="T828" i="4"/>
  <c r="R829" i="4"/>
  <c r="T829" i="4"/>
  <c r="R830" i="4"/>
  <c r="T830" i="4"/>
  <c r="R831" i="4"/>
  <c r="T831" i="4"/>
  <c r="R832" i="4"/>
  <c r="T832" i="4"/>
  <c r="R833" i="4"/>
  <c r="T833" i="4"/>
  <c r="R834" i="4"/>
  <c r="T834" i="4"/>
  <c r="R835" i="4"/>
  <c r="T835" i="4"/>
  <c r="R836" i="4"/>
  <c r="T836" i="4"/>
  <c r="R837" i="4"/>
  <c r="T837" i="4"/>
  <c r="R838" i="4"/>
  <c r="T838" i="4"/>
  <c r="R839" i="4"/>
  <c r="T839" i="4"/>
  <c r="R840" i="4"/>
  <c r="T840" i="4"/>
  <c r="R841" i="4"/>
  <c r="T841" i="4"/>
  <c r="R842" i="4"/>
  <c r="T842" i="4"/>
  <c r="R843" i="4"/>
  <c r="T843" i="4"/>
  <c r="R844" i="4"/>
  <c r="T844" i="4"/>
  <c r="R845" i="4"/>
  <c r="T845" i="4"/>
  <c r="R846" i="4"/>
  <c r="T846" i="4"/>
  <c r="R847" i="4"/>
  <c r="T847" i="4"/>
  <c r="R848" i="4"/>
  <c r="T848" i="4"/>
  <c r="R849" i="4"/>
  <c r="T849" i="4"/>
  <c r="R850" i="4"/>
  <c r="T850" i="4"/>
  <c r="R851" i="4"/>
  <c r="T851" i="4"/>
  <c r="R852" i="4"/>
  <c r="T852" i="4"/>
  <c r="R853" i="4"/>
  <c r="T853" i="4"/>
  <c r="R854" i="4"/>
  <c r="T854" i="4"/>
  <c r="R855" i="4"/>
  <c r="T855" i="4"/>
  <c r="R856" i="4"/>
  <c r="T856" i="4"/>
  <c r="R857" i="4"/>
  <c r="T857" i="4"/>
  <c r="R858" i="4"/>
  <c r="T858" i="4"/>
  <c r="R859" i="4"/>
  <c r="T859" i="4"/>
  <c r="R860" i="4"/>
  <c r="T860" i="4"/>
  <c r="R861" i="4"/>
  <c r="T861" i="4"/>
  <c r="R862" i="4"/>
  <c r="T862" i="4"/>
  <c r="R863" i="4"/>
  <c r="T863" i="4"/>
  <c r="G734" i="4"/>
  <c r="I734" i="4" s="1"/>
  <c r="G735" i="4"/>
  <c r="I735" i="4" s="1"/>
  <c r="G736" i="4"/>
  <c r="I736" i="4" s="1"/>
  <c r="G737" i="4"/>
  <c r="I737" i="4" s="1"/>
  <c r="G738" i="4"/>
  <c r="I738" i="4" s="1"/>
  <c r="G739" i="4"/>
  <c r="I739" i="4" s="1"/>
  <c r="G740" i="4"/>
  <c r="I740" i="4" s="1"/>
  <c r="G741" i="4"/>
  <c r="I741" i="4" s="1"/>
  <c r="G742" i="4"/>
  <c r="I742" i="4" s="1"/>
  <c r="G743" i="4"/>
  <c r="I743" i="4" s="1"/>
  <c r="G744" i="4"/>
  <c r="I744" i="4" s="1"/>
  <c r="G745" i="4"/>
  <c r="I745" i="4" s="1"/>
  <c r="G746" i="4"/>
  <c r="I746" i="4" s="1"/>
  <c r="G747" i="4"/>
  <c r="I747" i="4" s="1"/>
  <c r="G748" i="4"/>
  <c r="I748" i="4" s="1"/>
  <c r="G749" i="4"/>
  <c r="I749" i="4" s="1"/>
  <c r="G750" i="4"/>
  <c r="I750" i="4" s="1"/>
  <c r="G751" i="4"/>
  <c r="I751" i="4" s="1"/>
  <c r="G752" i="4"/>
  <c r="I752" i="4" s="1"/>
  <c r="G753" i="4"/>
  <c r="I753" i="4" s="1"/>
  <c r="G754" i="4"/>
  <c r="I754" i="4" s="1"/>
  <c r="G755" i="4"/>
  <c r="I755" i="4" s="1"/>
  <c r="G756" i="4"/>
  <c r="I756" i="4" s="1"/>
  <c r="G776" i="4"/>
  <c r="I776" i="4" s="1"/>
  <c r="G777" i="4"/>
  <c r="I777" i="4" s="1"/>
  <c r="G778" i="4"/>
  <c r="I778" i="4" s="1"/>
  <c r="S778" i="4" s="1"/>
  <c r="G779" i="4"/>
  <c r="I779" i="4" s="1"/>
  <c r="G780" i="4"/>
  <c r="I780" i="4" s="1"/>
  <c r="S780" i="4" s="1"/>
  <c r="G781" i="4"/>
  <c r="I781" i="4" s="1"/>
  <c r="S781" i="4" s="1"/>
  <c r="G782" i="4"/>
  <c r="I782" i="4" s="1"/>
  <c r="G783" i="4"/>
  <c r="I783" i="4" s="1"/>
  <c r="G784" i="4"/>
  <c r="I784" i="4" s="1"/>
  <c r="G786" i="4"/>
  <c r="I786" i="4" s="1"/>
  <c r="S786" i="4" s="1"/>
  <c r="G787" i="4"/>
  <c r="I787" i="4" s="1"/>
  <c r="G788" i="4"/>
  <c r="I788" i="4" s="1"/>
  <c r="G789" i="4"/>
  <c r="I789" i="4" s="1"/>
  <c r="S789" i="4" s="1"/>
  <c r="G790" i="4"/>
  <c r="I790" i="4" s="1"/>
  <c r="G791" i="4"/>
  <c r="I791" i="4" s="1"/>
  <c r="G792" i="4"/>
  <c r="I792" i="4" s="1"/>
  <c r="G793" i="4"/>
  <c r="I793" i="4" s="1"/>
  <c r="G794" i="4"/>
  <c r="I794" i="4" s="1"/>
  <c r="S794" i="4" s="1"/>
  <c r="G795" i="4"/>
  <c r="I795" i="4" s="1"/>
  <c r="G796" i="4"/>
  <c r="I796" i="4" s="1"/>
  <c r="S796" i="4" s="1"/>
  <c r="G797" i="4"/>
  <c r="I797" i="4" s="1"/>
  <c r="G798" i="4"/>
  <c r="I798" i="4" s="1"/>
  <c r="S798" i="4" s="1"/>
  <c r="G799" i="4"/>
  <c r="I799" i="4" s="1"/>
  <c r="G800" i="4"/>
  <c r="I800" i="4" s="1"/>
  <c r="S800" i="4" s="1"/>
  <c r="G801" i="4"/>
  <c r="I801" i="4" s="1"/>
  <c r="G802" i="4"/>
  <c r="I802" i="4" s="1"/>
  <c r="S802" i="4" s="1"/>
  <c r="G803" i="4"/>
  <c r="I803" i="4" s="1"/>
  <c r="G804" i="4"/>
  <c r="I804" i="4" s="1"/>
  <c r="S804" i="4" s="1"/>
  <c r="G805" i="4"/>
  <c r="I805" i="4" s="1"/>
  <c r="G806" i="4"/>
  <c r="I806" i="4" s="1"/>
  <c r="S806" i="4" s="1"/>
  <c r="G807" i="4"/>
  <c r="I807" i="4" s="1"/>
  <c r="G808" i="4"/>
  <c r="I808" i="4" s="1"/>
  <c r="S808" i="4" s="1"/>
  <c r="G809" i="4"/>
  <c r="I809" i="4" s="1"/>
  <c r="G810" i="4"/>
  <c r="I810" i="4" s="1"/>
  <c r="S810" i="4" s="1"/>
  <c r="G811" i="4"/>
  <c r="I811" i="4" s="1"/>
  <c r="S811" i="4" s="1"/>
  <c r="G812" i="4"/>
  <c r="I812" i="4" s="1"/>
  <c r="G813" i="4"/>
  <c r="I813" i="4" s="1"/>
  <c r="S813" i="4" s="1"/>
  <c r="G814" i="4"/>
  <c r="I814" i="4" s="1"/>
  <c r="G815" i="4"/>
  <c r="I815" i="4" s="1"/>
  <c r="S815" i="4" s="1"/>
  <c r="G816" i="4"/>
  <c r="I816" i="4" s="1"/>
  <c r="G817" i="4"/>
  <c r="I817" i="4" s="1"/>
  <c r="S817" i="4" s="1"/>
  <c r="G818" i="4"/>
  <c r="I818" i="4" s="1"/>
  <c r="G819" i="4"/>
  <c r="I819" i="4" s="1"/>
  <c r="S819" i="4" s="1"/>
  <c r="G820" i="4"/>
  <c r="I820" i="4" s="1"/>
  <c r="G821" i="4"/>
  <c r="I821" i="4" s="1"/>
  <c r="S821" i="4" s="1"/>
  <c r="G822" i="4"/>
  <c r="I822" i="4" s="1"/>
  <c r="G823" i="4"/>
  <c r="I823" i="4" s="1"/>
  <c r="S823" i="4" s="1"/>
  <c r="G824" i="4"/>
  <c r="I824" i="4" s="1"/>
  <c r="G825" i="4"/>
  <c r="I825" i="4" s="1"/>
  <c r="S825" i="4" s="1"/>
  <c r="G826" i="4"/>
  <c r="I826" i="4" s="1"/>
  <c r="G827" i="4"/>
  <c r="I827" i="4" s="1"/>
  <c r="G828" i="4"/>
  <c r="I828" i="4" s="1"/>
  <c r="S828" i="4" s="1"/>
  <c r="G829" i="4"/>
  <c r="I829" i="4" s="1"/>
  <c r="G830" i="4"/>
  <c r="I830" i="4" s="1"/>
  <c r="G831" i="4"/>
  <c r="I831" i="4" s="1"/>
  <c r="G832" i="4"/>
  <c r="I832" i="4" s="1"/>
  <c r="G833" i="4"/>
  <c r="I833" i="4" s="1"/>
  <c r="G834" i="4"/>
  <c r="I834" i="4" s="1"/>
  <c r="G835" i="4"/>
  <c r="I835" i="4" s="1"/>
  <c r="G836" i="4"/>
  <c r="I836" i="4" s="1"/>
  <c r="G837" i="4"/>
  <c r="I837" i="4" s="1"/>
  <c r="G838" i="4"/>
  <c r="I838" i="4" s="1"/>
  <c r="G839" i="4"/>
  <c r="I839" i="4" s="1"/>
  <c r="G840" i="4"/>
  <c r="I840" i="4" s="1"/>
  <c r="S840" i="4" s="1"/>
  <c r="G841" i="4"/>
  <c r="I841" i="4" s="1"/>
  <c r="G842" i="4"/>
  <c r="I842" i="4" s="1"/>
  <c r="G843" i="4"/>
  <c r="I843" i="4" s="1"/>
  <c r="G844" i="4"/>
  <c r="I844" i="4" s="1"/>
  <c r="G845" i="4"/>
  <c r="I845" i="4" s="1"/>
  <c r="G846" i="4"/>
  <c r="I846" i="4" s="1"/>
  <c r="G847" i="4"/>
  <c r="I847" i="4" s="1"/>
  <c r="G848" i="4"/>
  <c r="I848" i="4" s="1"/>
  <c r="G849" i="4"/>
  <c r="I849" i="4" s="1"/>
  <c r="G850" i="4"/>
  <c r="I850" i="4" s="1"/>
  <c r="G851" i="4"/>
  <c r="I851" i="4" s="1"/>
  <c r="G852" i="4"/>
  <c r="I852" i="4" s="1"/>
  <c r="G853" i="4"/>
  <c r="I853" i="4" s="1"/>
  <c r="G854" i="4"/>
  <c r="I854" i="4" s="1"/>
  <c r="G855" i="4"/>
  <c r="I855" i="4" s="1"/>
  <c r="G856" i="4"/>
  <c r="I856" i="4" s="1"/>
  <c r="G857" i="4"/>
  <c r="I857" i="4" s="1"/>
  <c r="G858" i="4"/>
  <c r="I858" i="4" s="1"/>
  <c r="G859" i="4"/>
  <c r="I859" i="4" s="1"/>
  <c r="G860" i="4"/>
  <c r="I860" i="4" s="1"/>
  <c r="G861" i="4"/>
  <c r="I861" i="4" s="1"/>
  <c r="G862" i="4"/>
  <c r="I862" i="4" s="1"/>
  <c r="I863" i="4"/>
  <c r="B739" i="4"/>
  <c r="J739" i="4" s="1"/>
  <c r="K739" i="4" s="1"/>
  <c r="B740" i="4"/>
  <c r="B741" i="4"/>
  <c r="B742" i="4"/>
  <c r="B743" i="4"/>
  <c r="B744" i="4"/>
  <c r="B745" i="4"/>
  <c r="B746" i="4"/>
  <c r="B747" i="4"/>
  <c r="B748" i="4"/>
  <c r="B749" i="4"/>
  <c r="B750" i="4"/>
  <c r="B751" i="4"/>
  <c r="B752" i="4"/>
  <c r="B753" i="4"/>
  <c r="B754" i="4"/>
  <c r="B755" i="4"/>
  <c r="J755" i="4" s="1"/>
  <c r="B756" i="4"/>
  <c r="J756" i="4" s="1"/>
  <c r="B757" i="4"/>
  <c r="B776" i="4"/>
  <c r="B777" i="4"/>
  <c r="B778" i="4"/>
  <c r="B779" i="4"/>
  <c r="B780" i="4"/>
  <c r="B781" i="4"/>
  <c r="J781" i="4" s="1"/>
  <c r="B782" i="4"/>
  <c r="B783" i="4"/>
  <c r="B784" i="4"/>
  <c r="B785" i="4"/>
  <c r="Q785" i="4" s="1"/>
  <c r="B786" i="4"/>
  <c r="B787" i="4"/>
  <c r="B788" i="4"/>
  <c r="B789" i="4"/>
  <c r="J789" i="4" s="1"/>
  <c r="B790" i="4"/>
  <c r="B791" i="4"/>
  <c r="B792" i="4"/>
  <c r="B793" i="4"/>
  <c r="B794" i="4"/>
  <c r="B795" i="4"/>
  <c r="J795" i="4" s="1"/>
  <c r="K795" i="4" s="1"/>
  <c r="B796" i="4"/>
  <c r="J796" i="4" s="1"/>
  <c r="B797" i="4"/>
  <c r="B798" i="4"/>
  <c r="B799" i="4"/>
  <c r="B800" i="4"/>
  <c r="B801" i="4"/>
  <c r="B802" i="4"/>
  <c r="B803" i="4"/>
  <c r="Q803" i="4" s="1"/>
  <c r="B804" i="4"/>
  <c r="B805" i="4"/>
  <c r="B806" i="4"/>
  <c r="B807" i="4"/>
  <c r="B808" i="4"/>
  <c r="B809" i="4"/>
  <c r="B810" i="4"/>
  <c r="B811" i="4"/>
  <c r="Q811" i="4" s="1"/>
  <c r="B812" i="4"/>
  <c r="Q812" i="4" s="1"/>
  <c r="B813" i="4"/>
  <c r="B814" i="4"/>
  <c r="Q814" i="4" s="1"/>
  <c r="B815" i="4"/>
  <c r="B816" i="4"/>
  <c r="B817" i="4"/>
  <c r="B818" i="4"/>
  <c r="J818" i="4" s="1"/>
  <c r="B819" i="4"/>
  <c r="Q819" i="4" s="1"/>
  <c r="B820" i="4"/>
  <c r="J820" i="4" s="1"/>
  <c r="B821" i="4"/>
  <c r="B822" i="4"/>
  <c r="Q822" i="4" s="1"/>
  <c r="B823" i="4"/>
  <c r="B824" i="4"/>
  <c r="B825" i="4"/>
  <c r="B826" i="4"/>
  <c r="Q826" i="4" s="1"/>
  <c r="B827" i="4"/>
  <c r="B828" i="4"/>
  <c r="B829" i="4"/>
  <c r="B830" i="4"/>
  <c r="B831" i="4"/>
  <c r="B832" i="4"/>
  <c r="B833" i="4"/>
  <c r="B834" i="4"/>
  <c r="B835" i="4"/>
  <c r="B836" i="4"/>
  <c r="Q836" i="4" s="1"/>
  <c r="B837" i="4"/>
  <c r="B838" i="4"/>
  <c r="B839" i="4"/>
  <c r="B840" i="4"/>
  <c r="B841" i="4"/>
  <c r="B842" i="4"/>
  <c r="B843" i="4"/>
  <c r="B844" i="4"/>
  <c r="Q844" i="4" s="1"/>
  <c r="B845" i="4"/>
  <c r="B846" i="4"/>
  <c r="B847" i="4"/>
  <c r="B848" i="4"/>
  <c r="B849" i="4"/>
  <c r="B850" i="4"/>
  <c r="B851" i="4"/>
  <c r="B852" i="4"/>
  <c r="J852" i="4" s="1"/>
  <c r="K852" i="4" s="1"/>
  <c r="B853" i="4"/>
  <c r="B854" i="4"/>
  <c r="B855" i="4"/>
  <c r="B856" i="4"/>
  <c r="B857" i="4"/>
  <c r="B858" i="4"/>
  <c r="B859" i="4"/>
  <c r="Q859" i="4" s="1"/>
  <c r="B860" i="4"/>
  <c r="Q860" i="4" s="1"/>
  <c r="B861" i="4"/>
  <c r="B862" i="4"/>
  <c r="B863" i="4"/>
  <c r="Q863" i="4" s="1"/>
  <c r="S863" i="4" l="1"/>
  <c r="S860" i="4"/>
  <c r="S852" i="4"/>
  <c r="S844" i="4"/>
  <c r="S857" i="4"/>
  <c r="S849" i="4"/>
  <c r="S862" i="4"/>
  <c r="S854" i="4"/>
  <c r="S846" i="4"/>
  <c r="S859" i="4"/>
  <c r="S851" i="4"/>
  <c r="S856" i="4"/>
  <c r="S848" i="4"/>
  <c r="S861" i="4"/>
  <c r="S853" i="4"/>
  <c r="S845" i="4"/>
  <c r="S858" i="4"/>
  <c r="S850" i="4"/>
  <c r="Q853" i="4"/>
  <c r="S855" i="4"/>
  <c r="S847" i="4"/>
  <c r="Q843" i="4"/>
  <c r="S843" i="4"/>
  <c r="S842" i="4"/>
  <c r="S841" i="4"/>
  <c r="S839" i="4"/>
  <c r="S838" i="4"/>
  <c r="S837" i="4"/>
  <c r="S836" i="4"/>
  <c r="Q835" i="4"/>
  <c r="S835" i="4"/>
  <c r="S834" i="4"/>
  <c r="S833" i="4"/>
  <c r="S832" i="4"/>
  <c r="S831" i="4"/>
  <c r="S830" i="4"/>
  <c r="Q830" i="4"/>
  <c r="S829" i="4"/>
  <c r="Q828" i="4"/>
  <c r="S827" i="4"/>
  <c r="Q798" i="4"/>
  <c r="Q804" i="4"/>
  <c r="K796" i="4"/>
  <c r="Q810" i="4"/>
  <c r="Q794" i="4"/>
  <c r="K781" i="4"/>
  <c r="K789" i="4"/>
  <c r="S791" i="4"/>
  <c r="S787" i="4"/>
  <c r="Q780" i="4"/>
  <c r="Q778" i="4"/>
  <c r="S790" i="4"/>
  <c r="S782" i="4"/>
  <c r="J836" i="4"/>
  <c r="K836" i="4" s="1"/>
  <c r="Q777" i="4"/>
  <c r="Q751" i="4"/>
  <c r="S788" i="4"/>
  <c r="S784" i="4"/>
  <c r="Q788" i="4"/>
  <c r="J798" i="4"/>
  <c r="K798" i="4" s="1"/>
  <c r="S779" i="4"/>
  <c r="J844" i="4"/>
  <c r="K844" i="4" s="1"/>
  <c r="S792" i="4"/>
  <c r="S777" i="4"/>
  <c r="S776" i="4"/>
  <c r="Q787" i="4"/>
  <c r="Q779" i="4"/>
  <c r="S783" i="4"/>
  <c r="Q783" i="4"/>
  <c r="J811" i="4"/>
  <c r="K811" i="4" s="1"/>
  <c r="Q745" i="4"/>
  <c r="J788" i="4"/>
  <c r="K788" i="4" s="1"/>
  <c r="J843" i="4"/>
  <c r="K843" i="4" s="1"/>
  <c r="Q795" i="4"/>
  <c r="J803" i="4"/>
  <c r="K803" i="4" s="1"/>
  <c r="J819" i="4"/>
  <c r="K819" i="4" s="1"/>
  <c r="J751" i="4"/>
  <c r="K751" i="4" s="1"/>
  <c r="Q820" i="4"/>
  <c r="J780" i="4"/>
  <c r="K780" i="4" s="1"/>
  <c r="Q858" i="4"/>
  <c r="J858" i="4"/>
  <c r="K858" i="4" s="1"/>
  <c r="J850" i="4"/>
  <c r="K850" i="4" s="1"/>
  <c r="Q850" i="4"/>
  <c r="Q842" i="4"/>
  <c r="J842" i="4"/>
  <c r="Q834" i="4"/>
  <c r="J834" i="4"/>
  <c r="K818" i="4"/>
  <c r="J857" i="4"/>
  <c r="K857" i="4" s="1"/>
  <c r="Q857" i="4"/>
  <c r="Q849" i="4"/>
  <c r="J849" i="4"/>
  <c r="K849" i="4" s="1"/>
  <c r="Q841" i="4"/>
  <c r="J841" i="4"/>
  <c r="Q833" i="4"/>
  <c r="J833" i="4"/>
  <c r="Q825" i="4"/>
  <c r="J825" i="4"/>
  <c r="J817" i="4"/>
  <c r="Q817" i="4"/>
  <c r="J809" i="4"/>
  <c r="Q809" i="4"/>
  <c r="Q801" i="4"/>
  <c r="J801" i="4"/>
  <c r="K801" i="4" s="1"/>
  <c r="Q793" i="4"/>
  <c r="J793" i="4"/>
  <c r="K793" i="4" s="1"/>
  <c r="Q856" i="4"/>
  <c r="J856" i="4"/>
  <c r="K856" i="4" s="1"/>
  <c r="Q848" i="4"/>
  <c r="J848" i="4"/>
  <c r="Q840" i="4"/>
  <c r="J840" i="4"/>
  <c r="Q832" i="4"/>
  <c r="J832" i="4"/>
  <c r="Q824" i="4"/>
  <c r="J824" i="4"/>
  <c r="J816" i="4"/>
  <c r="Q816" i="4"/>
  <c r="Q808" i="4"/>
  <c r="J808" i="4"/>
  <c r="K808" i="4" s="1"/>
  <c r="Q800" i="4"/>
  <c r="J800" i="4"/>
  <c r="K800" i="4" s="1"/>
  <c r="J814" i="4"/>
  <c r="Q855" i="4"/>
  <c r="J855" i="4"/>
  <c r="K855" i="4" s="1"/>
  <c r="Q847" i="4"/>
  <c r="J847" i="4"/>
  <c r="Q839" i="4"/>
  <c r="J839" i="4"/>
  <c r="Q831" i="4"/>
  <c r="J831" i="4"/>
  <c r="Q823" i="4"/>
  <c r="J823" i="4"/>
  <c r="Q815" i="4"/>
  <c r="J815" i="4"/>
  <c r="K815" i="4" s="1"/>
  <c r="Q807" i="4"/>
  <c r="J807" i="4"/>
  <c r="Q799" i="4"/>
  <c r="J799" i="4"/>
  <c r="K799" i="4" s="1"/>
  <c r="Q791" i="4"/>
  <c r="J791" i="4"/>
  <c r="K791" i="4" s="1"/>
  <c r="Q784" i="4"/>
  <c r="J784" i="4"/>
  <c r="K784" i="4" s="1"/>
  <c r="Q776" i="4"/>
  <c r="J776" i="4"/>
  <c r="K776" i="4" s="1"/>
  <c r="Q752" i="4"/>
  <c r="J752" i="4"/>
  <c r="K752" i="4" s="1"/>
  <c r="S752" i="4"/>
  <c r="Q744" i="4"/>
  <c r="J744" i="4"/>
  <c r="K744" i="4" s="1"/>
  <c r="S744" i="4"/>
  <c r="J830" i="4"/>
  <c r="J862" i="4"/>
  <c r="K862" i="4" s="1"/>
  <c r="Q862" i="4"/>
  <c r="J854" i="4"/>
  <c r="K854" i="4" s="1"/>
  <c r="Q854" i="4"/>
  <c r="Q846" i="4"/>
  <c r="J846" i="4"/>
  <c r="Q838" i="4"/>
  <c r="J838" i="4"/>
  <c r="J806" i="4"/>
  <c r="Q806" i="4"/>
  <c r="J853" i="4"/>
  <c r="K853" i="4" s="1"/>
  <c r="J826" i="4"/>
  <c r="K756" i="4"/>
  <c r="Q861" i="4"/>
  <c r="J861" i="4"/>
  <c r="K861" i="4" s="1"/>
  <c r="Q845" i="4"/>
  <c r="J845" i="4"/>
  <c r="Q837" i="4"/>
  <c r="J837" i="4"/>
  <c r="Q829" i="4"/>
  <c r="J829" i="4"/>
  <c r="Q821" i="4"/>
  <c r="J821" i="4"/>
  <c r="Q813" i="4"/>
  <c r="J813" i="4"/>
  <c r="J805" i="4"/>
  <c r="Q805" i="4"/>
  <c r="Q797" i="4"/>
  <c r="J797" i="4"/>
  <c r="K797" i="4" s="1"/>
  <c r="J790" i="4"/>
  <c r="K790" i="4" s="1"/>
  <c r="Q790" i="4"/>
  <c r="J782" i="4"/>
  <c r="K782" i="4" s="1"/>
  <c r="Q782" i="4"/>
  <c r="S750" i="4"/>
  <c r="J750" i="4"/>
  <c r="K750" i="4" s="1"/>
  <c r="Q750" i="4"/>
  <c r="S742" i="4"/>
  <c r="Q742" i="4"/>
  <c r="J742" i="4"/>
  <c r="K742" i="4" s="1"/>
  <c r="J863" i="4"/>
  <c r="K863" i="4" s="1"/>
  <c r="K820" i="4"/>
  <c r="J822" i="4"/>
  <c r="K822" i="4" s="1"/>
  <c r="Q786" i="4"/>
  <c r="J786" i="4"/>
  <c r="K786" i="4" s="1"/>
  <c r="Q754" i="4"/>
  <c r="S754" i="4"/>
  <c r="J754" i="4"/>
  <c r="K754" i="4" s="1"/>
  <c r="Q746" i="4"/>
  <c r="S746" i="4"/>
  <c r="J777" i="4"/>
  <c r="K777" i="4" s="1"/>
  <c r="Q789" i="4"/>
  <c r="Q792" i="4"/>
  <c r="J792" i="4"/>
  <c r="K792" i="4" s="1"/>
  <c r="S753" i="4"/>
  <c r="J753" i="4"/>
  <c r="K753" i="4" s="1"/>
  <c r="S745" i="4"/>
  <c r="J745" i="4"/>
  <c r="K745" i="4" s="1"/>
  <c r="J746" i="4"/>
  <c r="K746" i="4" s="1"/>
  <c r="S751" i="4"/>
  <c r="J743" i="4"/>
  <c r="K743" i="4" s="1"/>
  <c r="S743" i="4"/>
  <c r="J860" i="4"/>
  <c r="K860" i="4" s="1"/>
  <c r="J810" i="4"/>
  <c r="J794" i="4"/>
  <c r="K794" i="4" s="1"/>
  <c r="J787" i="4"/>
  <c r="K787" i="4" s="1"/>
  <c r="J783" i="4"/>
  <c r="K783" i="4" s="1"/>
  <c r="J779" i="4"/>
  <c r="K779" i="4" s="1"/>
  <c r="Q818" i="4"/>
  <c r="Q796" i="4"/>
  <c r="Q743" i="4"/>
  <c r="S749" i="4"/>
  <c r="Q749" i="4"/>
  <c r="J749" i="4"/>
  <c r="K749" i="4" s="1"/>
  <c r="S741" i="4"/>
  <c r="Q741" i="4"/>
  <c r="J741" i="4"/>
  <c r="K741" i="4" s="1"/>
  <c r="J778" i="4"/>
  <c r="K778" i="4" s="1"/>
  <c r="Q781" i="4"/>
  <c r="Q753" i="4"/>
  <c r="Q851" i="4"/>
  <c r="J851" i="4"/>
  <c r="K851" i="4" s="1"/>
  <c r="Q827" i="4"/>
  <c r="J827" i="4"/>
  <c r="Q756" i="4"/>
  <c r="S756" i="4"/>
  <c r="Q748" i="4"/>
  <c r="S748" i="4"/>
  <c r="Q740" i="4"/>
  <c r="S740" i="4"/>
  <c r="J740" i="4"/>
  <c r="K740" i="4" s="1"/>
  <c r="J859" i="4"/>
  <c r="K859" i="4" s="1"/>
  <c r="J835" i="4"/>
  <c r="J828" i="4"/>
  <c r="J812" i="4"/>
  <c r="J804" i="4"/>
  <c r="J748" i="4"/>
  <c r="K748" i="4" s="1"/>
  <c r="Q852" i="4"/>
  <c r="Q802" i="4"/>
  <c r="J802" i="4"/>
  <c r="K802" i="4" s="1"/>
  <c r="Q755" i="4"/>
  <c r="S755" i="4"/>
  <c r="Q747" i="4"/>
  <c r="J747" i="4"/>
  <c r="S747" i="4"/>
  <c r="Q739" i="4"/>
  <c r="S739" i="4"/>
  <c r="K755" i="4"/>
  <c r="U744" i="4" l="1"/>
  <c r="U756" i="4"/>
  <c r="U742" i="4"/>
  <c r="U741" i="4"/>
  <c r="U751" i="4"/>
  <c r="U752" i="4"/>
  <c r="U753" i="4"/>
  <c r="U743" i="4"/>
  <c r="U740" i="4"/>
  <c r="U746" i="4"/>
  <c r="U750" i="4"/>
  <c r="U745" i="4"/>
  <c r="U754" i="4"/>
  <c r="U749" i="4"/>
  <c r="U755" i="4"/>
  <c r="U748" i="4"/>
  <c r="U739" i="4"/>
  <c r="K835" i="4"/>
  <c r="K810" i="4"/>
  <c r="K747" i="4"/>
  <c r="K830" i="4"/>
  <c r="K816" i="4"/>
  <c r="K809" i="4"/>
  <c r="K834" i="4"/>
  <c r="K829" i="4"/>
  <c r="K846" i="4"/>
  <c r="K831" i="4"/>
  <c r="K814" i="4"/>
  <c r="K824" i="4"/>
  <c r="K827" i="4"/>
  <c r="K817" i="4"/>
  <c r="K842" i="4"/>
  <c r="K837" i="4"/>
  <c r="K826" i="4"/>
  <c r="K807" i="4"/>
  <c r="K839" i="4"/>
  <c r="K832" i="4"/>
  <c r="K825" i="4"/>
  <c r="K805" i="4"/>
  <c r="K804" i="4"/>
  <c r="K813" i="4"/>
  <c r="K845" i="4"/>
  <c r="K847" i="4"/>
  <c r="K840" i="4"/>
  <c r="K833" i="4"/>
  <c r="K812" i="4"/>
  <c r="K806" i="4"/>
  <c r="K828" i="4"/>
  <c r="K821" i="4"/>
  <c r="K838" i="4"/>
  <c r="K823" i="4"/>
  <c r="K848" i="4"/>
  <c r="K841" i="4"/>
  <c r="U747" i="4" l="1"/>
  <c r="C3" i="31"/>
  <c r="D3" i="31"/>
  <c r="E3" i="31"/>
  <c r="F3" i="31"/>
  <c r="G3" i="31"/>
  <c r="H3" i="31"/>
  <c r="I3" i="31"/>
  <c r="J3" i="31"/>
  <c r="K3" i="31"/>
  <c r="L3" i="31"/>
  <c r="M3" i="31"/>
  <c r="N3" i="31"/>
  <c r="O3" i="31"/>
  <c r="P3" i="31"/>
  <c r="Q3" i="31"/>
  <c r="C4" i="31"/>
  <c r="D4" i="31"/>
  <c r="E4" i="31"/>
  <c r="F4" i="31"/>
  <c r="G4" i="31"/>
  <c r="H4" i="31"/>
  <c r="I4" i="31"/>
  <c r="J4" i="31"/>
  <c r="K4" i="31"/>
  <c r="L4" i="31"/>
  <c r="M4" i="31"/>
  <c r="N4" i="31"/>
  <c r="O4" i="31"/>
  <c r="P4" i="31"/>
  <c r="Q4" i="31"/>
  <c r="C5" i="31"/>
  <c r="D5" i="31"/>
  <c r="E5" i="31"/>
  <c r="F5" i="31"/>
  <c r="G5" i="31"/>
  <c r="H5" i="31"/>
  <c r="I5" i="31"/>
  <c r="J5" i="31"/>
  <c r="K5" i="31"/>
  <c r="L5" i="31"/>
  <c r="M5" i="31"/>
  <c r="N5" i="31"/>
  <c r="O5" i="31"/>
  <c r="P5" i="31"/>
  <c r="Q5" i="31"/>
  <c r="C6" i="31"/>
  <c r="D6" i="31"/>
  <c r="E6" i="31"/>
  <c r="F6" i="31"/>
  <c r="G6" i="31"/>
  <c r="H6" i="31"/>
  <c r="I6" i="31"/>
  <c r="J6" i="31"/>
  <c r="K6" i="31"/>
  <c r="L6" i="31"/>
  <c r="M6" i="31"/>
  <c r="N6" i="31"/>
  <c r="O6" i="31"/>
  <c r="P6" i="31"/>
  <c r="Q6" i="31"/>
  <c r="C7" i="31"/>
  <c r="D7" i="31"/>
  <c r="E7" i="31"/>
  <c r="F7" i="31"/>
  <c r="G7" i="31"/>
  <c r="H7" i="31"/>
  <c r="I7" i="31"/>
  <c r="J7" i="31"/>
  <c r="K7" i="31"/>
  <c r="L7" i="31"/>
  <c r="M7" i="31"/>
  <c r="N7" i="31"/>
  <c r="O7" i="31"/>
  <c r="P7" i="31"/>
  <c r="Q7" i="31"/>
  <c r="C13" i="31"/>
  <c r="D13" i="31"/>
  <c r="E13" i="31"/>
  <c r="F13" i="31"/>
  <c r="G13" i="31"/>
  <c r="H13" i="31"/>
  <c r="I13" i="31"/>
  <c r="J13" i="31"/>
  <c r="K13" i="31"/>
  <c r="L13" i="31"/>
  <c r="M13" i="31"/>
  <c r="N13" i="31"/>
  <c r="O13" i="31"/>
  <c r="P13" i="31"/>
  <c r="Q13" i="31"/>
  <c r="C12" i="31"/>
  <c r="D12" i="31"/>
  <c r="E12" i="31"/>
  <c r="F12" i="31"/>
  <c r="G12" i="31"/>
  <c r="H12" i="31"/>
  <c r="I12" i="31"/>
  <c r="J12" i="31"/>
  <c r="K12" i="31"/>
  <c r="L12" i="31"/>
  <c r="M12" i="31"/>
  <c r="N12" i="31"/>
  <c r="O12" i="31"/>
  <c r="P12" i="31"/>
  <c r="Q12" i="31"/>
  <c r="C8" i="31"/>
  <c r="D8" i="31"/>
  <c r="E8" i="31"/>
  <c r="F8" i="31"/>
  <c r="G8" i="31"/>
  <c r="H8" i="31"/>
  <c r="I8" i="31"/>
  <c r="J8" i="31"/>
  <c r="K8" i="31"/>
  <c r="L8" i="31"/>
  <c r="M8" i="31"/>
  <c r="N8" i="31"/>
  <c r="O8" i="31"/>
  <c r="P8" i="31"/>
  <c r="Q8" i="31"/>
  <c r="C11" i="31"/>
  <c r="D11" i="31"/>
  <c r="E11" i="31"/>
  <c r="F11" i="31"/>
  <c r="G11" i="31"/>
  <c r="H11" i="31"/>
  <c r="I11" i="31"/>
  <c r="J11" i="31"/>
  <c r="K11" i="31"/>
  <c r="L11" i="31"/>
  <c r="M11" i="31"/>
  <c r="N11" i="31"/>
  <c r="O11" i="31"/>
  <c r="P11" i="31"/>
  <c r="Q11" i="31"/>
  <c r="C10" i="31"/>
  <c r="D10" i="31"/>
  <c r="E10" i="31"/>
  <c r="F10" i="31"/>
  <c r="G10" i="31"/>
  <c r="H10" i="31"/>
  <c r="I10" i="31"/>
  <c r="J10" i="31"/>
  <c r="K10" i="31"/>
  <c r="L10" i="31"/>
  <c r="M10" i="31"/>
  <c r="N10" i="31"/>
  <c r="O10" i="31"/>
  <c r="P10" i="31"/>
  <c r="Q10" i="31"/>
  <c r="C14" i="31"/>
  <c r="D14" i="31"/>
  <c r="E14" i="31"/>
  <c r="F14" i="31"/>
  <c r="G14" i="31"/>
  <c r="H14" i="31"/>
  <c r="I14" i="31"/>
  <c r="J14" i="31"/>
  <c r="K14" i="31"/>
  <c r="L14" i="31"/>
  <c r="M14" i="31"/>
  <c r="N14" i="31"/>
  <c r="O14" i="31"/>
  <c r="P14" i="31"/>
  <c r="Q14" i="31"/>
  <c r="C16" i="31"/>
  <c r="D16" i="31"/>
  <c r="E16" i="31"/>
  <c r="F16" i="31"/>
  <c r="G16" i="31"/>
  <c r="H16" i="31"/>
  <c r="I16" i="31"/>
  <c r="J16" i="31"/>
  <c r="K16" i="31"/>
  <c r="L16" i="31"/>
  <c r="M16" i="31"/>
  <c r="N16" i="31"/>
  <c r="O16" i="31"/>
  <c r="P16" i="31"/>
  <c r="Q16" i="31"/>
  <c r="C15" i="31"/>
  <c r="D15" i="31"/>
  <c r="E15" i="31"/>
  <c r="F15" i="31"/>
  <c r="G15" i="31"/>
  <c r="H15" i="31"/>
  <c r="I15" i="31"/>
  <c r="J15" i="31"/>
  <c r="K15" i="31"/>
  <c r="L15" i="31"/>
  <c r="M15" i="31"/>
  <c r="N15" i="31"/>
  <c r="O15" i="31"/>
  <c r="P15" i="31"/>
  <c r="Q15" i="31"/>
  <c r="C17" i="31"/>
  <c r="D17" i="31"/>
  <c r="E17" i="31"/>
  <c r="F17" i="31"/>
  <c r="G17" i="31"/>
  <c r="H17" i="31"/>
  <c r="I17" i="31"/>
  <c r="J17" i="31"/>
  <c r="K17" i="31"/>
  <c r="L17" i="31"/>
  <c r="M17" i="31"/>
  <c r="N17" i="31"/>
  <c r="O17" i="31"/>
  <c r="P17" i="31"/>
  <c r="Q17" i="31"/>
  <c r="C19" i="31"/>
  <c r="D19" i="31"/>
  <c r="E19" i="31"/>
  <c r="F19" i="31"/>
  <c r="G19" i="31"/>
  <c r="H19" i="31"/>
  <c r="I19" i="31"/>
  <c r="J19" i="31"/>
  <c r="K19" i="31"/>
  <c r="L19" i="31"/>
  <c r="M19" i="31"/>
  <c r="N19" i="31"/>
  <c r="O19" i="31"/>
  <c r="P19" i="31"/>
  <c r="Q19" i="31"/>
  <c r="C18" i="31"/>
  <c r="D18" i="31"/>
  <c r="E18" i="31"/>
  <c r="F18" i="31"/>
  <c r="G18" i="31"/>
  <c r="H18" i="31"/>
  <c r="I18" i="31"/>
  <c r="J18" i="31"/>
  <c r="K18" i="31"/>
  <c r="L18" i="31"/>
  <c r="M18" i="31"/>
  <c r="N18" i="31"/>
  <c r="O18" i="31"/>
  <c r="P18" i="31"/>
  <c r="Q18" i="31"/>
  <c r="C9" i="31"/>
  <c r="D9" i="31"/>
  <c r="E9" i="31"/>
  <c r="F9" i="31"/>
  <c r="G9" i="31"/>
  <c r="H9" i="31"/>
  <c r="I9" i="31"/>
  <c r="J9" i="31"/>
  <c r="K9" i="31"/>
  <c r="L9" i="31"/>
  <c r="M9" i="31"/>
  <c r="N9" i="31"/>
  <c r="O9" i="31"/>
  <c r="P9" i="31"/>
  <c r="Q9" i="31"/>
  <c r="C21" i="31"/>
  <c r="D21" i="31"/>
  <c r="E21" i="31"/>
  <c r="F21" i="31"/>
  <c r="G21" i="31"/>
  <c r="H21" i="31"/>
  <c r="I21" i="31"/>
  <c r="J21" i="31"/>
  <c r="K21" i="31"/>
  <c r="L21" i="31"/>
  <c r="M21" i="31"/>
  <c r="N21" i="31"/>
  <c r="O21" i="31"/>
  <c r="P21" i="31"/>
  <c r="Q21" i="31"/>
  <c r="C20" i="31"/>
  <c r="D20" i="31"/>
  <c r="E20" i="31"/>
  <c r="F20" i="31"/>
  <c r="G20" i="31"/>
  <c r="H20" i="31"/>
  <c r="I20" i="31"/>
  <c r="J20" i="31"/>
  <c r="K20" i="31"/>
  <c r="L20" i="31"/>
  <c r="M20" i="31"/>
  <c r="N20" i="31"/>
  <c r="O20" i="31"/>
  <c r="P20" i="31"/>
  <c r="Q20" i="31"/>
  <c r="C23" i="31"/>
  <c r="D23" i="31"/>
  <c r="E23" i="31"/>
  <c r="F23" i="31"/>
  <c r="G23" i="31"/>
  <c r="H23" i="31"/>
  <c r="I23" i="31"/>
  <c r="J23" i="31"/>
  <c r="K23" i="31"/>
  <c r="L23" i="31"/>
  <c r="M23" i="31"/>
  <c r="N23" i="31"/>
  <c r="O23" i="31"/>
  <c r="P23" i="31"/>
  <c r="Q23" i="31"/>
  <c r="C22" i="31"/>
  <c r="D22" i="31"/>
  <c r="E22" i="31"/>
  <c r="F22" i="31"/>
  <c r="G22" i="31"/>
  <c r="H22" i="31"/>
  <c r="I22" i="31"/>
  <c r="J22" i="31"/>
  <c r="K22" i="31"/>
  <c r="L22" i="31"/>
  <c r="M22" i="31"/>
  <c r="N22" i="31"/>
  <c r="O22" i="31"/>
  <c r="P22" i="31"/>
  <c r="Q22" i="31"/>
  <c r="C24" i="31"/>
  <c r="D24" i="31"/>
  <c r="E24" i="31"/>
  <c r="F24" i="31"/>
  <c r="G24" i="31"/>
  <c r="H24" i="31"/>
  <c r="I24" i="31"/>
  <c r="J24" i="31"/>
  <c r="K24" i="31"/>
  <c r="L24" i="31"/>
  <c r="M24" i="31"/>
  <c r="N24" i="31"/>
  <c r="O24" i="31"/>
  <c r="P24" i="31"/>
  <c r="Q24" i="31"/>
  <c r="C25" i="31"/>
  <c r="D25" i="31"/>
  <c r="E25" i="31"/>
  <c r="F25" i="31"/>
  <c r="G25" i="31"/>
  <c r="H25" i="31"/>
  <c r="I25" i="31"/>
  <c r="J25" i="31"/>
  <c r="K25" i="31"/>
  <c r="L25" i="31"/>
  <c r="M25" i="31"/>
  <c r="N25" i="31"/>
  <c r="O25" i="31"/>
  <c r="P25" i="31"/>
  <c r="Q25" i="31"/>
  <c r="C29" i="31"/>
  <c r="D29" i="31"/>
  <c r="E29" i="31"/>
  <c r="F29" i="31"/>
  <c r="G29" i="31"/>
  <c r="H29" i="31"/>
  <c r="I29" i="31"/>
  <c r="J29" i="31"/>
  <c r="K29" i="31"/>
  <c r="L29" i="31"/>
  <c r="M29" i="31"/>
  <c r="N29" i="31"/>
  <c r="O29" i="31"/>
  <c r="P29" i="31"/>
  <c r="Q29" i="31"/>
  <c r="C37" i="31"/>
  <c r="D37" i="31"/>
  <c r="E37" i="31"/>
  <c r="F37" i="31"/>
  <c r="G37" i="31"/>
  <c r="H37" i="31"/>
  <c r="I37" i="31"/>
  <c r="J37" i="31"/>
  <c r="K37" i="31"/>
  <c r="L37" i="31"/>
  <c r="M37" i="31"/>
  <c r="N37" i="31"/>
  <c r="O37" i="31"/>
  <c r="P37" i="31"/>
  <c r="Q37" i="31"/>
  <c r="C31" i="31"/>
  <c r="D31" i="31"/>
  <c r="E31" i="31"/>
  <c r="F31" i="31"/>
  <c r="G31" i="31"/>
  <c r="H31" i="31"/>
  <c r="I31" i="31"/>
  <c r="J31" i="31"/>
  <c r="K31" i="31"/>
  <c r="L31" i="31"/>
  <c r="M31" i="31"/>
  <c r="N31" i="31"/>
  <c r="O31" i="31"/>
  <c r="P31" i="31"/>
  <c r="Q31" i="31"/>
  <c r="C27" i="31"/>
  <c r="D27" i="31"/>
  <c r="E27" i="31"/>
  <c r="F27" i="31"/>
  <c r="G27" i="31"/>
  <c r="H27" i="31"/>
  <c r="I27" i="31"/>
  <c r="J27" i="31"/>
  <c r="K27" i="31"/>
  <c r="L27" i="31"/>
  <c r="M27" i="31"/>
  <c r="N27" i="31"/>
  <c r="O27" i="31"/>
  <c r="P27" i="31"/>
  <c r="Q27" i="31"/>
  <c r="C36" i="31"/>
  <c r="D36" i="31"/>
  <c r="E36" i="31"/>
  <c r="F36" i="31"/>
  <c r="G36" i="31"/>
  <c r="H36" i="31"/>
  <c r="I36" i="31"/>
  <c r="J36" i="31"/>
  <c r="K36" i="31"/>
  <c r="L36" i="31"/>
  <c r="M36" i="31"/>
  <c r="N36" i="31"/>
  <c r="O36" i="31"/>
  <c r="P36" i="31"/>
  <c r="Q36" i="31"/>
  <c r="C39" i="31"/>
  <c r="D39" i="31"/>
  <c r="E39" i="31"/>
  <c r="F39" i="31"/>
  <c r="G39" i="31"/>
  <c r="H39" i="31"/>
  <c r="I39" i="31"/>
  <c r="J39" i="31"/>
  <c r="K39" i="31"/>
  <c r="L39" i="31"/>
  <c r="M39" i="31"/>
  <c r="N39" i="31"/>
  <c r="O39" i="31"/>
  <c r="P39" i="31"/>
  <c r="Q39" i="31"/>
  <c r="C28" i="31"/>
  <c r="D28" i="31"/>
  <c r="E28" i="31"/>
  <c r="F28" i="31"/>
  <c r="G28" i="31"/>
  <c r="H28" i="31"/>
  <c r="I28" i="31"/>
  <c r="J28" i="31"/>
  <c r="K28" i="31"/>
  <c r="L28" i="31"/>
  <c r="M28" i="31"/>
  <c r="N28" i="31"/>
  <c r="O28" i="31"/>
  <c r="P28" i="31"/>
  <c r="Q28" i="31"/>
  <c r="C32" i="31"/>
  <c r="D32" i="31"/>
  <c r="E32" i="31"/>
  <c r="F32" i="31"/>
  <c r="G32" i="31"/>
  <c r="H32" i="31"/>
  <c r="I32" i="31"/>
  <c r="J32" i="31"/>
  <c r="K32" i="31"/>
  <c r="L32" i="31"/>
  <c r="M32" i="31"/>
  <c r="N32" i="31"/>
  <c r="O32" i="31"/>
  <c r="P32" i="31"/>
  <c r="Q32" i="31"/>
  <c r="C35" i="31"/>
  <c r="D35" i="31"/>
  <c r="E35" i="31"/>
  <c r="F35" i="31"/>
  <c r="G35" i="31"/>
  <c r="H35" i="31"/>
  <c r="I35" i="31"/>
  <c r="J35" i="31"/>
  <c r="K35" i="31"/>
  <c r="L35" i="31"/>
  <c r="M35" i="31"/>
  <c r="N35" i="31"/>
  <c r="O35" i="31"/>
  <c r="P35" i="31"/>
  <c r="Q35" i="31"/>
  <c r="C33" i="31"/>
  <c r="D33" i="31"/>
  <c r="E33" i="31"/>
  <c r="F33" i="31"/>
  <c r="G33" i="31"/>
  <c r="H33" i="31"/>
  <c r="I33" i="31"/>
  <c r="J33" i="31"/>
  <c r="K33" i="31"/>
  <c r="L33" i="31"/>
  <c r="M33" i="31"/>
  <c r="N33" i="31"/>
  <c r="O33" i="31"/>
  <c r="P33" i="31"/>
  <c r="Q33" i="31"/>
  <c r="C38" i="31"/>
  <c r="D38" i="31"/>
  <c r="E38" i="31"/>
  <c r="F38" i="31"/>
  <c r="G38" i="31"/>
  <c r="H38" i="31"/>
  <c r="I38" i="31"/>
  <c r="J38" i="31"/>
  <c r="K38" i="31"/>
  <c r="L38" i="31"/>
  <c r="M38" i="31"/>
  <c r="N38" i="31"/>
  <c r="O38" i="31"/>
  <c r="P38" i="31"/>
  <c r="Q38" i="31"/>
  <c r="C30" i="31"/>
  <c r="D30" i="31"/>
  <c r="E30" i="31"/>
  <c r="F30" i="31"/>
  <c r="G30" i="31"/>
  <c r="H30" i="31"/>
  <c r="I30" i="31"/>
  <c r="J30" i="31"/>
  <c r="K30" i="31"/>
  <c r="L30" i="31"/>
  <c r="M30" i="31"/>
  <c r="N30" i="31"/>
  <c r="O30" i="31"/>
  <c r="P30" i="31"/>
  <c r="Q30" i="31"/>
  <c r="C41" i="31"/>
  <c r="D41" i="31"/>
  <c r="E41" i="31"/>
  <c r="F41" i="31"/>
  <c r="G41" i="31"/>
  <c r="H41" i="31"/>
  <c r="I41" i="31"/>
  <c r="J41" i="31"/>
  <c r="K41" i="31"/>
  <c r="L41" i="31"/>
  <c r="M41" i="31"/>
  <c r="N41" i="31"/>
  <c r="O41" i="31"/>
  <c r="P41" i="31"/>
  <c r="Q41" i="31"/>
  <c r="C34" i="31"/>
  <c r="D34" i="31"/>
  <c r="E34" i="31"/>
  <c r="F34" i="31"/>
  <c r="G34" i="31"/>
  <c r="H34" i="31"/>
  <c r="I34" i="31"/>
  <c r="J34" i="31"/>
  <c r="K34" i="31"/>
  <c r="L34" i="31"/>
  <c r="M34" i="31"/>
  <c r="N34" i="31"/>
  <c r="O34" i="31"/>
  <c r="P34" i="31"/>
  <c r="Q34" i="31"/>
  <c r="C26" i="31"/>
  <c r="D26" i="31"/>
  <c r="E26" i="31"/>
  <c r="F26" i="31"/>
  <c r="G26" i="31"/>
  <c r="H26" i="31"/>
  <c r="I26" i="31"/>
  <c r="J26" i="31"/>
  <c r="K26" i="31"/>
  <c r="L26" i="31"/>
  <c r="M26" i="31"/>
  <c r="N26" i="31"/>
  <c r="O26" i="31"/>
  <c r="P26" i="31"/>
  <c r="Q26" i="31"/>
  <c r="C40" i="31"/>
  <c r="D40" i="31"/>
  <c r="E40" i="31"/>
  <c r="F40" i="31"/>
  <c r="G40" i="31"/>
  <c r="H40" i="31"/>
  <c r="I40" i="31"/>
  <c r="J40" i="31"/>
  <c r="K40" i="31"/>
  <c r="L40" i="31"/>
  <c r="M40" i="31"/>
  <c r="N40" i="31"/>
  <c r="O40" i="31"/>
  <c r="P40" i="31"/>
  <c r="Q40" i="31"/>
  <c r="C42" i="31"/>
  <c r="D42" i="31"/>
  <c r="E42" i="31"/>
  <c r="F42" i="31"/>
  <c r="G42" i="31"/>
  <c r="H42" i="31"/>
  <c r="I42" i="31"/>
  <c r="J42" i="31"/>
  <c r="K42" i="31"/>
  <c r="L42" i="31"/>
  <c r="M42" i="31"/>
  <c r="N42" i="31"/>
  <c r="O42" i="31"/>
  <c r="P42" i="31"/>
  <c r="Q42" i="31"/>
  <c r="C43" i="31"/>
  <c r="D43" i="31"/>
  <c r="E43" i="31"/>
  <c r="F43" i="31"/>
  <c r="G43" i="31"/>
  <c r="H43" i="31"/>
  <c r="I43" i="31"/>
  <c r="J43" i="31"/>
  <c r="K43" i="31"/>
  <c r="L43" i="31"/>
  <c r="M43" i="31"/>
  <c r="N43" i="31"/>
  <c r="O43" i="31"/>
  <c r="P43" i="31"/>
  <c r="Q43" i="31"/>
  <c r="C44" i="31"/>
  <c r="D44" i="31"/>
  <c r="E44" i="31"/>
  <c r="F44" i="31"/>
  <c r="G44" i="31"/>
  <c r="H44" i="31"/>
  <c r="I44" i="31"/>
  <c r="J44" i="31"/>
  <c r="K44" i="31"/>
  <c r="L44" i="31"/>
  <c r="M44" i="31"/>
  <c r="N44" i="31"/>
  <c r="O44" i="31"/>
  <c r="P44" i="31"/>
  <c r="Q44" i="31"/>
  <c r="C50" i="31"/>
  <c r="D50" i="31"/>
  <c r="E50" i="31"/>
  <c r="F50" i="31"/>
  <c r="G50" i="31"/>
  <c r="H50" i="31"/>
  <c r="I50" i="31"/>
  <c r="J50" i="31"/>
  <c r="K50" i="31"/>
  <c r="L50" i="31"/>
  <c r="M50" i="31"/>
  <c r="N50" i="31"/>
  <c r="O50" i="31"/>
  <c r="P50" i="31"/>
  <c r="Q50" i="31"/>
  <c r="C49" i="31"/>
  <c r="D49" i="31"/>
  <c r="E49" i="31"/>
  <c r="F49" i="31"/>
  <c r="G49" i="31"/>
  <c r="H49" i="31"/>
  <c r="I49" i="31"/>
  <c r="J49" i="31"/>
  <c r="K49" i="31"/>
  <c r="L49" i="31"/>
  <c r="M49" i="31"/>
  <c r="N49" i="31"/>
  <c r="O49" i="31"/>
  <c r="P49" i="31"/>
  <c r="Q49" i="31"/>
  <c r="C47" i="31"/>
  <c r="D47" i="31"/>
  <c r="E47" i="31"/>
  <c r="F47" i="31"/>
  <c r="G47" i="31"/>
  <c r="H47" i="31"/>
  <c r="I47" i="31"/>
  <c r="J47" i="31"/>
  <c r="K47" i="31"/>
  <c r="L47" i="31"/>
  <c r="M47" i="31"/>
  <c r="N47" i="31"/>
  <c r="O47" i="31"/>
  <c r="P47" i="31"/>
  <c r="Q47" i="31"/>
  <c r="C53" i="31"/>
  <c r="D53" i="31"/>
  <c r="E53" i="31"/>
  <c r="F53" i="31"/>
  <c r="G53" i="31"/>
  <c r="H53" i="31"/>
  <c r="I53" i="31"/>
  <c r="J53" i="31"/>
  <c r="K53" i="31"/>
  <c r="L53" i="31"/>
  <c r="M53" i="31"/>
  <c r="N53" i="31"/>
  <c r="O53" i="31"/>
  <c r="P53" i="31"/>
  <c r="Q53" i="31"/>
  <c r="C51" i="31"/>
  <c r="D51" i="31"/>
  <c r="E51" i="31"/>
  <c r="F51" i="31"/>
  <c r="G51" i="31"/>
  <c r="H51" i="31"/>
  <c r="I51" i="31"/>
  <c r="J51" i="31"/>
  <c r="K51" i="31"/>
  <c r="L51" i="31"/>
  <c r="M51" i="31"/>
  <c r="N51" i="31"/>
  <c r="O51" i="31"/>
  <c r="P51" i="31"/>
  <c r="Q51" i="31"/>
  <c r="C45" i="31"/>
  <c r="D45" i="31"/>
  <c r="E45" i="31"/>
  <c r="F45" i="31"/>
  <c r="G45" i="31"/>
  <c r="H45" i="31"/>
  <c r="I45" i="31"/>
  <c r="J45" i="31"/>
  <c r="K45" i="31"/>
  <c r="L45" i="31"/>
  <c r="M45" i="31"/>
  <c r="N45" i="31"/>
  <c r="O45" i="31"/>
  <c r="P45" i="31"/>
  <c r="Q45" i="31"/>
  <c r="C46" i="31"/>
  <c r="D46" i="31"/>
  <c r="E46" i="31"/>
  <c r="F46" i="31"/>
  <c r="G46" i="31"/>
  <c r="H46" i="31"/>
  <c r="I46" i="31"/>
  <c r="J46" i="31"/>
  <c r="K46" i="31"/>
  <c r="L46" i="31"/>
  <c r="M46" i="31"/>
  <c r="N46" i="31"/>
  <c r="O46" i="31"/>
  <c r="P46" i="31"/>
  <c r="Q46" i="31"/>
  <c r="C48" i="31"/>
  <c r="D48" i="31"/>
  <c r="E48" i="31"/>
  <c r="F48" i="31"/>
  <c r="G48" i="31"/>
  <c r="H48" i="31"/>
  <c r="I48" i="31"/>
  <c r="J48" i="31"/>
  <c r="K48" i="31"/>
  <c r="L48" i="31"/>
  <c r="M48" i="31"/>
  <c r="N48" i="31"/>
  <c r="O48" i="31"/>
  <c r="P48" i="31"/>
  <c r="Q48" i="31"/>
  <c r="C55" i="31"/>
  <c r="D55" i="31"/>
  <c r="E55" i="31"/>
  <c r="F55" i="31"/>
  <c r="G55" i="31"/>
  <c r="H55" i="31"/>
  <c r="I55" i="31"/>
  <c r="J55" i="31"/>
  <c r="K55" i="31"/>
  <c r="L55" i="31"/>
  <c r="M55" i="31"/>
  <c r="N55" i="31"/>
  <c r="O55" i="31"/>
  <c r="P55" i="31"/>
  <c r="Q55" i="31"/>
  <c r="C52" i="31"/>
  <c r="D52" i="31"/>
  <c r="E52" i="31"/>
  <c r="F52" i="31"/>
  <c r="G52" i="31"/>
  <c r="H52" i="31"/>
  <c r="I52" i="31"/>
  <c r="J52" i="31"/>
  <c r="K52" i="31"/>
  <c r="L52" i="31"/>
  <c r="M52" i="31"/>
  <c r="N52" i="31"/>
  <c r="O52" i="31"/>
  <c r="P52" i="31"/>
  <c r="Q52" i="31"/>
  <c r="C56" i="31"/>
  <c r="D56" i="31"/>
  <c r="E56" i="31"/>
  <c r="F56" i="31"/>
  <c r="G56" i="31"/>
  <c r="H56" i="31"/>
  <c r="I56" i="31"/>
  <c r="J56" i="31"/>
  <c r="K56" i="31"/>
  <c r="L56" i="31"/>
  <c r="M56" i="31"/>
  <c r="N56" i="31"/>
  <c r="O56" i="31"/>
  <c r="P56" i="31"/>
  <c r="Q56" i="31"/>
  <c r="C57" i="31"/>
  <c r="D57" i="31"/>
  <c r="E57" i="31"/>
  <c r="F57" i="31"/>
  <c r="G57" i="31"/>
  <c r="H57" i="31"/>
  <c r="I57" i="31"/>
  <c r="J57" i="31"/>
  <c r="K57" i="31"/>
  <c r="L57" i="31"/>
  <c r="M57" i="31"/>
  <c r="N57" i="31"/>
  <c r="O57" i="31"/>
  <c r="P57" i="31"/>
  <c r="Q57" i="31"/>
  <c r="C54" i="31"/>
  <c r="D54" i="31"/>
  <c r="E54" i="31"/>
  <c r="F54" i="31"/>
  <c r="G54" i="31"/>
  <c r="H54" i="31"/>
  <c r="I54" i="31"/>
  <c r="J54" i="31"/>
  <c r="K54" i="31"/>
  <c r="L54" i="31"/>
  <c r="M54" i="31"/>
  <c r="N54" i="31"/>
  <c r="O54" i="31"/>
  <c r="P54" i="31"/>
  <c r="Q54" i="31"/>
  <c r="C58" i="31"/>
  <c r="D58" i="31"/>
  <c r="E58" i="31"/>
  <c r="F58" i="31"/>
  <c r="G58" i="31"/>
  <c r="H58" i="31"/>
  <c r="I58" i="31"/>
  <c r="J58" i="31"/>
  <c r="K58" i="31"/>
  <c r="L58" i="31"/>
  <c r="M58" i="31"/>
  <c r="N58" i="31"/>
  <c r="O58" i="31"/>
  <c r="P58" i="31"/>
  <c r="Q58" i="31"/>
  <c r="C60" i="31"/>
  <c r="D60" i="31"/>
  <c r="E60" i="31"/>
  <c r="F60" i="31"/>
  <c r="G60" i="31"/>
  <c r="H60" i="31"/>
  <c r="I60" i="31"/>
  <c r="J60" i="31"/>
  <c r="K60" i="31"/>
  <c r="L60" i="31"/>
  <c r="M60" i="31"/>
  <c r="N60" i="31"/>
  <c r="O60" i="31"/>
  <c r="P60" i="31"/>
  <c r="Q60" i="31"/>
  <c r="C59" i="31"/>
  <c r="D59" i="31"/>
  <c r="E59" i="31"/>
  <c r="F59" i="31"/>
  <c r="G59" i="31"/>
  <c r="H59" i="31"/>
  <c r="I59" i="31"/>
  <c r="J59" i="31"/>
  <c r="K59" i="31"/>
  <c r="L59" i="31"/>
  <c r="M59" i="31"/>
  <c r="N59" i="31"/>
  <c r="O59" i="31"/>
  <c r="P59" i="31"/>
  <c r="Q59" i="31"/>
  <c r="C63" i="31"/>
  <c r="D63" i="31"/>
  <c r="E63" i="31"/>
  <c r="F63" i="31"/>
  <c r="G63" i="31"/>
  <c r="H63" i="31"/>
  <c r="I63" i="31"/>
  <c r="J63" i="31"/>
  <c r="K63" i="31"/>
  <c r="L63" i="31"/>
  <c r="M63" i="31"/>
  <c r="N63" i="31"/>
  <c r="O63" i="31"/>
  <c r="P63" i="31"/>
  <c r="Q63" i="31"/>
  <c r="C62" i="31"/>
  <c r="D62" i="31"/>
  <c r="E62" i="31"/>
  <c r="F62" i="31"/>
  <c r="G62" i="31"/>
  <c r="H62" i="31"/>
  <c r="I62" i="31"/>
  <c r="J62" i="31"/>
  <c r="K62" i="31"/>
  <c r="L62" i="31"/>
  <c r="M62" i="31"/>
  <c r="N62" i="31"/>
  <c r="O62" i="31"/>
  <c r="P62" i="31"/>
  <c r="Q62" i="31"/>
  <c r="C65" i="31"/>
  <c r="D65" i="31"/>
  <c r="E65" i="31"/>
  <c r="F65" i="31"/>
  <c r="G65" i="31"/>
  <c r="H65" i="31"/>
  <c r="I65" i="31"/>
  <c r="J65" i="31"/>
  <c r="K65" i="31"/>
  <c r="L65" i="31"/>
  <c r="M65" i="31"/>
  <c r="N65" i="31"/>
  <c r="O65" i="31"/>
  <c r="P65" i="31"/>
  <c r="Q65" i="31"/>
  <c r="C66" i="31"/>
  <c r="D66" i="31"/>
  <c r="E66" i="31"/>
  <c r="F66" i="31"/>
  <c r="G66" i="31"/>
  <c r="H66" i="31"/>
  <c r="I66" i="31"/>
  <c r="J66" i="31"/>
  <c r="K66" i="31"/>
  <c r="L66" i="31"/>
  <c r="M66" i="31"/>
  <c r="N66" i="31"/>
  <c r="O66" i="31"/>
  <c r="P66" i="31"/>
  <c r="Q66" i="31"/>
  <c r="C61" i="31"/>
  <c r="D61" i="31"/>
  <c r="E61" i="31"/>
  <c r="F61" i="31"/>
  <c r="G61" i="31"/>
  <c r="H61" i="31"/>
  <c r="I61" i="31"/>
  <c r="J61" i="31"/>
  <c r="K61" i="31"/>
  <c r="L61" i="31"/>
  <c r="M61" i="31"/>
  <c r="N61" i="31"/>
  <c r="O61" i="31"/>
  <c r="P61" i="31"/>
  <c r="Q61" i="31"/>
  <c r="C64" i="31"/>
  <c r="D64" i="31"/>
  <c r="E64" i="31"/>
  <c r="F64" i="31"/>
  <c r="G64" i="31"/>
  <c r="H64" i="31"/>
  <c r="I64" i="31"/>
  <c r="J64" i="31"/>
  <c r="K64" i="31"/>
  <c r="L64" i="31"/>
  <c r="M64" i="31"/>
  <c r="N64" i="31"/>
  <c r="O64" i="31"/>
  <c r="P64" i="31"/>
  <c r="Q64" i="31"/>
  <c r="C67" i="31"/>
  <c r="D67" i="31"/>
  <c r="E67" i="31"/>
  <c r="F67" i="31"/>
  <c r="G67" i="31"/>
  <c r="H67" i="31"/>
  <c r="I67" i="31"/>
  <c r="J67" i="31"/>
  <c r="K67" i="31"/>
  <c r="L67" i="31"/>
  <c r="M67" i="31"/>
  <c r="N67" i="31"/>
  <c r="O67" i="31"/>
  <c r="P67" i="31"/>
  <c r="Q67" i="31"/>
  <c r="C68" i="31"/>
  <c r="D68" i="31"/>
  <c r="E68" i="31"/>
  <c r="F68" i="31"/>
  <c r="G68" i="31"/>
  <c r="H68" i="31"/>
  <c r="I68" i="31"/>
  <c r="J68" i="31"/>
  <c r="K68" i="31"/>
  <c r="L68" i="31"/>
  <c r="M68" i="31"/>
  <c r="N68" i="31"/>
  <c r="O68" i="31"/>
  <c r="P68" i="31"/>
  <c r="Q68" i="31"/>
  <c r="C69" i="31"/>
  <c r="D69" i="31"/>
  <c r="E69" i="31"/>
  <c r="F69" i="31"/>
  <c r="G69" i="31"/>
  <c r="H69" i="31"/>
  <c r="I69" i="31"/>
  <c r="J69" i="31"/>
  <c r="K69" i="31"/>
  <c r="L69" i="31"/>
  <c r="M69" i="31"/>
  <c r="N69" i="31"/>
  <c r="O69" i="31"/>
  <c r="P69" i="31"/>
  <c r="Q69" i="31"/>
  <c r="C70" i="31"/>
  <c r="D70" i="31"/>
  <c r="E70" i="31"/>
  <c r="F70" i="31"/>
  <c r="G70" i="31"/>
  <c r="H70" i="31"/>
  <c r="I70" i="31"/>
  <c r="J70" i="31"/>
  <c r="K70" i="31"/>
  <c r="L70" i="31"/>
  <c r="M70" i="31"/>
  <c r="N70" i="31"/>
  <c r="O70" i="31"/>
  <c r="P70" i="31"/>
  <c r="Q70" i="31"/>
  <c r="C71" i="31"/>
  <c r="D71" i="31"/>
  <c r="E71" i="31"/>
  <c r="F71" i="31"/>
  <c r="G71" i="31"/>
  <c r="H71" i="31"/>
  <c r="I71" i="31"/>
  <c r="J71" i="31"/>
  <c r="K71" i="31"/>
  <c r="L71" i="31"/>
  <c r="M71" i="31"/>
  <c r="N71" i="31"/>
  <c r="O71" i="31"/>
  <c r="P71" i="31"/>
  <c r="Q71" i="31"/>
  <c r="C72" i="31"/>
  <c r="D72" i="31"/>
  <c r="E72" i="31"/>
  <c r="F72" i="31"/>
  <c r="G72" i="31"/>
  <c r="H72" i="31"/>
  <c r="I72" i="31"/>
  <c r="J72" i="31"/>
  <c r="K72" i="31"/>
  <c r="L72" i="31"/>
  <c r="M72" i="31"/>
  <c r="N72" i="31"/>
  <c r="O72" i="31"/>
  <c r="P72" i="31"/>
  <c r="Q72" i="31"/>
  <c r="C73" i="31"/>
  <c r="D73" i="31"/>
  <c r="E73" i="31"/>
  <c r="F73" i="31"/>
  <c r="G73" i="31"/>
  <c r="H73" i="31"/>
  <c r="I73" i="31"/>
  <c r="J73" i="31"/>
  <c r="K73" i="31"/>
  <c r="L73" i="31"/>
  <c r="M73" i="31"/>
  <c r="N73" i="31"/>
  <c r="O73" i="31"/>
  <c r="P73" i="31"/>
  <c r="Q73" i="31"/>
  <c r="C74" i="31"/>
  <c r="D74" i="31"/>
  <c r="E74" i="31"/>
  <c r="F74" i="31"/>
  <c r="G74" i="31"/>
  <c r="H74" i="31"/>
  <c r="I74" i="31"/>
  <c r="J74" i="31"/>
  <c r="K74" i="31"/>
  <c r="L74" i="31"/>
  <c r="M74" i="31"/>
  <c r="N74" i="31"/>
  <c r="O74" i="31"/>
  <c r="P74" i="31"/>
  <c r="Q74" i="31"/>
  <c r="C75" i="31"/>
  <c r="D75" i="31"/>
  <c r="E75" i="31"/>
  <c r="F75" i="31"/>
  <c r="G75" i="31"/>
  <c r="H75" i="31"/>
  <c r="I75" i="31"/>
  <c r="J75" i="31"/>
  <c r="K75" i="31"/>
  <c r="L75" i="31"/>
  <c r="M75" i="31"/>
  <c r="N75" i="31"/>
  <c r="O75" i="31"/>
  <c r="P75" i="31"/>
  <c r="Q75" i="31"/>
  <c r="C76" i="31"/>
  <c r="D76" i="31"/>
  <c r="E76" i="31"/>
  <c r="F76" i="31"/>
  <c r="G76" i="31"/>
  <c r="H76" i="31"/>
  <c r="I76" i="31"/>
  <c r="J76" i="31"/>
  <c r="K76" i="31"/>
  <c r="L76" i="31"/>
  <c r="M76" i="31"/>
  <c r="N76" i="31"/>
  <c r="O76" i="31"/>
  <c r="P76" i="31"/>
  <c r="Q76" i="31"/>
  <c r="N19" i="40"/>
  <c r="N20" i="40"/>
  <c r="N21" i="40"/>
  <c r="J723" i="4"/>
  <c r="G710" i="4"/>
  <c r="I710" i="4" s="1"/>
  <c r="G711" i="4"/>
  <c r="I711" i="4" s="1"/>
  <c r="G712" i="4"/>
  <c r="I712" i="4" s="1"/>
  <c r="G713" i="4"/>
  <c r="I713" i="4" s="1"/>
  <c r="G714" i="4"/>
  <c r="I714" i="4" s="1"/>
  <c r="G715" i="4"/>
  <c r="I715" i="4" s="1"/>
  <c r="G716" i="4"/>
  <c r="I716" i="4" s="1"/>
  <c r="G717" i="4"/>
  <c r="I717" i="4" s="1"/>
  <c r="G718" i="4"/>
  <c r="I718" i="4" s="1"/>
  <c r="G719" i="4"/>
  <c r="I719" i="4" s="1"/>
  <c r="G720" i="4"/>
  <c r="I720" i="4" s="1"/>
  <c r="G721" i="4"/>
  <c r="I721" i="4" s="1"/>
  <c r="G722" i="4"/>
  <c r="I722" i="4" s="1"/>
  <c r="G723" i="4"/>
  <c r="I723" i="4" s="1"/>
  <c r="G724" i="4"/>
  <c r="I724" i="4" s="1"/>
  <c r="G725" i="4"/>
  <c r="I725" i="4" s="1"/>
  <c r="G726" i="4"/>
  <c r="I726" i="4" s="1"/>
  <c r="G727" i="4"/>
  <c r="I727" i="4" s="1"/>
  <c r="G728" i="4"/>
  <c r="I728" i="4" s="1"/>
  <c r="G729" i="4"/>
  <c r="I729" i="4" s="1"/>
  <c r="G730" i="4"/>
  <c r="I730" i="4" s="1"/>
  <c r="G731" i="4"/>
  <c r="I731" i="4" s="1"/>
  <c r="G732" i="4"/>
  <c r="I732" i="4" s="1"/>
  <c r="G733" i="4"/>
  <c r="I733" i="4" s="1"/>
  <c r="R721" i="4"/>
  <c r="T721" i="4"/>
  <c r="R722" i="4"/>
  <c r="T722" i="4"/>
  <c r="R723" i="4"/>
  <c r="T723" i="4"/>
  <c r="R724" i="4"/>
  <c r="T724" i="4"/>
  <c r="R725" i="4"/>
  <c r="T725" i="4"/>
  <c r="R726" i="4"/>
  <c r="T726" i="4"/>
  <c r="R727" i="4"/>
  <c r="T727" i="4"/>
  <c r="R728" i="4"/>
  <c r="T728" i="4"/>
  <c r="R729" i="4"/>
  <c r="T729" i="4"/>
  <c r="R730" i="4"/>
  <c r="T730" i="4"/>
  <c r="R731" i="4"/>
  <c r="T731" i="4"/>
  <c r="R732" i="4"/>
  <c r="T732" i="4"/>
  <c r="N704" i="4"/>
  <c r="O704" i="4"/>
  <c r="P704" i="4"/>
  <c r="R704" i="4"/>
  <c r="T704" i="4"/>
  <c r="N705" i="4"/>
  <c r="O705" i="4"/>
  <c r="P705" i="4"/>
  <c r="R705" i="4"/>
  <c r="T705" i="4"/>
  <c r="N706" i="4"/>
  <c r="O706" i="4"/>
  <c r="P706" i="4"/>
  <c r="R706" i="4"/>
  <c r="T706" i="4"/>
  <c r="N707" i="4"/>
  <c r="O707" i="4"/>
  <c r="P707" i="4"/>
  <c r="R707" i="4"/>
  <c r="T707" i="4"/>
  <c r="N708" i="4"/>
  <c r="O708" i="4"/>
  <c r="P708" i="4"/>
  <c r="R708" i="4"/>
  <c r="T708" i="4"/>
  <c r="N709" i="4"/>
  <c r="O709" i="4"/>
  <c r="P709" i="4"/>
  <c r="R709" i="4"/>
  <c r="T709" i="4"/>
  <c r="N710" i="4"/>
  <c r="O710" i="4"/>
  <c r="P710" i="4"/>
  <c r="R710" i="4"/>
  <c r="T710" i="4"/>
  <c r="N711" i="4"/>
  <c r="O711" i="4"/>
  <c r="P711" i="4"/>
  <c r="R711" i="4"/>
  <c r="T711" i="4"/>
  <c r="N712" i="4"/>
  <c r="O712" i="4"/>
  <c r="P712" i="4"/>
  <c r="R712" i="4"/>
  <c r="T712" i="4"/>
  <c r="N713" i="4"/>
  <c r="O713" i="4"/>
  <c r="P713" i="4"/>
  <c r="R713" i="4"/>
  <c r="T713" i="4"/>
  <c r="N714" i="4"/>
  <c r="O714" i="4"/>
  <c r="P714" i="4"/>
  <c r="R714" i="4"/>
  <c r="T714" i="4"/>
  <c r="N715" i="4"/>
  <c r="O715" i="4"/>
  <c r="P715" i="4"/>
  <c r="R715" i="4"/>
  <c r="T715" i="4"/>
  <c r="N716" i="4"/>
  <c r="O716" i="4"/>
  <c r="P716" i="4"/>
  <c r="R716" i="4"/>
  <c r="T716" i="4"/>
  <c r="N717" i="4"/>
  <c r="O717" i="4"/>
  <c r="P717" i="4"/>
  <c r="R717" i="4"/>
  <c r="T717" i="4"/>
  <c r="N718" i="4"/>
  <c r="O718" i="4"/>
  <c r="P718" i="4"/>
  <c r="R718" i="4"/>
  <c r="T718" i="4"/>
  <c r="N719" i="4"/>
  <c r="O719" i="4"/>
  <c r="P719" i="4"/>
  <c r="R719" i="4"/>
  <c r="T719" i="4"/>
  <c r="N720" i="4"/>
  <c r="O720" i="4"/>
  <c r="P720" i="4"/>
  <c r="R720" i="4"/>
  <c r="T720" i="4"/>
  <c r="N721" i="4"/>
  <c r="O721" i="4"/>
  <c r="P721" i="4"/>
  <c r="N722" i="4"/>
  <c r="O722" i="4"/>
  <c r="P722" i="4"/>
  <c r="G707" i="4"/>
  <c r="I707" i="4" s="1"/>
  <c r="G708" i="4"/>
  <c r="I708" i="4" s="1"/>
  <c r="G709" i="4"/>
  <c r="I709" i="4" s="1"/>
  <c r="B706" i="4"/>
  <c r="J706" i="4" s="1"/>
  <c r="B707" i="4"/>
  <c r="B708" i="4"/>
  <c r="J708" i="4" s="1"/>
  <c r="B709" i="4"/>
  <c r="J709" i="4" s="1"/>
  <c r="B710" i="4"/>
  <c r="J710" i="4" s="1"/>
  <c r="B711" i="4"/>
  <c r="J711" i="4" s="1"/>
  <c r="B712" i="4"/>
  <c r="B713" i="4"/>
  <c r="B714" i="4"/>
  <c r="J714" i="4" s="1"/>
  <c r="B715" i="4"/>
  <c r="B716" i="4"/>
  <c r="J716" i="4" s="1"/>
  <c r="B717" i="4"/>
  <c r="J717" i="4" s="1"/>
  <c r="B718" i="4"/>
  <c r="J718" i="4" s="1"/>
  <c r="B719" i="4"/>
  <c r="J719" i="4" s="1"/>
  <c r="B720" i="4"/>
  <c r="B721" i="4"/>
  <c r="J721" i="4" s="1"/>
  <c r="B722" i="4"/>
  <c r="J722" i="4" s="1"/>
  <c r="B724" i="4"/>
  <c r="B725" i="4"/>
  <c r="B726" i="4"/>
  <c r="B727" i="4"/>
  <c r="B728" i="4"/>
  <c r="B729" i="4"/>
  <c r="B730" i="4"/>
  <c r="B731" i="4"/>
  <c r="B732" i="4"/>
  <c r="B733" i="4"/>
  <c r="B734" i="4"/>
  <c r="B735" i="4"/>
  <c r="B736" i="4"/>
  <c r="B737" i="4"/>
  <c r="B738" i="4"/>
  <c r="N21" i="41"/>
  <c r="N22" i="41"/>
  <c r="G698" i="4"/>
  <c r="I698" i="4" s="1"/>
  <c r="G699" i="4"/>
  <c r="I699" i="4" s="1"/>
  <c r="G700" i="4"/>
  <c r="I700" i="4" s="1"/>
  <c r="G701" i="4"/>
  <c r="G702" i="4"/>
  <c r="I702" i="4" s="1"/>
  <c r="G703" i="4"/>
  <c r="I703" i="4" s="1"/>
  <c r="G704" i="4"/>
  <c r="G705" i="4"/>
  <c r="I705" i="4" s="1"/>
  <c r="G706" i="4"/>
  <c r="I706" i="4" s="1"/>
  <c r="B701" i="4"/>
  <c r="J701" i="4" s="1"/>
  <c r="B702" i="4"/>
  <c r="J702" i="4" s="1"/>
  <c r="B703" i="4"/>
  <c r="J703" i="4" s="1"/>
  <c r="B704" i="4"/>
  <c r="B705" i="4"/>
  <c r="N20" i="41"/>
  <c r="N25" i="41"/>
  <c r="N23" i="41"/>
  <c r="N26" i="41"/>
  <c r="N27" i="41"/>
  <c r="N28" i="41"/>
  <c r="N29" i="41"/>
  <c r="N30" i="41"/>
  <c r="N31" i="41"/>
  <c r="N32" i="41"/>
  <c r="N33" i="41"/>
  <c r="N34" i="41"/>
  <c r="N35" i="41"/>
  <c r="O3" i="41"/>
  <c r="O6" i="41"/>
  <c r="O5" i="41"/>
  <c r="O7" i="41"/>
  <c r="O8" i="41"/>
  <c r="O9" i="41"/>
  <c r="O11" i="41"/>
  <c r="O10" i="41"/>
  <c r="O12" i="41"/>
  <c r="O13" i="41"/>
  <c r="O14" i="41"/>
  <c r="O15" i="41"/>
  <c r="O16" i="41"/>
  <c r="O17" i="41"/>
  <c r="O18" i="41"/>
  <c r="O19" i="41"/>
  <c r="O23" i="41"/>
  <c r="O20" i="41"/>
  <c r="O24" i="41"/>
  <c r="G688" i="4"/>
  <c r="I688" i="4" s="1"/>
  <c r="G689" i="4"/>
  <c r="I689" i="4" s="1"/>
  <c r="G690" i="4"/>
  <c r="I690" i="4" s="1"/>
  <c r="G691" i="4"/>
  <c r="I691" i="4" s="1"/>
  <c r="G692" i="4"/>
  <c r="I692" i="4" s="1"/>
  <c r="G693" i="4"/>
  <c r="I693" i="4" s="1"/>
  <c r="G694" i="4"/>
  <c r="I694" i="4" s="1"/>
  <c r="G695" i="4"/>
  <c r="I695" i="4" s="1"/>
  <c r="G696" i="4"/>
  <c r="I696" i="4" s="1"/>
  <c r="G697" i="4"/>
  <c r="I697" i="4" s="1"/>
  <c r="R687" i="4"/>
  <c r="T687" i="4"/>
  <c r="N688" i="4"/>
  <c r="O688" i="4"/>
  <c r="P688" i="4"/>
  <c r="R688" i="4"/>
  <c r="T688" i="4"/>
  <c r="N689" i="4"/>
  <c r="O689" i="4"/>
  <c r="P689" i="4"/>
  <c r="R689" i="4"/>
  <c r="T689" i="4"/>
  <c r="N690" i="4"/>
  <c r="O690" i="4"/>
  <c r="P690" i="4"/>
  <c r="R690" i="4"/>
  <c r="T690" i="4"/>
  <c r="N691" i="4"/>
  <c r="O691" i="4"/>
  <c r="P691" i="4"/>
  <c r="R691" i="4"/>
  <c r="T691" i="4"/>
  <c r="N692" i="4"/>
  <c r="O692" i="4"/>
  <c r="P692" i="4"/>
  <c r="R692" i="4"/>
  <c r="T692" i="4"/>
  <c r="N693" i="4"/>
  <c r="O693" i="4"/>
  <c r="P693" i="4"/>
  <c r="R693" i="4"/>
  <c r="T693" i="4"/>
  <c r="N694" i="4"/>
  <c r="O694" i="4"/>
  <c r="P694" i="4"/>
  <c r="R694" i="4"/>
  <c r="T694" i="4"/>
  <c r="N695" i="4"/>
  <c r="O695" i="4"/>
  <c r="P695" i="4"/>
  <c r="R695" i="4"/>
  <c r="T695" i="4"/>
  <c r="N696" i="4"/>
  <c r="O696" i="4"/>
  <c r="P696" i="4"/>
  <c r="R696" i="4"/>
  <c r="T696" i="4"/>
  <c r="N697" i="4"/>
  <c r="O697" i="4"/>
  <c r="P697" i="4"/>
  <c r="R697" i="4"/>
  <c r="T697" i="4"/>
  <c r="N698" i="4"/>
  <c r="O698" i="4"/>
  <c r="P698" i="4"/>
  <c r="R698" i="4"/>
  <c r="T698" i="4"/>
  <c r="N699" i="4"/>
  <c r="O699" i="4"/>
  <c r="P699" i="4"/>
  <c r="R699" i="4"/>
  <c r="T699" i="4"/>
  <c r="N700" i="4"/>
  <c r="O700" i="4"/>
  <c r="P700" i="4"/>
  <c r="R700" i="4"/>
  <c r="T700" i="4"/>
  <c r="N701" i="4"/>
  <c r="O701" i="4"/>
  <c r="P701" i="4"/>
  <c r="R701" i="4"/>
  <c r="T701" i="4"/>
  <c r="N702" i="4"/>
  <c r="O702" i="4"/>
  <c r="P702" i="4"/>
  <c r="R702" i="4"/>
  <c r="T702" i="4"/>
  <c r="N703" i="4"/>
  <c r="O703" i="4"/>
  <c r="P703" i="4"/>
  <c r="R703" i="4"/>
  <c r="T703" i="4"/>
  <c r="B685" i="4"/>
  <c r="B686" i="4"/>
  <c r="B687" i="4"/>
  <c r="B688" i="4"/>
  <c r="B689" i="4"/>
  <c r="B690" i="4"/>
  <c r="J690" i="4" s="1"/>
  <c r="B691" i="4"/>
  <c r="J691" i="4" s="1"/>
  <c r="B692" i="4"/>
  <c r="B693" i="4"/>
  <c r="B694" i="4"/>
  <c r="B695" i="4"/>
  <c r="B696" i="4"/>
  <c r="J696" i="4" s="1"/>
  <c r="B697" i="4"/>
  <c r="J697" i="4" s="1"/>
  <c r="B698" i="4"/>
  <c r="J698" i="4" s="1"/>
  <c r="B699" i="4"/>
  <c r="J699" i="4" s="1"/>
  <c r="B700" i="4"/>
  <c r="J700" i="4" s="1"/>
  <c r="G687" i="4"/>
  <c r="I687" i="4" s="1"/>
  <c r="M29" i="41"/>
  <c r="M30" i="41"/>
  <c r="M31" i="41"/>
  <c r="M32" i="41"/>
  <c r="M33" i="41"/>
  <c r="M34" i="41"/>
  <c r="M35" i="41"/>
  <c r="M26" i="41"/>
  <c r="M27" i="41"/>
  <c r="M28" i="41"/>
  <c r="M23" i="41"/>
  <c r="T673" i="4"/>
  <c r="R673" i="4"/>
  <c r="N673" i="4"/>
  <c r="G673" i="4"/>
  <c r="I673" i="4" s="1"/>
  <c r="T672" i="4"/>
  <c r="R672" i="4"/>
  <c r="P672" i="4"/>
  <c r="G672" i="4"/>
  <c r="I672" i="4" s="1"/>
  <c r="B630" i="4"/>
  <c r="B631" i="4"/>
  <c r="B632" i="4"/>
  <c r="J632" i="4" s="1"/>
  <c r="B633" i="4"/>
  <c r="J633" i="4" s="1"/>
  <c r="B634" i="4"/>
  <c r="B635" i="4"/>
  <c r="J635" i="4" s="1"/>
  <c r="B636" i="4"/>
  <c r="B637" i="4"/>
  <c r="J637" i="4" s="1"/>
  <c r="B638" i="4"/>
  <c r="J638" i="4" s="1"/>
  <c r="B639" i="4"/>
  <c r="B640" i="4"/>
  <c r="B641" i="4"/>
  <c r="J641" i="4" s="1"/>
  <c r="B642" i="4"/>
  <c r="J642" i="4" s="1"/>
  <c r="B643" i="4"/>
  <c r="B644" i="4"/>
  <c r="B645" i="4"/>
  <c r="J645" i="4" s="1"/>
  <c r="B646" i="4"/>
  <c r="J646" i="4" s="1"/>
  <c r="B647" i="4"/>
  <c r="B648" i="4"/>
  <c r="B649" i="4"/>
  <c r="B650" i="4"/>
  <c r="B651" i="4"/>
  <c r="J651" i="4" s="1"/>
  <c r="B652" i="4"/>
  <c r="B653" i="4"/>
  <c r="B654" i="4"/>
  <c r="B655" i="4"/>
  <c r="B656" i="4"/>
  <c r="B657" i="4"/>
  <c r="B658" i="4"/>
  <c r="B659" i="4"/>
  <c r="B660" i="4"/>
  <c r="B661" i="4"/>
  <c r="B662" i="4"/>
  <c r="B663" i="4"/>
  <c r="B664" i="4"/>
  <c r="B665" i="4"/>
  <c r="B666" i="4"/>
  <c r="B667" i="4"/>
  <c r="B668" i="4"/>
  <c r="B669" i="4"/>
  <c r="B670" i="4"/>
  <c r="B671" i="4"/>
  <c r="B672" i="4"/>
  <c r="J672" i="4" s="1"/>
  <c r="B673" i="4"/>
  <c r="J673" i="4" s="1"/>
  <c r="B674" i="4"/>
  <c r="B675" i="4"/>
  <c r="B676" i="4"/>
  <c r="B677" i="4"/>
  <c r="B678" i="4"/>
  <c r="B679" i="4"/>
  <c r="B680" i="4"/>
  <c r="B681" i="4"/>
  <c r="J681" i="4" s="1"/>
  <c r="B682" i="4"/>
  <c r="B683" i="4"/>
  <c r="B684" i="4"/>
  <c r="N634" i="4"/>
  <c r="O634" i="4"/>
  <c r="P634" i="4"/>
  <c r="T634" i="4"/>
  <c r="N635" i="4"/>
  <c r="O635" i="4"/>
  <c r="P635" i="4"/>
  <c r="R635" i="4"/>
  <c r="T635" i="4"/>
  <c r="N636" i="4"/>
  <c r="O636" i="4"/>
  <c r="P636" i="4"/>
  <c r="R636" i="4"/>
  <c r="T636" i="4"/>
  <c r="N637" i="4"/>
  <c r="O637" i="4"/>
  <c r="P637" i="4"/>
  <c r="R637" i="4"/>
  <c r="T637" i="4"/>
  <c r="N638" i="4"/>
  <c r="O638" i="4"/>
  <c r="P638" i="4"/>
  <c r="R638" i="4"/>
  <c r="T638" i="4"/>
  <c r="N639" i="4"/>
  <c r="O639" i="4"/>
  <c r="P639" i="4"/>
  <c r="R639" i="4"/>
  <c r="T639" i="4"/>
  <c r="N640" i="4"/>
  <c r="O640" i="4"/>
  <c r="P640" i="4"/>
  <c r="R640" i="4"/>
  <c r="T640" i="4"/>
  <c r="N641" i="4"/>
  <c r="O641" i="4"/>
  <c r="P641" i="4"/>
  <c r="R641" i="4"/>
  <c r="T641" i="4"/>
  <c r="N642" i="4"/>
  <c r="O642" i="4"/>
  <c r="P642" i="4"/>
  <c r="T642" i="4"/>
  <c r="N643" i="4"/>
  <c r="O643" i="4"/>
  <c r="P643" i="4"/>
  <c r="R643" i="4"/>
  <c r="T643" i="4"/>
  <c r="N644" i="4"/>
  <c r="O644" i="4"/>
  <c r="P644" i="4"/>
  <c r="R644" i="4"/>
  <c r="T644" i="4"/>
  <c r="N645" i="4"/>
  <c r="O645" i="4"/>
  <c r="P645" i="4"/>
  <c r="R645" i="4"/>
  <c r="T645" i="4"/>
  <c r="N646" i="4"/>
  <c r="O646" i="4"/>
  <c r="P646" i="4"/>
  <c r="R646" i="4"/>
  <c r="T646" i="4"/>
  <c r="N647" i="4"/>
  <c r="O647" i="4"/>
  <c r="P647" i="4"/>
  <c r="R647" i="4"/>
  <c r="T647" i="4"/>
  <c r="N648" i="4"/>
  <c r="O648" i="4"/>
  <c r="P648" i="4"/>
  <c r="R648" i="4"/>
  <c r="T648" i="4"/>
  <c r="N649" i="4"/>
  <c r="O649" i="4"/>
  <c r="P649" i="4"/>
  <c r="R649" i="4"/>
  <c r="T649" i="4"/>
  <c r="N650" i="4"/>
  <c r="O650" i="4"/>
  <c r="P650" i="4"/>
  <c r="T650" i="4"/>
  <c r="N651" i="4"/>
  <c r="O651" i="4"/>
  <c r="P651" i="4"/>
  <c r="R651" i="4"/>
  <c r="T651" i="4"/>
  <c r="R674" i="4"/>
  <c r="T674" i="4"/>
  <c r="R675" i="4"/>
  <c r="T675" i="4"/>
  <c r="R676" i="4"/>
  <c r="T676" i="4"/>
  <c r="R677" i="4"/>
  <c r="T677" i="4"/>
  <c r="R678" i="4"/>
  <c r="T678" i="4"/>
  <c r="R679" i="4"/>
  <c r="T679" i="4"/>
  <c r="R680" i="4"/>
  <c r="T680" i="4"/>
  <c r="R681" i="4"/>
  <c r="T681" i="4"/>
  <c r="R682" i="4"/>
  <c r="T682" i="4"/>
  <c r="R683" i="4"/>
  <c r="T683" i="4"/>
  <c r="R684" i="4"/>
  <c r="T684" i="4"/>
  <c r="R685" i="4"/>
  <c r="T685" i="4"/>
  <c r="R686" i="4"/>
  <c r="T686" i="4"/>
  <c r="G631" i="4"/>
  <c r="I631" i="4" s="1"/>
  <c r="G632" i="4"/>
  <c r="I632" i="4" s="1"/>
  <c r="G633" i="4"/>
  <c r="I633" i="4" s="1"/>
  <c r="G634" i="4"/>
  <c r="I634" i="4" s="1"/>
  <c r="G635" i="4"/>
  <c r="I635" i="4" s="1"/>
  <c r="G636" i="4"/>
  <c r="I636" i="4" s="1"/>
  <c r="G637" i="4"/>
  <c r="I637" i="4" s="1"/>
  <c r="G638" i="4"/>
  <c r="I638" i="4" s="1"/>
  <c r="G639" i="4"/>
  <c r="I639" i="4" s="1"/>
  <c r="G640" i="4"/>
  <c r="I640" i="4" s="1"/>
  <c r="G641" i="4"/>
  <c r="I641" i="4" s="1"/>
  <c r="G642" i="4"/>
  <c r="I642" i="4" s="1"/>
  <c r="G643" i="4"/>
  <c r="I643" i="4" s="1"/>
  <c r="G644" i="4"/>
  <c r="I644" i="4" s="1"/>
  <c r="G645" i="4"/>
  <c r="I645" i="4" s="1"/>
  <c r="G646" i="4"/>
  <c r="I646" i="4" s="1"/>
  <c r="G647" i="4"/>
  <c r="I647" i="4" s="1"/>
  <c r="G648" i="4"/>
  <c r="I648" i="4" s="1"/>
  <c r="G649" i="4"/>
  <c r="I649" i="4" s="1"/>
  <c r="G650" i="4"/>
  <c r="I650" i="4" s="1"/>
  <c r="G651" i="4"/>
  <c r="I651" i="4" s="1"/>
  <c r="G674" i="4"/>
  <c r="I674" i="4" s="1"/>
  <c r="G675" i="4"/>
  <c r="I675" i="4" s="1"/>
  <c r="G676" i="4"/>
  <c r="I676" i="4" s="1"/>
  <c r="G677" i="4"/>
  <c r="I677" i="4" s="1"/>
  <c r="G678" i="4"/>
  <c r="I678" i="4" s="1"/>
  <c r="G679" i="4"/>
  <c r="I679" i="4" s="1"/>
  <c r="G680" i="4"/>
  <c r="I680" i="4" s="1"/>
  <c r="G681" i="4"/>
  <c r="I681" i="4" s="1"/>
  <c r="G682" i="4"/>
  <c r="I682" i="4" s="1"/>
  <c r="G683" i="4"/>
  <c r="I683" i="4" s="1"/>
  <c r="G684" i="4"/>
  <c r="I684" i="4" s="1"/>
  <c r="G685" i="4"/>
  <c r="I685" i="4" s="1"/>
  <c r="G686" i="4"/>
  <c r="I686" i="4" s="1"/>
  <c r="Q695" i="4" l="1"/>
  <c r="Q694" i="4"/>
  <c r="S729" i="4"/>
  <c r="K722" i="4"/>
  <c r="S727" i="4"/>
  <c r="K714" i="4"/>
  <c r="S730" i="4"/>
  <c r="S728" i="4"/>
  <c r="S726" i="4"/>
  <c r="S732" i="4"/>
  <c r="S724" i="4"/>
  <c r="Q733" i="4"/>
  <c r="S733" i="4"/>
  <c r="J733" i="4"/>
  <c r="S731" i="4"/>
  <c r="Q738" i="4"/>
  <c r="S738" i="4"/>
  <c r="J738" i="4"/>
  <c r="K738" i="4" s="1"/>
  <c r="Q737" i="4"/>
  <c r="S737" i="4"/>
  <c r="J737" i="4"/>
  <c r="K737" i="4" s="1"/>
  <c r="Q736" i="4"/>
  <c r="S736" i="4"/>
  <c r="J736" i="4"/>
  <c r="S735" i="4"/>
  <c r="Q735" i="4"/>
  <c r="J735" i="4"/>
  <c r="S725" i="4"/>
  <c r="S734" i="4"/>
  <c r="J734" i="4"/>
  <c r="K734" i="4" s="1"/>
  <c r="Q734" i="4"/>
  <c r="S712" i="4"/>
  <c r="K719" i="4"/>
  <c r="K698" i="4"/>
  <c r="K699" i="4"/>
  <c r="K721" i="4"/>
  <c r="Q713" i="4"/>
  <c r="R48" i="31"/>
  <c r="R44" i="31"/>
  <c r="R38" i="31"/>
  <c r="S707" i="4"/>
  <c r="R22" i="31"/>
  <c r="K718" i="4"/>
  <c r="Q721" i="4"/>
  <c r="K709" i="4"/>
  <c r="K708" i="4"/>
  <c r="R7" i="31"/>
  <c r="S711" i="4"/>
  <c r="R29" i="31"/>
  <c r="Q705" i="4"/>
  <c r="K706" i="4"/>
  <c r="K703" i="4"/>
  <c r="Q730" i="4"/>
  <c r="J730" i="4"/>
  <c r="K730" i="4" s="1"/>
  <c r="S718" i="4"/>
  <c r="Q706" i="4"/>
  <c r="K702" i="4"/>
  <c r="Q729" i="4"/>
  <c r="J729" i="4"/>
  <c r="K729" i="4" s="1"/>
  <c r="J720" i="4"/>
  <c r="K720" i="4" s="1"/>
  <c r="Q720" i="4"/>
  <c r="S717" i="4"/>
  <c r="S710" i="4"/>
  <c r="Q717" i="4"/>
  <c r="J728" i="4"/>
  <c r="K728" i="4" s="1"/>
  <c r="Q728" i="4"/>
  <c r="J713" i="4"/>
  <c r="K713" i="4" s="1"/>
  <c r="S708" i="4"/>
  <c r="Q723" i="4"/>
  <c r="S723" i="4"/>
  <c r="Q698" i="4"/>
  <c r="Q727" i="4"/>
  <c r="J727" i="4"/>
  <c r="K727" i="4" s="1"/>
  <c r="S713" i="4"/>
  <c r="J705" i="4"/>
  <c r="K705" i="4" s="1"/>
  <c r="S714" i="4"/>
  <c r="J726" i="4"/>
  <c r="K726" i="4" s="1"/>
  <c r="Q726" i="4"/>
  <c r="S709" i="4"/>
  <c r="J712" i="4"/>
  <c r="K712" i="4" s="1"/>
  <c r="Q708" i="4"/>
  <c r="J725" i="4"/>
  <c r="Q725" i="4"/>
  <c r="Q722" i="4"/>
  <c r="Q712" i="4"/>
  <c r="Q709" i="4"/>
  <c r="S705" i="4"/>
  <c r="J732" i="4"/>
  <c r="K732" i="4" s="1"/>
  <c r="Q732" i="4"/>
  <c r="Q724" i="4"/>
  <c r="J724" i="4"/>
  <c r="K724" i="4" s="1"/>
  <c r="J715" i="4"/>
  <c r="K715" i="4" s="1"/>
  <c r="S715" i="4"/>
  <c r="Q707" i="4"/>
  <c r="J704" i="4"/>
  <c r="Q731" i="4"/>
  <c r="J731" i="4"/>
  <c r="K731" i="4" s="1"/>
  <c r="S706" i="4"/>
  <c r="Q719" i="4"/>
  <c r="J707" i="4"/>
  <c r="K707" i="4" s="1"/>
  <c r="K717" i="4"/>
  <c r="S721" i="4"/>
  <c r="K716" i="4"/>
  <c r="K723" i="4"/>
  <c r="R71" i="31"/>
  <c r="R65" i="31"/>
  <c r="R56" i="31"/>
  <c r="R61" i="31"/>
  <c r="R72" i="31"/>
  <c r="R66" i="31"/>
  <c r="R57" i="31"/>
  <c r="R55" i="31"/>
  <c r="R50" i="31"/>
  <c r="R30" i="31"/>
  <c r="R27" i="31"/>
  <c r="R9" i="31"/>
  <c r="R11" i="31"/>
  <c r="R3" i="31"/>
  <c r="R54" i="31"/>
  <c r="R52" i="31"/>
  <c r="R49" i="31"/>
  <c r="R41" i="31"/>
  <c r="R36" i="31"/>
  <c r="R21" i="31"/>
  <c r="R10" i="31"/>
  <c r="R4" i="31"/>
  <c r="R64" i="31"/>
  <c r="R58" i="31"/>
  <c r="R47" i="31"/>
  <c r="R34" i="31"/>
  <c r="R39" i="31"/>
  <c r="R20" i="31"/>
  <c r="R14" i="31"/>
  <c r="R5" i="31"/>
  <c r="R73" i="31"/>
  <c r="R67" i="31"/>
  <c r="R60" i="31"/>
  <c r="R53" i="31"/>
  <c r="R26" i="31"/>
  <c r="R28" i="31"/>
  <c r="R23" i="31"/>
  <c r="R16" i="31"/>
  <c r="R6" i="31"/>
  <c r="R74" i="31"/>
  <c r="R68" i="31"/>
  <c r="R59" i="31"/>
  <c r="R51" i="31"/>
  <c r="R40" i="31"/>
  <c r="R32" i="31"/>
  <c r="R24" i="31"/>
  <c r="R15" i="31"/>
  <c r="R75" i="31"/>
  <c r="R69" i="31"/>
  <c r="R63" i="31"/>
  <c r="R45" i="31"/>
  <c r="R42" i="31"/>
  <c r="R35" i="31"/>
  <c r="R25" i="31"/>
  <c r="R17" i="31"/>
  <c r="R13" i="31"/>
  <c r="R76" i="31"/>
  <c r="R70" i="31"/>
  <c r="R62" i="31"/>
  <c r="R46" i="31"/>
  <c r="R43" i="31"/>
  <c r="R33" i="31"/>
  <c r="R37" i="31"/>
  <c r="R19" i="31"/>
  <c r="R12" i="31"/>
  <c r="R31" i="31"/>
  <c r="R18" i="31"/>
  <c r="R8" i="31"/>
  <c r="Q714" i="4"/>
  <c r="Q716" i="4"/>
  <c r="S716" i="4"/>
  <c r="S720" i="4"/>
  <c r="Q710" i="4"/>
  <c r="Q718" i="4"/>
  <c r="Q711" i="4"/>
  <c r="K710" i="4"/>
  <c r="Q715" i="4"/>
  <c r="S722" i="4"/>
  <c r="S719" i="4"/>
  <c r="K711" i="4"/>
  <c r="I701" i="4"/>
  <c r="S701" i="4" s="1"/>
  <c r="K700" i="4"/>
  <c r="Q693" i="4"/>
  <c r="Q692" i="4"/>
  <c r="I704" i="4"/>
  <c r="Q703" i="4"/>
  <c r="Q699" i="4"/>
  <c r="Q697" i="4"/>
  <c r="Q702" i="4"/>
  <c r="Q696" i="4"/>
  <c r="Q700" i="4"/>
  <c r="Q691" i="4"/>
  <c r="S681" i="4"/>
  <c r="S677" i="4"/>
  <c r="S675" i="4"/>
  <c r="S674" i="4"/>
  <c r="S682" i="4"/>
  <c r="S679" i="4"/>
  <c r="Q683" i="4"/>
  <c r="S678" i="4"/>
  <c r="S684" i="4"/>
  <c r="S686" i="4"/>
  <c r="S685" i="4"/>
  <c r="K697" i="4"/>
  <c r="Q680" i="4"/>
  <c r="K641" i="4"/>
  <c r="K681" i="4"/>
  <c r="S698" i="4"/>
  <c r="S673" i="4"/>
  <c r="S703" i="4"/>
  <c r="S694" i="4"/>
  <c r="Q688" i="4"/>
  <c r="S688" i="4"/>
  <c r="S699" i="4"/>
  <c r="S693" i="4"/>
  <c r="J693" i="4"/>
  <c r="Q687" i="4"/>
  <c r="S687" i="4"/>
  <c r="J694" i="4"/>
  <c r="K694" i="4" s="1"/>
  <c r="J687" i="4"/>
  <c r="S702" i="4"/>
  <c r="J692" i="4"/>
  <c r="S692" i="4"/>
  <c r="S676" i="4"/>
  <c r="K690" i="4"/>
  <c r="K691" i="4"/>
  <c r="S700" i="4"/>
  <c r="J695" i="4"/>
  <c r="S695" i="4"/>
  <c r="Q689" i="4"/>
  <c r="S689" i="4"/>
  <c r="J689" i="4"/>
  <c r="K696" i="4"/>
  <c r="J688" i="4"/>
  <c r="S697" i="4"/>
  <c r="S691" i="4"/>
  <c r="S696" i="4"/>
  <c r="Q690" i="4"/>
  <c r="S690" i="4"/>
  <c r="S680" i="4"/>
  <c r="Q678" i="4"/>
  <c r="Q677" i="4"/>
  <c r="Q685" i="4"/>
  <c r="Q676" i="4"/>
  <c r="Q674" i="4"/>
  <c r="S683" i="4"/>
  <c r="Q681" i="4"/>
  <c r="S672" i="4"/>
  <c r="K672" i="4"/>
  <c r="K673" i="4"/>
  <c r="K633" i="4"/>
  <c r="K632" i="4"/>
  <c r="K642" i="4"/>
  <c r="Q672" i="4"/>
  <c r="O673" i="4"/>
  <c r="P673" i="4"/>
  <c r="Q673" i="4"/>
  <c r="N672" i="4"/>
  <c r="O672" i="4"/>
  <c r="K646" i="4"/>
  <c r="K638" i="4"/>
  <c r="K645" i="4"/>
  <c r="K637" i="4"/>
  <c r="Q651" i="4"/>
  <c r="S651" i="4"/>
  <c r="Q643" i="4"/>
  <c r="S643" i="4"/>
  <c r="J643" i="4"/>
  <c r="K643" i="4" s="1"/>
  <c r="Q635" i="4"/>
  <c r="S635" i="4"/>
  <c r="J674" i="4"/>
  <c r="K674" i="4" s="1"/>
  <c r="Q650" i="4"/>
  <c r="S650" i="4"/>
  <c r="J650" i="4"/>
  <c r="K650" i="4" s="1"/>
  <c r="Q642" i="4"/>
  <c r="S642" i="4"/>
  <c r="Q634" i="4"/>
  <c r="S634" i="4"/>
  <c r="J634" i="4"/>
  <c r="K634" i="4" s="1"/>
  <c r="J680" i="4"/>
  <c r="K680" i="4" s="1"/>
  <c r="Q679" i="4"/>
  <c r="J679" i="4"/>
  <c r="K679" i="4" s="1"/>
  <c r="Q649" i="4"/>
  <c r="S649" i="4"/>
  <c r="J649" i="4"/>
  <c r="K649" i="4" s="1"/>
  <c r="Q641" i="4"/>
  <c r="S641" i="4"/>
  <c r="J685" i="4"/>
  <c r="K685" i="4" s="1"/>
  <c r="K651" i="4"/>
  <c r="Q686" i="4"/>
  <c r="J686" i="4"/>
  <c r="K686" i="4" s="1"/>
  <c r="Q648" i="4"/>
  <c r="S648" i="4"/>
  <c r="Q640" i="4"/>
  <c r="S640" i="4"/>
  <c r="J640" i="4"/>
  <c r="K640" i="4" s="1"/>
  <c r="J678" i="4"/>
  <c r="K678" i="4" s="1"/>
  <c r="S647" i="4"/>
  <c r="Q647" i="4"/>
  <c r="J647" i="4"/>
  <c r="K647" i="4" s="1"/>
  <c r="S639" i="4"/>
  <c r="Q639" i="4"/>
  <c r="J639" i="4"/>
  <c r="K639" i="4" s="1"/>
  <c r="Q684" i="4"/>
  <c r="J684" i="4"/>
  <c r="K684" i="4" s="1"/>
  <c r="S646" i="4"/>
  <c r="Q646" i="4"/>
  <c r="S638" i="4"/>
  <c r="Q638" i="4"/>
  <c r="J683" i="4"/>
  <c r="K683" i="4" s="1"/>
  <c r="J677" i="4"/>
  <c r="K677" i="4" s="1"/>
  <c r="Q675" i="4"/>
  <c r="J675" i="4"/>
  <c r="K675" i="4" s="1"/>
  <c r="Q645" i="4"/>
  <c r="S645" i="4"/>
  <c r="Q637" i="4"/>
  <c r="S637" i="4"/>
  <c r="J648" i="4"/>
  <c r="K648" i="4" s="1"/>
  <c r="K635" i="4"/>
  <c r="Q682" i="4"/>
  <c r="J682" i="4"/>
  <c r="K682" i="4" s="1"/>
  <c r="Q644" i="4"/>
  <c r="S644" i="4"/>
  <c r="J644" i="4"/>
  <c r="K644" i="4" s="1"/>
  <c r="Q636" i="4"/>
  <c r="S636" i="4"/>
  <c r="J636" i="4"/>
  <c r="K636" i="4" s="1"/>
  <c r="J676" i="4"/>
  <c r="K676" i="4" s="1"/>
  <c r="W6" i="41"/>
  <c r="W5" i="41"/>
  <c r="W3" i="41"/>
  <c r="W7" i="41"/>
  <c r="W9" i="41"/>
  <c r="W8" i="41"/>
  <c r="W11" i="41"/>
  <c r="W10" i="41"/>
  <c r="W13" i="41"/>
  <c r="W14" i="41"/>
  <c r="W21" i="41"/>
  <c r="W22" i="41"/>
  <c r="W12" i="41"/>
  <c r="W16" i="41"/>
  <c r="W23" i="41"/>
  <c r="W15" i="41"/>
  <c r="W17" i="41"/>
  <c r="W20" i="41"/>
  <c r="W18" i="41"/>
  <c r="W25" i="41"/>
  <c r="W19" i="41"/>
  <c r="W24" i="41"/>
  <c r="W26" i="41"/>
  <c r="W27" i="41"/>
  <c r="W28" i="41"/>
  <c r="W29" i="41"/>
  <c r="W30" i="41"/>
  <c r="W31" i="41"/>
  <c r="W32" i="41"/>
  <c r="W33" i="41"/>
  <c r="W34" i="41"/>
  <c r="W35" i="41"/>
  <c r="W4" i="41"/>
  <c r="L9" i="40"/>
  <c r="L20" i="40"/>
  <c r="L21" i="40"/>
  <c r="T514" i="4"/>
  <c r="T515" i="4"/>
  <c r="R516" i="4"/>
  <c r="T516" i="4"/>
  <c r="T517" i="4"/>
  <c r="R518" i="4"/>
  <c r="T518" i="4"/>
  <c r="R519" i="4"/>
  <c r="S519" i="4"/>
  <c r="T519" i="4"/>
  <c r="R520" i="4"/>
  <c r="S520" i="4"/>
  <c r="T520" i="4"/>
  <c r="T521" i="4"/>
  <c r="R522" i="4"/>
  <c r="T522" i="4"/>
  <c r="R523" i="4"/>
  <c r="T523" i="4"/>
  <c r="T524" i="4"/>
  <c r="T525" i="4"/>
  <c r="R526" i="4"/>
  <c r="T526" i="4"/>
  <c r="R527" i="4"/>
  <c r="T527" i="4"/>
  <c r="R528" i="4"/>
  <c r="T528" i="4"/>
  <c r="T529" i="4"/>
  <c r="R530" i="4"/>
  <c r="T530" i="4"/>
  <c r="R531" i="4"/>
  <c r="T531" i="4"/>
  <c r="R532" i="4"/>
  <c r="T532" i="4"/>
  <c r="R533" i="4"/>
  <c r="T533" i="4"/>
  <c r="T534" i="4"/>
  <c r="R535" i="4"/>
  <c r="T535" i="4"/>
  <c r="R536" i="4"/>
  <c r="T536" i="4"/>
  <c r="R537" i="4"/>
  <c r="T537" i="4"/>
  <c r="R538" i="4"/>
  <c r="T538" i="4"/>
  <c r="R539" i="4"/>
  <c r="T539" i="4"/>
  <c r="R540" i="4"/>
  <c r="T540" i="4"/>
  <c r="R541" i="4"/>
  <c r="T541" i="4"/>
  <c r="T542" i="4"/>
  <c r="R543" i="4"/>
  <c r="T543" i="4"/>
  <c r="R544" i="4"/>
  <c r="T544" i="4"/>
  <c r="R545" i="4"/>
  <c r="T545" i="4"/>
  <c r="R546" i="4"/>
  <c r="T546" i="4"/>
  <c r="R547" i="4"/>
  <c r="T547" i="4"/>
  <c r="R548" i="4"/>
  <c r="T548" i="4"/>
  <c r="R549" i="4"/>
  <c r="T549" i="4"/>
  <c r="R550" i="4"/>
  <c r="T550" i="4"/>
  <c r="R551" i="4"/>
  <c r="T551" i="4"/>
  <c r="R552" i="4"/>
  <c r="T552" i="4"/>
  <c r="R553" i="4"/>
  <c r="T553" i="4"/>
  <c r="R554" i="4"/>
  <c r="T554" i="4"/>
  <c r="R555" i="4"/>
  <c r="T555" i="4"/>
  <c r="R556" i="4"/>
  <c r="T556" i="4"/>
  <c r="R557" i="4"/>
  <c r="T557" i="4"/>
  <c r="R558" i="4"/>
  <c r="T558" i="4"/>
  <c r="T559" i="4"/>
  <c r="R560" i="4"/>
  <c r="T560" i="4"/>
  <c r="R561" i="4"/>
  <c r="T561" i="4"/>
  <c r="T562" i="4"/>
  <c r="R563" i="4"/>
  <c r="T563" i="4"/>
  <c r="R564" i="4"/>
  <c r="T564" i="4"/>
  <c r="T565" i="4"/>
  <c r="T566" i="4"/>
  <c r="T567" i="4"/>
  <c r="T568" i="4"/>
  <c r="T569" i="4"/>
  <c r="T570" i="4"/>
  <c r="R571" i="4"/>
  <c r="T571" i="4"/>
  <c r="R572" i="4"/>
  <c r="T572" i="4"/>
  <c r="T573" i="4"/>
  <c r="R574" i="4"/>
  <c r="T574" i="4"/>
  <c r="R575" i="4"/>
  <c r="T575" i="4"/>
  <c r="R576" i="4"/>
  <c r="T576" i="4"/>
  <c r="R577" i="4"/>
  <c r="T577" i="4"/>
  <c r="R578" i="4"/>
  <c r="T578" i="4"/>
  <c r="R579" i="4"/>
  <c r="T579" i="4"/>
  <c r="R580" i="4"/>
  <c r="T580" i="4"/>
  <c r="T581" i="4"/>
  <c r="T582" i="4"/>
  <c r="T583" i="4"/>
  <c r="T584" i="4"/>
  <c r="R585" i="4"/>
  <c r="T585" i="4"/>
  <c r="T586" i="4"/>
  <c r="R587" i="4"/>
  <c r="T587" i="4"/>
  <c r="T588" i="4"/>
  <c r="R589" i="4"/>
  <c r="T589" i="4"/>
  <c r="R590" i="4"/>
  <c r="T590" i="4"/>
  <c r="T591" i="4"/>
  <c r="T592" i="4"/>
  <c r="T593" i="4"/>
  <c r="R594" i="4"/>
  <c r="T594" i="4"/>
  <c r="T595" i="4"/>
  <c r="T596" i="4"/>
  <c r="T597" i="4"/>
  <c r="R598" i="4"/>
  <c r="T598" i="4"/>
  <c r="R599" i="4"/>
  <c r="T599" i="4"/>
  <c r="T600" i="4"/>
  <c r="R601" i="4"/>
  <c r="T601" i="4"/>
  <c r="R602" i="4"/>
  <c r="T602" i="4"/>
  <c r="R603" i="4"/>
  <c r="T603" i="4"/>
  <c r="R604" i="4"/>
  <c r="T604" i="4"/>
  <c r="R605" i="4"/>
  <c r="T605" i="4"/>
  <c r="R606" i="4"/>
  <c r="T606" i="4"/>
  <c r="R607" i="4"/>
  <c r="T607" i="4"/>
  <c r="T608" i="4"/>
  <c r="T609" i="4"/>
  <c r="R610" i="4"/>
  <c r="T610" i="4"/>
  <c r="R611" i="4"/>
  <c r="T611" i="4"/>
  <c r="T612" i="4"/>
  <c r="R613" i="4"/>
  <c r="T613" i="4"/>
  <c r="T614" i="4"/>
  <c r="T615" i="4"/>
  <c r="R616" i="4"/>
  <c r="T616" i="4"/>
  <c r="R617" i="4"/>
  <c r="T617" i="4"/>
  <c r="R618" i="4"/>
  <c r="T618" i="4"/>
  <c r="T619" i="4"/>
  <c r="R620" i="4"/>
  <c r="T620" i="4"/>
  <c r="T621" i="4"/>
  <c r="R622" i="4"/>
  <c r="T622" i="4"/>
  <c r="R623" i="4"/>
  <c r="T623" i="4"/>
  <c r="T624" i="4"/>
  <c r="T625" i="4"/>
  <c r="R626" i="4"/>
  <c r="T626" i="4"/>
  <c r="R627" i="4"/>
  <c r="T627" i="4"/>
  <c r="T628" i="4"/>
  <c r="R629" i="4"/>
  <c r="T629" i="4"/>
  <c r="R630" i="4"/>
  <c r="T630" i="4"/>
  <c r="R631" i="4"/>
  <c r="T631" i="4"/>
  <c r="R632" i="4"/>
  <c r="T632" i="4"/>
  <c r="T633" i="4"/>
  <c r="N535" i="4"/>
  <c r="O535" i="4"/>
  <c r="P535" i="4"/>
  <c r="N536" i="4"/>
  <c r="O536" i="4"/>
  <c r="P536" i="4"/>
  <c r="N537" i="4"/>
  <c r="O537" i="4"/>
  <c r="P537" i="4"/>
  <c r="N538" i="4"/>
  <c r="O538" i="4"/>
  <c r="P538" i="4"/>
  <c r="N539" i="4"/>
  <c r="O539" i="4"/>
  <c r="P539" i="4"/>
  <c r="N540" i="4"/>
  <c r="O540" i="4"/>
  <c r="P540" i="4"/>
  <c r="N541" i="4"/>
  <c r="O541" i="4"/>
  <c r="P541" i="4"/>
  <c r="N542" i="4"/>
  <c r="O542" i="4"/>
  <c r="P542" i="4"/>
  <c r="N543" i="4"/>
  <c r="O543" i="4"/>
  <c r="P543" i="4"/>
  <c r="N544" i="4"/>
  <c r="O544" i="4"/>
  <c r="P544" i="4"/>
  <c r="N545" i="4"/>
  <c r="O545" i="4"/>
  <c r="P545" i="4"/>
  <c r="N546" i="4"/>
  <c r="O546" i="4"/>
  <c r="P546" i="4"/>
  <c r="N547" i="4"/>
  <c r="O547" i="4"/>
  <c r="P547" i="4"/>
  <c r="N548" i="4"/>
  <c r="O548" i="4"/>
  <c r="P548" i="4"/>
  <c r="N549" i="4"/>
  <c r="O549" i="4"/>
  <c r="P549" i="4"/>
  <c r="N550" i="4"/>
  <c r="O550" i="4"/>
  <c r="P550" i="4"/>
  <c r="N551" i="4"/>
  <c r="O551" i="4"/>
  <c r="P551" i="4"/>
  <c r="N552" i="4"/>
  <c r="O552" i="4"/>
  <c r="P552" i="4"/>
  <c r="N553" i="4"/>
  <c r="O553" i="4"/>
  <c r="P553" i="4"/>
  <c r="N554" i="4"/>
  <c r="O554" i="4"/>
  <c r="P554" i="4"/>
  <c r="N555" i="4"/>
  <c r="O555" i="4"/>
  <c r="P555" i="4"/>
  <c r="N556" i="4"/>
  <c r="O556" i="4"/>
  <c r="P556" i="4"/>
  <c r="N557" i="4"/>
  <c r="O557" i="4"/>
  <c r="P557" i="4"/>
  <c r="N558" i="4"/>
  <c r="O558" i="4"/>
  <c r="P558" i="4"/>
  <c r="N559" i="4"/>
  <c r="O559" i="4"/>
  <c r="P559" i="4"/>
  <c r="N560" i="4"/>
  <c r="O560" i="4"/>
  <c r="P560" i="4"/>
  <c r="N561" i="4"/>
  <c r="O561" i="4"/>
  <c r="P561" i="4"/>
  <c r="G537" i="4"/>
  <c r="I537" i="4" s="1"/>
  <c r="G538" i="4"/>
  <c r="I538" i="4" s="1"/>
  <c r="G539" i="4"/>
  <c r="I539" i="4" s="1"/>
  <c r="G540" i="4"/>
  <c r="I540" i="4" s="1"/>
  <c r="G541" i="4"/>
  <c r="I541" i="4" s="1"/>
  <c r="G542" i="4"/>
  <c r="I542" i="4" s="1"/>
  <c r="G543" i="4"/>
  <c r="I543" i="4" s="1"/>
  <c r="G544" i="4"/>
  <c r="I544" i="4" s="1"/>
  <c r="G545" i="4"/>
  <c r="I545" i="4" s="1"/>
  <c r="G546" i="4"/>
  <c r="I546" i="4" s="1"/>
  <c r="G547" i="4"/>
  <c r="I547" i="4" s="1"/>
  <c r="G548" i="4"/>
  <c r="I548" i="4" s="1"/>
  <c r="G549" i="4"/>
  <c r="I549" i="4" s="1"/>
  <c r="G550" i="4"/>
  <c r="I550" i="4" s="1"/>
  <c r="G551" i="4"/>
  <c r="I551" i="4" s="1"/>
  <c r="G552" i="4"/>
  <c r="I552" i="4" s="1"/>
  <c r="G553" i="4"/>
  <c r="I553" i="4" s="1"/>
  <c r="G554" i="4"/>
  <c r="I554" i="4" s="1"/>
  <c r="G555" i="4"/>
  <c r="I555" i="4" s="1"/>
  <c r="G556" i="4"/>
  <c r="I556" i="4" s="1"/>
  <c r="G557" i="4"/>
  <c r="I557" i="4" s="1"/>
  <c r="G558" i="4"/>
  <c r="I558" i="4" s="1"/>
  <c r="G559" i="4"/>
  <c r="I559" i="4" s="1"/>
  <c r="G560" i="4"/>
  <c r="I560" i="4" s="1"/>
  <c r="G561" i="4"/>
  <c r="I561" i="4" s="1"/>
  <c r="G562" i="4"/>
  <c r="I562" i="4" s="1"/>
  <c r="G563" i="4"/>
  <c r="I563" i="4" s="1"/>
  <c r="G564" i="4"/>
  <c r="I564" i="4" s="1"/>
  <c r="G565" i="4"/>
  <c r="I565" i="4" s="1"/>
  <c r="G566" i="4"/>
  <c r="I566" i="4" s="1"/>
  <c r="G567" i="4"/>
  <c r="I567" i="4" s="1"/>
  <c r="G568" i="4"/>
  <c r="I568" i="4" s="1"/>
  <c r="G569" i="4"/>
  <c r="I569" i="4" s="1"/>
  <c r="G570" i="4"/>
  <c r="I570" i="4" s="1"/>
  <c r="G571" i="4"/>
  <c r="I571" i="4" s="1"/>
  <c r="G572" i="4"/>
  <c r="I572" i="4" s="1"/>
  <c r="G573" i="4"/>
  <c r="I573" i="4" s="1"/>
  <c r="G574" i="4"/>
  <c r="I574" i="4" s="1"/>
  <c r="G575" i="4"/>
  <c r="I575" i="4" s="1"/>
  <c r="G576" i="4"/>
  <c r="I576" i="4" s="1"/>
  <c r="G577" i="4"/>
  <c r="I577" i="4" s="1"/>
  <c r="G578" i="4"/>
  <c r="I578" i="4" s="1"/>
  <c r="G579" i="4"/>
  <c r="I579" i="4" s="1"/>
  <c r="G580" i="4"/>
  <c r="I580" i="4" s="1"/>
  <c r="G581" i="4"/>
  <c r="I581" i="4" s="1"/>
  <c r="G582" i="4"/>
  <c r="I582" i="4" s="1"/>
  <c r="G583" i="4"/>
  <c r="I583" i="4" s="1"/>
  <c r="G584" i="4"/>
  <c r="I584" i="4" s="1"/>
  <c r="G585" i="4"/>
  <c r="I585" i="4" s="1"/>
  <c r="G586" i="4"/>
  <c r="I586" i="4" s="1"/>
  <c r="G587" i="4"/>
  <c r="I587" i="4" s="1"/>
  <c r="G588" i="4"/>
  <c r="I588" i="4" s="1"/>
  <c r="G589" i="4"/>
  <c r="I589" i="4" s="1"/>
  <c r="G590" i="4"/>
  <c r="I590" i="4" s="1"/>
  <c r="G591" i="4"/>
  <c r="I591" i="4" s="1"/>
  <c r="G592" i="4"/>
  <c r="I592" i="4" s="1"/>
  <c r="G593" i="4"/>
  <c r="I593" i="4" s="1"/>
  <c r="G594" i="4"/>
  <c r="I594" i="4" s="1"/>
  <c r="G595" i="4"/>
  <c r="I595" i="4" s="1"/>
  <c r="G596" i="4"/>
  <c r="I596" i="4" s="1"/>
  <c r="G597" i="4"/>
  <c r="I597" i="4" s="1"/>
  <c r="G598" i="4"/>
  <c r="I598" i="4" s="1"/>
  <c r="G599" i="4"/>
  <c r="I599" i="4" s="1"/>
  <c r="G600" i="4"/>
  <c r="I600" i="4" s="1"/>
  <c r="G601" i="4"/>
  <c r="I601" i="4" s="1"/>
  <c r="G602" i="4"/>
  <c r="I602" i="4" s="1"/>
  <c r="G603" i="4"/>
  <c r="I603" i="4" s="1"/>
  <c r="G604" i="4"/>
  <c r="I604" i="4" s="1"/>
  <c r="G605" i="4"/>
  <c r="I605" i="4" s="1"/>
  <c r="G606" i="4"/>
  <c r="I606" i="4" s="1"/>
  <c r="G607" i="4"/>
  <c r="I607" i="4" s="1"/>
  <c r="G608" i="4"/>
  <c r="I608" i="4" s="1"/>
  <c r="G609" i="4"/>
  <c r="I609" i="4" s="1"/>
  <c r="G610" i="4"/>
  <c r="I610" i="4" s="1"/>
  <c r="G611" i="4"/>
  <c r="I611" i="4" s="1"/>
  <c r="G612" i="4"/>
  <c r="I612" i="4" s="1"/>
  <c r="G613" i="4"/>
  <c r="I613" i="4" s="1"/>
  <c r="G614" i="4"/>
  <c r="I614" i="4" s="1"/>
  <c r="G615" i="4"/>
  <c r="I615" i="4" s="1"/>
  <c r="G616" i="4"/>
  <c r="I616" i="4" s="1"/>
  <c r="G617" i="4"/>
  <c r="I617" i="4" s="1"/>
  <c r="G618" i="4"/>
  <c r="G619" i="4"/>
  <c r="G620" i="4"/>
  <c r="G621" i="4"/>
  <c r="G622" i="4"/>
  <c r="G623" i="4"/>
  <c r="G624" i="4"/>
  <c r="G625" i="4"/>
  <c r="G626" i="4"/>
  <c r="G627" i="4"/>
  <c r="G628" i="4"/>
  <c r="G629" i="4"/>
  <c r="G630" i="4"/>
  <c r="S632" i="4"/>
  <c r="S633" i="4"/>
  <c r="G535" i="4"/>
  <c r="I535" i="4" s="1"/>
  <c r="G536" i="4"/>
  <c r="I536" i="4" s="1"/>
  <c r="B537" i="4"/>
  <c r="B538" i="4"/>
  <c r="B539" i="4"/>
  <c r="J539" i="4" s="1"/>
  <c r="B540" i="4"/>
  <c r="B541" i="4"/>
  <c r="B542" i="4"/>
  <c r="B543" i="4"/>
  <c r="B544" i="4"/>
  <c r="J544" i="4" s="1"/>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87" i="4"/>
  <c r="B588" i="4"/>
  <c r="B589" i="4"/>
  <c r="B590" i="4"/>
  <c r="B591" i="4"/>
  <c r="B592" i="4"/>
  <c r="B593" i="4"/>
  <c r="B594" i="4"/>
  <c r="B595" i="4"/>
  <c r="B596" i="4"/>
  <c r="B597" i="4"/>
  <c r="B598" i="4"/>
  <c r="B599" i="4"/>
  <c r="B600" i="4"/>
  <c r="B601" i="4"/>
  <c r="B602" i="4"/>
  <c r="B603" i="4"/>
  <c r="B604" i="4"/>
  <c r="J604" i="4" s="1"/>
  <c r="B605" i="4"/>
  <c r="J605" i="4" s="1"/>
  <c r="B606" i="4"/>
  <c r="J606" i="4" s="1"/>
  <c r="B607" i="4"/>
  <c r="J607" i="4" s="1"/>
  <c r="B608" i="4"/>
  <c r="J608" i="4" s="1"/>
  <c r="B609" i="4"/>
  <c r="J609" i="4" s="1"/>
  <c r="B610" i="4"/>
  <c r="J610" i="4" s="1"/>
  <c r="B611" i="4"/>
  <c r="J611" i="4" s="1"/>
  <c r="B612" i="4"/>
  <c r="J612" i="4" s="1"/>
  <c r="B613" i="4"/>
  <c r="J613" i="4" s="1"/>
  <c r="B614" i="4"/>
  <c r="J614" i="4" s="1"/>
  <c r="B615" i="4"/>
  <c r="J615" i="4" s="1"/>
  <c r="B616" i="4"/>
  <c r="J616" i="4" s="1"/>
  <c r="B617" i="4"/>
  <c r="J617" i="4" s="1"/>
  <c r="B618" i="4"/>
  <c r="J618" i="4" s="1"/>
  <c r="B619" i="4"/>
  <c r="J619" i="4" s="1"/>
  <c r="B620" i="4"/>
  <c r="J620" i="4" s="1"/>
  <c r="B621" i="4"/>
  <c r="J621" i="4" s="1"/>
  <c r="B622" i="4"/>
  <c r="J622" i="4" s="1"/>
  <c r="B623" i="4"/>
  <c r="J623" i="4" s="1"/>
  <c r="B624" i="4"/>
  <c r="J624" i="4" s="1"/>
  <c r="B625" i="4"/>
  <c r="J625" i="4" s="1"/>
  <c r="B626" i="4"/>
  <c r="J626" i="4" s="1"/>
  <c r="B627" i="4"/>
  <c r="B628" i="4"/>
  <c r="J628" i="4" s="1"/>
  <c r="B629" i="4"/>
  <c r="J629" i="4" s="1"/>
  <c r="J630" i="4"/>
  <c r="J631" i="4"/>
  <c r="K631" i="4" s="1"/>
  <c r="S2" i="40"/>
  <c r="N513" i="4"/>
  <c r="O513" i="4"/>
  <c r="P513" i="4"/>
  <c r="T513" i="4"/>
  <c r="N514" i="4"/>
  <c r="O514" i="4"/>
  <c r="P514" i="4"/>
  <c r="N516" i="4"/>
  <c r="O516" i="4"/>
  <c r="P516" i="4"/>
  <c r="N517" i="4"/>
  <c r="O517" i="4"/>
  <c r="P517" i="4"/>
  <c r="N518" i="4"/>
  <c r="O518" i="4"/>
  <c r="P518" i="4"/>
  <c r="N519" i="4"/>
  <c r="O519" i="4"/>
  <c r="P519" i="4"/>
  <c r="N520" i="4"/>
  <c r="O520" i="4"/>
  <c r="P520" i="4"/>
  <c r="N521" i="4"/>
  <c r="O521" i="4"/>
  <c r="P521" i="4"/>
  <c r="N522" i="4"/>
  <c r="O522" i="4"/>
  <c r="P522" i="4"/>
  <c r="N523" i="4"/>
  <c r="O523" i="4"/>
  <c r="P523" i="4"/>
  <c r="N524" i="4"/>
  <c r="O524" i="4"/>
  <c r="P524" i="4"/>
  <c r="N525" i="4"/>
  <c r="O525" i="4"/>
  <c r="P525" i="4"/>
  <c r="N526" i="4"/>
  <c r="O526" i="4"/>
  <c r="P526" i="4"/>
  <c r="N527" i="4"/>
  <c r="O527" i="4"/>
  <c r="P527" i="4"/>
  <c r="N528" i="4"/>
  <c r="O528" i="4"/>
  <c r="P528" i="4"/>
  <c r="N529" i="4"/>
  <c r="O529" i="4"/>
  <c r="P529" i="4"/>
  <c r="N530" i="4"/>
  <c r="O530" i="4"/>
  <c r="P530" i="4"/>
  <c r="N531" i="4"/>
  <c r="O531" i="4"/>
  <c r="P531" i="4"/>
  <c r="N532" i="4"/>
  <c r="O532" i="4"/>
  <c r="P532" i="4"/>
  <c r="N533" i="4"/>
  <c r="O533" i="4"/>
  <c r="P533" i="4"/>
  <c r="N534" i="4"/>
  <c r="O534" i="4"/>
  <c r="P534" i="4"/>
  <c r="B517" i="4"/>
  <c r="B518" i="4"/>
  <c r="B519" i="4"/>
  <c r="Q519" i="4" s="1"/>
  <c r="B520" i="4"/>
  <c r="Q520" i="4" s="1"/>
  <c r="B521" i="4"/>
  <c r="B522" i="4"/>
  <c r="B523" i="4"/>
  <c r="B524" i="4"/>
  <c r="B525" i="4"/>
  <c r="B526" i="4"/>
  <c r="B527" i="4"/>
  <c r="B528" i="4"/>
  <c r="B529" i="4"/>
  <c r="B530" i="4"/>
  <c r="B531" i="4"/>
  <c r="B532" i="4"/>
  <c r="B533" i="4"/>
  <c r="B534" i="4"/>
  <c r="B535" i="4"/>
  <c r="B536" i="4"/>
  <c r="G534" i="4"/>
  <c r="I534" i="4" s="1"/>
  <c r="G533" i="4"/>
  <c r="I533" i="4" s="1"/>
  <c r="G532" i="4"/>
  <c r="I532" i="4" s="1"/>
  <c r="G531" i="4"/>
  <c r="I531" i="4" s="1"/>
  <c r="G530" i="4"/>
  <c r="I530" i="4" s="1"/>
  <c r="G529" i="4"/>
  <c r="I529" i="4" s="1"/>
  <c r="G528" i="4"/>
  <c r="I528" i="4" s="1"/>
  <c r="G527" i="4"/>
  <c r="I527" i="4" s="1"/>
  <c r="G526" i="4"/>
  <c r="I526" i="4" s="1"/>
  <c r="G525" i="4"/>
  <c r="I525" i="4" s="1"/>
  <c r="G524" i="4"/>
  <c r="I524" i="4" s="1"/>
  <c r="G523" i="4"/>
  <c r="I523" i="4" s="1"/>
  <c r="G522" i="4"/>
  <c r="I522" i="4" s="1"/>
  <c r="G521" i="4"/>
  <c r="I521" i="4" s="1"/>
  <c r="U706" i="4" l="1"/>
  <c r="K736" i="4"/>
  <c r="K735" i="4"/>
  <c r="K733" i="4"/>
  <c r="U712" i="4"/>
  <c r="U717" i="4"/>
  <c r="U718" i="4"/>
  <c r="U710" i="4"/>
  <c r="U705" i="4"/>
  <c r="N24" i="41" s="1"/>
  <c r="U714" i="4"/>
  <c r="U708" i="4"/>
  <c r="N11" i="41" s="1"/>
  <c r="U713" i="4"/>
  <c r="U723" i="4"/>
  <c r="K704" i="4"/>
  <c r="U709" i="4"/>
  <c r="U707" i="4"/>
  <c r="Q704" i="4"/>
  <c r="U711" i="4"/>
  <c r="S704" i="4"/>
  <c r="U715" i="4"/>
  <c r="K725" i="4"/>
  <c r="U716" i="4"/>
  <c r="U720" i="4"/>
  <c r="U722" i="4"/>
  <c r="U721" i="4"/>
  <c r="U719" i="4"/>
  <c r="Q701" i="4"/>
  <c r="K701" i="4"/>
  <c r="U690" i="4"/>
  <c r="U696" i="4"/>
  <c r="N17" i="41" s="1"/>
  <c r="U700" i="4"/>
  <c r="N5" i="41" s="1"/>
  <c r="U702" i="4"/>
  <c r="N18" i="41" s="1"/>
  <c r="U691" i="4"/>
  <c r="N7" i="41" s="1"/>
  <c r="U697" i="4"/>
  <c r="N13" i="41" s="1"/>
  <c r="U651" i="4"/>
  <c r="K687" i="4"/>
  <c r="K688" i="4"/>
  <c r="K695" i="4"/>
  <c r="U694" i="4"/>
  <c r="N9" i="41" s="1"/>
  <c r="K693" i="4"/>
  <c r="K612" i="4"/>
  <c r="K604" i="4"/>
  <c r="S573" i="4"/>
  <c r="K692" i="4"/>
  <c r="K689" i="4"/>
  <c r="U640" i="4"/>
  <c r="U673" i="4"/>
  <c r="K610" i="4"/>
  <c r="U636" i="4"/>
  <c r="U637" i="4"/>
  <c r="U638" i="4"/>
  <c r="U641" i="4"/>
  <c r="U646" i="4"/>
  <c r="K615" i="4"/>
  <c r="K607" i="4"/>
  <c r="K617" i="4"/>
  <c r="K609" i="4"/>
  <c r="Q570" i="4"/>
  <c r="U643" i="4"/>
  <c r="U672" i="4"/>
  <c r="U644" i="4"/>
  <c r="U645" i="4"/>
  <c r="U647" i="4"/>
  <c r="I621" i="4"/>
  <c r="Q621" i="4" s="1"/>
  <c r="K616" i="4"/>
  <c r="K608" i="4"/>
  <c r="I628" i="4"/>
  <c r="Q628" i="4" s="1"/>
  <c r="I620" i="4"/>
  <c r="S620" i="4" s="1"/>
  <c r="U648" i="4"/>
  <c r="I622" i="4"/>
  <c r="S622" i="4" s="1"/>
  <c r="I629" i="4"/>
  <c r="Q629" i="4" s="1"/>
  <c r="I619" i="4"/>
  <c r="K619" i="4" s="1"/>
  <c r="K606" i="4"/>
  <c r="I626" i="4"/>
  <c r="K626" i="4" s="1"/>
  <c r="I618" i="4"/>
  <c r="Q618" i="4" s="1"/>
  <c r="U635" i="4"/>
  <c r="I627" i="4"/>
  <c r="S627" i="4" s="1"/>
  <c r="K614" i="4"/>
  <c r="K613" i="4"/>
  <c r="K605" i="4"/>
  <c r="I625" i="4"/>
  <c r="S625" i="4" s="1"/>
  <c r="U649" i="4"/>
  <c r="I630" i="4"/>
  <c r="S630" i="4" s="1"/>
  <c r="I624" i="4"/>
  <c r="K624" i="4" s="1"/>
  <c r="J627" i="4"/>
  <c r="K611" i="4"/>
  <c r="S631" i="4"/>
  <c r="I623" i="4"/>
  <c r="K623" i="4" s="1"/>
  <c r="U639" i="4"/>
  <c r="S572" i="4"/>
  <c r="S564" i="4"/>
  <c r="S578" i="4"/>
  <c r="S571" i="4"/>
  <c r="S563" i="4"/>
  <c r="S577" i="4"/>
  <c r="S570" i="4"/>
  <c r="S562" i="4"/>
  <c r="S576" i="4"/>
  <c r="S569" i="4"/>
  <c r="S575" i="4"/>
  <c r="S567" i="4"/>
  <c r="S574" i="4"/>
  <c r="S565" i="4"/>
  <c r="S568" i="4"/>
  <c r="S566" i="4"/>
  <c r="S591" i="4"/>
  <c r="S614" i="4"/>
  <c r="S606" i="4"/>
  <c r="S598" i="4"/>
  <c r="S590" i="4"/>
  <c r="S582" i="4"/>
  <c r="S615" i="4"/>
  <c r="S589" i="4"/>
  <c r="S612" i="4"/>
  <c r="S604" i="4"/>
  <c r="S596" i="4"/>
  <c r="S588" i="4"/>
  <c r="S580" i="4"/>
  <c r="S607" i="4"/>
  <c r="S611" i="4"/>
  <c r="S603" i="4"/>
  <c r="S595" i="4"/>
  <c r="S587" i="4"/>
  <c r="S579" i="4"/>
  <c r="S613" i="4"/>
  <c r="S581" i="4"/>
  <c r="S610" i="4"/>
  <c r="S602" i="4"/>
  <c r="S594" i="4"/>
  <c r="S586" i="4"/>
  <c r="S583" i="4"/>
  <c r="S617" i="4"/>
  <c r="S609" i="4"/>
  <c r="S601" i="4"/>
  <c r="S585" i="4"/>
  <c r="S599" i="4"/>
  <c r="S605" i="4"/>
  <c r="S597" i="4"/>
  <c r="S593" i="4"/>
  <c r="S616" i="4"/>
  <c r="S608" i="4"/>
  <c r="S600" i="4"/>
  <c r="S592" i="4"/>
  <c r="S584" i="4"/>
  <c r="Q617" i="4"/>
  <c r="J585" i="4"/>
  <c r="K585" i="4" s="1"/>
  <c r="Q585" i="4"/>
  <c r="J546" i="4"/>
  <c r="K546" i="4" s="1"/>
  <c r="Q546" i="4"/>
  <c r="S546" i="4"/>
  <c r="J597" i="4"/>
  <c r="K597" i="4" s="1"/>
  <c r="Q597" i="4"/>
  <c r="J566" i="4"/>
  <c r="K566" i="4" s="1"/>
  <c r="Q566" i="4"/>
  <c r="J550" i="4"/>
  <c r="K550" i="4" s="1"/>
  <c r="Q550" i="4"/>
  <c r="S550" i="4"/>
  <c r="J536" i="4"/>
  <c r="K536" i="4" s="1"/>
  <c r="Q536" i="4"/>
  <c r="S536" i="4"/>
  <c r="Q613" i="4"/>
  <c r="J589" i="4"/>
  <c r="K589" i="4" s="1"/>
  <c r="Q589" i="4"/>
  <c r="J558" i="4"/>
  <c r="K558" i="4" s="1"/>
  <c r="Q558" i="4"/>
  <c r="S558" i="4"/>
  <c r="Q612" i="4"/>
  <c r="Q604" i="4"/>
  <c r="J596" i="4"/>
  <c r="K596" i="4" s="1"/>
  <c r="Q596" i="4"/>
  <c r="J588" i="4"/>
  <c r="K588" i="4" s="1"/>
  <c r="Q588" i="4"/>
  <c r="J580" i="4"/>
  <c r="K580" i="4" s="1"/>
  <c r="Q580" i="4"/>
  <c r="J573" i="4"/>
  <c r="K573" i="4" s="1"/>
  <c r="Q573" i="4"/>
  <c r="J565" i="4"/>
  <c r="K565" i="4" s="1"/>
  <c r="Q565" i="4"/>
  <c r="J557" i="4"/>
  <c r="S557" i="4"/>
  <c r="Q557" i="4"/>
  <c r="J549" i="4"/>
  <c r="K549" i="4" s="1"/>
  <c r="S549" i="4"/>
  <c r="Q549" i="4"/>
  <c r="J541" i="4"/>
  <c r="K541" i="4" s="1"/>
  <c r="S541" i="4"/>
  <c r="Q541" i="4"/>
  <c r="J570" i="4"/>
  <c r="K570" i="4" s="1"/>
  <c r="Q632" i="4"/>
  <c r="J593" i="4"/>
  <c r="K593" i="4" s="1"/>
  <c r="Q593" i="4"/>
  <c r="J538" i="4"/>
  <c r="K538" i="4" s="1"/>
  <c r="Q538" i="4"/>
  <c r="S538" i="4"/>
  <c r="Q605" i="4"/>
  <c r="J574" i="4"/>
  <c r="K574" i="4" s="1"/>
  <c r="Q574" i="4"/>
  <c r="J542" i="4"/>
  <c r="K542" i="4" s="1"/>
  <c r="Q542" i="4"/>
  <c r="S542" i="4"/>
  <c r="Q609" i="4"/>
  <c r="J528" i="4"/>
  <c r="K528" i="4" s="1"/>
  <c r="Q528" i="4"/>
  <c r="S528" i="4"/>
  <c r="J581" i="4"/>
  <c r="K581" i="4" s="1"/>
  <c r="Q581" i="4"/>
  <c r="J535" i="4"/>
  <c r="K535" i="4" s="1"/>
  <c r="S535" i="4"/>
  <c r="Q535" i="4"/>
  <c r="J527" i="4"/>
  <c r="K527" i="4" s="1"/>
  <c r="S527" i="4"/>
  <c r="Q527" i="4"/>
  <c r="J534" i="4"/>
  <c r="K534" i="4" s="1"/>
  <c r="Q534" i="4"/>
  <c r="S534" i="4"/>
  <c r="J526" i="4"/>
  <c r="K526" i="4" s="1"/>
  <c r="Q526" i="4"/>
  <c r="S526" i="4"/>
  <c r="J518" i="4"/>
  <c r="Q611" i="4"/>
  <c r="J603" i="4"/>
  <c r="K603" i="4" s="1"/>
  <c r="Q603" i="4"/>
  <c r="J595" i="4"/>
  <c r="K595" i="4" s="1"/>
  <c r="Q595" i="4"/>
  <c r="J587" i="4"/>
  <c r="K587" i="4" s="1"/>
  <c r="Q587" i="4"/>
  <c r="J579" i="4"/>
  <c r="K579" i="4" s="1"/>
  <c r="Q579" i="4"/>
  <c r="J572" i="4"/>
  <c r="K572" i="4" s="1"/>
  <c r="Q572" i="4"/>
  <c r="J564" i="4"/>
  <c r="K564" i="4" s="1"/>
  <c r="Q564" i="4"/>
  <c r="J556" i="4"/>
  <c r="K556" i="4" s="1"/>
  <c r="Q556" i="4"/>
  <c r="S556" i="4"/>
  <c r="J548" i="4"/>
  <c r="K548" i="4" s="1"/>
  <c r="Q548" i="4"/>
  <c r="S548" i="4"/>
  <c r="J540" i="4"/>
  <c r="K540" i="4" s="1"/>
  <c r="Q540" i="4"/>
  <c r="S540" i="4"/>
  <c r="J533" i="4"/>
  <c r="K533" i="4" s="1"/>
  <c r="S533" i="4"/>
  <c r="Q533" i="4"/>
  <c r="J525" i="4"/>
  <c r="K525" i="4" s="1"/>
  <c r="S525" i="4"/>
  <c r="Q525" i="4"/>
  <c r="Q633" i="4"/>
  <c r="Q610" i="4"/>
  <c r="J602" i="4"/>
  <c r="K602" i="4" s="1"/>
  <c r="Q602" i="4"/>
  <c r="J594" i="4"/>
  <c r="K594" i="4" s="1"/>
  <c r="Q594" i="4"/>
  <c r="J586" i="4"/>
  <c r="K586" i="4" s="1"/>
  <c r="Q586" i="4"/>
  <c r="J578" i="4"/>
  <c r="K578" i="4" s="1"/>
  <c r="Q578" i="4"/>
  <c r="J571" i="4"/>
  <c r="K571" i="4" s="1"/>
  <c r="Q571" i="4"/>
  <c r="J563" i="4"/>
  <c r="K563" i="4" s="1"/>
  <c r="Q563" i="4"/>
  <c r="J555" i="4"/>
  <c r="K555" i="4" s="1"/>
  <c r="S555" i="4"/>
  <c r="Q555" i="4"/>
  <c r="J547" i="4"/>
  <c r="K547" i="4" s="1"/>
  <c r="S547" i="4"/>
  <c r="Q547" i="4"/>
  <c r="S539" i="4"/>
  <c r="Q539" i="4"/>
  <c r="J562" i="4"/>
  <c r="K562" i="4" s="1"/>
  <c r="Q562" i="4"/>
  <c r="J531" i="4"/>
  <c r="S531" i="4"/>
  <c r="Q531" i="4"/>
  <c r="J523" i="4"/>
  <c r="K523" i="4" s="1"/>
  <c r="S523" i="4"/>
  <c r="Q523" i="4"/>
  <c r="Q616" i="4"/>
  <c r="Q608" i="4"/>
  <c r="J600" i="4"/>
  <c r="K600" i="4" s="1"/>
  <c r="Q600" i="4"/>
  <c r="J592" i="4"/>
  <c r="K592" i="4" s="1"/>
  <c r="Q592" i="4"/>
  <c r="J584" i="4"/>
  <c r="K584" i="4" s="1"/>
  <c r="Q584" i="4"/>
  <c r="J576" i="4"/>
  <c r="K576" i="4" s="1"/>
  <c r="Q576" i="4"/>
  <c r="J569" i="4"/>
  <c r="K569" i="4" s="1"/>
  <c r="Q569" i="4"/>
  <c r="J561" i="4"/>
  <c r="K561" i="4" s="1"/>
  <c r="S561" i="4"/>
  <c r="Q561" i="4"/>
  <c r="J553" i="4"/>
  <c r="K553" i="4" s="1"/>
  <c r="S553" i="4"/>
  <c r="Q553" i="4"/>
  <c r="J545" i="4"/>
  <c r="K545" i="4" s="1"/>
  <c r="S545" i="4"/>
  <c r="Q545" i="4"/>
  <c r="J537" i="4"/>
  <c r="K537" i="4" s="1"/>
  <c r="S537" i="4"/>
  <c r="Q537" i="4"/>
  <c r="J532" i="4"/>
  <c r="K532" i="4" s="1"/>
  <c r="Q532" i="4"/>
  <c r="S532" i="4"/>
  <c r="J601" i="4"/>
  <c r="K601" i="4" s="1"/>
  <c r="Q601" i="4"/>
  <c r="J577" i="4"/>
  <c r="K577" i="4" s="1"/>
  <c r="Q577" i="4"/>
  <c r="J530" i="4"/>
  <c r="K530" i="4" s="1"/>
  <c r="Q530" i="4"/>
  <c r="S530" i="4"/>
  <c r="J522" i="4"/>
  <c r="K522" i="4" s="1"/>
  <c r="Q522" i="4"/>
  <c r="S522" i="4"/>
  <c r="Q631" i="4"/>
  <c r="Q615" i="4"/>
  <c r="Q607" i="4"/>
  <c r="J599" i="4"/>
  <c r="K599" i="4" s="1"/>
  <c r="Q599" i="4"/>
  <c r="J591" i="4"/>
  <c r="K591" i="4" s="1"/>
  <c r="Q591" i="4"/>
  <c r="J583" i="4"/>
  <c r="K583" i="4" s="1"/>
  <c r="Q583" i="4"/>
  <c r="J568" i="4"/>
  <c r="K568" i="4" s="1"/>
  <c r="Q568" i="4"/>
  <c r="J560" i="4"/>
  <c r="K560" i="4" s="1"/>
  <c r="Q560" i="4"/>
  <c r="S560" i="4"/>
  <c r="J552" i="4"/>
  <c r="K552" i="4" s="1"/>
  <c r="Q552" i="4"/>
  <c r="S552" i="4"/>
  <c r="Q544" i="4"/>
  <c r="S544" i="4"/>
  <c r="J524" i="4"/>
  <c r="K524" i="4" s="1"/>
  <c r="Q524" i="4"/>
  <c r="S524" i="4"/>
  <c r="J554" i="4"/>
  <c r="K554" i="4" s="1"/>
  <c r="Q554" i="4"/>
  <c r="S554" i="4"/>
  <c r="J529" i="4"/>
  <c r="K529" i="4" s="1"/>
  <c r="S529" i="4"/>
  <c r="Q529" i="4"/>
  <c r="J521" i="4"/>
  <c r="K521" i="4" s="1"/>
  <c r="S521" i="4"/>
  <c r="Q521" i="4"/>
  <c r="Q614" i="4"/>
  <c r="Q606" i="4"/>
  <c r="J598" i="4"/>
  <c r="K598" i="4" s="1"/>
  <c r="Q598" i="4"/>
  <c r="J590" i="4"/>
  <c r="K590" i="4" s="1"/>
  <c r="Q590" i="4"/>
  <c r="J582" i="4"/>
  <c r="K582" i="4" s="1"/>
  <c r="Q582" i="4"/>
  <c r="J575" i="4"/>
  <c r="K575" i="4" s="1"/>
  <c r="Q575" i="4"/>
  <c r="J567" i="4"/>
  <c r="K567" i="4" s="1"/>
  <c r="Q567" i="4"/>
  <c r="J559" i="4"/>
  <c r="K559" i="4" s="1"/>
  <c r="S559" i="4"/>
  <c r="Q559" i="4"/>
  <c r="J551" i="4"/>
  <c r="K551" i="4" s="1"/>
  <c r="S551" i="4"/>
  <c r="Q551" i="4"/>
  <c r="J543" i="4"/>
  <c r="K543" i="4" s="1"/>
  <c r="S543" i="4"/>
  <c r="Q543" i="4"/>
  <c r="K544" i="4"/>
  <c r="K539" i="4"/>
  <c r="J520" i="4"/>
  <c r="K520" i="4" s="1"/>
  <c r="J519" i="4"/>
  <c r="K519" i="4" s="1"/>
  <c r="J517" i="4"/>
  <c r="U733" i="4" l="1"/>
  <c r="U735" i="4"/>
  <c r="U736" i="4"/>
  <c r="U704" i="4"/>
  <c r="U692" i="4"/>
  <c r="N10" i="41" s="1"/>
  <c r="U701" i="4"/>
  <c r="N16" i="41" s="1"/>
  <c r="Q626" i="4"/>
  <c r="U695" i="4"/>
  <c r="N14" i="41" s="1"/>
  <c r="K621" i="4"/>
  <c r="K620" i="4"/>
  <c r="U536" i="4"/>
  <c r="U699" i="4"/>
  <c r="N12" i="41" s="1"/>
  <c r="N3" i="41"/>
  <c r="N8" i="41"/>
  <c r="U703" i="4"/>
  <c r="N6" i="41" s="1"/>
  <c r="U689" i="4"/>
  <c r="U698" i="4"/>
  <c r="N15" i="41" s="1"/>
  <c r="Q622" i="4"/>
  <c r="Q630" i="4"/>
  <c r="N19" i="41"/>
  <c r="U693" i="4"/>
  <c r="K622" i="4"/>
  <c r="U688" i="4"/>
  <c r="Q623" i="4"/>
  <c r="Q625" i="4"/>
  <c r="U528" i="4"/>
  <c r="U538" i="4"/>
  <c r="Q624" i="4"/>
  <c r="Q619" i="4"/>
  <c r="S624" i="4"/>
  <c r="K630" i="4"/>
  <c r="S619" i="4"/>
  <c r="S621" i="4"/>
  <c r="Q620" i="4"/>
  <c r="K627" i="4"/>
  <c r="S626" i="4"/>
  <c r="Q627" i="4"/>
  <c r="S623" i="4"/>
  <c r="K628" i="4"/>
  <c r="K629" i="4"/>
  <c r="S618" i="4"/>
  <c r="S629" i="4"/>
  <c r="S628" i="4"/>
  <c r="K625" i="4"/>
  <c r="K618" i="4"/>
  <c r="U558" i="4"/>
  <c r="U540" i="4"/>
  <c r="U544" i="4"/>
  <c r="U546" i="4"/>
  <c r="U537" i="4"/>
  <c r="U550" i="4"/>
  <c r="U541" i="4"/>
  <c r="U548" i="4"/>
  <c r="U543" i="4"/>
  <c r="U530" i="4"/>
  <c r="U554" i="4"/>
  <c r="U552" i="4"/>
  <c r="U535" i="4"/>
  <c r="U556" i="4"/>
  <c r="U553" i="4"/>
  <c r="U539" i="4"/>
  <c r="U532" i="4"/>
  <c r="U551" i="4"/>
  <c r="K557" i="4"/>
  <c r="K531" i="4"/>
  <c r="U561" i="4"/>
  <c r="U549" i="4"/>
  <c r="U533" i="4"/>
  <c r="U560" i="4"/>
  <c r="U545" i="4"/>
  <c r="U526" i="4"/>
  <c r="U547" i="4"/>
  <c r="U522" i="4"/>
  <c r="U523" i="4"/>
  <c r="U555" i="4"/>
  <c r="U527" i="4"/>
  <c r="M515" i="4"/>
  <c r="U531" i="4" l="1"/>
  <c r="U557" i="4"/>
  <c r="P515" i="4"/>
  <c r="N515" i="4"/>
  <c r="O515" i="4"/>
  <c r="N451" i="4"/>
  <c r="O451" i="4"/>
  <c r="P451" i="4"/>
  <c r="T451" i="4"/>
  <c r="N452" i="4"/>
  <c r="O452" i="4"/>
  <c r="P452" i="4"/>
  <c r="T452" i="4"/>
  <c r="N453" i="4"/>
  <c r="O453" i="4"/>
  <c r="P453" i="4"/>
  <c r="R453" i="4"/>
  <c r="T453" i="4"/>
  <c r="N454" i="4"/>
  <c r="O454" i="4"/>
  <c r="P454" i="4"/>
  <c r="T454" i="4"/>
  <c r="N455" i="4"/>
  <c r="O455" i="4"/>
  <c r="P455" i="4"/>
  <c r="T455" i="4"/>
  <c r="N456" i="4"/>
  <c r="O456" i="4"/>
  <c r="P456" i="4"/>
  <c r="T456" i="4"/>
  <c r="N457" i="4"/>
  <c r="O457" i="4"/>
  <c r="P457" i="4"/>
  <c r="T457" i="4"/>
  <c r="R458" i="4"/>
  <c r="T458" i="4"/>
  <c r="N459" i="4"/>
  <c r="O459" i="4"/>
  <c r="P459" i="4"/>
  <c r="T459" i="4"/>
  <c r="N460" i="4"/>
  <c r="O460" i="4"/>
  <c r="P460" i="4"/>
  <c r="T460" i="4"/>
  <c r="N461" i="4"/>
  <c r="O461" i="4"/>
  <c r="P461" i="4"/>
  <c r="R461" i="4"/>
  <c r="T461" i="4"/>
  <c r="N462" i="4"/>
  <c r="O462" i="4"/>
  <c r="P462" i="4"/>
  <c r="T462" i="4"/>
  <c r="N463" i="4"/>
  <c r="O463" i="4"/>
  <c r="P463" i="4"/>
  <c r="R463" i="4"/>
  <c r="T463" i="4"/>
  <c r="N464" i="4"/>
  <c r="O464" i="4"/>
  <c r="P464" i="4"/>
  <c r="T464" i="4"/>
  <c r="N465" i="4"/>
  <c r="O465" i="4"/>
  <c r="P465" i="4"/>
  <c r="R465" i="4"/>
  <c r="T465" i="4"/>
  <c r="N466" i="4"/>
  <c r="O466" i="4"/>
  <c r="P466" i="4"/>
  <c r="T466" i="4"/>
  <c r="N467" i="4"/>
  <c r="O467" i="4"/>
  <c r="P467" i="4"/>
  <c r="T467" i="4"/>
  <c r="N468" i="4"/>
  <c r="O468" i="4"/>
  <c r="P468" i="4"/>
  <c r="T468" i="4"/>
  <c r="N469" i="4"/>
  <c r="O469" i="4"/>
  <c r="P469" i="4"/>
  <c r="T469" i="4"/>
  <c r="N470" i="4"/>
  <c r="O470" i="4"/>
  <c r="P470" i="4"/>
  <c r="T470" i="4"/>
  <c r="N471" i="4"/>
  <c r="O471" i="4"/>
  <c r="P471" i="4"/>
  <c r="R471" i="4"/>
  <c r="T471" i="4"/>
  <c r="N472" i="4"/>
  <c r="O472" i="4"/>
  <c r="P472" i="4"/>
  <c r="T472" i="4"/>
  <c r="N473" i="4"/>
  <c r="O473" i="4"/>
  <c r="P473" i="4"/>
  <c r="T473" i="4"/>
  <c r="N474" i="4"/>
  <c r="O474" i="4"/>
  <c r="P474" i="4"/>
  <c r="T474" i="4"/>
  <c r="N475" i="4"/>
  <c r="O475" i="4"/>
  <c r="P475" i="4"/>
  <c r="T475" i="4"/>
  <c r="N476" i="4"/>
  <c r="O476" i="4"/>
  <c r="P476" i="4"/>
  <c r="R476" i="4"/>
  <c r="T476" i="4"/>
  <c r="N477" i="4"/>
  <c r="O477" i="4"/>
  <c r="P477" i="4"/>
  <c r="R477" i="4"/>
  <c r="T477" i="4"/>
  <c r="N478" i="4"/>
  <c r="O478" i="4"/>
  <c r="P478" i="4"/>
  <c r="T478" i="4"/>
  <c r="N479" i="4"/>
  <c r="O479" i="4"/>
  <c r="P479" i="4"/>
  <c r="T479" i="4"/>
  <c r="N480" i="4"/>
  <c r="O480" i="4"/>
  <c r="P480" i="4"/>
  <c r="R480" i="4"/>
  <c r="T480" i="4"/>
  <c r="N481" i="4"/>
  <c r="O481" i="4"/>
  <c r="P481" i="4"/>
  <c r="R481" i="4"/>
  <c r="T481" i="4"/>
  <c r="N482" i="4"/>
  <c r="O482" i="4"/>
  <c r="P482" i="4"/>
  <c r="R482" i="4"/>
  <c r="T482" i="4"/>
  <c r="N483" i="4"/>
  <c r="O483" i="4"/>
  <c r="P483" i="4"/>
  <c r="R483" i="4"/>
  <c r="T483" i="4"/>
  <c r="N484" i="4"/>
  <c r="O484" i="4"/>
  <c r="P484" i="4"/>
  <c r="T484" i="4"/>
  <c r="N485" i="4"/>
  <c r="O485" i="4"/>
  <c r="P485" i="4"/>
  <c r="T485" i="4"/>
  <c r="N486" i="4"/>
  <c r="O486" i="4"/>
  <c r="P486" i="4"/>
  <c r="R486" i="4"/>
  <c r="T486" i="4"/>
  <c r="N487" i="4"/>
  <c r="O487" i="4"/>
  <c r="P487" i="4"/>
  <c r="R487" i="4"/>
  <c r="T487" i="4"/>
  <c r="N488" i="4"/>
  <c r="O488" i="4"/>
  <c r="P488" i="4"/>
  <c r="R488" i="4"/>
  <c r="T488" i="4"/>
  <c r="N489" i="4"/>
  <c r="O489" i="4"/>
  <c r="P489" i="4"/>
  <c r="R489" i="4"/>
  <c r="T489" i="4"/>
  <c r="N490" i="4"/>
  <c r="O490" i="4"/>
  <c r="P490" i="4"/>
  <c r="R490" i="4"/>
  <c r="T490" i="4"/>
  <c r="N491" i="4"/>
  <c r="O491" i="4"/>
  <c r="P491" i="4"/>
  <c r="R491" i="4"/>
  <c r="T491" i="4"/>
  <c r="N492" i="4"/>
  <c r="O492" i="4"/>
  <c r="P492" i="4"/>
  <c r="T492" i="4"/>
  <c r="N493" i="4"/>
  <c r="O493" i="4"/>
  <c r="P493" i="4"/>
  <c r="T493" i="4"/>
  <c r="N494" i="4"/>
  <c r="O494" i="4"/>
  <c r="P494" i="4"/>
  <c r="R494" i="4"/>
  <c r="T494" i="4"/>
  <c r="N495" i="4"/>
  <c r="O495" i="4"/>
  <c r="P495" i="4"/>
  <c r="T495" i="4"/>
  <c r="N496" i="4"/>
  <c r="O496" i="4"/>
  <c r="P496" i="4"/>
  <c r="R496" i="4"/>
  <c r="T496" i="4"/>
  <c r="N497" i="4"/>
  <c r="O497" i="4"/>
  <c r="P497" i="4"/>
  <c r="R497" i="4"/>
  <c r="T497" i="4"/>
  <c r="N498" i="4"/>
  <c r="O498" i="4"/>
  <c r="P498" i="4"/>
  <c r="R498" i="4"/>
  <c r="T498" i="4"/>
  <c r="N499" i="4"/>
  <c r="O499" i="4"/>
  <c r="P499" i="4"/>
  <c r="R499" i="4"/>
  <c r="T499" i="4"/>
  <c r="N500" i="4"/>
  <c r="O500" i="4"/>
  <c r="P500" i="4"/>
  <c r="R500" i="4"/>
  <c r="T500" i="4"/>
  <c r="N501" i="4"/>
  <c r="O501" i="4"/>
  <c r="P501" i="4"/>
  <c r="R501" i="4"/>
  <c r="T501" i="4"/>
  <c r="T502" i="4"/>
  <c r="T503" i="4"/>
  <c r="T504" i="4"/>
  <c r="R505" i="4"/>
  <c r="T505" i="4"/>
  <c r="T506" i="4"/>
  <c r="T507" i="4"/>
  <c r="T508" i="4"/>
  <c r="R509" i="4"/>
  <c r="T509" i="4"/>
  <c r="R510" i="4"/>
  <c r="T510" i="4"/>
  <c r="T511" i="4"/>
  <c r="R512" i="4"/>
  <c r="T512" i="4"/>
  <c r="G451" i="4"/>
  <c r="I451" i="4" s="1"/>
  <c r="G452" i="4"/>
  <c r="I452" i="4" s="1"/>
  <c r="G453" i="4"/>
  <c r="I453" i="4" s="1"/>
  <c r="G454" i="4"/>
  <c r="I454" i="4" s="1"/>
  <c r="G455" i="4"/>
  <c r="I455" i="4" s="1"/>
  <c r="G456" i="4"/>
  <c r="I456" i="4" s="1"/>
  <c r="G457" i="4"/>
  <c r="I457" i="4" s="1"/>
  <c r="G458" i="4"/>
  <c r="I458" i="4" s="1"/>
  <c r="G459" i="4"/>
  <c r="I459" i="4" s="1"/>
  <c r="G460" i="4"/>
  <c r="I460" i="4" s="1"/>
  <c r="G461" i="4"/>
  <c r="I461" i="4" s="1"/>
  <c r="G462" i="4"/>
  <c r="I462" i="4" s="1"/>
  <c r="G463" i="4"/>
  <c r="I463" i="4" s="1"/>
  <c r="G464" i="4"/>
  <c r="I464" i="4" s="1"/>
  <c r="G465" i="4"/>
  <c r="I465" i="4" s="1"/>
  <c r="G466" i="4"/>
  <c r="I466" i="4" s="1"/>
  <c r="G467" i="4"/>
  <c r="I467" i="4" s="1"/>
  <c r="G468" i="4"/>
  <c r="I468" i="4" s="1"/>
  <c r="G469" i="4"/>
  <c r="I469" i="4" s="1"/>
  <c r="G470" i="4"/>
  <c r="I470" i="4" s="1"/>
  <c r="G471" i="4"/>
  <c r="I471" i="4" s="1"/>
  <c r="G472" i="4"/>
  <c r="I472" i="4" s="1"/>
  <c r="G473" i="4"/>
  <c r="I473" i="4" s="1"/>
  <c r="G474" i="4"/>
  <c r="I474" i="4" s="1"/>
  <c r="G475" i="4"/>
  <c r="I475" i="4" s="1"/>
  <c r="G476" i="4"/>
  <c r="I476" i="4" s="1"/>
  <c r="G477" i="4"/>
  <c r="I477" i="4" s="1"/>
  <c r="G478" i="4"/>
  <c r="I478" i="4" s="1"/>
  <c r="G479" i="4"/>
  <c r="I479" i="4" s="1"/>
  <c r="G480" i="4"/>
  <c r="I480" i="4" s="1"/>
  <c r="G481" i="4"/>
  <c r="I481" i="4" s="1"/>
  <c r="G482" i="4"/>
  <c r="I482" i="4" s="1"/>
  <c r="G483" i="4"/>
  <c r="I483" i="4" s="1"/>
  <c r="G484" i="4"/>
  <c r="I484" i="4" s="1"/>
  <c r="G485" i="4"/>
  <c r="I485" i="4" s="1"/>
  <c r="G486" i="4"/>
  <c r="I486" i="4" s="1"/>
  <c r="G487" i="4"/>
  <c r="I487" i="4" s="1"/>
  <c r="G488" i="4"/>
  <c r="I488" i="4" s="1"/>
  <c r="G489" i="4"/>
  <c r="I489" i="4" s="1"/>
  <c r="G490" i="4"/>
  <c r="I490" i="4" s="1"/>
  <c r="G491" i="4"/>
  <c r="I491" i="4" s="1"/>
  <c r="G492" i="4"/>
  <c r="I492" i="4" s="1"/>
  <c r="G493" i="4"/>
  <c r="I493" i="4" s="1"/>
  <c r="G494" i="4"/>
  <c r="I494" i="4" s="1"/>
  <c r="G495" i="4"/>
  <c r="I495" i="4" s="1"/>
  <c r="G496" i="4"/>
  <c r="I496" i="4" s="1"/>
  <c r="G497" i="4"/>
  <c r="I497" i="4" s="1"/>
  <c r="G498" i="4"/>
  <c r="I498" i="4" s="1"/>
  <c r="G499" i="4"/>
  <c r="I499" i="4" s="1"/>
  <c r="G500" i="4"/>
  <c r="I500" i="4" s="1"/>
  <c r="G501" i="4"/>
  <c r="I501" i="4" s="1"/>
  <c r="G502" i="4"/>
  <c r="I502" i="4" s="1"/>
  <c r="G503" i="4"/>
  <c r="I503" i="4" s="1"/>
  <c r="G504" i="4"/>
  <c r="I504" i="4" s="1"/>
  <c r="G505" i="4"/>
  <c r="I505" i="4" s="1"/>
  <c r="G506" i="4"/>
  <c r="I506" i="4" s="1"/>
  <c r="G507" i="4"/>
  <c r="I507" i="4" s="1"/>
  <c r="G508" i="4"/>
  <c r="I508" i="4" s="1"/>
  <c r="G509" i="4"/>
  <c r="I509" i="4" s="1"/>
  <c r="G510" i="4"/>
  <c r="I510" i="4" s="1"/>
  <c r="G511" i="4"/>
  <c r="I511" i="4" s="1"/>
  <c r="G512" i="4"/>
  <c r="I512" i="4" s="1"/>
  <c r="G513" i="4"/>
  <c r="I513" i="4" s="1"/>
  <c r="G514" i="4"/>
  <c r="I514" i="4" s="1"/>
  <c r="G515" i="4"/>
  <c r="I515" i="4" s="1"/>
  <c r="G516" i="4"/>
  <c r="I516" i="4" s="1"/>
  <c r="G517" i="4"/>
  <c r="I517" i="4" s="1"/>
  <c r="G518" i="4"/>
  <c r="I518" i="4" s="1"/>
  <c r="B451" i="4"/>
  <c r="B452" i="4"/>
  <c r="B453" i="4"/>
  <c r="J453" i="4" s="1"/>
  <c r="B454" i="4"/>
  <c r="B455" i="4"/>
  <c r="B456" i="4"/>
  <c r="J456" i="4" s="1"/>
  <c r="B457" i="4"/>
  <c r="J457" i="4" s="1"/>
  <c r="B458" i="4"/>
  <c r="B459" i="4"/>
  <c r="B460" i="4"/>
  <c r="B461" i="4"/>
  <c r="B462" i="4"/>
  <c r="B463" i="4"/>
  <c r="B464" i="4"/>
  <c r="J464" i="4" s="1"/>
  <c r="B465" i="4"/>
  <c r="B466" i="4"/>
  <c r="B467" i="4"/>
  <c r="B468" i="4"/>
  <c r="B469" i="4"/>
  <c r="B470" i="4"/>
  <c r="B471" i="4"/>
  <c r="B472" i="4"/>
  <c r="B473" i="4"/>
  <c r="B474" i="4"/>
  <c r="B475" i="4"/>
  <c r="B476" i="4"/>
  <c r="B477" i="4"/>
  <c r="B478" i="4"/>
  <c r="B479" i="4"/>
  <c r="B480" i="4"/>
  <c r="B481" i="4"/>
  <c r="J481" i="4" s="1"/>
  <c r="B482" i="4"/>
  <c r="J482" i="4" s="1"/>
  <c r="B483" i="4"/>
  <c r="B484" i="4"/>
  <c r="B485" i="4"/>
  <c r="B486" i="4"/>
  <c r="B487" i="4"/>
  <c r="B488" i="4"/>
  <c r="J488" i="4" s="1"/>
  <c r="B489" i="4"/>
  <c r="J489" i="4" s="1"/>
  <c r="B490" i="4"/>
  <c r="B491" i="4"/>
  <c r="B492" i="4"/>
  <c r="B493" i="4"/>
  <c r="B494" i="4"/>
  <c r="B495" i="4"/>
  <c r="B496" i="4"/>
  <c r="J496" i="4" s="1"/>
  <c r="B497" i="4"/>
  <c r="B498" i="4"/>
  <c r="B499" i="4"/>
  <c r="B500" i="4"/>
  <c r="B501" i="4"/>
  <c r="B502" i="4"/>
  <c r="B503" i="4"/>
  <c r="B504" i="4"/>
  <c r="B505" i="4"/>
  <c r="B506" i="4"/>
  <c r="B507" i="4"/>
  <c r="B508" i="4"/>
  <c r="B509" i="4"/>
  <c r="B510" i="4"/>
  <c r="B511" i="4"/>
  <c r="B512" i="4"/>
  <c r="B513" i="4"/>
  <c r="B514" i="4"/>
  <c r="B515" i="4"/>
  <c r="B516" i="4"/>
  <c r="J20" i="40"/>
  <c r="Q516" i="4" l="1"/>
  <c r="S516" i="4"/>
  <c r="S515" i="4"/>
  <c r="Q515" i="4"/>
  <c r="Q514" i="4"/>
  <c r="S514" i="4"/>
  <c r="S518" i="4"/>
  <c r="Q518" i="4"/>
  <c r="S517" i="4"/>
  <c r="Q517" i="4"/>
  <c r="J515" i="4"/>
  <c r="K515" i="4" s="1"/>
  <c r="Q513" i="4"/>
  <c r="S513" i="4"/>
  <c r="J513" i="4"/>
  <c r="K517" i="4"/>
  <c r="Q503" i="4"/>
  <c r="J516" i="4"/>
  <c r="J514" i="4"/>
  <c r="K518" i="4"/>
  <c r="S510" i="4"/>
  <c r="S502" i="4"/>
  <c r="S509" i="4"/>
  <c r="S508" i="4"/>
  <c r="S511" i="4"/>
  <c r="S507" i="4"/>
  <c r="S506" i="4"/>
  <c r="S505" i="4"/>
  <c r="S512" i="4"/>
  <c r="S504" i="4"/>
  <c r="S503" i="4"/>
  <c r="Q510" i="4"/>
  <c r="K481" i="4"/>
  <c r="K457" i="4"/>
  <c r="J503" i="4"/>
  <c r="K503" i="4" s="1"/>
  <c r="K464" i="4"/>
  <c r="K482" i="4"/>
  <c r="Q508" i="4"/>
  <c r="J508" i="4"/>
  <c r="K508" i="4" s="1"/>
  <c r="S500" i="4"/>
  <c r="Q500" i="4"/>
  <c r="J500" i="4"/>
  <c r="K500" i="4" s="1"/>
  <c r="S492" i="4"/>
  <c r="Q492" i="4"/>
  <c r="J492" i="4"/>
  <c r="K492" i="4" s="1"/>
  <c r="S484" i="4"/>
  <c r="Q484" i="4"/>
  <c r="J484" i="4"/>
  <c r="K484" i="4" s="1"/>
  <c r="S476" i="4"/>
  <c r="Q476" i="4"/>
  <c r="J476" i="4"/>
  <c r="K476" i="4" s="1"/>
  <c r="S468" i="4"/>
  <c r="Q468" i="4"/>
  <c r="J468" i="4"/>
  <c r="K468" i="4" s="1"/>
  <c r="S460" i="4"/>
  <c r="Q460" i="4"/>
  <c r="S452" i="4"/>
  <c r="Q452" i="4"/>
  <c r="J452" i="4"/>
  <c r="K452" i="4" s="1"/>
  <c r="J460" i="4"/>
  <c r="K460" i="4" s="1"/>
  <c r="Q507" i="4"/>
  <c r="J507" i="4"/>
  <c r="K507" i="4" s="1"/>
  <c r="S499" i="4"/>
  <c r="Q499" i="4"/>
  <c r="J499" i="4"/>
  <c r="K499" i="4" s="1"/>
  <c r="S491" i="4"/>
  <c r="Q491" i="4"/>
  <c r="J491" i="4"/>
  <c r="K491" i="4" s="1"/>
  <c r="S483" i="4"/>
  <c r="Q483" i="4"/>
  <c r="J483" i="4"/>
  <c r="K483" i="4" s="1"/>
  <c r="S475" i="4"/>
  <c r="Q475" i="4"/>
  <c r="J475" i="4"/>
  <c r="K475" i="4" s="1"/>
  <c r="S467" i="4"/>
  <c r="Q467" i="4"/>
  <c r="S459" i="4"/>
  <c r="Q459" i="4"/>
  <c r="J459" i="4"/>
  <c r="K459" i="4" s="1"/>
  <c r="S451" i="4"/>
  <c r="Q451" i="4"/>
  <c r="J451" i="4"/>
  <c r="K451" i="4" s="1"/>
  <c r="Q498" i="4"/>
  <c r="S498" i="4"/>
  <c r="J498" i="4"/>
  <c r="K498" i="4" s="1"/>
  <c r="Q458" i="4"/>
  <c r="S458" i="4"/>
  <c r="J458" i="4"/>
  <c r="K458" i="4" s="1"/>
  <c r="K453" i="4"/>
  <c r="Q512" i="4"/>
  <c r="J512" i="4"/>
  <c r="K512" i="4" s="1"/>
  <c r="Q504" i="4"/>
  <c r="J504" i="4"/>
  <c r="K504" i="4" s="1"/>
  <c r="K456" i="4"/>
  <c r="K496" i="4"/>
  <c r="Q506" i="4"/>
  <c r="J506" i="4"/>
  <c r="K506" i="4" s="1"/>
  <c r="Q474" i="4"/>
  <c r="S474" i="4"/>
  <c r="J474" i="4"/>
  <c r="K474" i="4" s="1"/>
  <c r="Q497" i="4"/>
  <c r="S497" i="4"/>
  <c r="J497" i="4"/>
  <c r="K497" i="4" s="1"/>
  <c r="Q511" i="4"/>
  <c r="J511" i="4"/>
  <c r="K511" i="4" s="1"/>
  <c r="Q495" i="4"/>
  <c r="S495" i="4"/>
  <c r="J495" i="4"/>
  <c r="K495" i="4" s="1"/>
  <c r="Q487" i="4"/>
  <c r="S487" i="4"/>
  <c r="J487" i="4"/>
  <c r="K487" i="4" s="1"/>
  <c r="Q479" i="4"/>
  <c r="S479" i="4"/>
  <c r="J479" i="4"/>
  <c r="K479" i="4" s="1"/>
  <c r="Q471" i="4"/>
  <c r="S471" i="4"/>
  <c r="J471" i="4"/>
  <c r="K471" i="4" s="1"/>
  <c r="Q463" i="4"/>
  <c r="S463" i="4"/>
  <c r="J463" i="4"/>
  <c r="K463" i="4" s="1"/>
  <c r="Q455" i="4"/>
  <c r="S455" i="4"/>
  <c r="J455" i="4"/>
  <c r="K455" i="4" s="1"/>
  <c r="K489" i="4"/>
  <c r="J467" i="4"/>
  <c r="K467" i="4" s="1"/>
  <c r="Q490" i="4"/>
  <c r="S490" i="4"/>
  <c r="J490" i="4"/>
  <c r="K490" i="4" s="1"/>
  <c r="Q466" i="4"/>
  <c r="S466" i="4"/>
  <c r="J466" i="4"/>
  <c r="K466" i="4" s="1"/>
  <c r="Q502" i="4"/>
  <c r="J502" i="4"/>
  <c r="K502" i="4" s="1"/>
  <c r="Q494" i="4"/>
  <c r="S494" i="4"/>
  <c r="J494" i="4"/>
  <c r="K494" i="4" s="1"/>
  <c r="Q486" i="4"/>
  <c r="S486" i="4"/>
  <c r="J486" i="4"/>
  <c r="K486" i="4" s="1"/>
  <c r="Q478" i="4"/>
  <c r="S478" i="4"/>
  <c r="J478" i="4"/>
  <c r="K478" i="4" s="1"/>
  <c r="Q470" i="4"/>
  <c r="S470" i="4"/>
  <c r="J470" i="4"/>
  <c r="K470" i="4" s="1"/>
  <c r="Q462" i="4"/>
  <c r="S462" i="4"/>
  <c r="J462" i="4"/>
  <c r="K462" i="4" s="1"/>
  <c r="Q454" i="4"/>
  <c r="S454" i="4"/>
  <c r="J454" i="4"/>
  <c r="K454" i="4" s="1"/>
  <c r="J510" i="4"/>
  <c r="K510" i="4" s="1"/>
  <c r="Q482" i="4"/>
  <c r="S482" i="4"/>
  <c r="Q505" i="4"/>
  <c r="J505" i="4"/>
  <c r="K505" i="4" s="1"/>
  <c r="Q509" i="4"/>
  <c r="J509" i="4"/>
  <c r="K509" i="4" s="1"/>
  <c r="Q501" i="4"/>
  <c r="S501" i="4"/>
  <c r="J501" i="4"/>
  <c r="K501" i="4" s="1"/>
  <c r="Q493" i="4"/>
  <c r="S493" i="4"/>
  <c r="J493" i="4"/>
  <c r="K493" i="4" s="1"/>
  <c r="Q485" i="4"/>
  <c r="S485" i="4"/>
  <c r="J485" i="4"/>
  <c r="K485" i="4" s="1"/>
  <c r="Q477" i="4"/>
  <c r="S477" i="4"/>
  <c r="J477" i="4"/>
  <c r="K477" i="4" s="1"/>
  <c r="Q469" i="4"/>
  <c r="S469" i="4"/>
  <c r="J469" i="4"/>
  <c r="K469" i="4" s="1"/>
  <c r="Q461" i="4"/>
  <c r="S461" i="4"/>
  <c r="J461" i="4"/>
  <c r="K461" i="4" s="1"/>
  <c r="Q453" i="4"/>
  <c r="S453" i="4"/>
  <c r="K488" i="4"/>
  <c r="Q489" i="4"/>
  <c r="S489" i="4"/>
  <c r="Q481" i="4"/>
  <c r="S481" i="4"/>
  <c r="Q473" i="4"/>
  <c r="S473" i="4"/>
  <c r="J473" i="4"/>
  <c r="K473" i="4" s="1"/>
  <c r="Q465" i="4"/>
  <c r="S465" i="4"/>
  <c r="J465" i="4"/>
  <c r="K465" i="4" s="1"/>
  <c r="Q457" i="4"/>
  <c r="S457" i="4"/>
  <c r="Q496" i="4"/>
  <c r="S496" i="4"/>
  <c r="Q488" i="4"/>
  <c r="S488" i="4"/>
  <c r="Q480" i="4"/>
  <c r="S480" i="4"/>
  <c r="J480" i="4"/>
  <c r="K480" i="4" s="1"/>
  <c r="Q472" i="4"/>
  <c r="S472" i="4"/>
  <c r="J472" i="4"/>
  <c r="K472" i="4" s="1"/>
  <c r="Q464" i="4"/>
  <c r="S464" i="4"/>
  <c r="Q456" i="4"/>
  <c r="S456" i="4"/>
  <c r="M44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U16" i="8"/>
  <c r="T16" i="8"/>
  <c r="D16" i="8"/>
  <c r="C16" i="8"/>
  <c r="U17" i="8"/>
  <c r="T17" i="8"/>
  <c r="H17" i="8"/>
  <c r="D17" i="8"/>
  <c r="U19" i="8"/>
  <c r="T19" i="8"/>
  <c r="U15" i="8"/>
  <c r="T15" i="8"/>
  <c r="U18" i="8"/>
  <c r="T18" i="8"/>
  <c r="U14" i="8"/>
  <c r="T14" i="8"/>
  <c r="U12" i="8"/>
  <c r="T12" i="8"/>
  <c r="U13" i="8"/>
  <c r="T13" i="8"/>
  <c r="U11" i="8"/>
  <c r="T11" i="8"/>
  <c r="U7" i="8"/>
  <c r="T7" i="8"/>
  <c r="U10" i="8"/>
  <c r="T10" i="8"/>
  <c r="U9" i="8"/>
  <c r="T9" i="8"/>
  <c r="U6" i="8"/>
  <c r="T6" i="8"/>
  <c r="U8" i="8"/>
  <c r="T8" i="8"/>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U497" i="4" l="1"/>
  <c r="K513" i="4"/>
  <c r="K516" i="4"/>
  <c r="U518" i="4"/>
  <c r="K514" i="4"/>
  <c r="U498" i="4"/>
  <c r="U482" i="4"/>
  <c r="U500" i="4"/>
  <c r="U481" i="4"/>
  <c r="U463" i="4"/>
  <c r="U489" i="4"/>
  <c r="U483" i="4"/>
  <c r="U494" i="4"/>
  <c r="U501" i="4"/>
  <c r="U471" i="4"/>
  <c r="U491" i="4"/>
  <c r="U477" i="4"/>
  <c r="U488" i="4"/>
  <c r="U461" i="4"/>
  <c r="U486" i="4"/>
  <c r="U480" i="4"/>
  <c r="U496" i="4"/>
  <c r="U490" i="4"/>
  <c r="U499" i="4"/>
  <c r="U487" i="4"/>
  <c r="U476" i="4"/>
  <c r="U465" i="4"/>
  <c r="U453" i="4"/>
  <c r="D34" i="41"/>
  <c r="E34" i="41"/>
  <c r="F34" i="41"/>
  <c r="G34" i="41"/>
  <c r="H34" i="41"/>
  <c r="I34" i="41"/>
  <c r="U35" i="41"/>
  <c r="T35" i="41"/>
  <c r="L35" i="41"/>
  <c r="K35" i="41"/>
  <c r="J35" i="41"/>
  <c r="I35" i="41"/>
  <c r="H35" i="41"/>
  <c r="G35" i="41"/>
  <c r="F35" i="41"/>
  <c r="D35" i="41"/>
  <c r="C35" i="41"/>
  <c r="C2" i="31"/>
  <c r="D2" i="31"/>
  <c r="E2" i="31"/>
  <c r="F2" i="31"/>
  <c r="G2" i="31"/>
  <c r="H2" i="31"/>
  <c r="I2" i="31"/>
  <c r="J2" i="31"/>
  <c r="K2" i="31"/>
  <c r="L2" i="31"/>
  <c r="M2" i="31"/>
  <c r="N2" i="31"/>
  <c r="O2" i="31"/>
  <c r="P2" i="31"/>
  <c r="Q2" i="31"/>
  <c r="J373" i="4"/>
  <c r="G373" i="4"/>
  <c r="I373" i="4" s="1"/>
  <c r="J325" i="4"/>
  <c r="G325" i="4"/>
  <c r="I325" i="4" s="1"/>
  <c r="J238" i="4"/>
  <c r="G238" i="4"/>
  <c r="I238" i="4" s="1"/>
  <c r="G174" i="4"/>
  <c r="I174" i="4" s="1"/>
  <c r="G107" i="4"/>
  <c r="R418" i="4"/>
  <c r="T418" i="4"/>
  <c r="N419" i="4"/>
  <c r="O419" i="4"/>
  <c r="P419" i="4"/>
  <c r="R419" i="4"/>
  <c r="T419" i="4"/>
  <c r="R420" i="4"/>
  <c r="T420" i="4"/>
  <c r="N421" i="4"/>
  <c r="O421" i="4"/>
  <c r="P421" i="4"/>
  <c r="R421" i="4"/>
  <c r="T421" i="4"/>
  <c r="R422" i="4"/>
  <c r="T422" i="4"/>
  <c r="R423" i="4"/>
  <c r="T423" i="4"/>
  <c r="T424" i="4"/>
  <c r="T425" i="4"/>
  <c r="R426" i="4"/>
  <c r="T426" i="4"/>
  <c r="T427" i="4"/>
  <c r="N428" i="4"/>
  <c r="O428" i="4"/>
  <c r="P428" i="4"/>
  <c r="R428" i="4"/>
  <c r="T428" i="4"/>
  <c r="N429" i="4"/>
  <c r="O429" i="4"/>
  <c r="P429" i="4"/>
  <c r="R429" i="4"/>
  <c r="T429" i="4"/>
  <c r="N430" i="4"/>
  <c r="O430" i="4"/>
  <c r="P430" i="4"/>
  <c r="R430" i="4"/>
  <c r="T430" i="4"/>
  <c r="N431" i="4"/>
  <c r="O431" i="4"/>
  <c r="P431" i="4"/>
  <c r="T431" i="4"/>
  <c r="N432" i="4"/>
  <c r="O432" i="4"/>
  <c r="P432" i="4"/>
  <c r="R432" i="4"/>
  <c r="T432" i="4"/>
  <c r="N433" i="4"/>
  <c r="O433" i="4"/>
  <c r="P433" i="4"/>
  <c r="T433" i="4"/>
  <c r="N434" i="4"/>
  <c r="O434" i="4"/>
  <c r="P434" i="4"/>
  <c r="R434" i="4"/>
  <c r="T434" i="4"/>
  <c r="N435" i="4"/>
  <c r="O435" i="4"/>
  <c r="P435" i="4"/>
  <c r="R435" i="4"/>
  <c r="T435" i="4"/>
  <c r="N436" i="4"/>
  <c r="O436" i="4"/>
  <c r="P436" i="4"/>
  <c r="T436" i="4"/>
  <c r="N437" i="4"/>
  <c r="O437" i="4"/>
  <c r="P437" i="4"/>
  <c r="T437" i="4"/>
  <c r="N438" i="4"/>
  <c r="O438" i="4"/>
  <c r="P438" i="4"/>
  <c r="R438" i="4"/>
  <c r="T438" i="4"/>
  <c r="N439" i="4"/>
  <c r="O439" i="4"/>
  <c r="P439" i="4"/>
  <c r="R439" i="4"/>
  <c r="T439" i="4"/>
  <c r="N440" i="4"/>
  <c r="O440" i="4"/>
  <c r="P440" i="4"/>
  <c r="R440" i="4"/>
  <c r="T440" i="4"/>
  <c r="N441" i="4"/>
  <c r="O441" i="4"/>
  <c r="P441" i="4"/>
  <c r="R441" i="4"/>
  <c r="T441" i="4"/>
  <c r="N442" i="4"/>
  <c r="O442" i="4"/>
  <c r="P442" i="4"/>
  <c r="R442" i="4"/>
  <c r="T442" i="4"/>
  <c r="N443" i="4"/>
  <c r="O443" i="4"/>
  <c r="P443" i="4"/>
  <c r="R443" i="4"/>
  <c r="T443" i="4"/>
  <c r="R444" i="4"/>
  <c r="T444" i="4"/>
  <c r="T445" i="4"/>
  <c r="T446" i="4"/>
  <c r="R447" i="4"/>
  <c r="T447" i="4"/>
  <c r="T448" i="4"/>
  <c r="T449" i="4"/>
  <c r="T450" i="4"/>
  <c r="M448" i="4"/>
  <c r="M449" i="4"/>
  <c r="M450" i="4"/>
  <c r="M458" i="4"/>
  <c r="M505" i="4"/>
  <c r="M509" i="4"/>
  <c r="M512" i="4"/>
  <c r="M565" i="4"/>
  <c r="M566" i="4"/>
  <c r="M568" i="4"/>
  <c r="M569" i="4"/>
  <c r="M570" i="4"/>
  <c r="M620" i="4"/>
  <c r="M621" i="4"/>
  <c r="M623" i="4"/>
  <c r="M624" i="4"/>
  <c r="M626" i="4"/>
  <c r="M630" i="4"/>
  <c r="M631" i="4"/>
  <c r="M674" i="4"/>
  <c r="M676" i="4"/>
  <c r="M678" i="4"/>
  <c r="M679" i="4"/>
  <c r="M680" i="4"/>
  <c r="M681" i="4"/>
  <c r="M682" i="4"/>
  <c r="M687" i="4"/>
  <c r="M724" i="4"/>
  <c r="M727" i="4"/>
  <c r="M728" i="4"/>
  <c r="M731" i="4"/>
  <c r="M737" i="4"/>
  <c r="M738" i="4"/>
  <c r="M779" i="4"/>
  <c r="M782" i="4"/>
  <c r="M783" i="4"/>
  <c r="M784" i="4"/>
  <c r="M790" i="4"/>
  <c r="M827" i="4"/>
  <c r="M829" i="4"/>
  <c r="M830" i="4"/>
  <c r="M833" i="4"/>
  <c r="M834" i="4"/>
  <c r="M835" i="4"/>
  <c r="M836" i="4"/>
  <c r="M838" i="4"/>
  <c r="M840" i="4"/>
  <c r="M841" i="4"/>
  <c r="M842" i="4"/>
  <c r="M863" i="4"/>
  <c r="I428" i="4"/>
  <c r="J428" i="4"/>
  <c r="I429" i="4"/>
  <c r="J429" i="4"/>
  <c r="I430" i="4"/>
  <c r="J430" i="4"/>
  <c r="I431" i="4"/>
  <c r="J431" i="4"/>
  <c r="I432" i="4"/>
  <c r="J432" i="4"/>
  <c r="I433" i="4"/>
  <c r="J433" i="4"/>
  <c r="I434" i="4"/>
  <c r="J434" i="4"/>
  <c r="I435" i="4"/>
  <c r="J435" i="4"/>
  <c r="I436" i="4"/>
  <c r="J436" i="4"/>
  <c r="I437" i="4"/>
  <c r="J437" i="4"/>
  <c r="I438" i="4"/>
  <c r="J438" i="4"/>
  <c r="I439" i="4"/>
  <c r="J439" i="4"/>
  <c r="I440" i="4"/>
  <c r="J440" i="4"/>
  <c r="I441" i="4"/>
  <c r="J441" i="4"/>
  <c r="I442" i="4"/>
  <c r="J442" i="4"/>
  <c r="I443" i="4"/>
  <c r="J443" i="4"/>
  <c r="J444" i="4"/>
  <c r="J445" i="4"/>
  <c r="J446" i="4"/>
  <c r="J447" i="4"/>
  <c r="J448" i="4"/>
  <c r="J449" i="4"/>
  <c r="J450" i="4"/>
  <c r="Z374" i="4"/>
  <c r="Y374" i="4"/>
  <c r="T374" i="4"/>
  <c r="S374" i="4"/>
  <c r="R374" i="4"/>
  <c r="P374" i="4"/>
  <c r="O374" i="4"/>
  <c r="N374" i="4"/>
  <c r="G374" i="4"/>
  <c r="J374" i="4"/>
  <c r="K374" i="4" s="1"/>
  <c r="N388" i="4"/>
  <c r="O388" i="4"/>
  <c r="P388" i="4"/>
  <c r="R388" i="4"/>
  <c r="T388" i="4"/>
  <c r="N389" i="4"/>
  <c r="O389" i="4"/>
  <c r="P389" i="4"/>
  <c r="T389" i="4"/>
  <c r="T390" i="4"/>
  <c r="T391" i="4"/>
  <c r="N392" i="4"/>
  <c r="O392" i="4"/>
  <c r="P392" i="4"/>
  <c r="R392" i="4"/>
  <c r="T392" i="4"/>
  <c r="T393" i="4"/>
  <c r="N394" i="4"/>
  <c r="O394" i="4"/>
  <c r="P394" i="4"/>
  <c r="T394" i="4"/>
  <c r="N395" i="4"/>
  <c r="O395" i="4"/>
  <c r="P395" i="4"/>
  <c r="R395" i="4"/>
  <c r="T395" i="4"/>
  <c r="N396" i="4"/>
  <c r="O396" i="4"/>
  <c r="P396" i="4"/>
  <c r="R396" i="4"/>
  <c r="T396" i="4"/>
  <c r="T397" i="4"/>
  <c r="N398" i="4"/>
  <c r="O398" i="4"/>
  <c r="P398" i="4"/>
  <c r="R398" i="4"/>
  <c r="T398" i="4"/>
  <c r="N399" i="4"/>
  <c r="O399" i="4"/>
  <c r="P399" i="4"/>
  <c r="R399" i="4"/>
  <c r="T399" i="4"/>
  <c r="N400" i="4"/>
  <c r="O400" i="4"/>
  <c r="P400" i="4"/>
  <c r="T400" i="4"/>
  <c r="N401" i="4"/>
  <c r="O401" i="4"/>
  <c r="P401" i="4"/>
  <c r="R401" i="4"/>
  <c r="T401" i="4"/>
  <c r="N402" i="4"/>
  <c r="O402" i="4"/>
  <c r="P402" i="4"/>
  <c r="T402" i="4"/>
  <c r="N403" i="4"/>
  <c r="O403" i="4"/>
  <c r="P403" i="4"/>
  <c r="R403" i="4"/>
  <c r="T403" i="4"/>
  <c r="R404" i="4"/>
  <c r="T404" i="4"/>
  <c r="N405" i="4"/>
  <c r="O405" i="4"/>
  <c r="P405" i="4"/>
  <c r="R405" i="4"/>
  <c r="T405" i="4"/>
  <c r="N406" i="4"/>
  <c r="O406" i="4"/>
  <c r="P406" i="4"/>
  <c r="T406" i="4"/>
  <c r="N407" i="4"/>
  <c r="O407" i="4"/>
  <c r="P407" i="4"/>
  <c r="R407" i="4"/>
  <c r="T407" i="4"/>
  <c r="T408" i="4"/>
  <c r="T409" i="4"/>
  <c r="T410" i="4"/>
  <c r="N411" i="4"/>
  <c r="O411" i="4"/>
  <c r="P411" i="4"/>
  <c r="T411" i="4"/>
  <c r="N412" i="4"/>
  <c r="O412" i="4"/>
  <c r="P412" i="4"/>
  <c r="R412" i="4"/>
  <c r="T412" i="4"/>
  <c r="R413" i="4"/>
  <c r="T413" i="4"/>
  <c r="R414" i="4"/>
  <c r="T414" i="4"/>
  <c r="N415" i="4"/>
  <c r="O415" i="4"/>
  <c r="P415" i="4"/>
  <c r="R415" i="4"/>
  <c r="T415" i="4"/>
  <c r="R416" i="4"/>
  <c r="T416" i="4"/>
  <c r="N417" i="4"/>
  <c r="O417" i="4"/>
  <c r="P417" i="4"/>
  <c r="R417" i="4"/>
  <c r="T417" i="4"/>
  <c r="J388" i="4"/>
  <c r="J389" i="4"/>
  <c r="J390" i="4"/>
  <c r="J391" i="4"/>
  <c r="J392" i="4"/>
  <c r="J393" i="4"/>
  <c r="J394" i="4"/>
  <c r="J395" i="4"/>
  <c r="J396" i="4"/>
  <c r="J397" i="4"/>
  <c r="J398" i="4"/>
  <c r="J399" i="4"/>
  <c r="J400" i="4"/>
  <c r="J401" i="4"/>
  <c r="J402" i="4"/>
  <c r="J403" i="4"/>
  <c r="J404" i="4"/>
  <c r="J405" i="4"/>
  <c r="G388" i="4"/>
  <c r="I388" i="4" s="1"/>
  <c r="G389" i="4"/>
  <c r="I389" i="4" s="1"/>
  <c r="G390" i="4"/>
  <c r="I390" i="4" s="1"/>
  <c r="G391" i="4"/>
  <c r="I391" i="4" s="1"/>
  <c r="G392" i="4"/>
  <c r="I392" i="4" s="1"/>
  <c r="G393" i="4"/>
  <c r="I393" i="4" s="1"/>
  <c r="G394" i="4"/>
  <c r="I394" i="4" s="1"/>
  <c r="G395" i="4"/>
  <c r="I395" i="4" s="1"/>
  <c r="G396" i="4"/>
  <c r="I396" i="4" s="1"/>
  <c r="G397" i="4"/>
  <c r="I397" i="4" s="1"/>
  <c r="G398" i="4"/>
  <c r="I398" i="4" s="1"/>
  <c r="G399" i="4"/>
  <c r="I399" i="4" s="1"/>
  <c r="G400" i="4"/>
  <c r="I400" i="4" s="1"/>
  <c r="G401" i="4"/>
  <c r="I401" i="4" s="1"/>
  <c r="G402" i="4"/>
  <c r="I402" i="4" s="1"/>
  <c r="G403" i="4"/>
  <c r="I403" i="4" s="1"/>
  <c r="G404" i="4"/>
  <c r="I404" i="4" s="1"/>
  <c r="G405" i="4"/>
  <c r="I405" i="4" s="1"/>
  <c r="G406" i="4"/>
  <c r="I406" i="4" s="1"/>
  <c r="G407" i="4"/>
  <c r="I407" i="4" s="1"/>
  <c r="G408" i="4"/>
  <c r="I408" i="4" s="1"/>
  <c r="G409" i="4"/>
  <c r="I409" i="4" s="1"/>
  <c r="G410" i="4"/>
  <c r="I410" i="4" s="1"/>
  <c r="G411" i="4"/>
  <c r="I411" i="4" s="1"/>
  <c r="G412" i="4"/>
  <c r="I412" i="4" s="1"/>
  <c r="G413" i="4"/>
  <c r="I413" i="4" s="1"/>
  <c r="G414" i="4"/>
  <c r="I414" i="4" s="1"/>
  <c r="G415" i="4"/>
  <c r="I415" i="4" s="1"/>
  <c r="G416" i="4"/>
  <c r="I416" i="4" s="1"/>
  <c r="G417" i="4"/>
  <c r="I417" i="4" s="1"/>
  <c r="G418" i="4"/>
  <c r="I418" i="4" s="1"/>
  <c r="G419" i="4"/>
  <c r="I419" i="4" s="1"/>
  <c r="G420" i="4"/>
  <c r="I420" i="4" s="1"/>
  <c r="G421" i="4"/>
  <c r="I421" i="4" s="1"/>
  <c r="G422" i="4"/>
  <c r="I422" i="4" s="1"/>
  <c r="G423" i="4"/>
  <c r="I423" i="4" s="1"/>
  <c r="G424" i="4"/>
  <c r="I424" i="4" s="1"/>
  <c r="G425" i="4"/>
  <c r="I425" i="4" s="1"/>
  <c r="G426" i="4"/>
  <c r="I426" i="4" s="1"/>
  <c r="G427" i="4"/>
  <c r="I427" i="4" s="1"/>
  <c r="G444" i="4"/>
  <c r="I444" i="4" s="1"/>
  <c r="Q444" i="4" s="1"/>
  <c r="G445" i="4"/>
  <c r="I445" i="4" s="1"/>
  <c r="Q445" i="4" s="1"/>
  <c r="G446" i="4"/>
  <c r="I446" i="4" s="1"/>
  <c r="Q446" i="4" s="1"/>
  <c r="G447" i="4"/>
  <c r="I447" i="4" s="1"/>
  <c r="Q447" i="4" s="1"/>
  <c r="G448" i="4"/>
  <c r="I448" i="4" s="1"/>
  <c r="Q448" i="4" s="1"/>
  <c r="G449" i="4"/>
  <c r="I449" i="4" s="1"/>
  <c r="Q449" i="4" s="1"/>
  <c r="G450" i="4"/>
  <c r="I450" i="4" s="1"/>
  <c r="Q450" i="4" s="1"/>
  <c r="O835" i="4" l="1"/>
  <c r="N835" i="4"/>
  <c r="P835" i="4"/>
  <c r="N795" i="4"/>
  <c r="P795" i="4"/>
  <c r="O795" i="4"/>
  <c r="N859" i="4"/>
  <c r="O859" i="4"/>
  <c r="P859" i="4"/>
  <c r="O827" i="4"/>
  <c r="P827" i="4"/>
  <c r="N827" i="4"/>
  <c r="N803" i="4"/>
  <c r="P803" i="4"/>
  <c r="O803" i="4"/>
  <c r="P858" i="4"/>
  <c r="O858" i="4"/>
  <c r="N858" i="4"/>
  <c r="P850" i="4"/>
  <c r="N850" i="4"/>
  <c r="O850" i="4"/>
  <c r="O842" i="4"/>
  <c r="N842" i="4"/>
  <c r="P842" i="4"/>
  <c r="O834" i="4"/>
  <c r="P834" i="4"/>
  <c r="N834" i="4"/>
  <c r="O826" i="4"/>
  <c r="N826" i="4"/>
  <c r="P826" i="4"/>
  <c r="N818" i="4"/>
  <c r="O818" i="4"/>
  <c r="P818" i="4"/>
  <c r="N810" i="4"/>
  <c r="P810" i="4"/>
  <c r="O810" i="4"/>
  <c r="N802" i="4"/>
  <c r="O802" i="4"/>
  <c r="P802" i="4"/>
  <c r="O794" i="4"/>
  <c r="P794" i="4"/>
  <c r="N794" i="4"/>
  <c r="N787" i="4"/>
  <c r="O787" i="4"/>
  <c r="P787" i="4"/>
  <c r="N779" i="4"/>
  <c r="O779" i="4"/>
  <c r="P779" i="4"/>
  <c r="N734" i="4"/>
  <c r="O734" i="4"/>
  <c r="P734" i="4"/>
  <c r="O857" i="4"/>
  <c r="N857" i="4"/>
  <c r="P857" i="4"/>
  <c r="O849" i="4"/>
  <c r="P849" i="4"/>
  <c r="N849" i="4"/>
  <c r="O841" i="4"/>
  <c r="P841" i="4"/>
  <c r="N841" i="4"/>
  <c r="O833" i="4"/>
  <c r="P833" i="4"/>
  <c r="N833" i="4"/>
  <c r="O825" i="4"/>
  <c r="P825" i="4"/>
  <c r="N825" i="4"/>
  <c r="N817" i="4"/>
  <c r="O817" i="4"/>
  <c r="P817" i="4"/>
  <c r="N809" i="4"/>
  <c r="P809" i="4"/>
  <c r="O809" i="4"/>
  <c r="P801" i="4"/>
  <c r="O801" i="4"/>
  <c r="N801" i="4"/>
  <c r="P793" i="4"/>
  <c r="N793" i="4"/>
  <c r="O793" i="4"/>
  <c r="P786" i="4"/>
  <c r="N786" i="4"/>
  <c r="O786" i="4"/>
  <c r="P778" i="4"/>
  <c r="N778" i="4"/>
  <c r="O778" i="4"/>
  <c r="O843" i="4"/>
  <c r="P843" i="4"/>
  <c r="N843" i="4"/>
  <c r="N819" i="4"/>
  <c r="O819" i="4"/>
  <c r="P819" i="4"/>
  <c r="N788" i="4"/>
  <c r="P788" i="4"/>
  <c r="O788" i="4"/>
  <c r="N856" i="4"/>
  <c r="O856" i="4"/>
  <c r="P856" i="4"/>
  <c r="O848" i="4"/>
  <c r="N848" i="4"/>
  <c r="P848" i="4"/>
  <c r="O840" i="4"/>
  <c r="N840" i="4"/>
  <c r="P840" i="4"/>
  <c r="O832" i="4"/>
  <c r="P832" i="4"/>
  <c r="N832" i="4"/>
  <c r="O824" i="4"/>
  <c r="N824" i="4"/>
  <c r="P824" i="4"/>
  <c r="N816" i="4"/>
  <c r="O816" i="4"/>
  <c r="P816" i="4"/>
  <c r="O808" i="4"/>
  <c r="N808" i="4"/>
  <c r="P808" i="4"/>
  <c r="O800" i="4"/>
  <c r="P800" i="4"/>
  <c r="N800" i="4"/>
  <c r="O792" i="4"/>
  <c r="P792" i="4"/>
  <c r="N792" i="4"/>
  <c r="O777" i="4"/>
  <c r="P777" i="4"/>
  <c r="N777" i="4"/>
  <c r="O851" i="4"/>
  <c r="N851" i="4"/>
  <c r="P851" i="4"/>
  <c r="N811" i="4"/>
  <c r="P811" i="4"/>
  <c r="O811" i="4"/>
  <c r="N780" i="4"/>
  <c r="P780" i="4"/>
  <c r="O780" i="4"/>
  <c r="N737" i="4"/>
  <c r="O737" i="4"/>
  <c r="P737" i="4"/>
  <c r="P863" i="4"/>
  <c r="O863" i="4"/>
  <c r="N863" i="4"/>
  <c r="N855" i="4"/>
  <c r="O855" i="4"/>
  <c r="P855" i="4"/>
  <c r="O847" i="4"/>
  <c r="P847" i="4"/>
  <c r="N847" i="4"/>
  <c r="O839" i="4"/>
  <c r="N839" i="4"/>
  <c r="P839" i="4"/>
  <c r="O831" i="4"/>
  <c r="P831" i="4"/>
  <c r="N831" i="4"/>
  <c r="O823" i="4"/>
  <c r="P823" i="4"/>
  <c r="N823" i="4"/>
  <c r="N815" i="4"/>
  <c r="O815" i="4"/>
  <c r="P815" i="4"/>
  <c r="O807" i="4"/>
  <c r="P807" i="4"/>
  <c r="N807" i="4"/>
  <c r="N799" i="4"/>
  <c r="O799" i="4"/>
  <c r="P799" i="4"/>
  <c r="N791" i="4"/>
  <c r="O791" i="4"/>
  <c r="P791" i="4"/>
  <c r="N784" i="4"/>
  <c r="O784" i="4"/>
  <c r="P784" i="4"/>
  <c r="N776" i="4"/>
  <c r="O776" i="4"/>
  <c r="P776" i="4"/>
  <c r="P862" i="4"/>
  <c r="N862" i="4"/>
  <c r="O862" i="4"/>
  <c r="P854" i="4"/>
  <c r="O854" i="4"/>
  <c r="N854" i="4"/>
  <c r="O846" i="4"/>
  <c r="P846" i="4"/>
  <c r="N846" i="4"/>
  <c r="O838" i="4"/>
  <c r="N838" i="4"/>
  <c r="P838" i="4"/>
  <c r="O830" i="4"/>
  <c r="P830" i="4"/>
  <c r="N830" i="4"/>
  <c r="N822" i="4"/>
  <c r="O822" i="4"/>
  <c r="P822" i="4"/>
  <c r="N814" i="4"/>
  <c r="O814" i="4"/>
  <c r="P814" i="4"/>
  <c r="O806" i="4"/>
  <c r="N806" i="4"/>
  <c r="P806" i="4"/>
  <c r="N798" i="4"/>
  <c r="O798" i="4"/>
  <c r="P798" i="4"/>
  <c r="N783" i="4"/>
  <c r="O783" i="4"/>
  <c r="P783" i="4"/>
  <c r="O861" i="4"/>
  <c r="N861" i="4"/>
  <c r="P861" i="4"/>
  <c r="O853" i="4"/>
  <c r="P853" i="4"/>
  <c r="N853" i="4"/>
  <c r="O845" i="4"/>
  <c r="P845" i="4"/>
  <c r="N845" i="4"/>
  <c r="O837" i="4"/>
  <c r="P837" i="4"/>
  <c r="N837" i="4"/>
  <c r="O829" i="4"/>
  <c r="P829" i="4"/>
  <c r="N829" i="4"/>
  <c r="N821" i="4"/>
  <c r="O821" i="4"/>
  <c r="P821" i="4"/>
  <c r="N813" i="4"/>
  <c r="O813" i="4"/>
  <c r="P813" i="4"/>
  <c r="O805" i="4"/>
  <c r="N805" i="4"/>
  <c r="P805" i="4"/>
  <c r="N797" i="4"/>
  <c r="P797" i="4"/>
  <c r="O797" i="4"/>
  <c r="N790" i="4"/>
  <c r="P790" i="4"/>
  <c r="O790" i="4"/>
  <c r="N782" i="4"/>
  <c r="P782" i="4"/>
  <c r="O782" i="4"/>
  <c r="N860" i="4"/>
  <c r="O860" i="4"/>
  <c r="P860" i="4"/>
  <c r="N852" i="4"/>
  <c r="O852" i="4"/>
  <c r="P852" i="4"/>
  <c r="O844" i="4"/>
  <c r="N844" i="4"/>
  <c r="P844" i="4"/>
  <c r="O836" i="4"/>
  <c r="N836" i="4"/>
  <c r="P836" i="4"/>
  <c r="O828" i="4"/>
  <c r="N828" i="4"/>
  <c r="P828" i="4"/>
  <c r="N820" i="4"/>
  <c r="O820" i="4"/>
  <c r="P820" i="4"/>
  <c r="N812" i="4"/>
  <c r="O812" i="4"/>
  <c r="P812" i="4"/>
  <c r="O804" i="4"/>
  <c r="P804" i="4"/>
  <c r="N804" i="4"/>
  <c r="O796" i="4"/>
  <c r="N796" i="4"/>
  <c r="P796" i="4"/>
  <c r="O789" i="4"/>
  <c r="N789" i="4"/>
  <c r="P789" i="4"/>
  <c r="O781" i="4"/>
  <c r="N781" i="4"/>
  <c r="P781" i="4"/>
  <c r="O738" i="4"/>
  <c r="P738" i="4"/>
  <c r="N738" i="4"/>
  <c r="P724" i="4"/>
  <c r="N724" i="4"/>
  <c r="O724" i="4"/>
  <c r="O726" i="4"/>
  <c r="P726" i="4"/>
  <c r="N726" i="4"/>
  <c r="N725" i="4"/>
  <c r="O725" i="4"/>
  <c r="P725" i="4"/>
  <c r="P731" i="4"/>
  <c r="N731" i="4"/>
  <c r="O731" i="4"/>
  <c r="N730" i="4"/>
  <c r="O730" i="4"/>
  <c r="P730" i="4"/>
  <c r="N729" i="4"/>
  <c r="O729" i="4"/>
  <c r="P729" i="4"/>
  <c r="P732" i="4"/>
  <c r="N732" i="4"/>
  <c r="O732" i="4"/>
  <c r="N728" i="4"/>
  <c r="O728" i="4"/>
  <c r="P728" i="4"/>
  <c r="O727" i="4"/>
  <c r="N727" i="4"/>
  <c r="P727" i="4"/>
  <c r="N687" i="4"/>
  <c r="O687" i="4"/>
  <c r="P687" i="4"/>
  <c r="N680" i="4"/>
  <c r="O680" i="4"/>
  <c r="P680" i="4"/>
  <c r="N678" i="4"/>
  <c r="O678" i="4"/>
  <c r="P678" i="4"/>
  <c r="N686" i="4"/>
  <c r="O686" i="4"/>
  <c r="P686" i="4"/>
  <c r="N685" i="4"/>
  <c r="O685" i="4"/>
  <c r="P685" i="4"/>
  <c r="N677" i="4"/>
  <c r="O677" i="4"/>
  <c r="P677" i="4"/>
  <c r="N684" i="4"/>
  <c r="O684" i="4"/>
  <c r="P684" i="4"/>
  <c r="N676" i="4"/>
  <c r="O676" i="4"/>
  <c r="P676" i="4"/>
  <c r="N679" i="4"/>
  <c r="O679" i="4"/>
  <c r="P679" i="4"/>
  <c r="N683" i="4"/>
  <c r="O683" i="4"/>
  <c r="P683" i="4"/>
  <c r="N675" i="4"/>
  <c r="O675" i="4"/>
  <c r="P675" i="4"/>
  <c r="P682" i="4"/>
  <c r="N682" i="4"/>
  <c r="O682" i="4"/>
  <c r="P674" i="4"/>
  <c r="N674" i="4"/>
  <c r="O674" i="4"/>
  <c r="O681" i="4"/>
  <c r="P681" i="4"/>
  <c r="N681" i="4"/>
  <c r="O595" i="4"/>
  <c r="P595" i="4"/>
  <c r="N595" i="4"/>
  <c r="P618" i="4"/>
  <c r="N618" i="4"/>
  <c r="O618" i="4"/>
  <c r="N632" i="4"/>
  <c r="O632" i="4"/>
  <c r="P632" i="4"/>
  <c r="N625" i="4"/>
  <c r="O625" i="4"/>
  <c r="P625" i="4"/>
  <c r="P617" i="4"/>
  <c r="N617" i="4"/>
  <c r="O617" i="4"/>
  <c r="O609" i="4"/>
  <c r="N609" i="4"/>
  <c r="P609" i="4"/>
  <c r="P601" i="4"/>
  <c r="N601" i="4"/>
  <c r="O601" i="4"/>
  <c r="O593" i="4"/>
  <c r="P593" i="4"/>
  <c r="N593" i="4"/>
  <c r="O585" i="4"/>
  <c r="P585" i="4"/>
  <c r="N585" i="4"/>
  <c r="N577" i="4"/>
  <c r="O577" i="4"/>
  <c r="P577" i="4"/>
  <c r="O570" i="4"/>
  <c r="P570" i="4"/>
  <c r="N570" i="4"/>
  <c r="N562" i="4"/>
  <c r="O562" i="4"/>
  <c r="P562" i="4"/>
  <c r="O627" i="4"/>
  <c r="P627" i="4"/>
  <c r="N627" i="4"/>
  <c r="N587" i="4"/>
  <c r="O587" i="4"/>
  <c r="P587" i="4"/>
  <c r="N564" i="4"/>
  <c r="P564" i="4"/>
  <c r="O564" i="4"/>
  <c r="O624" i="4"/>
  <c r="P624" i="4"/>
  <c r="N624" i="4"/>
  <c r="P616" i="4"/>
  <c r="O616" i="4"/>
  <c r="N616" i="4"/>
  <c r="N608" i="4"/>
  <c r="O608" i="4"/>
  <c r="P608" i="4"/>
  <c r="O600" i="4"/>
  <c r="P600" i="4"/>
  <c r="N600" i="4"/>
  <c r="N592" i="4"/>
  <c r="O592" i="4"/>
  <c r="P592" i="4"/>
  <c r="N584" i="4"/>
  <c r="O584" i="4"/>
  <c r="P584" i="4"/>
  <c r="N576" i="4"/>
  <c r="O576" i="4"/>
  <c r="P576" i="4"/>
  <c r="P569" i="4"/>
  <c r="N569" i="4"/>
  <c r="O569" i="4"/>
  <c r="N611" i="4"/>
  <c r="O611" i="4"/>
  <c r="P611" i="4"/>
  <c r="P572" i="4"/>
  <c r="N572" i="4"/>
  <c r="O572" i="4"/>
  <c r="P631" i="4"/>
  <c r="N631" i="4"/>
  <c r="O631" i="4"/>
  <c r="N623" i="4"/>
  <c r="O623" i="4"/>
  <c r="P623" i="4"/>
  <c r="P615" i="4"/>
  <c r="O615" i="4"/>
  <c r="N615" i="4"/>
  <c r="N607" i="4"/>
  <c r="P607" i="4"/>
  <c r="O607" i="4"/>
  <c r="N599" i="4"/>
  <c r="O599" i="4"/>
  <c r="P599" i="4"/>
  <c r="P591" i="4"/>
  <c r="N591" i="4"/>
  <c r="O591" i="4"/>
  <c r="N583" i="4"/>
  <c r="O583" i="4"/>
  <c r="P583" i="4"/>
  <c r="N568" i="4"/>
  <c r="O568" i="4"/>
  <c r="P568" i="4"/>
  <c r="N622" i="4"/>
  <c r="O622" i="4"/>
  <c r="P622" i="4"/>
  <c r="N606" i="4"/>
  <c r="P606" i="4"/>
  <c r="O606" i="4"/>
  <c r="N590" i="4"/>
  <c r="P590" i="4"/>
  <c r="O590" i="4"/>
  <c r="N567" i="4"/>
  <c r="O567" i="4"/>
  <c r="P567" i="4"/>
  <c r="N630" i="4"/>
  <c r="P630" i="4"/>
  <c r="O630" i="4"/>
  <c r="O614" i="4"/>
  <c r="N614" i="4"/>
  <c r="P614" i="4"/>
  <c r="O598" i="4"/>
  <c r="P598" i="4"/>
  <c r="N598" i="4"/>
  <c r="N582" i="4"/>
  <c r="O582" i="4"/>
  <c r="P582" i="4"/>
  <c r="O575" i="4"/>
  <c r="P575" i="4"/>
  <c r="N575" i="4"/>
  <c r="N629" i="4"/>
  <c r="O629" i="4"/>
  <c r="P629" i="4"/>
  <c r="P621" i="4"/>
  <c r="O621" i="4"/>
  <c r="N621" i="4"/>
  <c r="N613" i="4"/>
  <c r="P613" i="4"/>
  <c r="O613" i="4"/>
  <c r="N605" i="4"/>
  <c r="O605" i="4"/>
  <c r="P605" i="4"/>
  <c r="N597" i="4"/>
  <c r="O597" i="4"/>
  <c r="P597" i="4"/>
  <c r="N589" i="4"/>
  <c r="O589" i="4"/>
  <c r="P589" i="4"/>
  <c r="P581" i="4"/>
  <c r="O581" i="4"/>
  <c r="N581" i="4"/>
  <c r="P574" i="4"/>
  <c r="O574" i="4"/>
  <c r="N574" i="4"/>
  <c r="P566" i="4"/>
  <c r="N566" i="4"/>
  <c r="O566" i="4"/>
  <c r="P603" i="4"/>
  <c r="N603" i="4"/>
  <c r="O603" i="4"/>
  <c r="N628" i="4"/>
  <c r="O628" i="4"/>
  <c r="P628" i="4"/>
  <c r="P620" i="4"/>
  <c r="N620" i="4"/>
  <c r="O620" i="4"/>
  <c r="N612" i="4"/>
  <c r="O612" i="4"/>
  <c r="P612" i="4"/>
  <c r="O604" i="4"/>
  <c r="P604" i="4"/>
  <c r="N604" i="4"/>
  <c r="P596" i="4"/>
  <c r="N596" i="4"/>
  <c r="O596" i="4"/>
  <c r="O588" i="4"/>
  <c r="P588" i="4"/>
  <c r="N588" i="4"/>
  <c r="N580" i="4"/>
  <c r="O580" i="4"/>
  <c r="P580" i="4"/>
  <c r="N573" i="4"/>
  <c r="O573" i="4"/>
  <c r="P573" i="4"/>
  <c r="P565" i="4"/>
  <c r="O565" i="4"/>
  <c r="N565" i="4"/>
  <c r="N619" i="4"/>
  <c r="P619" i="4"/>
  <c r="O619" i="4"/>
  <c r="O579" i="4"/>
  <c r="P579" i="4"/>
  <c r="N579" i="4"/>
  <c r="O633" i="4"/>
  <c r="N633" i="4"/>
  <c r="P633" i="4"/>
  <c r="P626" i="4"/>
  <c r="N626" i="4"/>
  <c r="O626" i="4"/>
  <c r="O610" i="4"/>
  <c r="N610" i="4"/>
  <c r="P610" i="4"/>
  <c r="N602" i="4"/>
  <c r="O602" i="4"/>
  <c r="P602" i="4"/>
  <c r="N594" i="4"/>
  <c r="O594" i="4"/>
  <c r="P594" i="4"/>
  <c r="P586" i="4"/>
  <c r="N586" i="4"/>
  <c r="O586" i="4"/>
  <c r="P578" i="4"/>
  <c r="N578" i="4"/>
  <c r="O578" i="4"/>
  <c r="N571" i="4"/>
  <c r="O571" i="4"/>
  <c r="P571" i="4"/>
  <c r="N563" i="4"/>
  <c r="O563" i="4"/>
  <c r="P563" i="4"/>
  <c r="U516" i="4"/>
  <c r="N458" i="4"/>
  <c r="O458" i="4"/>
  <c r="P458" i="4"/>
  <c r="N508" i="4"/>
  <c r="O508" i="4"/>
  <c r="P508" i="4"/>
  <c r="N507" i="4"/>
  <c r="O507" i="4"/>
  <c r="P507" i="4"/>
  <c r="N509" i="4"/>
  <c r="O509" i="4"/>
  <c r="P509" i="4"/>
  <c r="K441" i="4"/>
  <c r="K429" i="4"/>
  <c r="P505" i="4"/>
  <c r="N505" i="4"/>
  <c r="O505" i="4"/>
  <c r="N506" i="4"/>
  <c r="O506" i="4"/>
  <c r="P506" i="4"/>
  <c r="O512" i="4"/>
  <c r="P512" i="4"/>
  <c r="N512" i="4"/>
  <c r="O504" i="4"/>
  <c r="P504" i="4"/>
  <c r="N504" i="4"/>
  <c r="N511" i="4"/>
  <c r="O511" i="4"/>
  <c r="P511" i="4"/>
  <c r="N503" i="4"/>
  <c r="O503" i="4"/>
  <c r="P503" i="4"/>
  <c r="N510" i="4"/>
  <c r="O510" i="4"/>
  <c r="P510" i="4"/>
  <c r="N502" i="4"/>
  <c r="O502" i="4"/>
  <c r="P502" i="4"/>
  <c r="K443" i="4"/>
  <c r="K435" i="4"/>
  <c r="K432" i="4"/>
  <c r="K428" i="4"/>
  <c r="K434" i="4"/>
  <c r="K450" i="4"/>
  <c r="S450" i="4"/>
  <c r="K448" i="4"/>
  <c r="S448" i="4"/>
  <c r="K449" i="4"/>
  <c r="S449" i="4"/>
  <c r="S447" i="4"/>
  <c r="K447" i="4"/>
  <c r="K446" i="4"/>
  <c r="S446" i="4"/>
  <c r="K445" i="4"/>
  <c r="S445" i="4"/>
  <c r="R2" i="31"/>
  <c r="K444" i="4"/>
  <c r="K438" i="4"/>
  <c r="K437" i="4"/>
  <c r="K440" i="4"/>
  <c r="S444" i="4"/>
  <c r="K238" i="4"/>
  <c r="K373" i="4"/>
  <c r="K325" i="4"/>
  <c r="Q424" i="4"/>
  <c r="S424" i="4"/>
  <c r="J424" i="4"/>
  <c r="K424" i="4" s="1"/>
  <c r="S423" i="4"/>
  <c r="Q423" i="4"/>
  <c r="J423" i="4"/>
  <c r="K423" i="4" s="1"/>
  <c r="Q433" i="4"/>
  <c r="S433" i="4"/>
  <c r="Q425" i="4"/>
  <c r="S425" i="4"/>
  <c r="J425" i="4"/>
  <c r="K425" i="4" s="1"/>
  <c r="Q419" i="4"/>
  <c r="S419" i="4"/>
  <c r="Q427" i="4"/>
  <c r="S427" i="4"/>
  <c r="J427" i="4"/>
  <c r="K427" i="4" s="1"/>
  <c r="Q426" i="4"/>
  <c r="S426" i="4"/>
  <c r="J426" i="4"/>
  <c r="K426" i="4" s="1"/>
  <c r="Q420" i="4"/>
  <c r="S420" i="4"/>
  <c r="Q418" i="4"/>
  <c r="S418" i="4"/>
  <c r="J421" i="4"/>
  <c r="K421" i="4" s="1"/>
  <c r="Q421" i="4"/>
  <c r="S421" i="4"/>
  <c r="S422" i="4"/>
  <c r="Q422" i="4"/>
  <c r="J422" i="4"/>
  <c r="K422" i="4" s="1"/>
  <c r="K436" i="4"/>
  <c r="Q429" i="4"/>
  <c r="S429" i="4"/>
  <c r="S439" i="4"/>
  <c r="Q439" i="4"/>
  <c r="K439" i="4"/>
  <c r="Q436" i="4"/>
  <c r="S436" i="4"/>
  <c r="O449" i="4"/>
  <c r="P449" i="4"/>
  <c r="N449" i="4"/>
  <c r="Q442" i="4"/>
  <c r="S442" i="4"/>
  <c r="K442" i="4"/>
  <c r="S431" i="4"/>
  <c r="Q431" i="4"/>
  <c r="K431" i="4"/>
  <c r="N445" i="4"/>
  <c r="O445" i="4"/>
  <c r="P445" i="4"/>
  <c r="N447" i="4"/>
  <c r="O447" i="4"/>
  <c r="P447" i="4"/>
  <c r="N423" i="4"/>
  <c r="O423" i="4"/>
  <c r="P423" i="4"/>
  <c r="N446" i="4"/>
  <c r="O446" i="4"/>
  <c r="P446" i="4"/>
  <c r="N422" i="4"/>
  <c r="O422" i="4"/>
  <c r="P422" i="4"/>
  <c r="P420" i="4"/>
  <c r="N420" i="4"/>
  <c r="O420" i="4"/>
  <c r="Q443" i="4"/>
  <c r="S443" i="4"/>
  <c r="S440" i="4"/>
  <c r="Q440" i="4"/>
  <c r="Q434" i="4"/>
  <c r="S434" i="4"/>
  <c r="K430" i="4"/>
  <c r="Q437" i="4"/>
  <c r="S437" i="4"/>
  <c r="K433" i="4"/>
  <c r="S430" i="4"/>
  <c r="Q430" i="4"/>
  <c r="Q428" i="4"/>
  <c r="S428" i="4"/>
  <c r="N448" i="4"/>
  <c r="O448" i="4"/>
  <c r="P448" i="4"/>
  <c r="Q441" i="4"/>
  <c r="S441" i="4"/>
  <c r="S438" i="4"/>
  <c r="Q438" i="4"/>
  <c r="Q435" i="4"/>
  <c r="S435" i="4"/>
  <c r="S432" i="4"/>
  <c r="Q432" i="4"/>
  <c r="P444" i="4"/>
  <c r="O444" i="4"/>
  <c r="N418" i="4"/>
  <c r="O418" i="4"/>
  <c r="P418" i="4"/>
  <c r="O427" i="4"/>
  <c r="P427" i="4"/>
  <c r="N427" i="4"/>
  <c r="P450" i="4"/>
  <c r="N450" i="4"/>
  <c r="O450" i="4"/>
  <c r="N426" i="4"/>
  <c r="O426" i="4"/>
  <c r="P426" i="4"/>
  <c r="N425" i="4"/>
  <c r="O425" i="4"/>
  <c r="P425" i="4"/>
  <c r="N424" i="4"/>
  <c r="O424" i="4"/>
  <c r="P424" i="4"/>
  <c r="N444" i="4"/>
  <c r="K405" i="4"/>
  <c r="K395" i="4"/>
  <c r="K402" i="4"/>
  <c r="K389" i="4"/>
  <c r="Q403" i="4"/>
  <c r="S403" i="4"/>
  <c r="K403" i="4"/>
  <c r="Q394" i="4"/>
  <c r="S394" i="4"/>
  <c r="Q406" i="4"/>
  <c r="S406" i="4"/>
  <c r="J406" i="4"/>
  <c r="Q413" i="4"/>
  <c r="S413" i="4"/>
  <c r="J413" i="4"/>
  <c r="S392" i="4"/>
  <c r="Q392" i="4"/>
  <c r="K392" i="4"/>
  <c r="Q411" i="4"/>
  <c r="J411" i="4"/>
  <c r="S411" i="4"/>
  <c r="Q400" i="4"/>
  <c r="S400" i="4"/>
  <c r="K400" i="4"/>
  <c r="N416" i="4"/>
  <c r="P416" i="4"/>
  <c r="O416" i="4"/>
  <c r="S408" i="4"/>
  <c r="Q408" i="4"/>
  <c r="J408" i="4"/>
  <c r="J418" i="4"/>
  <c r="Q397" i="4"/>
  <c r="S397" i="4"/>
  <c r="K397" i="4"/>
  <c r="K388" i="4"/>
  <c r="N408" i="4"/>
  <c r="P408" i="4"/>
  <c r="O408" i="4"/>
  <c r="N413" i="4"/>
  <c r="P413" i="4"/>
  <c r="O413" i="4"/>
  <c r="K401" i="4"/>
  <c r="Q401" i="4"/>
  <c r="S401" i="4"/>
  <c r="Q393" i="4"/>
  <c r="S393" i="4"/>
  <c r="S409" i="4"/>
  <c r="Q409" i="4"/>
  <c r="S414" i="4"/>
  <c r="Q414" i="4"/>
  <c r="J414" i="4"/>
  <c r="J419" i="4"/>
  <c r="J420" i="4"/>
  <c r="S391" i="4"/>
  <c r="Q391" i="4"/>
  <c r="K391" i="4"/>
  <c r="Q410" i="4"/>
  <c r="S410" i="4"/>
  <c r="S415" i="4"/>
  <c r="Q415" i="4"/>
  <c r="J415" i="4"/>
  <c r="Q398" i="4"/>
  <c r="S398" i="4"/>
  <c r="Q390" i="4"/>
  <c r="S390" i="4"/>
  <c r="N409" i="4"/>
  <c r="P409" i="4"/>
  <c r="O409" i="4"/>
  <c r="N414" i="4"/>
  <c r="P414" i="4"/>
  <c r="O414" i="4"/>
  <c r="Q399" i="4"/>
  <c r="S399" i="4"/>
  <c r="K396" i="4"/>
  <c r="N410" i="4"/>
  <c r="P410" i="4"/>
  <c r="O410" i="4"/>
  <c r="Q416" i="4"/>
  <c r="S416" i="4"/>
  <c r="J416" i="4"/>
  <c r="Q405" i="4"/>
  <c r="S405" i="4"/>
  <c r="J410" i="4"/>
  <c r="K399" i="4"/>
  <c r="K394" i="4"/>
  <c r="Q404" i="4"/>
  <c r="S404" i="4"/>
  <c r="S396" i="4"/>
  <c r="Q396" i="4"/>
  <c r="Q388" i="4"/>
  <c r="S388" i="4"/>
  <c r="Q407" i="4"/>
  <c r="S407" i="4"/>
  <c r="J407" i="4"/>
  <c r="Q412" i="4"/>
  <c r="S412" i="4"/>
  <c r="J412" i="4"/>
  <c r="S417" i="4"/>
  <c r="Q417" i="4"/>
  <c r="J417" i="4"/>
  <c r="K417" i="4" s="1"/>
  <c r="S395" i="4"/>
  <c r="Q395" i="4"/>
  <c r="J409" i="4"/>
  <c r="K393" i="4"/>
  <c r="Q389" i="4"/>
  <c r="S389" i="4"/>
  <c r="Q402" i="4"/>
  <c r="S402" i="4"/>
  <c r="K404" i="4"/>
  <c r="K398" i="4"/>
  <c r="K390" i="4"/>
  <c r="U852" i="4" l="1"/>
  <c r="Q15" i="41" s="1"/>
  <c r="U776" i="4"/>
  <c r="U795" i="4"/>
  <c r="P10" i="41" s="1"/>
  <c r="U822" i="4"/>
  <c r="U817" i="4"/>
  <c r="U781" i="4"/>
  <c r="P7" i="8" s="1"/>
  <c r="U804" i="4"/>
  <c r="P16" i="41" s="1"/>
  <c r="U820" i="4"/>
  <c r="U844" i="4"/>
  <c r="U861" i="4"/>
  <c r="Q20" i="41" s="1"/>
  <c r="U737" i="4"/>
  <c r="O15" i="8" s="1"/>
  <c r="U851" i="4"/>
  <c r="Q13" i="41" s="1"/>
  <c r="U777" i="4"/>
  <c r="U856" i="4"/>
  <c r="Q18" i="41" s="1"/>
  <c r="U833" i="4"/>
  <c r="U802" i="4"/>
  <c r="P12" i="41" s="1"/>
  <c r="U826" i="4"/>
  <c r="U828" i="4"/>
  <c r="U862" i="4"/>
  <c r="Q11" i="41" s="1"/>
  <c r="U793" i="4"/>
  <c r="U857" i="4"/>
  <c r="Q19" i="41" s="1"/>
  <c r="U853" i="4"/>
  <c r="Q12" i="41" s="1"/>
  <c r="U848" i="4"/>
  <c r="Q9" i="41" s="1"/>
  <c r="U778" i="4"/>
  <c r="U796" i="4"/>
  <c r="U811" i="4"/>
  <c r="U788" i="4"/>
  <c r="P15" i="8" s="1"/>
  <c r="U734" i="4"/>
  <c r="O11" i="8" s="1"/>
  <c r="U818" i="4"/>
  <c r="U842" i="4"/>
  <c r="Q10" i="8" s="1"/>
  <c r="U835" i="4"/>
  <c r="Q7" i="8" s="1"/>
  <c r="U797" i="4"/>
  <c r="P9" i="41" s="1"/>
  <c r="U845" i="4"/>
  <c r="Q7" i="41" s="1"/>
  <c r="U814" i="4"/>
  <c r="U838" i="4"/>
  <c r="Q11" i="8" s="1"/>
  <c r="U800" i="4"/>
  <c r="P13" i="41" s="1"/>
  <c r="U816" i="4"/>
  <c r="U840" i="4"/>
  <c r="Q16" i="8" s="1"/>
  <c r="U819" i="4"/>
  <c r="U809" i="4"/>
  <c r="P3" i="41" s="1"/>
  <c r="U850" i="4"/>
  <c r="Q17" i="41" s="1"/>
  <c r="U859" i="4"/>
  <c r="Q8" i="41" s="1"/>
  <c r="U821" i="4"/>
  <c r="U791" i="4"/>
  <c r="P18" i="8" s="1"/>
  <c r="U855" i="4"/>
  <c r="Q16" i="41" s="1"/>
  <c r="U843" i="4"/>
  <c r="Q9" i="8" s="1"/>
  <c r="U787" i="4"/>
  <c r="P12" i="8" s="1"/>
  <c r="U834" i="4"/>
  <c r="Q15" i="8" s="1"/>
  <c r="U789" i="4"/>
  <c r="P14" i="8" s="1"/>
  <c r="U782" i="4"/>
  <c r="P8" i="8" s="1"/>
  <c r="U805" i="4"/>
  <c r="P18" i="41" s="1"/>
  <c r="U829" i="4"/>
  <c r="Q17" i="8" s="1"/>
  <c r="U798" i="4"/>
  <c r="P14" i="41" s="1"/>
  <c r="U846" i="4"/>
  <c r="Q10" i="41" s="1"/>
  <c r="U815" i="4"/>
  <c r="U839" i="4"/>
  <c r="Q8" i="8" s="1"/>
  <c r="U863" i="4"/>
  <c r="Q6" i="41" s="1"/>
  <c r="U780" i="4"/>
  <c r="P6" i="8" s="1"/>
  <c r="U824" i="4"/>
  <c r="U841" i="4"/>
  <c r="Q18" i="8" s="1"/>
  <c r="U794" i="4"/>
  <c r="P7" i="41" s="1"/>
  <c r="U810" i="4"/>
  <c r="P11" i="41" s="1"/>
  <c r="U858" i="4"/>
  <c r="Q24" i="41" s="1"/>
  <c r="U803" i="4"/>
  <c r="P5" i="41" s="1"/>
  <c r="U823" i="4"/>
  <c r="U801" i="4"/>
  <c r="P15" i="41" s="1"/>
  <c r="U827" i="4"/>
  <c r="Q14" i="8" s="1"/>
  <c r="U812" i="4"/>
  <c r="U836" i="4"/>
  <c r="U783" i="4"/>
  <c r="P10" i="8" s="1"/>
  <c r="U806" i="4"/>
  <c r="P6" i="41" s="1"/>
  <c r="U830" i="4"/>
  <c r="U799" i="4"/>
  <c r="P17" i="41" s="1"/>
  <c r="U847" i="4"/>
  <c r="U808" i="4"/>
  <c r="P8" i="41" s="1"/>
  <c r="U832" i="4"/>
  <c r="Q12" i="8" s="1"/>
  <c r="U825" i="4"/>
  <c r="U738" i="4"/>
  <c r="O18" i="8" s="1"/>
  <c r="U790" i="4"/>
  <c r="P16" i="8" s="1"/>
  <c r="U837" i="4"/>
  <c r="Q6" i="8" s="1"/>
  <c r="U854" i="4"/>
  <c r="Q5" i="41" s="1"/>
  <c r="U807" i="4"/>
  <c r="P19" i="41" s="1"/>
  <c r="U792" i="4"/>
  <c r="P17" i="8" s="1"/>
  <c r="U849" i="4"/>
  <c r="Q14" i="41" s="1"/>
  <c r="U860" i="4"/>
  <c r="Q3" i="41" s="1"/>
  <c r="U813" i="4"/>
  <c r="U784" i="4"/>
  <c r="P9" i="8" s="1"/>
  <c r="U831" i="4"/>
  <c r="Q13" i="8" s="1"/>
  <c r="U786" i="4"/>
  <c r="P11" i="8" s="1"/>
  <c r="U779" i="4"/>
  <c r="U724" i="4"/>
  <c r="U726" i="4"/>
  <c r="U731" i="4"/>
  <c r="O10" i="8" s="1"/>
  <c r="O14" i="8"/>
  <c r="U728" i="4"/>
  <c r="O6" i="8" s="1"/>
  <c r="U730" i="4"/>
  <c r="O8" i="8" s="1"/>
  <c r="O16" i="8"/>
  <c r="O13" i="8"/>
  <c r="U729" i="4"/>
  <c r="O7" i="8" s="1"/>
  <c r="O17" i="8"/>
  <c r="O12" i="8"/>
  <c r="U727" i="4"/>
  <c r="U732" i="4"/>
  <c r="O9" i="8" s="1"/>
  <c r="U725" i="4"/>
  <c r="U687" i="4"/>
  <c r="N18" i="8" s="1"/>
  <c r="U684" i="4"/>
  <c r="N12" i="8" s="1"/>
  <c r="U674" i="4"/>
  <c r="U677" i="4"/>
  <c r="N6" i="8" s="1"/>
  <c r="N17" i="8"/>
  <c r="U681" i="4"/>
  <c r="N7" i="8" s="1"/>
  <c r="U683" i="4"/>
  <c r="N11" i="8" s="1"/>
  <c r="U678" i="4"/>
  <c r="N8" i="8" s="1"/>
  <c r="U682" i="4"/>
  <c r="N13" i="8" s="1"/>
  <c r="U685" i="4"/>
  <c r="N15" i="8" s="1"/>
  <c r="U680" i="4"/>
  <c r="N9" i="8" s="1"/>
  <c r="U679" i="4"/>
  <c r="N10" i="8" s="1"/>
  <c r="U676" i="4"/>
  <c r="N16" i="8"/>
  <c r="U675" i="4"/>
  <c r="U686" i="4"/>
  <c r="N14" i="8" s="1"/>
  <c r="U602" i="4"/>
  <c r="U575" i="4"/>
  <c r="L14" i="8" s="1"/>
  <c r="U574" i="4"/>
  <c r="L15" i="8" s="1"/>
  <c r="U616" i="4"/>
  <c r="U587" i="4"/>
  <c r="U585" i="4"/>
  <c r="L7" i="40" s="1"/>
  <c r="U563" i="4"/>
  <c r="U620" i="4"/>
  <c r="U572" i="4"/>
  <c r="L11" i="8" s="1"/>
  <c r="U579" i="4"/>
  <c r="U613" i="4"/>
  <c r="U630" i="4"/>
  <c r="M15" i="8" s="1"/>
  <c r="U632" i="4"/>
  <c r="M18" i="8" s="1"/>
  <c r="U598" i="4"/>
  <c r="U631" i="4"/>
  <c r="M14" i="8" s="1"/>
  <c r="U603" i="4"/>
  <c r="U605" i="4"/>
  <c r="U629" i="4"/>
  <c r="M12" i="8" s="1"/>
  <c r="U606" i="4"/>
  <c r="U577" i="4"/>
  <c r="L17" i="8" s="1"/>
  <c r="U601" i="4"/>
  <c r="U610" i="4"/>
  <c r="U580" i="4"/>
  <c r="L4" i="40" s="1"/>
  <c r="U589" i="4"/>
  <c r="L8" i="40" s="1"/>
  <c r="U599" i="4"/>
  <c r="U623" i="4"/>
  <c r="M10" i="8" s="1"/>
  <c r="U571" i="4"/>
  <c r="U594" i="4"/>
  <c r="L14" i="40" s="1"/>
  <c r="U626" i="4"/>
  <c r="M7" i="8" s="1"/>
  <c r="U604" i="4"/>
  <c r="U607" i="4"/>
  <c r="U627" i="4"/>
  <c r="M13" i="8" s="1"/>
  <c r="U578" i="4"/>
  <c r="L16" i="8" s="1"/>
  <c r="U622" i="4"/>
  <c r="M8" i="8" s="1"/>
  <c r="U611" i="4"/>
  <c r="U590" i="4"/>
  <c r="U568" i="4"/>
  <c r="U617" i="4"/>
  <c r="U576" i="4"/>
  <c r="L18" i="8" s="1"/>
  <c r="U564" i="4"/>
  <c r="U618" i="4"/>
  <c r="K18" i="8"/>
  <c r="U512" i="4"/>
  <c r="K16" i="8"/>
  <c r="U505" i="4"/>
  <c r="U458" i="4"/>
  <c r="J18" i="8" s="1"/>
  <c r="U510" i="4"/>
  <c r="K11" i="8" s="1"/>
  <c r="U509" i="4"/>
  <c r="K9" i="8" s="1"/>
  <c r="K19" i="8"/>
  <c r="U438" i="4"/>
  <c r="U428" i="4"/>
  <c r="U441" i="4"/>
  <c r="U442" i="4"/>
  <c r="U434" i="4"/>
  <c r="J13" i="8"/>
  <c r="J17" i="8"/>
  <c r="U447" i="4"/>
  <c r="U440" i="4"/>
  <c r="U426" i="4"/>
  <c r="U443" i="4"/>
  <c r="U439" i="4"/>
  <c r="U430" i="4"/>
  <c r="U435" i="4"/>
  <c r="U444" i="4"/>
  <c r="U422" i="4"/>
  <c r="U421" i="4"/>
  <c r="U405" i="4"/>
  <c r="I16" i="8" s="1"/>
  <c r="U432" i="4"/>
  <c r="U429" i="4"/>
  <c r="U423" i="4"/>
  <c r="U401" i="4"/>
  <c r="I18" i="8" s="1"/>
  <c r="U399" i="4"/>
  <c r="I15" i="8" s="1"/>
  <c r="U392" i="4"/>
  <c r="I10" i="8" s="1"/>
  <c r="U403" i="4"/>
  <c r="I19" i="8" s="1"/>
  <c r="U388" i="4"/>
  <c r="U396" i="4"/>
  <c r="I11" i="8" s="1"/>
  <c r="K414" i="4"/>
  <c r="U398" i="4"/>
  <c r="U395" i="4"/>
  <c r="K416" i="4"/>
  <c r="K411" i="4"/>
  <c r="K410" i="4"/>
  <c r="K415" i="4"/>
  <c r="K420" i="4"/>
  <c r="K418" i="4"/>
  <c r="K413" i="4"/>
  <c r="U417" i="4"/>
  <c r="K406" i="4"/>
  <c r="K408" i="4"/>
  <c r="K412" i="4"/>
  <c r="K409" i="4"/>
  <c r="K407" i="4"/>
  <c r="K419" i="4"/>
  <c r="L13" i="40" l="1"/>
  <c r="I13" i="40"/>
  <c r="L15" i="40"/>
  <c r="K13" i="8"/>
  <c r="I13" i="8"/>
  <c r="I7" i="8"/>
  <c r="L7" i="8"/>
  <c r="L6" i="8"/>
  <c r="U416" i="4"/>
  <c r="I23" i="41" s="1"/>
  <c r="U413" i="4"/>
  <c r="I15" i="41" s="1"/>
  <c r="U420" i="4"/>
  <c r="I18" i="41" s="1"/>
  <c r="U414" i="4"/>
  <c r="I25" i="41" s="1"/>
  <c r="U419" i="4"/>
  <c r="I22" i="41" s="1"/>
  <c r="U418" i="4"/>
  <c r="I16" i="41" s="1"/>
  <c r="U407" i="4"/>
  <c r="I7" i="41" s="1"/>
  <c r="U415" i="4"/>
  <c r="I12" i="41" s="1"/>
  <c r="U412" i="4"/>
  <c r="L34" i="41"/>
  <c r="K34" i="41"/>
  <c r="J34" i="41"/>
  <c r="C34" i="41"/>
  <c r="L33" i="41"/>
  <c r="K33" i="41"/>
  <c r="J33" i="41"/>
  <c r="I33" i="41"/>
  <c r="H33" i="41"/>
  <c r="G33" i="41"/>
  <c r="F33" i="41"/>
  <c r="E33" i="41"/>
  <c r="L32" i="41"/>
  <c r="K32" i="41"/>
  <c r="J32" i="41"/>
  <c r="I32" i="41"/>
  <c r="H32" i="41"/>
  <c r="G32" i="41"/>
  <c r="F32" i="41"/>
  <c r="E32" i="41"/>
  <c r="C32" i="41"/>
  <c r="L31" i="41"/>
  <c r="K31" i="41"/>
  <c r="J31" i="41"/>
  <c r="I31" i="41"/>
  <c r="H31" i="41"/>
  <c r="G31" i="41"/>
  <c r="F31" i="41"/>
  <c r="E31" i="41"/>
  <c r="L30" i="41"/>
  <c r="K30" i="41"/>
  <c r="J30" i="41"/>
  <c r="I30" i="41"/>
  <c r="H30" i="41"/>
  <c r="G30" i="41"/>
  <c r="E30" i="41"/>
  <c r="D30" i="41"/>
  <c r="L29" i="41"/>
  <c r="K29" i="41"/>
  <c r="J29" i="41"/>
  <c r="I29" i="41"/>
  <c r="L28" i="41"/>
  <c r="K28" i="41"/>
  <c r="J28" i="41"/>
  <c r="I28" i="41"/>
  <c r="H28" i="41"/>
  <c r="G28" i="41"/>
  <c r="F28" i="41"/>
  <c r="M24" i="41"/>
  <c r="L24" i="41"/>
  <c r="K24" i="41"/>
  <c r="J24" i="41"/>
  <c r="I24" i="41"/>
  <c r="M19" i="41"/>
  <c r="K19" i="41"/>
  <c r="J19" i="41"/>
  <c r="I19" i="41"/>
  <c r="H19" i="41"/>
  <c r="G19" i="41"/>
  <c r="L27" i="41"/>
  <c r="K27" i="41"/>
  <c r="J27" i="41"/>
  <c r="I27" i="41"/>
  <c r="H27" i="41"/>
  <c r="G27" i="41"/>
  <c r="F27" i="41"/>
  <c r="L26" i="41"/>
  <c r="K26" i="41"/>
  <c r="J26" i="41"/>
  <c r="I26" i="41"/>
  <c r="H26" i="41"/>
  <c r="G26" i="41"/>
  <c r="M25" i="41"/>
  <c r="L25" i="41"/>
  <c r="K25" i="41"/>
  <c r="J25" i="41"/>
  <c r="M20" i="41"/>
  <c r="L20" i="41"/>
  <c r="K20" i="41"/>
  <c r="J20" i="41"/>
  <c r="I20" i="41"/>
  <c r="F20" i="41"/>
  <c r="M18" i="41"/>
  <c r="L18" i="41"/>
  <c r="K18" i="41"/>
  <c r="J18" i="41"/>
  <c r="L23" i="41"/>
  <c r="K23" i="41"/>
  <c r="J23" i="41"/>
  <c r="H23" i="41"/>
  <c r="G23" i="41"/>
  <c r="M15" i="41"/>
  <c r="L15" i="41"/>
  <c r="K15" i="41"/>
  <c r="J15" i="41"/>
  <c r="D15" i="41"/>
  <c r="M16" i="41"/>
  <c r="K16" i="41"/>
  <c r="M12" i="41"/>
  <c r="L12" i="41"/>
  <c r="K12" i="41"/>
  <c r="J12" i="41"/>
  <c r="M17" i="41"/>
  <c r="L17" i="41"/>
  <c r="K17" i="41"/>
  <c r="J17" i="41"/>
  <c r="I17" i="41"/>
  <c r="M14" i="41"/>
  <c r="L14" i="41"/>
  <c r="K14" i="41"/>
  <c r="J14" i="41"/>
  <c r="M11" i="41"/>
  <c r="L11" i="41"/>
  <c r="K11" i="41"/>
  <c r="J11" i="41"/>
  <c r="M13" i="41"/>
  <c r="L13" i="41"/>
  <c r="K13" i="41"/>
  <c r="J13" i="41"/>
  <c r="I13" i="41"/>
  <c r="M9" i="41"/>
  <c r="L9" i="41"/>
  <c r="M22" i="41"/>
  <c r="L22" i="41"/>
  <c r="K22" i="41"/>
  <c r="J22" i="41"/>
  <c r="M10" i="41"/>
  <c r="L10" i="41"/>
  <c r="K10" i="41"/>
  <c r="J10" i="41"/>
  <c r="M6" i="41"/>
  <c r="L6" i="41"/>
  <c r="K6" i="41"/>
  <c r="I6" i="41"/>
  <c r="M8" i="41"/>
  <c r="K8" i="41"/>
  <c r="J8" i="41"/>
  <c r="M21" i="41"/>
  <c r="L21" i="41"/>
  <c r="K21" i="41"/>
  <c r="J21" i="41"/>
  <c r="I21" i="41"/>
  <c r="D21" i="41"/>
  <c r="M5" i="41"/>
  <c r="K5" i="41"/>
  <c r="I5" i="41"/>
  <c r="Q4" i="41"/>
  <c r="P4" i="41"/>
  <c r="O4" i="41"/>
  <c r="N4" i="41"/>
  <c r="M4" i="41"/>
  <c r="K4" i="41"/>
  <c r="M7" i="41"/>
  <c r="K7" i="41"/>
  <c r="J7" i="41"/>
  <c r="M3" i="41"/>
  <c r="J3" i="41"/>
  <c r="T116" i="4"/>
  <c r="P116" i="4"/>
  <c r="O116" i="4"/>
  <c r="N116" i="4"/>
  <c r="J116" i="4"/>
  <c r="G116" i="4"/>
  <c r="I116" i="4" s="1"/>
  <c r="T181" i="4"/>
  <c r="P181" i="4"/>
  <c r="O181" i="4"/>
  <c r="N181" i="4"/>
  <c r="J181" i="4"/>
  <c r="G181" i="4"/>
  <c r="I181" i="4" s="1"/>
  <c r="Z256" i="4"/>
  <c r="Y256" i="4"/>
  <c r="X256" i="4"/>
  <c r="P256" i="4"/>
  <c r="O256" i="4"/>
  <c r="N256" i="4"/>
  <c r="J256" i="4"/>
  <c r="G256" i="4"/>
  <c r="I256" i="4" s="1"/>
  <c r="G280" i="4"/>
  <c r="G281" i="4"/>
  <c r="G282" i="4"/>
  <c r="G283" i="4"/>
  <c r="G284" i="4"/>
  <c r="G285" i="4"/>
  <c r="G286" i="4"/>
  <c r="I286" i="4" s="1"/>
  <c r="G287" i="4"/>
  <c r="I287" i="4" s="1"/>
  <c r="G288" i="4"/>
  <c r="I288" i="4" s="1"/>
  <c r="G289" i="4"/>
  <c r="I289" i="4" s="1"/>
  <c r="G290" i="4"/>
  <c r="I290" i="4" s="1"/>
  <c r="G291" i="4"/>
  <c r="I291" i="4" s="1"/>
  <c r="G292" i="4"/>
  <c r="I292" i="4" s="1"/>
  <c r="G293" i="4"/>
  <c r="I293" i="4" s="1"/>
  <c r="G294" i="4"/>
  <c r="I294" i="4" s="1"/>
  <c r="G295" i="4"/>
  <c r="I295" i="4" s="1"/>
  <c r="G296" i="4"/>
  <c r="I296" i="4" s="1"/>
  <c r="G297" i="4"/>
  <c r="I297" i="4" s="1"/>
  <c r="G298" i="4"/>
  <c r="I298" i="4" s="1"/>
  <c r="G299" i="4"/>
  <c r="I299" i="4" s="1"/>
  <c r="G300" i="4"/>
  <c r="I300" i="4" s="1"/>
  <c r="G301" i="4"/>
  <c r="I301" i="4" s="1"/>
  <c r="G302" i="4"/>
  <c r="I302" i="4" s="1"/>
  <c r="G303" i="4"/>
  <c r="I303" i="4" s="1"/>
  <c r="G304" i="4"/>
  <c r="I304" i="4" s="1"/>
  <c r="G305" i="4"/>
  <c r="I305" i="4" s="1"/>
  <c r="G306" i="4"/>
  <c r="I306" i="4" s="1"/>
  <c r="G307" i="4"/>
  <c r="I307" i="4" s="1"/>
  <c r="G308" i="4"/>
  <c r="I308" i="4" s="1"/>
  <c r="G309" i="4"/>
  <c r="I309" i="4" s="1"/>
  <c r="G310" i="4"/>
  <c r="I310" i="4" s="1"/>
  <c r="G311" i="4"/>
  <c r="I311" i="4" s="1"/>
  <c r="G312" i="4"/>
  <c r="I312" i="4" s="1"/>
  <c r="G313" i="4"/>
  <c r="I313" i="4" s="1"/>
  <c r="G314" i="4"/>
  <c r="I314" i="4" s="1"/>
  <c r="G315" i="4"/>
  <c r="I315" i="4" s="1"/>
  <c r="G316" i="4"/>
  <c r="I316" i="4" s="1"/>
  <c r="G317" i="4"/>
  <c r="I317" i="4" s="1"/>
  <c r="G318" i="4"/>
  <c r="I318" i="4" s="1"/>
  <c r="G319" i="4"/>
  <c r="I319" i="4" s="1"/>
  <c r="G320" i="4"/>
  <c r="I320" i="4" s="1"/>
  <c r="G321" i="4"/>
  <c r="I321" i="4" s="1"/>
  <c r="G322" i="4"/>
  <c r="I322" i="4" s="1"/>
  <c r="G323" i="4"/>
  <c r="I323" i="4" s="1"/>
  <c r="G324" i="4"/>
  <c r="I324" i="4" s="1"/>
  <c r="G326" i="4"/>
  <c r="I326" i="4" s="1"/>
  <c r="G327" i="4"/>
  <c r="I327" i="4" s="1"/>
  <c r="G328" i="4"/>
  <c r="I328" i="4" s="1"/>
  <c r="G329" i="4"/>
  <c r="I329" i="4" s="1"/>
  <c r="G330" i="4"/>
  <c r="I330" i="4" s="1"/>
  <c r="G331" i="4"/>
  <c r="I331" i="4" s="1"/>
  <c r="G332" i="4"/>
  <c r="I332" i="4" s="1"/>
  <c r="S332" i="4" s="1"/>
  <c r="G333" i="4"/>
  <c r="I333" i="4" s="1"/>
  <c r="G334" i="4"/>
  <c r="I334" i="4" s="1"/>
  <c r="G335" i="4"/>
  <c r="I335" i="4" s="1"/>
  <c r="G336" i="4"/>
  <c r="I336" i="4" s="1"/>
  <c r="G337" i="4"/>
  <c r="I337" i="4" s="1"/>
  <c r="G338" i="4"/>
  <c r="I338" i="4" s="1"/>
  <c r="G339" i="4"/>
  <c r="I339" i="4" s="1"/>
  <c r="G340" i="4"/>
  <c r="I340" i="4" s="1"/>
  <c r="G341" i="4"/>
  <c r="I341" i="4" s="1"/>
  <c r="G342" i="4"/>
  <c r="I342" i="4" s="1"/>
  <c r="G343" i="4"/>
  <c r="I343" i="4" s="1"/>
  <c r="G344" i="4"/>
  <c r="I344" i="4" s="1"/>
  <c r="G345" i="4"/>
  <c r="I345" i="4" s="1"/>
  <c r="G346" i="4"/>
  <c r="I346" i="4" s="1"/>
  <c r="G347" i="4"/>
  <c r="I347" i="4" s="1"/>
  <c r="G348" i="4"/>
  <c r="I348" i="4" s="1"/>
  <c r="G349" i="4"/>
  <c r="I349" i="4" s="1"/>
  <c r="G350" i="4"/>
  <c r="I350" i="4" s="1"/>
  <c r="G351" i="4"/>
  <c r="I351" i="4" s="1"/>
  <c r="G352" i="4"/>
  <c r="I352" i="4" s="1"/>
  <c r="G353" i="4"/>
  <c r="I353" i="4" s="1"/>
  <c r="G354" i="4"/>
  <c r="I354" i="4" s="1"/>
  <c r="G355" i="4"/>
  <c r="I355" i="4" s="1"/>
  <c r="G356" i="4"/>
  <c r="I356" i="4" s="1"/>
  <c r="G357" i="4"/>
  <c r="I357" i="4" s="1"/>
  <c r="G358" i="4"/>
  <c r="I358" i="4" s="1"/>
  <c r="G359" i="4"/>
  <c r="I359" i="4" s="1"/>
  <c r="G360" i="4"/>
  <c r="I360" i="4" s="1"/>
  <c r="G361" i="4"/>
  <c r="I361" i="4" s="1"/>
  <c r="G362" i="4"/>
  <c r="I362" i="4" s="1"/>
  <c r="G363" i="4"/>
  <c r="I363" i="4" s="1"/>
  <c r="G364" i="4"/>
  <c r="I364" i="4" s="1"/>
  <c r="G365" i="4"/>
  <c r="I365" i="4" s="1"/>
  <c r="G366" i="4"/>
  <c r="I366" i="4" s="1"/>
  <c r="G367" i="4"/>
  <c r="I367" i="4" s="1"/>
  <c r="G368" i="4"/>
  <c r="I368" i="4" s="1"/>
  <c r="G369" i="4"/>
  <c r="I369" i="4" s="1"/>
  <c r="G370" i="4"/>
  <c r="I370" i="4" s="1"/>
  <c r="G371" i="4"/>
  <c r="I371" i="4" s="1"/>
  <c r="G372" i="4"/>
  <c r="I372" i="4" s="1"/>
  <c r="G375" i="4"/>
  <c r="I375" i="4" s="1"/>
  <c r="G376" i="4"/>
  <c r="I376" i="4" s="1"/>
  <c r="G377" i="4"/>
  <c r="I377" i="4" s="1"/>
  <c r="G378" i="4"/>
  <c r="I378" i="4" s="1"/>
  <c r="G379" i="4"/>
  <c r="I379" i="4" s="1"/>
  <c r="G380" i="4"/>
  <c r="I380" i="4" s="1"/>
  <c r="G381" i="4"/>
  <c r="I381" i="4" s="1"/>
  <c r="G382" i="4"/>
  <c r="I382" i="4" s="1"/>
  <c r="G383" i="4"/>
  <c r="I383" i="4" s="1"/>
  <c r="G384" i="4"/>
  <c r="I384" i="4" s="1"/>
  <c r="G385" i="4"/>
  <c r="I385" i="4" s="1"/>
  <c r="G386" i="4"/>
  <c r="I386" i="4" s="1"/>
  <c r="G387" i="4"/>
  <c r="I387" i="4" s="1"/>
  <c r="J288" i="4"/>
  <c r="J289" i="4"/>
  <c r="J290" i="4"/>
  <c r="J291" i="4"/>
  <c r="J292" i="4"/>
  <c r="J293" i="4"/>
  <c r="J294" i="4"/>
  <c r="J295" i="4"/>
  <c r="J296" i="4"/>
  <c r="J297" i="4"/>
  <c r="J298" i="4"/>
  <c r="J299" i="4"/>
  <c r="J300" i="4"/>
  <c r="J301" i="4"/>
  <c r="J302" i="4"/>
  <c r="J303" i="4"/>
  <c r="J304" i="4"/>
  <c r="J305" i="4"/>
  <c r="J306" i="4"/>
  <c r="J307" i="4"/>
  <c r="J308" i="4"/>
  <c r="J309" i="4"/>
  <c r="J310" i="4"/>
  <c r="J311" i="4"/>
  <c r="J312" i="4"/>
  <c r="J313" i="4"/>
  <c r="J314" i="4"/>
  <c r="J315" i="4"/>
  <c r="J316" i="4"/>
  <c r="J317" i="4"/>
  <c r="J318" i="4"/>
  <c r="J319" i="4"/>
  <c r="J320" i="4"/>
  <c r="J321" i="4"/>
  <c r="J322" i="4"/>
  <c r="J323" i="4"/>
  <c r="J324" i="4"/>
  <c r="J326" i="4"/>
  <c r="J327" i="4"/>
  <c r="J346" i="4"/>
  <c r="J347" i="4"/>
  <c r="J348" i="4"/>
  <c r="J349" i="4"/>
  <c r="J350" i="4"/>
  <c r="J351" i="4"/>
  <c r="J352" i="4"/>
  <c r="J353" i="4"/>
  <c r="J354" i="4"/>
  <c r="J355" i="4"/>
  <c r="J356" i="4"/>
  <c r="J357" i="4"/>
  <c r="J358" i="4"/>
  <c r="J359" i="4"/>
  <c r="J360" i="4"/>
  <c r="J361" i="4"/>
  <c r="J362" i="4"/>
  <c r="J363" i="4"/>
  <c r="J364" i="4"/>
  <c r="J365" i="4"/>
  <c r="J366" i="4"/>
  <c r="J367" i="4"/>
  <c r="J368" i="4"/>
  <c r="J369" i="4"/>
  <c r="J370" i="4"/>
  <c r="J371" i="4"/>
  <c r="J372" i="4"/>
  <c r="J375" i="4"/>
  <c r="J376" i="4"/>
  <c r="J377" i="4"/>
  <c r="J378" i="4"/>
  <c r="J379" i="4"/>
  <c r="J380" i="4"/>
  <c r="J381" i="4"/>
  <c r="J382" i="4"/>
  <c r="J383" i="4"/>
  <c r="J384" i="4"/>
  <c r="J385" i="4"/>
  <c r="J386" i="4"/>
  <c r="J387" i="4"/>
  <c r="R34" i="41" l="1"/>
  <c r="K301" i="4"/>
  <c r="K379" i="4"/>
  <c r="U256" i="4"/>
  <c r="F4" i="41" s="1"/>
  <c r="K387" i="4"/>
  <c r="S181" i="4"/>
  <c r="Q181" i="4"/>
  <c r="K357" i="4"/>
  <c r="K293" i="4"/>
  <c r="S116" i="4"/>
  <c r="Q116" i="4"/>
  <c r="K116" i="4"/>
  <c r="K381" i="4"/>
  <c r="K355" i="4"/>
  <c r="K382" i="4"/>
  <c r="K314" i="4"/>
  <c r="K289" i="4"/>
  <c r="K361" i="4"/>
  <c r="K298" i="4"/>
  <c r="K291" i="4"/>
  <c r="K365" i="4"/>
  <c r="K349" i="4"/>
  <c r="K309" i="4"/>
  <c r="K354" i="4"/>
  <c r="K363" i="4"/>
  <c r="K372" i="4"/>
  <c r="K364" i="4"/>
  <c r="K356" i="4"/>
  <c r="K348" i="4"/>
  <c r="K316" i="4"/>
  <c r="K308" i="4"/>
  <c r="K292" i="4"/>
  <c r="K362" i="4"/>
  <c r="K320" i="4"/>
  <c r="K347" i="4"/>
  <c r="K323" i="4"/>
  <c r="K307" i="4"/>
  <c r="K317" i="4"/>
  <c r="K290" i="4"/>
  <c r="K380" i="4"/>
  <c r="K299" i="4"/>
  <c r="K324" i="4"/>
  <c r="K300" i="4"/>
  <c r="K297" i="4"/>
  <c r="K315" i="4"/>
  <c r="K360" i="4"/>
  <c r="K378" i="4"/>
  <c r="K370" i="4"/>
  <c r="K321" i="4"/>
  <c r="K346" i="4"/>
  <c r="K313" i="4"/>
  <c r="K306" i="4"/>
  <c r="K371" i="4"/>
  <c r="K386" i="4"/>
  <c r="K312" i="4"/>
  <c r="K305" i="4"/>
  <c r="K385" i="4"/>
  <c r="K366" i="4"/>
  <c r="K369" i="4"/>
  <c r="K353" i="4"/>
  <c r="K322" i="4"/>
  <c r="K384" i="4"/>
  <c r="K376" i="4"/>
  <c r="K367" i="4"/>
  <c r="K359" i="4"/>
  <c r="K351" i="4"/>
  <c r="K327" i="4"/>
  <c r="K319" i="4"/>
  <c r="K311" i="4"/>
  <c r="K303" i="4"/>
  <c r="K295" i="4"/>
  <c r="K383" i="4"/>
  <c r="K302" i="4"/>
  <c r="K318" i="4"/>
  <c r="K377" i="4"/>
  <c r="K326" i="4"/>
  <c r="K296" i="4"/>
  <c r="K350" i="4"/>
  <c r="K375" i="4"/>
  <c r="K368" i="4"/>
  <c r="K310" i="4"/>
  <c r="K304" i="4"/>
  <c r="K358" i="4"/>
  <c r="K352" i="4"/>
  <c r="K294" i="4"/>
  <c r="K288" i="4"/>
  <c r="N360" i="4" l="1"/>
  <c r="O360" i="4"/>
  <c r="P360" i="4"/>
  <c r="Q360" i="4"/>
  <c r="S360" i="4"/>
  <c r="T360" i="4"/>
  <c r="N361" i="4"/>
  <c r="O361" i="4"/>
  <c r="P361" i="4"/>
  <c r="Q361" i="4"/>
  <c r="R361" i="4"/>
  <c r="S361" i="4"/>
  <c r="T361" i="4"/>
  <c r="N362" i="4"/>
  <c r="O362" i="4"/>
  <c r="P362" i="4"/>
  <c r="Q362" i="4"/>
  <c r="S362" i="4"/>
  <c r="T362" i="4"/>
  <c r="N363" i="4"/>
  <c r="O363" i="4"/>
  <c r="P363" i="4"/>
  <c r="Q363" i="4"/>
  <c r="R363" i="4"/>
  <c r="S363" i="4"/>
  <c r="T363" i="4"/>
  <c r="N364" i="4"/>
  <c r="O364" i="4"/>
  <c r="P364" i="4"/>
  <c r="Q364" i="4"/>
  <c r="R364" i="4"/>
  <c r="S364" i="4"/>
  <c r="T364" i="4"/>
  <c r="N365" i="4"/>
  <c r="O365" i="4"/>
  <c r="P365" i="4"/>
  <c r="Q365" i="4"/>
  <c r="R365" i="4"/>
  <c r="S365" i="4"/>
  <c r="T365" i="4"/>
  <c r="N366" i="4"/>
  <c r="O366" i="4"/>
  <c r="P366" i="4"/>
  <c r="Q366" i="4"/>
  <c r="R366" i="4"/>
  <c r="S366" i="4"/>
  <c r="T366" i="4"/>
  <c r="N367" i="4"/>
  <c r="O367" i="4"/>
  <c r="P367" i="4"/>
  <c r="Q367" i="4"/>
  <c r="R367" i="4"/>
  <c r="S367" i="4"/>
  <c r="T367" i="4"/>
  <c r="N368" i="4"/>
  <c r="O368" i="4"/>
  <c r="P368" i="4"/>
  <c r="Q368" i="4"/>
  <c r="R368" i="4"/>
  <c r="S368" i="4"/>
  <c r="T368" i="4"/>
  <c r="N369" i="4"/>
  <c r="O369" i="4"/>
  <c r="P369" i="4"/>
  <c r="Q369" i="4"/>
  <c r="S369" i="4"/>
  <c r="T369" i="4"/>
  <c r="N370" i="4"/>
  <c r="O370" i="4"/>
  <c r="P370" i="4"/>
  <c r="Q370" i="4"/>
  <c r="R370" i="4"/>
  <c r="S370" i="4"/>
  <c r="T370" i="4"/>
  <c r="N371" i="4"/>
  <c r="O371" i="4"/>
  <c r="P371" i="4"/>
  <c r="Q371" i="4"/>
  <c r="R371" i="4"/>
  <c r="S371" i="4"/>
  <c r="T371" i="4"/>
  <c r="N372" i="4"/>
  <c r="O372" i="4"/>
  <c r="P372" i="4"/>
  <c r="Q372" i="4"/>
  <c r="R372" i="4"/>
  <c r="S372" i="4"/>
  <c r="T372" i="4"/>
  <c r="N373" i="4"/>
  <c r="O373" i="4"/>
  <c r="P373" i="4"/>
  <c r="Q373" i="4"/>
  <c r="R373" i="4"/>
  <c r="S373" i="4"/>
  <c r="T373" i="4"/>
  <c r="N375" i="4"/>
  <c r="O375" i="4"/>
  <c r="P375" i="4"/>
  <c r="Q375" i="4"/>
  <c r="S375" i="4"/>
  <c r="T375" i="4"/>
  <c r="N376" i="4"/>
  <c r="O376" i="4"/>
  <c r="P376" i="4"/>
  <c r="Q376" i="4"/>
  <c r="R376" i="4"/>
  <c r="S376" i="4"/>
  <c r="T376" i="4"/>
  <c r="N377" i="4"/>
  <c r="O377" i="4"/>
  <c r="P377" i="4"/>
  <c r="Q377" i="4"/>
  <c r="R377" i="4"/>
  <c r="S377" i="4"/>
  <c r="T377" i="4"/>
  <c r="N378" i="4"/>
  <c r="O378" i="4"/>
  <c r="P378" i="4"/>
  <c r="Q378" i="4"/>
  <c r="R378" i="4"/>
  <c r="S378" i="4"/>
  <c r="T378" i="4"/>
  <c r="N379" i="4"/>
  <c r="O379" i="4"/>
  <c r="P379" i="4"/>
  <c r="Q379" i="4"/>
  <c r="S379" i="4"/>
  <c r="T379" i="4"/>
  <c r="N380" i="4"/>
  <c r="O380" i="4"/>
  <c r="P380" i="4"/>
  <c r="Q380" i="4"/>
  <c r="S380" i="4"/>
  <c r="T380" i="4"/>
  <c r="N381" i="4"/>
  <c r="O381" i="4"/>
  <c r="P381" i="4"/>
  <c r="Q381" i="4"/>
  <c r="R381" i="4"/>
  <c r="S381" i="4"/>
  <c r="T381" i="4"/>
  <c r="N382" i="4"/>
  <c r="O382" i="4"/>
  <c r="P382" i="4"/>
  <c r="Q382" i="4"/>
  <c r="R382" i="4"/>
  <c r="S382" i="4"/>
  <c r="T382" i="4"/>
  <c r="N383" i="4"/>
  <c r="O383" i="4"/>
  <c r="P383" i="4"/>
  <c r="Q383" i="4"/>
  <c r="R383" i="4"/>
  <c r="S383" i="4"/>
  <c r="T383" i="4"/>
  <c r="N384" i="4"/>
  <c r="O384" i="4"/>
  <c r="P384" i="4"/>
  <c r="Q384" i="4"/>
  <c r="S384" i="4"/>
  <c r="T384" i="4"/>
  <c r="N385" i="4"/>
  <c r="O385" i="4"/>
  <c r="P385" i="4"/>
  <c r="Q385" i="4"/>
  <c r="R385" i="4"/>
  <c r="S385" i="4"/>
  <c r="T385" i="4"/>
  <c r="N386" i="4"/>
  <c r="O386" i="4"/>
  <c r="P386" i="4"/>
  <c r="Q386" i="4"/>
  <c r="R386" i="4"/>
  <c r="S386" i="4"/>
  <c r="T386" i="4"/>
  <c r="Q387" i="4"/>
  <c r="R387" i="4"/>
  <c r="S387" i="4"/>
  <c r="T387" i="4"/>
  <c r="V359" i="4"/>
  <c r="T341" i="4"/>
  <c r="T342" i="4"/>
  <c r="T343" i="4"/>
  <c r="T344" i="4"/>
  <c r="T345" i="4"/>
  <c r="S346" i="4"/>
  <c r="T346" i="4"/>
  <c r="S347" i="4"/>
  <c r="T347" i="4"/>
  <c r="S348" i="4"/>
  <c r="T348" i="4"/>
  <c r="S349" i="4"/>
  <c r="T349" i="4"/>
  <c r="S350" i="4"/>
  <c r="T350" i="4"/>
  <c r="S351" i="4"/>
  <c r="T351" i="4"/>
  <c r="S352" i="4"/>
  <c r="T352" i="4"/>
  <c r="S353" i="4"/>
  <c r="T353" i="4"/>
  <c r="S354" i="4"/>
  <c r="T354" i="4"/>
  <c r="S355" i="4"/>
  <c r="T355" i="4"/>
  <c r="S356" i="4"/>
  <c r="T356" i="4"/>
  <c r="S357" i="4"/>
  <c r="T357" i="4"/>
  <c r="S358" i="4"/>
  <c r="T358" i="4"/>
  <c r="S359" i="4"/>
  <c r="T359" i="4"/>
  <c r="R341" i="4"/>
  <c r="R342" i="4"/>
  <c r="R343" i="4"/>
  <c r="R344" i="4"/>
  <c r="R348" i="4"/>
  <c r="R349" i="4"/>
  <c r="R352" i="4"/>
  <c r="R353" i="4"/>
  <c r="R355" i="4"/>
  <c r="R356" i="4"/>
  <c r="R359" i="4"/>
  <c r="Q346" i="4"/>
  <c r="Q347" i="4"/>
  <c r="Q348" i="4"/>
  <c r="Q349" i="4"/>
  <c r="Q350" i="4"/>
  <c r="Q351" i="4"/>
  <c r="Q352" i="4"/>
  <c r="Q353" i="4"/>
  <c r="Q354" i="4"/>
  <c r="Q355" i="4"/>
  <c r="Q356" i="4"/>
  <c r="Q357" i="4"/>
  <c r="Q358" i="4"/>
  <c r="Q359" i="4"/>
  <c r="P341" i="4"/>
  <c r="P342" i="4"/>
  <c r="P343" i="4"/>
  <c r="P344" i="4"/>
  <c r="P345" i="4"/>
  <c r="P346" i="4"/>
  <c r="P347" i="4"/>
  <c r="P348" i="4"/>
  <c r="P349" i="4"/>
  <c r="P350" i="4"/>
  <c r="P351" i="4"/>
  <c r="P352" i="4"/>
  <c r="P353" i="4"/>
  <c r="P354" i="4"/>
  <c r="P355" i="4"/>
  <c r="P356" i="4"/>
  <c r="P357" i="4"/>
  <c r="P358" i="4"/>
  <c r="P359" i="4"/>
  <c r="O341" i="4"/>
  <c r="O342" i="4"/>
  <c r="O343" i="4"/>
  <c r="O344" i="4"/>
  <c r="O345" i="4"/>
  <c r="O346" i="4"/>
  <c r="O347" i="4"/>
  <c r="O348" i="4"/>
  <c r="O349" i="4"/>
  <c r="O350" i="4"/>
  <c r="O351" i="4"/>
  <c r="O352" i="4"/>
  <c r="O353" i="4"/>
  <c r="O354" i="4"/>
  <c r="O355" i="4"/>
  <c r="O356" i="4"/>
  <c r="O357" i="4"/>
  <c r="O358" i="4"/>
  <c r="O359" i="4"/>
  <c r="N341" i="4"/>
  <c r="N342" i="4"/>
  <c r="N343" i="4"/>
  <c r="N344" i="4"/>
  <c r="N345" i="4"/>
  <c r="N346" i="4"/>
  <c r="N347" i="4"/>
  <c r="N348" i="4"/>
  <c r="N349" i="4"/>
  <c r="N350" i="4"/>
  <c r="N351" i="4"/>
  <c r="N352" i="4"/>
  <c r="N353" i="4"/>
  <c r="N354" i="4"/>
  <c r="N355" i="4"/>
  <c r="N356" i="4"/>
  <c r="N357" i="4"/>
  <c r="N358" i="4"/>
  <c r="N359" i="4"/>
  <c r="U381" i="4" l="1"/>
  <c r="U372" i="4"/>
  <c r="U364" i="4"/>
  <c r="H24" i="41" s="1"/>
  <c r="U382" i="4"/>
  <c r="U373" i="4"/>
  <c r="U365" i="4"/>
  <c r="H8" i="41" s="1"/>
  <c r="U376" i="4"/>
  <c r="U367" i="4"/>
  <c r="H20" i="41" s="1"/>
  <c r="U383" i="4"/>
  <c r="U366" i="4"/>
  <c r="H3" i="41" s="1"/>
  <c r="U385" i="4"/>
  <c r="U377" i="4"/>
  <c r="U368" i="4"/>
  <c r="H11" i="41" s="1"/>
  <c r="U386" i="4"/>
  <c r="U378" i="4"/>
  <c r="U361" i="4"/>
  <c r="H18" i="41" s="1"/>
  <c r="U370" i="4"/>
  <c r="U371" i="4"/>
  <c r="U363" i="4"/>
  <c r="H6" i="41" s="1"/>
  <c r="S2" i="8"/>
  <c r="S2" i="20"/>
  <c r="I2" i="20"/>
  <c r="J2" i="20"/>
  <c r="K2" i="20"/>
  <c r="L2" i="20"/>
  <c r="M2" i="20"/>
  <c r="N2" i="20"/>
  <c r="O2" i="20"/>
  <c r="P2" i="20"/>
  <c r="Q2" i="20"/>
  <c r="G21" i="40"/>
  <c r="G18" i="40"/>
  <c r="G11" i="40"/>
  <c r="C2" i="22" l="1"/>
  <c r="S2" i="22"/>
  <c r="N267" i="4"/>
  <c r="P267" i="4"/>
  <c r="G267" i="4"/>
  <c r="I267" i="4" s="1"/>
  <c r="P266" i="4"/>
  <c r="O266" i="4"/>
  <c r="N266" i="4"/>
  <c r="J266" i="4"/>
  <c r="G266" i="4"/>
  <c r="I266" i="4" s="1"/>
  <c r="P265" i="4"/>
  <c r="J265" i="4"/>
  <c r="G265" i="4"/>
  <c r="I265" i="4" s="1"/>
  <c r="P264" i="4"/>
  <c r="O264" i="4"/>
  <c r="N264" i="4"/>
  <c r="G264" i="4"/>
  <c r="I264" i="4" s="1"/>
  <c r="P263" i="4"/>
  <c r="J263" i="4"/>
  <c r="G263" i="4"/>
  <c r="I263" i="4" s="1"/>
  <c r="O262" i="4"/>
  <c r="P262" i="4"/>
  <c r="J262" i="4"/>
  <c r="G262" i="4"/>
  <c r="I262" i="4" s="1"/>
  <c r="P261" i="4"/>
  <c r="O261" i="4"/>
  <c r="N261" i="4"/>
  <c r="G261" i="4"/>
  <c r="I261" i="4" s="1"/>
  <c r="J261" i="4"/>
  <c r="P260" i="4"/>
  <c r="O260" i="4"/>
  <c r="N260" i="4"/>
  <c r="J260" i="4"/>
  <c r="G260" i="4"/>
  <c r="I260" i="4" s="1"/>
  <c r="O259" i="4"/>
  <c r="P259" i="4"/>
  <c r="J259" i="4"/>
  <c r="G259" i="4"/>
  <c r="I259" i="4" s="1"/>
  <c r="P258" i="4"/>
  <c r="O258" i="4"/>
  <c r="N258" i="4"/>
  <c r="G258" i="4"/>
  <c r="I258" i="4" s="1"/>
  <c r="J258" i="4"/>
  <c r="P257" i="4"/>
  <c r="O257" i="4"/>
  <c r="N257" i="4"/>
  <c r="J257" i="4"/>
  <c r="G257" i="4"/>
  <c r="I257" i="4" s="1"/>
  <c r="O255" i="4"/>
  <c r="P255" i="4"/>
  <c r="J255" i="4"/>
  <c r="G255" i="4"/>
  <c r="I255" i="4" s="1"/>
  <c r="O254" i="4"/>
  <c r="N254" i="4"/>
  <c r="J254" i="4"/>
  <c r="G254" i="4"/>
  <c r="I254" i="4" s="1"/>
  <c r="P253" i="4"/>
  <c r="O253" i="4"/>
  <c r="N253" i="4"/>
  <c r="G253" i="4"/>
  <c r="I253" i="4" s="1"/>
  <c r="J253" i="4"/>
  <c r="P252" i="4"/>
  <c r="O252" i="4"/>
  <c r="N252" i="4"/>
  <c r="J252" i="4"/>
  <c r="G252" i="4"/>
  <c r="I252" i="4" s="1"/>
  <c r="P251" i="4"/>
  <c r="O251" i="4"/>
  <c r="N251" i="4"/>
  <c r="G251" i="4"/>
  <c r="I251" i="4" s="1"/>
  <c r="J251" i="4"/>
  <c r="P250" i="4"/>
  <c r="O250" i="4"/>
  <c r="N250" i="4"/>
  <c r="G250" i="4"/>
  <c r="I250" i="4" s="1"/>
  <c r="P249" i="4"/>
  <c r="O249" i="4"/>
  <c r="N249" i="4"/>
  <c r="J249" i="4"/>
  <c r="G249" i="4"/>
  <c r="I249" i="4" s="1"/>
  <c r="P248" i="4"/>
  <c r="O248" i="4"/>
  <c r="N248" i="4"/>
  <c r="G248" i="4"/>
  <c r="I248" i="4" s="1"/>
  <c r="J248" i="4"/>
  <c r="P247" i="4"/>
  <c r="N247" i="4"/>
  <c r="O247" i="4"/>
  <c r="G247" i="4"/>
  <c r="I247" i="4" s="1"/>
  <c r="P246" i="4"/>
  <c r="O246" i="4"/>
  <c r="N246" i="4"/>
  <c r="G246" i="4"/>
  <c r="I246" i="4" s="1"/>
  <c r="P245" i="4"/>
  <c r="O245" i="4"/>
  <c r="N245" i="4"/>
  <c r="J245" i="4"/>
  <c r="G245" i="4"/>
  <c r="I245" i="4" s="1"/>
  <c r="N244" i="4"/>
  <c r="J244" i="4"/>
  <c r="G244" i="4"/>
  <c r="I244" i="4" s="1"/>
  <c r="P243" i="4"/>
  <c r="J243" i="4"/>
  <c r="G243" i="4"/>
  <c r="I243" i="4" s="1"/>
  <c r="P242" i="4"/>
  <c r="O242" i="4"/>
  <c r="N242" i="4"/>
  <c r="G242" i="4"/>
  <c r="I242" i="4" s="1"/>
  <c r="U248" i="4" l="1"/>
  <c r="F17" i="41" s="1"/>
  <c r="U261" i="4"/>
  <c r="F6" i="41" s="1"/>
  <c r="U258" i="4"/>
  <c r="F26" i="41" s="1"/>
  <c r="U253" i="4"/>
  <c r="F23" i="41" s="1"/>
  <c r="J242" i="4"/>
  <c r="N243" i="4"/>
  <c r="P244" i="4"/>
  <c r="U245" i="4"/>
  <c r="F10" i="41" s="1"/>
  <c r="J247" i="4"/>
  <c r="P254" i="4"/>
  <c r="U254" i="4" s="1"/>
  <c r="F5" i="41" s="1"/>
  <c r="U257" i="4"/>
  <c r="F22" i="41" s="1"/>
  <c r="N263" i="4"/>
  <c r="J264" i="4"/>
  <c r="N265" i="4"/>
  <c r="O243" i="4"/>
  <c r="U251" i="4"/>
  <c r="F25" i="41" s="1"/>
  <c r="O263" i="4"/>
  <c r="O265" i="4"/>
  <c r="J246" i="4"/>
  <c r="U252" i="4"/>
  <c r="F12" i="41" s="1"/>
  <c r="N259" i="4"/>
  <c r="U259" i="4" s="1"/>
  <c r="F18" i="41" s="1"/>
  <c r="N262" i="4"/>
  <c r="U262" i="4" s="1"/>
  <c r="F19" i="41" s="1"/>
  <c r="O267" i="4"/>
  <c r="O244" i="4"/>
  <c r="U249" i="4"/>
  <c r="F13" i="41" s="1"/>
  <c r="N255" i="4"/>
  <c r="U255" i="4" s="1"/>
  <c r="F16" i="41" s="1"/>
  <c r="U266" i="4"/>
  <c r="F3" i="41" s="1"/>
  <c r="J250" i="4"/>
  <c r="U260" i="4"/>
  <c r="F21" i="41" s="1"/>
  <c r="J267" i="4"/>
  <c r="U244" i="4" l="1"/>
  <c r="F29" i="41" s="1"/>
  <c r="U243" i="4"/>
  <c r="F7" i="41" s="1"/>
  <c r="U265" i="4"/>
  <c r="F8" i="41" s="1"/>
  <c r="U250" i="4"/>
  <c r="F15" i="41" s="1"/>
  <c r="U242" i="4"/>
  <c r="U246" i="4"/>
  <c r="F9" i="41" s="1"/>
  <c r="U264" i="4"/>
  <c r="F30" i="41" s="1"/>
  <c r="U267" i="4"/>
  <c r="F11" i="41" s="1"/>
  <c r="U263" i="4"/>
  <c r="F24" i="41" s="1"/>
  <c r="U247" i="4"/>
  <c r="F14" i="41" s="1"/>
  <c r="P241" i="4" l="1"/>
  <c r="O241" i="4"/>
  <c r="N241" i="4"/>
  <c r="G241" i="4"/>
  <c r="I241" i="4" s="1"/>
  <c r="P240" i="4"/>
  <c r="O240" i="4"/>
  <c r="N240" i="4"/>
  <c r="J240" i="4"/>
  <c r="G240" i="4"/>
  <c r="I240" i="4" s="1"/>
  <c r="P239" i="4"/>
  <c r="J239" i="4"/>
  <c r="G239" i="4"/>
  <c r="I239" i="4" s="1"/>
  <c r="P238" i="4"/>
  <c r="O238" i="4"/>
  <c r="N238" i="4"/>
  <c r="N237" i="4"/>
  <c r="G237" i="4"/>
  <c r="I237" i="4" s="1"/>
  <c r="P236" i="4"/>
  <c r="O236" i="4"/>
  <c r="N236" i="4"/>
  <c r="J236" i="4"/>
  <c r="G236" i="4"/>
  <c r="I236" i="4" s="1"/>
  <c r="P235" i="4"/>
  <c r="O235" i="4"/>
  <c r="N235" i="4"/>
  <c r="G235" i="4"/>
  <c r="I235" i="4" s="1"/>
  <c r="P234" i="4"/>
  <c r="O234" i="4"/>
  <c r="N234" i="4"/>
  <c r="J234" i="4"/>
  <c r="G234" i="4"/>
  <c r="I234" i="4" s="1"/>
  <c r="P233" i="4"/>
  <c r="J233" i="4"/>
  <c r="G233" i="4"/>
  <c r="I233" i="4" s="1"/>
  <c r="P232" i="4"/>
  <c r="O232" i="4"/>
  <c r="N232" i="4"/>
  <c r="G232" i="4"/>
  <c r="I232" i="4" s="1"/>
  <c r="P231" i="4"/>
  <c r="O231" i="4"/>
  <c r="N231" i="4"/>
  <c r="G231" i="4"/>
  <c r="I231" i="4" s="1"/>
  <c r="J231" i="4"/>
  <c r="P230" i="4"/>
  <c r="O230" i="4"/>
  <c r="N230" i="4"/>
  <c r="J230" i="4"/>
  <c r="G230" i="4"/>
  <c r="I230" i="4" s="1"/>
  <c r="P229" i="4"/>
  <c r="O229" i="4"/>
  <c r="N229" i="4"/>
  <c r="G229" i="4"/>
  <c r="I229" i="4" s="1"/>
  <c r="O228" i="4"/>
  <c r="G228" i="4"/>
  <c r="I228" i="4" s="1"/>
  <c r="P227" i="4"/>
  <c r="O227" i="4"/>
  <c r="N227" i="4"/>
  <c r="J227" i="4"/>
  <c r="G227" i="4"/>
  <c r="I227" i="4" s="1"/>
  <c r="P226" i="4"/>
  <c r="O226" i="4"/>
  <c r="N226" i="4"/>
  <c r="G226" i="4"/>
  <c r="I226" i="4" s="1"/>
  <c r="P225" i="4"/>
  <c r="O225" i="4"/>
  <c r="N225" i="4"/>
  <c r="G225" i="4"/>
  <c r="I225" i="4" s="1"/>
  <c r="J225" i="4"/>
  <c r="U236" i="4" l="1"/>
  <c r="U231" i="4"/>
  <c r="N228" i="4"/>
  <c r="U240" i="4"/>
  <c r="P228" i="4"/>
  <c r="U230" i="4"/>
  <c r="U225" i="4"/>
  <c r="J226" i="4"/>
  <c r="P237" i="4"/>
  <c r="N233" i="4"/>
  <c r="J235" i="4"/>
  <c r="N239" i="4"/>
  <c r="J241" i="4"/>
  <c r="U234" i="4"/>
  <c r="U227" i="4"/>
  <c r="O237" i="4"/>
  <c r="J229" i="4"/>
  <c r="J232" i="4"/>
  <c r="J228" i="4"/>
  <c r="O233" i="4"/>
  <c r="O239" i="4"/>
  <c r="J237" i="4"/>
  <c r="U239" i="4" l="1"/>
  <c r="U233" i="4"/>
  <c r="U228" i="4"/>
  <c r="U241" i="4"/>
  <c r="U232" i="4"/>
  <c r="U238" i="4"/>
  <c r="U226" i="4"/>
  <c r="U235" i="4"/>
  <c r="U229" i="4"/>
  <c r="U237" i="4"/>
  <c r="S2" i="41" l="1"/>
  <c r="O204" i="4"/>
  <c r="G204" i="4"/>
  <c r="I204" i="4" s="1"/>
  <c r="P203" i="4"/>
  <c r="O203" i="4"/>
  <c r="N203" i="4"/>
  <c r="G203" i="4"/>
  <c r="I203" i="4" s="1"/>
  <c r="N202" i="4"/>
  <c r="G202" i="4"/>
  <c r="I202" i="4" s="1"/>
  <c r="J202" i="4"/>
  <c r="P201" i="4"/>
  <c r="G201" i="4"/>
  <c r="I201" i="4" s="1"/>
  <c r="J201" i="4"/>
  <c r="N200" i="4"/>
  <c r="G200" i="4"/>
  <c r="I200" i="4" s="1"/>
  <c r="N199" i="4"/>
  <c r="G199" i="4"/>
  <c r="I199" i="4" s="1"/>
  <c r="J199" i="4"/>
  <c r="P198" i="4"/>
  <c r="G198" i="4"/>
  <c r="I198" i="4" s="1"/>
  <c r="J198" i="4"/>
  <c r="P197" i="4"/>
  <c r="G197" i="4"/>
  <c r="I197" i="4" s="1"/>
  <c r="J197" i="4"/>
  <c r="P196" i="4"/>
  <c r="O196" i="4"/>
  <c r="N196" i="4"/>
  <c r="G196" i="4"/>
  <c r="I196" i="4" s="1"/>
  <c r="J196" i="4"/>
  <c r="P195" i="4"/>
  <c r="G195" i="4"/>
  <c r="I195" i="4" s="1"/>
  <c r="P194" i="4"/>
  <c r="O194" i="4"/>
  <c r="N194" i="4"/>
  <c r="G194" i="4"/>
  <c r="I194" i="4" s="1"/>
  <c r="J194" i="4"/>
  <c r="P193" i="4"/>
  <c r="O193" i="4"/>
  <c r="N193" i="4"/>
  <c r="G193" i="4"/>
  <c r="I193" i="4" s="1"/>
  <c r="J193" i="4"/>
  <c r="P192" i="4"/>
  <c r="O192" i="4"/>
  <c r="G192" i="4"/>
  <c r="I192" i="4" s="1"/>
  <c r="O191" i="4"/>
  <c r="G191" i="4"/>
  <c r="I191" i="4" s="1"/>
  <c r="P190" i="4"/>
  <c r="G190" i="4"/>
  <c r="I190" i="4" s="1"/>
  <c r="P189" i="4"/>
  <c r="O189" i="4"/>
  <c r="N189" i="4"/>
  <c r="G189" i="4"/>
  <c r="I189" i="4" s="1"/>
  <c r="J189" i="4"/>
  <c r="P188" i="4"/>
  <c r="G188" i="4"/>
  <c r="I188" i="4" s="1"/>
  <c r="J188" i="4"/>
  <c r="N187" i="4"/>
  <c r="G187" i="4"/>
  <c r="I187" i="4" s="1"/>
  <c r="N186" i="4"/>
  <c r="G186" i="4"/>
  <c r="I186" i="4" s="1"/>
  <c r="J186" i="4"/>
  <c r="P185" i="4"/>
  <c r="O185" i="4"/>
  <c r="N185" i="4"/>
  <c r="G185" i="4"/>
  <c r="I185" i="4" s="1"/>
  <c r="P184" i="4"/>
  <c r="O184" i="4"/>
  <c r="N184" i="4"/>
  <c r="G184" i="4"/>
  <c r="I184" i="4" s="1"/>
  <c r="O183" i="4"/>
  <c r="G183" i="4"/>
  <c r="I183" i="4" s="1"/>
  <c r="J183" i="4"/>
  <c r="P182" i="4"/>
  <c r="G182" i="4"/>
  <c r="I182" i="4" s="1"/>
  <c r="J182" i="4"/>
  <c r="N180" i="4"/>
  <c r="G180" i="4"/>
  <c r="I180" i="4" s="1"/>
  <c r="P179" i="4"/>
  <c r="G179" i="4"/>
  <c r="I179" i="4" s="1"/>
  <c r="J179" i="4"/>
  <c r="P178" i="4"/>
  <c r="O178" i="4"/>
  <c r="N178" i="4"/>
  <c r="G178" i="4"/>
  <c r="I178" i="4" s="1"/>
  <c r="P177" i="4"/>
  <c r="O177" i="4"/>
  <c r="N177" i="4"/>
  <c r="G177" i="4"/>
  <c r="I177" i="4" s="1"/>
  <c r="J177" i="4" l="1"/>
  <c r="N190" i="4"/>
  <c r="J192" i="4"/>
  <c r="O190" i="4"/>
  <c r="N191" i="4"/>
  <c r="O180" i="4"/>
  <c r="O187" i="4"/>
  <c r="P191" i="4"/>
  <c r="N192" i="4"/>
  <c r="O200" i="4"/>
  <c r="P180" i="4"/>
  <c r="J185" i="4"/>
  <c r="P187" i="4"/>
  <c r="P200" i="4"/>
  <c r="J203" i="4"/>
  <c r="N204" i="4"/>
  <c r="P204" i="4"/>
  <c r="N195" i="4"/>
  <c r="O199" i="4"/>
  <c r="O202" i="4"/>
  <c r="J178" i="4"/>
  <c r="N179" i="4"/>
  <c r="N182" i="4"/>
  <c r="P183" i="4"/>
  <c r="P186" i="4"/>
  <c r="J191" i="4"/>
  <c r="O195" i="4"/>
  <c r="N198" i="4"/>
  <c r="P199" i="4"/>
  <c r="N201" i="4"/>
  <c r="P202" i="4"/>
  <c r="O186" i="4"/>
  <c r="J184" i="4"/>
  <c r="O198" i="4"/>
  <c r="J200" i="4"/>
  <c r="O201" i="4"/>
  <c r="O179" i="4"/>
  <c r="J180" i="4"/>
  <c r="O182" i="4"/>
  <c r="J187" i="4"/>
  <c r="N188" i="4"/>
  <c r="J190" i="4"/>
  <c r="N197" i="4"/>
  <c r="N183" i="4"/>
  <c r="O188" i="4"/>
  <c r="O197" i="4"/>
  <c r="J195" i="4"/>
  <c r="J204" i="4"/>
  <c r="U185" i="4" l="1"/>
  <c r="E13" i="41" s="1"/>
  <c r="U177" i="4"/>
  <c r="U186" i="4"/>
  <c r="E28" i="41" s="1"/>
  <c r="U198" i="4"/>
  <c r="E19" i="41" s="1"/>
  <c r="U189" i="4"/>
  <c r="E12" i="41" s="1"/>
  <c r="U188" i="4"/>
  <c r="E25" i="41" s="1"/>
  <c r="U199" i="4"/>
  <c r="E24" i="41" s="1"/>
  <c r="U193" i="4"/>
  <c r="E22" i="41" s="1"/>
  <c r="U201" i="4"/>
  <c r="E8" i="41" s="1"/>
  <c r="U179" i="4"/>
  <c r="E29" i="41" s="1"/>
  <c r="U197" i="4"/>
  <c r="E6" i="41" s="1"/>
  <c r="U192" i="4"/>
  <c r="E16" i="41" s="1"/>
  <c r="U196" i="4"/>
  <c r="E21" i="41" s="1"/>
  <c r="U203" i="4"/>
  <c r="E20" i="41" s="1"/>
  <c r="U194" i="4"/>
  <c r="E26" i="41" s="1"/>
  <c r="U182" i="4"/>
  <c r="E9" i="41" s="1"/>
  <c r="U202" i="4"/>
  <c r="E3" i="41" s="1"/>
  <c r="U184" i="4"/>
  <c r="E17" i="41" s="1"/>
  <c r="U183" i="4"/>
  <c r="E14" i="41" s="1"/>
  <c r="U178" i="4" l="1"/>
  <c r="E7" i="41" s="1"/>
  <c r="U200" i="4"/>
  <c r="E27" i="41" s="1"/>
  <c r="U190" i="4"/>
  <c r="E23" i="41" s="1"/>
  <c r="U187" i="4"/>
  <c r="E15" i="41" s="1"/>
  <c r="U195" i="4"/>
  <c r="E18" i="41" s="1"/>
  <c r="U204" i="4"/>
  <c r="E11" i="41" s="1"/>
  <c r="U191" i="4"/>
  <c r="E5" i="41" s="1"/>
  <c r="U180" i="4"/>
  <c r="E10" i="41" s="1"/>
  <c r="N158" i="4" l="1"/>
  <c r="O158" i="4"/>
  <c r="P158" i="4"/>
  <c r="T158" i="4"/>
  <c r="N159" i="4"/>
  <c r="O159" i="4"/>
  <c r="P159" i="4"/>
  <c r="R159" i="4"/>
  <c r="T159" i="4"/>
  <c r="N160" i="4"/>
  <c r="O160" i="4"/>
  <c r="P160" i="4"/>
  <c r="R160" i="4"/>
  <c r="T160" i="4"/>
  <c r="N161" i="4"/>
  <c r="O161" i="4"/>
  <c r="P161" i="4"/>
  <c r="R161" i="4"/>
  <c r="T161" i="4"/>
  <c r="N162" i="4"/>
  <c r="O162" i="4"/>
  <c r="P162" i="4"/>
  <c r="R162" i="4"/>
  <c r="T162" i="4"/>
  <c r="N163" i="4"/>
  <c r="O163" i="4"/>
  <c r="P163" i="4"/>
  <c r="R163" i="4"/>
  <c r="T163" i="4"/>
  <c r="N164" i="4"/>
  <c r="O164" i="4"/>
  <c r="P164" i="4"/>
  <c r="R164" i="4"/>
  <c r="T164" i="4"/>
  <c r="N165" i="4"/>
  <c r="O165" i="4"/>
  <c r="P165" i="4"/>
  <c r="R165" i="4"/>
  <c r="T165" i="4"/>
  <c r="N166" i="4"/>
  <c r="O166" i="4"/>
  <c r="P166" i="4"/>
  <c r="T166" i="4"/>
  <c r="N167" i="4"/>
  <c r="O167" i="4"/>
  <c r="P167" i="4"/>
  <c r="T167" i="4"/>
  <c r="N168" i="4"/>
  <c r="O168" i="4"/>
  <c r="P168" i="4"/>
  <c r="R168" i="4"/>
  <c r="T168" i="4"/>
  <c r="N169" i="4"/>
  <c r="O169" i="4"/>
  <c r="P169" i="4"/>
  <c r="R169" i="4"/>
  <c r="T169" i="4"/>
  <c r="N170" i="4"/>
  <c r="O170" i="4"/>
  <c r="P170" i="4"/>
  <c r="R170" i="4"/>
  <c r="T170" i="4"/>
  <c r="N171" i="4"/>
  <c r="O171" i="4"/>
  <c r="P171" i="4"/>
  <c r="R171" i="4"/>
  <c r="T171" i="4"/>
  <c r="N172" i="4"/>
  <c r="O172" i="4"/>
  <c r="P172" i="4"/>
  <c r="T172" i="4"/>
  <c r="N173" i="4"/>
  <c r="O173" i="4"/>
  <c r="P173" i="4"/>
  <c r="R173" i="4"/>
  <c r="T173" i="4"/>
  <c r="N174" i="4"/>
  <c r="O174" i="4"/>
  <c r="P174" i="4"/>
  <c r="R174" i="4"/>
  <c r="T174" i="4"/>
  <c r="N175" i="4"/>
  <c r="O175" i="4"/>
  <c r="P175" i="4"/>
  <c r="T175" i="4"/>
  <c r="N176" i="4"/>
  <c r="O176" i="4"/>
  <c r="P176" i="4"/>
  <c r="T176" i="4"/>
  <c r="R205" i="4"/>
  <c r="T205" i="4"/>
  <c r="T206" i="4"/>
  <c r="R207" i="4"/>
  <c r="T207" i="4"/>
  <c r="T208" i="4"/>
  <c r="T209" i="4"/>
  <c r="T210" i="4"/>
  <c r="R211" i="4"/>
  <c r="T211" i="4"/>
  <c r="R212" i="4"/>
  <c r="T212" i="4"/>
  <c r="T213" i="4"/>
  <c r="T214" i="4"/>
  <c r="T215" i="4"/>
  <c r="R216" i="4"/>
  <c r="T216" i="4"/>
  <c r="T217" i="4"/>
  <c r="T218" i="4"/>
  <c r="T219" i="4"/>
  <c r="T220" i="4"/>
  <c r="R221" i="4"/>
  <c r="T221" i="4"/>
  <c r="R222" i="4"/>
  <c r="T222" i="4"/>
  <c r="R223" i="4"/>
  <c r="T223" i="4"/>
  <c r="R224" i="4"/>
  <c r="T224" i="4"/>
  <c r="T268" i="4"/>
  <c r="R269" i="4"/>
  <c r="T269" i="4"/>
  <c r="T270" i="4"/>
  <c r="T271" i="4"/>
  <c r="T272" i="4"/>
  <c r="R273" i="4"/>
  <c r="T273" i="4"/>
  <c r="T274" i="4"/>
  <c r="T275" i="4"/>
  <c r="T276" i="4"/>
  <c r="R277" i="4"/>
  <c r="T277" i="4"/>
  <c r="T278" i="4"/>
  <c r="T279" i="4"/>
  <c r="R280" i="4"/>
  <c r="T280" i="4"/>
  <c r="T281" i="4"/>
  <c r="T282" i="4"/>
  <c r="R283" i="4"/>
  <c r="T283" i="4"/>
  <c r="R284" i="4"/>
  <c r="T284" i="4"/>
  <c r="T285" i="4"/>
  <c r="R286" i="4"/>
  <c r="T286" i="4"/>
  <c r="R287" i="4"/>
  <c r="T287" i="4"/>
  <c r="S288" i="4"/>
  <c r="T288" i="4"/>
  <c r="S289" i="4"/>
  <c r="T289" i="4"/>
  <c r="R290" i="4"/>
  <c r="S290" i="4"/>
  <c r="T290" i="4"/>
  <c r="R291" i="4"/>
  <c r="S291" i="4"/>
  <c r="T291" i="4"/>
  <c r="R292" i="4"/>
  <c r="S292" i="4"/>
  <c r="T292" i="4"/>
  <c r="R293" i="4"/>
  <c r="S293" i="4"/>
  <c r="T293" i="4"/>
  <c r="R294" i="4"/>
  <c r="S294" i="4"/>
  <c r="T294" i="4"/>
  <c r="R295" i="4"/>
  <c r="S295" i="4"/>
  <c r="T295" i="4"/>
  <c r="R296" i="4"/>
  <c r="S296" i="4"/>
  <c r="T296" i="4"/>
  <c r="R297" i="4"/>
  <c r="S297" i="4"/>
  <c r="T297" i="4"/>
  <c r="R298" i="4"/>
  <c r="S298" i="4"/>
  <c r="T298" i="4"/>
  <c r="R299" i="4"/>
  <c r="S299" i="4"/>
  <c r="T299" i="4"/>
  <c r="S300" i="4"/>
  <c r="T300" i="4"/>
  <c r="S301" i="4"/>
  <c r="T301" i="4"/>
  <c r="R302" i="4"/>
  <c r="S302" i="4"/>
  <c r="T302" i="4"/>
  <c r="R303" i="4"/>
  <c r="S303" i="4"/>
  <c r="T303" i="4"/>
  <c r="R304" i="4"/>
  <c r="S304" i="4"/>
  <c r="T304" i="4"/>
  <c r="R305" i="4"/>
  <c r="S305" i="4"/>
  <c r="T305" i="4"/>
  <c r="R306" i="4"/>
  <c r="S306" i="4"/>
  <c r="T306" i="4"/>
  <c r="R307" i="4"/>
  <c r="S307" i="4"/>
  <c r="T307" i="4"/>
  <c r="S308" i="4"/>
  <c r="T308" i="4"/>
  <c r="R309" i="4"/>
  <c r="S309" i="4"/>
  <c r="T309" i="4"/>
  <c r="R310" i="4"/>
  <c r="S310" i="4"/>
  <c r="T310" i="4"/>
  <c r="S311" i="4"/>
  <c r="T311" i="4"/>
  <c r="R312" i="4"/>
  <c r="S312" i="4"/>
  <c r="T312" i="4"/>
  <c r="R313" i="4"/>
  <c r="S313" i="4"/>
  <c r="T313" i="4"/>
  <c r="R314" i="4"/>
  <c r="S314" i="4"/>
  <c r="T314" i="4"/>
  <c r="R315" i="4"/>
  <c r="S315" i="4"/>
  <c r="T315" i="4"/>
  <c r="S316" i="4"/>
  <c r="T316" i="4"/>
  <c r="R317" i="4"/>
  <c r="S317" i="4"/>
  <c r="T317" i="4"/>
  <c r="R318" i="4"/>
  <c r="S318" i="4"/>
  <c r="T318" i="4"/>
  <c r="R319" i="4"/>
  <c r="S319" i="4"/>
  <c r="T319" i="4"/>
  <c r="R320" i="4"/>
  <c r="S320" i="4"/>
  <c r="T320" i="4"/>
  <c r="R321" i="4"/>
  <c r="S321" i="4"/>
  <c r="T321" i="4"/>
  <c r="R322" i="4"/>
  <c r="S322" i="4"/>
  <c r="T322" i="4"/>
  <c r="R323" i="4"/>
  <c r="S323" i="4"/>
  <c r="T323" i="4"/>
  <c r="R324" i="4"/>
  <c r="S324" i="4"/>
  <c r="T324" i="4"/>
  <c r="R325" i="4"/>
  <c r="S325" i="4"/>
  <c r="T325" i="4"/>
  <c r="S326" i="4"/>
  <c r="T326" i="4"/>
  <c r="R327" i="4"/>
  <c r="S327" i="4"/>
  <c r="T327" i="4"/>
  <c r="T328" i="4"/>
  <c r="T329" i="4"/>
  <c r="T330" i="4"/>
  <c r="R331" i="4"/>
  <c r="T331" i="4"/>
  <c r="R332" i="4"/>
  <c r="T332" i="4"/>
  <c r="T333" i="4"/>
  <c r="T334" i="4"/>
  <c r="T335" i="4"/>
  <c r="R336" i="4"/>
  <c r="T336" i="4"/>
  <c r="R337" i="4"/>
  <c r="T337" i="4"/>
  <c r="T338" i="4"/>
  <c r="T339" i="4"/>
  <c r="R340" i="4"/>
  <c r="T340" i="4"/>
  <c r="G156" i="4"/>
  <c r="I156" i="4" s="1"/>
  <c r="G157" i="4"/>
  <c r="I157" i="4" s="1"/>
  <c r="G158" i="4"/>
  <c r="I158" i="4" s="1"/>
  <c r="G159" i="4"/>
  <c r="I159" i="4" s="1"/>
  <c r="G160" i="4"/>
  <c r="I160" i="4" s="1"/>
  <c r="G161" i="4"/>
  <c r="I161" i="4" s="1"/>
  <c r="G162" i="4"/>
  <c r="I162" i="4" s="1"/>
  <c r="G163" i="4"/>
  <c r="I163" i="4" s="1"/>
  <c r="G164" i="4"/>
  <c r="I164" i="4" s="1"/>
  <c r="G165" i="4"/>
  <c r="I165" i="4" s="1"/>
  <c r="G166" i="4"/>
  <c r="I166" i="4" s="1"/>
  <c r="G167" i="4"/>
  <c r="I167" i="4" s="1"/>
  <c r="G168" i="4"/>
  <c r="I168" i="4" s="1"/>
  <c r="G169" i="4"/>
  <c r="I169" i="4" s="1"/>
  <c r="G170" i="4"/>
  <c r="I170" i="4" s="1"/>
  <c r="G171" i="4"/>
  <c r="I171" i="4" s="1"/>
  <c r="G172" i="4"/>
  <c r="I172" i="4" s="1"/>
  <c r="G173" i="4"/>
  <c r="I173" i="4" s="1"/>
  <c r="G175" i="4"/>
  <c r="I175" i="4" s="1"/>
  <c r="G176" i="4"/>
  <c r="I176" i="4" s="1"/>
  <c r="G205" i="4"/>
  <c r="I205" i="4" s="1"/>
  <c r="G206" i="4"/>
  <c r="I206" i="4" s="1"/>
  <c r="G207" i="4"/>
  <c r="I207" i="4" s="1"/>
  <c r="G208" i="4"/>
  <c r="I208" i="4" s="1"/>
  <c r="G209" i="4"/>
  <c r="I209" i="4" s="1"/>
  <c r="G210" i="4"/>
  <c r="I210" i="4" s="1"/>
  <c r="G211" i="4"/>
  <c r="I211" i="4" s="1"/>
  <c r="G212" i="4"/>
  <c r="I212" i="4" s="1"/>
  <c r="G213" i="4"/>
  <c r="I213" i="4" s="1"/>
  <c r="G214" i="4"/>
  <c r="I214" i="4" s="1"/>
  <c r="G215" i="4"/>
  <c r="I215" i="4" s="1"/>
  <c r="G216" i="4"/>
  <c r="I216" i="4" s="1"/>
  <c r="G217" i="4"/>
  <c r="I217" i="4" s="1"/>
  <c r="G218" i="4"/>
  <c r="I218" i="4" s="1"/>
  <c r="G219" i="4"/>
  <c r="I219" i="4" s="1"/>
  <c r="G220" i="4"/>
  <c r="I220" i="4" s="1"/>
  <c r="G221" i="4"/>
  <c r="I221" i="4" s="1"/>
  <c r="G222" i="4"/>
  <c r="I222" i="4" s="1"/>
  <c r="G223" i="4"/>
  <c r="I223" i="4" s="1"/>
  <c r="G224" i="4"/>
  <c r="I224" i="4" s="1"/>
  <c r="G268" i="4"/>
  <c r="I268" i="4" s="1"/>
  <c r="G269" i="4"/>
  <c r="I269" i="4" s="1"/>
  <c r="G270" i="4"/>
  <c r="I270" i="4" s="1"/>
  <c r="G271" i="4"/>
  <c r="I271" i="4" s="1"/>
  <c r="G272" i="4"/>
  <c r="I272" i="4" s="1"/>
  <c r="G273" i="4"/>
  <c r="I273" i="4" s="1"/>
  <c r="G274" i="4"/>
  <c r="I274" i="4" s="1"/>
  <c r="G275" i="4"/>
  <c r="I275" i="4" s="1"/>
  <c r="G276" i="4"/>
  <c r="I276" i="4" s="1"/>
  <c r="G277" i="4"/>
  <c r="I277" i="4" s="1"/>
  <c r="G278" i="4"/>
  <c r="I278" i="4" s="1"/>
  <c r="G279" i="4"/>
  <c r="I279" i="4" s="1"/>
  <c r="I280" i="4"/>
  <c r="I281" i="4"/>
  <c r="I282" i="4"/>
  <c r="I283" i="4"/>
  <c r="I284" i="4"/>
  <c r="I285" i="4"/>
  <c r="J174" i="4"/>
  <c r="J286" i="4"/>
  <c r="K286" i="4" s="1"/>
  <c r="J287" i="4"/>
  <c r="K287" i="4" s="1"/>
  <c r="Q290" i="4"/>
  <c r="Q299" i="4"/>
  <c r="Q304" i="4"/>
  <c r="Q313" i="4"/>
  <c r="J328" i="4"/>
  <c r="K328" i="4" s="1"/>
  <c r="J329" i="4"/>
  <c r="K329" i="4" s="1"/>
  <c r="J333" i="4"/>
  <c r="K333" i="4" s="1"/>
  <c r="J335" i="4"/>
  <c r="K335" i="4" s="1"/>
  <c r="J336" i="4"/>
  <c r="K336" i="4" s="1"/>
  <c r="J337" i="4"/>
  <c r="K337" i="4" s="1"/>
  <c r="J340" i="4"/>
  <c r="K340" i="4" s="1"/>
  <c r="S338" i="4" l="1"/>
  <c r="J338" i="4"/>
  <c r="K338" i="4" s="1"/>
  <c r="Q330" i="4"/>
  <c r="J330" i="4"/>
  <c r="K330" i="4" s="1"/>
  <c r="J341" i="4"/>
  <c r="K341" i="4" s="1"/>
  <c r="S341" i="4"/>
  <c r="Q341" i="4"/>
  <c r="Q331" i="4"/>
  <c r="J331" i="4"/>
  <c r="K331" i="4" s="1"/>
  <c r="J344" i="4"/>
  <c r="K344" i="4" s="1"/>
  <c r="Q344" i="4"/>
  <c r="S344" i="4"/>
  <c r="Q332" i="4"/>
  <c r="J332" i="4"/>
  <c r="K332" i="4" s="1"/>
  <c r="J345" i="4"/>
  <c r="K345" i="4" s="1"/>
  <c r="Q345" i="4"/>
  <c r="S345" i="4"/>
  <c r="Q339" i="4"/>
  <c r="J339" i="4"/>
  <c r="K339" i="4" s="1"/>
  <c r="J343" i="4"/>
  <c r="K343" i="4" s="1"/>
  <c r="Q343" i="4"/>
  <c r="S343" i="4"/>
  <c r="J342" i="4"/>
  <c r="K342" i="4" s="1"/>
  <c r="S342" i="4"/>
  <c r="Q342" i="4"/>
  <c r="Q334" i="4"/>
  <c r="J334" i="4"/>
  <c r="K334" i="4" s="1"/>
  <c r="S281" i="4"/>
  <c r="S273" i="4"/>
  <c r="S280" i="4"/>
  <c r="S272" i="4"/>
  <c r="S337" i="4"/>
  <c r="S339" i="4"/>
  <c r="S331" i="4"/>
  <c r="S283" i="4"/>
  <c r="S275" i="4"/>
  <c r="S330" i="4"/>
  <c r="S282" i="4"/>
  <c r="S274" i="4"/>
  <c r="S329" i="4"/>
  <c r="S336" i="4"/>
  <c r="S328" i="4"/>
  <c r="H2" i="20" s="1"/>
  <c r="S287" i="4"/>
  <c r="S335" i="4"/>
  <c r="S271" i="4"/>
  <c r="S334" i="4"/>
  <c r="S286" i="4"/>
  <c r="S278" i="4"/>
  <c r="S270" i="4"/>
  <c r="S279" i="4"/>
  <c r="S333" i="4"/>
  <c r="S285" i="4"/>
  <c r="S277" i="4"/>
  <c r="S269" i="4"/>
  <c r="S340" i="4"/>
  <c r="S284" i="4"/>
  <c r="S276" i="4"/>
  <c r="Q329" i="4"/>
  <c r="S268" i="4"/>
  <c r="S218" i="4"/>
  <c r="S208" i="4"/>
  <c r="S221" i="4"/>
  <c r="S213" i="4"/>
  <c r="S220" i="4"/>
  <c r="S212" i="4"/>
  <c r="S222" i="4"/>
  <c r="S214" i="4"/>
  <c r="S219" i="4"/>
  <c r="S211" i="4"/>
  <c r="S210" i="4"/>
  <c r="S217" i="4"/>
  <c r="S209" i="4"/>
  <c r="S224" i="4"/>
  <c r="S216" i="4"/>
  <c r="S223" i="4"/>
  <c r="S215" i="4"/>
  <c r="S207" i="4"/>
  <c r="S206" i="4"/>
  <c r="S205" i="4"/>
  <c r="Q323" i="4"/>
  <c r="Q315" i="4"/>
  <c r="Q308" i="4"/>
  <c r="Q303" i="4"/>
  <c r="Q298" i="4"/>
  <c r="Q291" i="4"/>
  <c r="Q284" i="4"/>
  <c r="J284" i="4"/>
  <c r="K284" i="4" s="1"/>
  <c r="Q276" i="4"/>
  <c r="J276" i="4"/>
  <c r="K276" i="4" s="1"/>
  <c r="Q268" i="4"/>
  <c r="J268" i="4"/>
  <c r="K268" i="4" s="1"/>
  <c r="Q219" i="4"/>
  <c r="J219" i="4"/>
  <c r="K219" i="4" s="1"/>
  <c r="Q211" i="4"/>
  <c r="J211" i="4"/>
  <c r="K211" i="4" s="1"/>
  <c r="Q175" i="4"/>
  <c r="S175" i="4"/>
  <c r="J175" i="4"/>
  <c r="K175" i="4" s="1"/>
  <c r="Q167" i="4"/>
  <c r="S167" i="4"/>
  <c r="J167" i="4"/>
  <c r="K167" i="4" s="1"/>
  <c r="Q159" i="4"/>
  <c r="S159" i="4"/>
  <c r="J159" i="4"/>
  <c r="K159" i="4" s="1"/>
  <c r="Q338" i="4"/>
  <c r="Q314" i="4"/>
  <c r="Q297" i="4"/>
  <c r="Q275" i="4"/>
  <c r="J275" i="4"/>
  <c r="K275" i="4" s="1"/>
  <c r="Q210" i="4"/>
  <c r="J210" i="4"/>
  <c r="K210" i="4" s="1"/>
  <c r="Q174" i="4"/>
  <c r="S174" i="4"/>
  <c r="Q166" i="4"/>
  <c r="S166" i="4"/>
  <c r="J166" i="4"/>
  <c r="K166" i="4" s="1"/>
  <c r="Q322" i="4"/>
  <c r="Q283" i="4"/>
  <c r="J283" i="4"/>
  <c r="K283" i="4" s="1"/>
  <c r="Q337" i="4"/>
  <c r="Q321" i="4"/>
  <c r="Q282" i="4"/>
  <c r="J282" i="4"/>
  <c r="K282" i="4" s="1"/>
  <c r="Q274" i="4"/>
  <c r="J274" i="4"/>
  <c r="K274" i="4" s="1"/>
  <c r="Q224" i="4"/>
  <c r="J224" i="4"/>
  <c r="K224" i="4" s="1"/>
  <c r="Q217" i="4"/>
  <c r="J217" i="4"/>
  <c r="K217" i="4" s="1"/>
  <c r="Q209" i="4"/>
  <c r="J209" i="4"/>
  <c r="K209" i="4" s="1"/>
  <c r="Q173" i="4"/>
  <c r="S173" i="4"/>
  <c r="J173" i="4"/>
  <c r="K173" i="4" s="1"/>
  <c r="Q165" i="4"/>
  <c r="S165" i="4"/>
  <c r="J165" i="4"/>
  <c r="K165" i="4" s="1"/>
  <c r="Q307" i="4"/>
  <c r="Q218" i="4"/>
  <c r="J218" i="4"/>
  <c r="K218" i="4" s="1"/>
  <c r="Q336" i="4"/>
  <c r="Q328" i="4"/>
  <c r="Q320" i="4"/>
  <c r="Q312" i="4"/>
  <c r="Q302" i="4"/>
  <c r="Q296" i="4"/>
  <c r="Q289" i="4"/>
  <c r="Q281" i="4"/>
  <c r="J281" i="4"/>
  <c r="K281" i="4" s="1"/>
  <c r="Q273" i="4"/>
  <c r="J273" i="4"/>
  <c r="K273" i="4" s="1"/>
  <c r="Q223" i="4"/>
  <c r="J223" i="4"/>
  <c r="K223" i="4" s="1"/>
  <c r="Q216" i="4"/>
  <c r="J216" i="4"/>
  <c r="K216" i="4" s="1"/>
  <c r="Q208" i="4"/>
  <c r="J208" i="4"/>
  <c r="K208" i="4" s="1"/>
  <c r="Q172" i="4"/>
  <c r="S172" i="4"/>
  <c r="J172" i="4"/>
  <c r="K172" i="4" s="1"/>
  <c r="Q164" i="4"/>
  <c r="S164" i="4"/>
  <c r="J164" i="4"/>
  <c r="K164" i="4" s="1"/>
  <c r="Q335" i="4"/>
  <c r="Q327" i="4"/>
  <c r="Q319" i="4"/>
  <c r="Q311" i="4"/>
  <c r="Q306" i="4"/>
  <c r="Q301" i="4"/>
  <c r="Q295" i="4"/>
  <c r="Q288" i="4"/>
  <c r="Q280" i="4"/>
  <c r="J280" i="4"/>
  <c r="K280" i="4" s="1"/>
  <c r="Q272" i="4"/>
  <c r="J272" i="4"/>
  <c r="K272" i="4" s="1"/>
  <c r="Q222" i="4"/>
  <c r="J222" i="4"/>
  <c r="K222" i="4" s="1"/>
  <c r="Q215" i="4"/>
  <c r="J215" i="4"/>
  <c r="K215" i="4" s="1"/>
  <c r="Q207" i="4"/>
  <c r="J207" i="4"/>
  <c r="K207" i="4" s="1"/>
  <c r="Q171" i="4"/>
  <c r="S171" i="4"/>
  <c r="J171" i="4"/>
  <c r="K171" i="4" s="1"/>
  <c r="Q163" i="4"/>
  <c r="S163" i="4"/>
  <c r="J163" i="4"/>
  <c r="K163" i="4" s="1"/>
  <c r="Q326" i="4"/>
  <c r="Q318" i="4"/>
  <c r="Q300" i="4"/>
  <c r="Q294" i="4"/>
  <c r="Q287" i="4"/>
  <c r="Q279" i="4"/>
  <c r="J279" i="4"/>
  <c r="K279" i="4" s="1"/>
  <c r="Q271" i="4"/>
  <c r="J271" i="4"/>
  <c r="K271" i="4" s="1"/>
  <c r="Q221" i="4"/>
  <c r="J221" i="4"/>
  <c r="K221" i="4" s="1"/>
  <c r="Q214" i="4"/>
  <c r="J214" i="4"/>
  <c r="K214" i="4" s="1"/>
  <c r="Q206" i="4"/>
  <c r="J206" i="4"/>
  <c r="K206" i="4" s="1"/>
  <c r="Q170" i="4"/>
  <c r="S170" i="4"/>
  <c r="J170" i="4"/>
  <c r="K170" i="4" s="1"/>
  <c r="Q162" i="4"/>
  <c r="S162" i="4"/>
  <c r="J162" i="4"/>
  <c r="K162" i="4" s="1"/>
  <c r="Q333" i="4"/>
  <c r="Q325" i="4"/>
  <c r="Q317" i="4"/>
  <c r="Q310" i="4"/>
  <c r="Q305" i="4"/>
  <c r="Q293" i="4"/>
  <c r="Q286" i="4"/>
  <c r="Q278" i="4"/>
  <c r="J278" i="4"/>
  <c r="K278" i="4" s="1"/>
  <c r="Q270" i="4"/>
  <c r="J270" i="4"/>
  <c r="K270" i="4" s="1"/>
  <c r="Q220" i="4"/>
  <c r="J220" i="4"/>
  <c r="K220" i="4" s="1"/>
  <c r="Q213" i="4"/>
  <c r="J213" i="4"/>
  <c r="K213" i="4" s="1"/>
  <c r="Q205" i="4"/>
  <c r="J205" i="4"/>
  <c r="K205" i="4" s="1"/>
  <c r="S169" i="4"/>
  <c r="Q169" i="4"/>
  <c r="J169" i="4"/>
  <c r="K169" i="4" s="1"/>
  <c r="S161" i="4"/>
  <c r="Q161" i="4"/>
  <c r="J161" i="4"/>
  <c r="K161" i="4" s="1"/>
  <c r="Q340" i="4"/>
  <c r="Q324" i="4"/>
  <c r="Q316" i="4"/>
  <c r="Q309" i="4"/>
  <c r="Q292" i="4"/>
  <c r="Q285" i="4"/>
  <c r="J285" i="4"/>
  <c r="K285" i="4" s="1"/>
  <c r="Q277" i="4"/>
  <c r="J277" i="4"/>
  <c r="K277" i="4" s="1"/>
  <c r="Q269" i="4"/>
  <c r="J269" i="4"/>
  <c r="K269" i="4" s="1"/>
  <c r="Q212" i="4"/>
  <c r="J212" i="4"/>
  <c r="K212" i="4" s="1"/>
  <c r="S176" i="4"/>
  <c r="Q176" i="4"/>
  <c r="J176" i="4"/>
  <c r="K176" i="4" s="1"/>
  <c r="S168" i="4"/>
  <c r="Q168" i="4"/>
  <c r="J168" i="4"/>
  <c r="K168" i="4" s="1"/>
  <c r="S160" i="4"/>
  <c r="Q160" i="4"/>
  <c r="J160" i="4"/>
  <c r="K160" i="4" s="1"/>
  <c r="G2" i="20" l="1"/>
  <c r="F2" i="20"/>
  <c r="U171" i="4"/>
  <c r="U164" i="4"/>
  <c r="U162" i="4"/>
  <c r="U169" i="4"/>
  <c r="U174" i="4"/>
  <c r="U170" i="4"/>
  <c r="U161" i="4"/>
  <c r="U168" i="4"/>
  <c r="U165" i="4"/>
  <c r="U159" i="4"/>
  <c r="E16" i="8" s="1"/>
  <c r="U160" i="4"/>
  <c r="U163" i="4"/>
  <c r="U173" i="4"/>
  <c r="D2" i="22"/>
  <c r="E2" i="22"/>
  <c r="F2" i="22"/>
  <c r="G2" i="22"/>
  <c r="H2" i="22"/>
  <c r="I2" i="22"/>
  <c r="J2" i="22"/>
  <c r="K2" i="22"/>
  <c r="L2" i="22"/>
  <c r="M2" i="22"/>
  <c r="N2" i="22"/>
  <c r="O2" i="22"/>
  <c r="P2" i="22"/>
  <c r="Q2" i="22"/>
  <c r="G139" i="4"/>
  <c r="I139" i="4" s="1"/>
  <c r="J139" i="4"/>
  <c r="G138" i="4"/>
  <c r="I138" i="4" s="1"/>
  <c r="J138" i="4"/>
  <c r="G137" i="4"/>
  <c r="I137" i="4" s="1"/>
  <c r="J137" i="4"/>
  <c r="G136" i="4"/>
  <c r="I136" i="4" s="1"/>
  <c r="J136" i="4"/>
  <c r="G135" i="4"/>
  <c r="I135" i="4" s="1"/>
  <c r="J135" i="4"/>
  <c r="G134" i="4"/>
  <c r="I134" i="4" s="1"/>
  <c r="J134" i="4"/>
  <c r="G133" i="4"/>
  <c r="I133" i="4" s="1"/>
  <c r="J133" i="4"/>
  <c r="G132" i="4"/>
  <c r="I132" i="4" s="1"/>
  <c r="J132" i="4"/>
  <c r="G131" i="4"/>
  <c r="I131" i="4" s="1"/>
  <c r="J131" i="4"/>
  <c r="G130" i="4"/>
  <c r="I130" i="4" s="1"/>
  <c r="J130" i="4"/>
  <c r="G129" i="4"/>
  <c r="I129" i="4" s="1"/>
  <c r="J129" i="4"/>
  <c r="G128" i="4"/>
  <c r="I128" i="4" s="1"/>
  <c r="J128" i="4"/>
  <c r="G127" i="4"/>
  <c r="I127" i="4" s="1"/>
  <c r="J127" i="4"/>
  <c r="G126" i="4"/>
  <c r="I126" i="4" s="1"/>
  <c r="J126" i="4"/>
  <c r="G125" i="4"/>
  <c r="I125" i="4" s="1"/>
  <c r="J125" i="4"/>
  <c r="G124" i="4"/>
  <c r="I124" i="4" s="1"/>
  <c r="J124" i="4"/>
  <c r="G123" i="4"/>
  <c r="I123" i="4" s="1"/>
  <c r="J123" i="4"/>
  <c r="G122" i="4"/>
  <c r="I122" i="4" s="1"/>
  <c r="J122" i="4"/>
  <c r="G121" i="4"/>
  <c r="I121" i="4" s="1"/>
  <c r="J121" i="4"/>
  <c r="G120" i="4"/>
  <c r="I120" i="4" s="1"/>
  <c r="J120" i="4"/>
  <c r="G119" i="4"/>
  <c r="I119" i="4" s="1"/>
  <c r="J119" i="4"/>
  <c r="G118" i="4"/>
  <c r="I118" i="4" s="1"/>
  <c r="J118" i="4"/>
  <c r="G117" i="4"/>
  <c r="I117" i="4" s="1"/>
  <c r="J117" i="4"/>
  <c r="G115" i="4"/>
  <c r="I115" i="4" s="1"/>
  <c r="J115" i="4"/>
  <c r="G114" i="4"/>
  <c r="I114" i="4" s="1"/>
  <c r="J114" i="4"/>
  <c r="G113" i="4"/>
  <c r="I113" i="4" s="1"/>
  <c r="J113" i="4"/>
  <c r="G112" i="4"/>
  <c r="I112" i="4" s="1"/>
  <c r="J112" i="4"/>
  <c r="G111" i="4"/>
  <c r="I111" i="4" s="1"/>
  <c r="J111" i="4"/>
  <c r="R2" i="22" l="1"/>
  <c r="G110" i="4" l="1"/>
  <c r="I110" i="4" s="1"/>
  <c r="J110" i="4"/>
  <c r="G109" i="4"/>
  <c r="I109" i="4" s="1"/>
  <c r="J109" i="4"/>
  <c r="G108" i="4"/>
  <c r="I108" i="4" s="1"/>
  <c r="J108" i="4"/>
  <c r="I107" i="4"/>
  <c r="J107" i="4"/>
  <c r="G106" i="4"/>
  <c r="I106" i="4" s="1"/>
  <c r="J106" i="4"/>
  <c r="G105" i="4"/>
  <c r="I105" i="4" s="1"/>
  <c r="J105" i="4"/>
  <c r="G104" i="4"/>
  <c r="I104" i="4" s="1"/>
  <c r="J104" i="4"/>
  <c r="G103" i="4"/>
  <c r="I103" i="4" s="1"/>
  <c r="J103" i="4"/>
  <c r="G102" i="4"/>
  <c r="I102" i="4" s="1"/>
  <c r="J102" i="4"/>
  <c r="G101" i="4"/>
  <c r="I101" i="4" s="1"/>
  <c r="J101" i="4"/>
  <c r="G100" i="4"/>
  <c r="I100" i="4" s="1"/>
  <c r="J100" i="4"/>
  <c r="G99" i="4"/>
  <c r="I99" i="4" s="1"/>
  <c r="J99" i="4"/>
  <c r="G98" i="4"/>
  <c r="I98" i="4" s="1"/>
  <c r="J98" i="4"/>
  <c r="G97" i="4"/>
  <c r="I97" i="4" s="1"/>
  <c r="J97" i="4"/>
  <c r="G96" i="4"/>
  <c r="I96" i="4" s="1"/>
  <c r="J96" i="4"/>
  <c r="G95" i="4"/>
  <c r="I95" i="4" s="1"/>
  <c r="J95" i="4"/>
  <c r="G94" i="4"/>
  <c r="I94" i="4" s="1"/>
  <c r="J94" i="4"/>
  <c r="G93" i="4"/>
  <c r="I93" i="4" s="1"/>
  <c r="J93" i="4"/>
  <c r="G92" i="4"/>
  <c r="I92" i="4" s="1"/>
  <c r="J92" i="4"/>
  <c r="T90" i="4" l="1"/>
  <c r="S90" i="4"/>
  <c r="R90" i="4"/>
  <c r="P90" i="4"/>
  <c r="O90" i="4"/>
  <c r="N90" i="4"/>
  <c r="G90" i="4"/>
  <c r="T2" i="22"/>
  <c r="J42" i="4" l="1"/>
  <c r="G42" i="4"/>
  <c r="I42" i="4" s="1"/>
  <c r="N42" i="4"/>
  <c r="O42" i="4"/>
  <c r="P42" i="4"/>
  <c r="T42" i="4"/>
  <c r="J43" i="4"/>
  <c r="G43" i="4"/>
  <c r="I43" i="4" s="1"/>
  <c r="O43" i="4"/>
  <c r="N43" i="4"/>
  <c r="R43" i="4"/>
  <c r="T43" i="4"/>
  <c r="G44" i="4"/>
  <c r="I44" i="4" s="1"/>
  <c r="N44" i="4"/>
  <c r="P44" i="4"/>
  <c r="R44" i="4"/>
  <c r="T44" i="4"/>
  <c r="G45" i="4"/>
  <c r="I45" i="4" s="1"/>
  <c r="N45" i="4"/>
  <c r="R45" i="4"/>
  <c r="T45" i="4"/>
  <c r="J46" i="4"/>
  <c r="G46" i="4"/>
  <c r="I46" i="4" s="1"/>
  <c r="N46" i="4"/>
  <c r="O46" i="4"/>
  <c r="P46" i="4"/>
  <c r="R46" i="4"/>
  <c r="T46" i="4"/>
  <c r="J47" i="4"/>
  <c r="G47" i="4"/>
  <c r="I47" i="4" s="1"/>
  <c r="O47" i="4"/>
  <c r="N47" i="4"/>
  <c r="T47" i="4"/>
  <c r="G48" i="4"/>
  <c r="I48" i="4" s="1"/>
  <c r="N48" i="4"/>
  <c r="P48" i="4"/>
  <c r="T48" i="4"/>
  <c r="G49" i="4"/>
  <c r="I49" i="4" s="1"/>
  <c r="N49" i="4"/>
  <c r="T49" i="4"/>
  <c r="J50" i="4"/>
  <c r="G50" i="4"/>
  <c r="I50" i="4" s="1"/>
  <c r="N50" i="4"/>
  <c r="O50" i="4"/>
  <c r="P50" i="4"/>
  <c r="R50" i="4"/>
  <c r="T50" i="4"/>
  <c r="J51" i="4"/>
  <c r="G51" i="4"/>
  <c r="I51" i="4" s="1"/>
  <c r="O51" i="4"/>
  <c r="N51" i="4"/>
  <c r="R51" i="4"/>
  <c r="T51" i="4"/>
  <c r="J52" i="4"/>
  <c r="G52" i="4"/>
  <c r="I52" i="4" s="1"/>
  <c r="N52" i="4"/>
  <c r="P52" i="4"/>
  <c r="R52" i="4"/>
  <c r="T52" i="4"/>
  <c r="G53" i="4"/>
  <c r="I53" i="4" s="1"/>
  <c r="N53" i="4"/>
  <c r="R53" i="4"/>
  <c r="T53" i="4"/>
  <c r="J54" i="4"/>
  <c r="G54" i="4"/>
  <c r="I54" i="4" s="1"/>
  <c r="N54" i="4"/>
  <c r="O54" i="4"/>
  <c r="P54" i="4"/>
  <c r="R54" i="4"/>
  <c r="T54" i="4"/>
  <c r="J55" i="4"/>
  <c r="G55" i="4"/>
  <c r="I55" i="4" s="1"/>
  <c r="O55" i="4"/>
  <c r="N55" i="4"/>
  <c r="R55" i="4"/>
  <c r="T55" i="4"/>
  <c r="J56" i="4"/>
  <c r="G56" i="4"/>
  <c r="I56" i="4" s="1"/>
  <c r="N56" i="4"/>
  <c r="P56" i="4"/>
  <c r="R56" i="4"/>
  <c r="T56" i="4"/>
  <c r="G57" i="4"/>
  <c r="I57" i="4" s="1"/>
  <c r="N57" i="4"/>
  <c r="T57" i="4"/>
  <c r="J58" i="4"/>
  <c r="G58" i="4"/>
  <c r="I58" i="4" s="1"/>
  <c r="N58" i="4"/>
  <c r="O58" i="4"/>
  <c r="P58" i="4"/>
  <c r="R58" i="4"/>
  <c r="T58" i="4"/>
  <c r="J59" i="4"/>
  <c r="G59" i="4"/>
  <c r="I59" i="4" s="1"/>
  <c r="O59" i="4"/>
  <c r="N59" i="4"/>
  <c r="R59" i="4"/>
  <c r="T59" i="4"/>
  <c r="G60" i="4"/>
  <c r="I60" i="4" s="1"/>
  <c r="N60" i="4"/>
  <c r="P60" i="4"/>
  <c r="R60" i="4"/>
  <c r="T60" i="4"/>
  <c r="G61" i="4"/>
  <c r="I61" i="4" s="1"/>
  <c r="N61" i="4"/>
  <c r="R61" i="4"/>
  <c r="T61" i="4"/>
  <c r="G62" i="4"/>
  <c r="I62" i="4" s="1"/>
  <c r="N62" i="4"/>
  <c r="O62" i="4"/>
  <c r="P62" i="4"/>
  <c r="R62" i="4"/>
  <c r="T62" i="4"/>
  <c r="J63" i="4"/>
  <c r="G63" i="4"/>
  <c r="I63" i="4" s="1"/>
  <c r="O63" i="4"/>
  <c r="N63" i="4"/>
  <c r="T63" i="4"/>
  <c r="J64" i="4"/>
  <c r="G64" i="4"/>
  <c r="I64" i="4" s="1"/>
  <c r="O64" i="4"/>
  <c r="N64" i="4"/>
  <c r="P64" i="4"/>
  <c r="R64" i="4"/>
  <c r="T64" i="4"/>
  <c r="G65" i="4"/>
  <c r="I65" i="4" s="1"/>
  <c r="N65" i="4"/>
  <c r="R65" i="4"/>
  <c r="T65" i="4"/>
  <c r="G66" i="4"/>
  <c r="I66" i="4" s="1"/>
  <c r="N66" i="4"/>
  <c r="O66" i="4"/>
  <c r="P66" i="4"/>
  <c r="R66" i="4"/>
  <c r="T66" i="4"/>
  <c r="J67" i="4"/>
  <c r="G67" i="4"/>
  <c r="I67" i="4" s="1"/>
  <c r="O67" i="4"/>
  <c r="N67" i="4"/>
  <c r="T67" i="4"/>
  <c r="G68" i="4"/>
  <c r="I68" i="4" s="1"/>
  <c r="O68" i="4"/>
  <c r="N68" i="4"/>
  <c r="P68" i="4"/>
  <c r="T68" i="4"/>
  <c r="G69" i="4"/>
  <c r="I69" i="4" s="1"/>
  <c r="N69" i="4"/>
  <c r="T69" i="4"/>
  <c r="G70" i="4"/>
  <c r="I70" i="4" s="1"/>
  <c r="N70" i="4"/>
  <c r="O70" i="4"/>
  <c r="P70" i="4"/>
  <c r="T70" i="4"/>
  <c r="J71" i="4"/>
  <c r="G71" i="4"/>
  <c r="I71" i="4" s="1"/>
  <c r="O71" i="4"/>
  <c r="N71" i="4"/>
  <c r="R71" i="4"/>
  <c r="T71" i="4"/>
  <c r="G72" i="4"/>
  <c r="I72" i="4" s="1"/>
  <c r="O72" i="4"/>
  <c r="N72" i="4"/>
  <c r="P72" i="4"/>
  <c r="R72" i="4"/>
  <c r="T72" i="4"/>
  <c r="G28" i="4"/>
  <c r="S56" i="4" l="1"/>
  <c r="K51" i="4"/>
  <c r="S55" i="4"/>
  <c r="S59" i="4"/>
  <c r="S48" i="4"/>
  <c r="S49" i="4"/>
  <c r="S51" i="4"/>
  <c r="S46" i="4"/>
  <c r="Q42" i="4"/>
  <c r="Q71" i="4"/>
  <c r="S67" i="4"/>
  <c r="S62" i="4"/>
  <c r="S53" i="4"/>
  <c r="S69" i="4"/>
  <c r="Q63" i="4"/>
  <c r="S58" i="4"/>
  <c r="S52" i="4"/>
  <c r="S47" i="4"/>
  <c r="S43" i="4"/>
  <c r="S65" i="4"/>
  <c r="S64" i="4"/>
  <c r="Q59" i="4"/>
  <c r="S70" i="4"/>
  <c r="S60" i="4"/>
  <c r="Q54" i="4"/>
  <c r="S44" i="4"/>
  <c r="S72" i="4"/>
  <c r="S66" i="4"/>
  <c r="S63" i="4"/>
  <c r="S61" i="4"/>
  <c r="S45" i="4"/>
  <c r="S57" i="4"/>
  <c r="S68" i="4"/>
  <c r="S50" i="4"/>
  <c r="Q72" i="4"/>
  <c r="K55" i="4"/>
  <c r="Q47" i="4"/>
  <c r="K67" i="4"/>
  <c r="K63" i="4"/>
  <c r="Q62" i="4"/>
  <c r="K43" i="4"/>
  <c r="K59" i="4"/>
  <c r="K47" i="4"/>
  <c r="Q53" i="4"/>
  <c r="Q51" i="4"/>
  <c r="Q56" i="4"/>
  <c r="S54" i="4"/>
  <c r="Q52" i="4"/>
  <c r="Q44" i="4"/>
  <c r="S71" i="4"/>
  <c r="Q69" i="4"/>
  <c r="Q49" i="4"/>
  <c r="Q48" i="4"/>
  <c r="Q45" i="4"/>
  <c r="S42" i="4"/>
  <c r="Q70" i="4"/>
  <c r="Q68" i="4"/>
  <c r="Q67" i="4"/>
  <c r="K64" i="4"/>
  <c r="Q65" i="4"/>
  <c r="K56" i="4"/>
  <c r="Q66" i="4"/>
  <c r="K52" i="4"/>
  <c r="K71" i="4"/>
  <c r="Q64" i="4"/>
  <c r="Q61" i="4"/>
  <c r="Q60" i="4"/>
  <c r="Q57" i="4"/>
  <c r="J68" i="4"/>
  <c r="K68" i="4" s="1"/>
  <c r="J48" i="4"/>
  <c r="K48" i="4" s="1"/>
  <c r="Q46" i="4"/>
  <c r="Q55" i="4"/>
  <c r="Q43" i="4"/>
  <c r="J44" i="4"/>
  <c r="K44" i="4" s="1"/>
  <c r="Q50" i="4"/>
  <c r="J60" i="4"/>
  <c r="K60" i="4" s="1"/>
  <c r="Q58" i="4"/>
  <c r="K54" i="4"/>
  <c r="K42" i="4"/>
  <c r="K50" i="4"/>
  <c r="K46" i="4"/>
  <c r="K58" i="4"/>
  <c r="J72" i="4"/>
  <c r="P71" i="4"/>
  <c r="P67" i="4"/>
  <c r="P63" i="4"/>
  <c r="P59" i="4"/>
  <c r="P55" i="4"/>
  <c r="P51" i="4"/>
  <c r="P47" i="4"/>
  <c r="P43" i="4"/>
  <c r="J69" i="4"/>
  <c r="J65" i="4"/>
  <c r="J61" i="4"/>
  <c r="J57" i="4"/>
  <c r="J53" i="4"/>
  <c r="J49" i="4"/>
  <c r="J45" i="4"/>
  <c r="J70" i="4"/>
  <c r="J66" i="4"/>
  <c r="J62" i="4"/>
  <c r="O60" i="4"/>
  <c r="O56" i="4"/>
  <c r="O52" i="4"/>
  <c r="O48" i="4"/>
  <c r="O44" i="4"/>
  <c r="P69" i="4"/>
  <c r="P65" i="4"/>
  <c r="P61" i="4"/>
  <c r="P57" i="4"/>
  <c r="P53" i="4"/>
  <c r="P49" i="4"/>
  <c r="P45" i="4"/>
  <c r="O69" i="4"/>
  <c r="O65" i="4"/>
  <c r="O61" i="4"/>
  <c r="O57" i="4"/>
  <c r="O53" i="4"/>
  <c r="O49" i="4"/>
  <c r="O45" i="4"/>
  <c r="B70" i="43"/>
  <c r="B71" i="43"/>
  <c r="B72" i="43"/>
  <c r="B73" i="43"/>
  <c r="B74" i="43"/>
  <c r="B64" i="43"/>
  <c r="B33" i="43"/>
  <c r="B3" i="43"/>
  <c r="B13" i="43"/>
  <c r="B69" i="43"/>
  <c r="B17" i="43"/>
  <c r="B14" i="43"/>
  <c r="B40" i="43"/>
  <c r="B55" i="43"/>
  <c r="B5" i="43"/>
  <c r="B43" i="43"/>
  <c r="B32" i="43"/>
  <c r="B18" i="43"/>
  <c r="B28" i="43"/>
  <c r="B38" i="43"/>
  <c r="B30" i="43"/>
  <c r="B15" i="43"/>
  <c r="B50" i="43"/>
  <c r="B57" i="43"/>
  <c r="B65" i="43"/>
  <c r="B58" i="43"/>
  <c r="B26" i="43"/>
  <c r="B11" i="43"/>
  <c r="B47" i="43"/>
  <c r="B45" i="43"/>
  <c r="B54" i="43"/>
  <c r="B59" i="43"/>
  <c r="B42" i="43"/>
  <c r="B68" i="43"/>
  <c r="B52" i="43"/>
  <c r="B51" i="43"/>
  <c r="B23" i="43"/>
  <c r="B35" i="43"/>
  <c r="B12" i="43"/>
  <c r="B49" i="43"/>
  <c r="B8" i="43"/>
  <c r="B60" i="43"/>
  <c r="B62" i="43"/>
  <c r="B25" i="43"/>
  <c r="B2" i="43"/>
  <c r="B16" i="43"/>
  <c r="B31" i="43"/>
  <c r="B10" i="43"/>
  <c r="B67" i="43"/>
  <c r="B24" i="43"/>
  <c r="B44" i="43"/>
  <c r="B39" i="43"/>
  <c r="B63" i="43"/>
  <c r="B22" i="43"/>
  <c r="B66" i="43"/>
  <c r="B56" i="43"/>
  <c r="B61" i="43"/>
  <c r="B29" i="43"/>
  <c r="B7" i="43"/>
  <c r="B48" i="43"/>
  <c r="B34" i="43"/>
  <c r="B36" i="43"/>
  <c r="B37" i="43"/>
  <c r="B46" i="43"/>
  <c r="B27" i="43"/>
  <c r="B9" i="43"/>
  <c r="B4" i="43"/>
  <c r="B21" i="43"/>
  <c r="B41" i="43"/>
  <c r="B53" i="43"/>
  <c r="B19" i="43"/>
  <c r="T2" i="4"/>
  <c r="S2" i="4"/>
  <c r="R2" i="4"/>
  <c r="P2" i="4"/>
  <c r="O2" i="4"/>
  <c r="N2" i="4"/>
  <c r="G2" i="4"/>
  <c r="I2" i="4" s="1"/>
  <c r="G3" i="4"/>
  <c r="G4" i="4"/>
  <c r="G5" i="4"/>
  <c r="G6" i="4"/>
  <c r="G7" i="4"/>
  <c r="G8" i="4"/>
  <c r="G9" i="4"/>
  <c r="G10" i="4"/>
  <c r="G11" i="4"/>
  <c r="G12" i="4"/>
  <c r="G13" i="4"/>
  <c r="G14" i="4"/>
  <c r="G15" i="4"/>
  <c r="G16" i="4"/>
  <c r="G17" i="4"/>
  <c r="G18" i="4"/>
  <c r="G19" i="4"/>
  <c r="G20" i="4"/>
  <c r="G21" i="4"/>
  <c r="G22" i="4"/>
  <c r="G23" i="4"/>
  <c r="G24" i="4"/>
  <c r="G25" i="4"/>
  <c r="G26" i="4"/>
  <c r="G27" i="4"/>
  <c r="G29" i="4"/>
  <c r="G30" i="4"/>
  <c r="G31" i="4"/>
  <c r="G32" i="4"/>
  <c r="G33" i="4"/>
  <c r="G34" i="4"/>
  <c r="G35" i="4"/>
  <c r="G36" i="4"/>
  <c r="G37" i="4"/>
  <c r="G38" i="4"/>
  <c r="G39" i="4"/>
  <c r="G40" i="4"/>
  <c r="G41" i="4"/>
  <c r="G73" i="4"/>
  <c r="G74" i="4"/>
  <c r="G75" i="4"/>
  <c r="G76" i="4"/>
  <c r="G77" i="4"/>
  <c r="G78" i="4"/>
  <c r="G79" i="4"/>
  <c r="G80" i="4"/>
  <c r="G81" i="4"/>
  <c r="G82" i="4"/>
  <c r="G83" i="4"/>
  <c r="G84" i="4"/>
  <c r="G85" i="4"/>
  <c r="G86" i="4"/>
  <c r="G87" i="4"/>
  <c r="G88" i="4"/>
  <c r="G89" i="4"/>
  <c r="G91" i="4"/>
  <c r="G140" i="4"/>
  <c r="G141" i="4"/>
  <c r="G142" i="4"/>
  <c r="G143" i="4"/>
  <c r="G144" i="4"/>
  <c r="G145" i="4"/>
  <c r="G146" i="4"/>
  <c r="G147" i="4"/>
  <c r="G148" i="4"/>
  <c r="G149" i="4"/>
  <c r="G150" i="4"/>
  <c r="G151" i="4"/>
  <c r="G152" i="4"/>
  <c r="G153" i="4"/>
  <c r="G154" i="4"/>
  <c r="G155" i="4"/>
  <c r="I155" i="4" s="1"/>
  <c r="U43" i="4" l="1"/>
  <c r="C7" i="41" s="1"/>
  <c r="U52" i="4"/>
  <c r="C28" i="41" s="1"/>
  <c r="U55" i="4"/>
  <c r="C12" i="41" s="1"/>
  <c r="U71" i="4"/>
  <c r="C20" i="41" s="1"/>
  <c r="U51" i="4"/>
  <c r="C13" i="41" s="1"/>
  <c r="U46" i="4"/>
  <c r="C10" i="41" s="1"/>
  <c r="U56" i="4"/>
  <c r="C23" i="41" s="1"/>
  <c r="U54" i="4"/>
  <c r="C25" i="41" s="1"/>
  <c r="U59" i="4"/>
  <c r="C22" i="41" s="1"/>
  <c r="U64" i="4"/>
  <c r="C6" i="41" s="1"/>
  <c r="U50" i="4"/>
  <c r="C17" i="41" s="1"/>
  <c r="U58" i="4"/>
  <c r="C16" i="41" s="1"/>
  <c r="U60" i="4"/>
  <c r="C31" i="41" s="1"/>
  <c r="U44" i="4"/>
  <c r="C29" i="41" s="1"/>
  <c r="K62" i="4"/>
  <c r="K65" i="4"/>
  <c r="K66" i="4"/>
  <c r="K69" i="4"/>
  <c r="K61" i="4"/>
  <c r="K70" i="4"/>
  <c r="K72" i="4"/>
  <c r="K45" i="4"/>
  <c r="K49" i="4"/>
  <c r="K53" i="4"/>
  <c r="K57" i="4"/>
  <c r="U65" i="4" l="1"/>
  <c r="C19" i="41" s="1"/>
  <c r="U53" i="4"/>
  <c r="C15" i="41" s="1"/>
  <c r="U72" i="4"/>
  <c r="C11" i="41" s="1"/>
  <c r="U61" i="4"/>
  <c r="C26" i="41" s="1"/>
  <c r="U45" i="4"/>
  <c r="C33" i="41" s="1"/>
  <c r="U66" i="4"/>
  <c r="C24" i="41" s="1"/>
  <c r="U62" i="4"/>
  <c r="C18" i="41" s="1"/>
  <c r="I13" i="4"/>
  <c r="R13" i="4"/>
  <c r="T13" i="4"/>
  <c r="Y13" i="4"/>
  <c r="Z13" i="4"/>
  <c r="I17" i="4"/>
  <c r="M17" i="4"/>
  <c r="R17" i="4"/>
  <c r="T17" i="4"/>
  <c r="Y17" i="4"/>
  <c r="Z17" i="4"/>
  <c r="I3" i="4"/>
  <c r="M3" i="4"/>
  <c r="N3" i="4" s="1"/>
  <c r="T3" i="4"/>
  <c r="Y3" i="4"/>
  <c r="Z3" i="4"/>
  <c r="I4" i="4"/>
  <c r="N4" i="4"/>
  <c r="O4" i="4"/>
  <c r="R4" i="4"/>
  <c r="T4" i="4"/>
  <c r="Y4" i="4"/>
  <c r="Z4" i="4"/>
  <c r="I10" i="4"/>
  <c r="T10" i="4"/>
  <c r="Y10" i="4"/>
  <c r="Z10" i="4"/>
  <c r="I21" i="4"/>
  <c r="N21" i="4"/>
  <c r="T21" i="4"/>
  <c r="Y21" i="4"/>
  <c r="Z21" i="4"/>
  <c r="I11" i="4"/>
  <c r="P11" i="4"/>
  <c r="O11" i="4"/>
  <c r="R11" i="4"/>
  <c r="T11" i="4"/>
  <c r="Y11" i="4"/>
  <c r="Z11" i="4"/>
  <c r="I9" i="4"/>
  <c r="N9" i="4"/>
  <c r="T9" i="4"/>
  <c r="Y9" i="4"/>
  <c r="Z9" i="4"/>
  <c r="I6" i="4"/>
  <c r="N6" i="4"/>
  <c r="O6" i="4"/>
  <c r="P6" i="4"/>
  <c r="R6" i="4"/>
  <c r="T6" i="4"/>
  <c r="Y6" i="4"/>
  <c r="Z6" i="4"/>
  <c r="I5" i="4"/>
  <c r="M5" i="4"/>
  <c r="O5" i="4" s="1"/>
  <c r="R5" i="4"/>
  <c r="T5" i="4"/>
  <c r="Y5" i="4"/>
  <c r="Z5" i="4"/>
  <c r="I7" i="4"/>
  <c r="N7" i="4"/>
  <c r="O7" i="4"/>
  <c r="P7" i="4"/>
  <c r="R7" i="4"/>
  <c r="T7" i="4"/>
  <c r="Y7" i="4"/>
  <c r="Z7" i="4"/>
  <c r="I18" i="4"/>
  <c r="P18" i="4"/>
  <c r="R18" i="4"/>
  <c r="T18" i="4"/>
  <c r="Y18" i="4"/>
  <c r="Z18" i="4"/>
  <c r="I16" i="4"/>
  <c r="M16" i="4"/>
  <c r="T16" i="4"/>
  <c r="Y16" i="4"/>
  <c r="Z16" i="4"/>
  <c r="I19" i="4"/>
  <c r="M19" i="4"/>
  <c r="T19" i="4"/>
  <c r="Y19" i="4"/>
  <c r="Z19" i="4"/>
  <c r="I15" i="4"/>
  <c r="M15" i="4"/>
  <c r="N15" i="4" s="1"/>
  <c r="R15" i="4"/>
  <c r="T15" i="4"/>
  <c r="Y15" i="4"/>
  <c r="Z15" i="4"/>
  <c r="I20" i="4"/>
  <c r="O20" i="4"/>
  <c r="R20" i="4"/>
  <c r="T20" i="4"/>
  <c r="Y20" i="4"/>
  <c r="Z20" i="4"/>
  <c r="I12" i="4"/>
  <c r="M12" i="4"/>
  <c r="R12" i="4"/>
  <c r="T12" i="4"/>
  <c r="Y12" i="4"/>
  <c r="Z12" i="4"/>
  <c r="I14" i="4"/>
  <c r="N14" i="4"/>
  <c r="O14" i="4"/>
  <c r="P14" i="4"/>
  <c r="R14" i="4"/>
  <c r="T14" i="4"/>
  <c r="Y14" i="4"/>
  <c r="Z14" i="4"/>
  <c r="I8" i="4"/>
  <c r="R8" i="4"/>
  <c r="T8" i="4"/>
  <c r="Y8" i="4"/>
  <c r="Z8" i="4"/>
  <c r="P22" i="4"/>
  <c r="O22" i="4"/>
  <c r="R22" i="4"/>
  <c r="S22" i="4"/>
  <c r="T22" i="4"/>
  <c r="X22" i="4"/>
  <c r="Y22" i="4"/>
  <c r="Z22" i="4"/>
  <c r="I23" i="4"/>
  <c r="R23" i="4"/>
  <c r="T23" i="4"/>
  <c r="Y23" i="4"/>
  <c r="Z23" i="4"/>
  <c r="I24" i="4"/>
  <c r="X24" i="4"/>
  <c r="R24" i="4"/>
  <c r="T24" i="4"/>
  <c r="Y24" i="4"/>
  <c r="Z24" i="4"/>
  <c r="I25" i="4"/>
  <c r="P25" i="4"/>
  <c r="O25" i="4"/>
  <c r="T25" i="4"/>
  <c r="X25" i="4"/>
  <c r="Y25" i="4"/>
  <c r="Z25" i="4"/>
  <c r="I26" i="4"/>
  <c r="N26" i="4"/>
  <c r="R26" i="4"/>
  <c r="T26" i="4"/>
  <c r="Y26" i="4"/>
  <c r="Z26" i="4"/>
  <c r="I27" i="4"/>
  <c r="O27" i="4"/>
  <c r="N27" i="4"/>
  <c r="P27" i="4"/>
  <c r="R27" i="4"/>
  <c r="T27" i="4"/>
  <c r="X27" i="4"/>
  <c r="Y27" i="4"/>
  <c r="Z27" i="4"/>
  <c r="I28" i="4"/>
  <c r="N28" i="4"/>
  <c r="P28" i="4"/>
  <c r="T28" i="4"/>
  <c r="X28" i="4"/>
  <c r="Y28" i="4"/>
  <c r="Z28" i="4"/>
  <c r="I29" i="4"/>
  <c r="N29" i="4"/>
  <c r="R29" i="4"/>
  <c r="T29" i="4"/>
  <c r="X29" i="4"/>
  <c r="Y29" i="4"/>
  <c r="Z29" i="4"/>
  <c r="I30" i="4"/>
  <c r="M30" i="4"/>
  <c r="O30" i="4" s="1"/>
  <c r="T30" i="4"/>
  <c r="Y30" i="4"/>
  <c r="Z30" i="4"/>
  <c r="I31" i="4"/>
  <c r="R31" i="4"/>
  <c r="T31" i="4"/>
  <c r="Y31" i="4"/>
  <c r="Z31" i="4"/>
  <c r="I32" i="4"/>
  <c r="X32" i="4"/>
  <c r="R32" i="4"/>
  <c r="T32" i="4"/>
  <c r="Y32" i="4"/>
  <c r="Z32" i="4"/>
  <c r="I33" i="4"/>
  <c r="R33" i="4"/>
  <c r="T33" i="4"/>
  <c r="Y33" i="4"/>
  <c r="Z33" i="4"/>
  <c r="I34" i="4"/>
  <c r="M34" i="4"/>
  <c r="P34" i="4" s="1"/>
  <c r="R34" i="4"/>
  <c r="T34" i="4"/>
  <c r="Y34" i="4"/>
  <c r="Z34" i="4"/>
  <c r="I35" i="4"/>
  <c r="P35" i="4"/>
  <c r="O35" i="4"/>
  <c r="R35" i="4"/>
  <c r="T35" i="4"/>
  <c r="X35" i="4"/>
  <c r="Y35" i="4"/>
  <c r="Z35" i="4"/>
  <c r="I36" i="4"/>
  <c r="M36" i="4"/>
  <c r="O36" i="4" s="1"/>
  <c r="R36" i="4"/>
  <c r="T36" i="4"/>
  <c r="Y36" i="4"/>
  <c r="Z36" i="4"/>
  <c r="I37" i="4"/>
  <c r="M37" i="4"/>
  <c r="O37" i="4" s="1"/>
  <c r="R37" i="4"/>
  <c r="T37" i="4"/>
  <c r="Y37" i="4"/>
  <c r="Z37" i="4"/>
  <c r="I38" i="4"/>
  <c r="M38" i="4"/>
  <c r="P38" i="4" s="1"/>
  <c r="T38" i="4"/>
  <c r="Y38" i="4"/>
  <c r="Z38" i="4"/>
  <c r="I39" i="4"/>
  <c r="R39" i="4"/>
  <c r="T39" i="4"/>
  <c r="Y39" i="4"/>
  <c r="Z39" i="4"/>
  <c r="I40" i="4"/>
  <c r="M40" i="4"/>
  <c r="X40" i="4" s="1"/>
  <c r="R40" i="4"/>
  <c r="T40" i="4"/>
  <c r="Y40" i="4"/>
  <c r="Z40" i="4"/>
  <c r="I41" i="4"/>
  <c r="M41" i="4"/>
  <c r="P41" i="4" s="1"/>
  <c r="T41" i="4"/>
  <c r="Y41" i="4"/>
  <c r="Z41" i="4"/>
  <c r="Y42" i="4"/>
  <c r="Z42" i="4"/>
  <c r="X43" i="4"/>
  <c r="Y43" i="4"/>
  <c r="Z43" i="4"/>
  <c r="X44" i="4"/>
  <c r="Y44" i="4"/>
  <c r="Z44" i="4"/>
  <c r="X45" i="4"/>
  <c r="Y45" i="4"/>
  <c r="Z45" i="4"/>
  <c r="Y46" i="4"/>
  <c r="Z46" i="4"/>
  <c r="Y47" i="4"/>
  <c r="Z47" i="4"/>
  <c r="X48" i="4"/>
  <c r="Y48" i="4"/>
  <c r="Z48" i="4"/>
  <c r="Y49" i="4"/>
  <c r="Z49" i="4"/>
  <c r="Y50" i="4"/>
  <c r="Z50" i="4"/>
  <c r="X51" i="4"/>
  <c r="Y51" i="4"/>
  <c r="Z51" i="4"/>
  <c r="Y52" i="4"/>
  <c r="Z52" i="4"/>
  <c r="Y53" i="4"/>
  <c r="Z53" i="4"/>
  <c r="X54" i="4"/>
  <c r="Y54" i="4"/>
  <c r="Z54" i="4"/>
  <c r="Y55" i="4"/>
  <c r="Z55" i="4"/>
  <c r="X56" i="4"/>
  <c r="Y56" i="4"/>
  <c r="Z56" i="4"/>
  <c r="X57" i="4"/>
  <c r="Y57" i="4"/>
  <c r="Z57" i="4"/>
  <c r="Y58" i="4"/>
  <c r="Z58" i="4"/>
  <c r="X59" i="4"/>
  <c r="Y59" i="4"/>
  <c r="Z59" i="4"/>
  <c r="X60" i="4"/>
  <c r="Y60" i="4"/>
  <c r="Z60" i="4"/>
  <c r="Y61" i="4"/>
  <c r="Z61" i="4"/>
  <c r="X62" i="4"/>
  <c r="Y62" i="4"/>
  <c r="Z62" i="4"/>
  <c r="Y63" i="4"/>
  <c r="Z63" i="4"/>
  <c r="X64" i="4"/>
  <c r="Y64" i="4"/>
  <c r="Z64" i="4"/>
  <c r="Y65" i="4"/>
  <c r="Z65" i="4"/>
  <c r="Y66" i="4"/>
  <c r="Z66" i="4"/>
  <c r="Y67" i="4"/>
  <c r="Z67" i="4"/>
  <c r="Y68" i="4"/>
  <c r="Z68" i="4"/>
  <c r="Y69" i="4"/>
  <c r="Z69" i="4"/>
  <c r="X70" i="4"/>
  <c r="Y70" i="4"/>
  <c r="Z70" i="4"/>
  <c r="Y71" i="4"/>
  <c r="Z71" i="4"/>
  <c r="Y72" i="4"/>
  <c r="Z72" i="4"/>
  <c r="I73" i="4"/>
  <c r="M73" i="4"/>
  <c r="T73" i="4"/>
  <c r="Y73" i="4"/>
  <c r="Z73" i="4"/>
  <c r="I74" i="4"/>
  <c r="M74" i="4"/>
  <c r="N74" i="4" s="1"/>
  <c r="T74" i="4"/>
  <c r="Y74" i="4"/>
  <c r="Z74" i="4"/>
  <c r="I75" i="4"/>
  <c r="M75" i="4"/>
  <c r="O75" i="4" s="1"/>
  <c r="R75" i="4"/>
  <c r="T75" i="4"/>
  <c r="Y75" i="4"/>
  <c r="Z75" i="4"/>
  <c r="I76" i="4"/>
  <c r="M76" i="4"/>
  <c r="P76" i="4" s="1"/>
  <c r="T76" i="4"/>
  <c r="Y76" i="4"/>
  <c r="Z76" i="4"/>
  <c r="I77" i="4"/>
  <c r="O77" i="4"/>
  <c r="T77" i="4"/>
  <c r="Y77" i="4"/>
  <c r="Z77" i="4"/>
  <c r="I78" i="4"/>
  <c r="M78" i="4"/>
  <c r="R78" i="4"/>
  <c r="T78" i="4"/>
  <c r="Y78" i="4"/>
  <c r="Z78" i="4"/>
  <c r="I79" i="4"/>
  <c r="P79" i="4"/>
  <c r="T79" i="4"/>
  <c r="Y79" i="4"/>
  <c r="Z79" i="4"/>
  <c r="I80" i="4"/>
  <c r="N80" i="4"/>
  <c r="R80" i="4"/>
  <c r="T80" i="4"/>
  <c r="Y80" i="4"/>
  <c r="Z80" i="4"/>
  <c r="I81" i="4"/>
  <c r="M81" i="4"/>
  <c r="P81" i="4" s="1"/>
  <c r="T81" i="4"/>
  <c r="Y81" i="4"/>
  <c r="Z81" i="4"/>
  <c r="I82" i="4"/>
  <c r="N82" i="4"/>
  <c r="T82" i="4"/>
  <c r="Y82" i="4"/>
  <c r="Z82" i="4"/>
  <c r="I83" i="4"/>
  <c r="N83" i="4"/>
  <c r="T83" i="4"/>
  <c r="Y83" i="4"/>
  <c r="Z83" i="4"/>
  <c r="I84" i="4"/>
  <c r="T84" i="4"/>
  <c r="Y84" i="4"/>
  <c r="Z84" i="4"/>
  <c r="I85" i="4"/>
  <c r="M85" i="4"/>
  <c r="P85" i="4" s="1"/>
  <c r="R85" i="4"/>
  <c r="T85" i="4"/>
  <c r="Y85" i="4"/>
  <c r="Z85" i="4"/>
  <c r="I86" i="4"/>
  <c r="R86" i="4"/>
  <c r="T86" i="4"/>
  <c r="Y86" i="4"/>
  <c r="Z86" i="4"/>
  <c r="I87" i="4"/>
  <c r="M87" i="4"/>
  <c r="P87" i="4" s="1"/>
  <c r="R87" i="4"/>
  <c r="T87" i="4"/>
  <c r="Y87" i="4"/>
  <c r="Z87" i="4"/>
  <c r="I88" i="4"/>
  <c r="R88" i="4"/>
  <c r="T88" i="4"/>
  <c r="Y88" i="4"/>
  <c r="Z88" i="4"/>
  <c r="I89" i="4"/>
  <c r="M89" i="4"/>
  <c r="P89" i="4" s="1"/>
  <c r="R89" i="4"/>
  <c r="T89" i="4"/>
  <c r="Y89" i="4"/>
  <c r="Z89" i="4"/>
  <c r="Y90" i="4"/>
  <c r="Z90" i="4"/>
  <c r="I91" i="4"/>
  <c r="T91" i="4"/>
  <c r="Y91" i="4"/>
  <c r="Z91" i="4"/>
  <c r="N92" i="4"/>
  <c r="S92" i="4"/>
  <c r="T92" i="4"/>
  <c r="Y92" i="4"/>
  <c r="Z92" i="4"/>
  <c r="N93" i="4"/>
  <c r="S93" i="4"/>
  <c r="T93" i="4"/>
  <c r="Y93" i="4"/>
  <c r="Z93" i="4"/>
  <c r="O94" i="4"/>
  <c r="R94" i="4"/>
  <c r="S94" i="4"/>
  <c r="T94" i="4"/>
  <c r="Y94" i="4"/>
  <c r="Z94" i="4"/>
  <c r="P95" i="4"/>
  <c r="R95" i="4"/>
  <c r="S95" i="4"/>
  <c r="T95" i="4"/>
  <c r="Y95" i="4"/>
  <c r="Z95" i="4"/>
  <c r="R96" i="4"/>
  <c r="S96" i="4"/>
  <c r="T96" i="4"/>
  <c r="Y96" i="4"/>
  <c r="Z96" i="4"/>
  <c r="O97" i="4"/>
  <c r="S97" i="4"/>
  <c r="T97" i="4"/>
  <c r="Y97" i="4"/>
  <c r="Z97" i="4"/>
  <c r="S98" i="4"/>
  <c r="T98" i="4"/>
  <c r="Y98" i="4"/>
  <c r="Z98" i="4"/>
  <c r="R99" i="4"/>
  <c r="S99" i="4"/>
  <c r="T99" i="4"/>
  <c r="Y99" i="4"/>
  <c r="Z99" i="4"/>
  <c r="O100" i="4"/>
  <c r="R100" i="4"/>
  <c r="S100" i="4"/>
  <c r="T100" i="4"/>
  <c r="Y100" i="4"/>
  <c r="Z100" i="4"/>
  <c r="N101" i="4"/>
  <c r="R101" i="4"/>
  <c r="S101" i="4"/>
  <c r="T101" i="4"/>
  <c r="Y101" i="4"/>
  <c r="Z101" i="4"/>
  <c r="O102" i="4"/>
  <c r="S102" i="4"/>
  <c r="T102" i="4"/>
  <c r="Y102" i="4"/>
  <c r="Z102" i="4"/>
  <c r="O103" i="4"/>
  <c r="R103" i="4"/>
  <c r="S103" i="4"/>
  <c r="T103" i="4"/>
  <c r="Y103" i="4"/>
  <c r="Z103" i="4"/>
  <c r="O104" i="4"/>
  <c r="S104" i="4"/>
  <c r="T104" i="4"/>
  <c r="Y104" i="4"/>
  <c r="Z104" i="4"/>
  <c r="N105" i="4"/>
  <c r="R105" i="4"/>
  <c r="S105" i="4"/>
  <c r="T105" i="4"/>
  <c r="Y105" i="4"/>
  <c r="Z105" i="4"/>
  <c r="N106" i="4"/>
  <c r="R106" i="4"/>
  <c r="S106" i="4"/>
  <c r="T106" i="4"/>
  <c r="Y106" i="4"/>
  <c r="Z106" i="4"/>
  <c r="P107" i="4"/>
  <c r="R107" i="4"/>
  <c r="S107" i="4"/>
  <c r="T107" i="4"/>
  <c r="Y107" i="4"/>
  <c r="Z107" i="4"/>
  <c r="R108" i="4"/>
  <c r="S108" i="4"/>
  <c r="T108" i="4"/>
  <c r="Y108" i="4"/>
  <c r="Z108" i="4"/>
  <c r="P109" i="4"/>
  <c r="R109" i="4"/>
  <c r="S109" i="4"/>
  <c r="T109" i="4"/>
  <c r="Y109" i="4"/>
  <c r="Z109" i="4"/>
  <c r="N110" i="4"/>
  <c r="R110" i="4"/>
  <c r="S110" i="4"/>
  <c r="T110" i="4"/>
  <c r="Y110" i="4"/>
  <c r="Z110" i="4"/>
  <c r="O111" i="4"/>
  <c r="S111" i="4"/>
  <c r="T111" i="4"/>
  <c r="Y111" i="4"/>
  <c r="Z111" i="4"/>
  <c r="R112" i="4"/>
  <c r="S112" i="4"/>
  <c r="T112" i="4"/>
  <c r="Y112" i="4"/>
  <c r="Z112" i="4"/>
  <c r="R113" i="4"/>
  <c r="S113" i="4"/>
  <c r="T113" i="4"/>
  <c r="Y113" i="4"/>
  <c r="Z113" i="4"/>
  <c r="P114" i="4"/>
  <c r="R114" i="4"/>
  <c r="S114" i="4"/>
  <c r="T114" i="4"/>
  <c r="Y114" i="4"/>
  <c r="Z114" i="4"/>
  <c r="S115" i="4"/>
  <c r="T115" i="4"/>
  <c r="Y115" i="4"/>
  <c r="Z115" i="4"/>
  <c r="Y116" i="4"/>
  <c r="Z116" i="4"/>
  <c r="P117" i="4"/>
  <c r="R117" i="4"/>
  <c r="S117" i="4"/>
  <c r="T117" i="4"/>
  <c r="Y117" i="4"/>
  <c r="Z117" i="4"/>
  <c r="X118" i="4"/>
  <c r="S118" i="4"/>
  <c r="T118" i="4"/>
  <c r="Y118" i="4"/>
  <c r="Z118" i="4"/>
  <c r="P119" i="4"/>
  <c r="R119" i="4"/>
  <c r="S119" i="4"/>
  <c r="T119" i="4"/>
  <c r="Y119" i="4"/>
  <c r="Z119" i="4"/>
  <c r="O120" i="4"/>
  <c r="R120" i="4"/>
  <c r="S120" i="4"/>
  <c r="T120" i="4"/>
  <c r="Y120" i="4"/>
  <c r="Z120" i="4"/>
  <c r="N121" i="4"/>
  <c r="R121" i="4"/>
  <c r="S121" i="4"/>
  <c r="T121" i="4"/>
  <c r="Y121" i="4"/>
  <c r="Z121" i="4"/>
  <c r="R122" i="4"/>
  <c r="S122" i="4"/>
  <c r="T122" i="4"/>
  <c r="Y122" i="4"/>
  <c r="Z122" i="4"/>
  <c r="P123" i="4"/>
  <c r="R123" i="4"/>
  <c r="S123" i="4"/>
  <c r="T123" i="4"/>
  <c r="Y123" i="4"/>
  <c r="Z123" i="4"/>
  <c r="R124" i="4"/>
  <c r="S124" i="4"/>
  <c r="T124" i="4"/>
  <c r="Y124" i="4"/>
  <c r="Z124" i="4"/>
  <c r="N125" i="4"/>
  <c r="R125" i="4"/>
  <c r="S125" i="4"/>
  <c r="T125" i="4"/>
  <c r="Y125" i="4"/>
  <c r="Z125" i="4"/>
  <c r="R126" i="4"/>
  <c r="S126" i="4"/>
  <c r="T126" i="4"/>
  <c r="Y126" i="4"/>
  <c r="Z126" i="4"/>
  <c r="P127" i="4"/>
  <c r="R127" i="4"/>
  <c r="S127" i="4"/>
  <c r="T127" i="4"/>
  <c r="Y127" i="4"/>
  <c r="Z127" i="4"/>
  <c r="O128" i="4"/>
  <c r="R128" i="4"/>
  <c r="S128" i="4"/>
  <c r="T128" i="4"/>
  <c r="Y128" i="4"/>
  <c r="Z128" i="4"/>
  <c r="N129" i="4"/>
  <c r="R129" i="4"/>
  <c r="S129" i="4"/>
  <c r="T129" i="4"/>
  <c r="Y129" i="4"/>
  <c r="Z129" i="4"/>
  <c r="N130" i="4"/>
  <c r="R130" i="4"/>
  <c r="S130" i="4"/>
  <c r="T130" i="4"/>
  <c r="Y130" i="4"/>
  <c r="Z130" i="4"/>
  <c r="R131" i="4"/>
  <c r="S131" i="4"/>
  <c r="T131" i="4"/>
  <c r="Y131" i="4"/>
  <c r="Z131" i="4"/>
  <c r="R132" i="4"/>
  <c r="S132" i="4"/>
  <c r="T132" i="4"/>
  <c r="Y132" i="4"/>
  <c r="Z132" i="4"/>
  <c r="O133" i="4"/>
  <c r="R133" i="4"/>
  <c r="S133" i="4"/>
  <c r="T133" i="4"/>
  <c r="Y133" i="4"/>
  <c r="Z133" i="4"/>
  <c r="N134" i="4"/>
  <c r="R134" i="4"/>
  <c r="S134" i="4"/>
  <c r="T134" i="4"/>
  <c r="Y134" i="4"/>
  <c r="Z134" i="4"/>
  <c r="R135" i="4"/>
  <c r="S135" i="4"/>
  <c r="T135" i="4"/>
  <c r="Y135" i="4"/>
  <c r="Z135" i="4"/>
  <c r="X136" i="4"/>
  <c r="S136" i="4"/>
  <c r="T136" i="4"/>
  <c r="Y136" i="4"/>
  <c r="Z136" i="4"/>
  <c r="O137" i="4"/>
  <c r="S137" i="4"/>
  <c r="T137" i="4"/>
  <c r="Y137" i="4"/>
  <c r="Z137" i="4"/>
  <c r="R138" i="4"/>
  <c r="S138" i="4"/>
  <c r="T138" i="4"/>
  <c r="Y138" i="4"/>
  <c r="Z138" i="4"/>
  <c r="N139" i="4"/>
  <c r="S139" i="4"/>
  <c r="T139" i="4"/>
  <c r="Y139" i="4"/>
  <c r="Z139" i="4"/>
  <c r="I140" i="4"/>
  <c r="P140" i="4"/>
  <c r="T140" i="4"/>
  <c r="Y140" i="4"/>
  <c r="Z140" i="4"/>
  <c r="I141" i="4"/>
  <c r="M141" i="4"/>
  <c r="N141" i="4" s="1"/>
  <c r="R141" i="4"/>
  <c r="T141" i="4"/>
  <c r="Y141" i="4"/>
  <c r="Z141" i="4"/>
  <c r="I142" i="4"/>
  <c r="M142" i="4"/>
  <c r="P142" i="4" s="1"/>
  <c r="R142" i="4"/>
  <c r="T142" i="4"/>
  <c r="Y142" i="4"/>
  <c r="Z142" i="4"/>
  <c r="I143" i="4"/>
  <c r="T143" i="4"/>
  <c r="Y143" i="4"/>
  <c r="Z143" i="4"/>
  <c r="I144" i="4"/>
  <c r="M144" i="4"/>
  <c r="R144" i="4"/>
  <c r="T144" i="4"/>
  <c r="Y144" i="4"/>
  <c r="Z144" i="4"/>
  <c r="I145" i="4"/>
  <c r="N145" i="4"/>
  <c r="T145" i="4"/>
  <c r="Y145" i="4"/>
  <c r="Z145" i="4"/>
  <c r="I146" i="4"/>
  <c r="P146" i="4"/>
  <c r="T146" i="4"/>
  <c r="Y146" i="4"/>
  <c r="Z146" i="4"/>
  <c r="I147" i="4"/>
  <c r="T147" i="4"/>
  <c r="Y147" i="4"/>
  <c r="Z147" i="4"/>
  <c r="I148" i="4"/>
  <c r="M148" i="4"/>
  <c r="O148" i="4" s="1"/>
  <c r="R148" i="4"/>
  <c r="T148" i="4"/>
  <c r="Y148" i="4"/>
  <c r="Z148" i="4"/>
  <c r="I149" i="4"/>
  <c r="P149" i="4"/>
  <c r="R149" i="4"/>
  <c r="T149" i="4"/>
  <c r="Y149" i="4"/>
  <c r="Z149" i="4"/>
  <c r="I150" i="4"/>
  <c r="R150" i="4"/>
  <c r="T150" i="4"/>
  <c r="Y150" i="4"/>
  <c r="Z150" i="4"/>
  <c r="I151" i="4"/>
  <c r="P151" i="4"/>
  <c r="T151" i="4"/>
  <c r="Y151" i="4"/>
  <c r="Z151" i="4"/>
  <c r="I152" i="4"/>
  <c r="N152" i="4"/>
  <c r="T152" i="4"/>
  <c r="Y152" i="4"/>
  <c r="Z152" i="4"/>
  <c r="I153" i="4"/>
  <c r="O153" i="4"/>
  <c r="T153" i="4"/>
  <c r="Y153" i="4"/>
  <c r="Z153" i="4"/>
  <c r="I154" i="4"/>
  <c r="O154" i="4"/>
  <c r="T154" i="4"/>
  <c r="Y154" i="4"/>
  <c r="Z154" i="4"/>
  <c r="P155" i="4"/>
  <c r="T155" i="4"/>
  <c r="Y155" i="4"/>
  <c r="Z155" i="4"/>
  <c r="M156" i="4"/>
  <c r="N156" i="4" s="1"/>
  <c r="T156" i="4"/>
  <c r="Y156" i="4"/>
  <c r="Z156" i="4"/>
  <c r="P157" i="4"/>
  <c r="R157" i="4"/>
  <c r="T157" i="4"/>
  <c r="Y157" i="4"/>
  <c r="Z157" i="4"/>
  <c r="Y158" i="4"/>
  <c r="Z158" i="4"/>
  <c r="Y159" i="4"/>
  <c r="Z159" i="4"/>
  <c r="Y160" i="4"/>
  <c r="Z160" i="4"/>
  <c r="Y161" i="4"/>
  <c r="Z161" i="4"/>
  <c r="Y162" i="4"/>
  <c r="Z162" i="4"/>
  <c r="Y163" i="4"/>
  <c r="Z163" i="4"/>
  <c r="Y164" i="4"/>
  <c r="Z164" i="4"/>
  <c r="Y165" i="4"/>
  <c r="Z165" i="4"/>
  <c r="Y166" i="4"/>
  <c r="Z166" i="4"/>
  <c r="X167" i="4"/>
  <c r="Y167" i="4"/>
  <c r="Z167" i="4"/>
  <c r="Y168" i="4"/>
  <c r="Z168" i="4"/>
  <c r="Y169" i="4"/>
  <c r="Z169" i="4"/>
  <c r="Y170" i="4"/>
  <c r="Z170" i="4"/>
  <c r="X171" i="4"/>
  <c r="Y171" i="4"/>
  <c r="Z171" i="4"/>
  <c r="Y172" i="4"/>
  <c r="Z172" i="4"/>
  <c r="Y173" i="4"/>
  <c r="Z173" i="4"/>
  <c r="Y174" i="4"/>
  <c r="Z174" i="4"/>
  <c r="Y175" i="4"/>
  <c r="Z175" i="4"/>
  <c r="Y176" i="4"/>
  <c r="Z176" i="4"/>
  <c r="Y177" i="4"/>
  <c r="Z177" i="4"/>
  <c r="Y178" i="4"/>
  <c r="Z178" i="4"/>
  <c r="Y179" i="4"/>
  <c r="Z179" i="4"/>
  <c r="Y180" i="4"/>
  <c r="Z180" i="4"/>
  <c r="X181" i="4"/>
  <c r="Y181" i="4"/>
  <c r="Z181" i="4"/>
  <c r="Y182" i="4"/>
  <c r="Z182" i="4"/>
  <c r="Y183" i="4"/>
  <c r="Z183" i="4"/>
  <c r="X184" i="4"/>
  <c r="Y184" i="4"/>
  <c r="Z184" i="4"/>
  <c r="Y185" i="4"/>
  <c r="Z185" i="4"/>
  <c r="Y186" i="4"/>
  <c r="Z186" i="4"/>
  <c r="Y187" i="4"/>
  <c r="Z187" i="4"/>
  <c r="Y188" i="4"/>
  <c r="Z188" i="4"/>
  <c r="Y189" i="4"/>
  <c r="Z189" i="4"/>
  <c r="Y190" i="4"/>
  <c r="Z190" i="4"/>
  <c r="Y191" i="4"/>
  <c r="Z191" i="4"/>
  <c r="Y192" i="4"/>
  <c r="Z192" i="4"/>
  <c r="Y193" i="4"/>
  <c r="Z193" i="4"/>
  <c r="Y194" i="4"/>
  <c r="Z194" i="4"/>
  <c r="Y195" i="4"/>
  <c r="Z195" i="4"/>
  <c r="Y196" i="4"/>
  <c r="Z196" i="4"/>
  <c r="X197" i="4"/>
  <c r="Y197" i="4"/>
  <c r="Z197" i="4"/>
  <c r="Y198" i="4"/>
  <c r="Z198" i="4"/>
  <c r="Y199" i="4"/>
  <c r="Z199" i="4"/>
  <c r="Y200" i="4"/>
  <c r="Z200" i="4"/>
  <c r="Y201" i="4"/>
  <c r="Z201" i="4"/>
  <c r="Y202" i="4"/>
  <c r="Z202" i="4"/>
  <c r="Y203" i="4"/>
  <c r="Z203" i="4"/>
  <c r="Y204" i="4"/>
  <c r="Z204" i="4"/>
  <c r="M205" i="4"/>
  <c r="Y205" i="4"/>
  <c r="Z205" i="4"/>
  <c r="M206" i="4"/>
  <c r="Y206" i="4"/>
  <c r="Z206" i="4"/>
  <c r="Y207" i="4"/>
  <c r="Z207" i="4"/>
  <c r="M208" i="4"/>
  <c r="Y208" i="4"/>
  <c r="Z208" i="4"/>
  <c r="M209" i="4"/>
  <c r="Y209" i="4"/>
  <c r="Z209" i="4"/>
  <c r="M210" i="4"/>
  <c r="Y210" i="4"/>
  <c r="Z210" i="4"/>
  <c r="Y211" i="4"/>
  <c r="Z211" i="4"/>
  <c r="Y212" i="4"/>
  <c r="Z212" i="4"/>
  <c r="Y213" i="4"/>
  <c r="Z213" i="4"/>
  <c r="M214" i="4"/>
  <c r="Y214" i="4"/>
  <c r="Z214" i="4"/>
  <c r="M215" i="4"/>
  <c r="Y215" i="4"/>
  <c r="Z215" i="4"/>
  <c r="Y216" i="4"/>
  <c r="Z216" i="4"/>
  <c r="Y217" i="4"/>
  <c r="Z217" i="4"/>
  <c r="M218" i="4"/>
  <c r="Y218" i="4"/>
  <c r="Z218" i="4"/>
  <c r="M219" i="4"/>
  <c r="Y219" i="4"/>
  <c r="Z219" i="4"/>
  <c r="Y220" i="4"/>
  <c r="Z220" i="4"/>
  <c r="Y221" i="4"/>
  <c r="Z221" i="4"/>
  <c r="Y222" i="4"/>
  <c r="Z222" i="4"/>
  <c r="Y223" i="4"/>
  <c r="Z223" i="4"/>
  <c r="M224" i="4"/>
  <c r="Y224" i="4"/>
  <c r="Z224" i="4"/>
  <c r="Y225" i="4"/>
  <c r="Z225" i="4"/>
  <c r="Y226" i="4"/>
  <c r="Z226" i="4"/>
  <c r="Y227" i="4"/>
  <c r="Z227" i="4"/>
  <c r="Y228" i="4"/>
  <c r="Z228" i="4"/>
  <c r="Y229" i="4"/>
  <c r="Z229" i="4"/>
  <c r="Y230" i="4"/>
  <c r="Z230" i="4"/>
  <c r="Y231" i="4"/>
  <c r="Z231" i="4"/>
  <c r="Y232" i="4"/>
  <c r="Z232" i="4"/>
  <c r="Y233" i="4"/>
  <c r="Z233" i="4"/>
  <c r="Y234" i="4"/>
  <c r="Z234" i="4"/>
  <c r="Y235" i="4"/>
  <c r="Z235" i="4"/>
  <c r="Y236" i="4"/>
  <c r="Z236" i="4"/>
  <c r="Y237" i="4"/>
  <c r="Z237" i="4"/>
  <c r="Y238" i="4"/>
  <c r="Z238" i="4"/>
  <c r="Y239" i="4"/>
  <c r="Z239" i="4"/>
  <c r="Y240" i="4"/>
  <c r="Z240" i="4"/>
  <c r="Y241" i="4"/>
  <c r="Z241" i="4"/>
  <c r="Y242" i="4"/>
  <c r="Z242" i="4"/>
  <c r="Y243" i="4"/>
  <c r="Z243" i="4"/>
  <c r="Y244" i="4"/>
  <c r="Z244" i="4"/>
  <c r="Y245" i="4"/>
  <c r="Z245" i="4"/>
  <c r="Y246" i="4"/>
  <c r="Z246" i="4"/>
  <c r="Y247" i="4"/>
  <c r="Z247" i="4"/>
  <c r="Y248" i="4"/>
  <c r="Z248" i="4"/>
  <c r="Y249" i="4"/>
  <c r="Z249" i="4"/>
  <c r="Y250" i="4"/>
  <c r="Z250" i="4"/>
  <c r="Y251" i="4"/>
  <c r="Z251" i="4"/>
  <c r="Y252" i="4"/>
  <c r="Z252" i="4"/>
  <c r="Y253" i="4"/>
  <c r="Z253" i="4"/>
  <c r="Y254" i="4"/>
  <c r="Z254" i="4"/>
  <c r="Y255" i="4"/>
  <c r="Z255" i="4"/>
  <c r="Y257" i="4"/>
  <c r="Z257" i="4"/>
  <c r="Y258" i="4"/>
  <c r="Z258" i="4"/>
  <c r="Y259" i="4"/>
  <c r="Z259" i="4"/>
  <c r="Y260" i="4"/>
  <c r="Z260" i="4"/>
  <c r="Y261" i="4"/>
  <c r="Z261" i="4"/>
  <c r="Y262" i="4"/>
  <c r="Z262" i="4"/>
  <c r="Y263" i="4"/>
  <c r="Z263" i="4"/>
  <c r="Y264" i="4"/>
  <c r="Z264" i="4"/>
  <c r="Y265" i="4"/>
  <c r="Z265" i="4"/>
  <c r="Y266" i="4"/>
  <c r="Z266" i="4"/>
  <c r="Y267" i="4"/>
  <c r="Z267" i="4"/>
  <c r="Y268" i="4"/>
  <c r="Z268" i="4"/>
  <c r="M269" i="4"/>
  <c r="Y269" i="4"/>
  <c r="Z269" i="4"/>
  <c r="Y270" i="4"/>
  <c r="Z270" i="4"/>
  <c r="Y271" i="4"/>
  <c r="Z271" i="4"/>
  <c r="M272" i="4"/>
  <c r="Y272" i="4"/>
  <c r="Z272" i="4"/>
  <c r="Y273" i="4"/>
  <c r="Z273" i="4"/>
  <c r="Y274" i="4"/>
  <c r="Z274" i="4"/>
  <c r="Y275" i="4"/>
  <c r="Z275" i="4"/>
  <c r="Y276" i="4"/>
  <c r="Z276" i="4"/>
  <c r="Y277" i="4"/>
  <c r="Z277" i="4"/>
  <c r="Y278" i="4"/>
  <c r="Z278" i="4"/>
  <c r="M279" i="4"/>
  <c r="Y279" i="4"/>
  <c r="Z279" i="4"/>
  <c r="Y280" i="4"/>
  <c r="Z280" i="4"/>
  <c r="Y281" i="4"/>
  <c r="Z281" i="4"/>
  <c r="M282" i="4"/>
  <c r="Y282" i="4"/>
  <c r="Z282" i="4"/>
  <c r="Y283" i="4"/>
  <c r="Z283" i="4"/>
  <c r="M284" i="4"/>
  <c r="Y284" i="4"/>
  <c r="Z284" i="4"/>
  <c r="Y285" i="4"/>
  <c r="Z285" i="4"/>
  <c r="Y286" i="4"/>
  <c r="Z286" i="4"/>
  <c r="Y287" i="4"/>
  <c r="Z287" i="4"/>
  <c r="Y288" i="4"/>
  <c r="Z288" i="4"/>
  <c r="Y289" i="4"/>
  <c r="Z289" i="4"/>
  <c r="Y290" i="4"/>
  <c r="Z290" i="4"/>
  <c r="Y291" i="4"/>
  <c r="Z291" i="4"/>
  <c r="Y292" i="4"/>
  <c r="Z292" i="4"/>
  <c r="Y293" i="4"/>
  <c r="Z293" i="4"/>
  <c r="Y294" i="4"/>
  <c r="Z294" i="4"/>
  <c r="Y295" i="4"/>
  <c r="Z295" i="4"/>
  <c r="Y296" i="4"/>
  <c r="Z296" i="4"/>
  <c r="Y297" i="4"/>
  <c r="Z297" i="4"/>
  <c r="Y298" i="4"/>
  <c r="Z298" i="4"/>
  <c r="Y299" i="4"/>
  <c r="Z299" i="4"/>
  <c r="Y300" i="4"/>
  <c r="Z300" i="4"/>
  <c r="Y301" i="4"/>
  <c r="Z301" i="4"/>
  <c r="Y302" i="4"/>
  <c r="Z302" i="4"/>
  <c r="Y303" i="4"/>
  <c r="Z303" i="4"/>
  <c r="Y304" i="4"/>
  <c r="Z304" i="4"/>
  <c r="Y305" i="4"/>
  <c r="Z305" i="4"/>
  <c r="Y306" i="4"/>
  <c r="Z306" i="4"/>
  <c r="Y307" i="4"/>
  <c r="Z307" i="4"/>
  <c r="Y308" i="4"/>
  <c r="Z308" i="4"/>
  <c r="Y309" i="4"/>
  <c r="Z309" i="4"/>
  <c r="Y310" i="4"/>
  <c r="Z310" i="4"/>
  <c r="Y311" i="4"/>
  <c r="Z311" i="4"/>
  <c r="Y312" i="4"/>
  <c r="Z312" i="4"/>
  <c r="Y313" i="4"/>
  <c r="Z313" i="4"/>
  <c r="Y314" i="4"/>
  <c r="Z314" i="4"/>
  <c r="Y315" i="4"/>
  <c r="Z315" i="4"/>
  <c r="Y316" i="4"/>
  <c r="Z316" i="4"/>
  <c r="Y317" i="4"/>
  <c r="Z317" i="4"/>
  <c r="Y318" i="4"/>
  <c r="Z318" i="4"/>
  <c r="Y319" i="4"/>
  <c r="Z319" i="4"/>
  <c r="Y320" i="4"/>
  <c r="Z320" i="4"/>
  <c r="Y321" i="4"/>
  <c r="Z321" i="4"/>
  <c r="Y322" i="4"/>
  <c r="Z322" i="4"/>
  <c r="Y323" i="4"/>
  <c r="Z323" i="4"/>
  <c r="Y324" i="4"/>
  <c r="Z324" i="4"/>
  <c r="Y325" i="4"/>
  <c r="Z325" i="4"/>
  <c r="Y326" i="4"/>
  <c r="Z326" i="4"/>
  <c r="Y327" i="4"/>
  <c r="Z327" i="4"/>
  <c r="M328" i="4"/>
  <c r="Y328" i="4"/>
  <c r="Z328" i="4"/>
  <c r="Y329" i="4"/>
  <c r="Z329" i="4"/>
  <c r="Y330" i="4"/>
  <c r="Z330" i="4"/>
  <c r="M331" i="4"/>
  <c r="Y331" i="4"/>
  <c r="Z331" i="4"/>
  <c r="M332" i="4"/>
  <c r="Y332" i="4"/>
  <c r="Z332" i="4"/>
  <c r="Y333" i="4"/>
  <c r="Z333" i="4"/>
  <c r="M334" i="4"/>
  <c r="Y334" i="4"/>
  <c r="Z334" i="4"/>
  <c r="Y335" i="4"/>
  <c r="Z335" i="4"/>
  <c r="Y336" i="4"/>
  <c r="Z336" i="4"/>
  <c r="M337" i="4"/>
  <c r="Y337" i="4"/>
  <c r="Z337" i="4"/>
  <c r="Y338" i="4"/>
  <c r="Z338" i="4"/>
  <c r="Y339" i="4"/>
  <c r="Z339" i="4"/>
  <c r="Y340" i="4"/>
  <c r="Z340" i="4"/>
  <c r="Y341" i="4"/>
  <c r="Z341" i="4"/>
  <c r="Y342" i="4"/>
  <c r="Z342" i="4"/>
  <c r="Y343" i="4"/>
  <c r="Z343" i="4"/>
  <c r="Y344" i="4"/>
  <c r="Z344" i="4"/>
  <c r="Y345" i="4"/>
  <c r="Z345" i="4"/>
  <c r="Y346" i="4"/>
  <c r="Z346" i="4"/>
  <c r="Y347" i="4"/>
  <c r="Z347" i="4"/>
  <c r="Y348" i="4"/>
  <c r="Z348" i="4"/>
  <c r="Y349" i="4"/>
  <c r="Z349" i="4"/>
  <c r="Y350" i="4"/>
  <c r="Z350" i="4"/>
  <c r="Y351" i="4"/>
  <c r="Z351" i="4"/>
  <c r="Y352" i="4"/>
  <c r="Z352" i="4"/>
  <c r="Y353" i="4"/>
  <c r="Z353" i="4"/>
  <c r="Y354" i="4"/>
  <c r="Z354" i="4"/>
  <c r="Y355" i="4"/>
  <c r="Z355" i="4"/>
  <c r="Y356" i="4"/>
  <c r="Z356" i="4"/>
  <c r="Y357" i="4"/>
  <c r="Z357" i="4"/>
  <c r="Y358" i="4"/>
  <c r="Z358" i="4"/>
  <c r="Y359" i="4"/>
  <c r="Z359" i="4"/>
  <c r="Y360" i="4"/>
  <c r="Z360" i="4"/>
  <c r="Y361" i="4"/>
  <c r="Z361" i="4"/>
  <c r="Y362" i="4"/>
  <c r="Z362" i="4"/>
  <c r="Y363" i="4"/>
  <c r="Z363" i="4"/>
  <c r="Y364" i="4"/>
  <c r="Z364" i="4"/>
  <c r="Y365" i="4"/>
  <c r="Z365" i="4"/>
  <c r="Y366" i="4"/>
  <c r="Z366" i="4"/>
  <c r="Y367" i="4"/>
  <c r="Z367" i="4"/>
  <c r="Y368" i="4"/>
  <c r="Z368" i="4"/>
  <c r="Y369" i="4"/>
  <c r="Z369" i="4"/>
  <c r="Y370" i="4"/>
  <c r="Z370" i="4"/>
  <c r="Y371" i="4"/>
  <c r="Z371" i="4"/>
  <c r="Y372" i="4"/>
  <c r="Z372" i="4"/>
  <c r="Y373" i="4"/>
  <c r="Z373" i="4"/>
  <c r="Y375" i="4"/>
  <c r="Z375" i="4"/>
  <c r="Y376" i="4"/>
  <c r="Z376" i="4"/>
  <c r="Y377" i="4"/>
  <c r="Z377" i="4"/>
  <c r="Y378" i="4"/>
  <c r="Z378" i="4"/>
  <c r="Y379" i="4"/>
  <c r="Z379" i="4"/>
  <c r="Y380" i="4"/>
  <c r="Z380" i="4"/>
  <c r="Y381" i="4"/>
  <c r="Z381" i="4"/>
  <c r="Y382" i="4"/>
  <c r="Z382" i="4"/>
  <c r="Y383" i="4"/>
  <c r="Z383" i="4"/>
  <c r="Y384" i="4"/>
  <c r="Z384" i="4"/>
  <c r="Y385" i="4"/>
  <c r="Z385" i="4"/>
  <c r="Y386" i="4"/>
  <c r="Z386" i="4"/>
  <c r="Y387" i="4"/>
  <c r="Z387" i="4"/>
  <c r="Y388" i="4"/>
  <c r="Z388" i="4"/>
  <c r="Y389" i="4"/>
  <c r="Z389" i="4"/>
  <c r="M390" i="4"/>
  <c r="Y390" i="4"/>
  <c r="Z390" i="4"/>
  <c r="M391" i="4"/>
  <c r="Y391" i="4"/>
  <c r="Z391" i="4"/>
  <c r="Y392" i="4"/>
  <c r="Z392" i="4"/>
  <c r="M393" i="4"/>
  <c r="Y393" i="4"/>
  <c r="Z393" i="4"/>
  <c r="Y394" i="4"/>
  <c r="Z394" i="4"/>
  <c r="Y395" i="4"/>
  <c r="Z395" i="4"/>
  <c r="Y396" i="4"/>
  <c r="Z396" i="4"/>
  <c r="M397" i="4"/>
  <c r="Y397" i="4"/>
  <c r="Z397" i="4"/>
  <c r="Y398" i="4"/>
  <c r="Z398" i="4"/>
  <c r="Y399" i="4"/>
  <c r="Z399" i="4"/>
  <c r="Y400" i="4"/>
  <c r="Z400" i="4"/>
  <c r="Y401" i="4"/>
  <c r="Z401" i="4"/>
  <c r="Y402" i="4"/>
  <c r="Z402" i="4"/>
  <c r="Y403" i="4"/>
  <c r="Z403" i="4"/>
  <c r="M404" i="4"/>
  <c r="Y404" i="4"/>
  <c r="Z404" i="4"/>
  <c r="Y405" i="4"/>
  <c r="Z405" i="4"/>
  <c r="Y406" i="4"/>
  <c r="Z406" i="4"/>
  <c r="Y407" i="4"/>
  <c r="Z407" i="4"/>
  <c r="Y408" i="4"/>
  <c r="Z408" i="4"/>
  <c r="Y409" i="4"/>
  <c r="Z409" i="4"/>
  <c r="Y410" i="4"/>
  <c r="Z410" i="4"/>
  <c r="Y411" i="4"/>
  <c r="Z411" i="4"/>
  <c r="Y412" i="4"/>
  <c r="Z412" i="4"/>
  <c r="Y413" i="4"/>
  <c r="Z413" i="4"/>
  <c r="Y414" i="4"/>
  <c r="Z414" i="4"/>
  <c r="Y415" i="4"/>
  <c r="Z415" i="4"/>
  <c r="Y416" i="4"/>
  <c r="Z416" i="4"/>
  <c r="Y417" i="4"/>
  <c r="Z417" i="4"/>
  <c r="Y418" i="4"/>
  <c r="Z418" i="4"/>
  <c r="Y419" i="4"/>
  <c r="Z419" i="4"/>
  <c r="Y420" i="4"/>
  <c r="Z420" i="4"/>
  <c r="Y421" i="4"/>
  <c r="Z421" i="4"/>
  <c r="Y422" i="4"/>
  <c r="Z422" i="4"/>
  <c r="Y423" i="4"/>
  <c r="Z423" i="4"/>
  <c r="Y424" i="4"/>
  <c r="Z424" i="4"/>
  <c r="Y425" i="4"/>
  <c r="Z425" i="4"/>
  <c r="Y426" i="4"/>
  <c r="Z426" i="4"/>
  <c r="Y427" i="4"/>
  <c r="Z427" i="4"/>
  <c r="Y428" i="4"/>
  <c r="Z428" i="4"/>
  <c r="Y429" i="4"/>
  <c r="Z429" i="4"/>
  <c r="Y430" i="4"/>
  <c r="Z430" i="4"/>
  <c r="Y431" i="4"/>
  <c r="Z431" i="4"/>
  <c r="Y432" i="4"/>
  <c r="Z432" i="4"/>
  <c r="Y433" i="4"/>
  <c r="Z433" i="4"/>
  <c r="Y434" i="4"/>
  <c r="Z434" i="4"/>
  <c r="Y435" i="4"/>
  <c r="Z435" i="4"/>
  <c r="Y436" i="4"/>
  <c r="Z436" i="4"/>
  <c r="Y437" i="4"/>
  <c r="Z437" i="4"/>
  <c r="Y438" i="4"/>
  <c r="Z438" i="4"/>
  <c r="Y439" i="4"/>
  <c r="Z439" i="4"/>
  <c r="Y440" i="4"/>
  <c r="Z440" i="4"/>
  <c r="Y441" i="4"/>
  <c r="Z441" i="4"/>
  <c r="Y442" i="4"/>
  <c r="Z442" i="4"/>
  <c r="Y443" i="4"/>
  <c r="Z443" i="4"/>
  <c r="Y444" i="4"/>
  <c r="Z444" i="4"/>
  <c r="Y445" i="4"/>
  <c r="Z445" i="4"/>
  <c r="Y446" i="4"/>
  <c r="Z446" i="4"/>
  <c r="Y447" i="4"/>
  <c r="Z447" i="4"/>
  <c r="Y448" i="4"/>
  <c r="Z448" i="4"/>
  <c r="Y449" i="4"/>
  <c r="Z449" i="4"/>
  <c r="Y450" i="4"/>
  <c r="Z450" i="4"/>
  <c r="Y451" i="4"/>
  <c r="Z451" i="4"/>
  <c r="Y452" i="4"/>
  <c r="Z452" i="4"/>
  <c r="Y453" i="4"/>
  <c r="Z453" i="4"/>
  <c r="Y454" i="4"/>
  <c r="Z454" i="4"/>
  <c r="Y455" i="4"/>
  <c r="Z455" i="4"/>
  <c r="Y456" i="4"/>
  <c r="Z456" i="4"/>
  <c r="Y457" i="4"/>
  <c r="Z457" i="4"/>
  <c r="Y458" i="4"/>
  <c r="Z458" i="4"/>
  <c r="Y459" i="4"/>
  <c r="Z459" i="4"/>
  <c r="Y460" i="4"/>
  <c r="Z460" i="4"/>
  <c r="Y461" i="4"/>
  <c r="Z461" i="4"/>
  <c r="Y462" i="4"/>
  <c r="Z462" i="4"/>
  <c r="Y463" i="4"/>
  <c r="Z463" i="4"/>
  <c r="Y464" i="4"/>
  <c r="Z464" i="4"/>
  <c r="Y465" i="4"/>
  <c r="Z465" i="4"/>
  <c r="Y466" i="4"/>
  <c r="Z466" i="4"/>
  <c r="Y467" i="4"/>
  <c r="Z467" i="4"/>
  <c r="Y468" i="4"/>
  <c r="Z468" i="4"/>
  <c r="Y469" i="4"/>
  <c r="Z469" i="4"/>
  <c r="Y470" i="4"/>
  <c r="Z470" i="4"/>
  <c r="Y471" i="4"/>
  <c r="Z471" i="4"/>
  <c r="Y472" i="4"/>
  <c r="Z472" i="4"/>
  <c r="Y473" i="4"/>
  <c r="Z473" i="4"/>
  <c r="Y474" i="4"/>
  <c r="Z474" i="4"/>
  <c r="Y475" i="4"/>
  <c r="Z475" i="4"/>
  <c r="Y476" i="4"/>
  <c r="Z476" i="4"/>
  <c r="Y477" i="4"/>
  <c r="Z477" i="4"/>
  <c r="Y478" i="4"/>
  <c r="Z478" i="4"/>
  <c r="Y479" i="4"/>
  <c r="Z479" i="4"/>
  <c r="Y480" i="4"/>
  <c r="Z480" i="4"/>
  <c r="Y481" i="4"/>
  <c r="Z481" i="4"/>
  <c r="Y482" i="4"/>
  <c r="Z482" i="4"/>
  <c r="Y483" i="4"/>
  <c r="Z483" i="4"/>
  <c r="Y484" i="4"/>
  <c r="Z484" i="4"/>
  <c r="Y485" i="4"/>
  <c r="Z485" i="4"/>
  <c r="Y486" i="4"/>
  <c r="Z486" i="4"/>
  <c r="Y487" i="4"/>
  <c r="Z487" i="4"/>
  <c r="Y488" i="4"/>
  <c r="Z488" i="4"/>
  <c r="Y489" i="4"/>
  <c r="Z489" i="4"/>
  <c r="Y490" i="4"/>
  <c r="Z490" i="4"/>
  <c r="Y491" i="4"/>
  <c r="Z491" i="4"/>
  <c r="Y492" i="4"/>
  <c r="Z492" i="4"/>
  <c r="Y493" i="4"/>
  <c r="Z493" i="4"/>
  <c r="Y494" i="4"/>
  <c r="Z494" i="4"/>
  <c r="Y495" i="4"/>
  <c r="Z495" i="4"/>
  <c r="Y496" i="4"/>
  <c r="Z496" i="4"/>
  <c r="Y497" i="4"/>
  <c r="Z497" i="4"/>
  <c r="Y498" i="4"/>
  <c r="Z498" i="4"/>
  <c r="Y499" i="4"/>
  <c r="Z499" i="4"/>
  <c r="Y500" i="4"/>
  <c r="Z500" i="4"/>
  <c r="Y501" i="4"/>
  <c r="Z501" i="4"/>
  <c r="Y502" i="4"/>
  <c r="Z502" i="4"/>
  <c r="Y503" i="4"/>
  <c r="Z503" i="4"/>
  <c r="Y504" i="4"/>
  <c r="Z504" i="4"/>
  <c r="Y505" i="4"/>
  <c r="Z505" i="4"/>
  <c r="Y506" i="4"/>
  <c r="Z506" i="4"/>
  <c r="Y507" i="4"/>
  <c r="Z507" i="4"/>
  <c r="Y508" i="4"/>
  <c r="Z508" i="4"/>
  <c r="Y509" i="4"/>
  <c r="Z509" i="4"/>
  <c r="Y510" i="4"/>
  <c r="Z510" i="4"/>
  <c r="Y511" i="4"/>
  <c r="Z511" i="4"/>
  <c r="Y512" i="4"/>
  <c r="Z512" i="4"/>
  <c r="Y513" i="4"/>
  <c r="Z513" i="4"/>
  <c r="Y514" i="4"/>
  <c r="Z514" i="4"/>
  <c r="Y515" i="4"/>
  <c r="Z515" i="4"/>
  <c r="Y516" i="4"/>
  <c r="Z516" i="4"/>
  <c r="Y517" i="4"/>
  <c r="Z517" i="4"/>
  <c r="Y518" i="4"/>
  <c r="Z518" i="4"/>
  <c r="Y519" i="4"/>
  <c r="Z519" i="4"/>
  <c r="Y520" i="4"/>
  <c r="Z520" i="4"/>
  <c r="Y521" i="4"/>
  <c r="Z521" i="4"/>
  <c r="Y522" i="4"/>
  <c r="Z522" i="4"/>
  <c r="Y523" i="4"/>
  <c r="Z523" i="4"/>
  <c r="Y524" i="4"/>
  <c r="Z524" i="4"/>
  <c r="Y525" i="4"/>
  <c r="Z525" i="4"/>
  <c r="Y526" i="4"/>
  <c r="Z526" i="4"/>
  <c r="Y527" i="4"/>
  <c r="Z527" i="4"/>
  <c r="Y528" i="4"/>
  <c r="Z528" i="4"/>
  <c r="Y529" i="4"/>
  <c r="Z529" i="4"/>
  <c r="Y530" i="4"/>
  <c r="Z530" i="4"/>
  <c r="Y531" i="4"/>
  <c r="Z531" i="4"/>
  <c r="Y532" i="4"/>
  <c r="Z532" i="4"/>
  <c r="Y533" i="4"/>
  <c r="Z533" i="4"/>
  <c r="Y534" i="4"/>
  <c r="Z534" i="4"/>
  <c r="Y535" i="4"/>
  <c r="Z535" i="4"/>
  <c r="Y536" i="4"/>
  <c r="Z536" i="4"/>
  <c r="Y537" i="4"/>
  <c r="Z537" i="4"/>
  <c r="Y538" i="4"/>
  <c r="Z538" i="4"/>
  <c r="Y539" i="4"/>
  <c r="Z539" i="4"/>
  <c r="Y540" i="4"/>
  <c r="Z540" i="4"/>
  <c r="Y541" i="4"/>
  <c r="Z541" i="4"/>
  <c r="Y542" i="4"/>
  <c r="Z542" i="4"/>
  <c r="Y543" i="4"/>
  <c r="Z543" i="4"/>
  <c r="Y544" i="4"/>
  <c r="Z544" i="4"/>
  <c r="Y545" i="4"/>
  <c r="Z545" i="4"/>
  <c r="Y546" i="4"/>
  <c r="Z546" i="4"/>
  <c r="Y547" i="4"/>
  <c r="Z547" i="4"/>
  <c r="Y548" i="4"/>
  <c r="Z548" i="4"/>
  <c r="Y549" i="4"/>
  <c r="Z549" i="4"/>
  <c r="Y550" i="4"/>
  <c r="Z550" i="4"/>
  <c r="Y551" i="4"/>
  <c r="Z551" i="4"/>
  <c r="Y552" i="4"/>
  <c r="Z552" i="4"/>
  <c r="Y553" i="4"/>
  <c r="Z553" i="4"/>
  <c r="Y554" i="4"/>
  <c r="Z554" i="4"/>
  <c r="Y555" i="4"/>
  <c r="Z555" i="4"/>
  <c r="Y556" i="4"/>
  <c r="Z556" i="4"/>
  <c r="Y557" i="4"/>
  <c r="Z557" i="4"/>
  <c r="Y558" i="4"/>
  <c r="Z558" i="4"/>
  <c r="Y559" i="4"/>
  <c r="Z559" i="4"/>
  <c r="Y560" i="4"/>
  <c r="Z560" i="4"/>
  <c r="Y561" i="4"/>
  <c r="Z561" i="4"/>
  <c r="Y562" i="4"/>
  <c r="Z562" i="4"/>
  <c r="Y563" i="4"/>
  <c r="Z563" i="4"/>
  <c r="Y564" i="4"/>
  <c r="Z564" i="4"/>
  <c r="Y565" i="4"/>
  <c r="Z565" i="4"/>
  <c r="Y566" i="4"/>
  <c r="Z566" i="4"/>
  <c r="Y567" i="4"/>
  <c r="Z567" i="4"/>
  <c r="Y568" i="4"/>
  <c r="Z568" i="4"/>
  <c r="Y569" i="4"/>
  <c r="Z569" i="4"/>
  <c r="Y570" i="4"/>
  <c r="Z570" i="4"/>
  <c r="Y571" i="4"/>
  <c r="Z571" i="4"/>
  <c r="Y572" i="4"/>
  <c r="Z572" i="4"/>
  <c r="Y573" i="4"/>
  <c r="Z573" i="4"/>
  <c r="Y574" i="4"/>
  <c r="Z574" i="4"/>
  <c r="Y575" i="4"/>
  <c r="Z575" i="4"/>
  <c r="Y576" i="4"/>
  <c r="Z576" i="4"/>
  <c r="Y577" i="4"/>
  <c r="Z577" i="4"/>
  <c r="Y578" i="4"/>
  <c r="Z578" i="4"/>
  <c r="Y579" i="4"/>
  <c r="Z579" i="4"/>
  <c r="Y580" i="4"/>
  <c r="Z580" i="4"/>
  <c r="Y581" i="4"/>
  <c r="Z581" i="4"/>
  <c r="Y582" i="4"/>
  <c r="Z582" i="4"/>
  <c r="Y583" i="4"/>
  <c r="Z583" i="4"/>
  <c r="Y584" i="4"/>
  <c r="Z584" i="4"/>
  <c r="Y585" i="4"/>
  <c r="Z585" i="4"/>
  <c r="Y586" i="4"/>
  <c r="Z586" i="4"/>
  <c r="Y587" i="4"/>
  <c r="Z587" i="4"/>
  <c r="Y588" i="4"/>
  <c r="Z588" i="4"/>
  <c r="Y589" i="4"/>
  <c r="Z589" i="4"/>
  <c r="Y590" i="4"/>
  <c r="Z590" i="4"/>
  <c r="Y591" i="4"/>
  <c r="Z591" i="4"/>
  <c r="Y592" i="4"/>
  <c r="Z592" i="4"/>
  <c r="Y593" i="4"/>
  <c r="Z593" i="4"/>
  <c r="Y594" i="4"/>
  <c r="Z594" i="4"/>
  <c r="Y595" i="4"/>
  <c r="Z595" i="4"/>
  <c r="Y596" i="4"/>
  <c r="Z596" i="4"/>
  <c r="Y597" i="4"/>
  <c r="Z597" i="4"/>
  <c r="Y598" i="4"/>
  <c r="Z598" i="4"/>
  <c r="Y599" i="4"/>
  <c r="Z599" i="4"/>
  <c r="Y600" i="4"/>
  <c r="Z600" i="4"/>
  <c r="Y601" i="4"/>
  <c r="Z601" i="4"/>
  <c r="Y602" i="4"/>
  <c r="Z602" i="4"/>
  <c r="Y603" i="4"/>
  <c r="Z603" i="4"/>
  <c r="Y604" i="4"/>
  <c r="Z604" i="4"/>
  <c r="Y605" i="4"/>
  <c r="Z605" i="4"/>
  <c r="Y606" i="4"/>
  <c r="Z606" i="4"/>
  <c r="Y607" i="4"/>
  <c r="Z607" i="4"/>
  <c r="Y608" i="4"/>
  <c r="Z608" i="4"/>
  <c r="Y609" i="4"/>
  <c r="Z609" i="4"/>
  <c r="Y610" i="4"/>
  <c r="Z610" i="4"/>
  <c r="Y611" i="4"/>
  <c r="Z611" i="4"/>
  <c r="Y612" i="4"/>
  <c r="Z612" i="4"/>
  <c r="Y613" i="4"/>
  <c r="Z613" i="4"/>
  <c r="Y614" i="4"/>
  <c r="Z614" i="4"/>
  <c r="Y615" i="4"/>
  <c r="Z615" i="4"/>
  <c r="Y616" i="4"/>
  <c r="Z616" i="4"/>
  <c r="Y617" i="4"/>
  <c r="Z617" i="4"/>
  <c r="Y618" i="4"/>
  <c r="Z618" i="4"/>
  <c r="Y619" i="4"/>
  <c r="Z619" i="4"/>
  <c r="Y620" i="4"/>
  <c r="Z620" i="4"/>
  <c r="Y621" i="4"/>
  <c r="Z621" i="4"/>
  <c r="Y622" i="4"/>
  <c r="Z622" i="4"/>
  <c r="Y623" i="4"/>
  <c r="Z623" i="4"/>
  <c r="Y624" i="4"/>
  <c r="Z624" i="4"/>
  <c r="Y625" i="4"/>
  <c r="Z625" i="4"/>
  <c r="Y626" i="4"/>
  <c r="Z626" i="4"/>
  <c r="Y627" i="4"/>
  <c r="Z627" i="4"/>
  <c r="Y628" i="4"/>
  <c r="Z628" i="4"/>
  <c r="Y629" i="4"/>
  <c r="Z629" i="4"/>
  <c r="Y630" i="4"/>
  <c r="Z630" i="4"/>
  <c r="Y631" i="4"/>
  <c r="Z631" i="4"/>
  <c r="Y632" i="4"/>
  <c r="Z632" i="4"/>
  <c r="Y633" i="4"/>
  <c r="Z633" i="4"/>
  <c r="Y634" i="4"/>
  <c r="Z634" i="4"/>
  <c r="Y635" i="4"/>
  <c r="Z635" i="4"/>
  <c r="Y636" i="4"/>
  <c r="Z636" i="4"/>
  <c r="Y637" i="4"/>
  <c r="Z637" i="4"/>
  <c r="Y638" i="4"/>
  <c r="Z638" i="4"/>
  <c r="Y639" i="4"/>
  <c r="Z639" i="4"/>
  <c r="Y640" i="4"/>
  <c r="Z640" i="4"/>
  <c r="Y641" i="4"/>
  <c r="Z641" i="4"/>
  <c r="Y642" i="4"/>
  <c r="Z642" i="4"/>
  <c r="Y643" i="4"/>
  <c r="Z643" i="4"/>
  <c r="Y644" i="4"/>
  <c r="Z644" i="4"/>
  <c r="Y645" i="4"/>
  <c r="Z645" i="4"/>
  <c r="Y646" i="4"/>
  <c r="Z646" i="4"/>
  <c r="Y647" i="4"/>
  <c r="Z647" i="4"/>
  <c r="Y648" i="4"/>
  <c r="Z648" i="4"/>
  <c r="Y649" i="4"/>
  <c r="Z649" i="4"/>
  <c r="Y650" i="4"/>
  <c r="Z650" i="4"/>
  <c r="Y651" i="4"/>
  <c r="Z651" i="4"/>
  <c r="Y652" i="4"/>
  <c r="Z652" i="4"/>
  <c r="Y653" i="4"/>
  <c r="Z653" i="4"/>
  <c r="Y654" i="4"/>
  <c r="Z654" i="4"/>
  <c r="Y655" i="4"/>
  <c r="Z655" i="4"/>
  <c r="Y656" i="4"/>
  <c r="Z656" i="4"/>
  <c r="Y657" i="4"/>
  <c r="Z657" i="4"/>
  <c r="Y658" i="4"/>
  <c r="Z658" i="4"/>
  <c r="Y659" i="4"/>
  <c r="Z659" i="4"/>
  <c r="Y660" i="4"/>
  <c r="Z660" i="4"/>
  <c r="Y661" i="4"/>
  <c r="Z661" i="4"/>
  <c r="Y662" i="4"/>
  <c r="Z662" i="4"/>
  <c r="Y663" i="4"/>
  <c r="Z663" i="4"/>
  <c r="Y664" i="4"/>
  <c r="Z664" i="4"/>
  <c r="Y665" i="4"/>
  <c r="Z665" i="4"/>
  <c r="Y666" i="4"/>
  <c r="Z666" i="4"/>
  <c r="Y667" i="4"/>
  <c r="Z667" i="4"/>
  <c r="Y668" i="4"/>
  <c r="Z668" i="4"/>
  <c r="Y669" i="4"/>
  <c r="Z669" i="4"/>
  <c r="Y670" i="4"/>
  <c r="Z670" i="4"/>
  <c r="Y671" i="4"/>
  <c r="Z671" i="4"/>
  <c r="Y672" i="4"/>
  <c r="Z672" i="4"/>
  <c r="Y673" i="4"/>
  <c r="Z673" i="4"/>
  <c r="Y674" i="4"/>
  <c r="Z674" i="4"/>
  <c r="Y675" i="4"/>
  <c r="Z675" i="4"/>
  <c r="Y676" i="4"/>
  <c r="Z676" i="4"/>
  <c r="Y677" i="4"/>
  <c r="Z677" i="4"/>
  <c r="Y678" i="4"/>
  <c r="Z678" i="4"/>
  <c r="Y679" i="4"/>
  <c r="Z679" i="4"/>
  <c r="Y680" i="4"/>
  <c r="Z680" i="4"/>
  <c r="Y681" i="4"/>
  <c r="Z681" i="4"/>
  <c r="Y682" i="4"/>
  <c r="Z682" i="4"/>
  <c r="Y683" i="4"/>
  <c r="Z683" i="4"/>
  <c r="Y684" i="4"/>
  <c r="Z684" i="4"/>
  <c r="Y685" i="4"/>
  <c r="Z685" i="4"/>
  <c r="Y686" i="4"/>
  <c r="Z686" i="4"/>
  <c r="Y687" i="4"/>
  <c r="Z687" i="4"/>
  <c r="Y688" i="4"/>
  <c r="Z688" i="4"/>
  <c r="Y689" i="4"/>
  <c r="Z689" i="4"/>
  <c r="Y690" i="4"/>
  <c r="Z690" i="4"/>
  <c r="Y691" i="4"/>
  <c r="Z691" i="4"/>
  <c r="Y692" i="4"/>
  <c r="Z692" i="4"/>
  <c r="Y693" i="4"/>
  <c r="Z693" i="4"/>
  <c r="Y694" i="4"/>
  <c r="Z694" i="4"/>
  <c r="Y695" i="4"/>
  <c r="Z695" i="4"/>
  <c r="Y696" i="4"/>
  <c r="Z696" i="4"/>
  <c r="Y697" i="4"/>
  <c r="Z697" i="4"/>
  <c r="Y698" i="4"/>
  <c r="Z698" i="4"/>
  <c r="Y699" i="4"/>
  <c r="Z699" i="4"/>
  <c r="Y700" i="4"/>
  <c r="Z700" i="4"/>
  <c r="Y701" i="4"/>
  <c r="Z701" i="4"/>
  <c r="Y702" i="4"/>
  <c r="Z702" i="4"/>
  <c r="Y703" i="4"/>
  <c r="Z703" i="4"/>
  <c r="Y704" i="4"/>
  <c r="Z704" i="4"/>
  <c r="Y705" i="4"/>
  <c r="Z705" i="4"/>
  <c r="Y706" i="4"/>
  <c r="Z706" i="4"/>
  <c r="Y707" i="4"/>
  <c r="Z707" i="4"/>
  <c r="Y708" i="4"/>
  <c r="Z708" i="4"/>
  <c r="Y709" i="4"/>
  <c r="Z709" i="4"/>
  <c r="Y710" i="4"/>
  <c r="Z710" i="4"/>
  <c r="Y711" i="4"/>
  <c r="Z711" i="4"/>
  <c r="Y712" i="4"/>
  <c r="Z712" i="4"/>
  <c r="Y713" i="4"/>
  <c r="Z713" i="4"/>
  <c r="Y714" i="4"/>
  <c r="Z714" i="4"/>
  <c r="Y715" i="4"/>
  <c r="Z715" i="4"/>
  <c r="Y716" i="4"/>
  <c r="Z716" i="4"/>
  <c r="Y717" i="4"/>
  <c r="Z717" i="4"/>
  <c r="Y718" i="4"/>
  <c r="Z718" i="4"/>
  <c r="Y719" i="4"/>
  <c r="Z719" i="4"/>
  <c r="Y720" i="4"/>
  <c r="Z720" i="4"/>
  <c r="Y721" i="4"/>
  <c r="Z721" i="4"/>
  <c r="Y722" i="4"/>
  <c r="Z722" i="4"/>
  <c r="Y723" i="4"/>
  <c r="Z723" i="4"/>
  <c r="Y724" i="4"/>
  <c r="Z724" i="4"/>
  <c r="Y725" i="4"/>
  <c r="Z725" i="4"/>
  <c r="Y726" i="4"/>
  <c r="Z726" i="4"/>
  <c r="Y727" i="4"/>
  <c r="Z727" i="4"/>
  <c r="Y728" i="4"/>
  <c r="Z728" i="4"/>
  <c r="Y729" i="4"/>
  <c r="Z729" i="4"/>
  <c r="Y730" i="4"/>
  <c r="Z730" i="4"/>
  <c r="Y731" i="4"/>
  <c r="Z731" i="4"/>
  <c r="Y732" i="4"/>
  <c r="Z732" i="4"/>
  <c r="Y733" i="4"/>
  <c r="Z733" i="4"/>
  <c r="Y734" i="4"/>
  <c r="Z734" i="4"/>
  <c r="Y735" i="4"/>
  <c r="Z735" i="4"/>
  <c r="Y736" i="4"/>
  <c r="Z736" i="4"/>
  <c r="Y737" i="4"/>
  <c r="Z737" i="4"/>
  <c r="Y738" i="4"/>
  <c r="Z738" i="4"/>
  <c r="Y739" i="4"/>
  <c r="Z739" i="4"/>
  <c r="Y740" i="4"/>
  <c r="Z740" i="4"/>
  <c r="Y741" i="4"/>
  <c r="Z741" i="4"/>
  <c r="Y742" i="4"/>
  <c r="Z742" i="4"/>
  <c r="Y743" i="4"/>
  <c r="Z743" i="4"/>
  <c r="Y744" i="4"/>
  <c r="Z744" i="4"/>
  <c r="Y745" i="4"/>
  <c r="Z745" i="4"/>
  <c r="Y746" i="4"/>
  <c r="Z746" i="4"/>
  <c r="Y747" i="4"/>
  <c r="Z747" i="4"/>
  <c r="Y748" i="4"/>
  <c r="Z748" i="4"/>
  <c r="Y749" i="4"/>
  <c r="Z749" i="4"/>
  <c r="Y750" i="4"/>
  <c r="Z750" i="4"/>
  <c r="Y751" i="4"/>
  <c r="Z751" i="4"/>
  <c r="Y752" i="4"/>
  <c r="Z752" i="4"/>
  <c r="Y753" i="4"/>
  <c r="Z753" i="4"/>
  <c r="Y754" i="4"/>
  <c r="Z754" i="4"/>
  <c r="Y755" i="4"/>
  <c r="Z755" i="4"/>
  <c r="Y756" i="4"/>
  <c r="Z756" i="4"/>
  <c r="Y757" i="4"/>
  <c r="Z757" i="4"/>
  <c r="Y758" i="4"/>
  <c r="Z758" i="4"/>
  <c r="Y759" i="4"/>
  <c r="Z759" i="4"/>
  <c r="Y760" i="4"/>
  <c r="Z760" i="4"/>
  <c r="Y761" i="4"/>
  <c r="Z761" i="4"/>
  <c r="Y762" i="4"/>
  <c r="Z762" i="4"/>
  <c r="Y763" i="4"/>
  <c r="Z763" i="4"/>
  <c r="Y764" i="4"/>
  <c r="Z764" i="4"/>
  <c r="Y765" i="4"/>
  <c r="Z765" i="4"/>
  <c r="Y766" i="4"/>
  <c r="Z766" i="4"/>
  <c r="Y767" i="4"/>
  <c r="Z767" i="4"/>
  <c r="Y768" i="4"/>
  <c r="Z768" i="4"/>
  <c r="Y769" i="4"/>
  <c r="Z769" i="4"/>
  <c r="Y770" i="4"/>
  <c r="Z770" i="4"/>
  <c r="Y771" i="4"/>
  <c r="Z771" i="4"/>
  <c r="Y772" i="4"/>
  <c r="Z772" i="4"/>
  <c r="Y773" i="4"/>
  <c r="Z773" i="4"/>
  <c r="Y774" i="4"/>
  <c r="Z774" i="4"/>
  <c r="Y775" i="4"/>
  <c r="Z775" i="4"/>
  <c r="Y776" i="4"/>
  <c r="Z776" i="4"/>
  <c r="Y777" i="4"/>
  <c r="Z777" i="4"/>
  <c r="Y778" i="4"/>
  <c r="Z778" i="4"/>
  <c r="Y779" i="4"/>
  <c r="Z779" i="4"/>
  <c r="Y780" i="4"/>
  <c r="Z780" i="4"/>
  <c r="Y781" i="4"/>
  <c r="Z781" i="4"/>
  <c r="Y782" i="4"/>
  <c r="Z782" i="4"/>
  <c r="Y783" i="4"/>
  <c r="Z783" i="4"/>
  <c r="Y784" i="4"/>
  <c r="Z784" i="4"/>
  <c r="Y785" i="4"/>
  <c r="Z785" i="4"/>
  <c r="Y786" i="4"/>
  <c r="Z786" i="4"/>
  <c r="Y787" i="4"/>
  <c r="Z787" i="4"/>
  <c r="Y788" i="4"/>
  <c r="Z788" i="4"/>
  <c r="Y789" i="4"/>
  <c r="Z789" i="4"/>
  <c r="Y790" i="4"/>
  <c r="Z790" i="4"/>
  <c r="Y791" i="4"/>
  <c r="Z791" i="4"/>
  <c r="Y792" i="4"/>
  <c r="Z792" i="4"/>
  <c r="Y793" i="4"/>
  <c r="Z793" i="4"/>
  <c r="Y794" i="4"/>
  <c r="Z794" i="4"/>
  <c r="Y795" i="4"/>
  <c r="Z795" i="4"/>
  <c r="Y796" i="4"/>
  <c r="Z796" i="4"/>
  <c r="Y797" i="4"/>
  <c r="Z797" i="4"/>
  <c r="Y798" i="4"/>
  <c r="Z798" i="4"/>
  <c r="Y799" i="4"/>
  <c r="Z799" i="4"/>
  <c r="Y800" i="4"/>
  <c r="Z800" i="4"/>
  <c r="Y801" i="4"/>
  <c r="Z801" i="4"/>
  <c r="Y802" i="4"/>
  <c r="Z802" i="4"/>
  <c r="Y803" i="4"/>
  <c r="Z803" i="4"/>
  <c r="Y804" i="4"/>
  <c r="Z804" i="4"/>
  <c r="Y805" i="4"/>
  <c r="Z805" i="4"/>
  <c r="Y806" i="4"/>
  <c r="Z806" i="4"/>
  <c r="Y807" i="4"/>
  <c r="Z807" i="4"/>
  <c r="Y808" i="4"/>
  <c r="Z808" i="4"/>
  <c r="Y809" i="4"/>
  <c r="Z809" i="4"/>
  <c r="Y810" i="4"/>
  <c r="Z810" i="4"/>
  <c r="Y811" i="4"/>
  <c r="Z811" i="4"/>
  <c r="Y812" i="4"/>
  <c r="Z812" i="4"/>
  <c r="Y813" i="4"/>
  <c r="Z813" i="4"/>
  <c r="Y814" i="4"/>
  <c r="Z814" i="4"/>
  <c r="Y815" i="4"/>
  <c r="Z815" i="4"/>
  <c r="Y816" i="4"/>
  <c r="Z816" i="4"/>
  <c r="Y817" i="4"/>
  <c r="Z817" i="4"/>
  <c r="Y818" i="4"/>
  <c r="Z818" i="4"/>
  <c r="Y819" i="4"/>
  <c r="Z819" i="4"/>
  <c r="Y820" i="4"/>
  <c r="Z820" i="4"/>
  <c r="Y821" i="4"/>
  <c r="Z821" i="4"/>
  <c r="Y822" i="4"/>
  <c r="Z822" i="4"/>
  <c r="Y823" i="4"/>
  <c r="Z823" i="4"/>
  <c r="Y824" i="4"/>
  <c r="Z824" i="4"/>
  <c r="Y825" i="4"/>
  <c r="Z825" i="4"/>
  <c r="Y826" i="4"/>
  <c r="Z826" i="4"/>
  <c r="Y827" i="4"/>
  <c r="Z827" i="4"/>
  <c r="Y828" i="4"/>
  <c r="Z828" i="4"/>
  <c r="Y829" i="4"/>
  <c r="Z829" i="4"/>
  <c r="Y830" i="4"/>
  <c r="Z830" i="4"/>
  <c r="Y831" i="4"/>
  <c r="Z831" i="4"/>
  <c r="Y832" i="4"/>
  <c r="Z832" i="4"/>
  <c r="Y833" i="4"/>
  <c r="Z833" i="4"/>
  <c r="Y834" i="4"/>
  <c r="Z834" i="4"/>
  <c r="Y835" i="4"/>
  <c r="Z835" i="4"/>
  <c r="Y836" i="4"/>
  <c r="Z836" i="4"/>
  <c r="Y837" i="4"/>
  <c r="Z837" i="4"/>
  <c r="Y838" i="4"/>
  <c r="Z838" i="4"/>
  <c r="Y839" i="4"/>
  <c r="Z839" i="4"/>
  <c r="Y840" i="4"/>
  <c r="Z840" i="4"/>
  <c r="Y841" i="4"/>
  <c r="Z841" i="4"/>
  <c r="Y842" i="4"/>
  <c r="Z842" i="4"/>
  <c r="Y843" i="4"/>
  <c r="Z843" i="4"/>
  <c r="Y844" i="4"/>
  <c r="Z844" i="4"/>
  <c r="Y845" i="4"/>
  <c r="Z845" i="4"/>
  <c r="Y846" i="4"/>
  <c r="Z846" i="4"/>
  <c r="Y847" i="4"/>
  <c r="Z847" i="4"/>
  <c r="Y848" i="4"/>
  <c r="Z848" i="4"/>
  <c r="Y849" i="4"/>
  <c r="Z849" i="4"/>
  <c r="Y850" i="4"/>
  <c r="Z850" i="4"/>
  <c r="Y851" i="4"/>
  <c r="Z851" i="4"/>
  <c r="Y852" i="4"/>
  <c r="Z852" i="4"/>
  <c r="Y853" i="4"/>
  <c r="Z853" i="4"/>
  <c r="Y854" i="4"/>
  <c r="Z854" i="4"/>
  <c r="Y855" i="4"/>
  <c r="Z855" i="4"/>
  <c r="Y856" i="4"/>
  <c r="Z856" i="4"/>
  <c r="Y857" i="4"/>
  <c r="Z857" i="4"/>
  <c r="Y858" i="4"/>
  <c r="Z858" i="4"/>
  <c r="Y859" i="4"/>
  <c r="Z859" i="4"/>
  <c r="Y860" i="4"/>
  <c r="Z860" i="4"/>
  <c r="Y861" i="4"/>
  <c r="Z861" i="4"/>
  <c r="Y862" i="4"/>
  <c r="Z862" i="4"/>
  <c r="Y863" i="4"/>
  <c r="Z863" i="4"/>
  <c r="O12" i="4" l="1"/>
  <c r="X374" i="4"/>
  <c r="N391" i="4"/>
  <c r="P391" i="4"/>
  <c r="O391" i="4"/>
  <c r="N397" i="4"/>
  <c r="P397" i="4"/>
  <c r="O397" i="4"/>
  <c r="N404" i="4"/>
  <c r="P404" i="4"/>
  <c r="O404" i="4"/>
  <c r="N393" i="4"/>
  <c r="P393" i="4"/>
  <c r="O393" i="4"/>
  <c r="N390" i="4"/>
  <c r="P390" i="4"/>
  <c r="O390" i="4"/>
  <c r="X147" i="4"/>
  <c r="N387" i="4"/>
  <c r="O387" i="4"/>
  <c r="P387" i="4"/>
  <c r="X406" i="4"/>
  <c r="X86" i="4"/>
  <c r="X14" i="4"/>
  <c r="X18" i="4"/>
  <c r="X7" i="4"/>
  <c r="X159" i="4"/>
  <c r="X88" i="4"/>
  <c r="X13" i="4"/>
  <c r="X150" i="4"/>
  <c r="X78" i="4"/>
  <c r="X17" i="4"/>
  <c r="T2" i="20"/>
  <c r="X858" i="4"/>
  <c r="X818" i="4"/>
  <c r="X779" i="4"/>
  <c r="X732" i="4"/>
  <c r="X724" i="4"/>
  <c r="X427" i="4"/>
  <c r="X421" i="4"/>
  <c r="X367" i="4"/>
  <c r="X350" i="4"/>
  <c r="N336" i="4"/>
  <c r="O336" i="4"/>
  <c r="P336" i="4"/>
  <c r="X328" i="4"/>
  <c r="N328" i="4"/>
  <c r="O328" i="4"/>
  <c r="P328" i="4"/>
  <c r="N320" i="4"/>
  <c r="O320" i="4"/>
  <c r="P320" i="4"/>
  <c r="X312" i="4"/>
  <c r="P312" i="4"/>
  <c r="N312" i="4"/>
  <c r="O312" i="4"/>
  <c r="N302" i="4"/>
  <c r="O302" i="4"/>
  <c r="P302" i="4"/>
  <c r="N296" i="4"/>
  <c r="O296" i="4"/>
  <c r="P296" i="4"/>
  <c r="N289" i="4"/>
  <c r="O289" i="4"/>
  <c r="P289" i="4"/>
  <c r="N281" i="4"/>
  <c r="O281" i="4"/>
  <c r="P281" i="4"/>
  <c r="N273" i="4"/>
  <c r="O273" i="4"/>
  <c r="P273" i="4"/>
  <c r="N223" i="4"/>
  <c r="O223" i="4"/>
  <c r="P223" i="4"/>
  <c r="N216" i="4"/>
  <c r="O216" i="4"/>
  <c r="P216" i="4"/>
  <c r="N208" i="4"/>
  <c r="O208" i="4"/>
  <c r="P208" i="4"/>
  <c r="X815" i="4"/>
  <c r="X768" i="4"/>
  <c r="X667" i="4"/>
  <c r="X644" i="4"/>
  <c r="X546" i="4"/>
  <c r="X509" i="4"/>
  <c r="X501" i="4"/>
  <c r="X424" i="4"/>
  <c r="X372" i="4"/>
  <c r="X333" i="4"/>
  <c r="N333" i="4"/>
  <c r="O333" i="4"/>
  <c r="P333" i="4"/>
  <c r="X325" i="4"/>
  <c r="P325" i="4"/>
  <c r="N325" i="4"/>
  <c r="O325" i="4"/>
  <c r="O317" i="4"/>
  <c r="P317" i="4"/>
  <c r="N317" i="4"/>
  <c r="O310" i="4"/>
  <c r="P310" i="4"/>
  <c r="N310" i="4"/>
  <c r="X305" i="4"/>
  <c r="O305" i="4"/>
  <c r="P305" i="4"/>
  <c r="N305" i="4"/>
  <c r="N293" i="4"/>
  <c r="O293" i="4"/>
  <c r="P293" i="4"/>
  <c r="N286" i="4"/>
  <c r="O286" i="4"/>
  <c r="P286" i="4"/>
  <c r="N278" i="4"/>
  <c r="O278" i="4"/>
  <c r="P278" i="4"/>
  <c r="N270" i="4"/>
  <c r="O270" i="4"/>
  <c r="P270" i="4"/>
  <c r="X220" i="4"/>
  <c r="N220" i="4"/>
  <c r="O220" i="4"/>
  <c r="P220" i="4"/>
  <c r="N213" i="4"/>
  <c r="O213" i="4"/>
  <c r="P213" i="4"/>
  <c r="N205" i="4"/>
  <c r="O205" i="4"/>
  <c r="P205" i="4"/>
  <c r="X661" i="4"/>
  <c r="X610" i="4"/>
  <c r="X594" i="4"/>
  <c r="X537" i="4"/>
  <c r="X445" i="4"/>
  <c r="P338" i="4"/>
  <c r="N338" i="4"/>
  <c r="O338" i="4"/>
  <c r="X330" i="4"/>
  <c r="P330" i="4"/>
  <c r="O330" i="4"/>
  <c r="N330" i="4"/>
  <c r="P322" i="4"/>
  <c r="N322" i="4"/>
  <c r="O322" i="4"/>
  <c r="P314" i="4"/>
  <c r="N314" i="4"/>
  <c r="O314" i="4"/>
  <c r="X307" i="4"/>
  <c r="N307" i="4"/>
  <c r="O307" i="4"/>
  <c r="P307" i="4"/>
  <c r="N297" i="4"/>
  <c r="O297" i="4"/>
  <c r="P297" i="4"/>
  <c r="N283" i="4"/>
  <c r="O283" i="4"/>
  <c r="P283" i="4"/>
  <c r="N275" i="4"/>
  <c r="O275" i="4"/>
  <c r="P275" i="4"/>
  <c r="P218" i="4"/>
  <c r="N218" i="4"/>
  <c r="O218" i="4"/>
  <c r="P210" i="4"/>
  <c r="N210" i="4"/>
  <c r="O210" i="4"/>
  <c r="X615" i="4"/>
  <c r="X560" i="4"/>
  <c r="X534" i="4"/>
  <c r="X442" i="4"/>
  <c r="P335" i="4"/>
  <c r="N335" i="4"/>
  <c r="O335" i="4"/>
  <c r="P327" i="4"/>
  <c r="N327" i="4"/>
  <c r="O327" i="4"/>
  <c r="N319" i="4"/>
  <c r="O319" i="4"/>
  <c r="P319" i="4"/>
  <c r="P311" i="4"/>
  <c r="O311" i="4"/>
  <c r="N311" i="4"/>
  <c r="N306" i="4"/>
  <c r="O306" i="4"/>
  <c r="P306" i="4"/>
  <c r="P301" i="4"/>
  <c r="O301" i="4"/>
  <c r="N301" i="4"/>
  <c r="N295" i="4"/>
  <c r="O295" i="4"/>
  <c r="P295" i="4"/>
  <c r="N288" i="4"/>
  <c r="O288" i="4"/>
  <c r="P288" i="4"/>
  <c r="N280" i="4"/>
  <c r="O280" i="4"/>
  <c r="P280" i="4"/>
  <c r="N272" i="4"/>
  <c r="O272" i="4"/>
  <c r="P272" i="4"/>
  <c r="N222" i="4"/>
  <c r="O222" i="4"/>
  <c r="P222" i="4"/>
  <c r="N215" i="4"/>
  <c r="O215" i="4"/>
  <c r="P215" i="4"/>
  <c r="N207" i="4"/>
  <c r="O207" i="4"/>
  <c r="P207" i="4"/>
  <c r="X759" i="4"/>
  <c r="X728" i="4"/>
  <c r="X604" i="4"/>
  <c r="X573" i="4"/>
  <c r="X492" i="4"/>
  <c r="X479" i="4"/>
  <c r="X431" i="4"/>
  <c r="X340" i="4"/>
  <c r="N340" i="4"/>
  <c r="O340" i="4"/>
  <c r="P340" i="4"/>
  <c r="N332" i="4"/>
  <c r="O332" i="4"/>
  <c r="P332" i="4"/>
  <c r="O324" i="4"/>
  <c r="N324" i="4"/>
  <c r="P324" i="4"/>
  <c r="N316" i="4"/>
  <c r="O316" i="4"/>
  <c r="P316" i="4"/>
  <c r="P309" i="4"/>
  <c r="N309" i="4"/>
  <c r="O309" i="4"/>
  <c r="P304" i="4"/>
  <c r="N304" i="4"/>
  <c r="O304" i="4"/>
  <c r="X299" i="4"/>
  <c r="P299" i="4"/>
  <c r="N299" i="4"/>
  <c r="O299" i="4"/>
  <c r="P292" i="4"/>
  <c r="N292" i="4"/>
  <c r="O292" i="4"/>
  <c r="P285" i="4"/>
  <c r="N285" i="4"/>
  <c r="O285" i="4"/>
  <c r="P277" i="4"/>
  <c r="N277" i="4"/>
  <c r="O277" i="4"/>
  <c r="P269" i="4"/>
  <c r="N269" i="4"/>
  <c r="O269" i="4"/>
  <c r="N212" i="4"/>
  <c r="O212" i="4"/>
  <c r="P212" i="4"/>
  <c r="X499" i="4"/>
  <c r="X468" i="4"/>
  <c r="X377" i="4"/>
  <c r="O337" i="4"/>
  <c r="P337" i="4"/>
  <c r="N337" i="4"/>
  <c r="O329" i="4"/>
  <c r="P329" i="4"/>
  <c r="N329" i="4"/>
  <c r="O321" i="4"/>
  <c r="P321" i="4"/>
  <c r="N321" i="4"/>
  <c r="P313" i="4"/>
  <c r="N313" i="4"/>
  <c r="O313" i="4"/>
  <c r="X290" i="4"/>
  <c r="N290" i="4"/>
  <c r="O290" i="4"/>
  <c r="P290" i="4"/>
  <c r="N282" i="4"/>
  <c r="O282" i="4"/>
  <c r="P282" i="4"/>
  <c r="N274" i="4"/>
  <c r="O274" i="4"/>
  <c r="P274" i="4"/>
  <c r="X232" i="4"/>
  <c r="O224" i="4"/>
  <c r="P224" i="4"/>
  <c r="N224" i="4"/>
  <c r="O217" i="4"/>
  <c r="P217" i="4"/>
  <c r="N217" i="4"/>
  <c r="X209" i="4"/>
  <c r="O209" i="4"/>
  <c r="P209" i="4"/>
  <c r="N209" i="4"/>
  <c r="X637" i="4"/>
  <c r="X598" i="4"/>
  <c r="O334" i="4"/>
  <c r="P334" i="4"/>
  <c r="N334" i="4"/>
  <c r="O326" i="4"/>
  <c r="P326" i="4"/>
  <c r="N326" i="4"/>
  <c r="P318" i="4"/>
  <c r="N318" i="4"/>
  <c r="O318" i="4"/>
  <c r="O300" i="4"/>
  <c r="P300" i="4"/>
  <c r="N300" i="4"/>
  <c r="N294" i="4"/>
  <c r="O294" i="4"/>
  <c r="P294" i="4"/>
  <c r="N287" i="4"/>
  <c r="O287" i="4"/>
  <c r="P287" i="4"/>
  <c r="X279" i="4"/>
  <c r="N279" i="4"/>
  <c r="O279" i="4"/>
  <c r="P279" i="4"/>
  <c r="N271" i="4"/>
  <c r="O271" i="4"/>
  <c r="P271" i="4"/>
  <c r="X258" i="4"/>
  <c r="N221" i="4"/>
  <c r="O221" i="4"/>
  <c r="P221" i="4"/>
  <c r="N214" i="4"/>
  <c r="O214" i="4"/>
  <c r="P214" i="4"/>
  <c r="N206" i="4"/>
  <c r="O206" i="4"/>
  <c r="P206" i="4"/>
  <c r="X642" i="4"/>
  <c r="X611" i="4"/>
  <c r="X603" i="4"/>
  <c r="X552" i="4"/>
  <c r="X522" i="4"/>
  <c r="X485" i="4"/>
  <c r="X470" i="4"/>
  <c r="X407" i="4"/>
  <c r="N339" i="4"/>
  <c r="O339" i="4"/>
  <c r="P339" i="4"/>
  <c r="N331" i="4"/>
  <c r="P331" i="4"/>
  <c r="O331" i="4"/>
  <c r="N323" i="4"/>
  <c r="O323" i="4"/>
  <c r="P323" i="4"/>
  <c r="P315" i="4"/>
  <c r="O315" i="4"/>
  <c r="N315" i="4"/>
  <c r="O308" i="4"/>
  <c r="P308" i="4"/>
  <c r="N308" i="4"/>
  <c r="O303" i="4"/>
  <c r="P303" i="4"/>
  <c r="N303" i="4"/>
  <c r="O298" i="4"/>
  <c r="P298" i="4"/>
  <c r="N298" i="4"/>
  <c r="O291" i="4"/>
  <c r="P291" i="4"/>
  <c r="N291" i="4"/>
  <c r="O284" i="4"/>
  <c r="P284" i="4"/>
  <c r="N284" i="4"/>
  <c r="O276" i="4"/>
  <c r="P276" i="4"/>
  <c r="N276" i="4"/>
  <c r="O268" i="4"/>
  <c r="P268" i="4"/>
  <c r="N268" i="4"/>
  <c r="N219" i="4"/>
  <c r="O219" i="4"/>
  <c r="P219" i="4"/>
  <c r="N211" i="4"/>
  <c r="O211" i="4"/>
  <c r="P211" i="4"/>
  <c r="X781" i="4"/>
  <c r="X446" i="4"/>
  <c r="X404" i="4"/>
  <c r="X561" i="4"/>
  <c r="X726" i="4"/>
  <c r="X401" i="4"/>
  <c r="X6" i="4"/>
  <c r="X4" i="4"/>
  <c r="X739" i="4"/>
  <c r="X8" i="4"/>
  <c r="X19" i="4"/>
  <c r="X211" i="4"/>
  <c r="X11" i="4"/>
  <c r="X21" i="4"/>
  <c r="X580" i="4"/>
  <c r="X607" i="4"/>
  <c r="X528" i="4"/>
  <c r="X273" i="4"/>
  <c r="X237" i="4"/>
  <c r="X358" i="4"/>
  <c r="X246" i="4"/>
  <c r="X516" i="4"/>
  <c r="X443" i="4"/>
  <c r="X763" i="4"/>
  <c r="X240" i="4"/>
  <c r="X413" i="4"/>
  <c r="X369" i="4"/>
  <c r="X831" i="4"/>
  <c r="X850" i="4"/>
  <c r="X687" i="4"/>
  <c r="X853" i="4"/>
  <c r="X852" i="4"/>
  <c r="X676" i="4"/>
  <c r="X673" i="4"/>
  <c r="X329" i="4"/>
  <c r="X260" i="4"/>
  <c r="X154" i="4"/>
  <c r="O142" i="4"/>
  <c r="P134" i="4"/>
  <c r="N104" i="4"/>
  <c r="P103" i="4"/>
  <c r="P102" i="4"/>
  <c r="P93" i="4"/>
  <c r="X265" i="4"/>
  <c r="X263" i="4"/>
  <c r="X250" i="4"/>
  <c r="X30" i="4"/>
  <c r="X348" i="4"/>
  <c r="X345" i="4"/>
  <c r="X317" i="4"/>
  <c r="X314" i="4"/>
  <c r="X128" i="4"/>
  <c r="N19" i="4"/>
  <c r="X802" i="4"/>
  <c r="X716" i="4"/>
  <c r="X698" i="4"/>
  <c r="X693" i="4"/>
  <c r="X599" i="4"/>
  <c r="X530" i="4"/>
  <c r="X495" i="4"/>
  <c r="X320" i="4"/>
  <c r="X187" i="4"/>
  <c r="X157" i="4"/>
  <c r="X156" i="4"/>
  <c r="O134" i="4"/>
  <c r="O83" i="4"/>
  <c r="P82" i="4"/>
  <c r="N81" i="4"/>
  <c r="O78" i="4"/>
  <c r="X36" i="4"/>
  <c r="P30" i="4"/>
  <c r="X826" i="4"/>
  <c r="X512" i="4"/>
  <c r="X511" i="4"/>
  <c r="X453" i="4"/>
  <c r="X302" i="4"/>
  <c r="X281" i="4"/>
  <c r="X755" i="4"/>
  <c r="X697" i="4"/>
  <c r="X720" i="4"/>
  <c r="X550" i="4"/>
  <c r="X488" i="4"/>
  <c r="X426" i="4"/>
  <c r="X190" i="4"/>
  <c r="O109" i="4"/>
  <c r="O86" i="4"/>
  <c r="N40" i="4"/>
  <c r="X847" i="4"/>
  <c r="X480" i="4"/>
  <c r="X432" i="4"/>
  <c r="X429" i="4"/>
  <c r="P154" i="4"/>
  <c r="O150" i="4"/>
  <c r="X134" i="4"/>
  <c r="P128" i="4"/>
  <c r="N109" i="4"/>
  <c r="N37" i="4"/>
  <c r="N36" i="4"/>
  <c r="X753" i="4"/>
  <c r="X786" i="4"/>
  <c r="X657" i="4"/>
  <c r="X398" i="4"/>
  <c r="X271" i="4"/>
  <c r="N154" i="4"/>
  <c r="N150" i="4"/>
  <c r="N128" i="4"/>
  <c r="O127" i="4"/>
  <c r="O136" i="4"/>
  <c r="P101" i="4"/>
  <c r="N88" i="4"/>
  <c r="P86" i="4"/>
  <c r="O81" i="4"/>
  <c r="X771" i="4"/>
  <c r="X767" i="4"/>
  <c r="X576" i="4"/>
  <c r="X538" i="4"/>
  <c r="X519" i="4"/>
  <c r="X368" i="4"/>
  <c r="X366" i="4"/>
  <c r="X351" i="4"/>
  <c r="X313" i="4"/>
  <c r="X214" i="4"/>
  <c r="X194" i="4"/>
  <c r="X192" i="4"/>
  <c r="X172" i="4"/>
  <c r="X149" i="4"/>
  <c r="N142" i="4"/>
  <c r="O93" i="4"/>
  <c r="X862" i="4"/>
  <c r="X774" i="4"/>
  <c r="X600" i="4"/>
  <c r="X578" i="4"/>
  <c r="X542" i="4"/>
  <c r="X465" i="4"/>
  <c r="X464" i="4"/>
  <c r="X204" i="4"/>
  <c r="X175" i="4"/>
  <c r="X787" i="4"/>
  <c r="X782" i="4"/>
  <c r="X659" i="4"/>
  <c r="X393" i="4"/>
  <c r="X130" i="4"/>
  <c r="X129" i="4"/>
  <c r="X101" i="4"/>
  <c r="X81" i="4"/>
  <c r="N12" i="4"/>
  <c r="X789" i="4"/>
  <c r="X699" i="4"/>
  <c r="X294" i="4"/>
  <c r="X142" i="4"/>
  <c r="X680" i="4"/>
  <c r="X588" i="4"/>
  <c r="X472" i="4"/>
  <c r="X274" i="4"/>
  <c r="X261" i="4"/>
  <c r="X239" i="4"/>
  <c r="X234" i="4"/>
  <c r="X231" i="4"/>
  <c r="X119" i="4"/>
  <c r="X77" i="4"/>
  <c r="O41" i="4"/>
  <c r="P36" i="4"/>
  <c r="N30" i="4"/>
  <c r="X834" i="4"/>
  <c r="X757" i="4"/>
  <c r="X738" i="4"/>
  <c r="X712" i="4"/>
  <c r="X284" i="4"/>
  <c r="X268" i="4"/>
  <c r="X221" i="4"/>
  <c r="X141" i="4"/>
  <c r="P136" i="4"/>
  <c r="X133" i="4"/>
  <c r="X751" i="4"/>
  <c r="N122" i="4"/>
  <c r="O122" i="4"/>
  <c r="P122" i="4"/>
  <c r="P113" i="4"/>
  <c r="X113" i="4"/>
  <c r="N113" i="4"/>
  <c r="O113" i="4"/>
  <c r="X46" i="4"/>
  <c r="X210" i="4"/>
  <c r="X691" i="4"/>
  <c r="X390" i="4"/>
  <c r="X629" i="4"/>
  <c r="X541" i="4"/>
  <c r="X440" i="4"/>
  <c r="X403" i="4"/>
  <c r="X337" i="4"/>
  <c r="X252" i="4"/>
  <c r="X69" i="4"/>
  <c r="X52" i="4"/>
  <c r="X415" i="4"/>
  <c r="X229" i="4"/>
  <c r="X799" i="4"/>
  <c r="X777" i="4"/>
  <c r="X410" i="4"/>
  <c r="X396" i="4"/>
  <c r="X357" i="4"/>
  <c r="X344" i="4"/>
  <c r="X242" i="4"/>
  <c r="P143" i="4"/>
  <c r="X143" i="4"/>
  <c r="X409" i="4"/>
  <c r="X376" i="4"/>
  <c r="X845" i="4"/>
  <c r="X749" i="4"/>
  <c r="X743" i="4"/>
  <c r="X741" i="4"/>
  <c r="X677" i="4"/>
  <c r="X797" i="4"/>
  <c r="X796" i="4"/>
  <c r="X747" i="4"/>
  <c r="X633" i="4"/>
  <c r="X608" i="4"/>
  <c r="X532" i="4"/>
  <c r="X508" i="4"/>
  <c r="X478" i="4"/>
  <c r="X456" i="4"/>
  <c r="X388" i="4"/>
  <c r="X293" i="4"/>
  <c r="P145" i="4"/>
  <c r="O144" i="4"/>
  <c r="X144" i="4"/>
  <c r="P126" i="4"/>
  <c r="X126" i="4"/>
  <c r="N126" i="4"/>
  <c r="O126" i="4"/>
  <c r="X116" i="4"/>
  <c r="X163" i="4"/>
  <c r="X182" i="4"/>
  <c r="X592" i="4"/>
  <c r="X569" i="4"/>
  <c r="X526" i="4"/>
  <c r="X438" i="4"/>
  <c r="X384" i="4"/>
  <c r="X378" i="4"/>
  <c r="X287" i="4"/>
  <c r="X206" i="4"/>
  <c r="X122" i="4"/>
  <c r="P105" i="4"/>
  <c r="O105" i="4"/>
  <c r="X105" i="4"/>
  <c r="X849" i="4"/>
  <c r="X730" i="4"/>
  <c r="X647" i="4"/>
  <c r="X639" i="4"/>
  <c r="X596" i="4"/>
  <c r="X584" i="4"/>
  <c r="X556" i="4"/>
  <c r="X524" i="4"/>
  <c r="X507" i="4"/>
  <c r="X489" i="4"/>
  <c r="X462" i="4"/>
  <c r="X392" i="4"/>
  <c r="X386" i="4"/>
  <c r="X363" i="4"/>
  <c r="X361" i="4"/>
  <c r="X338" i="4"/>
  <c r="X316" i="4"/>
  <c r="X253" i="4"/>
  <c r="X226" i="4"/>
  <c r="X203" i="4"/>
  <c r="X177" i="4"/>
  <c r="X161" i="4"/>
  <c r="O152" i="4"/>
  <c r="P152" i="4"/>
  <c r="X152" i="4"/>
  <c r="X855" i="4"/>
  <c r="X736" i="4"/>
  <c r="X652" i="4"/>
  <c r="X646" i="4"/>
  <c r="X641" i="4"/>
  <c r="X621" i="4"/>
  <c r="X618" i="4"/>
  <c r="X616" i="4"/>
  <c r="X613" i="4"/>
  <c r="X591" i="4"/>
  <c r="X590" i="4"/>
  <c r="X586" i="4"/>
  <c r="X583" i="4"/>
  <c r="X513" i="4"/>
  <c r="X497" i="4"/>
  <c r="X493" i="4"/>
  <c r="X476" i="4"/>
  <c r="X474" i="4"/>
  <c r="X461" i="4"/>
  <c r="X381" i="4"/>
  <c r="X352" i="4"/>
  <c r="X321" i="4"/>
  <c r="X292" i="4"/>
  <c r="X219" i="4"/>
  <c r="X218" i="4"/>
  <c r="X208" i="4"/>
  <c r="O110" i="4"/>
  <c r="P110" i="4"/>
  <c r="X110" i="4"/>
  <c r="X66" i="4"/>
  <c r="X255" i="4"/>
  <c r="X224" i="4"/>
  <c r="N155" i="4"/>
  <c r="N136" i="4"/>
  <c r="N102" i="4"/>
  <c r="N86" i="4"/>
  <c r="O82" i="4"/>
  <c r="X61" i="4"/>
  <c r="X93" i="4"/>
  <c r="X38" i="4"/>
  <c r="P153" i="4"/>
  <c r="X104" i="4"/>
  <c r="O101" i="4"/>
  <c r="P74" i="4"/>
  <c r="X37" i="4"/>
  <c r="N119" i="4"/>
  <c r="P111" i="4"/>
  <c r="X102" i="4"/>
  <c r="X82" i="4"/>
  <c r="N77" i="4"/>
  <c r="O74" i="4"/>
  <c r="X12" i="4"/>
  <c r="X155" i="4"/>
  <c r="X5" i="4"/>
  <c r="O38" i="4"/>
  <c r="P37" i="4"/>
  <c r="X53" i="4"/>
  <c r="N5" i="4"/>
  <c r="P17" i="4"/>
  <c r="X820" i="4"/>
  <c r="X810" i="4"/>
  <c r="X805" i="4"/>
  <c r="X863" i="4"/>
  <c r="X842" i="4"/>
  <c r="X861" i="4"/>
  <c r="X860" i="4"/>
  <c r="X829" i="4"/>
  <c r="X754" i="4"/>
  <c r="X840" i="4"/>
  <c r="X813" i="4"/>
  <c r="X812" i="4"/>
  <c r="X808" i="4"/>
  <c r="X794" i="4"/>
  <c r="X844" i="4"/>
  <c r="X828" i="4"/>
  <c r="X790" i="4"/>
  <c r="X761" i="4"/>
  <c r="X837" i="4"/>
  <c r="X686" i="4"/>
  <c r="X650" i="4"/>
  <c r="X628" i="4"/>
  <c r="X798" i="4"/>
  <c r="X791" i="4"/>
  <c r="X734" i="4"/>
  <c r="X830" i="4"/>
  <c r="X823" i="4"/>
  <c r="X821" i="4"/>
  <c r="X817" i="4"/>
  <c r="X718" i="4"/>
  <c r="X595" i="4"/>
  <c r="X766" i="4"/>
  <c r="X710" i="4"/>
  <c r="X624" i="4"/>
  <c r="X670" i="4"/>
  <c r="X731" i="4"/>
  <c r="X722" i="4"/>
  <c r="X706" i="4"/>
  <c r="X684" i="4"/>
  <c r="X668" i="4"/>
  <c r="X762" i="4"/>
  <c r="X715" i="4"/>
  <c r="X678" i="4"/>
  <c r="X665" i="4"/>
  <c r="X626" i="4"/>
  <c r="X563" i="4"/>
  <c r="X554" i="4"/>
  <c r="X549" i="4"/>
  <c r="X531" i="4"/>
  <c r="X634" i="4"/>
  <c r="X649" i="4"/>
  <c r="X627" i="4"/>
  <c r="X602" i="4"/>
  <c r="X565" i="4"/>
  <c r="X655" i="4"/>
  <c r="X571" i="4"/>
  <c r="X543" i="4"/>
  <c r="X606" i="4"/>
  <c r="X535" i="4"/>
  <c r="X520" i="4"/>
  <c r="X504" i="4"/>
  <c r="X494" i="4"/>
  <c r="X467" i="4"/>
  <c r="X458" i="4"/>
  <c r="X448" i="4"/>
  <c r="X450" i="4"/>
  <c r="X539" i="4"/>
  <c r="X503" i="4"/>
  <c r="X500" i="4"/>
  <c r="X486" i="4"/>
  <c r="X455" i="4"/>
  <c r="X435" i="4"/>
  <c r="X482" i="4"/>
  <c r="X459" i="4"/>
  <c r="X375" i="4"/>
  <c r="X418" i="4"/>
  <c r="X416" i="4"/>
  <c r="X399" i="4"/>
  <c r="X310" i="4"/>
  <c r="X341" i="4"/>
  <c r="X336" i="4"/>
  <c r="X267" i="4"/>
  <c r="X248" i="4"/>
  <c r="X362" i="4"/>
  <c r="X327" i="4"/>
  <c r="X276" i="4"/>
  <c r="X289" i="4"/>
  <c r="X335" i="4"/>
  <c r="X306" i="4"/>
  <c r="X311" i="4"/>
  <c r="X412" i="4"/>
  <c r="X387" i="4"/>
  <c r="X356" i="4"/>
  <c r="X349" i="4"/>
  <c r="X322" i="4"/>
  <c r="X309" i="4"/>
  <c r="X205" i="4"/>
  <c r="X179" i="4"/>
  <c r="X282" i="4"/>
  <c r="X199" i="4"/>
  <c r="X174" i="4"/>
  <c r="X169" i="4"/>
  <c r="X223" i="4"/>
  <c r="X278" i="4"/>
  <c r="X213" i="4"/>
  <c r="X228" i="4"/>
  <c r="X216" i="4"/>
  <c r="X186" i="4"/>
  <c r="X195" i="4"/>
  <c r="N157" i="4"/>
  <c r="O151" i="4"/>
  <c r="X151" i="4"/>
  <c r="P150" i="4"/>
  <c r="O143" i="4"/>
  <c r="N140" i="4"/>
  <c r="X125" i="4"/>
  <c r="N118" i="4"/>
  <c r="P106" i="4"/>
  <c r="X100" i="4"/>
  <c r="X94" i="4"/>
  <c r="O89" i="4"/>
  <c r="N143" i="4"/>
  <c r="P129" i="4"/>
  <c r="O129" i="4"/>
  <c r="N123" i="4"/>
  <c r="O123" i="4"/>
  <c r="O121" i="4"/>
  <c r="P121" i="4"/>
  <c r="O106" i="4"/>
  <c r="P97" i="4"/>
  <c r="N97" i="4"/>
  <c r="N75" i="4"/>
  <c r="P75" i="4"/>
  <c r="O114" i="4"/>
  <c r="N114" i="4"/>
  <c r="P144" i="4"/>
  <c r="P130" i="4"/>
  <c r="X121" i="4"/>
  <c r="X106" i="4"/>
  <c r="P78" i="4"/>
  <c r="N78" i="4"/>
  <c r="X166" i="4"/>
  <c r="X164" i="4"/>
  <c r="N144" i="4"/>
  <c r="X140" i="4"/>
  <c r="O130" i="4"/>
  <c r="X109" i="4"/>
  <c r="X97" i="4"/>
  <c r="X89" i="4"/>
  <c r="O85" i="4"/>
  <c r="X75" i="4"/>
  <c r="X114" i="4"/>
  <c r="N107" i="4"/>
  <c r="O107" i="4"/>
  <c r="P100" i="4"/>
  <c r="N100" i="4"/>
  <c r="N94" i="4"/>
  <c r="P94" i="4"/>
  <c r="N85" i="4"/>
  <c r="O157" i="4"/>
  <c r="N151" i="4"/>
  <c r="O149" i="4"/>
  <c r="N149" i="4"/>
  <c r="O145" i="4"/>
  <c r="N137" i="4"/>
  <c r="P137" i="4"/>
  <c r="X85" i="4"/>
  <c r="N76" i="4"/>
  <c r="O76" i="4"/>
  <c r="X68" i="4"/>
  <c r="X41" i="4"/>
  <c r="N38" i="4"/>
  <c r="N35" i="4"/>
  <c r="O28" i="4"/>
  <c r="N22" i="4"/>
  <c r="P12" i="4"/>
  <c r="P5" i="4"/>
  <c r="N11" i="4"/>
  <c r="X3" i="4"/>
  <c r="O17" i="4"/>
  <c r="N32" i="4"/>
  <c r="N24" i="4"/>
  <c r="P4" i="4"/>
  <c r="N17" i="4"/>
  <c r="P29" i="4"/>
  <c r="P8" i="4"/>
  <c r="P13" i="4"/>
  <c r="P77" i="4"/>
  <c r="O34" i="4"/>
  <c r="O29" i="4"/>
  <c r="O8" i="4"/>
  <c r="O18" i="4"/>
  <c r="O13" i="4"/>
  <c r="O119" i="4"/>
  <c r="P104" i="4"/>
  <c r="P83" i="4"/>
  <c r="N8" i="4"/>
  <c r="N18" i="4"/>
  <c r="P3" i="4"/>
  <c r="N13" i="4"/>
  <c r="P9" i="4"/>
  <c r="O3" i="4"/>
  <c r="O9" i="4"/>
  <c r="X772" i="4"/>
  <c r="X748" i="4"/>
  <c r="X745" i="4"/>
  <c r="X723" i="4"/>
  <c r="X324" i="4"/>
  <c r="N16" i="4"/>
  <c r="X16" i="4"/>
  <c r="O16" i="4"/>
  <c r="P16" i="4"/>
  <c r="X756" i="4"/>
  <c r="X496" i="4"/>
  <c r="X475" i="4"/>
  <c r="X383" i="4"/>
  <c r="X859" i="4"/>
  <c r="X854" i="4"/>
  <c r="X841" i="4"/>
  <c r="X832" i="4"/>
  <c r="X827" i="4"/>
  <c r="X822" i="4"/>
  <c r="X809" i="4"/>
  <c r="X800" i="4"/>
  <c r="X795" i="4"/>
  <c r="X778" i="4"/>
  <c r="X769" i="4"/>
  <c r="X729" i="4"/>
  <c r="X719" i="4"/>
  <c r="X705" i="4"/>
  <c r="X701" i="4"/>
  <c r="X696" i="4"/>
  <c r="X690" i="4"/>
  <c r="X683" i="4"/>
  <c r="X671" i="4"/>
  <c r="X660" i="4"/>
  <c r="X656" i="4"/>
  <c r="X651" i="4"/>
  <c r="X564" i="4"/>
  <c r="X518" i="4"/>
  <c r="X364" i="4"/>
  <c r="X835" i="4"/>
  <c r="X764" i="4"/>
  <c r="X758" i="4"/>
  <c r="X525" i="4"/>
  <c r="X765" i="4"/>
  <c r="X717" i="4"/>
  <c r="X700" i="4"/>
  <c r="X689" i="4"/>
  <c r="X682" i="4"/>
  <c r="X630" i="4"/>
  <c r="X466" i="4"/>
  <c r="X460" i="4"/>
  <c r="X385" i="4"/>
  <c r="X856" i="4"/>
  <c r="X851" i="4"/>
  <c r="X846" i="4"/>
  <c r="X833" i="4"/>
  <c r="X824" i="4"/>
  <c r="X819" i="4"/>
  <c r="X814" i="4"/>
  <c r="X801" i="4"/>
  <c r="X792" i="4"/>
  <c r="X788" i="4"/>
  <c r="X783" i="4"/>
  <c r="X770" i="4"/>
  <c r="X744" i="4"/>
  <c r="X727" i="4"/>
  <c r="X711" i="4"/>
  <c r="X638" i="4"/>
  <c r="X619" i="4"/>
  <c r="X597" i="4"/>
  <c r="X568" i="4"/>
  <c r="X498" i="4"/>
  <c r="X391" i="4"/>
  <c r="X773" i="4"/>
  <c r="X695" i="4"/>
  <c r="X784" i="4"/>
  <c r="X752" i="4"/>
  <c r="X735" i="4"/>
  <c r="X725" i="4"/>
  <c r="X709" i="4"/>
  <c r="X672" i="4"/>
  <c r="X589" i="4"/>
  <c r="X570" i="4"/>
  <c r="X484" i="4"/>
  <c r="X803" i="4"/>
  <c r="X714" i="4"/>
  <c r="X836" i="4"/>
  <c r="X804" i="4"/>
  <c r="X746" i="4"/>
  <c r="X737" i="4"/>
  <c r="X704" i="4"/>
  <c r="X636" i="4"/>
  <c r="X548" i="4"/>
  <c r="X529" i="4"/>
  <c r="X857" i="4"/>
  <c r="X848" i="4"/>
  <c r="X843" i="4"/>
  <c r="X838" i="4"/>
  <c r="X825" i="4"/>
  <c r="X816" i="4"/>
  <c r="X811" i="4"/>
  <c r="X806" i="4"/>
  <c r="X793" i="4"/>
  <c r="X785" i="4"/>
  <c r="X780" i="4"/>
  <c r="X775" i="4"/>
  <c r="X760" i="4"/>
  <c r="X742" i="4"/>
  <c r="X733" i="4"/>
  <c r="X707" i="4"/>
  <c r="X663" i="4"/>
  <c r="X658" i="4"/>
  <c r="X572" i="4"/>
  <c r="X559" i="4"/>
  <c r="X506" i="4"/>
  <c r="X471" i="4"/>
  <c r="X236" i="4"/>
  <c r="X839" i="4"/>
  <c r="X807" i="4"/>
  <c r="X776" i="4"/>
  <c r="X750" i="4"/>
  <c r="X740" i="4"/>
  <c r="X685" i="4"/>
  <c r="X632" i="4"/>
  <c r="X620" i="4"/>
  <c r="X545" i="4"/>
  <c r="X505" i="4"/>
  <c r="X430" i="4"/>
  <c r="X301" i="4"/>
  <c r="X654" i="4"/>
  <c r="X625" i="4"/>
  <c r="X601" i="4"/>
  <c r="X582" i="4"/>
  <c r="X523" i="4"/>
  <c r="X483" i="4"/>
  <c r="X477" i="4"/>
  <c r="X473" i="4"/>
  <c r="X342" i="4"/>
  <c r="X332" i="4"/>
  <c r="X702" i="4"/>
  <c r="X692" i="4"/>
  <c r="X679" i="4"/>
  <c r="X674" i="4"/>
  <c r="X669" i="4"/>
  <c r="X666" i="4"/>
  <c r="X653" i="4"/>
  <c r="X648" i="4"/>
  <c r="X643" i="4"/>
  <c r="X631" i="4"/>
  <c r="X622" i="4"/>
  <c r="X617" i="4"/>
  <c r="X612" i="4"/>
  <c r="X605" i="4"/>
  <c r="X587" i="4"/>
  <c r="X575" i="4"/>
  <c r="X562" i="4"/>
  <c r="X557" i="4"/>
  <c r="X553" i="4"/>
  <c r="X536" i="4"/>
  <c r="X423" i="4"/>
  <c r="X319" i="4"/>
  <c r="X585" i="4"/>
  <c r="X481" i="4"/>
  <c r="X463" i="4"/>
  <c r="X397" i="4"/>
  <c r="X721" i="4"/>
  <c r="X713" i="4"/>
  <c r="X708" i="4"/>
  <c r="X703" i="4"/>
  <c r="X694" i="4"/>
  <c r="X688" i="4"/>
  <c r="X681" i="4"/>
  <c r="X675" i="4"/>
  <c r="X664" i="4"/>
  <c r="X662" i="4"/>
  <c r="X645" i="4"/>
  <c r="X640" i="4"/>
  <c r="X635" i="4"/>
  <c r="X623" i="4"/>
  <c r="X614" i="4"/>
  <c r="X609" i="4"/>
  <c r="X593" i="4"/>
  <c r="X579" i="4"/>
  <c r="X567" i="4"/>
  <c r="X527" i="4"/>
  <c r="X502" i="4"/>
  <c r="X491" i="4"/>
  <c r="X439" i="4"/>
  <c r="X577" i="4"/>
  <c r="X555" i="4"/>
  <c r="X533" i="4"/>
  <c r="X515" i="4"/>
  <c r="X441" i="4"/>
  <c r="X395" i="4"/>
  <c r="X551" i="4"/>
  <c r="X521" i="4"/>
  <c r="X469" i="4"/>
  <c r="X451" i="4"/>
  <c r="X437" i="4"/>
  <c r="X436" i="4"/>
  <c r="X425" i="4"/>
  <c r="X382" i="4"/>
  <c r="X331" i="4"/>
  <c r="X300" i="4"/>
  <c r="X296" i="4"/>
  <c r="X247" i="4"/>
  <c r="X547" i="4"/>
  <c r="X517" i="4"/>
  <c r="X454" i="4"/>
  <c r="X447" i="4"/>
  <c r="X422" i="4"/>
  <c r="X414" i="4"/>
  <c r="X291" i="4"/>
  <c r="X581" i="4"/>
  <c r="X574" i="4"/>
  <c r="X566" i="4"/>
  <c r="X558" i="4"/>
  <c r="X544" i="4"/>
  <c r="X514" i="4"/>
  <c r="X490" i="4"/>
  <c r="X434" i="4"/>
  <c r="X419" i="4"/>
  <c r="X402" i="4"/>
  <c r="X400" i="4"/>
  <c r="X365" i="4"/>
  <c r="X315" i="4"/>
  <c r="X540" i="4"/>
  <c r="X510" i="4"/>
  <c r="X487" i="4"/>
  <c r="X452" i="4"/>
  <c r="X411" i="4"/>
  <c r="X380" i="4"/>
  <c r="X347" i="4"/>
  <c r="X343" i="4"/>
  <c r="X308" i="4"/>
  <c r="X285" i="4"/>
  <c r="X264" i="4"/>
  <c r="X373" i="4"/>
  <c r="X355" i="4"/>
  <c r="X323" i="4"/>
  <c r="X254" i="4"/>
  <c r="X457" i="4"/>
  <c r="X444" i="4"/>
  <c r="X428" i="4"/>
  <c r="X417" i="4"/>
  <c r="X405" i="4"/>
  <c r="X389" i="4"/>
  <c r="X339" i="4"/>
  <c r="X298" i="4"/>
  <c r="X295" i="4"/>
  <c r="X202" i="4"/>
  <c r="X371" i="4"/>
  <c r="X354" i="4"/>
  <c r="X346" i="4"/>
  <c r="X318" i="4"/>
  <c r="X230" i="4"/>
  <c r="X158" i="4"/>
  <c r="X449" i="4"/>
  <c r="X379" i="4"/>
  <c r="X360" i="4"/>
  <c r="X353" i="4"/>
  <c r="X326" i="4"/>
  <c r="X304" i="4"/>
  <c r="X270" i="4"/>
  <c r="X269" i="4"/>
  <c r="X201" i="4"/>
  <c r="X189" i="4"/>
  <c r="X433" i="4"/>
  <c r="X420" i="4"/>
  <c r="X408" i="4"/>
  <c r="X394" i="4"/>
  <c r="X370" i="4"/>
  <c r="X359" i="4"/>
  <c r="X334" i="4"/>
  <c r="X303" i="4"/>
  <c r="X266" i="4"/>
  <c r="X207" i="4"/>
  <c r="N135" i="4"/>
  <c r="X135" i="4"/>
  <c r="O135" i="4"/>
  <c r="P135" i="4"/>
  <c r="X288" i="4"/>
  <c r="X257" i="4"/>
  <c r="X249" i="4"/>
  <c r="X245" i="4"/>
  <c r="X235" i="4"/>
  <c r="X200" i="4"/>
  <c r="O132" i="4"/>
  <c r="P132" i="4"/>
  <c r="N132" i="4"/>
  <c r="X259" i="4"/>
  <c r="X251" i="4"/>
  <c r="X222" i="4"/>
  <c r="X191" i="4"/>
  <c r="X170" i="4"/>
  <c r="N131" i="4"/>
  <c r="X131" i="4"/>
  <c r="O131" i="4"/>
  <c r="P131" i="4"/>
  <c r="X277" i="4"/>
  <c r="X272" i="4"/>
  <c r="X262" i="4"/>
  <c r="X238" i="4"/>
  <c r="X227" i="4"/>
  <c r="X132" i="4"/>
  <c r="X63" i="4"/>
  <c r="X297" i="4"/>
  <c r="X286" i="4"/>
  <c r="X280" i="4"/>
  <c r="X244" i="4"/>
  <c r="X196" i="4"/>
  <c r="N148" i="4"/>
  <c r="X148" i="4"/>
  <c r="P148" i="4"/>
  <c r="X283" i="4"/>
  <c r="X275" i="4"/>
  <c r="X243" i="4"/>
  <c r="X217" i="4"/>
  <c r="O112" i="4"/>
  <c r="N112" i="4"/>
  <c r="P112" i="4"/>
  <c r="X112" i="4"/>
  <c r="X165" i="4"/>
  <c r="O156" i="4"/>
  <c r="P156" i="4"/>
  <c r="N124" i="4"/>
  <c r="X124" i="4"/>
  <c r="O124" i="4"/>
  <c r="P124" i="4"/>
  <c r="N84" i="4"/>
  <c r="X84" i="4"/>
  <c r="O84" i="4"/>
  <c r="P84" i="4"/>
  <c r="P33" i="4"/>
  <c r="O33" i="4"/>
  <c r="X33" i="4"/>
  <c r="N33" i="4"/>
  <c r="X178" i="4"/>
  <c r="X168" i="4"/>
  <c r="O147" i="4"/>
  <c r="P147" i="4"/>
  <c r="N147" i="4"/>
  <c r="P73" i="4"/>
  <c r="N73" i="4"/>
  <c r="O73" i="4"/>
  <c r="X73" i="4"/>
  <c r="X65" i="4"/>
  <c r="X47" i="4"/>
  <c r="X241" i="4"/>
  <c r="X233" i="4"/>
  <c r="X225" i="4"/>
  <c r="X215" i="4"/>
  <c r="X198" i="4"/>
  <c r="X185" i="4"/>
  <c r="X173" i="4"/>
  <c r="P133" i="4"/>
  <c r="N133" i="4"/>
  <c r="N115" i="4"/>
  <c r="X115" i="4"/>
  <c r="P115" i="4"/>
  <c r="O115" i="4"/>
  <c r="X193" i="4"/>
  <c r="X180" i="4"/>
  <c r="X176" i="4"/>
  <c r="O141" i="4"/>
  <c r="P141" i="4"/>
  <c r="N138" i="4"/>
  <c r="X138" i="4"/>
  <c r="O138" i="4"/>
  <c r="P138" i="4"/>
  <c r="O99" i="4"/>
  <c r="P99" i="4"/>
  <c r="X99" i="4"/>
  <c r="N99" i="4"/>
  <c r="O96" i="4"/>
  <c r="P96" i="4"/>
  <c r="X96" i="4"/>
  <c r="N96" i="4"/>
  <c r="X212" i="4"/>
  <c r="X188" i="4"/>
  <c r="X183" i="4"/>
  <c r="X162" i="4"/>
  <c r="X49" i="4"/>
  <c r="N31" i="4"/>
  <c r="X31" i="4"/>
  <c r="O31" i="4"/>
  <c r="P31" i="4"/>
  <c r="N153" i="4"/>
  <c r="X153" i="4"/>
  <c r="N117" i="4"/>
  <c r="X117" i="4"/>
  <c r="O117" i="4"/>
  <c r="P15" i="4"/>
  <c r="O15" i="4"/>
  <c r="N146" i="4"/>
  <c r="X146" i="4"/>
  <c r="O146" i="4"/>
  <c r="O139" i="4"/>
  <c r="P139" i="4"/>
  <c r="N127" i="4"/>
  <c r="X127" i="4"/>
  <c r="P120" i="4"/>
  <c r="O92" i="4"/>
  <c r="P92" i="4"/>
  <c r="P20" i="4"/>
  <c r="X15" i="4"/>
  <c r="X160" i="4"/>
  <c r="O155" i="4"/>
  <c r="O140" i="4"/>
  <c r="X139" i="4"/>
  <c r="O125" i="4"/>
  <c r="P125" i="4"/>
  <c r="N98" i="4"/>
  <c r="X98" i="4"/>
  <c r="O98" i="4"/>
  <c r="P98" i="4"/>
  <c r="X92" i="4"/>
  <c r="O80" i="4"/>
  <c r="P80" i="4"/>
  <c r="X80" i="4"/>
  <c r="X72" i="4"/>
  <c r="N120" i="4"/>
  <c r="X120" i="4"/>
  <c r="N20" i="4"/>
  <c r="X20" i="4"/>
  <c r="O118" i="4"/>
  <c r="P118" i="4"/>
  <c r="N108" i="4"/>
  <c r="X108" i="4"/>
  <c r="O108" i="4"/>
  <c r="P108" i="4"/>
  <c r="N91" i="4"/>
  <c r="X91" i="4"/>
  <c r="O91" i="4"/>
  <c r="P91" i="4"/>
  <c r="X50" i="4"/>
  <c r="N34" i="4"/>
  <c r="X34" i="4"/>
  <c r="O88" i="4"/>
  <c r="P88" i="4"/>
  <c r="O40" i="4"/>
  <c r="P40" i="4"/>
  <c r="O24" i="4"/>
  <c r="P24" i="4"/>
  <c r="O21" i="4"/>
  <c r="P21" i="4"/>
  <c r="N89" i="4"/>
  <c r="X74" i="4"/>
  <c r="X71" i="4"/>
  <c r="X67" i="4"/>
  <c r="N41" i="4"/>
  <c r="P26" i="4"/>
  <c r="N25" i="4"/>
  <c r="N111" i="4"/>
  <c r="X111" i="4"/>
  <c r="N79" i="4"/>
  <c r="X79" i="4"/>
  <c r="O79" i="4"/>
  <c r="X55" i="4"/>
  <c r="N39" i="4"/>
  <c r="X39" i="4"/>
  <c r="O39" i="4"/>
  <c r="P39" i="4"/>
  <c r="O26" i="4"/>
  <c r="N23" i="4"/>
  <c r="X23" i="4"/>
  <c r="O23" i="4"/>
  <c r="P23" i="4"/>
  <c r="N10" i="4"/>
  <c r="X10" i="4"/>
  <c r="O10" i="4"/>
  <c r="P10" i="4"/>
  <c r="X145" i="4"/>
  <c r="X137" i="4"/>
  <c r="X123" i="4"/>
  <c r="X107" i="4"/>
  <c r="X90" i="4"/>
  <c r="N87" i="4"/>
  <c r="X87" i="4"/>
  <c r="O87" i="4"/>
  <c r="X83" i="4"/>
  <c r="X76" i="4"/>
  <c r="X58" i="4"/>
  <c r="X42" i="4"/>
  <c r="O32" i="4"/>
  <c r="P32" i="4"/>
  <c r="X26" i="4"/>
  <c r="O19" i="4"/>
  <c r="P19" i="4"/>
  <c r="X9" i="4"/>
  <c r="N103" i="4"/>
  <c r="X103" i="4"/>
  <c r="N95" i="4"/>
  <c r="X95" i="4"/>
  <c r="O95" i="4"/>
  <c r="U404" i="4" l="1"/>
  <c r="I17" i="8" s="1"/>
  <c r="U387" i="4"/>
  <c r="U296" i="4"/>
  <c r="G13" i="41" s="1"/>
  <c r="U315" i="4"/>
  <c r="G8" i="40" s="1"/>
  <c r="U331" i="4"/>
  <c r="H5" i="8" s="1"/>
  <c r="U287" i="4"/>
  <c r="H7" i="40"/>
  <c r="U295" i="4"/>
  <c r="G17" i="41" s="1"/>
  <c r="U325" i="4"/>
  <c r="U299" i="4"/>
  <c r="G12" i="41" s="1"/>
  <c r="U312" i="4"/>
  <c r="G4" i="40" s="1"/>
  <c r="U294" i="4"/>
  <c r="G14" i="41" s="1"/>
  <c r="U224" i="4"/>
  <c r="U286" i="4"/>
  <c r="G17" i="8" s="1"/>
  <c r="U320" i="4"/>
  <c r="G17" i="40" s="1"/>
  <c r="U290" i="4"/>
  <c r="G29" i="41" s="1"/>
  <c r="U212" i="4"/>
  <c r="F8" i="8" s="1"/>
  <c r="U292" i="4"/>
  <c r="G4" i="41" s="1"/>
  <c r="U324" i="4"/>
  <c r="G16" i="40" s="1"/>
  <c r="U322" i="4"/>
  <c r="G12" i="40" s="1"/>
  <c r="U211" i="4"/>
  <c r="U323" i="4"/>
  <c r="H15" i="40"/>
  <c r="U221" i="4"/>
  <c r="F18" i="8" s="1"/>
  <c r="U222" i="4"/>
  <c r="F19" i="8" s="1"/>
  <c r="U280" i="4"/>
  <c r="G12" i="8" s="1"/>
  <c r="U356" i="4"/>
  <c r="H25" i="41" s="1"/>
  <c r="U283" i="4"/>
  <c r="G18" i="8" s="1"/>
  <c r="U314" i="4"/>
  <c r="G6" i="40" s="1"/>
  <c r="U352" i="4"/>
  <c r="H14" i="41" s="1"/>
  <c r="U305" i="4"/>
  <c r="G6" i="41" s="1"/>
  <c r="U321" i="4"/>
  <c r="G20" i="40" s="1"/>
  <c r="U302" i="4"/>
  <c r="G22" i="41" s="1"/>
  <c r="U298" i="4"/>
  <c r="G25" i="41" s="1"/>
  <c r="U355" i="4"/>
  <c r="H15" i="41" s="1"/>
  <c r="U269" i="4"/>
  <c r="G3" i="8" s="1"/>
  <c r="U304" i="4"/>
  <c r="G21" i="41" s="1"/>
  <c r="U340" i="4"/>
  <c r="H12" i="8" s="1"/>
  <c r="U207" i="4"/>
  <c r="U319" i="4"/>
  <c r="G10" i="40" s="1"/>
  <c r="U343" i="4"/>
  <c r="H14" i="8" s="1"/>
  <c r="U336" i="4"/>
  <c r="U284" i="4"/>
  <c r="G14" i="8" s="1"/>
  <c r="U353" i="4"/>
  <c r="H17" i="41" s="1"/>
  <c r="U318" i="4"/>
  <c r="G7" i="40" s="1"/>
  <c r="U342" i="4"/>
  <c r="H18" i="8" s="1"/>
  <c r="U306" i="4"/>
  <c r="G24" i="41" s="1"/>
  <c r="U327" i="4"/>
  <c r="H11" i="40"/>
  <c r="U293" i="4"/>
  <c r="G9" i="41" s="1"/>
  <c r="U310" i="4"/>
  <c r="G11" i="41" s="1"/>
  <c r="U341" i="4"/>
  <c r="H15" i="8" s="1"/>
  <c r="U216" i="4"/>
  <c r="F14" i="8" s="1"/>
  <c r="U303" i="4"/>
  <c r="G18" i="41" s="1"/>
  <c r="U277" i="4"/>
  <c r="U309" i="4"/>
  <c r="G20" i="41" s="1"/>
  <c r="U349" i="4"/>
  <c r="H10" i="41" s="1"/>
  <c r="U307" i="4"/>
  <c r="G8" i="41" s="1"/>
  <c r="U273" i="4"/>
  <c r="G10" i="8" s="1"/>
  <c r="U344" i="4"/>
  <c r="H19" i="8" s="1"/>
  <c r="U291" i="4"/>
  <c r="G10" i="41" s="1"/>
  <c r="U359" i="4"/>
  <c r="H16" i="41" s="1"/>
  <c r="U313" i="4"/>
  <c r="G5" i="40" s="1"/>
  <c r="U337" i="4"/>
  <c r="H11" i="8" s="1"/>
  <c r="H16" i="40"/>
  <c r="U332" i="4"/>
  <c r="U297" i="4"/>
  <c r="G15" i="41" s="1"/>
  <c r="R15" i="41" s="1"/>
  <c r="H14" i="40"/>
  <c r="U205" i="4"/>
  <c r="U317" i="4"/>
  <c r="G3" i="40" s="1"/>
  <c r="U348" i="4"/>
  <c r="H29" i="41" s="1"/>
  <c r="H12" i="40"/>
  <c r="U223" i="4"/>
  <c r="F17" i="8" s="1"/>
  <c r="I9" i="40"/>
  <c r="J9" i="40"/>
  <c r="K9" i="40"/>
  <c r="M9" i="40"/>
  <c r="N9" i="40"/>
  <c r="O9" i="40"/>
  <c r="P9" i="40"/>
  <c r="Q9" i="40"/>
  <c r="T9" i="40"/>
  <c r="U9" i="40"/>
  <c r="F20" i="40"/>
  <c r="H20" i="40"/>
  <c r="I20" i="40"/>
  <c r="K20" i="40"/>
  <c r="M20" i="40"/>
  <c r="O20" i="40"/>
  <c r="T20" i="40"/>
  <c r="U20" i="40"/>
  <c r="F4" i="40"/>
  <c r="H4" i="40"/>
  <c r="K4" i="40"/>
  <c r="M4" i="40"/>
  <c r="N4" i="40"/>
  <c r="O4" i="40"/>
  <c r="P4" i="40"/>
  <c r="Q4" i="40"/>
  <c r="T4" i="40"/>
  <c r="U4" i="40"/>
  <c r="E21" i="40"/>
  <c r="F21" i="40"/>
  <c r="H21" i="40"/>
  <c r="I21" i="40"/>
  <c r="J21" i="40"/>
  <c r="K21" i="40"/>
  <c r="M21" i="40"/>
  <c r="O21" i="40"/>
  <c r="T21" i="40"/>
  <c r="U21" i="40"/>
  <c r="F3" i="40"/>
  <c r="K3" i="40"/>
  <c r="M3" i="40"/>
  <c r="N3" i="40"/>
  <c r="O3" i="40"/>
  <c r="P3" i="40"/>
  <c r="Q3" i="40"/>
  <c r="T3" i="40"/>
  <c r="U3" i="40"/>
  <c r="F2" i="40"/>
  <c r="L2" i="40"/>
  <c r="M2" i="40"/>
  <c r="N2" i="40"/>
  <c r="O2" i="40"/>
  <c r="P2" i="40"/>
  <c r="Q2" i="40"/>
  <c r="T2" i="40"/>
  <c r="U2" i="40"/>
  <c r="F6" i="40"/>
  <c r="I6" i="40"/>
  <c r="M6" i="40"/>
  <c r="N6" i="40"/>
  <c r="O6" i="40"/>
  <c r="P6" i="40"/>
  <c r="Q6" i="40"/>
  <c r="T6" i="40"/>
  <c r="U6" i="40"/>
  <c r="F11" i="40"/>
  <c r="N11" i="40"/>
  <c r="O11" i="40"/>
  <c r="P11" i="40"/>
  <c r="Q11" i="40"/>
  <c r="T11" i="40"/>
  <c r="U11" i="40"/>
  <c r="F15" i="40"/>
  <c r="I15" i="40"/>
  <c r="K15" i="40"/>
  <c r="M15" i="40"/>
  <c r="N15" i="40"/>
  <c r="O15" i="40"/>
  <c r="P15" i="40"/>
  <c r="Q15" i="40"/>
  <c r="T15" i="40"/>
  <c r="U15" i="40"/>
  <c r="E14" i="40"/>
  <c r="F14" i="40"/>
  <c r="I14" i="40"/>
  <c r="K14" i="40"/>
  <c r="N14" i="40"/>
  <c r="O14" i="40"/>
  <c r="P14" i="40"/>
  <c r="Q14" i="40"/>
  <c r="T14" i="40"/>
  <c r="U14" i="40"/>
  <c r="F8" i="40"/>
  <c r="H8" i="40"/>
  <c r="I8" i="40"/>
  <c r="J8" i="40"/>
  <c r="K8" i="40"/>
  <c r="M8" i="40"/>
  <c r="N8" i="40"/>
  <c r="O8" i="40"/>
  <c r="P8" i="40"/>
  <c r="Q8" i="40"/>
  <c r="T8" i="40"/>
  <c r="U8" i="40"/>
  <c r="F13" i="40"/>
  <c r="H13" i="40"/>
  <c r="K13" i="40"/>
  <c r="M13" i="40"/>
  <c r="N13" i="40"/>
  <c r="O13" i="40"/>
  <c r="P13" i="40"/>
  <c r="Q13" i="40"/>
  <c r="T13" i="40"/>
  <c r="U13" i="40"/>
  <c r="F18" i="40"/>
  <c r="H18" i="40"/>
  <c r="I18" i="40"/>
  <c r="J18" i="40"/>
  <c r="K18" i="40"/>
  <c r="M18" i="40"/>
  <c r="N18" i="40"/>
  <c r="O18" i="40"/>
  <c r="P18" i="40"/>
  <c r="Q18" i="40"/>
  <c r="T18" i="40"/>
  <c r="U18" i="40"/>
  <c r="F5" i="40"/>
  <c r="H5" i="40"/>
  <c r="I5" i="40"/>
  <c r="M5" i="40"/>
  <c r="N5" i="40"/>
  <c r="O5" i="40"/>
  <c r="P5" i="40"/>
  <c r="Q5" i="40"/>
  <c r="T5" i="40"/>
  <c r="U5" i="40"/>
  <c r="F17" i="40"/>
  <c r="I17" i="40"/>
  <c r="K17" i="40"/>
  <c r="M17" i="40"/>
  <c r="N17" i="40"/>
  <c r="O17" i="40"/>
  <c r="P17" i="40"/>
  <c r="Q17" i="40"/>
  <c r="T17" i="40"/>
  <c r="U17" i="40"/>
  <c r="F16" i="40"/>
  <c r="I16" i="40"/>
  <c r="K16" i="40"/>
  <c r="M16" i="40"/>
  <c r="N16" i="40"/>
  <c r="O16" i="40"/>
  <c r="P16" i="40"/>
  <c r="Q16" i="40"/>
  <c r="T16" i="40"/>
  <c r="U16" i="40"/>
  <c r="F10" i="40"/>
  <c r="I10" i="40"/>
  <c r="K10" i="40"/>
  <c r="M10" i="40"/>
  <c r="N10" i="40"/>
  <c r="O10" i="40"/>
  <c r="P10" i="40"/>
  <c r="Q10" i="40"/>
  <c r="T10" i="40"/>
  <c r="U10" i="40"/>
  <c r="F12" i="40"/>
  <c r="I12" i="40"/>
  <c r="J12" i="40"/>
  <c r="K12" i="40"/>
  <c r="M12" i="40"/>
  <c r="N12" i="40"/>
  <c r="O12" i="40"/>
  <c r="P12" i="40"/>
  <c r="Q12" i="40"/>
  <c r="T12" i="40"/>
  <c r="U12" i="40"/>
  <c r="F7" i="40"/>
  <c r="I7" i="40"/>
  <c r="K7" i="40"/>
  <c r="M7" i="40"/>
  <c r="N7" i="40"/>
  <c r="O7" i="40"/>
  <c r="P7" i="40"/>
  <c r="Q7" i="40"/>
  <c r="T7" i="40"/>
  <c r="U7" i="40"/>
  <c r="I3" i="8"/>
  <c r="J3" i="8"/>
  <c r="L3" i="8"/>
  <c r="M3" i="8"/>
  <c r="N3" i="8"/>
  <c r="O3" i="8"/>
  <c r="P3" i="8"/>
  <c r="Q3" i="8"/>
  <c r="T4" i="8"/>
  <c r="U4" i="8"/>
  <c r="K5" i="8"/>
  <c r="N5" i="8"/>
  <c r="O5" i="8"/>
  <c r="P5" i="8"/>
  <c r="Q5" i="8"/>
  <c r="T5" i="8"/>
  <c r="U5" i="8"/>
  <c r="F21" i="8"/>
  <c r="G21" i="8"/>
  <c r="H21" i="8"/>
  <c r="I21" i="8"/>
  <c r="J21" i="8"/>
  <c r="K21" i="8"/>
  <c r="L21" i="8"/>
  <c r="M21" i="8"/>
  <c r="N21" i="8"/>
  <c r="O21" i="8"/>
  <c r="Q21" i="8"/>
  <c r="T21" i="8"/>
  <c r="U21" i="8"/>
  <c r="L4" i="8"/>
  <c r="N4" i="8"/>
  <c r="O4" i="8"/>
  <c r="P4" i="8"/>
  <c r="Q4" i="8"/>
  <c r="T3" i="8"/>
  <c r="U3" i="8"/>
  <c r="J20" i="8"/>
  <c r="K20" i="8"/>
  <c r="L20" i="8"/>
  <c r="M20" i="8"/>
  <c r="N20" i="8"/>
  <c r="O20" i="8"/>
  <c r="Q20" i="8"/>
  <c r="T20" i="8"/>
  <c r="U20" i="8"/>
  <c r="T2" i="8"/>
  <c r="G15" i="40" l="1"/>
  <c r="G13" i="40"/>
  <c r="G13" i="8"/>
  <c r="H20" i="8"/>
  <c r="G16" i="8"/>
  <c r="F20" i="8"/>
  <c r="F16" i="8"/>
  <c r="E35" i="41"/>
  <c r="R35" i="41" s="1"/>
  <c r="H6" i="40"/>
  <c r="T7" i="41"/>
  <c r="U7" i="41"/>
  <c r="T30" i="41"/>
  <c r="U30" i="41"/>
  <c r="T33" i="41"/>
  <c r="U33" i="41"/>
  <c r="T8" i="41"/>
  <c r="U8" i="41"/>
  <c r="T4" i="41"/>
  <c r="U4" i="41"/>
  <c r="T14" i="41"/>
  <c r="U14" i="41"/>
  <c r="T21" i="41"/>
  <c r="U21" i="41"/>
  <c r="T17" i="41"/>
  <c r="U17" i="41"/>
  <c r="T11" i="41"/>
  <c r="U11" i="41"/>
  <c r="T24" i="41"/>
  <c r="U24" i="41"/>
  <c r="T23" i="41"/>
  <c r="U23" i="41"/>
  <c r="T20" i="41"/>
  <c r="U20" i="41"/>
  <c r="T15" i="41"/>
  <c r="U15" i="41"/>
  <c r="T16" i="41"/>
  <c r="U16" i="41"/>
  <c r="T5" i="41"/>
  <c r="U5" i="41"/>
  <c r="T12" i="41"/>
  <c r="U12" i="41"/>
  <c r="T22" i="41"/>
  <c r="U22" i="41"/>
  <c r="T31" i="41"/>
  <c r="U31" i="41"/>
  <c r="T25" i="41"/>
  <c r="U25" i="41"/>
  <c r="T18" i="41"/>
  <c r="U18" i="41"/>
  <c r="T9" i="41"/>
  <c r="U9" i="41"/>
  <c r="T13" i="41"/>
  <c r="U13" i="41"/>
  <c r="T19" i="41"/>
  <c r="U19" i="41"/>
  <c r="T28" i="41"/>
  <c r="U28" i="41"/>
  <c r="T27" i="41"/>
  <c r="U27" i="41"/>
  <c r="T29" i="41"/>
  <c r="U29" i="41"/>
  <c r="T6" i="41"/>
  <c r="U6" i="41"/>
  <c r="T3" i="41"/>
  <c r="U3" i="41"/>
  <c r="T26" i="41"/>
  <c r="U26" i="41"/>
  <c r="T10" i="41"/>
  <c r="U10" i="41"/>
  <c r="T32" i="41"/>
  <c r="U32" i="41"/>
  <c r="T34" i="41"/>
  <c r="U34" i="41"/>
  <c r="V35" i="41" l="1"/>
  <c r="U2" i="22"/>
  <c r="U2" i="8"/>
  <c r="Q2" i="8" l="1"/>
  <c r="P2" i="8" l="1"/>
  <c r="O2" i="8" l="1"/>
  <c r="N2" i="8" l="1"/>
  <c r="M2" i="8"/>
  <c r="Q2" i="41" l="1"/>
  <c r="P2" i="41"/>
  <c r="O2" i="41"/>
  <c r="N2" i="41"/>
  <c r="M2" i="41"/>
  <c r="M19" i="40" l="1"/>
  <c r="O19" i="40"/>
  <c r="K2" i="41" l="1"/>
  <c r="I2" i="8"/>
  <c r="J2" i="41"/>
  <c r="I19" i="40" l="1"/>
  <c r="J19" i="40" l="1"/>
  <c r="F2" i="8" l="1"/>
  <c r="S140" i="4" l="1"/>
  <c r="S141" i="4"/>
  <c r="S142" i="4"/>
  <c r="S143" i="4"/>
  <c r="S144" i="4"/>
  <c r="S145" i="4"/>
  <c r="S146" i="4"/>
  <c r="S147" i="4"/>
  <c r="S148" i="4"/>
  <c r="S149" i="4"/>
  <c r="S150" i="4"/>
  <c r="S151" i="4"/>
  <c r="S152" i="4"/>
  <c r="S153" i="4"/>
  <c r="S154" i="4"/>
  <c r="J157" i="4" l="1"/>
  <c r="K157" i="4" s="1"/>
  <c r="S157" i="4"/>
  <c r="J156" i="4"/>
  <c r="K156" i="4" s="1"/>
  <c r="S156" i="4"/>
  <c r="Q158" i="4"/>
  <c r="S158" i="4"/>
  <c r="J158" i="4"/>
  <c r="J155" i="4"/>
  <c r="K155" i="4" s="1"/>
  <c r="S155" i="4"/>
  <c r="J154" i="4"/>
  <c r="Q154" i="4"/>
  <c r="Q146" i="4"/>
  <c r="J146" i="4"/>
  <c r="Q153" i="4"/>
  <c r="J153" i="4"/>
  <c r="Q145" i="4"/>
  <c r="J145" i="4"/>
  <c r="Q155" i="4"/>
  <c r="Q152" i="4"/>
  <c r="J152" i="4"/>
  <c r="Q144" i="4"/>
  <c r="J144" i="4"/>
  <c r="J151" i="4"/>
  <c r="K151" i="4" s="1"/>
  <c r="Q151" i="4"/>
  <c r="J143" i="4"/>
  <c r="Q143" i="4"/>
  <c r="Q150" i="4"/>
  <c r="J150" i="4"/>
  <c r="Q142" i="4"/>
  <c r="J142" i="4"/>
  <c r="Q157" i="4"/>
  <c r="Q149" i="4"/>
  <c r="J149" i="4"/>
  <c r="J141" i="4"/>
  <c r="Q141" i="4"/>
  <c r="J147" i="4"/>
  <c r="Q147" i="4"/>
  <c r="Q156" i="4"/>
  <c r="Q148" i="4"/>
  <c r="J148" i="4"/>
  <c r="Q140" i="4"/>
  <c r="J140" i="4"/>
  <c r="F2" i="41"/>
  <c r="K158" i="4" l="1"/>
  <c r="E6" i="40"/>
  <c r="E3" i="40"/>
  <c r="K140" i="4"/>
  <c r="E2" i="20" s="1"/>
  <c r="E18" i="40"/>
  <c r="E9" i="40"/>
  <c r="E4" i="40"/>
  <c r="K147" i="4"/>
  <c r="K141" i="4"/>
  <c r="E20" i="40"/>
  <c r="E7" i="40"/>
  <c r="K148" i="4"/>
  <c r="K149" i="4"/>
  <c r="K142" i="4"/>
  <c r="E12" i="40"/>
  <c r="K146" i="4"/>
  <c r="K152" i="4"/>
  <c r="E13" i="40"/>
  <c r="E2" i="40"/>
  <c r="E8" i="40"/>
  <c r="K150" i="4"/>
  <c r="K144" i="4"/>
  <c r="K145" i="4"/>
  <c r="E15" i="40"/>
  <c r="K153" i="4"/>
  <c r="K143" i="4"/>
  <c r="K154" i="4"/>
  <c r="E2" i="41"/>
  <c r="U144" i="4" l="1"/>
  <c r="E3" i="8" s="1"/>
  <c r="U141" i="4"/>
  <c r="E5" i="8" s="1"/>
  <c r="U150" i="4"/>
  <c r="U157" i="4"/>
  <c r="E19" i="8" s="1"/>
  <c r="U149" i="4"/>
  <c r="E11" i="8" s="1"/>
  <c r="U142" i="4"/>
  <c r="E10" i="8" s="1"/>
  <c r="U148" i="4"/>
  <c r="E14" i="8" s="1"/>
  <c r="Q137" i="4" l="1"/>
  <c r="Q139" i="4"/>
  <c r="Q136" i="4"/>
  <c r="Q138" i="4"/>
  <c r="T19" i="40"/>
  <c r="U138" i="4" l="1"/>
  <c r="D11" i="41" s="1"/>
  <c r="Q123" i="4"/>
  <c r="Q131" i="4"/>
  <c r="Q132" i="4"/>
  <c r="Q133" i="4"/>
  <c r="Q130" i="4"/>
  <c r="Q125" i="4"/>
  <c r="Q120" i="4"/>
  <c r="Q127" i="4"/>
  <c r="Q134" i="4"/>
  <c r="Q119" i="4"/>
  <c r="Q121" i="4"/>
  <c r="Q128" i="4"/>
  <c r="Q122" i="4"/>
  <c r="Q124" i="4"/>
  <c r="Q126" i="4"/>
  <c r="Q129" i="4"/>
  <c r="Q135" i="4"/>
  <c r="U135" i="4" l="1"/>
  <c r="D8" i="41" s="1"/>
  <c r="U128" i="4"/>
  <c r="D31" i="41" s="1"/>
  <c r="R31" i="41" s="1"/>
  <c r="U134" i="4"/>
  <c r="D27" i="41" s="1"/>
  <c r="U130" i="4"/>
  <c r="D18" i="41" s="1"/>
  <c r="R18" i="41" s="1"/>
  <c r="U131" i="4"/>
  <c r="D6" i="41" s="1"/>
  <c r="U129" i="4"/>
  <c r="D26" i="41" s="1"/>
  <c r="R26" i="41" s="1"/>
  <c r="U122" i="4"/>
  <c r="D25" i="41" s="1"/>
  <c r="R25" i="41" s="1"/>
  <c r="U121" i="4"/>
  <c r="D28" i="41" s="1"/>
  <c r="R28" i="41" s="1"/>
  <c r="U127" i="4"/>
  <c r="D22" i="41" s="1"/>
  <c r="U133" i="4"/>
  <c r="D24" i="41" s="1"/>
  <c r="R24" i="41" s="1"/>
  <c r="U123" i="4"/>
  <c r="D12" i="41" s="1"/>
  <c r="U119" i="4"/>
  <c r="D17" i="41" s="1"/>
  <c r="R17" i="41" s="1"/>
  <c r="U120" i="4"/>
  <c r="D13" i="41" s="1"/>
  <c r="U125" i="4"/>
  <c r="D5" i="41" s="1"/>
  <c r="U124" i="4"/>
  <c r="D23" i="41" s="1"/>
  <c r="R23" i="41" s="1"/>
  <c r="U126" i="4"/>
  <c r="D16" i="41" s="1"/>
  <c r="U132" i="4"/>
  <c r="D19" i="41" s="1"/>
  <c r="T2" i="41"/>
  <c r="S73" i="4"/>
  <c r="S74" i="4"/>
  <c r="S75" i="4"/>
  <c r="S76" i="4"/>
  <c r="S77" i="4"/>
  <c r="S78" i="4"/>
  <c r="S79" i="4"/>
  <c r="S80" i="4"/>
  <c r="S81" i="4"/>
  <c r="S82" i="4"/>
  <c r="S83" i="4"/>
  <c r="S84" i="4"/>
  <c r="S85" i="4"/>
  <c r="S86" i="4"/>
  <c r="S87" i="4"/>
  <c r="S88" i="4"/>
  <c r="S89" i="4"/>
  <c r="J90" i="4"/>
  <c r="K90" i="4" s="1"/>
  <c r="S91" i="4"/>
  <c r="U2" i="41"/>
  <c r="AC20" i="41"/>
  <c r="AC19" i="41"/>
  <c r="AC18" i="41"/>
  <c r="AC17" i="41"/>
  <c r="AC16" i="41"/>
  <c r="AC15" i="41"/>
  <c r="AC14" i="41"/>
  <c r="AC13" i="41"/>
  <c r="AC12" i="41"/>
  <c r="AC11" i="41"/>
  <c r="AC10" i="41"/>
  <c r="AC9" i="41"/>
  <c r="AC8" i="41"/>
  <c r="AC7" i="41"/>
  <c r="AC6" i="41"/>
  <c r="AC5" i="41"/>
  <c r="AC4" i="41"/>
  <c r="AC3" i="41"/>
  <c r="AC2" i="41"/>
  <c r="E19" i="40"/>
  <c r="F19" i="40"/>
  <c r="G19" i="40"/>
  <c r="H19" i="40"/>
  <c r="U19" i="40"/>
  <c r="AC11" i="40"/>
  <c r="AC10" i="40"/>
  <c r="AC15" i="40"/>
  <c r="AC21" i="40"/>
  <c r="AC6" i="40"/>
  <c r="AC9" i="40"/>
  <c r="AC14" i="40"/>
  <c r="AC19" i="40"/>
  <c r="AC7" i="40"/>
  <c r="AC17" i="40"/>
  <c r="AC12" i="40"/>
  <c r="AC5" i="40"/>
  <c r="AC8" i="40"/>
  <c r="AC4" i="40"/>
  <c r="AC13" i="40"/>
  <c r="AC20" i="40"/>
  <c r="AC3" i="40"/>
  <c r="AC16" i="40"/>
  <c r="AC2" i="40"/>
  <c r="AC18" i="40"/>
  <c r="Q95" i="4" l="1"/>
  <c r="Q87" i="4"/>
  <c r="J87" i="4"/>
  <c r="Q79" i="4"/>
  <c r="J79" i="4"/>
  <c r="Q117" i="4"/>
  <c r="Q109" i="4"/>
  <c r="Q101" i="4"/>
  <c r="J80" i="4"/>
  <c r="Q80" i="4"/>
  <c r="Q102" i="4"/>
  <c r="Q94" i="4"/>
  <c r="Q86" i="4"/>
  <c r="J86" i="4"/>
  <c r="J78" i="4"/>
  <c r="Q78" i="4"/>
  <c r="Q108" i="4"/>
  <c r="Q100" i="4"/>
  <c r="J88" i="4"/>
  <c r="Q88" i="4"/>
  <c r="Q93" i="4"/>
  <c r="J85" i="4"/>
  <c r="K85" i="4" s="1"/>
  <c r="Q85" i="4"/>
  <c r="J77" i="4"/>
  <c r="Q77" i="4"/>
  <c r="Q96" i="4"/>
  <c r="Q115" i="4"/>
  <c r="Q107" i="4"/>
  <c r="Q99" i="4"/>
  <c r="Q118" i="4"/>
  <c r="Q92" i="4"/>
  <c r="J84" i="4"/>
  <c r="Q84" i="4"/>
  <c r="Q76" i="4"/>
  <c r="J76" i="4"/>
  <c r="Q97" i="4"/>
  <c r="Q114" i="4"/>
  <c r="Q106" i="4"/>
  <c r="J91" i="4"/>
  <c r="Q91" i="4"/>
  <c r="Q83" i="4"/>
  <c r="J83" i="4"/>
  <c r="Q75" i="4"/>
  <c r="J75" i="4"/>
  <c r="Q113" i="4"/>
  <c r="Q105" i="4"/>
  <c r="Q110" i="4"/>
  <c r="Q82" i="4"/>
  <c r="J82" i="4"/>
  <c r="K82" i="4" s="1"/>
  <c r="J74" i="4"/>
  <c r="Q74" i="4"/>
  <c r="Q112" i="4"/>
  <c r="Q104" i="4"/>
  <c r="Q89" i="4"/>
  <c r="J89" i="4"/>
  <c r="Q81" i="4"/>
  <c r="J81" i="4"/>
  <c r="Q73" i="4"/>
  <c r="J73" i="4"/>
  <c r="Q98" i="4"/>
  <c r="Q111" i="4"/>
  <c r="Q103" i="4"/>
  <c r="U109" i="4" l="1"/>
  <c r="D16" i="40" s="1"/>
  <c r="U100" i="4"/>
  <c r="D7" i="40" s="1"/>
  <c r="U113" i="4"/>
  <c r="D29" i="41" s="1"/>
  <c r="R29" i="41" s="1"/>
  <c r="K77" i="4"/>
  <c r="K78" i="4"/>
  <c r="K80" i="4"/>
  <c r="K75" i="4"/>
  <c r="U107" i="4"/>
  <c r="K86" i="4"/>
  <c r="K79" i="4"/>
  <c r="K89" i="4"/>
  <c r="U106" i="4"/>
  <c r="D14" i="40" s="1"/>
  <c r="K84" i="4"/>
  <c r="U85" i="4"/>
  <c r="D12" i="8" s="1"/>
  <c r="U108" i="4"/>
  <c r="D21" i="40" s="1"/>
  <c r="U101" i="4"/>
  <c r="D15" i="40" s="1"/>
  <c r="K73" i="4"/>
  <c r="D2" i="20" s="1"/>
  <c r="U112" i="4"/>
  <c r="D7" i="41" s="1"/>
  <c r="U110" i="4"/>
  <c r="D8" i="40" s="1"/>
  <c r="K83" i="4"/>
  <c r="U114" i="4"/>
  <c r="D33" i="41" s="1"/>
  <c r="R33" i="41" s="1"/>
  <c r="U94" i="4"/>
  <c r="D2" i="40" s="1"/>
  <c r="K87" i="4"/>
  <c r="K76" i="4"/>
  <c r="U99" i="4"/>
  <c r="D12" i="40" s="1"/>
  <c r="U105" i="4"/>
  <c r="D20" i="40" s="1"/>
  <c r="K81" i="4"/>
  <c r="U103" i="4"/>
  <c r="D18" i="40" s="1"/>
  <c r="K74" i="4"/>
  <c r="K91" i="4"/>
  <c r="U96" i="4"/>
  <c r="D17" i="40" s="1"/>
  <c r="K88" i="4"/>
  <c r="U117" i="4"/>
  <c r="D9" i="41" s="1"/>
  <c r="U95" i="4"/>
  <c r="D11" i="40" s="1"/>
  <c r="D19" i="40"/>
  <c r="D13" i="40" l="1"/>
  <c r="U80" i="4"/>
  <c r="D11" i="8" s="1"/>
  <c r="U78" i="4"/>
  <c r="U87" i="4"/>
  <c r="D18" i="8" s="1"/>
  <c r="U89" i="4"/>
  <c r="D19" i="8" s="1"/>
  <c r="U88" i="4"/>
  <c r="D15" i="8" s="1"/>
  <c r="U86" i="4"/>
  <c r="D21" i="8" s="1"/>
  <c r="U75" i="4"/>
  <c r="D9" i="8" s="1"/>
  <c r="V34" i="41"/>
  <c r="D20" i="8" l="1"/>
  <c r="B12" i="4"/>
  <c r="S12" i="4" s="1"/>
  <c r="S14" i="4"/>
  <c r="B8" i="4"/>
  <c r="S8" i="4" s="1"/>
  <c r="S23" i="4"/>
  <c r="S24" i="4"/>
  <c r="S25" i="4"/>
  <c r="S26" i="4"/>
  <c r="S27" i="4"/>
  <c r="S28" i="4"/>
  <c r="S29" i="4"/>
  <c r="S30" i="4"/>
  <c r="S31" i="4"/>
  <c r="S32" i="4"/>
  <c r="S33" i="4"/>
  <c r="S34" i="4"/>
  <c r="S35" i="4"/>
  <c r="S36" i="4"/>
  <c r="S37" i="4"/>
  <c r="S38" i="4"/>
  <c r="S39" i="4"/>
  <c r="S40" i="4"/>
  <c r="S41" i="4"/>
  <c r="Q22" i="4" l="1"/>
  <c r="J22" i="4"/>
  <c r="J39" i="4"/>
  <c r="Q39" i="4"/>
  <c r="Q37" i="4"/>
  <c r="J37" i="4"/>
  <c r="J23" i="4"/>
  <c r="Q23" i="4"/>
  <c r="Q38" i="4"/>
  <c r="J38" i="4"/>
  <c r="J36" i="4"/>
  <c r="Q36" i="4"/>
  <c r="Q27" i="4"/>
  <c r="J27" i="4"/>
  <c r="J26" i="4"/>
  <c r="Q26" i="4"/>
  <c r="J31" i="4"/>
  <c r="Q31" i="4"/>
  <c r="J29" i="4"/>
  <c r="Q29" i="4"/>
  <c r="Q35" i="4"/>
  <c r="J35" i="4"/>
  <c r="Q41" i="4"/>
  <c r="J41" i="4"/>
  <c r="Q33" i="4"/>
  <c r="J33" i="4"/>
  <c r="Q25" i="4"/>
  <c r="J25" i="4"/>
  <c r="Q30" i="4"/>
  <c r="J30" i="4"/>
  <c r="Q28" i="4"/>
  <c r="J28" i="4"/>
  <c r="J34" i="4"/>
  <c r="Q34" i="4"/>
  <c r="J40" i="4"/>
  <c r="Q40" i="4"/>
  <c r="J32" i="4"/>
  <c r="K32" i="4" s="1"/>
  <c r="Q32" i="4"/>
  <c r="J24" i="4"/>
  <c r="Q24" i="4"/>
  <c r="Q12" i="4"/>
  <c r="J12" i="4"/>
  <c r="Q8" i="4"/>
  <c r="J8" i="4"/>
  <c r="K8" i="4" s="1"/>
  <c r="Q14" i="4"/>
  <c r="J14" i="4"/>
  <c r="S20" i="4"/>
  <c r="S15" i="4"/>
  <c r="U32" i="4" l="1"/>
  <c r="K28" i="4"/>
  <c r="K24" i="4"/>
  <c r="K26" i="4"/>
  <c r="K23" i="4"/>
  <c r="K30" i="4"/>
  <c r="K35" i="4"/>
  <c r="K27" i="4"/>
  <c r="K37" i="4"/>
  <c r="K25" i="4"/>
  <c r="K41" i="4"/>
  <c r="K40" i="4"/>
  <c r="K29" i="4"/>
  <c r="K36" i="4"/>
  <c r="K39" i="4"/>
  <c r="K33" i="4"/>
  <c r="K38" i="4"/>
  <c r="K22" i="4"/>
  <c r="K34" i="4"/>
  <c r="K31" i="4"/>
  <c r="K14" i="4"/>
  <c r="J15" i="4"/>
  <c r="Q15" i="4"/>
  <c r="K12" i="4"/>
  <c r="U8" i="4"/>
  <c r="C19" i="8" s="1"/>
  <c r="Q20" i="4"/>
  <c r="J20" i="4"/>
  <c r="V29" i="41" l="1"/>
  <c r="V31" i="41"/>
  <c r="U40" i="4"/>
  <c r="C12" i="40" s="1"/>
  <c r="U39" i="4"/>
  <c r="C10" i="40" s="1"/>
  <c r="U37" i="4"/>
  <c r="C5" i="40" s="1"/>
  <c r="U36" i="4"/>
  <c r="C18" i="40" s="1"/>
  <c r="U35" i="4"/>
  <c r="C13" i="40" s="1"/>
  <c r="U34" i="4"/>
  <c r="C8" i="40" s="1"/>
  <c r="R8" i="40" s="1"/>
  <c r="U33" i="4"/>
  <c r="C14" i="40" s="1"/>
  <c r="U31" i="4"/>
  <c r="C9" i="40" s="1"/>
  <c r="U29" i="4"/>
  <c r="C6" i="40" s="1"/>
  <c r="U27" i="4"/>
  <c r="C3" i="40" s="1"/>
  <c r="U26" i="4"/>
  <c r="C21" i="40" s="1"/>
  <c r="R21" i="40" s="1"/>
  <c r="U24" i="4"/>
  <c r="C20" i="40" s="1"/>
  <c r="R20" i="40" s="1"/>
  <c r="U23" i="4"/>
  <c r="C16" i="40"/>
  <c r="U14" i="4"/>
  <c r="U12" i="4"/>
  <c r="C17" i="8" s="1"/>
  <c r="K15" i="4"/>
  <c r="K20" i="4"/>
  <c r="V33" i="41"/>
  <c r="V15" i="41"/>
  <c r="V17" i="41"/>
  <c r="V23" i="41"/>
  <c r="C15" i="40" l="1"/>
  <c r="V8" i="40"/>
  <c r="V20" i="40"/>
  <c r="V21" i="40"/>
  <c r="U20" i="4"/>
  <c r="C4" i="8"/>
  <c r="U15" i="4"/>
  <c r="C21" i="8" l="1"/>
  <c r="S13" i="4"/>
  <c r="S17" i="4"/>
  <c r="B3" i="4"/>
  <c r="S3" i="4" s="1"/>
  <c r="B4" i="4"/>
  <c r="S4" i="4" s="1"/>
  <c r="B10" i="4"/>
  <c r="S10" i="4" s="1"/>
  <c r="S21" i="4"/>
  <c r="B11" i="4"/>
  <c r="S11" i="4" s="1"/>
  <c r="B9" i="4"/>
  <c r="S9" i="4" s="1"/>
  <c r="B6" i="4"/>
  <c r="S6" i="4" s="1"/>
  <c r="B5" i="4"/>
  <c r="S5" i="4" s="1"/>
  <c r="B7" i="4"/>
  <c r="S7" i="4" s="1"/>
  <c r="S18" i="4"/>
  <c r="S16" i="4"/>
  <c r="S19" i="4"/>
  <c r="N3" i="3"/>
  <c r="O3" i="3"/>
  <c r="P3" i="3"/>
  <c r="N4" i="3"/>
  <c r="O4" i="3"/>
  <c r="P4" i="3"/>
  <c r="N5" i="3"/>
  <c r="O5" i="3"/>
  <c r="P5" i="3"/>
  <c r="N6" i="3"/>
  <c r="O6" i="3"/>
  <c r="P6" i="3"/>
  <c r="N7" i="3"/>
  <c r="O7" i="3"/>
  <c r="P7" i="3"/>
  <c r="N8" i="3"/>
  <c r="O8" i="3"/>
  <c r="P8" i="3"/>
  <c r="N9" i="3"/>
  <c r="O9" i="3"/>
  <c r="P9" i="3"/>
  <c r="N10" i="3"/>
  <c r="O10" i="3"/>
  <c r="P10" i="3"/>
  <c r="N11" i="3"/>
  <c r="O11" i="3"/>
  <c r="P11" i="3"/>
  <c r="N12" i="3"/>
  <c r="O12" i="3"/>
  <c r="P12" i="3"/>
  <c r="N13" i="3"/>
  <c r="O13" i="3"/>
  <c r="P13" i="3"/>
  <c r="N14" i="3"/>
  <c r="O14" i="3"/>
  <c r="P14" i="3"/>
  <c r="N15" i="3"/>
  <c r="O15" i="3"/>
  <c r="P15" i="3"/>
  <c r="N16" i="3"/>
  <c r="O16" i="3"/>
  <c r="P16" i="3"/>
  <c r="P2" i="3"/>
  <c r="O2" i="3"/>
  <c r="N2" i="3"/>
  <c r="Z2" i="4"/>
  <c r="J10" i="4" l="1"/>
  <c r="Q10" i="4"/>
  <c r="Q3" i="4"/>
  <c r="J3" i="4"/>
  <c r="J18" i="4"/>
  <c r="Q18" i="4"/>
  <c r="Q5" i="4"/>
  <c r="J5" i="4"/>
  <c r="Q6" i="4"/>
  <c r="J6" i="4"/>
  <c r="J13" i="4"/>
  <c r="Q13" i="4"/>
  <c r="J9" i="4"/>
  <c r="Q9" i="4"/>
  <c r="Q4" i="4"/>
  <c r="J4" i="4"/>
  <c r="Q7" i="4"/>
  <c r="J7" i="4"/>
  <c r="J17" i="4"/>
  <c r="Q17" i="4"/>
  <c r="Q11" i="4"/>
  <c r="J11" i="4"/>
  <c r="Q16" i="4"/>
  <c r="J16" i="4"/>
  <c r="K16" i="4" s="1"/>
  <c r="Q19" i="4"/>
  <c r="J19" i="4"/>
  <c r="J21" i="4"/>
  <c r="Q21" i="4"/>
  <c r="V28" i="41" l="1"/>
  <c r="K4" i="4"/>
  <c r="K9" i="4"/>
  <c r="K18" i="4"/>
  <c r="K3" i="4"/>
  <c r="K5" i="4"/>
  <c r="K21" i="4"/>
  <c r="K17" i="4"/>
  <c r="K13" i="4"/>
  <c r="C2" i="20" s="1"/>
  <c r="R2" i="20" s="1"/>
  <c r="K11" i="4"/>
  <c r="K19" i="4"/>
  <c r="K7" i="4"/>
  <c r="K6" i="4"/>
  <c r="K10" i="4"/>
  <c r="V18" i="41"/>
  <c r="V24" i="41"/>
  <c r="C19" i="40"/>
  <c r="S4" i="3"/>
  <c r="S5" i="3" s="1"/>
  <c r="S6" i="3" s="1"/>
  <c r="S7" i="3" s="1"/>
  <c r="S8" i="3" s="1"/>
  <c r="S9" i="3" s="1"/>
  <c r="S10" i="3" s="1"/>
  <c r="S11" i="3" s="1"/>
  <c r="S12" i="3" s="1"/>
  <c r="S13" i="3" s="1"/>
  <c r="S14" i="3" s="1"/>
  <c r="S15" i="3" s="1"/>
  <c r="S16" i="3" s="1"/>
  <c r="S17" i="3" s="1"/>
  <c r="S18" i="3" s="1"/>
  <c r="S19" i="3" s="1"/>
  <c r="S20" i="3" s="1"/>
  <c r="S21" i="3" s="1"/>
  <c r="S22" i="3" s="1"/>
  <c r="S23" i="3" s="1"/>
  <c r="S24" i="3" s="1"/>
  <c r="S25" i="3" s="1"/>
  <c r="S26" i="3" s="1"/>
  <c r="S27" i="3" s="1"/>
  <c r="S28" i="3" s="1"/>
  <c r="S29" i="3" s="1"/>
  <c r="S30" i="3" s="1"/>
  <c r="S31" i="3" s="1"/>
  <c r="S32" i="3" s="1"/>
  <c r="S33" i="3" s="1"/>
  <c r="S34" i="3" s="1"/>
  <c r="S35" i="3" s="1"/>
  <c r="B2" i="4"/>
  <c r="L3" i="3"/>
  <c r="L4" i="3" s="1"/>
  <c r="L5" i="3" s="1"/>
  <c r="L6" i="3" s="1"/>
  <c r="L7" i="3" s="1"/>
  <c r="L8" i="3" s="1"/>
  <c r="L9" i="3" s="1"/>
  <c r="L10" i="3" s="1"/>
  <c r="L11" i="3" s="1"/>
  <c r="L12" i="3" s="1"/>
  <c r="L13" i="3" s="1"/>
  <c r="L14" i="3" s="1"/>
  <c r="L15" i="3" s="1"/>
  <c r="L16" i="3" s="1"/>
  <c r="M2" i="3"/>
  <c r="M3" i="3" s="1"/>
  <c r="M4" i="3" s="1"/>
  <c r="M5" i="3" s="1"/>
  <c r="M6" i="3" s="1"/>
  <c r="M7" i="3" s="1"/>
  <c r="M8" i="3" s="1"/>
  <c r="M9" i="3" s="1"/>
  <c r="M10" i="3" s="1"/>
  <c r="M11" i="3" s="1"/>
  <c r="M12" i="3" s="1"/>
  <c r="M13" i="3" s="1"/>
  <c r="M14" i="3" s="1"/>
  <c r="M15" i="3" s="1"/>
  <c r="M16" i="3" s="1"/>
  <c r="Y2" i="4"/>
  <c r="E3" i="34"/>
  <c r="F3" i="34"/>
  <c r="G3" i="34"/>
  <c r="E4" i="34"/>
  <c r="F4" i="34"/>
  <c r="G4" i="34"/>
  <c r="E5" i="34"/>
  <c r="F5" i="34"/>
  <c r="G5" i="34"/>
  <c r="E6" i="34"/>
  <c r="F6" i="34"/>
  <c r="G6" i="34"/>
  <c r="E7" i="34"/>
  <c r="F7" i="34"/>
  <c r="G7" i="34"/>
  <c r="E8" i="34"/>
  <c r="F8" i="34"/>
  <c r="G8" i="34"/>
  <c r="E9" i="34"/>
  <c r="F9" i="34"/>
  <c r="G9" i="34"/>
  <c r="E10" i="34"/>
  <c r="F10" i="34"/>
  <c r="G10" i="34"/>
  <c r="E11" i="34"/>
  <c r="F11" i="34"/>
  <c r="G11" i="34"/>
  <c r="E12" i="34"/>
  <c r="F12" i="34"/>
  <c r="G12" i="34"/>
  <c r="E13" i="34"/>
  <c r="F13" i="34"/>
  <c r="G13" i="34"/>
  <c r="E14" i="34"/>
  <c r="F14" i="34"/>
  <c r="G14" i="34"/>
  <c r="E15" i="34"/>
  <c r="F15" i="34"/>
  <c r="G15" i="34"/>
  <c r="E16" i="34"/>
  <c r="F16" i="34"/>
  <c r="G16" i="34"/>
  <c r="E17" i="34"/>
  <c r="F17" i="34"/>
  <c r="G17" i="34"/>
  <c r="E18" i="34"/>
  <c r="F18" i="34"/>
  <c r="G18" i="34"/>
  <c r="E19" i="34"/>
  <c r="F19" i="34"/>
  <c r="G19" i="34"/>
  <c r="E20" i="34"/>
  <c r="F20" i="34"/>
  <c r="G20" i="34"/>
  <c r="E21" i="34"/>
  <c r="F21" i="34"/>
  <c r="G21" i="34"/>
  <c r="E22" i="34"/>
  <c r="F22" i="34"/>
  <c r="G22" i="34"/>
  <c r="E23" i="34"/>
  <c r="F23" i="34"/>
  <c r="G23" i="34"/>
  <c r="E24" i="34"/>
  <c r="F24" i="34"/>
  <c r="G24" i="34"/>
  <c r="E25" i="34"/>
  <c r="F25" i="34"/>
  <c r="G25" i="34"/>
  <c r="E26" i="34"/>
  <c r="F26" i="34"/>
  <c r="G26" i="34"/>
  <c r="E27" i="34"/>
  <c r="F27" i="34"/>
  <c r="G27" i="34"/>
  <c r="E28" i="34"/>
  <c r="F28" i="34"/>
  <c r="G28" i="34"/>
  <c r="E29" i="34"/>
  <c r="F29" i="34"/>
  <c r="G29" i="34"/>
  <c r="E30" i="34"/>
  <c r="F30" i="34"/>
  <c r="G30" i="34"/>
  <c r="E31" i="34"/>
  <c r="F31" i="34"/>
  <c r="G31" i="34"/>
  <c r="E32" i="34"/>
  <c r="F32" i="34"/>
  <c r="G32" i="34"/>
  <c r="E33" i="34"/>
  <c r="F33" i="34"/>
  <c r="G33" i="34"/>
  <c r="E34" i="34"/>
  <c r="F34" i="34"/>
  <c r="G34" i="34"/>
  <c r="E35" i="34"/>
  <c r="F35" i="34"/>
  <c r="G35" i="34"/>
  <c r="E36" i="34"/>
  <c r="F36" i="34"/>
  <c r="G36" i="34"/>
  <c r="E37" i="34"/>
  <c r="F37" i="34"/>
  <c r="G37" i="34"/>
  <c r="E38" i="34"/>
  <c r="F38" i="34"/>
  <c r="G38" i="34"/>
  <c r="E39" i="34"/>
  <c r="F39" i="34"/>
  <c r="G39" i="34"/>
  <c r="E40" i="34"/>
  <c r="F40" i="34"/>
  <c r="G40" i="34"/>
  <c r="E41" i="34"/>
  <c r="F41" i="34"/>
  <c r="G41" i="34"/>
  <c r="E42" i="34"/>
  <c r="F42" i="34"/>
  <c r="G42" i="34"/>
  <c r="E43" i="34"/>
  <c r="F43" i="34"/>
  <c r="G43" i="34"/>
  <c r="E44" i="34"/>
  <c r="F44" i="34"/>
  <c r="G44" i="34"/>
  <c r="E45" i="34"/>
  <c r="F45" i="34"/>
  <c r="G45" i="34"/>
  <c r="E46" i="34"/>
  <c r="F46" i="34"/>
  <c r="G46" i="34"/>
  <c r="E47" i="34"/>
  <c r="F47" i="34"/>
  <c r="G47" i="34"/>
  <c r="E48" i="34"/>
  <c r="F48" i="34"/>
  <c r="G48" i="34"/>
  <c r="E49" i="34"/>
  <c r="F49" i="34"/>
  <c r="G49" i="34"/>
  <c r="E50" i="34"/>
  <c r="F50" i="34"/>
  <c r="G50" i="34"/>
  <c r="E51" i="34"/>
  <c r="F51" i="34"/>
  <c r="G51" i="34"/>
  <c r="E52" i="34"/>
  <c r="F52" i="34"/>
  <c r="G52" i="34"/>
  <c r="E53" i="34"/>
  <c r="F53" i="34"/>
  <c r="G53" i="34"/>
  <c r="E54" i="34"/>
  <c r="F54" i="34"/>
  <c r="G54" i="34"/>
  <c r="E55" i="34"/>
  <c r="F55" i="34"/>
  <c r="G55" i="34"/>
  <c r="E56" i="34"/>
  <c r="F56" i="34"/>
  <c r="G56" i="34"/>
  <c r="E57" i="34"/>
  <c r="F57" i="34"/>
  <c r="G57" i="34"/>
  <c r="E58" i="34"/>
  <c r="F58" i="34"/>
  <c r="G58" i="34"/>
  <c r="E59" i="34"/>
  <c r="F59" i="34"/>
  <c r="G59" i="34"/>
  <c r="E60" i="34"/>
  <c r="F60" i="34"/>
  <c r="G60" i="34"/>
  <c r="E61" i="34"/>
  <c r="F61" i="34"/>
  <c r="G61" i="34"/>
  <c r="E62" i="34"/>
  <c r="F62" i="34"/>
  <c r="G62" i="34"/>
  <c r="E63" i="34"/>
  <c r="F63" i="34"/>
  <c r="G63" i="34"/>
  <c r="E64" i="34"/>
  <c r="F64" i="34"/>
  <c r="G64" i="34"/>
  <c r="E65" i="34"/>
  <c r="F65" i="34"/>
  <c r="G65" i="34"/>
  <c r="E66" i="34"/>
  <c r="F66" i="34"/>
  <c r="G66" i="34"/>
  <c r="E67" i="34"/>
  <c r="F67" i="34"/>
  <c r="G67" i="34"/>
  <c r="E68" i="34"/>
  <c r="F68" i="34"/>
  <c r="G68" i="34"/>
  <c r="E69" i="34"/>
  <c r="F69" i="34"/>
  <c r="G69" i="34"/>
  <c r="E70" i="34"/>
  <c r="F70" i="34"/>
  <c r="G70" i="34"/>
  <c r="E71" i="34"/>
  <c r="F71" i="34"/>
  <c r="G71" i="34"/>
  <c r="E72" i="34"/>
  <c r="F72" i="34"/>
  <c r="G72" i="34"/>
  <c r="E73" i="34"/>
  <c r="F73" i="34"/>
  <c r="G73" i="34"/>
  <c r="E74" i="34"/>
  <c r="F74" i="34"/>
  <c r="G74" i="34"/>
  <c r="E75" i="34"/>
  <c r="F75" i="34"/>
  <c r="G75" i="34"/>
  <c r="E76" i="34"/>
  <c r="F76" i="34"/>
  <c r="G76" i="34"/>
  <c r="E77" i="34"/>
  <c r="F77" i="34"/>
  <c r="G77" i="34"/>
  <c r="E78" i="34"/>
  <c r="F78" i="34"/>
  <c r="G78" i="34"/>
  <c r="E79" i="34"/>
  <c r="F79" i="34"/>
  <c r="G79" i="34"/>
  <c r="E80" i="34"/>
  <c r="F80" i="34"/>
  <c r="G80" i="34"/>
  <c r="E81" i="34"/>
  <c r="F81" i="34"/>
  <c r="G81" i="34"/>
  <c r="E82" i="34"/>
  <c r="F82" i="34"/>
  <c r="G82" i="34"/>
  <c r="E83" i="34"/>
  <c r="F83" i="34"/>
  <c r="G83" i="34"/>
  <c r="E84" i="34"/>
  <c r="F84" i="34"/>
  <c r="G84" i="34"/>
  <c r="E85" i="34"/>
  <c r="F85" i="34"/>
  <c r="G85" i="34"/>
  <c r="G2" i="34"/>
  <c r="F2" i="34"/>
  <c r="E2" i="34"/>
  <c r="C3" i="34"/>
  <c r="C4" i="34"/>
  <c r="C5" i="34"/>
  <c r="C6" i="34"/>
  <c r="C7" i="34"/>
  <c r="C8" i="34"/>
  <c r="C9" i="34"/>
  <c r="C10" i="34"/>
  <c r="C11" i="34"/>
  <c r="C12" i="34"/>
  <c r="C13" i="34"/>
  <c r="C14" i="34"/>
  <c r="C15" i="34"/>
  <c r="C16" i="34"/>
  <c r="C17" i="34"/>
  <c r="C18" i="34"/>
  <c r="C19" i="34"/>
  <c r="C20" i="34"/>
  <c r="C21" i="34"/>
  <c r="C22" i="34"/>
  <c r="C23" i="34"/>
  <c r="C24" i="34"/>
  <c r="C25" i="34"/>
  <c r="C26" i="34"/>
  <c r="C27" i="34"/>
  <c r="C28" i="34"/>
  <c r="C29" i="34"/>
  <c r="C30" i="34"/>
  <c r="C31" i="34"/>
  <c r="C32" i="34"/>
  <c r="C33" i="34"/>
  <c r="C34" i="34"/>
  <c r="C35" i="34"/>
  <c r="C36" i="34"/>
  <c r="C37" i="34"/>
  <c r="C38" i="34"/>
  <c r="C39" i="34"/>
  <c r="C40" i="34"/>
  <c r="C41" i="34"/>
  <c r="C42" i="34"/>
  <c r="C43" i="34"/>
  <c r="C44" i="34"/>
  <c r="C45" i="34"/>
  <c r="C46" i="34"/>
  <c r="C47" i="34"/>
  <c r="C48" i="34"/>
  <c r="C49" i="34"/>
  <c r="C50" i="34"/>
  <c r="C51" i="34"/>
  <c r="C52" i="34"/>
  <c r="C53" i="34"/>
  <c r="C54" i="34"/>
  <c r="C55" i="34"/>
  <c r="C56" i="34"/>
  <c r="C57" i="34"/>
  <c r="C58" i="34"/>
  <c r="C59" i="34"/>
  <c r="C60" i="34"/>
  <c r="C61" i="34"/>
  <c r="C62" i="34"/>
  <c r="C63" i="34"/>
  <c r="C64" i="34"/>
  <c r="C65" i="34"/>
  <c r="C66" i="34"/>
  <c r="C67" i="34"/>
  <c r="C68" i="34"/>
  <c r="C69" i="34"/>
  <c r="C70" i="34"/>
  <c r="C71" i="34"/>
  <c r="C72" i="34"/>
  <c r="C73" i="34"/>
  <c r="C74" i="34"/>
  <c r="C75" i="34"/>
  <c r="C76" i="34"/>
  <c r="C77" i="34"/>
  <c r="C78" i="34"/>
  <c r="C79" i="34"/>
  <c r="C80" i="34"/>
  <c r="C81" i="34"/>
  <c r="C82" i="34"/>
  <c r="C83" i="34"/>
  <c r="C84" i="34"/>
  <c r="C85" i="34"/>
  <c r="C2" i="34"/>
  <c r="B3" i="34"/>
  <c r="D3" i="34" s="1"/>
  <c r="B4" i="34"/>
  <c r="D4" i="34" s="1"/>
  <c r="B5" i="34"/>
  <c r="D5" i="34" s="1"/>
  <c r="B6" i="34"/>
  <c r="D6" i="34" s="1"/>
  <c r="B7" i="34"/>
  <c r="D7" i="34" s="1"/>
  <c r="B8" i="34"/>
  <c r="D8" i="34" s="1"/>
  <c r="B9" i="34"/>
  <c r="D9" i="34" s="1"/>
  <c r="B10" i="34"/>
  <c r="D10" i="34" s="1"/>
  <c r="B11" i="34"/>
  <c r="D11" i="34" s="1"/>
  <c r="B12" i="34"/>
  <c r="D12" i="34" s="1"/>
  <c r="B13" i="34"/>
  <c r="D13" i="34" s="1"/>
  <c r="B14" i="34"/>
  <c r="D14" i="34" s="1"/>
  <c r="B15" i="34"/>
  <c r="D15" i="34" s="1"/>
  <c r="B16" i="34"/>
  <c r="D16" i="34" s="1"/>
  <c r="B17" i="34"/>
  <c r="D17" i="34" s="1"/>
  <c r="B18" i="34"/>
  <c r="D18" i="34" s="1"/>
  <c r="B19" i="34"/>
  <c r="D19" i="34" s="1"/>
  <c r="B20" i="34"/>
  <c r="D20" i="34" s="1"/>
  <c r="B21" i="34"/>
  <c r="D21" i="34" s="1"/>
  <c r="B22" i="34"/>
  <c r="D22" i="34" s="1"/>
  <c r="B23" i="34"/>
  <c r="D23" i="34" s="1"/>
  <c r="B24" i="34"/>
  <c r="D24" i="34" s="1"/>
  <c r="B25" i="34"/>
  <c r="D25" i="34" s="1"/>
  <c r="B26" i="34"/>
  <c r="D26" i="34" s="1"/>
  <c r="B27" i="34"/>
  <c r="D27" i="34" s="1"/>
  <c r="B28" i="34"/>
  <c r="D28" i="34" s="1"/>
  <c r="B29" i="34"/>
  <c r="D29" i="34" s="1"/>
  <c r="B30" i="34"/>
  <c r="D30" i="34" s="1"/>
  <c r="B31" i="34"/>
  <c r="D31" i="34" s="1"/>
  <c r="B32" i="34"/>
  <c r="D32" i="34" s="1"/>
  <c r="B33" i="34"/>
  <c r="D33" i="34" s="1"/>
  <c r="B34" i="34"/>
  <c r="D34" i="34" s="1"/>
  <c r="B35" i="34"/>
  <c r="D35" i="34" s="1"/>
  <c r="B36" i="34"/>
  <c r="D36" i="34" s="1"/>
  <c r="B37" i="34"/>
  <c r="D37" i="34" s="1"/>
  <c r="B38" i="34"/>
  <c r="D38" i="34" s="1"/>
  <c r="B39" i="34"/>
  <c r="D39" i="34" s="1"/>
  <c r="B40" i="34"/>
  <c r="D40" i="34" s="1"/>
  <c r="B41" i="34"/>
  <c r="D41" i="34" s="1"/>
  <c r="B42" i="34"/>
  <c r="D42" i="34" s="1"/>
  <c r="B43" i="34"/>
  <c r="D43" i="34" s="1"/>
  <c r="B44" i="34"/>
  <c r="D44" i="34" s="1"/>
  <c r="B45" i="34"/>
  <c r="D45" i="34" s="1"/>
  <c r="B46" i="34"/>
  <c r="D46" i="34" s="1"/>
  <c r="B47" i="34"/>
  <c r="D47" i="34" s="1"/>
  <c r="B48" i="34"/>
  <c r="D48" i="34" s="1"/>
  <c r="B49" i="34"/>
  <c r="D49" i="34" s="1"/>
  <c r="B50" i="34"/>
  <c r="D50" i="34" s="1"/>
  <c r="B51" i="34"/>
  <c r="D51" i="34" s="1"/>
  <c r="B52" i="34"/>
  <c r="D52" i="34" s="1"/>
  <c r="B53" i="34"/>
  <c r="D53" i="34" s="1"/>
  <c r="B54" i="34"/>
  <c r="D54" i="34" s="1"/>
  <c r="B55" i="34"/>
  <c r="D55" i="34" s="1"/>
  <c r="B56" i="34"/>
  <c r="D56" i="34" s="1"/>
  <c r="B57" i="34"/>
  <c r="D57" i="34" s="1"/>
  <c r="B58" i="34"/>
  <c r="D58" i="34" s="1"/>
  <c r="B59" i="34"/>
  <c r="D59" i="34" s="1"/>
  <c r="B60" i="34"/>
  <c r="D60" i="34" s="1"/>
  <c r="B61" i="34"/>
  <c r="D61" i="34" s="1"/>
  <c r="B62" i="34"/>
  <c r="D62" i="34" s="1"/>
  <c r="B63" i="34"/>
  <c r="D63" i="34" s="1"/>
  <c r="B64" i="34"/>
  <c r="D64" i="34" s="1"/>
  <c r="B65" i="34"/>
  <c r="D65" i="34" s="1"/>
  <c r="B66" i="34"/>
  <c r="D66" i="34" s="1"/>
  <c r="B67" i="34"/>
  <c r="D67" i="34" s="1"/>
  <c r="B68" i="34"/>
  <c r="D68" i="34" s="1"/>
  <c r="B69" i="34"/>
  <c r="D69" i="34" s="1"/>
  <c r="B70" i="34"/>
  <c r="D70" i="34" s="1"/>
  <c r="B71" i="34"/>
  <c r="D71" i="34" s="1"/>
  <c r="B72" i="34"/>
  <c r="D72" i="34" s="1"/>
  <c r="B73" i="34"/>
  <c r="D73" i="34" s="1"/>
  <c r="B74" i="34"/>
  <c r="D74" i="34" s="1"/>
  <c r="B75" i="34"/>
  <c r="D75" i="34" s="1"/>
  <c r="B76" i="34"/>
  <c r="D76" i="34" s="1"/>
  <c r="B77" i="34"/>
  <c r="D77" i="34" s="1"/>
  <c r="B78" i="34"/>
  <c r="D78" i="34" s="1"/>
  <c r="B79" i="34"/>
  <c r="D79" i="34" s="1"/>
  <c r="B80" i="34"/>
  <c r="D80" i="34" s="1"/>
  <c r="B81" i="34"/>
  <c r="D81" i="34" s="1"/>
  <c r="B82" i="34"/>
  <c r="D82" i="34" s="1"/>
  <c r="B83" i="34"/>
  <c r="D83" i="34" s="1"/>
  <c r="B84" i="34"/>
  <c r="D84" i="34" s="1"/>
  <c r="B85" i="34"/>
  <c r="D85" i="34" s="1"/>
  <c r="B2" i="34"/>
  <c r="D2" i="34" s="1"/>
  <c r="E31" i="26"/>
  <c r="E28" i="26"/>
  <c r="E32" i="26"/>
  <c r="E27" i="26"/>
  <c r="D24" i="26"/>
  <c r="D31" i="26"/>
  <c r="D34" i="26"/>
  <c r="E33" i="26"/>
  <c r="D33" i="26"/>
  <c r="D23" i="26"/>
  <c r="D30" i="26"/>
  <c r="C78" i="26"/>
  <c r="AC3" i="8"/>
  <c r="AC18" i="8"/>
  <c r="AC19" i="8"/>
  <c r="D32" i="26"/>
  <c r="D22" i="26"/>
  <c r="M74" i="26"/>
  <c r="N74" i="26"/>
  <c r="O74" i="26"/>
  <c r="P74" i="26"/>
  <c r="M75" i="26"/>
  <c r="N75" i="26"/>
  <c r="O75" i="26"/>
  <c r="P75" i="26"/>
  <c r="M76" i="26"/>
  <c r="N76" i="26"/>
  <c r="O76" i="26"/>
  <c r="P76" i="26"/>
  <c r="M77" i="26"/>
  <c r="N77" i="26"/>
  <c r="O77" i="26"/>
  <c r="P77" i="26"/>
  <c r="M78" i="26"/>
  <c r="N78" i="26"/>
  <c r="O78" i="26"/>
  <c r="P78" i="26"/>
  <c r="M79" i="26"/>
  <c r="N79" i="26"/>
  <c r="O79" i="26"/>
  <c r="P79" i="26"/>
  <c r="M80" i="26"/>
  <c r="N80" i="26"/>
  <c r="O80" i="26"/>
  <c r="P80" i="26"/>
  <c r="M81" i="26"/>
  <c r="N81" i="26"/>
  <c r="O81" i="26"/>
  <c r="P81" i="26"/>
  <c r="M82" i="26"/>
  <c r="N82" i="26"/>
  <c r="O82" i="26"/>
  <c r="P82" i="26"/>
  <c r="M83" i="26"/>
  <c r="N83" i="26"/>
  <c r="O83" i="26"/>
  <c r="P83" i="26"/>
  <c r="M84" i="26"/>
  <c r="N84" i="26"/>
  <c r="O84" i="26"/>
  <c r="P84" i="26"/>
  <c r="M85" i="26"/>
  <c r="N85" i="26"/>
  <c r="O85" i="26"/>
  <c r="P85" i="26"/>
  <c r="M86" i="26"/>
  <c r="N86" i="26"/>
  <c r="O86" i="26"/>
  <c r="P86" i="26"/>
  <c r="N73" i="26"/>
  <c r="O73" i="26"/>
  <c r="P73" i="26"/>
  <c r="M57" i="26"/>
  <c r="N57" i="26"/>
  <c r="O57" i="26"/>
  <c r="P57" i="26"/>
  <c r="M58" i="26"/>
  <c r="N58" i="26"/>
  <c r="O58" i="26"/>
  <c r="P58" i="26"/>
  <c r="M59" i="26"/>
  <c r="N59" i="26"/>
  <c r="O59" i="26"/>
  <c r="P59" i="26"/>
  <c r="M60" i="26"/>
  <c r="N60" i="26"/>
  <c r="O60" i="26"/>
  <c r="P60" i="26"/>
  <c r="M61" i="26"/>
  <c r="N61" i="26"/>
  <c r="O61" i="26"/>
  <c r="P61" i="26"/>
  <c r="M62" i="26"/>
  <c r="N62" i="26"/>
  <c r="O62" i="26"/>
  <c r="P62" i="26"/>
  <c r="M63" i="26"/>
  <c r="N63" i="26"/>
  <c r="O63" i="26"/>
  <c r="P63" i="26"/>
  <c r="M64" i="26"/>
  <c r="N64" i="26"/>
  <c r="O64" i="26"/>
  <c r="P64" i="26"/>
  <c r="M65" i="26"/>
  <c r="N65" i="26"/>
  <c r="O65" i="26"/>
  <c r="P65" i="26"/>
  <c r="M66" i="26"/>
  <c r="N66" i="26"/>
  <c r="O66" i="26"/>
  <c r="P66" i="26"/>
  <c r="M67" i="26"/>
  <c r="N67" i="26"/>
  <c r="O67" i="26"/>
  <c r="P67" i="26"/>
  <c r="M68" i="26"/>
  <c r="N68" i="26"/>
  <c r="O68" i="26"/>
  <c r="P68" i="26"/>
  <c r="M69" i="26"/>
  <c r="N69" i="26"/>
  <c r="O69" i="26"/>
  <c r="P69" i="26"/>
  <c r="N56" i="26"/>
  <c r="O56" i="26"/>
  <c r="P56" i="26"/>
  <c r="N39" i="26"/>
  <c r="O39" i="26"/>
  <c r="P39" i="26"/>
  <c r="N40" i="26"/>
  <c r="O40" i="26"/>
  <c r="P40" i="26"/>
  <c r="N41" i="26"/>
  <c r="O41" i="26"/>
  <c r="P41" i="26"/>
  <c r="N42" i="26"/>
  <c r="O42" i="26"/>
  <c r="P42" i="26"/>
  <c r="N43" i="26"/>
  <c r="O43" i="26"/>
  <c r="P43" i="26"/>
  <c r="N44" i="26"/>
  <c r="O44" i="26"/>
  <c r="P44" i="26"/>
  <c r="N45" i="26"/>
  <c r="O45" i="26"/>
  <c r="P45" i="26"/>
  <c r="N46" i="26"/>
  <c r="O46" i="26"/>
  <c r="P46" i="26"/>
  <c r="N47" i="26"/>
  <c r="O47" i="26"/>
  <c r="P47" i="26"/>
  <c r="N48" i="26"/>
  <c r="O48" i="26"/>
  <c r="P48" i="26"/>
  <c r="N49" i="26"/>
  <c r="O49" i="26"/>
  <c r="P49" i="26"/>
  <c r="N50" i="26"/>
  <c r="O50" i="26"/>
  <c r="P50" i="26"/>
  <c r="N51" i="26"/>
  <c r="O51" i="26"/>
  <c r="P51" i="26"/>
  <c r="N52" i="26"/>
  <c r="O52" i="26"/>
  <c r="P52" i="26"/>
  <c r="M40" i="26"/>
  <c r="M41" i="26"/>
  <c r="M42" i="26"/>
  <c r="M43" i="26"/>
  <c r="M44" i="26"/>
  <c r="M45" i="26"/>
  <c r="M46" i="26"/>
  <c r="M47" i="26"/>
  <c r="M48" i="26"/>
  <c r="M49" i="26"/>
  <c r="M50" i="26"/>
  <c r="M51" i="26"/>
  <c r="M52" i="26"/>
  <c r="M22" i="26"/>
  <c r="N22" i="26"/>
  <c r="O22" i="26"/>
  <c r="P22" i="26"/>
  <c r="M23" i="26"/>
  <c r="N23" i="26"/>
  <c r="O23" i="26"/>
  <c r="P23" i="26"/>
  <c r="M24" i="26"/>
  <c r="N24" i="26"/>
  <c r="O24" i="26"/>
  <c r="P24" i="26"/>
  <c r="M25" i="26"/>
  <c r="N25" i="26"/>
  <c r="O25" i="26"/>
  <c r="P25" i="26"/>
  <c r="M26" i="26"/>
  <c r="N26" i="26"/>
  <c r="O26" i="26"/>
  <c r="P26" i="26"/>
  <c r="M27" i="26"/>
  <c r="N27" i="26"/>
  <c r="O27" i="26"/>
  <c r="P27" i="26"/>
  <c r="M28" i="26"/>
  <c r="N28" i="26"/>
  <c r="O28" i="26"/>
  <c r="P28" i="26"/>
  <c r="M29" i="26"/>
  <c r="N29" i="26"/>
  <c r="O29" i="26"/>
  <c r="P29" i="26"/>
  <c r="M30" i="26"/>
  <c r="N30" i="26"/>
  <c r="O30" i="26"/>
  <c r="P30" i="26"/>
  <c r="M32" i="26"/>
  <c r="N32" i="26"/>
  <c r="O32" i="26"/>
  <c r="P32" i="26"/>
  <c r="M33" i="26"/>
  <c r="N33" i="26"/>
  <c r="O33" i="26"/>
  <c r="P33" i="26"/>
  <c r="M34" i="26"/>
  <c r="N34" i="26"/>
  <c r="O34" i="26"/>
  <c r="P34" i="26"/>
  <c r="N21" i="26"/>
  <c r="O21" i="26"/>
  <c r="P21" i="26"/>
  <c r="M4" i="26"/>
  <c r="N4" i="26"/>
  <c r="O4" i="26"/>
  <c r="P4" i="26"/>
  <c r="M5" i="26"/>
  <c r="N5" i="26"/>
  <c r="O5" i="26"/>
  <c r="P5" i="26"/>
  <c r="M6" i="26"/>
  <c r="N6" i="26"/>
  <c r="O6" i="26"/>
  <c r="P6" i="26"/>
  <c r="M7" i="26"/>
  <c r="N7" i="26"/>
  <c r="O7" i="26"/>
  <c r="P7" i="26"/>
  <c r="M8" i="26"/>
  <c r="N8" i="26"/>
  <c r="O8" i="26"/>
  <c r="P8" i="26"/>
  <c r="M9" i="26"/>
  <c r="N9" i="26"/>
  <c r="O9" i="26"/>
  <c r="P9" i="26"/>
  <c r="M10" i="26"/>
  <c r="N10" i="26"/>
  <c r="O10" i="26"/>
  <c r="P10" i="26"/>
  <c r="M11" i="26"/>
  <c r="N11" i="26"/>
  <c r="O11" i="26"/>
  <c r="P11" i="26"/>
  <c r="M12" i="26"/>
  <c r="N12" i="26"/>
  <c r="O12" i="26"/>
  <c r="P12" i="26"/>
  <c r="M13" i="26"/>
  <c r="N13" i="26"/>
  <c r="O13" i="26"/>
  <c r="P13" i="26"/>
  <c r="M14" i="26"/>
  <c r="N14" i="26"/>
  <c r="O14" i="26"/>
  <c r="P14" i="26"/>
  <c r="M15" i="26"/>
  <c r="N15" i="26"/>
  <c r="O15" i="26"/>
  <c r="P15" i="26"/>
  <c r="M16" i="26"/>
  <c r="N16" i="26"/>
  <c r="O16" i="26"/>
  <c r="P16" i="26"/>
  <c r="N3" i="26"/>
  <c r="O3" i="26"/>
  <c r="P3" i="26"/>
  <c r="F3" i="26"/>
  <c r="I3" i="26"/>
  <c r="J3" i="26"/>
  <c r="K3" i="26"/>
  <c r="L3" i="26"/>
  <c r="M3" i="26"/>
  <c r="E4" i="26"/>
  <c r="F4" i="26"/>
  <c r="G4" i="26"/>
  <c r="I4" i="26"/>
  <c r="J4" i="26"/>
  <c r="K4" i="26"/>
  <c r="L4" i="26"/>
  <c r="G5" i="26"/>
  <c r="H5" i="26"/>
  <c r="I5" i="26"/>
  <c r="J5" i="26"/>
  <c r="K5" i="26"/>
  <c r="L5" i="26"/>
  <c r="D6" i="26"/>
  <c r="E6" i="26"/>
  <c r="F6" i="26"/>
  <c r="I6" i="26"/>
  <c r="J6" i="26"/>
  <c r="K6" i="26"/>
  <c r="L6" i="26"/>
  <c r="D7" i="26"/>
  <c r="I7" i="26"/>
  <c r="J7" i="26"/>
  <c r="K7" i="26"/>
  <c r="L7" i="26"/>
  <c r="D8" i="26"/>
  <c r="E8" i="26"/>
  <c r="F8" i="26"/>
  <c r="G8" i="26"/>
  <c r="H8" i="26"/>
  <c r="I8" i="26"/>
  <c r="J8" i="26"/>
  <c r="K8" i="26"/>
  <c r="L8" i="26"/>
  <c r="D9" i="26"/>
  <c r="E9" i="26"/>
  <c r="G9" i="26"/>
  <c r="I9" i="26"/>
  <c r="J9" i="26"/>
  <c r="K9" i="26"/>
  <c r="L9" i="26"/>
  <c r="E10" i="26"/>
  <c r="F10" i="26"/>
  <c r="G10" i="26"/>
  <c r="J10" i="26"/>
  <c r="K10" i="26"/>
  <c r="L10" i="26"/>
  <c r="G11" i="26"/>
  <c r="H11" i="26"/>
  <c r="I11" i="26"/>
  <c r="J11" i="26"/>
  <c r="K11" i="26"/>
  <c r="L11" i="26"/>
  <c r="I12" i="26"/>
  <c r="J12" i="26"/>
  <c r="K12" i="26"/>
  <c r="L12" i="26"/>
  <c r="D13" i="26"/>
  <c r="E13" i="26"/>
  <c r="F13" i="26"/>
  <c r="H13" i="26"/>
  <c r="I13" i="26"/>
  <c r="J13" i="26"/>
  <c r="K13" i="26"/>
  <c r="L13" i="26"/>
  <c r="D14" i="26"/>
  <c r="E14" i="26"/>
  <c r="F14" i="26"/>
  <c r="G14" i="26"/>
  <c r="H14" i="26"/>
  <c r="I14" i="26"/>
  <c r="J14" i="26"/>
  <c r="K14" i="26"/>
  <c r="L14" i="26"/>
  <c r="D15" i="26"/>
  <c r="E15" i="26"/>
  <c r="F15" i="26"/>
  <c r="G15" i="26"/>
  <c r="H15" i="26"/>
  <c r="I15" i="26"/>
  <c r="J15" i="26"/>
  <c r="K15" i="26"/>
  <c r="L15" i="26"/>
  <c r="D16" i="26"/>
  <c r="E16" i="26"/>
  <c r="F16" i="26"/>
  <c r="G16" i="26"/>
  <c r="H16" i="26"/>
  <c r="I16" i="26"/>
  <c r="J16" i="26"/>
  <c r="K16" i="26"/>
  <c r="L16" i="26"/>
  <c r="D25" i="26"/>
  <c r="D10" i="26"/>
  <c r="C14" i="26"/>
  <c r="C15" i="26"/>
  <c r="C16" i="26"/>
  <c r="C13" i="26"/>
  <c r="R86" i="26"/>
  <c r="L86" i="26"/>
  <c r="K86" i="26"/>
  <c r="J86" i="26"/>
  <c r="I86" i="26"/>
  <c r="H86" i="26"/>
  <c r="G86" i="26"/>
  <c r="F86" i="26"/>
  <c r="E86" i="26"/>
  <c r="D86" i="26"/>
  <c r="C86" i="26"/>
  <c r="R85" i="26"/>
  <c r="L85" i="26"/>
  <c r="K85" i="26"/>
  <c r="J85" i="26"/>
  <c r="I85" i="26"/>
  <c r="G85" i="26"/>
  <c r="F85" i="26"/>
  <c r="E85" i="26"/>
  <c r="D85" i="26"/>
  <c r="C85" i="26"/>
  <c r="R84" i="26"/>
  <c r="L84" i="26"/>
  <c r="K84" i="26"/>
  <c r="J84" i="26"/>
  <c r="I84" i="26"/>
  <c r="H84" i="26"/>
  <c r="G84" i="26"/>
  <c r="F84" i="26"/>
  <c r="E84" i="26"/>
  <c r="D84" i="26"/>
  <c r="C84" i="26"/>
  <c r="R83" i="26"/>
  <c r="L83" i="26"/>
  <c r="K83" i="26"/>
  <c r="J83" i="26"/>
  <c r="I83" i="26"/>
  <c r="H83" i="26"/>
  <c r="G83" i="26"/>
  <c r="F83" i="26"/>
  <c r="E83" i="26"/>
  <c r="D83" i="26"/>
  <c r="C83" i="26"/>
  <c r="R82" i="26"/>
  <c r="L82" i="26"/>
  <c r="K82" i="26"/>
  <c r="J82" i="26"/>
  <c r="I82" i="26"/>
  <c r="G82" i="26"/>
  <c r="F82" i="26"/>
  <c r="R81" i="26"/>
  <c r="L81" i="26"/>
  <c r="K81" i="26"/>
  <c r="J81" i="26"/>
  <c r="I81" i="26"/>
  <c r="H81" i="26"/>
  <c r="R80" i="26"/>
  <c r="L80" i="26"/>
  <c r="K80" i="26"/>
  <c r="J80" i="26"/>
  <c r="I80" i="26"/>
  <c r="F80" i="26"/>
  <c r="E80" i="26"/>
  <c r="D80" i="26"/>
  <c r="C80" i="26"/>
  <c r="R79" i="26"/>
  <c r="L79" i="26"/>
  <c r="K79" i="26"/>
  <c r="J79" i="26"/>
  <c r="H79" i="26"/>
  <c r="G79" i="26"/>
  <c r="E79" i="26"/>
  <c r="R78" i="26"/>
  <c r="I78" i="26"/>
  <c r="F78" i="26"/>
  <c r="R77" i="26"/>
  <c r="H77" i="26"/>
  <c r="G77" i="26"/>
  <c r="F77" i="26"/>
  <c r="R76" i="26"/>
  <c r="L76" i="26"/>
  <c r="K76" i="26"/>
  <c r="J76" i="26"/>
  <c r="R75" i="26"/>
  <c r="L75" i="26"/>
  <c r="K75" i="26"/>
  <c r="I75" i="26"/>
  <c r="G75" i="26"/>
  <c r="F75" i="26"/>
  <c r="E75" i="26"/>
  <c r="R74" i="26"/>
  <c r="K74" i="26"/>
  <c r="I74" i="26"/>
  <c r="H74" i="26"/>
  <c r="F74" i="26"/>
  <c r="R73" i="26"/>
  <c r="K73" i="26"/>
  <c r="J73" i="26"/>
  <c r="I73" i="26"/>
  <c r="H73" i="26"/>
  <c r="E73" i="26"/>
  <c r="B72" i="26"/>
  <c r="R69" i="26"/>
  <c r="L69" i="26"/>
  <c r="K69" i="26"/>
  <c r="J69" i="26"/>
  <c r="I69" i="26"/>
  <c r="H69" i="26"/>
  <c r="G69" i="26"/>
  <c r="F69" i="26"/>
  <c r="E69" i="26"/>
  <c r="D69" i="26"/>
  <c r="C69" i="26"/>
  <c r="R68" i="26"/>
  <c r="L68" i="26"/>
  <c r="K68" i="26"/>
  <c r="J68" i="26"/>
  <c r="I68" i="26"/>
  <c r="H68" i="26"/>
  <c r="G68" i="26"/>
  <c r="F68" i="26"/>
  <c r="E68" i="26"/>
  <c r="D68" i="26"/>
  <c r="C68" i="26"/>
  <c r="R67" i="26"/>
  <c r="L67" i="26"/>
  <c r="K67" i="26"/>
  <c r="J67" i="26"/>
  <c r="I67" i="26"/>
  <c r="H67" i="26"/>
  <c r="G67" i="26"/>
  <c r="F67" i="26"/>
  <c r="E67" i="26"/>
  <c r="D67" i="26"/>
  <c r="C67" i="26"/>
  <c r="R66" i="26"/>
  <c r="L66" i="26"/>
  <c r="K66" i="26"/>
  <c r="J66" i="26"/>
  <c r="I66" i="26"/>
  <c r="H66" i="26"/>
  <c r="G66" i="26"/>
  <c r="F66" i="26"/>
  <c r="D66" i="26"/>
  <c r="C66" i="26"/>
  <c r="R65" i="26"/>
  <c r="L65" i="26"/>
  <c r="K65" i="26"/>
  <c r="J65" i="26"/>
  <c r="I65" i="26"/>
  <c r="H65" i="26"/>
  <c r="G65" i="26"/>
  <c r="F65" i="26"/>
  <c r="E65" i="26"/>
  <c r="D65" i="26"/>
  <c r="C65" i="26"/>
  <c r="R64" i="26"/>
  <c r="L64" i="26"/>
  <c r="K64" i="26"/>
  <c r="J64" i="26"/>
  <c r="I64" i="26"/>
  <c r="H64" i="26"/>
  <c r="G64" i="26"/>
  <c r="F64" i="26"/>
  <c r="E64" i="26"/>
  <c r="D64" i="26"/>
  <c r="C64" i="26"/>
  <c r="R63" i="26"/>
  <c r="L63" i="26"/>
  <c r="K63" i="26"/>
  <c r="J63" i="26"/>
  <c r="I63" i="26"/>
  <c r="H63" i="26"/>
  <c r="G63" i="26"/>
  <c r="E63" i="26"/>
  <c r="R62" i="26"/>
  <c r="L62" i="26"/>
  <c r="K62" i="26"/>
  <c r="J62" i="26"/>
  <c r="I62" i="26"/>
  <c r="H62" i="26"/>
  <c r="G62" i="26"/>
  <c r="E62" i="26"/>
  <c r="R61" i="26"/>
  <c r="L61" i="26"/>
  <c r="K61" i="26"/>
  <c r="J61" i="26"/>
  <c r="I61" i="26"/>
  <c r="G61" i="26"/>
  <c r="E61" i="26"/>
  <c r="R60" i="26"/>
  <c r="L60" i="26"/>
  <c r="K60" i="26"/>
  <c r="J60" i="26"/>
  <c r="I60" i="26"/>
  <c r="H60" i="26"/>
  <c r="G60" i="26"/>
  <c r="E60" i="26"/>
  <c r="R59" i="26"/>
  <c r="L59" i="26"/>
  <c r="K59" i="26"/>
  <c r="J59" i="26"/>
  <c r="I59" i="26"/>
  <c r="G59" i="26"/>
  <c r="D59" i="26"/>
  <c r="R58" i="26"/>
  <c r="L58" i="26"/>
  <c r="K58" i="26"/>
  <c r="J58" i="26"/>
  <c r="I58" i="26"/>
  <c r="H58" i="26"/>
  <c r="G58" i="26"/>
  <c r="D58" i="26"/>
  <c r="R57" i="26"/>
  <c r="L57" i="26"/>
  <c r="K57" i="26"/>
  <c r="I57" i="26"/>
  <c r="H57" i="26"/>
  <c r="G57" i="26"/>
  <c r="E57" i="26"/>
  <c r="D57" i="26"/>
  <c r="C57" i="26"/>
  <c r="R56" i="26"/>
  <c r="J56" i="26"/>
  <c r="H56" i="26"/>
  <c r="B55" i="26"/>
  <c r="R52" i="26"/>
  <c r="L52" i="26"/>
  <c r="K52" i="26"/>
  <c r="J52" i="26"/>
  <c r="I52" i="26"/>
  <c r="H52" i="26"/>
  <c r="G52" i="26"/>
  <c r="F52" i="26"/>
  <c r="E52" i="26"/>
  <c r="D52" i="26"/>
  <c r="C52" i="26"/>
  <c r="R51" i="26"/>
  <c r="L51" i="26"/>
  <c r="K51" i="26"/>
  <c r="J51" i="26"/>
  <c r="I51" i="26"/>
  <c r="H51" i="26"/>
  <c r="G51" i="26"/>
  <c r="F51" i="26"/>
  <c r="E51" i="26"/>
  <c r="D51" i="26"/>
  <c r="C51" i="26"/>
  <c r="R50" i="26"/>
  <c r="L50" i="26"/>
  <c r="K50" i="26"/>
  <c r="J50" i="26"/>
  <c r="I50" i="26"/>
  <c r="H50" i="26"/>
  <c r="G50" i="26"/>
  <c r="F50" i="26"/>
  <c r="E50" i="26"/>
  <c r="D50" i="26"/>
  <c r="C50" i="26"/>
  <c r="R49" i="26"/>
  <c r="L49" i="26"/>
  <c r="K49" i="26"/>
  <c r="J49" i="26"/>
  <c r="I49" i="26"/>
  <c r="H49" i="26"/>
  <c r="G49" i="26"/>
  <c r="F49" i="26"/>
  <c r="E49" i="26"/>
  <c r="D49" i="26"/>
  <c r="C49" i="26"/>
  <c r="R48" i="26"/>
  <c r="L48" i="26"/>
  <c r="K48" i="26"/>
  <c r="J48" i="26"/>
  <c r="I48" i="26"/>
  <c r="H48" i="26"/>
  <c r="G48" i="26"/>
  <c r="F48" i="26"/>
  <c r="E48" i="26"/>
  <c r="D48" i="26"/>
  <c r="C48" i="26"/>
  <c r="R47" i="26"/>
  <c r="L47" i="26"/>
  <c r="K47" i="26"/>
  <c r="J47" i="26"/>
  <c r="I47" i="26"/>
  <c r="H47" i="26"/>
  <c r="G47" i="26"/>
  <c r="E47" i="26"/>
  <c r="C47" i="26"/>
  <c r="R46" i="26"/>
  <c r="L46" i="26"/>
  <c r="K46" i="26"/>
  <c r="J46" i="26"/>
  <c r="I46" i="26"/>
  <c r="R45" i="26"/>
  <c r="L45" i="26"/>
  <c r="K45" i="26"/>
  <c r="J45" i="26"/>
  <c r="I45" i="26"/>
  <c r="H45" i="26"/>
  <c r="F45" i="26"/>
  <c r="E45" i="26"/>
  <c r="R44" i="26"/>
  <c r="L44" i="26"/>
  <c r="K44" i="26"/>
  <c r="J44" i="26"/>
  <c r="I44" i="26"/>
  <c r="R43" i="26"/>
  <c r="R42" i="26"/>
  <c r="L42" i="26"/>
  <c r="K42" i="26"/>
  <c r="J42" i="26"/>
  <c r="I42" i="26"/>
  <c r="G42" i="26"/>
  <c r="F42" i="26"/>
  <c r="E42" i="26"/>
  <c r="C42" i="26"/>
  <c r="R41" i="26"/>
  <c r="L41" i="26"/>
  <c r="I41" i="26"/>
  <c r="H41" i="26"/>
  <c r="E41" i="26"/>
  <c r="R40" i="26"/>
  <c r="L40" i="26"/>
  <c r="J40" i="26"/>
  <c r="I40" i="26"/>
  <c r="G40" i="26"/>
  <c r="E40" i="26"/>
  <c r="R39" i="26"/>
  <c r="M39" i="26"/>
  <c r="E39" i="26"/>
  <c r="B38" i="26"/>
  <c r="R34" i="26"/>
  <c r="L34" i="26"/>
  <c r="K34" i="26"/>
  <c r="J34" i="26"/>
  <c r="I34" i="26"/>
  <c r="C34" i="26"/>
  <c r="R33" i="26"/>
  <c r="L33" i="26"/>
  <c r="K33" i="26"/>
  <c r="J33" i="26"/>
  <c r="I33" i="26"/>
  <c r="H33" i="26"/>
  <c r="G33" i="26"/>
  <c r="F33" i="26"/>
  <c r="C33" i="26"/>
  <c r="R32" i="26"/>
  <c r="L32" i="26"/>
  <c r="K32" i="26"/>
  <c r="J32" i="26"/>
  <c r="I32" i="26"/>
  <c r="H32" i="26"/>
  <c r="G32" i="26"/>
  <c r="F32" i="26"/>
  <c r="R31" i="26"/>
  <c r="C31" i="26"/>
  <c r="R30" i="26"/>
  <c r="L30" i="26"/>
  <c r="K30" i="26"/>
  <c r="J30" i="26"/>
  <c r="I30" i="26"/>
  <c r="H30" i="26"/>
  <c r="R29" i="26"/>
  <c r="L29" i="26"/>
  <c r="K29" i="26"/>
  <c r="J29" i="26"/>
  <c r="I29" i="26"/>
  <c r="C29" i="26"/>
  <c r="R28" i="26"/>
  <c r="L28" i="26"/>
  <c r="K28" i="26"/>
  <c r="J28" i="26"/>
  <c r="I28" i="26"/>
  <c r="H28" i="26"/>
  <c r="R27" i="26"/>
  <c r="L27" i="26"/>
  <c r="K27" i="26"/>
  <c r="J27" i="26"/>
  <c r="I27" i="26"/>
  <c r="H27" i="26"/>
  <c r="G27" i="26"/>
  <c r="R26" i="26"/>
  <c r="L26" i="26"/>
  <c r="K26" i="26"/>
  <c r="J26" i="26"/>
  <c r="I26" i="26"/>
  <c r="R25" i="26"/>
  <c r="K25" i="26"/>
  <c r="R24" i="26"/>
  <c r="K24" i="26"/>
  <c r="J24" i="26"/>
  <c r="R23" i="26"/>
  <c r="L23" i="26"/>
  <c r="K23" i="26"/>
  <c r="J23" i="26"/>
  <c r="I23" i="26"/>
  <c r="E23" i="26"/>
  <c r="R22" i="26"/>
  <c r="L22" i="26"/>
  <c r="K22" i="26"/>
  <c r="J22" i="26"/>
  <c r="I22" i="26"/>
  <c r="H22" i="26"/>
  <c r="R21" i="26"/>
  <c r="M21" i="26"/>
  <c r="L21" i="26"/>
  <c r="K21" i="26"/>
  <c r="J21" i="26"/>
  <c r="I21" i="26"/>
  <c r="H21" i="26"/>
  <c r="E21" i="26"/>
  <c r="B20" i="26"/>
  <c r="R16" i="26"/>
  <c r="R15" i="26"/>
  <c r="R14" i="26"/>
  <c r="R13" i="26"/>
  <c r="R12" i="26"/>
  <c r="R11" i="26"/>
  <c r="R10" i="26"/>
  <c r="R9" i="26"/>
  <c r="R8" i="26"/>
  <c r="R7" i="26"/>
  <c r="R6" i="26"/>
  <c r="R5" i="26"/>
  <c r="R4" i="26"/>
  <c r="R3" i="26"/>
  <c r="B2" i="26"/>
  <c r="AC6" i="8"/>
  <c r="AC13" i="8"/>
  <c r="AC21" i="8"/>
  <c r="AC5" i="8"/>
  <c r="AC17" i="8"/>
  <c r="AC2" i="8"/>
  <c r="AC7" i="8"/>
  <c r="AC16" i="8"/>
  <c r="AC20" i="8"/>
  <c r="AC12" i="8"/>
  <c r="AC15" i="8"/>
  <c r="AC11" i="8"/>
  <c r="AC10" i="8"/>
  <c r="AC4" i="8"/>
  <c r="AC8" i="8"/>
  <c r="AC14" i="8"/>
  <c r="AC9" i="8"/>
  <c r="D45" i="26"/>
  <c r="D62" i="26"/>
  <c r="D43" i="26"/>
  <c r="D79" i="26"/>
  <c r="D61" i="26"/>
  <c r="D63" i="26"/>
  <c r="D74" i="26"/>
  <c r="D40" i="26"/>
  <c r="D60" i="26"/>
  <c r="D42" i="26"/>
  <c r="D41" i="26"/>
  <c r="C60" i="26"/>
  <c r="C62" i="26"/>
  <c r="C77" i="26"/>
  <c r="C40" i="26"/>
  <c r="C43" i="26"/>
  <c r="C75" i="26"/>
  <c r="C41" i="26"/>
  <c r="C21" i="26"/>
  <c r="C26" i="26"/>
  <c r="C45" i="26"/>
  <c r="C23" i="26"/>
  <c r="C74" i="26"/>
  <c r="C61" i="26"/>
  <c r="C58" i="26"/>
  <c r="C8" i="26"/>
  <c r="C39" i="26"/>
  <c r="C79" i="26"/>
  <c r="H3" i="26"/>
  <c r="G3" i="26"/>
  <c r="F23" i="26"/>
  <c r="F5" i="26"/>
  <c r="I10" i="26"/>
  <c r="H12" i="26"/>
  <c r="F11" i="26"/>
  <c r="H9" i="26"/>
  <c r="C7" i="26"/>
  <c r="D44" i="26"/>
  <c r="G28" i="26"/>
  <c r="H59" i="26"/>
  <c r="D47" i="26"/>
  <c r="G24" i="26"/>
  <c r="H6" i="26"/>
  <c r="C30" i="26"/>
  <c r="F28" i="26"/>
  <c r="F21" i="26"/>
  <c r="F22" i="26"/>
  <c r="F24" i="26"/>
  <c r="F25" i="26"/>
  <c r="F27" i="26"/>
  <c r="F29" i="26"/>
  <c r="F30" i="26"/>
  <c r="F34" i="26"/>
  <c r="G81" i="26"/>
  <c r="H34" i="26"/>
  <c r="D27" i="26"/>
  <c r="D12" i="26"/>
  <c r="E82" i="26"/>
  <c r="F46" i="26"/>
  <c r="G29" i="26"/>
  <c r="G23" i="26"/>
  <c r="H23" i="26"/>
  <c r="D28" i="26"/>
  <c r="E29" i="26"/>
  <c r="F47" i="26"/>
  <c r="G7" i="26"/>
  <c r="H29" i="26"/>
  <c r="C28" i="26"/>
  <c r="D4" i="26"/>
  <c r="E30" i="26"/>
  <c r="E12" i="26"/>
  <c r="F9" i="26"/>
  <c r="G13" i="26"/>
  <c r="H44" i="26"/>
  <c r="H7" i="26"/>
  <c r="G30" i="26"/>
  <c r="H39" i="26"/>
  <c r="C81" i="26"/>
  <c r="D11" i="26"/>
  <c r="E81" i="26"/>
  <c r="H10" i="26"/>
  <c r="D46" i="26"/>
  <c r="C22" i="26"/>
  <c r="D81" i="26"/>
  <c r="E66" i="26"/>
  <c r="F44" i="26"/>
  <c r="G46" i="26"/>
  <c r="H82" i="26"/>
  <c r="C82" i="26"/>
  <c r="D5" i="26"/>
  <c r="E44" i="26"/>
  <c r="C24" i="26"/>
  <c r="D29" i="26"/>
  <c r="F81" i="26"/>
  <c r="F7" i="26"/>
  <c r="G6" i="26"/>
  <c r="G80" i="26"/>
  <c r="H75" i="26"/>
  <c r="H46" i="26"/>
  <c r="C44" i="26"/>
  <c r="D3" i="26"/>
  <c r="E34" i="26"/>
  <c r="G12" i="26"/>
  <c r="C10" i="26"/>
  <c r="D82" i="26"/>
  <c r="E11" i="26"/>
  <c r="E5" i="26"/>
  <c r="E7" i="26"/>
  <c r="F58" i="26"/>
  <c r="G22" i="26"/>
  <c r="H4" i="26"/>
  <c r="G45" i="26"/>
  <c r="C59" i="26"/>
  <c r="D21" i="26"/>
  <c r="E26" i="26"/>
  <c r="F26" i="26"/>
  <c r="H80" i="26"/>
  <c r="H61" i="26"/>
  <c r="G44" i="26"/>
  <c r="H85" i="26"/>
  <c r="C3" i="26"/>
  <c r="C11" i="26"/>
  <c r="E3" i="26"/>
  <c r="C27" i="26"/>
  <c r="C12" i="26"/>
  <c r="D26" i="26"/>
  <c r="E58" i="26"/>
  <c r="F12" i="26"/>
  <c r="G34" i="26"/>
  <c r="I25" i="26"/>
  <c r="C76" i="26"/>
  <c r="E43" i="26"/>
  <c r="F57" i="26"/>
  <c r="G26" i="26"/>
  <c r="G73" i="26"/>
  <c r="I79" i="26"/>
  <c r="J77" i="26"/>
  <c r="E25" i="26"/>
  <c r="C6" i="26"/>
  <c r="E56" i="26"/>
  <c r="F39" i="26"/>
  <c r="G43" i="26"/>
  <c r="H42" i="26"/>
  <c r="K77" i="26"/>
  <c r="L74" i="26"/>
  <c r="L73" i="26"/>
  <c r="L78" i="26"/>
  <c r="G56" i="26"/>
  <c r="M56" i="26"/>
  <c r="C73" i="26"/>
  <c r="F63" i="26"/>
  <c r="G76" i="26"/>
  <c r="H40" i="26"/>
  <c r="I43" i="26"/>
  <c r="J39" i="26"/>
  <c r="L24" i="26"/>
  <c r="M73" i="26"/>
  <c r="D77" i="26"/>
  <c r="F56" i="26"/>
  <c r="J57" i="26"/>
  <c r="D76" i="26"/>
  <c r="F59" i="26"/>
  <c r="F62" i="26"/>
  <c r="G25" i="26"/>
  <c r="H43" i="26"/>
  <c r="K39" i="26"/>
  <c r="C46" i="26"/>
  <c r="J75" i="26"/>
  <c r="C63" i="26"/>
  <c r="G74" i="26"/>
  <c r="C56" i="26"/>
  <c r="D56" i="26"/>
  <c r="E76" i="26"/>
  <c r="F76" i="26"/>
  <c r="G21" i="26"/>
  <c r="I39" i="26"/>
  <c r="J43" i="26"/>
  <c r="K56" i="26"/>
  <c r="L39" i="26"/>
  <c r="E74" i="26"/>
  <c r="I77" i="26"/>
  <c r="J41" i="26"/>
  <c r="C5" i="26"/>
  <c r="E77" i="26"/>
  <c r="F73" i="26"/>
  <c r="H76" i="26"/>
  <c r="K40" i="26"/>
  <c r="L56" i="26"/>
  <c r="D78" i="26"/>
  <c r="E22" i="26"/>
  <c r="H78" i="26"/>
  <c r="C25" i="26"/>
  <c r="E24" i="26"/>
  <c r="F79" i="26"/>
  <c r="F40" i="26"/>
  <c r="I76" i="26"/>
  <c r="J78" i="26"/>
  <c r="K78" i="26"/>
  <c r="L25" i="26"/>
  <c r="G39" i="26"/>
  <c r="K43" i="26"/>
  <c r="C9" i="26"/>
  <c r="D39" i="26"/>
  <c r="E46" i="26"/>
  <c r="F41" i="26"/>
  <c r="F61" i="26"/>
  <c r="G41" i="26"/>
  <c r="H24" i="26"/>
  <c r="I24" i="26"/>
  <c r="J25" i="26"/>
  <c r="L77" i="26"/>
  <c r="E59" i="26"/>
  <c r="K41" i="26"/>
  <c r="C4" i="26"/>
  <c r="D73" i="26"/>
  <c r="D75" i="26"/>
  <c r="E78" i="26"/>
  <c r="F60" i="26"/>
  <c r="F43" i="26"/>
  <c r="G78" i="26"/>
  <c r="H25" i="26"/>
  <c r="I56" i="26"/>
  <c r="J74" i="26"/>
  <c r="L43" i="26"/>
  <c r="H26" i="26"/>
  <c r="R634" i="4" l="1"/>
  <c r="U634" i="4" s="1"/>
  <c r="M16" i="8" s="1"/>
  <c r="R642" i="4"/>
  <c r="U642" i="4" s="1"/>
  <c r="M11" i="40" s="1"/>
  <c r="R650" i="4"/>
  <c r="U650" i="4" s="1"/>
  <c r="M14" i="40" s="1"/>
  <c r="R559" i="4"/>
  <c r="U559" i="4" s="1"/>
  <c r="K3" i="41" s="1"/>
  <c r="R567" i="4"/>
  <c r="U567" i="4" s="1"/>
  <c r="L8" i="8" s="1"/>
  <c r="R615" i="4"/>
  <c r="U615" i="4" s="1"/>
  <c r="L3" i="41" s="1"/>
  <c r="R517" i="4"/>
  <c r="U517" i="4" s="1"/>
  <c r="K17" i="8" s="1"/>
  <c r="R573" i="4"/>
  <c r="U573" i="4" s="1"/>
  <c r="L12" i="8" s="1"/>
  <c r="R588" i="4"/>
  <c r="U588" i="4" s="1"/>
  <c r="L12" i="40" s="1"/>
  <c r="R12" i="40" s="1"/>
  <c r="V12" i="40" s="1"/>
  <c r="R596" i="4"/>
  <c r="U596" i="4" s="1"/>
  <c r="L2" i="41" s="1"/>
  <c r="R612" i="4"/>
  <c r="U612" i="4" s="1"/>
  <c r="L19" i="41" s="1"/>
  <c r="R19" i="41" s="1"/>
  <c r="R513" i="4"/>
  <c r="U513" i="4" s="1"/>
  <c r="K15" i="8" s="1"/>
  <c r="R592" i="4"/>
  <c r="U592" i="4" s="1"/>
  <c r="L16" i="40" s="1"/>
  <c r="R628" i="4"/>
  <c r="U628" i="4" s="1"/>
  <c r="M11" i="8" s="1"/>
  <c r="R514" i="4"/>
  <c r="U514" i="4" s="1"/>
  <c r="K12" i="8" s="1"/>
  <c r="R521" i="4"/>
  <c r="U521" i="4" s="1"/>
  <c r="K6" i="40" s="1"/>
  <c r="R525" i="4"/>
  <c r="U525" i="4" s="1"/>
  <c r="K19" i="40" s="1"/>
  <c r="R529" i="4"/>
  <c r="U529" i="4" s="1"/>
  <c r="K5" i="40" s="1"/>
  <c r="R565" i="4"/>
  <c r="U565" i="4" s="1"/>
  <c r="L5" i="8" s="1"/>
  <c r="R570" i="4"/>
  <c r="U570" i="4" s="1"/>
  <c r="L13" i="8" s="1"/>
  <c r="R581" i="4"/>
  <c r="U581" i="4" s="1"/>
  <c r="L5" i="40" s="1"/>
  <c r="R597" i="4"/>
  <c r="U597" i="4" s="1"/>
  <c r="L7" i="41" s="1"/>
  <c r="R609" i="4"/>
  <c r="U609" i="4" s="1"/>
  <c r="L16" i="41" s="1"/>
  <c r="R621" i="4"/>
  <c r="U621" i="4" s="1"/>
  <c r="M5" i="8" s="1"/>
  <c r="R591" i="4"/>
  <c r="U591" i="4" s="1"/>
  <c r="L17" i="40" s="1"/>
  <c r="R619" i="4"/>
  <c r="U619" i="4" s="1"/>
  <c r="M4" i="8" s="1"/>
  <c r="R593" i="4"/>
  <c r="U593" i="4" s="1"/>
  <c r="L19" i="40" s="1"/>
  <c r="R625" i="4"/>
  <c r="U625" i="4" s="1"/>
  <c r="M6" i="8" s="1"/>
  <c r="R595" i="4"/>
  <c r="U595" i="4" s="1"/>
  <c r="L18" i="40" s="1"/>
  <c r="R18" i="40" s="1"/>
  <c r="V18" i="40" s="1"/>
  <c r="R515" i="4"/>
  <c r="U515" i="4" s="1"/>
  <c r="K14" i="8" s="1"/>
  <c r="R534" i="4"/>
  <c r="U534" i="4" s="1"/>
  <c r="K2" i="40" s="1"/>
  <c r="R542" i="4"/>
  <c r="U542" i="4" s="1"/>
  <c r="K9" i="41" s="1"/>
  <c r="R562" i="4"/>
  <c r="U562" i="4" s="1"/>
  <c r="L2" i="8" s="1"/>
  <c r="R566" i="4"/>
  <c r="U566" i="4" s="1"/>
  <c r="L10" i="8" s="1"/>
  <c r="R583" i="4"/>
  <c r="U583" i="4" s="1"/>
  <c r="L6" i="40" s="1"/>
  <c r="R524" i="4"/>
  <c r="U524" i="4" s="1"/>
  <c r="K11" i="40" s="1"/>
  <c r="R582" i="4"/>
  <c r="U582" i="4" s="1"/>
  <c r="L3" i="40" s="1"/>
  <c r="R586" i="4"/>
  <c r="U586" i="4" s="1"/>
  <c r="L11" i="40" s="1"/>
  <c r="R614" i="4"/>
  <c r="U614" i="4" s="1"/>
  <c r="L8" i="41" s="1"/>
  <c r="R633" i="4"/>
  <c r="U633" i="4" s="1"/>
  <c r="M17" i="8" s="1"/>
  <c r="R569" i="4"/>
  <c r="U569" i="4" s="1"/>
  <c r="L9" i="8" s="1"/>
  <c r="R584" i="4"/>
  <c r="U584" i="4" s="1"/>
  <c r="L10" i="40" s="1"/>
  <c r="R600" i="4"/>
  <c r="U600" i="4" s="1"/>
  <c r="L4" i="41" s="1"/>
  <c r="R608" i="4"/>
  <c r="U608" i="4" s="1"/>
  <c r="L5" i="41" s="1"/>
  <c r="R624" i="4"/>
  <c r="U624" i="4" s="1"/>
  <c r="M9" i="8" s="1"/>
  <c r="R454" i="4"/>
  <c r="U454" i="4" s="1"/>
  <c r="J11" i="8" s="1"/>
  <c r="R469" i="4"/>
  <c r="U469" i="4" s="1"/>
  <c r="J6" i="40" s="1"/>
  <c r="R485" i="4"/>
  <c r="U485" i="4" s="1"/>
  <c r="J9" i="41" s="1"/>
  <c r="R493" i="4"/>
  <c r="U493" i="4" s="1"/>
  <c r="J16" i="41" s="1"/>
  <c r="R495" i="4"/>
  <c r="U495" i="4" s="1"/>
  <c r="J6" i="41" s="1"/>
  <c r="R6" i="41" s="1"/>
  <c r="R506" i="4"/>
  <c r="U506" i="4" s="1"/>
  <c r="K6" i="8" s="1"/>
  <c r="R508" i="4"/>
  <c r="U508" i="4" s="1"/>
  <c r="K10" i="8" s="1"/>
  <c r="R451" i="4"/>
  <c r="U451" i="4" s="1"/>
  <c r="J9" i="8" s="1"/>
  <c r="R466" i="4"/>
  <c r="U466" i="4" s="1"/>
  <c r="J5" i="40" s="1"/>
  <c r="R474" i="4"/>
  <c r="U474" i="4" s="1"/>
  <c r="J7" i="40" s="1"/>
  <c r="R456" i="4"/>
  <c r="U456" i="4" s="1"/>
  <c r="J12" i="8" s="1"/>
  <c r="R479" i="4"/>
  <c r="U479" i="4" s="1"/>
  <c r="R502" i="4"/>
  <c r="U502" i="4" s="1"/>
  <c r="K2" i="8" s="1"/>
  <c r="R452" i="4"/>
  <c r="U452" i="4" s="1"/>
  <c r="J10" i="8" s="1"/>
  <c r="R467" i="4"/>
  <c r="U467" i="4" s="1"/>
  <c r="J17" i="40" s="1"/>
  <c r="R475" i="4"/>
  <c r="U475" i="4" s="1"/>
  <c r="J10" i="40" s="1"/>
  <c r="R504" i="4"/>
  <c r="U504" i="4" s="1"/>
  <c r="K3" i="8" s="1"/>
  <c r="R460" i="4"/>
  <c r="U460" i="4" s="1"/>
  <c r="J19" i="8" s="1"/>
  <c r="R468" i="4"/>
  <c r="U468" i="4" s="1"/>
  <c r="J16" i="40" s="1"/>
  <c r="R484" i="4"/>
  <c r="U484" i="4" s="1"/>
  <c r="J4" i="41" s="1"/>
  <c r="R492" i="4"/>
  <c r="U492" i="4" s="1"/>
  <c r="J5" i="41" s="1"/>
  <c r="R462" i="4"/>
  <c r="U462" i="4" s="1"/>
  <c r="J16" i="8" s="1"/>
  <c r="R470" i="4"/>
  <c r="U470" i="4" s="1"/>
  <c r="J14" i="40" s="1"/>
  <c r="R473" i="4"/>
  <c r="U473" i="4" s="1"/>
  <c r="J3" i="40" s="1"/>
  <c r="R503" i="4"/>
  <c r="U503" i="4" s="1"/>
  <c r="K4" i="8" s="1"/>
  <c r="R507" i="4"/>
  <c r="U507" i="4" s="1"/>
  <c r="K8" i="8" s="1"/>
  <c r="R511" i="4"/>
  <c r="U511" i="4" s="1"/>
  <c r="K7" i="8" s="1"/>
  <c r="R455" i="4"/>
  <c r="U455" i="4" s="1"/>
  <c r="J7" i="8" s="1"/>
  <c r="R478" i="4"/>
  <c r="U478" i="4" s="1"/>
  <c r="J11" i="40" s="1"/>
  <c r="R457" i="4"/>
  <c r="U457" i="4" s="1"/>
  <c r="J15" i="8" s="1"/>
  <c r="R464" i="4"/>
  <c r="U464" i="4" s="1"/>
  <c r="J2" i="40" s="1"/>
  <c r="R472" i="4"/>
  <c r="U472" i="4" s="1"/>
  <c r="J4" i="40" s="1"/>
  <c r="R459" i="4"/>
  <c r="U459" i="4" s="1"/>
  <c r="J14" i="8" s="1"/>
  <c r="R425" i="4"/>
  <c r="U425" i="4" s="1"/>
  <c r="I3" i="41" s="1"/>
  <c r="R431" i="4"/>
  <c r="U431" i="4" s="1"/>
  <c r="I3" i="40" s="1"/>
  <c r="R445" i="4"/>
  <c r="U445" i="4" s="1"/>
  <c r="J2" i="8" s="1"/>
  <c r="R449" i="4"/>
  <c r="U449" i="4" s="1"/>
  <c r="J8" i="8" s="1"/>
  <c r="R389" i="4"/>
  <c r="U389" i="4" s="1"/>
  <c r="I4" i="8" s="1"/>
  <c r="R394" i="4"/>
  <c r="U394" i="4" s="1"/>
  <c r="I6" i="8" s="1"/>
  <c r="R436" i="4"/>
  <c r="U436" i="4" s="1"/>
  <c r="I2" i="40" s="1"/>
  <c r="R410" i="4"/>
  <c r="U410" i="4" s="1"/>
  <c r="I9" i="41" s="1"/>
  <c r="R427" i="4"/>
  <c r="U427" i="4" s="1"/>
  <c r="I11" i="41" s="1"/>
  <c r="R11" i="41" s="1"/>
  <c r="R397" i="4"/>
  <c r="U397" i="4" s="1"/>
  <c r="I9" i="8" s="1"/>
  <c r="R433" i="4"/>
  <c r="U433" i="4" s="1"/>
  <c r="I11" i="40" s="1"/>
  <c r="R446" i="4"/>
  <c r="U446" i="4" s="1"/>
  <c r="J4" i="8" s="1"/>
  <c r="R450" i="4"/>
  <c r="U450" i="4" s="1"/>
  <c r="J6" i="8" s="1"/>
  <c r="R390" i="4"/>
  <c r="U390" i="4" s="1"/>
  <c r="I5" i="8" s="1"/>
  <c r="R393" i="4"/>
  <c r="U393" i="4" s="1"/>
  <c r="I8" i="8" s="1"/>
  <c r="R400" i="4"/>
  <c r="U400" i="4" s="1"/>
  <c r="I12" i="8" s="1"/>
  <c r="R408" i="4"/>
  <c r="U408" i="4" s="1"/>
  <c r="I10" i="41" s="1"/>
  <c r="R402" i="4"/>
  <c r="U402" i="4" s="1"/>
  <c r="I14" i="8" s="1"/>
  <c r="R424" i="4"/>
  <c r="U424" i="4" s="1"/>
  <c r="I8" i="41" s="1"/>
  <c r="R437" i="4"/>
  <c r="U437" i="4" s="1"/>
  <c r="I4" i="40" s="1"/>
  <c r="R448" i="4"/>
  <c r="U448" i="4" s="1"/>
  <c r="J5" i="8" s="1"/>
  <c r="R406" i="4"/>
  <c r="U406" i="4" s="1"/>
  <c r="I2" i="41" s="1"/>
  <c r="R411" i="4"/>
  <c r="U411" i="4" s="1"/>
  <c r="I14" i="41" s="1"/>
  <c r="R409" i="4"/>
  <c r="U409" i="4" s="1"/>
  <c r="I4" i="41" s="1"/>
  <c r="R391" i="4"/>
  <c r="U391" i="4" s="1"/>
  <c r="I20" i="8" s="1"/>
  <c r="R181" i="4"/>
  <c r="U181" i="4" s="1"/>
  <c r="E4" i="41" s="1"/>
  <c r="R116" i="4"/>
  <c r="U116" i="4" s="1"/>
  <c r="D4" i="41" s="1"/>
  <c r="R375" i="4"/>
  <c r="U375" i="4" s="1"/>
  <c r="H2" i="40" s="1"/>
  <c r="R347" i="4"/>
  <c r="U347" i="4" s="1"/>
  <c r="H7" i="41" s="1"/>
  <c r="R380" i="4"/>
  <c r="U380" i="4" s="1"/>
  <c r="H10" i="40" s="1"/>
  <c r="R346" i="4"/>
  <c r="U346" i="4" s="1"/>
  <c r="H2" i="41" s="1"/>
  <c r="R354" i="4"/>
  <c r="U354" i="4" s="1"/>
  <c r="H13" i="41" s="1"/>
  <c r="R13" i="41" s="1"/>
  <c r="R379" i="4"/>
  <c r="U379" i="4" s="1"/>
  <c r="H3" i="40" s="1"/>
  <c r="R369" i="4"/>
  <c r="U369" i="4" s="1"/>
  <c r="H9" i="40" s="1"/>
  <c r="R357" i="4"/>
  <c r="U357" i="4" s="1"/>
  <c r="H12" i="41" s="1"/>
  <c r="R12" i="41" s="1"/>
  <c r="R360" i="4"/>
  <c r="U360" i="4" s="1"/>
  <c r="H22" i="41" s="1"/>
  <c r="R22" i="41" s="1"/>
  <c r="R351" i="4"/>
  <c r="U351" i="4" s="1"/>
  <c r="H9" i="41" s="1"/>
  <c r="R345" i="4"/>
  <c r="U345" i="4" s="1"/>
  <c r="H16" i="8" s="1"/>
  <c r="R384" i="4"/>
  <c r="U384" i="4" s="1"/>
  <c r="H17" i="40" s="1"/>
  <c r="R350" i="4"/>
  <c r="U350" i="4" s="1"/>
  <c r="H4" i="41" s="1"/>
  <c r="R358" i="4"/>
  <c r="U358" i="4" s="1"/>
  <c r="H5" i="41" s="1"/>
  <c r="R167" i="4"/>
  <c r="U167" i="4" s="1"/>
  <c r="E10" i="40" s="1"/>
  <c r="R175" i="4"/>
  <c r="U175" i="4" s="1"/>
  <c r="E16" i="40" s="1"/>
  <c r="R172" i="4"/>
  <c r="U172" i="4" s="1"/>
  <c r="E17" i="40" s="1"/>
  <c r="R206" i="4"/>
  <c r="U206" i="4" s="1"/>
  <c r="F3" i="8" s="1"/>
  <c r="R210" i="4"/>
  <c r="U210" i="4" s="1"/>
  <c r="F5" i="8" s="1"/>
  <c r="R214" i="4"/>
  <c r="U214" i="4" s="1"/>
  <c r="R218" i="4"/>
  <c r="U218" i="4" s="1"/>
  <c r="F12" i="8" s="1"/>
  <c r="R281" i="4"/>
  <c r="U281" i="4" s="1"/>
  <c r="G9" i="8" s="1"/>
  <c r="R285" i="4"/>
  <c r="U285" i="4" s="1"/>
  <c r="G19" i="8" s="1"/>
  <c r="R326" i="4"/>
  <c r="U326" i="4" s="1"/>
  <c r="G14" i="40" s="1"/>
  <c r="R329" i="4"/>
  <c r="U329" i="4" s="1"/>
  <c r="H3" i="8" s="1"/>
  <c r="R333" i="4"/>
  <c r="U333" i="4" s="1"/>
  <c r="H10" i="8" s="1"/>
  <c r="R289" i="4"/>
  <c r="U289" i="4" s="1"/>
  <c r="G7" i="41" s="1"/>
  <c r="R330" i="4"/>
  <c r="U330" i="4" s="1"/>
  <c r="H4" i="8" s="1"/>
  <c r="R334" i="4"/>
  <c r="U334" i="4" s="1"/>
  <c r="H6" i="8" s="1"/>
  <c r="R338" i="4"/>
  <c r="U338" i="4" s="1"/>
  <c r="R158" i="4"/>
  <c r="U158" i="4" s="1"/>
  <c r="E17" i="8" s="1"/>
  <c r="R166" i="4"/>
  <c r="U166" i="4" s="1"/>
  <c r="E5" i="40" s="1"/>
  <c r="R215" i="4"/>
  <c r="U215" i="4" s="1"/>
  <c r="F11" i="8" s="1"/>
  <c r="R219" i="4"/>
  <c r="U219" i="4" s="1"/>
  <c r="F15" i="8" s="1"/>
  <c r="R270" i="4"/>
  <c r="U270" i="4" s="1"/>
  <c r="G4" i="8" s="1"/>
  <c r="R274" i="4"/>
  <c r="U274" i="4" s="1"/>
  <c r="G20" i="8" s="1"/>
  <c r="R278" i="4"/>
  <c r="U278" i="4" s="1"/>
  <c r="G11" i="8" s="1"/>
  <c r="R282" i="4"/>
  <c r="U282" i="4" s="1"/>
  <c r="G15" i="8" s="1"/>
  <c r="R300" i="4"/>
  <c r="U300" i="4" s="1"/>
  <c r="G5" i="41" s="1"/>
  <c r="R308" i="4"/>
  <c r="U308" i="4" s="1"/>
  <c r="G3" i="41" s="1"/>
  <c r="R316" i="4"/>
  <c r="U316" i="4" s="1"/>
  <c r="G9" i="40" s="1"/>
  <c r="R311" i="4"/>
  <c r="U311" i="4" s="1"/>
  <c r="G2" i="40" s="1"/>
  <c r="R176" i="4"/>
  <c r="U176" i="4" s="1"/>
  <c r="E11" i="40" s="1"/>
  <c r="R208" i="4"/>
  <c r="U208" i="4" s="1"/>
  <c r="F4" i="8" s="1"/>
  <c r="R220" i="4"/>
  <c r="U220" i="4" s="1"/>
  <c r="F6" i="8" s="1"/>
  <c r="R271" i="4"/>
  <c r="U271" i="4" s="1"/>
  <c r="G2" i="8" s="1"/>
  <c r="R275" i="4"/>
  <c r="U275" i="4" s="1"/>
  <c r="G6" i="8" s="1"/>
  <c r="R279" i="4"/>
  <c r="U279" i="4" s="1"/>
  <c r="G7" i="8" s="1"/>
  <c r="R335" i="4"/>
  <c r="U335" i="4" s="1"/>
  <c r="H8" i="8" s="1"/>
  <c r="R339" i="4"/>
  <c r="U339" i="4" s="1"/>
  <c r="H9" i="8" s="1"/>
  <c r="R301" i="4"/>
  <c r="U301" i="4" s="1"/>
  <c r="G16" i="41" s="1"/>
  <c r="R209" i="4"/>
  <c r="U209" i="4" s="1"/>
  <c r="F10" i="8" s="1"/>
  <c r="R213" i="4"/>
  <c r="U213" i="4" s="1"/>
  <c r="R217" i="4"/>
  <c r="U217" i="4" s="1"/>
  <c r="F9" i="8" s="1"/>
  <c r="R268" i="4"/>
  <c r="U268" i="4" s="1"/>
  <c r="F9" i="40" s="1"/>
  <c r="R272" i="4"/>
  <c r="U272" i="4" s="1"/>
  <c r="G5" i="8" s="1"/>
  <c r="R276" i="4"/>
  <c r="U276" i="4" s="1"/>
  <c r="G8" i="8" s="1"/>
  <c r="R288" i="4"/>
  <c r="U288" i="4" s="1"/>
  <c r="G2" i="41" s="1"/>
  <c r="R328" i="4"/>
  <c r="U328" i="4" s="1"/>
  <c r="H2" i="8" s="1"/>
  <c r="R84" i="4"/>
  <c r="U84" i="4" s="1"/>
  <c r="D13" i="8" s="1"/>
  <c r="R57" i="4"/>
  <c r="U57" i="4" s="1"/>
  <c r="C5" i="41" s="1"/>
  <c r="R69" i="4"/>
  <c r="U69" i="4" s="1"/>
  <c r="C8" i="41" s="1"/>
  <c r="R47" i="4"/>
  <c r="U47" i="4" s="1"/>
  <c r="C4" i="41" s="1"/>
  <c r="R67" i="4"/>
  <c r="U67" i="4" s="1"/>
  <c r="C27" i="41" s="1"/>
  <c r="R27" i="41" s="1"/>
  <c r="R70" i="4"/>
  <c r="U70" i="4" s="1"/>
  <c r="C3" i="41" s="1"/>
  <c r="R49" i="4"/>
  <c r="U49" i="4" s="1"/>
  <c r="C14" i="41" s="1"/>
  <c r="R63" i="4"/>
  <c r="U63" i="4" s="1"/>
  <c r="C21" i="41" s="1"/>
  <c r="R42" i="4"/>
  <c r="U42" i="4" s="1"/>
  <c r="C2" i="41" s="1"/>
  <c r="R48" i="4"/>
  <c r="U48" i="4" s="1"/>
  <c r="C9" i="41" s="1"/>
  <c r="R68" i="4"/>
  <c r="U68" i="4" s="1"/>
  <c r="C30" i="41" s="1"/>
  <c r="R30" i="41" s="1"/>
  <c r="R79" i="4"/>
  <c r="U79" i="4" s="1"/>
  <c r="D7" i="8" s="1"/>
  <c r="R83" i="4"/>
  <c r="U83" i="4" s="1"/>
  <c r="D4" i="8" s="1"/>
  <c r="R145" i="4"/>
  <c r="U145" i="4" s="1"/>
  <c r="E20" i="8" s="1"/>
  <c r="R152" i="4"/>
  <c r="U152" i="4" s="1"/>
  <c r="E12" i="8" s="1"/>
  <c r="R97" i="4"/>
  <c r="U97" i="4" s="1"/>
  <c r="D6" i="40" s="1"/>
  <c r="R104" i="4"/>
  <c r="U104" i="4" s="1"/>
  <c r="D10" i="40" s="1"/>
  <c r="R137" i="4"/>
  <c r="U137" i="4" s="1"/>
  <c r="D20" i="41" s="1"/>
  <c r="R20" i="41" s="1"/>
  <c r="R155" i="4"/>
  <c r="U155" i="4" s="1"/>
  <c r="E15" i="8" s="1"/>
  <c r="R74" i="4"/>
  <c r="U74" i="4" s="1"/>
  <c r="D3" i="8" s="1"/>
  <c r="R82" i="4"/>
  <c r="U82" i="4" s="1"/>
  <c r="D14" i="8" s="1"/>
  <c r="R93" i="4"/>
  <c r="U93" i="4" s="1"/>
  <c r="D4" i="40" s="1"/>
  <c r="R111" i="4"/>
  <c r="U111" i="4" s="1"/>
  <c r="D2" i="41" s="1"/>
  <c r="R151" i="4"/>
  <c r="U151" i="4" s="1"/>
  <c r="E9" i="8" s="1"/>
  <c r="R136" i="4"/>
  <c r="U136" i="4" s="1"/>
  <c r="D3" i="41" s="1"/>
  <c r="R140" i="4"/>
  <c r="U140" i="4" s="1"/>
  <c r="E2" i="8" s="1"/>
  <c r="R147" i="4"/>
  <c r="U147" i="4" s="1"/>
  <c r="R73" i="4"/>
  <c r="U73" i="4" s="1"/>
  <c r="D2" i="8" s="1"/>
  <c r="R77" i="4"/>
  <c r="U77" i="4" s="1"/>
  <c r="D8" i="8" s="1"/>
  <c r="R81" i="4"/>
  <c r="U81" i="4" s="1"/>
  <c r="D10" i="8" s="1"/>
  <c r="R92" i="4"/>
  <c r="U92" i="4" s="1"/>
  <c r="D9" i="40" s="1"/>
  <c r="R139" i="4"/>
  <c r="U139" i="4" s="1"/>
  <c r="D32" i="41" s="1"/>
  <c r="R32" i="41" s="1"/>
  <c r="R143" i="4"/>
  <c r="U143" i="4" s="1"/>
  <c r="E4" i="8" s="1"/>
  <c r="R154" i="4"/>
  <c r="U154" i="4" s="1"/>
  <c r="E18" i="8" s="1"/>
  <c r="R102" i="4"/>
  <c r="U102" i="4" s="1"/>
  <c r="D3" i="40" s="1"/>
  <c r="R118" i="4"/>
  <c r="U118" i="4" s="1"/>
  <c r="D14" i="41" s="1"/>
  <c r="R76" i="4"/>
  <c r="U76" i="4" s="1"/>
  <c r="D5" i="8" s="1"/>
  <c r="R98" i="4"/>
  <c r="U98" i="4" s="1"/>
  <c r="D5" i="40" s="1"/>
  <c r="R146" i="4"/>
  <c r="U146" i="4" s="1"/>
  <c r="E8" i="8" s="1"/>
  <c r="R153" i="4"/>
  <c r="U153" i="4" s="1"/>
  <c r="E21" i="8" s="1"/>
  <c r="R21" i="8" s="1"/>
  <c r="V21" i="8" s="1"/>
  <c r="R156" i="4"/>
  <c r="U156" i="4" s="1"/>
  <c r="E6" i="8" s="1"/>
  <c r="R91" i="4"/>
  <c r="U91" i="4" s="1"/>
  <c r="D6" i="8" s="1"/>
  <c r="R115" i="4"/>
  <c r="U115" i="4" s="1"/>
  <c r="D10" i="41" s="1"/>
  <c r="R10" i="41" s="1"/>
  <c r="V25" i="41"/>
  <c r="V26" i="41"/>
  <c r="U17" i="4"/>
  <c r="R16" i="4"/>
  <c r="U16" i="4" s="1"/>
  <c r="C14" i="8" s="1"/>
  <c r="R30" i="4"/>
  <c r="U30" i="4" s="1"/>
  <c r="C11" i="40" s="1"/>
  <c r="R9" i="4"/>
  <c r="U9" i="4" s="1"/>
  <c r="C6" i="8" s="1"/>
  <c r="R41" i="4"/>
  <c r="U41" i="4" s="1"/>
  <c r="C7" i="40" s="1"/>
  <c r="R7" i="40" s="1"/>
  <c r="R21" i="4"/>
  <c r="U21" i="4" s="1"/>
  <c r="C9" i="8" s="1"/>
  <c r="R38" i="4"/>
  <c r="U38" i="4" s="1"/>
  <c r="C17" i="40" s="1"/>
  <c r="R10" i="4"/>
  <c r="U10" i="4" s="1"/>
  <c r="C10" i="8" s="1"/>
  <c r="R25" i="4"/>
  <c r="U25" i="4" s="1"/>
  <c r="C4" i="40" s="1"/>
  <c r="R3" i="4"/>
  <c r="U3" i="4" s="1"/>
  <c r="R19" i="4"/>
  <c r="U19" i="4" s="1"/>
  <c r="R28" i="4"/>
  <c r="U28" i="4" s="1"/>
  <c r="C2" i="40" s="1"/>
  <c r="J2" i="4"/>
  <c r="K2" i="4" s="1"/>
  <c r="U4" i="4"/>
  <c r="C18" i="8" s="1"/>
  <c r="U18" i="4"/>
  <c r="C15" i="8" s="1"/>
  <c r="U5" i="4"/>
  <c r="C8" i="8" s="1"/>
  <c r="U11" i="4"/>
  <c r="C20" i="8" s="1"/>
  <c r="U7" i="4"/>
  <c r="C11" i="8" s="1"/>
  <c r="U6" i="4"/>
  <c r="C12" i="8" s="1"/>
  <c r="U13" i="4"/>
  <c r="C2" i="8" s="1"/>
  <c r="S36" i="3"/>
  <c r="S37" i="3" s="1"/>
  <c r="S38" i="3" s="1"/>
  <c r="S39" i="3" s="1"/>
  <c r="M20" i="26"/>
  <c r="X2" i="4"/>
  <c r="N2" i="26"/>
  <c r="N20" i="26"/>
  <c r="O72" i="26"/>
  <c r="P20" i="26"/>
  <c r="G2" i="26"/>
  <c r="I2" i="26"/>
  <c r="M2" i="26"/>
  <c r="O55" i="26"/>
  <c r="N72" i="26"/>
  <c r="M72" i="26"/>
  <c r="J72" i="26"/>
  <c r="M55" i="26"/>
  <c r="E20" i="26"/>
  <c r="C38" i="26"/>
  <c r="L20" i="26"/>
  <c r="I38" i="26"/>
  <c r="K72" i="26"/>
  <c r="I72" i="26"/>
  <c r="J2" i="26"/>
  <c r="H72" i="26"/>
  <c r="O2" i="26"/>
  <c r="P55" i="26"/>
  <c r="D72" i="26"/>
  <c r="G38" i="26"/>
  <c r="D38" i="26"/>
  <c r="F38" i="26"/>
  <c r="K38" i="26"/>
  <c r="C2" i="26"/>
  <c r="L38" i="26"/>
  <c r="G20" i="26"/>
  <c r="C55" i="26"/>
  <c r="J38" i="26"/>
  <c r="H38" i="26"/>
  <c r="G72" i="26"/>
  <c r="E2" i="26"/>
  <c r="H2" i="26"/>
  <c r="C20" i="26"/>
  <c r="K20" i="26"/>
  <c r="J20" i="26"/>
  <c r="I20" i="26"/>
  <c r="H55" i="26"/>
  <c r="D55" i="26"/>
  <c r="I55" i="26"/>
  <c r="J55" i="26"/>
  <c r="K55" i="26"/>
  <c r="G55" i="26"/>
  <c r="L55" i="26"/>
  <c r="E55" i="26"/>
  <c r="F72" i="26"/>
  <c r="E72" i="26"/>
  <c r="K2" i="26"/>
  <c r="P2" i="26"/>
  <c r="M38" i="26"/>
  <c r="P38" i="26"/>
  <c r="O38" i="26"/>
  <c r="N55" i="26"/>
  <c r="F55" i="26"/>
  <c r="F20" i="26"/>
  <c r="C72" i="26"/>
  <c r="H20" i="26"/>
  <c r="E38" i="26"/>
  <c r="L72" i="26"/>
  <c r="D2" i="26"/>
  <c r="L2" i="26"/>
  <c r="F2" i="26"/>
  <c r="O20" i="26"/>
  <c r="N38" i="26"/>
  <c r="P72" i="26"/>
  <c r="D20" i="26"/>
  <c r="R19" i="40" l="1"/>
  <c r="V19" i="40" s="1"/>
  <c r="R8" i="41"/>
  <c r="V8" i="41" s="1"/>
  <c r="J13" i="40"/>
  <c r="R13" i="40" s="1"/>
  <c r="V13" i="40" s="1"/>
  <c r="J15" i="40"/>
  <c r="R15" i="40" s="1"/>
  <c r="V15" i="40" s="1"/>
  <c r="R7" i="41"/>
  <c r="V7" i="41" s="1"/>
  <c r="R16" i="41"/>
  <c r="V16" i="41" s="1"/>
  <c r="R9" i="41"/>
  <c r="V9" i="41" s="1"/>
  <c r="R5" i="41"/>
  <c r="V5" i="41" s="1"/>
  <c r="R14" i="41"/>
  <c r="V14" i="41" s="1"/>
  <c r="R3" i="41"/>
  <c r="V3" i="41" s="1"/>
  <c r="R4" i="41"/>
  <c r="V4" i="41" s="1"/>
  <c r="V20" i="41"/>
  <c r="V13" i="41"/>
  <c r="V32" i="41"/>
  <c r="V30" i="41"/>
  <c r="V11" i="41"/>
  <c r="V19" i="41"/>
  <c r="V22" i="41"/>
  <c r="V6" i="41"/>
  <c r="V10" i="41"/>
  <c r="V27" i="41"/>
  <c r="V12" i="41"/>
  <c r="R16" i="8"/>
  <c r="V16" i="8" s="1"/>
  <c r="R17" i="40"/>
  <c r="V17" i="40" s="1"/>
  <c r="R14" i="40"/>
  <c r="V14" i="40" s="1"/>
  <c r="R10" i="8"/>
  <c r="V10" i="8" s="1"/>
  <c r="R18" i="8"/>
  <c r="V18" i="8" s="1"/>
  <c r="R11" i="40"/>
  <c r="V11" i="40" s="1"/>
  <c r="R11" i="8"/>
  <c r="V11" i="8" s="1"/>
  <c r="R5" i="40"/>
  <c r="V5" i="40" s="1"/>
  <c r="R9" i="8"/>
  <c r="V9" i="8" s="1"/>
  <c r="R17" i="8"/>
  <c r="V17" i="8" s="1"/>
  <c r="R19" i="8"/>
  <c r="V19" i="8" s="1"/>
  <c r="R2" i="40"/>
  <c r="V2" i="40" s="1"/>
  <c r="R20" i="8"/>
  <c r="R8" i="8"/>
  <c r="V8" i="8" s="1"/>
  <c r="R15" i="8"/>
  <c r="R3" i="40"/>
  <c r="V3" i="40" s="1"/>
  <c r="R10" i="40"/>
  <c r="V10" i="40" s="1"/>
  <c r="R6" i="8"/>
  <c r="V6" i="8" s="1"/>
  <c r="R6" i="40"/>
  <c r="V6" i="40" s="1"/>
  <c r="R2" i="8"/>
  <c r="V2" i="8" s="1"/>
  <c r="R12" i="8"/>
  <c r="V12" i="8" s="1"/>
  <c r="R14" i="8"/>
  <c r="R4" i="40"/>
  <c r="V4" i="40" s="1"/>
  <c r="R9" i="40"/>
  <c r="V9" i="40" s="1"/>
  <c r="R16" i="40"/>
  <c r="V16" i="40" s="1"/>
  <c r="E13" i="8"/>
  <c r="E7" i="8"/>
  <c r="H13" i="8"/>
  <c r="H7" i="8"/>
  <c r="R2" i="41"/>
  <c r="V2" i="41" s="1"/>
  <c r="F7" i="8"/>
  <c r="F13" i="8"/>
  <c r="R4" i="8"/>
  <c r="C13" i="8"/>
  <c r="C7" i="8"/>
  <c r="V7" i="40"/>
  <c r="P8" i="19" a="1"/>
  <c r="P7" i="19" a="1"/>
  <c r="Q8" i="19" a="1"/>
  <c r="Q7" i="19" a="1"/>
  <c r="I8" i="19" a="1"/>
  <c r="I7" i="19" a="1"/>
  <c r="D8" i="19" a="1"/>
  <c r="D7" i="19" a="1"/>
  <c r="D7" i="19" s="1"/>
  <c r="L7" i="19" a="1"/>
  <c r="L8" i="19" a="1"/>
  <c r="F7" i="19" a="1"/>
  <c r="F8" i="19" a="1"/>
  <c r="K8" i="19" a="1"/>
  <c r="K7" i="19" a="1"/>
  <c r="H7" i="19" a="1"/>
  <c r="H7" i="19" s="1"/>
  <c r="H8" i="19" a="1"/>
  <c r="H8" i="19" s="1"/>
  <c r="G7" i="19" a="1"/>
  <c r="G8" i="19" a="1"/>
  <c r="O7" i="19" a="1"/>
  <c r="O8" i="19" a="1"/>
  <c r="M8" i="19" a="1"/>
  <c r="M7" i="19" a="1"/>
  <c r="N8" i="19" a="1"/>
  <c r="N8" i="19" s="1"/>
  <c r="N7" i="19" a="1"/>
  <c r="N7" i="19" s="1"/>
  <c r="E7" i="19" a="1"/>
  <c r="E8" i="19" a="1"/>
  <c r="J7" i="19" a="1"/>
  <c r="J8" i="19" a="1"/>
  <c r="C5" i="8"/>
  <c r="R5" i="8" s="1"/>
  <c r="C3" i="8"/>
  <c r="R3" i="8" s="1"/>
  <c r="S40" i="3"/>
  <c r="S41" i="3" s="1"/>
  <c r="R362" i="4" s="1"/>
  <c r="U362" i="4" s="1"/>
  <c r="H21" i="41" s="1"/>
  <c r="R21" i="41" s="1"/>
  <c r="L4" i="19"/>
  <c r="K6" i="19"/>
  <c r="J5" i="19"/>
  <c r="J4" i="19"/>
  <c r="H6" i="19"/>
  <c r="K8" i="19"/>
  <c r="J6" i="19"/>
  <c r="Q7" i="19"/>
  <c r="L8" i="19"/>
  <c r="D8" i="19"/>
  <c r="K5" i="19"/>
  <c r="J7" i="19"/>
  <c r="N4" i="19"/>
  <c r="L6" i="19"/>
  <c r="Q55" i="26"/>
  <c r="K4" i="19"/>
  <c r="N5" i="19"/>
  <c r="L5" i="19"/>
  <c r="I5" i="19"/>
  <c r="J8" i="19"/>
  <c r="K7" i="19"/>
  <c r="N6" i="19"/>
  <c r="D4" i="19"/>
  <c r="H4" i="19"/>
  <c r="Q20" i="26"/>
  <c r="L7" i="19"/>
  <c r="H5" i="19"/>
  <c r="I8" i="19"/>
  <c r="G8" i="19"/>
  <c r="G4" i="19"/>
  <c r="G7" i="19"/>
  <c r="G5" i="19"/>
  <c r="G6" i="19"/>
  <c r="F5" i="19"/>
  <c r="F6" i="19"/>
  <c r="I6" i="19"/>
  <c r="F4" i="19"/>
  <c r="D5" i="19"/>
  <c r="Q4" i="19"/>
  <c r="Q5" i="19"/>
  <c r="Q8" i="19"/>
  <c r="M5" i="19"/>
  <c r="M4" i="19"/>
  <c r="M8" i="19"/>
  <c r="M6" i="19"/>
  <c r="M7" i="19"/>
  <c r="I4" i="19"/>
  <c r="O5" i="19"/>
  <c r="O4" i="19"/>
  <c r="O6" i="19"/>
  <c r="O8" i="19"/>
  <c r="O7" i="19"/>
  <c r="E6" i="19"/>
  <c r="E5" i="19"/>
  <c r="E4" i="19"/>
  <c r="Q2" i="26"/>
  <c r="E7" i="19"/>
  <c r="E8" i="19"/>
  <c r="I7" i="19"/>
  <c r="F8" i="19"/>
  <c r="Q38" i="26"/>
  <c r="Q6" i="19"/>
  <c r="P6" i="19"/>
  <c r="P7" i="19"/>
  <c r="P5" i="19"/>
  <c r="P8" i="19"/>
  <c r="P4" i="19"/>
  <c r="Q72" i="26"/>
  <c r="F7" i="19"/>
  <c r="D6" i="19"/>
  <c r="V15" i="8" l="1"/>
  <c r="V14" i="8"/>
  <c r="V21" i="41"/>
  <c r="R7" i="8"/>
  <c r="V7" i="8" s="1"/>
  <c r="R13" i="8"/>
  <c r="V13" i="8" s="1"/>
  <c r="V5" i="8"/>
  <c r="V4" i="8"/>
  <c r="V3" i="8"/>
  <c r="V20" i="8"/>
  <c r="R6" i="19"/>
  <c r="R4" i="19"/>
  <c r="R8" i="19"/>
  <c r="R7" i="19"/>
  <c r="R5" i="19"/>
</calcChain>
</file>

<file path=xl/sharedStrings.xml><?xml version="1.0" encoding="utf-8"?>
<sst xmlns="http://schemas.openxmlformats.org/spreadsheetml/2006/main" count="3770" uniqueCount="596">
  <si>
    <t>Hall of Fame</t>
  </si>
  <si>
    <t>Points</t>
  </si>
  <si>
    <t>Editie pilot</t>
  </si>
  <si>
    <t>decembrie 2017</t>
  </si>
  <si>
    <t>Casu Igor</t>
  </si>
  <si>
    <t>Florin Ionita</t>
  </si>
  <si>
    <t>Adrian Chiru</t>
  </si>
  <si>
    <t>Codrin Constantin</t>
  </si>
  <si>
    <t>Sezon 1</t>
  </si>
  <si>
    <t>ian-mar 2018</t>
  </si>
  <si>
    <t>Cristina Man</t>
  </si>
  <si>
    <t>Eduard Ene</t>
  </si>
  <si>
    <t>Silviu Burcea</t>
  </si>
  <si>
    <t>Robert Herman</t>
  </si>
  <si>
    <t>Sezon 2</t>
  </si>
  <si>
    <t>apr-iun 2018</t>
  </si>
  <si>
    <t>Cristian Dumitru C</t>
  </si>
  <si>
    <t>Valenky Opris</t>
  </si>
  <si>
    <t>Sezon 3</t>
  </si>
  <si>
    <t>oct-dec 2018</t>
  </si>
  <si>
    <t>Catalin Holban</t>
  </si>
  <si>
    <t>Ana-Maria Rusu</t>
  </si>
  <si>
    <t>Gorcioaia Flor Ionut</t>
  </si>
  <si>
    <t>Bogdan Tala</t>
  </si>
  <si>
    <t>Sezon 4</t>
  </si>
  <si>
    <t>ian-apr 2019</t>
  </si>
  <si>
    <t>Anamaria Catalina</t>
  </si>
  <si>
    <t>Sezon 5</t>
  </si>
  <si>
    <t>mai-aug 2019</t>
  </si>
  <si>
    <t>Sezon 6</t>
  </si>
  <si>
    <t>sep-dec 2019</t>
  </si>
  <si>
    <t>Cosmin Constantin Popa</t>
  </si>
  <si>
    <t>Sezon 7</t>
  </si>
  <si>
    <t>ian-apr 2020</t>
  </si>
  <si>
    <t>Cristi Borcan</t>
  </si>
  <si>
    <t>Sezon 8</t>
  </si>
  <si>
    <t>iun-aug 2020</t>
  </si>
  <si>
    <t>Sezon 9</t>
  </si>
  <si>
    <t>sep-dec 2020</t>
  </si>
  <si>
    <t>Danciu Alin Stelian</t>
  </si>
  <si>
    <t>Sezon 10</t>
  </si>
  <si>
    <t>ian-apr 2021</t>
  </si>
  <si>
    <t>Mariana Nenu</t>
  </si>
  <si>
    <t>Sezon 11</t>
  </si>
  <si>
    <t>mai-aug 2021</t>
  </si>
  <si>
    <t>Viorel Tabara</t>
  </si>
  <si>
    <t>Sezon 12</t>
  </si>
  <si>
    <t>sep-dec 2021</t>
  </si>
  <si>
    <t>Mirela Resteman</t>
  </si>
  <si>
    <t>Sezon 13</t>
  </si>
  <si>
    <t>ian-apr 2022</t>
  </si>
  <si>
    <t>Sezon 14</t>
  </si>
  <si>
    <t>iun-aug 2022</t>
  </si>
  <si>
    <t>Mihai Straticiuc</t>
  </si>
  <si>
    <t>Sezon 15</t>
  </si>
  <si>
    <t>sep-nov 2022</t>
  </si>
  <si>
    <t>Sezon 16</t>
  </si>
  <si>
    <t>jan - apr 2023</t>
  </si>
  <si>
    <t>Adrian Budaca</t>
  </si>
  <si>
    <t>Robert Hajnal</t>
  </si>
  <si>
    <t>Sezon 17</t>
  </si>
  <si>
    <t>may - jul 2023</t>
  </si>
  <si>
    <t>Adela Baltoi Dumitrescu</t>
  </si>
  <si>
    <t>Sezon 18</t>
  </si>
  <si>
    <t>sept - dec 2023</t>
  </si>
  <si>
    <t>DISTANTA</t>
  </si>
  <si>
    <t>min</t>
  </si>
  <si>
    <t>pct</t>
  </si>
  <si>
    <t>max</t>
  </si>
  <si>
    <t>VITEZA</t>
  </si>
  <si>
    <t>pct/viteza</t>
  </si>
  <si>
    <t>Etapa</t>
  </si>
  <si>
    <t>Prima zi</t>
  </si>
  <si>
    <t>Ultima zi</t>
  </si>
  <si>
    <t>Distanta</t>
  </si>
  <si>
    <t>Viteza</t>
  </si>
  <si>
    <t>Tip</t>
  </si>
  <si>
    <t>pct/dist</t>
  </si>
  <si>
    <t>BONUS VITEZA</t>
  </si>
  <si>
    <t>F</t>
  </si>
  <si>
    <t>V</t>
  </si>
  <si>
    <t>dist/4</t>
  </si>
  <si>
    <t>D</t>
  </si>
  <si>
    <t>P</t>
  </si>
  <si>
    <t>M</t>
  </si>
  <si>
    <t>dist/4.2</t>
  </si>
  <si>
    <t>Regulament:</t>
  </si>
  <si>
    <t>7. Daca alergati pe banda: obligatoriu si poza cu rezultatele de pe ecranul benzii, pe langa linkul din aplicatie (Garmin, Strava etc). Va rog, incercati sa limitati acest tip de alergari la maxim 2 pe sezon. Dupa aceea, veti primi 0p la astfel de alergari.</t>
  </si>
  <si>
    <t>8. Pt cei care participa la curse, acceptam si link de pe pagina oficiala (cu detalii de distanta si elevatie), in caz ca nu puteti salva link din aplicatia de alergare. In acest caz, timpul pus va fi elapsed.</t>
  </si>
  <si>
    <t>14. Fiecare participant, are dreptul la o saptamana de scutire (dupa ce a participat deja la macar una), pe motiv de sanatate, vacante etc, dar trebuie sa anunte in intervalul etapei. Va primi din oficiu 0,5 puncte</t>
  </si>
  <si>
    <t>16. Orice lipsa de fairplay si aici se include diferenta neta de nivel (in speta, orice abatere evidenta: alergari la vale care pot avantaja concurentul, taierea de track-uri pentru a include portiuni in (usoara) coborare etc. dar si alte devieri pe parte de comportament sau atitudine fata de alti concurenti va fi sanctionata initial cu avertisment si ulterior cu excluderea din (minim) sezonul in curs al ligii. Ne dorim sa promovam bunul simt si respectul fata de toti participantii.</t>
  </si>
  <si>
    <r>
      <rPr>
        <b/>
        <sz val="9"/>
        <rFont val="Calibri"/>
        <family val="2"/>
        <scheme val="minor"/>
      </rPr>
      <t>VITEZA</t>
    </r>
    <r>
      <rPr>
        <sz val="9"/>
        <rFont val="Calibri"/>
        <family val="2"/>
        <scheme val="minor"/>
      </rPr>
      <t>: bonusuri care cresc exponential pentru fiecare 5 secunde sub baremul de 5 puncte (4:30 la fete sau 4:00 la baieti). De ex: un baiat care fuge cu 3:25 pe mie va lua 5,4 puncte bonus, iar o fata care fuge cu 3:47 ia 6,75p bonus. Bonusul creste mai mult la viteze mai mari. ATENTIE: ca exceptie la art 8 din regulament, aici avem DISTANTA MINIMA de 1 km, pentru toata lumea, dar bonusul de viteza se ia doar procentual (25%/50%/75%) pana la pragul de distanta de 2.5km/F si 3 km/B.</t>
    </r>
  </si>
  <si>
    <r>
      <rPr>
        <b/>
        <sz val="9"/>
        <rFont val="Calibri"/>
        <family val="2"/>
        <scheme val="minor"/>
      </rPr>
      <t>VARSTA</t>
    </r>
    <r>
      <rPr>
        <sz val="9"/>
        <rFont val="Calibri"/>
        <family val="2"/>
        <scheme val="minor"/>
      </rPr>
      <t>: bonus acordat indiferent de punctele realizate in etapa. Se acorda 0,4 puncte bonus pt cei de 50 de ani si peste, 0,7p la 60 de ani si 1p la 70 si peste.  MENTIUNE: Trebuie ca participantul sa ne contacteze pentru a imi comunica varsta, in cazul in care doreste sa beneficieze de acest bonus.</t>
    </r>
  </si>
  <si>
    <t>Distanta: </t>
  </si>
  <si>
    <t>Fete</t>
  </si>
  <si>
    <t>Baieti</t>
  </si>
  <si>
    <t>Viteza (min/km) </t>
  </si>
  <si>
    <t>Prezentare (de la 0 la 5p in fiecare etapa, cu ponderi diferite)</t>
  </si>
  <si>
    <t>Se apreciaza originalitatea, creativitatea. De asemenea, postarile similare repetitive duc la scaderea usoara a punctajului in timp.</t>
  </si>
  <si>
    <t>Hashtagul de #LigaSYR</t>
  </si>
  <si>
    <t>se posteaza o singura data. Dacă ați postat de mai multe ori eu o sa iau in calcul prima alergare așa că dacă postați o alergare mai buna intrați pe postarea veche și ștergeți hashtag-ul.</t>
  </si>
  <si>
    <t>Deadline postari alergari</t>
  </si>
  <si>
    <t>In fiecare LUNI, ora 23:59 (ora Romaniei). Ce se posteaza dupa aceasta data/ora nu va fi luat in considerare. Alergarea trebuie insa sa fie tot din saptamana etapei.</t>
  </si>
  <si>
    <t>Afisare rezultate:</t>
  </si>
  <si>
    <t>Galia Stainfeld</t>
  </si>
  <si>
    <t>1. Silvia Medinschi</t>
  </si>
  <si>
    <t>2. Magdalena Neagu</t>
  </si>
  <si>
    <t>Ramona Matica</t>
  </si>
  <si>
    <t>3. Galia Stainfeld</t>
  </si>
  <si>
    <t>Mirea Gabriel Umberto</t>
  </si>
  <si>
    <t>4. Ifrim Gheorghe</t>
  </si>
  <si>
    <t>Daniel Moldoveanu</t>
  </si>
  <si>
    <t>5. Drânceanu Bogdan Valentin</t>
  </si>
  <si>
    <t>6. Viorel Tabara</t>
  </si>
  <si>
    <t>Silvia Medinschi</t>
  </si>
  <si>
    <t>7. Cosmin Constantin Popa</t>
  </si>
  <si>
    <t>Drânceanu Bogdan Valentin</t>
  </si>
  <si>
    <t>8. Elena Juganaru</t>
  </si>
  <si>
    <t>Magdalena Neagu</t>
  </si>
  <si>
    <t>9. Visan Cristina Stefania</t>
  </si>
  <si>
    <t>Elena Juganaru</t>
  </si>
  <si>
    <t>10. Daniel Moldoveanu</t>
  </si>
  <si>
    <t>Ifrim Gheorghe</t>
  </si>
  <si>
    <t>11. Mirea Gabriel Umberto</t>
  </si>
  <si>
    <t>Visan Cristina Stefania</t>
  </si>
  <si>
    <t>12. Silviu Burcea</t>
  </si>
  <si>
    <t>13. Vasi Minzatu</t>
  </si>
  <si>
    <t>14. Mirela Resteman</t>
  </si>
  <si>
    <t>Vasi Minzatu</t>
  </si>
  <si>
    <t>15. Ramona Matica</t>
  </si>
  <si>
    <t>Nume</t>
  </si>
  <si>
    <t>Gen</t>
  </si>
  <si>
    <t>Bonus varsta</t>
  </si>
  <si>
    <t>Old/new</t>
  </si>
  <si>
    <t>Adelina Marcu</t>
  </si>
  <si>
    <t>Adrian Branescu</t>
  </si>
  <si>
    <t>Adrian Ivan</t>
  </si>
  <si>
    <t>Adrian Tone</t>
  </si>
  <si>
    <t>Adriana Ionascu Dinu</t>
  </si>
  <si>
    <t>Adrico Adrian</t>
  </si>
  <si>
    <t>Alex Inger</t>
  </si>
  <si>
    <t>Alex Ionut Husariu</t>
  </si>
  <si>
    <t>Alex Paraschiv</t>
  </si>
  <si>
    <t>Alexandra N Dragomir</t>
  </si>
  <si>
    <t>Alin Belgun</t>
  </si>
  <si>
    <t>Alin Darius</t>
  </si>
  <si>
    <t>Alin Ionita</t>
  </si>
  <si>
    <t>Alin Rusu</t>
  </si>
  <si>
    <t>Alina Delia Ozcelik</t>
  </si>
  <si>
    <t>Alina Nedelcu</t>
  </si>
  <si>
    <t>Aly Nao</t>
  </si>
  <si>
    <t>Amalia Florentina Ardeleanu</t>
  </si>
  <si>
    <t>Amelia Diaconescu</t>
  </si>
  <si>
    <t>Ana Maria Calin</t>
  </si>
  <si>
    <t>Andreea Izabela</t>
  </si>
  <si>
    <t>Andrei Alexandru Gherasim</t>
  </si>
  <si>
    <t>Andrei Diaconescu</t>
  </si>
  <si>
    <t>Andrei Ivanescu</t>
  </si>
  <si>
    <t>Andrei Mezofii</t>
  </si>
  <si>
    <t>Andrei Nagy</t>
  </si>
  <si>
    <t>Andrei Savu</t>
  </si>
  <si>
    <t>Anisoara Moraru</t>
  </si>
  <si>
    <t>Asan Arun</t>
  </si>
  <si>
    <t>Bibi Dani</t>
  </si>
  <si>
    <t>Bogdan Bogdan</t>
  </si>
  <si>
    <t>Bogdan Cap</t>
  </si>
  <si>
    <t>Bogdan Covaci</t>
  </si>
  <si>
    <t>Bogdan Dranceanu</t>
  </si>
  <si>
    <t>Bogdan Gabor</t>
  </si>
  <si>
    <t>Bogdan Ichim</t>
  </si>
  <si>
    <t>Bogdan Nicolae Vladu</t>
  </si>
  <si>
    <t>Bogdan Olariu</t>
  </si>
  <si>
    <t>Borza Ionut</t>
  </si>
  <si>
    <t>Catalin Boboc</t>
  </si>
  <si>
    <t>Catalin Stanescu</t>
  </si>
  <si>
    <t>Catalin Tintareanu</t>
  </si>
  <si>
    <t>Ciprian Gurau</t>
  </si>
  <si>
    <t>Codruta Cioponea</t>
  </si>
  <si>
    <t>Codruta Holban</t>
  </si>
  <si>
    <t>Constandan Cornelius</t>
  </si>
  <si>
    <t>Cornel Neagu</t>
  </si>
  <si>
    <t>Cornelia Cristea</t>
  </si>
  <si>
    <t>Corneliu Andresoi</t>
  </si>
  <si>
    <t>Cosmin Gavagiuc</t>
  </si>
  <si>
    <t>Cosmin Niculescu</t>
  </si>
  <si>
    <t>Costin Petcu</t>
  </si>
  <si>
    <t>Cristea Ionut</t>
  </si>
  <si>
    <t>Cristian Iancu</t>
  </si>
  <si>
    <t>Cristian Seretan</t>
  </si>
  <si>
    <t>Cristian Ungureanu</t>
  </si>
  <si>
    <t>Cristina Dumitru</t>
  </si>
  <si>
    <t>Dan Mihaescu</t>
  </si>
  <si>
    <t>Dan Rusu</t>
  </si>
  <si>
    <t>Dan Spataru</t>
  </si>
  <si>
    <t>Daniel Dragan</t>
  </si>
  <si>
    <t>Daniel Fifi-nescu</t>
  </si>
  <si>
    <t>Daniel Florin</t>
  </si>
  <si>
    <t>Dark Granatroche</t>
  </si>
  <si>
    <t>Dinu Turcanu</t>
  </si>
  <si>
    <t>Doina Dorina Casaru</t>
  </si>
  <si>
    <t>Dolores Panait</t>
  </si>
  <si>
    <t>Dora J Whitlock</t>
  </si>
  <si>
    <t>Elena Alina Gutu</t>
  </si>
  <si>
    <t>Flo Dum</t>
  </si>
  <si>
    <t>Florian Micu</t>
  </si>
  <si>
    <t>Florian Nastase</t>
  </si>
  <si>
    <t>Florin Chirilus</t>
  </si>
  <si>
    <t>Florin Gheorghita</t>
  </si>
  <si>
    <t>Florin Ilinca</t>
  </si>
  <si>
    <t>Florin Zaharia</t>
  </si>
  <si>
    <t>Floroiu Marian</t>
  </si>
  <si>
    <t>Gabriel Dragan</t>
  </si>
  <si>
    <t>Gabriel Valentin Pana</t>
  </si>
  <si>
    <t>Stainfeld Galia</t>
  </si>
  <si>
    <t>Geo Ionut</t>
  </si>
  <si>
    <t>George Dinu</t>
  </si>
  <si>
    <t>George Florin</t>
  </si>
  <si>
    <t>George Pascu</t>
  </si>
  <si>
    <t>Georgiana Toader</t>
  </si>
  <si>
    <t>Ghizela Vonica</t>
  </si>
  <si>
    <t>Gina Badescu</t>
  </si>
  <si>
    <t>Giuliana Sadovei</t>
  </si>
  <si>
    <t>Gorcioaia Florin Ionut</t>
  </si>
  <si>
    <t>Greculeasa Madalin</t>
  </si>
  <si>
    <t>Greculeasa Madalin </t>
  </si>
  <si>
    <t>Gurex Best</t>
  </si>
  <si>
    <t>Gyűjtő Robi</t>
  </si>
  <si>
    <t>Hanchevici Codrut</t>
  </si>
  <si>
    <t>Ilinca Maria Tempeanu</t>
  </si>
  <si>
    <t>Ioan Paraschiv</t>
  </si>
  <si>
    <t>Ioana Vaida</t>
  </si>
  <si>
    <t>Ionut Bogdan Bledea</t>
  </si>
  <si>
    <t>Ionut Catana</t>
  </si>
  <si>
    <t>Ionut Rece</t>
  </si>
  <si>
    <t>Iulian Bejan</t>
  </si>
  <si>
    <t>Iulian Nedelcu</t>
  </si>
  <si>
    <t>Iulian Pop</t>
  </si>
  <si>
    <t>Iulian Vimp</t>
  </si>
  <si>
    <t>Julian Pipin</t>
  </si>
  <si>
    <t xml:space="preserve">Lidia Stefania Nitu </t>
  </si>
  <si>
    <t>Liliana Ciobanu</t>
  </si>
  <si>
    <t>Liviu Marcu</t>
  </si>
  <si>
    <t>Lore Ghindea</t>
  </si>
  <si>
    <t>Luchian Alexandru</t>
  </si>
  <si>
    <t>Magda Ticlea</t>
  </si>
  <si>
    <t>Maria Mihalache</t>
  </si>
  <si>
    <t>Maria Mocanu Ghinitoiu</t>
  </si>
  <si>
    <t>Marian Ulita</t>
  </si>
  <si>
    <t>Mariana Ciuraru</t>
  </si>
  <si>
    <t>Mariana Nasaudean</t>
  </si>
  <si>
    <t>Marica Cristina</t>
  </si>
  <si>
    <t>Marinescu Iulian Eduard</t>
  </si>
  <si>
    <t>Marius Bercea</t>
  </si>
  <si>
    <t>Marius Enescu</t>
  </si>
  <si>
    <t>Marius Iulian Alecu</t>
  </si>
  <si>
    <t>Mihaela Michelle</t>
  </si>
  <si>
    <t>Mihaela Zaharie</t>
  </si>
  <si>
    <t>Mihai Gabriel Rohozneanu</t>
  </si>
  <si>
    <t>Mira Andreea</t>
  </si>
  <si>
    <t>Mircea Dominte</t>
  </si>
  <si>
    <t>Misha Vasilescu</t>
  </si>
  <si>
    <t>Mita Romanita</t>
  </si>
  <si>
    <t>Myra Cristina</t>
  </si>
  <si>
    <t>Naidin Marian Laurentiu</t>
  </si>
  <si>
    <t>Narcis Marian</t>
  </si>
  <si>
    <t>Nedelcu Marius Florin</t>
  </si>
  <si>
    <t>Nicolae Marian</t>
  </si>
  <si>
    <t>Nicoleta Gonta</t>
  </si>
  <si>
    <t>Oana Alexandra</t>
  </si>
  <si>
    <t>Oana Dadalica</t>
  </si>
  <si>
    <t>Oana Elena</t>
  </si>
  <si>
    <t>Oana Madalina Leonte</t>
  </si>
  <si>
    <t>Oana Solomon</t>
  </si>
  <si>
    <t>Oana Trif</t>
  </si>
  <si>
    <t>Ovidiu Gavrilovici</t>
  </si>
  <si>
    <t>Panainte Florin</t>
  </si>
  <si>
    <t>Patrick Arman</t>
  </si>
  <si>
    <t>Paul Ovidiu</t>
  </si>
  <si>
    <t>Paula Dogaru</t>
  </si>
  <si>
    <t>Peter Simona</t>
  </si>
  <si>
    <t>Petru Dolhescu</t>
  </si>
  <si>
    <t>Postaru Andrei</t>
  </si>
  <si>
    <t>Radu Budan</t>
  </si>
  <si>
    <t>Radu Lapadatoni</t>
  </si>
  <si>
    <t>Radu Popovici</t>
  </si>
  <si>
    <t>Ramona Adelina</t>
  </si>
  <si>
    <t>Ramona Zota</t>
  </si>
  <si>
    <t>Razvan Dobrovici</t>
  </si>
  <si>
    <t>Razvan Farkas</t>
  </si>
  <si>
    <t>Razvan Tincu</t>
  </si>
  <si>
    <t>Red John</t>
  </si>
  <si>
    <t>Rhoni Panait</t>
  </si>
  <si>
    <t>Robea Ionut</t>
  </si>
  <si>
    <t>Rusu Razvan</t>
  </si>
  <si>
    <t>Scarlat Ioana Bianca</t>
  </si>
  <si>
    <t>Scrofan Catalin</t>
  </si>
  <si>
    <t>Serban Tir</t>
  </si>
  <si>
    <t>Sergiu Robu</t>
  </si>
  <si>
    <t>Stefan Adrian Pomarac</t>
  </si>
  <si>
    <t>Stefan Lihaciu</t>
  </si>
  <si>
    <t>Stefan Tibi</t>
  </si>
  <si>
    <t>Steven White</t>
  </si>
  <si>
    <t>Tala Lucian</t>
  </si>
  <si>
    <t>Teodor Petrut</t>
  </si>
  <si>
    <t>Teodora Nadrag</t>
  </si>
  <si>
    <t>Tudor Cristian</t>
  </si>
  <si>
    <t>Vali Echipmont</t>
  </si>
  <si>
    <t>Vali Munteanu</t>
  </si>
  <si>
    <t>Varga Csaba</t>
  </si>
  <si>
    <t>Vasile Ramona</t>
  </si>
  <si>
    <t>Vesa Marek</t>
  </si>
  <si>
    <t>Vladea Rachieru</t>
  </si>
  <si>
    <t>Daniel Mitrofan</t>
  </si>
  <si>
    <t>Dumitrel Ghiba</t>
  </si>
  <si>
    <t>Ali-Eduard Munteanu</t>
  </si>
  <si>
    <t>Andrei Andrada</t>
  </si>
  <si>
    <t>Ionut Stefan Ionut</t>
  </si>
  <si>
    <t>Siriteanu Bogdan</t>
  </si>
  <si>
    <t>Victor Andrei</t>
  </si>
  <si>
    <t>Ecaterina Irina Manole</t>
  </si>
  <si>
    <t>Cristian Micu</t>
  </si>
  <si>
    <t>Costi Chirila</t>
  </si>
  <si>
    <t>Loredana Schuster</t>
  </si>
  <si>
    <t>Horia Haizea</t>
  </si>
  <si>
    <t>Dana Nicolae</t>
  </si>
  <si>
    <t>Jelenschi Liviu</t>
  </si>
  <si>
    <t>Elena Gabriela Guta</t>
  </si>
  <si>
    <t>Marian Costache</t>
  </si>
  <si>
    <t>Bee Bee</t>
  </si>
  <si>
    <t>Mihai Nistor</t>
  </si>
  <si>
    <t>Eduard Scarlatescu</t>
  </si>
  <si>
    <t>Alin Bogdan</t>
  </si>
  <si>
    <t>Andu Trk</t>
  </si>
  <si>
    <t>Ioana Taranu</t>
  </si>
  <si>
    <t>Chris MC</t>
  </si>
  <si>
    <t>Simona Ionescu</t>
  </si>
  <si>
    <t>Sorin Popa</t>
  </si>
  <si>
    <t>Elena Marin</t>
  </si>
  <si>
    <t>Jojea Agnes-Mimi</t>
  </si>
  <si>
    <t>Laura Andries</t>
  </si>
  <si>
    <t>Popescu Valentina Alexandra</t>
  </si>
  <si>
    <t>Daniel Draghici</t>
  </si>
  <si>
    <t>Sorin Pirvu</t>
  </si>
  <si>
    <t>Liviu Bucurescu</t>
  </si>
  <si>
    <t>Victor Bratu</t>
  </si>
  <si>
    <t>Cristian Iosep</t>
  </si>
  <si>
    <t>Bursuc Adrian</t>
  </si>
  <si>
    <t>Haiduc Marius</t>
  </si>
  <si>
    <t>Ozan Serpedin</t>
  </si>
  <si>
    <t>Gabriel Copandean</t>
  </si>
  <si>
    <t>Lucian Andrei Arghiri</t>
  </si>
  <si>
    <t>M/F</t>
  </si>
  <si>
    <t>Moving time</t>
  </si>
  <si>
    <t>Timp</t>
  </si>
  <si>
    <t>Elevatie</t>
  </si>
  <si>
    <t>Pct distanta</t>
  </si>
  <si>
    <t>Pct viteza</t>
  </si>
  <si>
    <t>Pct prezentare</t>
  </si>
  <si>
    <t>Bonus elevatie</t>
  </si>
  <si>
    <t>Bonus distanta</t>
  </si>
  <si>
    <t>Bonus viteza</t>
  </si>
  <si>
    <t>TOTAL ETAPA</t>
  </si>
  <si>
    <t>Contestatie</t>
  </si>
  <si>
    <t>Alergare in concurs?</t>
  </si>
  <si>
    <t>Count Tip</t>
  </si>
  <si>
    <t>Check single entry</t>
  </si>
  <si>
    <t>Loc</t>
  </si>
  <si>
    <t>TOTAL</t>
  </si>
  <si>
    <t>New</t>
  </si>
  <si>
    <t>Echipe</t>
  </si>
  <si>
    <t>Count of Etapa</t>
  </si>
  <si>
    <t>Inclinatie medie</t>
  </si>
  <si>
    <t>Medie</t>
  </si>
  <si>
    <t>Check participanti</t>
  </si>
  <si>
    <t>Check clasamengt general</t>
  </si>
  <si>
    <t>Check open</t>
  </si>
  <si>
    <t>Check Cataratori</t>
  </si>
  <si>
    <t>Check Vitezisti</t>
  </si>
  <si>
    <t>Check Povestitori</t>
  </si>
  <si>
    <t>Magda Neagu</t>
  </si>
  <si>
    <t>CLASAMENT ECHIPE</t>
  </si>
  <si>
    <t>Poștaru Andrei</t>
  </si>
  <si>
    <t>Razvan Rusu</t>
  </si>
  <si>
    <t>Extragere:</t>
  </si>
  <si>
    <t>Mihai Tomescu</t>
  </si>
  <si>
    <t>Gabriel Krafcic</t>
  </si>
  <si>
    <t>Andreea Cohut</t>
  </si>
  <si>
    <t>Eficienta distanta</t>
  </si>
  <si>
    <t>Sezon 19</t>
  </si>
  <si>
    <t>jan - apr 2024</t>
  </si>
  <si>
    <t>Sezon 20</t>
  </si>
  <si>
    <t>Viorel Capatina</t>
  </si>
  <si>
    <t>Cristina Gabriela</t>
  </si>
  <si>
    <t>Anca Vlad</t>
  </si>
  <si>
    <t>Adela Avram</t>
  </si>
  <si>
    <t>Daniel Ndc</t>
  </si>
  <si>
    <t>Adrian Blaj</t>
  </si>
  <si>
    <t>Alin Anastasoaie</t>
  </si>
  <si>
    <t>Vasile Berea</t>
  </si>
  <si>
    <t>Adrian Gheorghe</t>
  </si>
  <si>
    <t>Total</t>
  </si>
  <si>
    <t>- D+ 200 - 500m&gt; minim 7:00/8:00 pe mie (M/F)</t>
  </si>
  <si>
    <t>- D+ 500 - 750m&gt;minim 8:00/9:00 pe mie (M/F)</t>
  </si>
  <si>
    <t>- D+ 750 - 1000m&gt;minim 9:30/10:30 pe mie (M/F)</t>
  </si>
  <si>
    <t>- D+ 1000-1500m&gt;minim 11:00/12:00 pe mie(M/F)</t>
  </si>
  <si>
    <t>- D+ 1500 - 2000m&gt;minim 13:00/14:00 pe mie (M/F)</t>
  </si>
  <si>
    <t>- D+2000- 3000m&gt;minim 15:00/16:00 pe mie (M/F)</t>
  </si>
  <si>
    <t>- peste D+3000m&gt; minim 17:00/18:00 pe mie (M/F)</t>
  </si>
  <si>
    <t>CINE</t>
  </si>
  <si>
    <t>2. Cum se desfasoara? O ETAPA PE SAPTAMANA (alergarea facuta in intervalul luni-duminica) cu cate o singura alergare care puncteaza la categoriile distanta, viteza si prezentare (vezi mai jos baremul) plus eventuale bonusuri.</t>
  </si>
  <si>
    <t xml:space="preserve">1. Poate participa oricine, membru al grupului Share your run. </t>
  </si>
  <si>
    <t>CE</t>
  </si>
  <si>
    <t>3. Te inscrie ORICAND si participa la cate etape doresti/poti (nu eliminam pe motiv de absente), prin simpla postare a unui link de alergare cu #ligaSYR. De preferat, totusi, sa se anunte participarea.</t>
  </si>
  <si>
    <t>5b. Alergarea poate sa se intinda si in saptamana urmatoare, daca a inceput in saptamana etapei (cel tarziu duminica la 23:59). Pentru ca e posibil sa avem si alergatori de ultramaraton, limita de finalizare a alergarii este lunea de dupa etapa, ora 23:59.</t>
  </si>
  <si>
    <t>6b. Verificati linkul postat pentru ca este posibil sa se stearga o litera si sa nu putem evalua alergarea. De asemenea, verificati distanta alergarii sa se incadreze in limita minima (de ex: daca faceti sincronizare, Strava poate ajusta negativ si puteti cadea sub pragul minim).</t>
  </si>
  <si>
    <t>CUM</t>
  </si>
  <si>
    <t>10. Pentru timp folosim media aritmetica intre moving si elapsed time.</t>
  </si>
  <si>
    <t>15. Trebuie sa ai minim 12 etape prezente pentru a intra la tragerea la sorti pt premiile finale</t>
  </si>
  <si>
    <t>17. Fiecare concurent va avea la dispozitie un numar de 2 posibilitati de a cere revizuirea punctajului primit, fie ca vorbim de calculul pe elevatie, dar si punctaj la prezentare etc. Abaterile / greselile de jurizare evidente care se vad si pe track-ul de alergare (i.e. distanta, timp, elevatie etc.) vor fi corectate automat, de indata ce sunt sesizate, cel tarziu la publicarea rezultatelor din etapa urmatoare. Revizuirea contestatiei se va face de 3 membri din staff. Foarte important: contestatia se poate face doar in nume propriu.</t>
  </si>
  <si>
    <t>9. Pentru ultramaraton (minim 100 km), se pot posta 2 sau mai multe linkuri pe care de adunam, cu pauzele dintre ele adaugate la elapsed.</t>
  </si>
  <si>
    <t xml:space="preserve">11. Alternativ, vor fi etape in care ponderea mai mare va fi pe Viteza/Distanta/Prezentare. Fiecare participant mentioneaza la ce vrea sa puncteze in fiecare etapa (viteza, prezentare sau distanta) si va conta conform baremului cu 50% la categoria respectiva, cealelalte avand 25%. Daca nu se mentioneaza, se va puncta conform programului standard. Dupa epuizarea a 5 etape dintr-o anumita categorie, se va alege random din cele ramase, pana epuizam </t>
  </si>
  <si>
    <t>12. Pentru a puncta la viteză, trebuie să alergi minim 2,5 km la fete/ 3 km la baieti. Daca esti sub aceste limite, vei primi 0 la punctajul de viteza, dar poti lua in continuare punctele meritate la bonus (vezi mai jos).</t>
  </si>
  <si>
    <t>13. Se ofera bonusuri de elevatie, viteza, distanta si varsta (vedeti mai jos), ca EXCEPTIE la punctajele pentru distanta si viteza obisnuite</t>
  </si>
  <si>
    <t>18. Cum se face departajarea, in caz de egalitate de puncte la final? Distanta mai mare alergata, in cursul sezonului</t>
  </si>
  <si>
    <t>BAREM</t>
  </si>
  <si>
    <t>BONUSURI (ca exceptie la baremul obisnuit, dar in anumite conditii)</t>
  </si>
  <si>
    <t>mai - aug 2024</t>
  </si>
  <si>
    <t>BONUS DIST***</t>
  </si>
  <si>
    <t>Elapsed time</t>
  </si>
  <si>
    <t>Divizia</t>
  </si>
  <si>
    <t>Viteza minima pt bonus dist BAIETI</t>
  </si>
  <si>
    <t>Distanta&gt;&gt;&gt;</t>
  </si>
  <si>
    <t>21.1-30.00</t>
  </si>
  <si>
    <t>30.01-40.00</t>
  </si>
  <si>
    <t>40.01-50.00</t>
  </si>
  <si>
    <t>50.01-60.00</t>
  </si>
  <si>
    <t>60.01-70.00</t>
  </si>
  <si>
    <t>70.01-80.00</t>
  </si>
  <si>
    <t>80.01-90.00</t>
  </si>
  <si>
    <t>100.01-120.00</t>
  </si>
  <si>
    <t>120.01-140.00</t>
  </si>
  <si>
    <r>
      <t>140.01-</t>
    </r>
    <r>
      <rPr>
        <sz val="9"/>
        <color theme="1"/>
        <rFont val="Calibri"/>
        <family val="2"/>
      </rPr>
      <t>∞</t>
    </r>
  </si>
  <si>
    <t xml:space="preserve">Elevatie </t>
  </si>
  <si>
    <t>0-200</t>
  </si>
  <si>
    <t>201-400</t>
  </si>
  <si>
    <t>401-600</t>
  </si>
  <si>
    <t>601-800</t>
  </si>
  <si>
    <t>801-1000</t>
  </si>
  <si>
    <t>1001-1200</t>
  </si>
  <si>
    <t>1201-1400</t>
  </si>
  <si>
    <t>1401-1600</t>
  </si>
  <si>
    <t>1601-1800</t>
  </si>
  <si>
    <t>1801-2000</t>
  </si>
  <si>
    <t>2001-2400</t>
  </si>
  <si>
    <t>2401-2800</t>
  </si>
  <si>
    <t>n/a</t>
  </si>
  <si>
    <t>2801-3200</t>
  </si>
  <si>
    <t>3201-3600</t>
  </si>
  <si>
    <t>3601-4000</t>
  </si>
  <si>
    <t>4001-5000</t>
  </si>
  <si>
    <t>5001-6000</t>
  </si>
  <si>
    <t>6001-7000</t>
  </si>
  <si>
    <t>7001-8000</t>
  </si>
  <si>
    <t>8001-9000</t>
  </si>
  <si>
    <t>9001-10000</t>
  </si>
  <si>
    <t>Viteza minima pt bonus dist FETE</t>
  </si>
  <si>
    <t>4c. Aditional se vor face clasamente pentru cei mai buni cataratori, vitezisti si prezentatori, care vor include concurentii din toate diviziile la un loc. Momentan, nu vom mai face clasamente F/M.</t>
  </si>
  <si>
    <t>De asemenea, daca apar situatii neacoperite de regulament, staff-ul SYR se va reuni si stabili cum se va proceda.</t>
  </si>
  <si>
    <t>Ionut Petcu</t>
  </si>
  <si>
    <t>Bronze</t>
  </si>
  <si>
    <t>Dorin Silviu</t>
  </si>
  <si>
    <t>Florin-Cristian Vrinceanu</t>
  </si>
  <si>
    <t>Tase Run</t>
  </si>
  <si>
    <t>Silviu Dobre</t>
  </si>
  <si>
    <t>Alexandru Caplea</t>
  </si>
  <si>
    <t>Andreea Badica</t>
  </si>
  <si>
    <t>Fimo Iri</t>
  </si>
  <si>
    <t>Alexandru Paduraru</t>
  </si>
  <si>
    <t>Ioana Morovan</t>
  </si>
  <si>
    <t>Gold</t>
  </si>
  <si>
    <t>Silver</t>
  </si>
  <si>
    <t>F/M</t>
  </si>
  <si>
    <t>Nr etape</t>
  </si>
  <si>
    <t>Badic Ionut</t>
  </si>
  <si>
    <t>Alexandru Cuza</t>
  </si>
  <si>
    <t>Andrei-Theodor Ghioarca</t>
  </si>
  <si>
    <t>Alexandra Surubaru</t>
  </si>
  <si>
    <t>Sezon 21</t>
  </si>
  <si>
    <t>sep - dec 2024</t>
  </si>
  <si>
    <t>Ioana Dimidov</t>
  </si>
  <si>
    <t>Participanti</t>
  </si>
  <si>
    <t>Competitie</t>
  </si>
  <si>
    <t>Illy Veronica</t>
  </si>
  <si>
    <t>Teodora Ana</t>
  </si>
  <si>
    <t>Retrogradat</t>
  </si>
  <si>
    <t>Promovat</t>
  </si>
  <si>
    <t>Status S21</t>
  </si>
  <si>
    <t>Emanuel Ioan</t>
  </si>
  <si>
    <t xml:space="preserve">4. Concurentii sunt impartiti pe sistemul diviziilor, clasamentul compunandu-se din serii de cate 20 de participanti, denumite in ordine Gold, Silver si Bronze. Pentru S22 se vor aloca pe divizii dupa etapa 1 in functie de clasamentul din S21 si de participarea la prima etapa a S22. Debutantii intra intotdeauna in ultima divizie. Pentru sezoanele urmatoare, diviziille raman aceleasi, cu mentiunea ca primii 5 promoveaza in cea superioara (unde exista), iar ultimii 5 retrogradeaza in cea inferioara (unde exista). Daca va exista o retragere suplimentara, pe langa cei retrogradati, se va oferi celui aflat pe locul 6 in divizia inferioara etc. </t>
  </si>
  <si>
    <t>4b. Prin debutant se intelege orice concurent care nu a participat in sezonul anterior sau care a participat in sezonul anterior si nu a postat in prima etapa a S22.</t>
  </si>
  <si>
    <t>6. Se accepta orice aplicatie , doar sa fie publica si tip run/alergare (fara drumetii) si fara print screen, DOAR LINK DIN APLICATIE. 
Se accepta si alergari pe banda, dar nu introduse manual in aplicatie.  Atentie! Incercati sa nu dati block pe facebook celorlalti membri SYR. Riscati sa nu fiti punctat, daca juriul nu vede postarea</t>
  </si>
  <si>
    <r>
      <rPr>
        <b/>
        <sz val="9"/>
        <color theme="1"/>
        <rFont val="Calibri"/>
        <family val="2"/>
        <scheme val="minor"/>
      </rPr>
      <t>ELEVATIE</t>
    </r>
    <r>
      <rPr>
        <sz val="9"/>
        <color theme="1"/>
        <rFont val="Calibri"/>
        <family val="2"/>
        <scheme val="minor"/>
      </rPr>
      <t>: Pentru diferenta de nivel pozitiva (elevation) de 200 m si peste se acorda proportional un nr de puncte egal cu elevatia impartita la 1500 (de exemplu: la o elevatie pozitiva de +300m vei avea 300/1500=0,2 puncte, la +1700m vei avea 1700/1500=1,13 puncte, iar la un +4000m vei avea 4000/1500=2,67 puncte bonus). 
Este necesar un minim de viteza pentru bonusul de elevatie, astfel: 
- D+ 200m&gt; minim 7:00/8:00 pe mie (M/F)
- D+ 500m&gt; minim 8:00/9:00 pe mie (M/F)
- D+ 750m&gt;minim 9:30/10:30 pe mie (M/F)
- D+ 1000m&gt;minim 11:00/12:00 pe mie (M/F)
- D+ 1500m&gt;minim 13:00/14:00 pe mie(M/F)
- D+ 2000m&gt;minim 15:00/16:00 pe mie (M/F)
- peste D+3000m&gt; minim 17:00/18:00 pe mie (M/F)
Se acorda la fiecare etapa in plus fata de punctajul calculat obisnuit, drept compensatie pentru scaderea de viteza pe urcare si nu e conditionat decat de faptul ca trebuie sa ai distanta de min 1p. 
Recomandabil sa se mentioneze in prezentare ca a fost cu diferenta de nivel</t>
    </r>
  </si>
  <si>
    <r>
      <rPr>
        <b/>
        <sz val="9"/>
        <color theme="1"/>
        <rFont val="Calibri"/>
        <family val="2"/>
        <scheme val="minor"/>
      </rPr>
      <t>DISTANTA</t>
    </r>
    <r>
      <rPr>
        <sz val="9"/>
        <color theme="1"/>
        <rFont val="Calibri"/>
        <family val="2"/>
        <scheme val="minor"/>
      </rPr>
      <t xml:space="preserve">: Pentru distanta peste semi: 0,1 puncte pentru fiecare 2 km in plus (de exemplu: la 36 de km alergati ai 36-21=15/2=7,... =&gt;0.7puncte bonus) pana la 99 km, intre 103 si 199 km se dau 0.1p pentru fiecare 4 km in plus, iar de aici in sus se dau cate 0.1p pt fiecare 8 km in plus. 
ATENTIE: Se acorda la fiecare etapa in plus fata de punctajul calculat obisnuit, drept compensatie pentru scaderea de viteza pe distanta si este conditionat totusi de o viteza minima, conform unei matrici. Principiul este ca pentru o anumita distanta si elevatie trebuie respectata o viteza minima ca sa iei bonusul de distanta. De exemplu: un baiat care alearga 50km cu o elevatie de +2000, trebuie sa aiba o viteza minima de 14:00 pentru a lua bonus la distanta. Mai multe detalii in sheet Barem
</t>
    </r>
  </si>
  <si>
    <r>
      <t xml:space="preserve">Diferenta de nivel pozitiva (nr de metri urcati) trebuie sa fie cel putin 75%  din diferenta de nivel negativa (metri coborati), altfel primesti 0p in etapa respectiva. Cine abuzeaza de regula (o foloseste de mai multe ori la limita), va primi de asemenea 0p. </t>
    </r>
    <r>
      <rPr>
        <b/>
        <sz val="9"/>
        <color rgb="FFFF0000"/>
        <rFont val="Calibri"/>
        <family val="2"/>
        <scheme val="minor"/>
      </rPr>
      <t>ATENTIE: Se accepta abatere de la aceasta regula doar in cazul alergarilor din cadrul curselor oficiale acreditate de World Athletics (ex: Crosul Arenelor)</t>
    </r>
  </si>
  <si>
    <t>Mentiuni: in cazul in care exista neconcordante intre sheetul "Regulament S22" si "Barem", are prioritate sheetul "Barem" si vom updata imediat si descrierea.</t>
  </si>
  <si>
    <t>Dupa jumatatea saptamanii imediat urmatoare etapei, in functie de volumul de alergari din liga si de disponibilitatea echipei admnistrative</t>
  </si>
  <si>
    <t>A se consulta sheet-ul Barem - coloanele F - I</t>
  </si>
  <si>
    <t>Se face departajare F/M dar nu exista diferentiere intre divizii</t>
  </si>
  <si>
    <t>Sub 2,5 km - 0p</t>
  </si>
  <si>
    <t>2,5-20 km - Distanta/4</t>
  </si>
  <si>
    <t>Peste 20 km - 5p</t>
  </si>
  <si>
    <t>Sub 3 km - 0p</t>
  </si>
  <si>
    <t>3-21 km  - Distanta/4</t>
  </si>
  <si>
    <t>Peste 21 km - 5p</t>
  </si>
  <si>
    <r>
      <t>5. Fiecare concurent va face postare direct pe grup (FARA DISTRIBUIRE DE PE PROFILUL PERSONAL/PAGINGI/GRUPURI etc) alergarea din saptamana respectiva, obligatoriu cu hastag #ligaSYR si eventual #viteza/#distanta/#prezentare daca doreste si o prezentare la latitudinea fiecaruia (poze, filmulete, descriere, ceva amuzant etc). 
IN CAZ DE LIPSA HASTAG, NU SE VA PUNCTA!!!. Daca ai mai multe alergari cu #ligaSYR, o luam doar pe prima</t>
    </r>
    <r>
      <rPr>
        <sz val="9"/>
        <color rgb="FFFF0000"/>
        <rFont val="Calibri"/>
        <family val="2"/>
        <scheme val="minor"/>
      </rPr>
      <t>. Daca s-au epuizat categoriile/nu s-a mentionat la ce se puncteaza se ia fie categoria din saptamana respectiva si daca si aceasta este epuizata se va lua categoria cu cele mai putine postari.</t>
    </r>
  </si>
  <si>
    <t xml:space="preserve"> 4:22:43</t>
  </si>
  <si>
    <t>S</t>
  </si>
  <si>
    <t>Bogdan Drânceanu</t>
  </si>
  <si>
    <t>Butnariu Adrian</t>
  </si>
  <si>
    <t>comeback</t>
  </si>
  <si>
    <t>Alina Paula Marin</t>
  </si>
  <si>
    <t>new</t>
  </si>
  <si>
    <t>Ioana Maria</t>
  </si>
  <si>
    <t>Ion Lucian</t>
  </si>
  <si>
    <t>Eva Maria</t>
  </si>
  <si>
    <t>Loredana Maria Coman</t>
  </si>
  <si>
    <t>*out - nepostat in etapa 1</t>
  </si>
  <si>
    <t>Status</t>
  </si>
  <si>
    <t>Divizie</t>
  </si>
  <si>
    <t>Faget Winter Race</t>
  </si>
  <si>
    <t>Promovat #2</t>
  </si>
  <si>
    <t>Oradea City Trail</t>
  </si>
  <si>
    <t>Semimaraton Gerar</t>
  </si>
  <si>
    <t>00:44;38</t>
  </si>
  <si>
    <t>Comeback</t>
  </si>
  <si>
    <t>Iulia Anamaria</t>
  </si>
  <si>
    <t>Halcyon Winter Trail</t>
  </si>
  <si>
    <t>Winter Buridava</t>
  </si>
  <si>
    <t>Abandon</t>
  </si>
  <si>
    <t xml:space="preserve"> D</t>
  </si>
  <si>
    <t>SKV Vertical Race</t>
  </si>
  <si>
    <t xml:space="preserve"> 1:45:50</t>
  </si>
  <si>
    <t>Scorilo Winter Trail</t>
  </si>
  <si>
    <t xml:space="preserve">Vladeasa Winter Trail </t>
  </si>
  <si>
    <t>0:53:$0</t>
  </si>
  <si>
    <t>00:53;59</t>
  </si>
  <si>
    <t>Roma Half Marathon</t>
  </si>
  <si>
    <t>Elena Avasilichioaiei</t>
  </si>
  <si>
    <t>DSQ</t>
  </si>
  <si>
    <t>Meia Maratona de Lisboa</t>
  </si>
  <si>
    <t>SportGuru Timisoara 21k .</t>
  </si>
  <si>
    <t>1:58"35</t>
  </si>
  <si>
    <t>Logicom Paphos Marathon</t>
  </si>
  <si>
    <t>d</t>
  </si>
  <si>
    <t>Crosul Divelor</t>
  </si>
  <si>
    <t>23:33::19</t>
  </si>
  <si>
    <t>Legal Half Marathon</t>
  </si>
  <si>
    <t>Ultra Race 24h Galati</t>
  </si>
  <si>
    <t>Peniel Trail Run</t>
  </si>
  <si>
    <t>Chianti Marathon Trail by UTMB</t>
  </si>
  <si>
    <t>Liverpool Half Marathon</t>
  </si>
  <si>
    <t>Festivalul Sporturilor Baneasa</t>
  </si>
  <si>
    <t>Garboavele Trail Run</t>
  </si>
  <si>
    <t/>
  </si>
  <si>
    <t>Primavera Trail Race</t>
  </si>
  <si>
    <t>00:30.07</t>
  </si>
  <si>
    <t>Wizz Air Cluj Marathon</t>
  </si>
  <si>
    <t>Prague Half -marathon</t>
  </si>
  <si>
    <t>Park Tour România 3 &amp; Cupa Zăganii Buzău</t>
  </si>
  <si>
    <t>Crosul USAMV</t>
  </si>
  <si>
    <t>Antalya Maraton</t>
  </si>
  <si>
    <t>Milano Marathon</t>
  </si>
  <si>
    <t>Ultramarathon Galati</t>
  </si>
  <si>
    <t xml:space="preserve">Wizz Air Cluj Napoca </t>
  </si>
  <si>
    <t>Run Braila</t>
  </si>
  <si>
    <t>Wizzair Cluj Napoca Marathon</t>
  </si>
  <si>
    <t>Praga Half Marathon</t>
  </si>
  <si>
    <t>Cros USAMV</t>
  </si>
  <si>
    <t>Semimaraton Brasov</t>
  </si>
  <si>
    <t>Baneasa Forest Run</t>
  </si>
  <si>
    <t>Chisinau Half Marathon</t>
  </si>
  <si>
    <t xml:space="preserve">Ibiza Marathon </t>
  </si>
  <si>
    <t>Istria 100</t>
  </si>
  <si>
    <t>Maratonul Argonautilor</t>
  </si>
  <si>
    <t>Ibiza Marathon</t>
  </si>
  <si>
    <t>Trebes trail</t>
  </si>
  <si>
    <t>Bucharest 10k&amp;Half by Dita</t>
  </si>
  <si>
    <t>Medieval Trail Race</t>
  </si>
  <si>
    <t>Status S22</t>
  </si>
  <si>
    <t>Urme pe play</t>
  </si>
  <si>
    <t>Semimaraton Iasi</t>
  </si>
  <si>
    <t>Rotary Run</t>
  </si>
  <si>
    <t>Urme Pe Play</t>
  </si>
  <si>
    <t>Boston Marathon</t>
  </si>
  <si>
    <t>Sezon 22</t>
  </si>
  <si>
    <t>jan - apr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</si>
</sst>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h:mm:ss;@"/>
    <numFmt numFmtId="166" formatCode="_(* #,##0.0_);_(* \(#,##0.0\);_(* &quot;-&quot;??_);_(@_)"/>
    <numFmt numFmtId="167" formatCode="_(* #,##0_);_(* \(#,##0\);_(* &quot;-&quot;??_);_(@_)"/>
    <numFmt numFmtId="168" formatCode="0.0"/>
    <numFmt numFmtId="169" formatCode="[$-409]d\-mmm\-yy;@"/>
    <numFmt numFmtId="170" formatCode="_(* #,##0.0000_);_(* \(#,##0.0000\);_(* &quot;-&quot;??_);_(@_)"/>
    <numFmt numFmtId="171" formatCode="0;[Red]0"/>
    <numFmt numFmtId="172" formatCode="[$-409]d\-mmm\-yy"/>
  </numFmts>
  <fonts count="33" x14ac:knownFonts="1">
    <font>
      <sz val="11"/>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sz val="9"/>
      <name val="Calibri"/>
      <family val="2"/>
      <scheme val="minor"/>
    </font>
    <font>
      <b/>
      <sz val="9"/>
      <name val="Calibri"/>
      <family val="2"/>
      <scheme val="minor"/>
    </font>
    <font>
      <b/>
      <u/>
      <sz val="9"/>
      <name val="Calibri"/>
      <family val="2"/>
      <scheme val="minor"/>
    </font>
    <font>
      <b/>
      <sz val="9"/>
      <color theme="0"/>
      <name val="Calibri"/>
      <family val="2"/>
      <scheme val="minor"/>
    </font>
    <font>
      <sz val="9"/>
      <color theme="0"/>
      <name val="Calibri"/>
      <family val="2"/>
      <scheme val="minor"/>
    </font>
    <font>
      <b/>
      <sz val="11"/>
      <name val="Calibri"/>
      <family val="2"/>
      <scheme val="minor"/>
    </font>
    <font>
      <sz val="9"/>
      <color rgb="FFFF0000"/>
      <name val="Calibri"/>
      <family val="2"/>
      <scheme val="minor"/>
    </font>
    <font>
      <i/>
      <sz val="9"/>
      <name val="Calibri"/>
      <family val="2"/>
      <scheme val="minor"/>
    </font>
    <font>
      <sz val="10"/>
      <color rgb="FFFF0000"/>
      <name val="Calibri"/>
      <family val="2"/>
      <scheme val="minor"/>
    </font>
    <font>
      <sz val="8"/>
      <name val="Calibri"/>
      <family val="2"/>
      <scheme val="minor"/>
    </font>
    <font>
      <b/>
      <sz val="10"/>
      <name val="Calibri"/>
      <family val="2"/>
      <scheme val="minor"/>
    </font>
    <font>
      <b/>
      <sz val="9"/>
      <color rgb="FFFF0000"/>
      <name val="Calibri"/>
      <family val="2"/>
      <scheme val="minor"/>
    </font>
    <font>
      <sz val="9"/>
      <color theme="1"/>
      <name val="Calibri"/>
      <family val="2"/>
    </font>
    <font>
      <b/>
      <sz val="9"/>
      <color theme="9"/>
      <name val="Calibri"/>
      <family val="2"/>
      <scheme val="minor"/>
    </font>
    <font>
      <b/>
      <sz val="9"/>
      <color rgb="FF00B050"/>
      <name val="Calibri"/>
      <family val="2"/>
      <scheme val="minor"/>
    </font>
    <font>
      <sz val="11"/>
      <color theme="1"/>
      <name val="Calibri"/>
      <scheme val="minor"/>
    </font>
    <font>
      <sz val="9"/>
      <color theme="1"/>
      <name val="Calibri"/>
    </font>
    <font>
      <sz val="9"/>
      <color rgb="FFFF0000"/>
      <name val="Calibri"/>
    </font>
    <font>
      <sz val="9"/>
      <color rgb="FF000000"/>
      <name val="Calibri"/>
    </font>
    <font>
      <sz val="9"/>
      <color theme="0"/>
      <name val="Calibri"/>
    </font>
    <font>
      <sz val="9"/>
      <color rgb="FFFFFFFF"/>
      <name val="Calibri"/>
    </font>
    <font>
      <sz val="9"/>
      <color theme="0"/>
      <name val="Calibri"/>
      <family val="2"/>
    </font>
    <font>
      <sz val="9"/>
      <color rgb="FFFF0000"/>
      <name val="Calibri"/>
      <family val="2"/>
    </font>
  </fonts>
  <fills count="20">
    <fill>
      <patternFill patternType="none"/>
    </fill>
    <fill>
      <patternFill patternType="gray125"/>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0"/>
        <bgColor indexed="64"/>
      </patternFill>
    </fill>
    <fill>
      <patternFill patternType="solid">
        <fgColor rgb="FFFFFFCC"/>
        <bgColor indexed="64"/>
      </patternFill>
    </fill>
    <fill>
      <patternFill patternType="solid">
        <fgColor rgb="FF002060"/>
        <bgColor indexed="64"/>
      </patternFill>
    </fill>
    <fill>
      <patternFill patternType="solid">
        <fgColor rgb="FFFFFF00"/>
        <bgColor indexed="64"/>
      </patternFill>
    </fill>
    <fill>
      <patternFill patternType="solid">
        <fgColor rgb="FF0070C0"/>
        <bgColor indexed="64"/>
      </patternFill>
    </fill>
    <fill>
      <patternFill patternType="solid">
        <fgColor rgb="FFFF66CC"/>
        <bgColor indexed="64"/>
      </patternFill>
    </fill>
    <fill>
      <patternFill patternType="solid">
        <fgColor rgb="FF00B0F0"/>
        <bgColor indexed="64"/>
      </patternFill>
    </fill>
    <fill>
      <patternFill patternType="solid">
        <fgColor rgb="FFFF0000"/>
        <bgColor indexed="64"/>
      </patternFill>
    </fill>
    <fill>
      <patternFill patternType="solid">
        <fgColor theme="8" tint="0.79998168889431442"/>
        <bgColor indexed="64"/>
      </patternFill>
    </fill>
    <fill>
      <patternFill patternType="solid">
        <fgColor rgb="FF92D050"/>
        <bgColor indexed="64"/>
      </patternFill>
    </fill>
    <fill>
      <patternFill patternType="solid">
        <fgColor rgb="FFF49698"/>
        <bgColor indexed="64"/>
      </patternFill>
    </fill>
    <fill>
      <patternFill patternType="solid">
        <fgColor theme="9" tint="0.59999389629810485"/>
        <bgColor indexed="64"/>
      </patternFill>
    </fill>
    <fill>
      <patternFill patternType="solid">
        <fgColor rgb="FFFFFF00"/>
        <bgColor rgb="FFFFFF00"/>
      </patternFill>
    </fill>
    <fill>
      <patternFill patternType="solid">
        <fgColor rgb="FF0070C0"/>
        <bgColor rgb="FF0070C0"/>
      </patternFill>
    </fill>
  </fills>
  <borders count="1">
    <border>
      <left/>
      <right/>
      <top/>
      <bottom/>
      <diagonal/>
    </border>
  </borders>
  <cellStyleXfs count="61">
    <xf numFmtId="169" fontId="0" fillId="0" borderId="0"/>
    <xf numFmtId="16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2" fontId="25"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cellStyleXfs>
  <cellXfs count="238">
    <xf numFmtId="169" fontId="0" fillId="0" borderId="0" xfId="0"/>
    <xf numFmtId="169" fontId="1" fillId="0" borderId="0" xfId="0" applyFont="1"/>
    <xf numFmtId="169" fontId="2" fillId="2" borderId="0" xfId="0" applyFont="1" applyFill="1" applyAlignment="1">
      <alignment horizontal="center" wrapText="1"/>
    </xf>
    <xf numFmtId="169" fontId="2" fillId="2" borderId="0" xfId="0" applyFont="1" applyFill="1" applyAlignment="1">
      <alignment horizontal="right" wrapText="1"/>
    </xf>
    <xf numFmtId="169" fontId="1" fillId="0" borderId="0" xfId="0" applyFont="1" applyAlignment="1">
      <alignment wrapText="1"/>
    </xf>
    <xf numFmtId="169" fontId="1" fillId="3" borderId="0" xfId="0" applyFont="1" applyFill="1" applyAlignment="1">
      <alignment wrapText="1"/>
    </xf>
    <xf numFmtId="169" fontId="2" fillId="3" borderId="0" xfId="0" applyFont="1" applyFill="1" applyAlignment="1">
      <alignment horizontal="center" wrapText="1"/>
    </xf>
    <xf numFmtId="169" fontId="3" fillId="4" borderId="0" xfId="0" applyFont="1" applyFill="1" applyAlignment="1">
      <alignment wrapText="1"/>
    </xf>
    <xf numFmtId="169" fontId="3" fillId="5" borderId="0" xfId="0" applyFont="1" applyFill="1" applyAlignment="1">
      <alignment wrapText="1"/>
    </xf>
    <xf numFmtId="21" fontId="3" fillId="5" borderId="0" xfId="0" applyNumberFormat="1" applyFont="1" applyFill="1" applyAlignment="1">
      <alignment horizontal="right" wrapText="1"/>
    </xf>
    <xf numFmtId="9" fontId="3" fillId="0" borderId="0" xfId="0" applyNumberFormat="1" applyFont="1" applyAlignment="1">
      <alignment horizontal="right" wrapText="1"/>
    </xf>
    <xf numFmtId="165" fontId="1" fillId="0" borderId="0" xfId="0" applyNumberFormat="1" applyFont="1"/>
    <xf numFmtId="169" fontId="4" fillId="0" borderId="0" xfId="0" applyFont="1"/>
    <xf numFmtId="169" fontId="5" fillId="0" borderId="0" xfId="0" applyFont="1" applyAlignment="1">
      <alignment wrapText="1"/>
    </xf>
    <xf numFmtId="169" fontId="6" fillId="0" borderId="0" xfId="0" applyFont="1"/>
    <xf numFmtId="169" fontId="5" fillId="2" borderId="0" xfId="0" applyFont="1" applyFill="1" applyAlignment="1">
      <alignment wrapText="1"/>
    </xf>
    <xf numFmtId="169" fontId="5" fillId="3" borderId="0" xfId="0" applyFont="1" applyFill="1" applyAlignment="1">
      <alignment wrapText="1"/>
    </xf>
    <xf numFmtId="164" fontId="3" fillId="0" borderId="0" xfId="1" applyFont="1" applyBorder="1" applyAlignment="1">
      <alignment horizontal="right" wrapText="1"/>
    </xf>
    <xf numFmtId="164" fontId="1" fillId="0" borderId="0" xfId="1" applyFont="1" applyBorder="1"/>
    <xf numFmtId="166" fontId="1" fillId="0" borderId="0" xfId="1" applyNumberFormat="1" applyFont="1" applyFill="1" applyBorder="1"/>
    <xf numFmtId="167" fontId="1" fillId="0" borderId="0" xfId="1" applyNumberFormat="1" applyFont="1" applyBorder="1"/>
    <xf numFmtId="169" fontId="1" fillId="6" borderId="0" xfId="0" applyFont="1" applyFill="1"/>
    <xf numFmtId="168" fontId="1" fillId="6" borderId="0" xfId="0" applyNumberFormat="1" applyFont="1" applyFill="1"/>
    <xf numFmtId="169" fontId="10" fillId="0" borderId="0" xfId="0" applyFont="1" applyAlignment="1">
      <alignment vertical="center"/>
    </xf>
    <xf numFmtId="169" fontId="2" fillId="0" borderId="0" xfId="0" applyFont="1" applyAlignment="1">
      <alignment horizontal="left" wrapText="1"/>
    </xf>
    <xf numFmtId="169" fontId="7" fillId="6" borderId="0" xfId="0" applyFont="1" applyFill="1" applyAlignment="1">
      <alignment horizontal="center"/>
    </xf>
    <xf numFmtId="168" fontId="7" fillId="6" borderId="0" xfId="0" applyNumberFormat="1" applyFont="1" applyFill="1" applyAlignment="1">
      <alignment horizontal="center"/>
    </xf>
    <xf numFmtId="169" fontId="7" fillId="7" borderId="0" xfId="0" applyFont="1" applyFill="1" applyAlignment="1">
      <alignment horizontal="center"/>
    </xf>
    <xf numFmtId="2" fontId="8" fillId="7" borderId="0" xfId="0" applyNumberFormat="1" applyFont="1" applyFill="1" applyAlignment="1">
      <alignment horizontal="center"/>
    </xf>
    <xf numFmtId="169" fontId="5" fillId="0" borderId="0" xfId="0" applyFont="1"/>
    <xf numFmtId="1" fontId="7" fillId="6" borderId="0" xfId="0" applyNumberFormat="1" applyFont="1" applyFill="1" applyAlignment="1">
      <alignment horizontal="left" vertical="top"/>
    </xf>
    <xf numFmtId="2" fontId="1" fillId="0" borderId="0" xfId="0" applyNumberFormat="1" applyFont="1"/>
    <xf numFmtId="169" fontId="13" fillId="8" borderId="0" xfId="0" applyFont="1" applyFill="1" applyAlignment="1">
      <alignment wrapText="1"/>
    </xf>
    <xf numFmtId="164" fontId="3" fillId="0" borderId="0" xfId="1" applyFont="1" applyFill="1" applyBorder="1" applyAlignment="1">
      <alignment horizontal="right" wrapText="1"/>
    </xf>
    <xf numFmtId="169" fontId="8" fillId="0" borderId="0" xfId="0" applyFont="1"/>
    <xf numFmtId="164" fontId="8" fillId="0" borderId="0" xfId="1" applyFont="1"/>
    <xf numFmtId="169" fontId="7" fillId="0" borderId="0" xfId="0" applyFont="1"/>
    <xf numFmtId="164" fontId="7" fillId="0" borderId="0" xfId="1" applyFont="1"/>
    <xf numFmtId="169" fontId="7" fillId="0" borderId="0" xfId="0" applyFont="1" applyAlignment="1">
      <alignment horizontal="right"/>
    </xf>
    <xf numFmtId="169" fontId="11" fillId="0" borderId="0" xfId="0" applyFont="1"/>
    <xf numFmtId="164" fontId="11" fillId="0" borderId="0" xfId="0" applyNumberFormat="1" applyFont="1"/>
    <xf numFmtId="169" fontId="15" fillId="0" borderId="0" xfId="0" applyFont="1"/>
    <xf numFmtId="169" fontId="14" fillId="10" borderId="0" xfId="0" applyFont="1" applyFill="1" applyAlignment="1">
      <alignment wrapText="1"/>
    </xf>
    <xf numFmtId="2" fontId="14" fillId="10" borderId="0" xfId="0" applyNumberFormat="1" applyFont="1" applyFill="1" applyAlignment="1">
      <alignment horizontal="right" wrapText="1"/>
    </xf>
    <xf numFmtId="21" fontId="14" fillId="10" borderId="0" xfId="0" applyNumberFormat="1" applyFont="1" applyFill="1" applyAlignment="1">
      <alignment horizontal="right" wrapText="1"/>
    </xf>
    <xf numFmtId="167" fontId="14" fillId="10" borderId="0" xfId="1" applyNumberFormat="1" applyFont="1" applyFill="1" applyBorder="1" applyAlignment="1">
      <alignment horizontal="right" wrapText="1"/>
    </xf>
    <xf numFmtId="169" fontId="11" fillId="0" borderId="0" xfId="0" quotePrefix="1" applyFont="1"/>
    <xf numFmtId="169" fontId="10" fillId="0" borderId="0" xfId="0" applyFont="1"/>
    <xf numFmtId="169" fontId="11" fillId="9" borderId="0" xfId="0" applyFont="1" applyFill="1"/>
    <xf numFmtId="169" fontId="14" fillId="10" borderId="0" xfId="0" applyFont="1" applyFill="1" applyAlignment="1">
      <alignment horizontal="right" wrapText="1"/>
    </xf>
    <xf numFmtId="169" fontId="10" fillId="4" borderId="0" xfId="0" applyFont="1" applyFill="1" applyAlignment="1">
      <alignment wrapText="1"/>
    </xf>
    <xf numFmtId="169" fontId="10" fillId="0" borderId="0" xfId="0" applyFont="1" applyAlignment="1">
      <alignment wrapText="1"/>
    </xf>
    <xf numFmtId="169" fontId="10" fillId="5" borderId="0" xfId="0" applyFont="1" applyFill="1" applyAlignment="1">
      <alignment wrapText="1"/>
    </xf>
    <xf numFmtId="21" fontId="10" fillId="5" borderId="0" xfId="0" applyNumberFormat="1" applyFont="1" applyFill="1" applyAlignment="1">
      <alignment horizontal="right" wrapText="1"/>
    </xf>
    <xf numFmtId="166" fontId="1" fillId="0" borderId="0" xfId="1" applyNumberFormat="1" applyFont="1" applyBorder="1" applyAlignment="1">
      <alignment wrapText="1"/>
    </xf>
    <xf numFmtId="2" fontId="1" fillId="0" borderId="0" xfId="0" applyNumberFormat="1" applyFont="1" applyAlignment="1">
      <alignment wrapText="1"/>
    </xf>
    <xf numFmtId="168" fontId="1" fillId="0" borderId="0" xfId="0" applyNumberFormat="1" applyFont="1" applyAlignment="1">
      <alignment wrapText="1"/>
    </xf>
    <xf numFmtId="170" fontId="1" fillId="0" borderId="0" xfId="1" applyNumberFormat="1" applyFont="1" applyBorder="1"/>
    <xf numFmtId="167" fontId="8" fillId="7" borderId="0" xfId="1" applyNumberFormat="1" applyFont="1" applyFill="1" applyBorder="1" applyAlignment="1">
      <alignment horizontal="center"/>
    </xf>
    <xf numFmtId="21" fontId="10" fillId="0" borderId="0" xfId="0" applyNumberFormat="1" applyFont="1" applyAlignment="1">
      <alignment horizontal="right" wrapText="1"/>
    </xf>
    <xf numFmtId="169" fontId="0" fillId="9" borderId="0" xfId="0" applyFill="1"/>
    <xf numFmtId="1" fontId="14" fillId="10" borderId="0" xfId="0" applyNumberFormat="1" applyFont="1" applyFill="1" applyAlignment="1">
      <alignment horizontal="right" wrapText="1"/>
    </xf>
    <xf numFmtId="1" fontId="1" fillId="0" borderId="0" xfId="0" applyNumberFormat="1" applyFont="1"/>
    <xf numFmtId="1" fontId="1" fillId="0" borderId="0" xfId="0" applyNumberFormat="1" applyFont="1" applyAlignment="1">
      <alignment horizontal="right" wrapText="1"/>
    </xf>
    <xf numFmtId="1" fontId="7" fillId="6" borderId="0" xfId="0" applyNumberFormat="1" applyFont="1" applyFill="1" applyAlignment="1">
      <alignment horizontal="center"/>
    </xf>
    <xf numFmtId="1" fontId="7" fillId="7" borderId="0" xfId="0" applyNumberFormat="1" applyFont="1" applyFill="1" applyAlignment="1">
      <alignment horizontal="center"/>
    </xf>
    <xf numFmtId="1" fontId="1" fillId="6" borderId="0" xfId="0" applyNumberFormat="1" applyFont="1" applyFill="1"/>
    <xf numFmtId="1" fontId="7" fillId="0" borderId="0" xfId="0" applyNumberFormat="1" applyFont="1"/>
    <xf numFmtId="1" fontId="8" fillId="0" borderId="0" xfId="0" applyNumberFormat="1" applyFont="1"/>
    <xf numFmtId="1" fontId="11" fillId="0" borderId="0" xfId="0" applyNumberFormat="1" applyFont="1"/>
    <xf numFmtId="168" fontId="3" fillId="4" borderId="0" xfId="0" applyNumberFormat="1" applyFont="1" applyFill="1" applyAlignment="1">
      <alignment horizontal="right" wrapText="1"/>
    </xf>
    <xf numFmtId="168" fontId="10" fillId="4" borderId="0" xfId="0" applyNumberFormat="1" applyFont="1" applyFill="1" applyAlignment="1">
      <alignment horizontal="right" wrapText="1"/>
    </xf>
    <xf numFmtId="168" fontId="3" fillId="5" borderId="0" xfId="0" applyNumberFormat="1" applyFont="1" applyFill="1" applyAlignment="1">
      <alignment horizontal="right" wrapText="1"/>
    </xf>
    <xf numFmtId="168" fontId="10" fillId="5" borderId="0" xfId="0" applyNumberFormat="1" applyFont="1" applyFill="1" applyAlignment="1">
      <alignment horizontal="right" wrapText="1"/>
    </xf>
    <xf numFmtId="168" fontId="2" fillId="2" borderId="0" xfId="0" applyNumberFormat="1" applyFont="1" applyFill="1" applyAlignment="1">
      <alignment horizontal="right" wrapText="1"/>
    </xf>
    <xf numFmtId="168" fontId="1" fillId="0" borderId="0" xfId="0" applyNumberFormat="1" applyFont="1"/>
    <xf numFmtId="168" fontId="1" fillId="3" borderId="0" xfId="0" applyNumberFormat="1" applyFont="1" applyFill="1" applyAlignment="1">
      <alignment wrapText="1"/>
    </xf>
    <xf numFmtId="1" fontId="3" fillId="4" borderId="0" xfId="0" applyNumberFormat="1" applyFont="1" applyFill="1" applyAlignment="1">
      <alignment horizontal="right" wrapText="1"/>
    </xf>
    <xf numFmtId="1" fontId="10" fillId="4" borderId="0" xfId="0" applyNumberFormat="1" applyFont="1" applyFill="1" applyAlignment="1">
      <alignment horizontal="right" wrapText="1"/>
    </xf>
    <xf numFmtId="164" fontId="10" fillId="0" borderId="0" xfId="1" applyFont="1" applyFill="1"/>
    <xf numFmtId="1" fontId="11" fillId="0" borderId="0" xfId="0" applyNumberFormat="1" applyFont="1" applyAlignment="1">
      <alignment horizontal="right"/>
    </xf>
    <xf numFmtId="167" fontId="6" fillId="0" borderId="0" xfId="1" applyNumberFormat="1" applyFont="1"/>
    <xf numFmtId="0" fontId="0" fillId="0" borderId="0" xfId="0" applyNumberFormat="1"/>
    <xf numFmtId="0" fontId="4" fillId="0" borderId="0" xfId="0" applyNumberFormat="1" applyFont="1"/>
    <xf numFmtId="0" fontId="0" fillId="0" borderId="0" xfId="0" quotePrefix="1" applyNumberFormat="1"/>
    <xf numFmtId="0" fontId="10" fillId="0" borderId="0" xfId="0" applyNumberFormat="1" applyFont="1"/>
    <xf numFmtId="0" fontId="11" fillId="0" borderId="0" xfId="0" applyNumberFormat="1" applyFont="1"/>
    <xf numFmtId="0" fontId="10" fillId="9" borderId="0" xfId="0" applyNumberFormat="1" applyFont="1" applyFill="1"/>
    <xf numFmtId="0" fontId="6" fillId="0" borderId="0" xfId="0" applyNumberFormat="1" applyFont="1"/>
    <xf numFmtId="164" fontId="4" fillId="0" borderId="0" xfId="1" applyFont="1"/>
    <xf numFmtId="164" fontId="0" fillId="0" borderId="0" xfId="1" applyFont="1"/>
    <xf numFmtId="167" fontId="1" fillId="0" borderId="0" xfId="1" applyNumberFormat="1" applyFont="1" applyFill="1"/>
    <xf numFmtId="169" fontId="1" fillId="0" borderId="0" xfId="0" quotePrefix="1" applyFont="1"/>
    <xf numFmtId="169" fontId="16" fillId="9" borderId="0" xfId="0" applyFont="1" applyFill="1" applyAlignment="1">
      <alignment horizontal="right" wrapText="1"/>
    </xf>
    <xf numFmtId="169" fontId="10" fillId="9" borderId="0" xfId="0" applyFont="1" applyFill="1"/>
    <xf numFmtId="164" fontId="16" fillId="0" borderId="0" xfId="1" applyFont="1" applyFill="1"/>
    <xf numFmtId="1" fontId="18" fillId="9" borderId="0" xfId="0" applyNumberFormat="1" applyFont="1" applyFill="1"/>
    <xf numFmtId="169" fontId="18" fillId="9" borderId="0" xfId="0" applyFont="1" applyFill="1"/>
    <xf numFmtId="10" fontId="1" fillId="0" borderId="0" xfId="3" applyNumberFormat="1" applyFont="1" applyFill="1"/>
    <xf numFmtId="169" fontId="10" fillId="13" borderId="0" xfId="0" applyFont="1" applyFill="1"/>
    <xf numFmtId="164" fontId="10" fillId="13" borderId="0" xfId="1" applyFont="1" applyFill="1"/>
    <xf numFmtId="164" fontId="16" fillId="13" borderId="0" xfId="1" applyFont="1" applyFill="1"/>
    <xf numFmtId="166" fontId="1" fillId="0" borderId="0" xfId="1" applyNumberFormat="1" applyFont="1"/>
    <xf numFmtId="0" fontId="1" fillId="0" borderId="0" xfId="0" applyNumberFormat="1" applyFont="1"/>
    <xf numFmtId="167" fontId="1" fillId="0" borderId="0" xfId="1" applyNumberFormat="1" applyFont="1" applyFill="1" applyAlignment="1">
      <alignment horizontal="right" wrapText="1"/>
    </xf>
    <xf numFmtId="164" fontId="7" fillId="7" borderId="0" xfId="1" applyFont="1" applyFill="1" applyAlignment="1">
      <alignment horizontal="center"/>
    </xf>
    <xf numFmtId="164" fontId="1" fillId="6" borderId="0" xfId="1" applyFont="1" applyFill="1"/>
    <xf numFmtId="169" fontId="12" fillId="0" borderId="0" xfId="0" applyFont="1" applyAlignment="1">
      <alignment vertical="center"/>
    </xf>
    <xf numFmtId="169" fontId="1" fillId="0" borderId="0" xfId="0" quotePrefix="1" applyFont="1" applyAlignment="1">
      <alignment wrapText="1"/>
    </xf>
    <xf numFmtId="167" fontId="1" fillId="0" borderId="0" xfId="1" applyNumberFormat="1" applyFont="1"/>
    <xf numFmtId="9" fontId="3" fillId="14" borderId="0" xfId="0" applyNumberFormat="1" applyFont="1" applyFill="1" applyAlignment="1">
      <alignment horizontal="right" wrapText="1"/>
    </xf>
    <xf numFmtId="9" fontId="1" fillId="0" borderId="0" xfId="3" applyFont="1"/>
    <xf numFmtId="9" fontId="1" fillId="0" borderId="0" xfId="3" applyFont="1" applyAlignment="1">
      <alignment horizontal="left"/>
    </xf>
    <xf numFmtId="164" fontId="5" fillId="6" borderId="0" xfId="1" applyFont="1" applyFill="1"/>
    <xf numFmtId="164" fontId="1" fillId="0" borderId="0" xfId="1" applyFont="1"/>
    <xf numFmtId="37" fontId="8" fillId="7" borderId="0" xfId="1" applyNumberFormat="1" applyFont="1" applyFill="1" applyBorder="1" applyAlignment="1">
      <alignment horizontal="center"/>
    </xf>
    <xf numFmtId="169" fontId="3" fillId="11" borderId="0" xfId="0" applyFont="1" applyFill="1" applyAlignment="1">
      <alignment wrapText="1"/>
    </xf>
    <xf numFmtId="21" fontId="3" fillId="11" borderId="0" xfId="0" applyNumberFormat="1" applyFont="1" applyFill="1" applyAlignment="1">
      <alignment horizontal="right" wrapText="1"/>
    </xf>
    <xf numFmtId="169" fontId="10" fillId="11" borderId="0" xfId="0" applyFont="1" applyFill="1" applyAlignment="1">
      <alignment wrapText="1"/>
    </xf>
    <xf numFmtId="21" fontId="10" fillId="11" borderId="0" xfId="0" applyNumberFormat="1" applyFont="1" applyFill="1" applyAlignment="1">
      <alignment horizontal="right" wrapText="1"/>
    </xf>
    <xf numFmtId="2" fontId="3" fillId="11" borderId="0" xfId="0" applyNumberFormat="1" applyFont="1" applyFill="1" applyAlignment="1">
      <alignment horizontal="right" wrapText="1"/>
    </xf>
    <xf numFmtId="169" fontId="10" fillId="12" borderId="0" xfId="0" applyFont="1" applyFill="1" applyAlignment="1">
      <alignment wrapText="1"/>
    </xf>
    <xf numFmtId="21" fontId="10" fillId="12" borderId="0" xfId="0" applyNumberFormat="1" applyFont="1" applyFill="1" applyAlignment="1">
      <alignment horizontal="right" wrapText="1"/>
    </xf>
    <xf numFmtId="169" fontId="3" fillId="12" borderId="0" xfId="0" applyFont="1" applyFill="1" applyAlignment="1">
      <alignment wrapText="1"/>
    </xf>
    <xf numFmtId="21" fontId="3" fillId="12" borderId="0" xfId="0" applyNumberFormat="1" applyFont="1" applyFill="1" applyAlignment="1">
      <alignment horizontal="right" wrapText="1"/>
    </xf>
    <xf numFmtId="2" fontId="3" fillId="12" borderId="0" xfId="0" applyNumberFormat="1" applyFont="1" applyFill="1" applyAlignment="1">
      <alignment horizontal="right" wrapText="1"/>
    </xf>
    <xf numFmtId="170" fontId="1" fillId="12" borderId="0" xfId="1" applyNumberFormat="1" applyFont="1" applyFill="1" applyBorder="1"/>
    <xf numFmtId="1" fontId="5" fillId="6" borderId="0" xfId="0" applyNumberFormat="1" applyFont="1" applyFill="1" applyAlignment="1">
      <alignment horizontal="center"/>
    </xf>
    <xf numFmtId="169" fontId="5" fillId="6" borderId="0" xfId="0" applyFont="1" applyFill="1" applyAlignment="1">
      <alignment horizontal="center"/>
    </xf>
    <xf numFmtId="1" fontId="5" fillId="6" borderId="0" xfId="0" applyNumberFormat="1" applyFont="1" applyFill="1" applyAlignment="1">
      <alignment horizontal="left" vertical="top"/>
    </xf>
    <xf numFmtId="168" fontId="5" fillId="6" borderId="0" xfId="0" applyNumberFormat="1" applyFont="1" applyFill="1" applyAlignment="1">
      <alignment horizontal="center"/>
    </xf>
    <xf numFmtId="164" fontId="5" fillId="9" borderId="0" xfId="1" applyFont="1" applyFill="1" applyAlignment="1">
      <alignment horizontal="center"/>
    </xf>
    <xf numFmtId="1" fontId="5" fillId="7" borderId="0" xfId="0" applyNumberFormat="1" applyFont="1" applyFill="1" applyAlignment="1">
      <alignment horizontal="center"/>
    </xf>
    <xf numFmtId="169" fontId="5" fillId="7" borderId="0" xfId="0" applyFont="1" applyFill="1" applyAlignment="1">
      <alignment horizontal="center"/>
    </xf>
    <xf numFmtId="2" fontId="1" fillId="7" borderId="0" xfId="0" applyNumberFormat="1" applyFont="1" applyFill="1" applyAlignment="1">
      <alignment horizontal="center"/>
    </xf>
    <xf numFmtId="164" fontId="5" fillId="7" borderId="0" xfId="1" applyFont="1" applyFill="1" applyAlignment="1">
      <alignment horizontal="center"/>
    </xf>
    <xf numFmtId="0" fontId="5" fillId="12" borderId="0" xfId="4" applyFont="1" applyFill="1"/>
    <xf numFmtId="0" fontId="5" fillId="0" borderId="0" xfId="4" applyFont="1"/>
    <xf numFmtId="0" fontId="1" fillId="0" borderId="0" xfId="4" applyFont="1"/>
    <xf numFmtId="0" fontId="9" fillId="0" borderId="0" xfId="4"/>
    <xf numFmtId="20" fontId="1" fillId="0" borderId="0" xfId="4" applyNumberFormat="1" applyFont="1"/>
    <xf numFmtId="20" fontId="10" fillId="0" borderId="0" xfId="4" applyNumberFormat="1" applyFont="1"/>
    <xf numFmtId="0" fontId="10" fillId="0" borderId="0" xfId="4" applyFont="1"/>
    <xf numFmtId="0" fontId="5" fillId="11" borderId="0" xfId="4" applyFont="1" applyFill="1"/>
    <xf numFmtId="20" fontId="1" fillId="9" borderId="0" xfId="4" applyNumberFormat="1" applyFont="1" applyFill="1"/>
    <xf numFmtId="169" fontId="2" fillId="0" borderId="0" xfId="0" applyFont="1" applyAlignment="1">
      <alignment vertical="top" wrapText="1"/>
    </xf>
    <xf numFmtId="169" fontId="14" fillId="10" borderId="0" xfId="0" applyFont="1" applyFill="1" applyAlignment="1">
      <alignment horizontal="left" wrapText="1"/>
    </xf>
    <xf numFmtId="169" fontId="1" fillId="0" borderId="0" xfId="0" applyFont="1" applyAlignment="1">
      <alignment horizontal="left"/>
    </xf>
    <xf numFmtId="169" fontId="13" fillId="8" borderId="0" xfId="0" applyFont="1" applyFill="1" applyAlignment="1">
      <alignment vertical="top" wrapText="1"/>
    </xf>
    <xf numFmtId="1" fontId="13" fillId="8" borderId="0" xfId="0" applyNumberFormat="1" applyFont="1" applyFill="1" applyAlignment="1">
      <alignment vertical="top" wrapText="1"/>
    </xf>
    <xf numFmtId="169" fontId="13" fillId="8" borderId="0" xfId="0" applyFont="1" applyFill="1" applyAlignment="1">
      <alignment horizontal="center" vertical="top" wrapText="1"/>
    </xf>
    <xf numFmtId="167" fontId="13" fillId="8" borderId="0" xfId="1" applyNumberFormat="1" applyFont="1" applyFill="1" applyBorder="1" applyAlignment="1">
      <alignment vertical="top" wrapText="1"/>
    </xf>
    <xf numFmtId="169" fontId="16" fillId="9" borderId="0" xfId="0" applyFont="1" applyFill="1" applyAlignment="1">
      <alignment horizontal="left" vertical="top" wrapText="1"/>
    </xf>
    <xf numFmtId="166" fontId="2" fillId="0" borderId="0" xfId="1" applyNumberFormat="1" applyFont="1" applyFill="1" applyBorder="1" applyAlignment="1">
      <alignment vertical="top" wrapText="1"/>
    </xf>
    <xf numFmtId="164" fontId="2" fillId="0" borderId="0" xfId="1" applyFont="1" applyBorder="1" applyAlignment="1">
      <alignment horizontal="center" vertical="top" wrapText="1"/>
    </xf>
    <xf numFmtId="169" fontId="13" fillId="8" borderId="0" xfId="0" applyFont="1" applyFill="1" applyAlignment="1">
      <alignment horizontal="left" vertical="top" wrapText="1"/>
    </xf>
    <xf numFmtId="1" fontId="5" fillId="0" borderId="0" xfId="0" applyNumberFormat="1" applyFont="1" applyAlignment="1">
      <alignment vertical="top" wrapText="1"/>
    </xf>
    <xf numFmtId="1" fontId="2" fillId="0" borderId="0" xfId="0" applyNumberFormat="1" applyFont="1" applyAlignment="1">
      <alignment vertical="top" wrapText="1"/>
    </xf>
    <xf numFmtId="0" fontId="1" fillId="0" borderId="0" xfId="0" applyNumberFormat="1" applyFont="1" applyAlignment="1">
      <alignment vertical="top"/>
    </xf>
    <xf numFmtId="169" fontId="1" fillId="0" borderId="0" xfId="0" applyFont="1" applyAlignment="1">
      <alignment vertical="top" wrapText="1"/>
    </xf>
    <xf numFmtId="169" fontId="16" fillId="0" borderId="0" xfId="0" applyFont="1" applyAlignment="1">
      <alignment horizontal="left" vertical="center" wrapText="1"/>
    </xf>
    <xf numFmtId="169" fontId="23" fillId="7" borderId="0" xfId="0" applyFont="1" applyFill="1" applyAlignment="1">
      <alignment horizontal="center"/>
    </xf>
    <xf numFmtId="169" fontId="1" fillId="0" borderId="0" xfId="0" applyFont="1" applyAlignment="1">
      <alignment vertical="center" wrapText="1"/>
    </xf>
    <xf numFmtId="169" fontId="11" fillId="0" borderId="0" xfId="0" applyFont="1" applyAlignment="1">
      <alignment vertical="center" wrapText="1"/>
    </xf>
    <xf numFmtId="169" fontId="11" fillId="9" borderId="0" xfId="0" applyFont="1" applyFill="1" applyAlignment="1">
      <alignment vertical="center" wrapText="1"/>
    </xf>
    <xf numFmtId="169" fontId="10" fillId="0" borderId="0" xfId="0" applyFont="1" applyAlignment="1">
      <alignment vertical="center" wrapText="1"/>
    </xf>
    <xf numFmtId="169" fontId="12" fillId="0" borderId="0" xfId="0" applyFont="1" applyAlignment="1">
      <alignment vertical="center" wrapText="1"/>
    </xf>
    <xf numFmtId="169" fontId="6" fillId="0" borderId="0" xfId="0" applyFont="1" applyAlignment="1">
      <alignment wrapText="1"/>
    </xf>
    <xf numFmtId="169" fontId="11" fillId="0" borderId="0" xfId="0" applyFont="1" applyAlignment="1">
      <alignment horizontal="left" vertical="center" wrapText="1"/>
    </xf>
    <xf numFmtId="169" fontId="17" fillId="0" borderId="0" xfId="0" applyFont="1" applyAlignment="1">
      <alignment horizontal="left" vertical="center" wrapText="1"/>
    </xf>
    <xf numFmtId="169" fontId="10" fillId="0" borderId="0" xfId="0" applyFont="1" applyAlignment="1">
      <alignment horizontal="left" vertical="center" wrapText="1"/>
    </xf>
    <xf numFmtId="2" fontId="10" fillId="11" borderId="0" xfId="0" applyNumberFormat="1" applyFont="1" applyFill="1" applyAlignment="1">
      <alignment horizontal="right" wrapText="1"/>
    </xf>
    <xf numFmtId="2" fontId="10" fillId="12" borderId="0" xfId="0" applyNumberFormat="1" applyFont="1" applyFill="1" applyAlignment="1">
      <alignment horizontal="right" wrapText="1"/>
    </xf>
    <xf numFmtId="169" fontId="16" fillId="0" borderId="0" xfId="0" applyFont="1" applyAlignment="1">
      <alignment vertical="center" wrapText="1"/>
    </xf>
    <xf numFmtId="169" fontId="24" fillId="7" borderId="0" xfId="0" applyFont="1" applyFill="1" applyAlignment="1">
      <alignment horizontal="center"/>
    </xf>
    <xf numFmtId="2" fontId="1" fillId="15" borderId="0" xfId="0" applyNumberFormat="1" applyFont="1" applyFill="1" applyAlignment="1">
      <alignment horizontal="center"/>
    </xf>
    <xf numFmtId="2" fontId="1" fillId="16" borderId="0" xfId="0" applyNumberFormat="1" applyFont="1" applyFill="1" applyAlignment="1">
      <alignment horizontal="center"/>
    </xf>
    <xf numFmtId="1" fontId="5" fillId="9" borderId="0" xfId="0" applyNumberFormat="1" applyFont="1" applyFill="1" applyAlignment="1">
      <alignment horizontal="center"/>
    </xf>
    <xf numFmtId="1" fontId="5" fillId="17" borderId="0" xfId="0" applyNumberFormat="1" applyFont="1" applyFill="1" applyAlignment="1">
      <alignment horizontal="center"/>
    </xf>
    <xf numFmtId="169" fontId="21" fillId="7" borderId="0" xfId="0" applyFont="1" applyFill="1" applyAlignment="1">
      <alignment horizontal="center"/>
    </xf>
    <xf numFmtId="2" fontId="16" fillId="7" borderId="0" xfId="0" applyNumberFormat="1" applyFont="1" applyFill="1" applyAlignment="1">
      <alignment horizontal="center"/>
    </xf>
    <xf numFmtId="167" fontId="16" fillId="0" borderId="0" xfId="1" applyNumberFormat="1" applyFont="1"/>
    <xf numFmtId="167" fontId="16" fillId="0" borderId="0" xfId="1" applyNumberFormat="1" applyFont="1" applyFill="1"/>
    <xf numFmtId="9" fontId="16" fillId="0" borderId="0" xfId="3" applyFont="1"/>
    <xf numFmtId="169" fontId="16" fillId="0" borderId="0" xfId="0" applyFont="1"/>
    <xf numFmtId="0" fontId="16" fillId="0" borderId="0" xfId="0" applyNumberFormat="1" applyFont="1"/>
    <xf numFmtId="167" fontId="14" fillId="10" borderId="0" xfId="2" applyNumberFormat="1" applyFont="1" applyFill="1" applyBorder="1" applyAlignment="1">
      <alignment horizontal="right" wrapText="1"/>
    </xf>
    <xf numFmtId="169" fontId="21" fillId="0" borderId="0" xfId="0" applyFont="1"/>
    <xf numFmtId="1" fontId="21" fillId="9" borderId="0" xfId="0" applyNumberFormat="1" applyFont="1" applyFill="1" applyAlignment="1">
      <alignment horizontal="center"/>
    </xf>
    <xf numFmtId="164" fontId="5" fillId="0" borderId="0" xfId="1" applyFont="1" applyFill="1"/>
    <xf numFmtId="169" fontId="20" fillId="7" borderId="0" xfId="0" applyFont="1" applyFill="1" applyAlignment="1">
      <alignment horizontal="center"/>
    </xf>
    <xf numFmtId="9" fontId="28" fillId="0" borderId="0" xfId="19" applyNumberFormat="1" applyFont="1" applyAlignment="1">
      <alignment horizontal="right" wrapText="1"/>
    </xf>
    <xf numFmtId="172" fontId="29" fillId="19" borderId="0" xfId="19" applyFont="1" applyFill="1" applyAlignment="1">
      <alignment wrapText="1"/>
    </xf>
    <xf numFmtId="21" fontId="26" fillId="0" borderId="0" xfId="19" applyNumberFormat="1" applyFont="1" applyAlignment="1">
      <alignment horizontal="right" wrapText="1"/>
    </xf>
    <xf numFmtId="21" fontId="26" fillId="0" borderId="0" xfId="19" applyNumberFormat="1" applyFont="1"/>
    <xf numFmtId="2" fontId="26" fillId="0" borderId="0" xfId="19" applyNumberFormat="1" applyFont="1"/>
    <xf numFmtId="172" fontId="27" fillId="18" borderId="0" xfId="19" applyFont="1" applyFill="1" applyAlignment="1">
      <alignment horizontal="right" wrapText="1"/>
    </xf>
    <xf numFmtId="43" fontId="28" fillId="0" borderId="0" xfId="19" applyNumberFormat="1" applyFont="1" applyAlignment="1">
      <alignment horizontal="right" wrapText="1"/>
    </xf>
    <xf numFmtId="166" fontId="26" fillId="0" borderId="0" xfId="19" applyNumberFormat="1" applyFont="1"/>
    <xf numFmtId="172" fontId="29" fillId="19" borderId="0" xfId="19" applyFont="1" applyFill="1" applyAlignment="1">
      <alignment horizontal="right" wrapText="1"/>
    </xf>
    <xf numFmtId="172" fontId="29" fillId="19" borderId="0" xfId="19" applyFont="1" applyFill="1" applyAlignment="1">
      <alignment horizontal="left" wrapText="1"/>
    </xf>
    <xf numFmtId="1" fontId="30" fillId="19" borderId="0" xfId="19" applyNumberFormat="1" applyFont="1" applyFill="1" applyAlignment="1">
      <alignment horizontal="right" wrapText="1"/>
    </xf>
    <xf numFmtId="2" fontId="30" fillId="19" borderId="0" xfId="19" applyNumberFormat="1" applyFont="1" applyFill="1" applyAlignment="1">
      <alignment horizontal="right" wrapText="1"/>
    </xf>
    <xf numFmtId="21" fontId="30" fillId="19" borderId="0" xfId="19" applyNumberFormat="1" applyFont="1" applyFill="1" applyAlignment="1">
      <alignment horizontal="right" wrapText="1"/>
    </xf>
    <xf numFmtId="167" fontId="30" fillId="19" borderId="0" xfId="19" applyNumberFormat="1" applyFont="1" applyFill="1" applyAlignment="1">
      <alignment horizontal="right" wrapText="1"/>
    </xf>
    <xf numFmtId="0" fontId="30" fillId="19" borderId="0" xfId="19" applyNumberFormat="1" applyFont="1" applyFill="1" applyAlignment="1">
      <alignment horizontal="left" wrapText="1"/>
    </xf>
    <xf numFmtId="0" fontId="30" fillId="19" borderId="0" xfId="19" applyNumberFormat="1" applyFont="1" applyFill="1" applyAlignment="1">
      <alignment horizontal="right" wrapText="1"/>
    </xf>
    <xf numFmtId="0" fontId="27" fillId="18" borderId="0" xfId="19" applyNumberFormat="1" applyFont="1" applyFill="1" applyAlignment="1">
      <alignment horizontal="right" wrapText="1"/>
    </xf>
    <xf numFmtId="169" fontId="14" fillId="10" borderId="0" xfId="0" applyFont="1" applyFill="1" applyAlignment="1">
      <alignment horizontal="left"/>
    </xf>
    <xf numFmtId="169" fontId="14" fillId="10" borderId="0" xfId="0" applyFont="1" applyFill="1"/>
    <xf numFmtId="1" fontId="14" fillId="10" borderId="0" xfId="0" applyNumberFormat="1" applyFont="1" applyFill="1" applyAlignment="1">
      <alignment horizontal="right"/>
    </xf>
    <xf numFmtId="2" fontId="14" fillId="10" borderId="0" xfId="0" applyNumberFormat="1" applyFont="1" applyFill="1" applyAlignment="1">
      <alignment horizontal="right"/>
    </xf>
    <xf numFmtId="21" fontId="14" fillId="10" borderId="0" xfId="0" applyNumberFormat="1" applyFont="1" applyFill="1" applyAlignment="1">
      <alignment horizontal="right"/>
    </xf>
    <xf numFmtId="167" fontId="14" fillId="10" borderId="0" xfId="1" applyNumberFormat="1" applyFont="1" applyFill="1" applyBorder="1" applyAlignment="1">
      <alignment horizontal="right"/>
    </xf>
    <xf numFmtId="169" fontId="16" fillId="9" borderId="0" xfId="0" applyFont="1" applyFill="1" applyAlignment="1">
      <alignment horizontal="right"/>
    </xf>
    <xf numFmtId="9" fontId="3" fillId="0" borderId="0" xfId="0" applyNumberFormat="1" applyFont="1" applyAlignment="1">
      <alignment horizontal="right"/>
    </xf>
    <xf numFmtId="166" fontId="1" fillId="0" borderId="0" xfId="1" applyNumberFormat="1" applyFont="1" applyFill="1" applyBorder="1" applyAlignment="1"/>
    <xf numFmtId="166" fontId="1" fillId="0" borderId="0" xfId="1" applyNumberFormat="1" applyFont="1" applyAlignment="1"/>
    <xf numFmtId="164" fontId="3" fillId="0" borderId="0" xfId="1" applyFont="1" applyBorder="1" applyAlignment="1">
      <alignment horizontal="right"/>
    </xf>
    <xf numFmtId="169" fontId="14" fillId="10" borderId="0" xfId="0" applyFont="1" applyFill="1" applyAlignment="1">
      <alignment horizontal="right"/>
    </xf>
    <xf numFmtId="167" fontId="1" fillId="0" borderId="0" xfId="1" applyNumberFormat="1" applyFont="1" applyFill="1" applyAlignment="1">
      <alignment horizontal="right"/>
    </xf>
    <xf numFmtId="1" fontId="1" fillId="0" borderId="0" xfId="0" applyNumberFormat="1" applyFont="1" applyAlignment="1">
      <alignment horizontal="right"/>
    </xf>
    <xf numFmtId="169" fontId="0" fillId="0" borderId="0" xfId="0" pivotButton="1"/>
    <xf numFmtId="169" fontId="0" fillId="0" borderId="0" xfId="0" applyAlignment="1">
      <alignment horizontal="left"/>
    </xf>
    <xf numFmtId="171" fontId="0" fillId="0" borderId="0" xfId="0" applyNumberFormat="1"/>
    <xf numFmtId="169" fontId="31" fillId="19" borderId="0" xfId="0" applyFont="1" applyFill="1" applyAlignment="1">
      <alignment wrapText="1"/>
    </xf>
    <xf numFmtId="2" fontId="31" fillId="19" borderId="0" xfId="0" applyNumberFormat="1" applyFont="1" applyFill="1" applyAlignment="1">
      <alignment horizontal="right" wrapText="1"/>
    </xf>
    <xf numFmtId="21" fontId="31" fillId="19" borderId="0" xfId="0" applyNumberFormat="1" applyFont="1" applyFill="1" applyAlignment="1">
      <alignment horizontal="right" wrapText="1"/>
    </xf>
    <xf numFmtId="167" fontId="31" fillId="19" borderId="0" xfId="0" applyNumberFormat="1" applyFont="1" applyFill="1" applyAlignment="1">
      <alignment horizontal="right" wrapText="1"/>
    </xf>
    <xf numFmtId="169" fontId="32" fillId="18" borderId="0" xfId="0" applyFont="1" applyFill="1" applyAlignment="1">
      <alignment horizontal="right" wrapText="1"/>
    </xf>
    <xf numFmtId="169" fontId="31" fillId="19" borderId="0" xfId="0" applyFont="1" applyFill="1" applyAlignment="1">
      <alignment horizontal="left" wrapText="1"/>
    </xf>
    <xf numFmtId="169" fontId="29" fillId="19" borderId="0" xfId="0" applyFont="1" applyFill="1" applyAlignment="1">
      <alignment wrapText="1"/>
    </xf>
    <xf numFmtId="2" fontId="29" fillId="19" borderId="0" xfId="0" applyNumberFormat="1" applyFont="1" applyFill="1" applyAlignment="1">
      <alignment horizontal="right" wrapText="1"/>
    </xf>
    <xf numFmtId="21" fontId="29" fillId="19" borderId="0" xfId="0" applyNumberFormat="1" applyFont="1" applyFill="1" applyAlignment="1">
      <alignment horizontal="right" wrapText="1"/>
    </xf>
    <xf numFmtId="167" fontId="29" fillId="19" borderId="0" xfId="0" applyNumberFormat="1" applyFont="1" applyFill="1" applyAlignment="1">
      <alignment horizontal="right" wrapText="1"/>
    </xf>
    <xf numFmtId="21" fontId="22" fillId="0" borderId="0" xfId="0" applyNumberFormat="1" applyFont="1" applyAlignment="1">
      <alignment horizontal="right" wrapText="1"/>
    </xf>
    <xf numFmtId="169" fontId="0" fillId="0" borderId="0" xfId="0" applyFill="1"/>
    <xf numFmtId="169" fontId="6" fillId="0" borderId="0" xfId="0" applyFont="1" applyFill="1"/>
  </cellXfs>
  <cellStyles count="61">
    <cellStyle name="Comma" xfId="1" builtinId="3"/>
    <cellStyle name="Comma 2" xfId="2" xr:uid="{00000000-0005-0000-0000-000001000000}"/>
    <cellStyle name="Comma 2 2" xfId="5" xr:uid="{536191E6-639C-4F0E-97F9-6913988BAF42}"/>
    <cellStyle name="Comma 2 2 2" xfId="8" xr:uid="{DC87D643-BB89-4336-AAAE-A94A695DB201}"/>
    <cellStyle name="Comma 2 2 2 2" xfId="14" xr:uid="{F82629C5-A9A2-44CB-B101-62172A9FAB2C}"/>
    <cellStyle name="Comma 2 2 2 2 2" xfId="29" xr:uid="{45DCC38E-D490-4FC9-BACD-B16E86E7CE57}"/>
    <cellStyle name="Comma 2 2 2 2 2 2" xfId="57" xr:uid="{AD6EEBBB-20F8-485F-8AD4-EB109E91C440}"/>
    <cellStyle name="Comma 2 2 2 2 3" xfId="43" xr:uid="{B1C51619-B8CF-41D5-9F82-9EF61EF68B82}"/>
    <cellStyle name="Comma 2 2 2 3" xfId="23" xr:uid="{876034FE-AC85-43CA-8D0C-773632F46AB0}"/>
    <cellStyle name="Comma 2 2 2 3 2" xfId="51" xr:uid="{E3379365-ACDB-4800-86CA-1FC8CB1829A0}"/>
    <cellStyle name="Comma 2 2 2 4" xfId="37" xr:uid="{3FC24595-869D-4469-9FCE-096DEB8E120B}"/>
    <cellStyle name="Comma 2 2 3" xfId="11" xr:uid="{F1A114B1-5E7C-4DD4-B0DD-72468C865D16}"/>
    <cellStyle name="Comma 2 2 3 2" xfId="26" xr:uid="{88A82238-D77C-4E0B-838F-BCE3C1D664C0}"/>
    <cellStyle name="Comma 2 2 3 2 2" xfId="54" xr:uid="{48A6C784-91AA-4224-B31A-8579BB848A7A}"/>
    <cellStyle name="Comma 2 2 3 3" xfId="40" xr:uid="{57D80310-92DC-4F22-98F4-62FEF077971A}"/>
    <cellStyle name="Comma 2 2 4" xfId="20" xr:uid="{F3E42EE8-3AAA-436B-813F-7E72ABE2B358}"/>
    <cellStyle name="Comma 2 2 4 2" xfId="48" xr:uid="{A0C00EC5-8C8C-4807-B2AE-A8DAF76D77BB}"/>
    <cellStyle name="Comma 2 2 5" xfId="34" xr:uid="{D4D37D2F-DD57-4197-A76A-98DF244EF7CB}"/>
    <cellStyle name="Comma 2 3" xfId="6" xr:uid="{1B0F4B74-8E08-4FBA-9A65-2FA02BEE10DF}"/>
    <cellStyle name="Comma 2 3 2" xfId="9" xr:uid="{8D70DB1F-59A4-426D-BE00-11E04475973E}"/>
    <cellStyle name="Comma 2 3 2 2" xfId="15" xr:uid="{561E0D2F-92FE-4D04-8DEF-44FC67B1FFEA}"/>
    <cellStyle name="Comma 2 3 2 2 2" xfId="30" xr:uid="{17AC6EC5-0966-4452-A53B-CEEFCA857F10}"/>
    <cellStyle name="Comma 2 3 2 2 2 2" xfId="58" xr:uid="{CBFBA8A8-E538-4754-B5A2-4C01E75D4183}"/>
    <cellStyle name="Comma 2 3 2 2 3" xfId="44" xr:uid="{56BBE1BD-91E4-4666-B9AB-B14F0696C22B}"/>
    <cellStyle name="Comma 2 3 2 3" xfId="24" xr:uid="{1ABAADC7-556E-4A7D-9386-2CC255ACAA7E}"/>
    <cellStyle name="Comma 2 3 2 3 2" xfId="52" xr:uid="{33645CB3-DD7F-42BA-89AD-4293973CA4D6}"/>
    <cellStyle name="Comma 2 3 2 4" xfId="38" xr:uid="{4ADEAAEA-1EF2-4C36-B49E-051B499AAFCF}"/>
    <cellStyle name="Comma 2 3 3" xfId="12" xr:uid="{9673873D-0849-4BAB-B47E-832211E1CBE4}"/>
    <cellStyle name="Comma 2 3 3 2" xfId="27" xr:uid="{C652DC37-D026-4629-B680-8ED91F3E45B1}"/>
    <cellStyle name="Comma 2 3 3 2 2" xfId="55" xr:uid="{F9748943-CAB4-4F2E-B689-09EB9BE40272}"/>
    <cellStyle name="Comma 2 3 3 3" xfId="41" xr:uid="{3FBF153A-B6D6-42B9-99CF-7A0C0DCC33ED}"/>
    <cellStyle name="Comma 2 3 4" xfId="21" xr:uid="{186AD5DB-62E5-4208-91CF-B799A1053DD5}"/>
    <cellStyle name="Comma 2 3 4 2" xfId="49" xr:uid="{BB5C4996-5670-4DF4-8AA7-D32FBC9C571D}"/>
    <cellStyle name="Comma 2 3 5" xfId="35" xr:uid="{1C5968D6-13D4-4AC0-A6B8-35F0E4998FCA}"/>
    <cellStyle name="Comma 2 4" xfId="7" xr:uid="{B31B5338-226B-457C-9B7B-299D2B3A21DA}"/>
    <cellStyle name="Comma 2 4 2" xfId="13" xr:uid="{3F4FA5B0-DE7A-4B23-B23E-1F24D8B647A8}"/>
    <cellStyle name="Comma 2 4 2 2" xfId="28" xr:uid="{400F9E65-5AD6-4EF9-93E5-2E2E9683C4C5}"/>
    <cellStyle name="Comma 2 4 2 2 2" xfId="56" xr:uid="{3CF7A361-1867-4D1B-AD1E-FE616C08E3F5}"/>
    <cellStyle name="Comma 2 4 2 3" xfId="42" xr:uid="{EF57515D-D970-4114-B55B-71774CB8D02F}"/>
    <cellStyle name="Comma 2 4 3" xfId="22" xr:uid="{EE306851-64D0-4B46-9B79-49E7A225C2D1}"/>
    <cellStyle name="Comma 2 4 3 2" xfId="50" xr:uid="{5CB77A31-B351-412C-9A1D-9D66130567AF}"/>
    <cellStyle name="Comma 2 4 4" xfId="36" xr:uid="{E7569B99-17D4-4CD9-B5AF-49CD8A037DAF}"/>
    <cellStyle name="Comma 2 5" xfId="10" xr:uid="{135E7594-9657-43DA-B2EE-D41372EBFDAD}"/>
    <cellStyle name="Comma 2 5 2" xfId="25" xr:uid="{CE9377C4-AF2B-48A1-9EE1-C39194889BB3}"/>
    <cellStyle name="Comma 2 5 2 2" xfId="53" xr:uid="{700A9266-5F18-4B62-96F4-196D41A38229}"/>
    <cellStyle name="Comma 2 5 3" xfId="39" xr:uid="{91495DB9-D25D-463B-B604-74CE85235F7D}"/>
    <cellStyle name="Comma 2 6" xfId="16" xr:uid="{22F19DE3-D89D-4BA5-972B-4D68201A46C2}"/>
    <cellStyle name="Comma 2 6 2" xfId="31" xr:uid="{34421B6E-4D4A-4055-8644-052CE6564D58}"/>
    <cellStyle name="Comma 2 6 2 2" xfId="59" xr:uid="{B0677672-AEB1-4764-84EE-64965F804A7D}"/>
    <cellStyle name="Comma 2 6 3" xfId="45" xr:uid="{8E90829F-6E04-494F-B265-8B3DEAE74669}"/>
    <cellStyle name="Comma 2 7" xfId="17" xr:uid="{A0A664ED-E25B-4988-BA90-C9E145F144DE}"/>
    <cellStyle name="Comma 2 7 2" xfId="32" xr:uid="{256A2766-5FC2-4B2D-BE13-F90ECFEF57AD}"/>
    <cellStyle name="Comma 2 7 2 2" xfId="60" xr:uid="{C31E2500-4E80-4756-BE54-69BFCAA66AD8}"/>
    <cellStyle name="Comma 2 7 3" xfId="46" xr:uid="{C88C467C-932B-431C-87E2-536F56D8B7C0}"/>
    <cellStyle name="Comma 2 8" xfId="18" xr:uid="{6E5DEA73-98BF-4B63-AD54-1C0CF1A021D0}"/>
    <cellStyle name="Comma 2 8 2" xfId="47" xr:uid="{48E6D26F-7B2F-416A-AD9D-43ADFC11D5F5}"/>
    <cellStyle name="Comma 2 9" xfId="33" xr:uid="{2AF01331-0AF0-432A-9D00-DF7F525884E3}"/>
    <cellStyle name="Normal" xfId="0" builtinId="0"/>
    <cellStyle name="Normal 2" xfId="4" xr:uid="{95D42C3A-1733-48B2-8303-4DFA5A87B42B}"/>
    <cellStyle name="Normal 3" xfId="19" xr:uid="{7EFBECF2-B14A-4E81-9A9D-4D7D1CF29151}"/>
    <cellStyle name="Percent" xfId="3" builtinId="5"/>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color theme="1"/>
      </font>
      <fill>
        <patternFill>
          <bgColor theme="7"/>
        </patternFill>
      </fill>
    </dxf>
    <dxf>
      <font>
        <color rgb="FF9C0006"/>
      </font>
      <fill>
        <patternFill>
          <bgColor rgb="FFFFC7CE"/>
        </patternFill>
      </fill>
    </dxf>
    <dxf>
      <numFmt numFmtId="171" formatCode="0;[Red]0"/>
    </dxf>
    <dxf>
      <fill>
        <patternFill patternType="none">
          <fgColor indexed="64"/>
          <bgColor indexed="65"/>
        </patternFill>
      </fill>
    </dxf>
    <dxf>
      <fill>
        <patternFill patternType="none">
          <fgColor indexed="64"/>
          <bgColor indexed="65"/>
        </patternFill>
      </fill>
    </dxf>
    <dxf>
      <numFmt numFmtId="171" formatCode="0;[Red]0"/>
    </dxf>
    <dxf>
      <fill>
        <patternFill patternType="solid">
          <bgColor rgb="FFF49698"/>
        </patternFill>
      </fill>
    </dxf>
    <dxf>
      <font>
        <b/>
      </font>
    </dxf>
    <dxf>
      <font>
        <color auto="1"/>
      </font>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171" formatCode="0;[Red]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color auto="1"/>
      </font>
    </dxf>
    <dxf>
      <font>
        <b/>
      </font>
    </dxf>
    <dxf>
      <fill>
        <patternFill patternType="solid">
          <bgColor rgb="FFF49698"/>
        </patternFill>
      </fill>
    </dxf>
    <dxf>
      <numFmt numFmtId="171" formatCode="0;[Red]0"/>
    </dxf>
  </dxfs>
  <tableStyles count="0" defaultTableStyle="TableStyleMedium2" defaultPivotStyle="PivotStyleLight16"/>
  <colors>
    <mruColors>
      <color rgb="FFF49698"/>
      <color rgb="FFFF66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81.982520254627" createdVersion="8" refreshedVersion="8" minRefreshableVersion="3" recordCount="883" xr:uid="{EAD3158B-1A2A-4FB1-9625-3F36363361DD}">
  <cacheSource type="worksheet">
    <worksheetSource ref="A1:Z1048576" sheet="Data"/>
  </cacheSource>
  <cacheFields count="26">
    <cacheField name="Nume" numFmtId="0">
      <sharedItems containsBlank="1" count="116">
        <s v="Adela Avram"/>
        <s v="Alin Belgun"/>
        <s v="Simona Ionescu"/>
        <s v="Andrei Andrada"/>
        <s v="Andrei Savu"/>
        <s v="Bogdan Bogdan"/>
        <s v="Bursuc Adrian"/>
        <s v="Codrin Constantin"/>
        <s v="Corneliu Andresoi"/>
        <s v="Cristina Man"/>
        <s v="Dan Spataru"/>
        <s v="Danciu Alin Stelian"/>
        <s v="Dolores Panait"/>
        <s v="Florin Ilinca"/>
        <s v="Ifrim Gheorghe"/>
        <s v="Ionut Bogdan Bledea"/>
        <s v="Laura Andries"/>
        <s v="Liviu Bucurescu"/>
        <s v="Robert Herman"/>
        <s v="Sorin Popa"/>
        <s v="Catalin Stanescu"/>
        <s v="Florin-Cristian Vrinceanu"/>
        <s v="Valenky Opris"/>
        <s v="Jelenschi Liviu"/>
        <s v="Alin Anastasoaie"/>
        <s v="Florin Chirilus"/>
        <s v="Badic Ionut"/>
        <s v="Eduard Scarlatescu"/>
        <s v="Lucian Andrei Arghiri"/>
        <s v="Dorin Silviu"/>
        <s v="Florin Gheorghita"/>
        <s v="Sorin Pirvu"/>
        <s v="Horia Haizea"/>
        <s v="Daniel Ndc"/>
        <s v="Jojea Agnes-Mimi"/>
        <s v="Mirea Gabriel Umberto"/>
        <s v="Florian Micu"/>
        <s v="Bogdan Drânceanu"/>
        <s v="Tase Run"/>
        <s v="Alexandru Paduraru"/>
        <s v="Adrian Budaca"/>
        <s v="Adrian Gheorghe"/>
        <s v="Alina Paula Marin"/>
        <s v="Ana-Maria Rusu"/>
        <s v="Andreea Badica"/>
        <s v="Butnariu Adrian"/>
        <s v="Catalin Boboc"/>
        <s v="Cornel Neagu"/>
        <s v="Cristea Ionut"/>
        <s v="Daniel Mitrofan"/>
        <s v="Emanuel Ioan"/>
        <s v="Eva Maria"/>
        <s v="Florian Nastase"/>
        <s v="Haiduc Marius"/>
        <s v="Ioana Maria"/>
        <s v="Ion Lucian"/>
        <s v="Ionut Petcu"/>
        <s v="Iulian Bejan"/>
        <s v="Loredana Maria Coman"/>
        <s v="Mariana Ciuraru"/>
        <s v="Marica Cristina"/>
        <s v="Marius Bercea"/>
        <s v="Mihai Straticiuc"/>
        <s v="Ovidiu Gavrilovici"/>
        <s v="Peter Simona"/>
        <s v="Postaru Andrei"/>
        <s v="Siriteanu Bogdan"/>
        <s v="Teodora Ana"/>
        <s v="Viorel Capatina"/>
        <s v="Steven White"/>
        <s v="Fimo Iri"/>
        <s v="Oana Solomon"/>
        <s v="Iulia Anamaria"/>
        <s v="Elena Avasilichioaiei"/>
        <m/>
        <s v="Adriana Ionascu Dinu" u="1"/>
        <s v="Codruta Holban" u="1"/>
        <s v="Vasile Berea" u="1"/>
        <s v="Andrei Ivanescu" u="1"/>
        <s v="Silviu Dobre" u="1"/>
        <s v="Alexandru Caplea" u="1"/>
        <s v="Doina Dorina Casaru" u="1"/>
        <s v="Vali Echipmont" u="1"/>
        <s v="Illy Veronica" u="1"/>
        <s v="Andreea Cohut" u="1"/>
        <s v="Nicolae Marian" u="1"/>
        <s v="Adrian Blaj" u="1"/>
        <s v="Bogdan Dranceanu" u="1"/>
        <s v="Daniel Draghici" u="1"/>
        <s v="Silviu Burcea" u="1"/>
        <s v="Victor Bratu" u="1"/>
        <s v="Ioana Morovan" u="1"/>
        <s v="Alexandru Cuza" u="1"/>
        <s v="Mira Andreea" u="1"/>
        <s v="Dana Nicolae" u="1"/>
        <s v="Ioana Taranu" u="1"/>
        <s v="Andrei-Theodor Ghioarca" u="1"/>
        <s v="Cristina Gabriela" u="1"/>
        <s v="Alexandra Surubaru" u="1"/>
        <s v="Ioana Dimidov" u="1"/>
        <s v="Rhoni Panait" u="1"/>
        <s v="Elena Gabriela Guta" u="1"/>
        <s v="Ali-Eduard Munteanu" u="1"/>
        <s v="Amelia Diaconescu" u="1"/>
        <s v="Gurex Best" u="1"/>
        <s v="Mihai Tomescu" u="1"/>
        <s v="Silvia Medinschi" u="1"/>
        <s v="Stainfeld Galia" u="1"/>
        <s v="Teodora Nadrag" u="1"/>
        <s v="Vasi Minzatu" u="1"/>
        <s v="Victor Andrei" u="1"/>
        <s v="Anca Vlad" u="1"/>
        <s v="Bogdan Tala" u="1"/>
        <s v="Gyűjtő Robi" u="1"/>
        <s v="Viorel Tabara" u="1"/>
        <s v="Flo Dum" u="1"/>
      </sharedItems>
    </cacheField>
    <cacheField name="M/F" numFmtId="169">
      <sharedItems containsBlank="1"/>
    </cacheField>
    <cacheField name="Etapa" numFmtId="1">
      <sharedItems containsString="0" containsBlank="1" containsNumber="1" containsInteger="1" minValue="1" maxValue="15"/>
    </cacheField>
    <cacheField name="Distanta" numFmtId="0">
      <sharedItems containsString="0" containsBlank="1" containsNumber="1" minValue="0" maxValue="170.24"/>
    </cacheField>
    <cacheField name="Moving time" numFmtId="0">
      <sharedItems containsDate="1" containsBlank="1" containsMixedTypes="1" minDate="1899-12-30T00:00:00" maxDate="1899-12-31T00:00:00"/>
    </cacheField>
    <cacheField name="Elapsed time" numFmtId="0">
      <sharedItems containsDate="1" containsBlank="1" containsMixedTypes="1" minDate="1899-12-30T00:00:00" maxDate="1899-12-31T00:00:00"/>
    </cacheField>
    <cacheField name="Timp" numFmtId="0">
      <sharedItems containsDate="1" containsBlank="1" containsMixedTypes="1" minDate="1899-12-30T00:00:00" maxDate="1899-12-31T00:00:00"/>
    </cacheField>
    <cacheField name="Elevatie" numFmtId="167">
      <sharedItems containsString="0" containsBlank="1" containsNumber="1" minValue="0" maxValue="4160"/>
    </cacheField>
    <cacheField name="Viteza" numFmtId="0">
      <sharedItems containsDate="1" containsBlank="1" containsMixedTypes="1" minDate="1899-12-30T00:00:00" maxDate="1899-12-30T00:14:10"/>
    </cacheField>
    <cacheField name="Pct distanta" numFmtId="0">
      <sharedItems containsBlank="1" containsMixedTypes="1" containsNumber="1" minValue="0" maxValue="5"/>
    </cacheField>
    <cacheField name="Pct viteza" numFmtId="0">
      <sharedItems containsBlank="1" containsMixedTypes="1" containsNumber="1" minValue="0" maxValue="5"/>
    </cacheField>
    <cacheField name="Pct prezentare" numFmtId="0">
      <sharedItems containsString="0" containsBlank="1" containsNumber="1" minValue="0" maxValue="16"/>
    </cacheField>
    <cacheField name="Tip" numFmtId="0">
      <sharedItems containsBlank="1" count="8">
        <s v="S"/>
        <s v="D"/>
        <s v="P"/>
        <s v="V"/>
        <s v=" D"/>
        <m/>
        <e v="#N/A" u="1"/>
        <s v="P " u="1"/>
      </sharedItems>
    </cacheField>
    <cacheField name="D" numFmtId="0">
      <sharedItems containsString="0" containsBlank="1" containsNumber="1" minValue="0.25" maxValue="0.5"/>
    </cacheField>
    <cacheField name="V" numFmtId="0">
      <sharedItems containsString="0" containsBlank="1" containsNumber="1" minValue="0.25" maxValue="0.5"/>
    </cacheField>
    <cacheField name="P" numFmtId="0">
      <sharedItems containsString="0" containsBlank="1" containsNumber="1" minValue="0.25" maxValue="0.5"/>
    </cacheField>
    <cacheField name="Bonus elevatie" numFmtId="0">
      <sharedItems containsBlank="1" containsMixedTypes="1" containsNumber="1" minValue="0" maxValue="2.7733333333333334"/>
    </cacheField>
    <cacheField name="Bonus distanta" numFmtId="166">
      <sharedItems containsString="0" containsBlank="1" containsNumber="1" minValue="0" maxValue="5.6"/>
    </cacheField>
    <cacheField name="Bonus viteza" numFmtId="166">
      <sharedItems containsString="0" containsBlank="1" containsNumber="1" minValue="0" maxValue="5.4"/>
    </cacheField>
    <cacheField name="Bonus varsta" numFmtId="166">
      <sharedItems containsBlank="1" containsMixedTypes="1" containsNumber="1" minValue="0" maxValue="0.7"/>
    </cacheField>
    <cacheField name="TOTAL ETAPA" numFmtId="0">
      <sharedItems containsBlank="1" containsMixedTypes="1" containsNumber="1" minValue="0.5" maxValue="10.723333333333333"/>
    </cacheField>
    <cacheField name="Contestatie" numFmtId="0">
      <sharedItems containsBlank="1" containsMixedTypes="1" containsNumber="1" minValue="0.25" maxValue="0.25"/>
    </cacheField>
    <cacheField name="Alergare in concurs?" numFmtId="0">
      <sharedItems containsBlank="1" count="104">
        <m/>
        <s v="Faget Winter Race"/>
        <s v="Oradea City Trail"/>
        <s v="Semimaraton Gerar"/>
        <s v="Halcyon Winter Trail"/>
        <s v="Winter Buridava"/>
        <s v="SKV Vertical Race"/>
        <s v="Scorilo Winter Trail"/>
        <s v="Vladeasa Winter Trail "/>
        <s v="Roma Half Marathon"/>
        <s v="SportGuru Timisoara 21k ."/>
        <s v="Meia Maratona de Lisboa"/>
        <s v="Logicom Paphos Marathon"/>
        <s v="Crosul Divelor"/>
        <s v="Legal Half Marathon"/>
        <s v="Liverpool Half Marathon"/>
        <s v="Ultra Race 24h Galati"/>
        <s v="Chianti Marathon Trail by UTMB"/>
        <s v="Peniel Trail Run"/>
        <s v="Festivalul Sporturilor Baneasa"/>
        <s v="Garboavele Trail Run"/>
        <s v="Primavera Trail Race"/>
        <s v="Wizz Air Cluj Marathon"/>
        <s v="Antalya Maraton"/>
        <s v="Prague Half -marathon"/>
        <s v="Crosul USAMV"/>
        <s v="Milano Marathon"/>
        <s v="Ultramarathon Galati"/>
        <s v="Park Tour România 3 &amp; Cupa Zăganii Buzău"/>
        <s v="Run Braila"/>
        <s v="Baneasa Forest Run"/>
        <s v="Semimaraton Brasov"/>
        <s v="Chisinau Half Marathon"/>
        <s v="Ibiza Marathon "/>
        <s v="Istria 100"/>
        <s v="Maratonul Argonautilor"/>
        <s v="Ibiza Marathon"/>
        <s v="Trebes trail"/>
        <s v="Bucharest 10k&amp;Half by Dita"/>
        <s v="Medieval Trail Race"/>
        <s v="Urme pe play"/>
        <s v="Semimaraton Iasi"/>
        <s v="Rotary Run"/>
        <s v="Boston Marathon"/>
        <s v="Festivalul Sporturilor Greenfield" u="1"/>
        <s v="Rombat Trail Run" u="1"/>
        <s v="Autism 24h" u="1"/>
        <s v="Running Festival Czikszereda" u="1"/>
        <s v="Crosul Exploratorilor" u="1"/>
        <s v="Crosul Arenelor" u="1"/>
        <s v="Ladies Run" u="1"/>
        <s v="Brașov Running Festival" u="1"/>
        <s v="OMU marathon" u="1"/>
        <s v="Crosul Loteriei" u="1"/>
        <s v="Recunoastere trasee Cernica by SYR" u="1"/>
        <s v="Maraton Piatra Craiului" u="1"/>
        <s v="Bimbo Global Race Romania" u="1"/>
        <s v="Crosul BeActive" u="1"/>
        <s v="Julian Alps" u="1"/>
        <s v="Alba Iulia City Race" u="1"/>
        <s v="Berlin Marathon" u="1"/>
        <s v="Semimaraton Calarasi" u="1"/>
        <s v="Semimaraton Bacau" u="1"/>
        <s v="Hateg Royal Race" u="1"/>
        <s v="Brasov Marathon Night Challenge" u="1"/>
        <s v="Free Spirit Run Giurgiu - Ruse" u="1"/>
        <s v="Stafeta veteranilor" u="1"/>
        <s v="Wipro Run" u="1"/>
        <s v="Sun Challenge" u="1"/>
        <s v="Crosul Regina Maria" u="1"/>
        <s v="Bucharest Marathon" u="1"/>
        <s v="Duathlon Challenge" u="1"/>
        <s v="Crosul Militar &quot;Cupa 25 oct" u="1"/>
        <s v="Budapest Marathon" u="1"/>
        <s v="Semimaraton Porolissum" u="1"/>
        <s v="Hercules Marathon" u="1"/>
        <s v="Semimaraton Curtea Domneasca" u="1"/>
        <s v="Azuga Trail Race" u="1"/>
        <s v="Ziua luptătorului antitero SRI" u="1"/>
        <s v="Wizzair Rome Half Marathon" u="1"/>
        <s v="Stafeta Invictus" u="1"/>
        <s v="Crosul Marii Negre" u="1"/>
        <s v="Run IOR" u="1"/>
        <s v="Timisoara City Marathon" u="1"/>
        <s v="Maratonul Montan Rafael" u="1"/>
        <s v="Maraton Montan Rafael" u="1"/>
        <s v="Alergand la padure" u="1"/>
        <s v="Istrita Xscape" u="1"/>
        <s v="Istanbul Marathon" u="1"/>
        <s v="Subcarpati Trail Run by Night" u="1"/>
        <s v="Subcarpati Night Run" u="1"/>
        <s v="Cros Polisport" u="1"/>
        <s v="Cernica Running Trails" u="1"/>
        <s v="Duatlonul Regal Invictus" u="1"/>
        <s v="Maraton 1 Decembrie " u="1"/>
        <s v="Cluj EcoTrail" u="1"/>
        <s v="Valencia Marathon" u="1"/>
        <s v="São Silvestre Vila Real de Santo António" u="1"/>
        <s v="Semimaraton &quot;Pe Arges in Jos&quot; 2024" u="1"/>
        <s v="321 Tura de vis" u="1"/>
        <s v="Santa Cross 2024" u="1"/>
        <s v="Winter tri" u="1"/>
        <s v="IstritaXcape" u="1"/>
        <s v="Crosul Be Active" u="1"/>
      </sharedItems>
    </cacheField>
    <cacheField name="Count Tip" numFmtId="0">
      <sharedItems containsString="0" containsBlank="1" containsNumber="1" containsInteger="1" minValue="0" maxValue="5"/>
    </cacheField>
    <cacheField name="Check single entry" numFmtId="1">
      <sharedItems containsString="0" containsBlank="1" containsNumber="1" containsInteger="1" minValue="0" maxValue="1"/>
    </cacheField>
    <cacheField name="Divizia"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83">
  <r>
    <x v="0"/>
    <s v="F"/>
    <n v="1"/>
    <n v="0"/>
    <d v="1899-12-30T00:00:00"/>
    <d v="1899-12-30T00:00:00"/>
    <d v="1899-12-30T00:00:00"/>
    <n v="0"/>
    <e v="#DIV/0!"/>
    <n v="0"/>
    <n v="0"/>
    <n v="0"/>
    <x v="0"/>
    <n v="0.25"/>
    <n v="0.25"/>
    <n v="0.25"/>
    <n v="0"/>
    <n v="0"/>
    <n v="0"/>
    <n v="0"/>
    <n v="0.5"/>
    <m/>
    <x v="0"/>
    <n v="1"/>
    <n v="1"/>
    <s v="Gold"/>
  </r>
  <r>
    <x v="1"/>
    <s v="M"/>
    <n v="1"/>
    <n v="25"/>
    <d v="1899-12-30T01:45:29"/>
    <d v="1899-12-30T01:45:29"/>
    <d v="1899-12-30T01:45:29"/>
    <n v="0"/>
    <d v="1899-12-30T00:04:13"/>
    <n v="5"/>
    <n v="4.75"/>
    <n v="4.75"/>
    <x v="1"/>
    <n v="0.5"/>
    <n v="0.25"/>
    <n v="0.25"/>
    <n v="0"/>
    <n v="0.2"/>
    <n v="0"/>
    <n v="0"/>
    <n v="5.0750000000000002"/>
    <m/>
    <x v="0"/>
    <n v="5"/>
    <n v="1"/>
    <s v="Gold"/>
  </r>
  <r>
    <x v="2"/>
    <s v="F"/>
    <n v="1"/>
    <n v="10.62"/>
    <d v="1899-12-30T00:57:50"/>
    <d v="1899-12-30T00:57:55"/>
    <d v="1899-12-30T00:57:52"/>
    <n v="45"/>
    <d v="1899-12-30T00:05:27"/>
    <n v="2.6549999999999998"/>
    <n v="4"/>
    <n v="2.5"/>
    <x v="2"/>
    <n v="0.25"/>
    <n v="0.25"/>
    <n v="0.5"/>
    <n v="0"/>
    <n v="0"/>
    <n v="0"/>
    <n v="0.4"/>
    <n v="3.3137499999999998"/>
    <m/>
    <x v="0"/>
    <n v="5"/>
    <n v="1"/>
    <s v="Gold"/>
  </r>
  <r>
    <x v="3"/>
    <s v="F"/>
    <n v="1"/>
    <n v="20.04"/>
    <d v="1899-12-30T01:52:29"/>
    <d v="1899-12-30T01:55:17"/>
    <d v="1899-12-30T01:53:53"/>
    <n v="100"/>
    <d v="1899-12-30T00:05:41"/>
    <n v="5"/>
    <n v="3.75"/>
    <n v="5"/>
    <x v="1"/>
    <n v="0.5"/>
    <n v="0.25"/>
    <n v="0.25"/>
    <n v="0"/>
    <n v="0"/>
    <n v="0"/>
    <n v="0"/>
    <n v="4.6875"/>
    <m/>
    <x v="0"/>
    <n v="5"/>
    <n v="1"/>
    <s v="Gold"/>
  </r>
  <r>
    <x v="4"/>
    <s v="M"/>
    <n v="1"/>
    <n v="20.010000000000002"/>
    <d v="1899-12-30T01:33:07"/>
    <d v="1899-12-30T01:33:07"/>
    <d v="1899-12-30T01:33:07"/>
    <n v="12"/>
    <d v="1899-12-30T00:04:39"/>
    <n v="4.7642857142857142"/>
    <n v="4.25"/>
    <n v="2.25"/>
    <x v="3"/>
    <n v="0.25"/>
    <n v="0.5"/>
    <n v="0.25"/>
    <n v="0"/>
    <n v="0"/>
    <n v="0"/>
    <n v="0"/>
    <n v="3.8785714285714286"/>
    <m/>
    <x v="0"/>
    <n v="5"/>
    <n v="1"/>
    <s v="Gold"/>
  </r>
  <r>
    <x v="5"/>
    <s v="M"/>
    <n v="1"/>
    <n v="13.15"/>
    <d v="1899-12-30T01:04:42"/>
    <d v="1899-12-30T01:06:51"/>
    <d v="1899-12-30T01:05:46"/>
    <n v="25"/>
    <d v="1899-12-30T00:05:00"/>
    <n v="3.1309523809523809"/>
    <n v="4"/>
    <n v="4.5"/>
    <x v="2"/>
    <n v="0.25"/>
    <n v="0.25"/>
    <n v="0.5"/>
    <n v="0"/>
    <n v="0"/>
    <n v="0"/>
    <n v="0"/>
    <n v="4.0327380952380949"/>
    <m/>
    <x v="0"/>
    <n v="5"/>
    <n v="1"/>
    <s v="Gold"/>
  </r>
  <r>
    <x v="6"/>
    <s v="M"/>
    <n v="1"/>
    <n v="16.12"/>
    <d v="1899-12-30T02:18:02"/>
    <d v="1899-12-30T02:22:33"/>
    <d v="1899-12-30T02:20:18"/>
    <n v="1226"/>
    <d v="1899-12-30T00:08:42"/>
    <n v="3.8380952380952382"/>
    <n v="0"/>
    <n v="2.75"/>
    <x v="2"/>
    <n v="0.25"/>
    <n v="0.25"/>
    <n v="0.5"/>
    <n v="0.81733333333333336"/>
    <n v="0"/>
    <n v="0"/>
    <n v="0"/>
    <n v="3.1518571428571431"/>
    <m/>
    <x v="0"/>
    <n v="5"/>
    <n v="1"/>
    <s v="Gold"/>
  </r>
  <r>
    <x v="7"/>
    <s v="M"/>
    <n v="1"/>
    <n v="21.06"/>
    <s v=" 4:22:43"/>
    <d v="1899-12-30T04:46:02"/>
    <d v="1899-12-30T04:46:02"/>
    <n v="1140"/>
    <d v="1899-12-30T00:13:35"/>
    <n v="5"/>
    <n v="0"/>
    <n v="0.5"/>
    <x v="3"/>
    <n v="0.25"/>
    <n v="0.5"/>
    <n v="0.25"/>
    <n v="0"/>
    <n v="0"/>
    <n v="0"/>
    <n v="0.4"/>
    <n v="1.7749999999999999"/>
    <m/>
    <x v="0"/>
    <n v="5"/>
    <n v="1"/>
    <s v="Gold"/>
  </r>
  <r>
    <x v="8"/>
    <s v="M"/>
    <n v="1"/>
    <n v="21.52"/>
    <d v="1899-12-30T02:03:25"/>
    <d v="1899-12-30T02:06:57"/>
    <d v="1899-12-30T02:05:11"/>
    <n v="88"/>
    <d v="1899-12-30T00:05:49"/>
    <n v="5"/>
    <n v="3"/>
    <n v="4"/>
    <x v="2"/>
    <n v="0.25"/>
    <n v="0.25"/>
    <n v="0.5"/>
    <n v="0"/>
    <n v="0"/>
    <n v="0"/>
    <n v="0"/>
    <n v="4"/>
    <m/>
    <x v="0"/>
    <n v="5"/>
    <n v="1"/>
    <s v="Gold"/>
  </r>
  <r>
    <x v="9"/>
    <s v="F"/>
    <n v="1"/>
    <n v="20.02"/>
    <d v="1899-12-30T02:23:25"/>
    <d v="1899-12-30T03:15:39"/>
    <d v="1899-12-30T02:49:32"/>
    <n v="731"/>
    <d v="1899-12-30T00:08:28"/>
    <n v="5"/>
    <n v="0.5"/>
    <n v="5"/>
    <x v="2"/>
    <n v="0.25"/>
    <n v="0.25"/>
    <n v="0.5"/>
    <n v="0.48733333333333334"/>
    <n v="0"/>
    <n v="0"/>
    <n v="0"/>
    <n v="4.362333333333333"/>
    <m/>
    <x v="0"/>
    <n v="2"/>
    <n v="1"/>
    <s v="Gold"/>
  </r>
  <r>
    <x v="10"/>
    <s v="M"/>
    <n v="1"/>
    <n v="14.8"/>
    <d v="1899-12-30T01:23:14"/>
    <d v="1899-12-30T01:26:21"/>
    <d v="1899-12-30T01:24:48"/>
    <n v="20"/>
    <d v="1899-12-30T00:05:44"/>
    <n v="3.5238095238095237"/>
    <n v="3.25"/>
    <n v="0.5"/>
    <x v="1"/>
    <n v="0.5"/>
    <n v="0.25"/>
    <n v="0.25"/>
    <n v="0"/>
    <n v="0"/>
    <n v="0"/>
    <n v="0"/>
    <n v="2.6994047619047619"/>
    <m/>
    <x v="0"/>
    <n v="5"/>
    <n v="1"/>
    <s v="Gold"/>
  </r>
  <r>
    <x v="11"/>
    <s v="M"/>
    <n v="1"/>
    <n v="15.02"/>
    <d v="1899-12-30T00:53:50"/>
    <d v="1899-12-30T00:53:50"/>
    <d v="1899-12-30T00:53:50"/>
    <n v="0"/>
    <d v="1899-12-30T00:03:35"/>
    <n v="3.5761904761904759"/>
    <n v="5"/>
    <n v="3.25"/>
    <x v="2"/>
    <n v="0.25"/>
    <n v="0.25"/>
    <n v="0.5"/>
    <n v="0"/>
    <n v="0"/>
    <n v="3.1500000000000004"/>
    <n v="0"/>
    <n v="6.9190476190476193"/>
    <m/>
    <x v="0"/>
    <n v="5"/>
    <n v="1"/>
    <s v="Gold"/>
  </r>
  <r>
    <x v="12"/>
    <s v="F"/>
    <n v="1"/>
    <n v="14.15"/>
    <d v="1899-12-30T01:24:24"/>
    <d v="1899-12-30T01:24:52"/>
    <d v="1899-12-30T01:24:38"/>
    <n v="55"/>
    <d v="1899-12-30T00:05:59"/>
    <n v="3.5375000000000001"/>
    <n v="3.5"/>
    <n v="5"/>
    <x v="3"/>
    <n v="0.25"/>
    <n v="0.5"/>
    <n v="0.25"/>
    <n v="0"/>
    <n v="0"/>
    <n v="0"/>
    <n v="0"/>
    <n v="3.8843749999999999"/>
    <m/>
    <x v="0"/>
    <n v="4"/>
    <n v="1"/>
    <s v="Gold"/>
  </r>
  <r>
    <x v="13"/>
    <s v="M"/>
    <n v="1"/>
    <n v="18.04"/>
    <d v="1899-12-30T01:37:07"/>
    <d v="1899-12-30T01:39:52"/>
    <d v="1899-12-30T01:38:30"/>
    <n v="73"/>
    <d v="1899-12-30T00:05:28"/>
    <n v="4.2952380952380951"/>
    <n v="3.5"/>
    <n v="2.75"/>
    <x v="1"/>
    <n v="0.5"/>
    <n v="0.25"/>
    <n v="0.25"/>
    <n v="0"/>
    <n v="0"/>
    <n v="0"/>
    <n v="0"/>
    <n v="3.7101190476190475"/>
    <m/>
    <x v="0"/>
    <n v="2"/>
    <n v="1"/>
    <s v="Gold"/>
  </r>
  <r>
    <x v="14"/>
    <s v="M"/>
    <n v="1"/>
    <n v="24.02"/>
    <d v="1899-12-30T02:51:18"/>
    <d v="1899-12-30T03:13:53"/>
    <d v="1899-12-30T03:02:36"/>
    <n v="960"/>
    <d v="1899-12-30T00:07:36"/>
    <n v="5"/>
    <n v="0.5"/>
    <n v="2.5"/>
    <x v="1"/>
    <n v="0.5"/>
    <n v="0.25"/>
    <n v="0.25"/>
    <n v="0.64"/>
    <n v="0.1"/>
    <n v="0"/>
    <n v="0"/>
    <n v="3.99"/>
    <m/>
    <x v="0"/>
    <n v="5"/>
    <n v="1"/>
    <s v="Gold"/>
  </r>
  <r>
    <x v="15"/>
    <s v="M"/>
    <n v="1"/>
    <n v="20.010000000000002"/>
    <d v="1899-12-30T01:31:56"/>
    <d v="1899-12-30T01:32:45"/>
    <d v="1899-12-30T01:32:20"/>
    <n v="44"/>
    <d v="1899-12-30T00:04:37"/>
    <n v="4.7642857142857142"/>
    <n v="4.25"/>
    <n v="2.75"/>
    <x v="1"/>
    <n v="0.5"/>
    <n v="0.25"/>
    <n v="0.25"/>
    <n v="0"/>
    <n v="0"/>
    <n v="0"/>
    <n v="0"/>
    <n v="4.1321428571428571"/>
    <m/>
    <x v="0"/>
    <n v="5"/>
    <n v="1"/>
    <s v="Gold"/>
  </r>
  <r>
    <x v="16"/>
    <s v="F"/>
    <n v="1"/>
    <n v="11.1"/>
    <d v="1899-12-30T01:00:46"/>
    <d v="1899-12-30T01:01:10"/>
    <d v="1899-12-30T01:00:58"/>
    <n v="27"/>
    <d v="1899-12-30T00:05:30"/>
    <n v="2.7749999999999999"/>
    <n v="4"/>
    <n v="2"/>
    <x v="3"/>
    <n v="0.25"/>
    <n v="0.5"/>
    <n v="0.25"/>
    <n v="0"/>
    <n v="0"/>
    <n v="0"/>
    <n v="0"/>
    <n v="3.1937500000000001"/>
    <m/>
    <x v="0"/>
    <n v="5"/>
    <n v="1"/>
    <s v="Gold"/>
  </r>
  <r>
    <x v="17"/>
    <s v="M"/>
    <n v="1"/>
    <n v="21.21"/>
    <d v="1899-12-30T01:46:59"/>
    <d v="1899-12-30T01:46:59"/>
    <d v="1899-12-30T01:46:59"/>
    <n v="90"/>
    <d v="1899-12-30T00:05:03"/>
    <n v="5"/>
    <n v="3.75"/>
    <n v="2.75"/>
    <x v="1"/>
    <n v="0.5"/>
    <n v="0.25"/>
    <n v="0.25"/>
    <n v="0"/>
    <n v="0"/>
    <n v="0"/>
    <n v="0.7"/>
    <n v="4.8250000000000002"/>
    <m/>
    <x v="0"/>
    <n v="5"/>
    <n v="1"/>
    <s v="Gold"/>
  </r>
  <r>
    <x v="18"/>
    <s v="M"/>
    <n v="1"/>
    <n v="20.71"/>
    <d v="1899-12-30T02:40:43"/>
    <d v="1899-12-30T02:58:43"/>
    <d v="1899-12-30T02:49:43"/>
    <n v="1031"/>
    <d v="1899-12-30T00:08:12"/>
    <n v="4.9309523809523812"/>
    <n v="0"/>
    <n v="4"/>
    <x v="2"/>
    <n v="0.25"/>
    <n v="0.25"/>
    <n v="0.5"/>
    <n v="0.68733333333333335"/>
    <n v="0"/>
    <n v="0"/>
    <n v="0"/>
    <n v="3.9200714285714282"/>
    <m/>
    <x v="0"/>
    <n v="5"/>
    <n v="1"/>
    <s v="Gold"/>
  </r>
  <r>
    <x v="19"/>
    <s v="M"/>
    <n v="1"/>
    <n v="25.01"/>
    <d v="1899-12-30T01:46:03"/>
    <d v="1899-12-30T01:46:11"/>
    <d v="1899-12-30T01:46:07"/>
    <n v="298"/>
    <d v="1899-12-30T00:04:15"/>
    <n v="5"/>
    <n v="4.75"/>
    <n v="3.25"/>
    <x v="3"/>
    <n v="0.25"/>
    <n v="0.5"/>
    <n v="0.25"/>
    <n v="0.19866666666666666"/>
    <n v="0.2"/>
    <n v="0"/>
    <n v="0"/>
    <n v="4.8361666666666672"/>
    <m/>
    <x v="0"/>
    <n v="5"/>
    <n v="1"/>
    <s v="Gold"/>
  </r>
  <r>
    <x v="20"/>
    <s v="M"/>
    <n v="1"/>
    <n v="0"/>
    <d v="1899-12-30T00:00:00"/>
    <d v="1899-12-30T00:00:00"/>
    <d v="1899-12-30T00:00:00"/>
    <n v="0"/>
    <d v="1899-12-30T00:00:00"/>
    <n v="0"/>
    <n v="0"/>
    <n v="0"/>
    <x v="0"/>
    <n v="0.25"/>
    <n v="0.25"/>
    <n v="0.25"/>
    <n v="0"/>
    <n v="0"/>
    <n v="0"/>
    <n v="0"/>
    <n v="0.5"/>
    <m/>
    <x v="0"/>
    <n v="1"/>
    <n v="1"/>
    <s v="Silver"/>
  </r>
  <r>
    <x v="21"/>
    <s v="M"/>
    <n v="1"/>
    <n v="8.11"/>
    <d v="1899-12-30T00:38:17"/>
    <d v="1899-12-30T00:38:54"/>
    <d v="1899-12-30T00:38:36"/>
    <n v="7"/>
    <d v="1899-12-30T00:04:46"/>
    <n v="1.9309523809523808"/>
    <n v="4.25"/>
    <n v="2"/>
    <x v="2"/>
    <n v="0.25"/>
    <n v="0.25"/>
    <n v="0.5"/>
    <n v="0"/>
    <n v="0"/>
    <n v="0"/>
    <n v="0"/>
    <n v="2.5452380952380951"/>
    <m/>
    <x v="0"/>
    <n v="2"/>
    <n v="1"/>
    <s v="Silver"/>
  </r>
  <r>
    <x v="22"/>
    <s v="M"/>
    <n v="1"/>
    <n v="16.23"/>
    <d v="1899-12-30T01:16:38"/>
    <d v="1899-12-30T01:16:38"/>
    <d v="1899-12-30T01:16:38"/>
    <n v="162"/>
    <d v="1899-12-30T00:04:43"/>
    <n v="3.8642857142857143"/>
    <n v="4.25"/>
    <n v="1.5"/>
    <x v="2"/>
    <n v="0.25"/>
    <n v="0.25"/>
    <n v="0.5"/>
    <n v="0"/>
    <n v="0"/>
    <n v="0"/>
    <n v="0"/>
    <n v="2.7785714285714285"/>
    <m/>
    <x v="0"/>
    <n v="3"/>
    <n v="1"/>
    <s v="Silver"/>
  </r>
  <r>
    <x v="23"/>
    <s v="M"/>
    <n v="1"/>
    <n v="21.45"/>
    <d v="1899-12-30T01:58:39"/>
    <d v="1899-12-30T02:07:21"/>
    <d v="1899-12-30T02:03:00"/>
    <n v="890"/>
    <d v="1899-12-30T00:05:44"/>
    <n v="5"/>
    <n v="3.25"/>
    <n v="4"/>
    <x v="2"/>
    <n v="0.25"/>
    <n v="0.25"/>
    <n v="0.5"/>
    <n v="0.59333333333333338"/>
    <n v="0"/>
    <n v="0"/>
    <n v="0"/>
    <n v="4.6558333333333337"/>
    <m/>
    <x v="0"/>
    <n v="5"/>
    <n v="1"/>
    <s v="Silver"/>
  </r>
  <r>
    <x v="24"/>
    <s v="M"/>
    <n v="1"/>
    <n v="9.1999999999999993"/>
    <d v="1899-12-30T00:52:02"/>
    <d v="1899-12-30T00:52:08"/>
    <d v="1899-12-30T00:52:05"/>
    <n v="51"/>
    <d v="1899-12-30T00:05:40"/>
    <n v="2.1904761904761902"/>
    <n v="3.25"/>
    <n v="1.75"/>
    <x v="2"/>
    <n v="0.25"/>
    <n v="0.25"/>
    <n v="0.5"/>
    <n v="0"/>
    <n v="0"/>
    <n v="0"/>
    <n v="0"/>
    <n v="2.2351190476190474"/>
    <m/>
    <x v="0"/>
    <n v="2"/>
    <n v="1"/>
    <s v="Silver"/>
  </r>
  <r>
    <x v="25"/>
    <s v="M"/>
    <n v="1"/>
    <n v="14.03"/>
    <d v="1899-12-30T01:14:45"/>
    <d v="1899-12-30T01:16:49"/>
    <d v="1899-12-30T01:15:47"/>
    <n v="286"/>
    <d v="1899-12-30T00:05:24"/>
    <n v="3.3404761904761902"/>
    <n v="3.5"/>
    <n v="3"/>
    <x v="2"/>
    <n v="0.25"/>
    <n v="0.25"/>
    <n v="0.5"/>
    <n v="0.19066666666666668"/>
    <n v="0"/>
    <n v="0"/>
    <n v="0"/>
    <n v="3.4007857142857141"/>
    <m/>
    <x v="0"/>
    <n v="5"/>
    <n v="1"/>
    <s v="Silver"/>
  </r>
  <r>
    <x v="26"/>
    <s v="M"/>
    <n v="1"/>
    <n v="23.63"/>
    <d v="1899-12-30T02:44:02"/>
    <d v="1899-12-30T03:13:50"/>
    <d v="1899-12-30T02:58:56"/>
    <n v="953"/>
    <d v="1899-12-30T00:07:34"/>
    <n v="5"/>
    <n v="0.5"/>
    <n v="4.5"/>
    <x v="2"/>
    <n v="0.25"/>
    <n v="0.25"/>
    <n v="0.5"/>
    <n v="0.63533333333333331"/>
    <n v="0.1"/>
    <n v="0"/>
    <n v="0"/>
    <n v="4.3603333333333332"/>
    <m/>
    <x v="0"/>
    <n v="5"/>
    <n v="1"/>
    <s v="Silver"/>
  </r>
  <r>
    <x v="27"/>
    <s v="M"/>
    <n v="1"/>
    <n v="16.16"/>
    <d v="1899-12-30T01:12:05"/>
    <d v="1899-12-30T01:12:37"/>
    <d v="1899-12-30T01:12:21"/>
    <n v="31"/>
    <d v="1899-12-30T00:04:29"/>
    <n v="3.8476190476190473"/>
    <n v="4.5"/>
    <n v="2.25"/>
    <x v="3"/>
    <n v="0.25"/>
    <n v="0.5"/>
    <n v="0.25"/>
    <n v="0"/>
    <n v="0"/>
    <n v="0"/>
    <n v="0"/>
    <n v="3.774404761904762"/>
    <m/>
    <x v="0"/>
    <n v="5"/>
    <n v="1"/>
    <s v="Silver"/>
  </r>
  <r>
    <x v="28"/>
    <s v="M"/>
    <n v="1"/>
    <n v="25.01"/>
    <d v="1899-12-30T02:08:24"/>
    <d v="1899-12-30T02:11:12"/>
    <d v="1899-12-30T02:09:48"/>
    <n v="103"/>
    <d v="1899-12-30T00:05:11"/>
    <n v="5"/>
    <n v="3.75"/>
    <n v="1.25"/>
    <x v="1"/>
    <n v="0.5"/>
    <n v="0.25"/>
    <n v="0.25"/>
    <n v="0"/>
    <n v="0.2"/>
    <n v="0"/>
    <n v="0"/>
    <n v="3.95"/>
    <m/>
    <x v="0"/>
    <n v="4"/>
    <n v="1"/>
    <s v="Silver"/>
  </r>
  <r>
    <x v="29"/>
    <s v="M"/>
    <n v="1"/>
    <n v="5.0199999999999996"/>
    <d v="1899-12-30T00:18:17"/>
    <d v="1899-12-30T00:18:17"/>
    <d v="1899-12-30T00:18:17"/>
    <n v="0"/>
    <d v="1899-12-30T00:03:39"/>
    <n v="1.195238095238095"/>
    <n v="5"/>
    <n v="4"/>
    <x v="3"/>
    <n v="0.25"/>
    <n v="0.5"/>
    <n v="0.25"/>
    <n v="0"/>
    <n v="0"/>
    <n v="2.25"/>
    <n v="0"/>
    <n v="6.0488095238095241"/>
    <m/>
    <x v="0"/>
    <n v="3"/>
    <n v="1"/>
    <s v="Silver"/>
  </r>
  <r>
    <x v="30"/>
    <s v="M"/>
    <n v="1"/>
    <n v="10.11"/>
    <d v="1899-12-30T00:53:28"/>
    <d v="1899-12-30T00:53:32"/>
    <d v="1899-12-30T00:53:30"/>
    <n v="86"/>
    <d v="1899-12-30T00:05:18"/>
    <n v="2.407142857142857"/>
    <n v="3.5"/>
    <n v="2.75"/>
    <x v="3"/>
    <n v="0.25"/>
    <n v="0.5"/>
    <n v="0.25"/>
    <n v="0"/>
    <n v="0"/>
    <n v="0"/>
    <n v="0.4"/>
    <n v="3.4392857142857141"/>
    <m/>
    <x v="0"/>
    <n v="5"/>
    <n v="1"/>
    <s v="Silver"/>
  </r>
  <r>
    <x v="31"/>
    <s v="M"/>
    <n v="1"/>
    <n v="8.02"/>
    <d v="1899-12-30T00:44:29"/>
    <d v="1899-12-30T00:45:13"/>
    <d v="1899-12-30T00:44:51"/>
    <n v="36"/>
    <d v="1899-12-30T00:05:36"/>
    <n v="1.9095238095238094"/>
    <n v="3.25"/>
    <n v="2.75"/>
    <x v="2"/>
    <n v="0.25"/>
    <n v="0.25"/>
    <n v="0.5"/>
    <n v="0"/>
    <n v="0"/>
    <n v="0"/>
    <n v="0"/>
    <n v="2.6648809523809525"/>
    <m/>
    <x v="0"/>
    <n v="5"/>
    <n v="1"/>
    <s v="Silver"/>
  </r>
  <r>
    <x v="32"/>
    <s v="M"/>
    <n v="1"/>
    <n v="16.02"/>
    <d v="1899-12-30T01:28:35"/>
    <d v="1899-12-30T01:28:40"/>
    <d v="1899-12-30T01:28:38"/>
    <n v="289"/>
    <d v="1899-12-30T00:05:32"/>
    <n v="3.8142857142857141"/>
    <n v="3.25"/>
    <n v="4"/>
    <x v="1"/>
    <n v="0.5"/>
    <n v="0.25"/>
    <n v="0.25"/>
    <n v="0.19266666666666668"/>
    <n v="0"/>
    <n v="0"/>
    <n v="0"/>
    <n v="3.9123095238095238"/>
    <m/>
    <x v="0"/>
    <n v="5"/>
    <n v="1"/>
    <s v="Silver"/>
  </r>
  <r>
    <x v="33"/>
    <s v="M"/>
    <n v="1"/>
    <n v="10.039999999999999"/>
    <d v="1899-12-30T00:48:17"/>
    <d v="1899-12-30T00:48:17"/>
    <d v="1899-12-30T00:48:17"/>
    <n v="8"/>
    <d v="1899-12-30T00:04:49"/>
    <n v="2.39047619047619"/>
    <n v="4"/>
    <n v="1.5"/>
    <x v="2"/>
    <n v="0.25"/>
    <n v="0.25"/>
    <n v="0.5"/>
    <n v="0"/>
    <n v="0"/>
    <n v="0"/>
    <n v="0"/>
    <n v="2.3476190476190473"/>
    <m/>
    <x v="0"/>
    <n v="5"/>
    <n v="1"/>
    <s v="Silver"/>
  </r>
  <r>
    <x v="34"/>
    <s v="F"/>
    <n v="1"/>
    <n v="16.36"/>
    <d v="1899-12-30T02:10:08"/>
    <d v="1899-12-30T02:43:55"/>
    <d v="1899-12-30T02:27:01"/>
    <n v="553"/>
    <d v="1899-12-30T00:08:59"/>
    <n v="4.09"/>
    <n v="0.5"/>
    <n v="2.5"/>
    <x v="1"/>
    <n v="0.5"/>
    <n v="0.25"/>
    <n v="0.25"/>
    <n v="0.36866666666666664"/>
    <n v="0"/>
    <n v="0"/>
    <n v="0"/>
    <n v="3.1636666666666664"/>
    <m/>
    <x v="0"/>
    <n v="2"/>
    <n v="1"/>
    <s v="Silver"/>
  </r>
  <r>
    <x v="35"/>
    <s v="M"/>
    <n v="1"/>
    <n v="20.03"/>
    <d v="1899-12-30T02:02:23"/>
    <d v="1899-12-30T02:11:01"/>
    <d v="1899-12-30T02:06:42"/>
    <n v="63"/>
    <d v="1899-12-30T00:06:20"/>
    <n v="4.769047619047619"/>
    <n v="2"/>
    <n v="3.5"/>
    <x v="1"/>
    <n v="0.5"/>
    <n v="0.25"/>
    <n v="0.25"/>
    <n v="0"/>
    <n v="0"/>
    <n v="0"/>
    <n v="0"/>
    <n v="3.7595238095238095"/>
    <m/>
    <x v="0"/>
    <n v="5"/>
    <n v="1"/>
    <s v="Silver"/>
  </r>
  <r>
    <x v="36"/>
    <s v="M"/>
    <n v="1"/>
    <n v="22.09"/>
    <d v="1899-12-30T02:07:09"/>
    <d v="1899-12-30T02:09:14"/>
    <d v="1899-12-30T02:08:12"/>
    <n v="26"/>
    <d v="1899-12-30T00:05:48"/>
    <n v="5"/>
    <n v="3"/>
    <n v="2.75"/>
    <x v="1"/>
    <n v="0.5"/>
    <n v="0.25"/>
    <n v="0.25"/>
    <n v="0"/>
    <n v="0"/>
    <n v="0"/>
    <n v="0"/>
    <n v="3.9375"/>
    <m/>
    <x v="0"/>
    <n v="5"/>
    <n v="1"/>
    <s v="Silver"/>
  </r>
  <r>
    <x v="37"/>
    <s v="M"/>
    <n v="1"/>
    <n v="11.54"/>
    <d v="1899-12-30T00:53:57"/>
    <d v="1899-12-30T00:55:51"/>
    <d v="1899-12-30T00:54:54"/>
    <n v="68"/>
    <d v="1899-12-30T00:04:45"/>
    <n v="2.7476190476190472"/>
    <n v="4.25"/>
    <n v="1"/>
    <x v="3"/>
    <n v="0.25"/>
    <n v="0.5"/>
    <n v="0.25"/>
    <n v="0"/>
    <n v="0"/>
    <n v="0"/>
    <n v="0"/>
    <n v="3.0619047619047617"/>
    <m/>
    <x v="0"/>
    <n v="5"/>
    <n v="1"/>
    <s v="Silver"/>
  </r>
  <r>
    <x v="38"/>
    <s v="M"/>
    <n v="1"/>
    <n v="20"/>
    <d v="1899-12-30T01:39:18"/>
    <d v="1899-12-30T01:42:23"/>
    <d v="1899-12-30T01:40:50"/>
    <n v="37"/>
    <d v="1899-12-30T00:05:03"/>
    <n v="4.7619047619047619"/>
    <n v="3.75"/>
    <n v="1.5"/>
    <x v="1"/>
    <n v="0.5"/>
    <n v="0.25"/>
    <n v="0.25"/>
    <n v="0"/>
    <n v="0"/>
    <n v="0"/>
    <n v="0"/>
    <n v="3.6934523809523809"/>
    <m/>
    <x v="0"/>
    <n v="5"/>
    <n v="1"/>
    <s v="Silver"/>
  </r>
  <r>
    <x v="39"/>
    <s v="M"/>
    <n v="1"/>
    <n v="21.21"/>
    <d v="1899-12-30T02:05:07"/>
    <d v="1899-12-30T02:05:11"/>
    <d v="1899-12-30T02:05:09"/>
    <n v="20.100000000000001"/>
    <d v="1899-12-30T00:05:54"/>
    <n v="5"/>
    <n v="3"/>
    <n v="1.75"/>
    <x v="1"/>
    <n v="0.5"/>
    <n v="0.25"/>
    <n v="0.25"/>
    <n v="0"/>
    <n v="0"/>
    <n v="0"/>
    <n v="0"/>
    <n v="3.6875"/>
    <m/>
    <x v="0"/>
    <n v="5"/>
    <n v="1"/>
    <s v="Silver"/>
  </r>
  <r>
    <x v="40"/>
    <s v="M"/>
    <n v="1"/>
    <n v="60.07"/>
    <d v="1899-12-30T06:31:49"/>
    <d v="1899-12-30T06:40:38"/>
    <d v="1899-12-30T06:36:13"/>
    <n v="1026"/>
    <d v="1899-12-30T00:06:36"/>
    <n v="5"/>
    <n v="1.5"/>
    <n v="4.25"/>
    <x v="1"/>
    <n v="0.5"/>
    <n v="0.25"/>
    <n v="0.25"/>
    <n v="0.68400000000000005"/>
    <n v="1.9"/>
    <n v="0"/>
    <n v="0"/>
    <n v="6.5214999999999996"/>
    <m/>
    <x v="0"/>
    <n v="5"/>
    <n v="1"/>
    <s v="Bronze"/>
  </r>
  <r>
    <x v="41"/>
    <s v="M"/>
    <n v="1"/>
    <n v="18.14"/>
    <d v="1899-12-30T01:40:30"/>
    <d v="1899-12-30T01:41:22"/>
    <d v="1899-12-30T01:40:56"/>
    <n v="12"/>
    <d v="1899-12-30T00:05:34"/>
    <n v="4.3190476190476188"/>
    <n v="3.25"/>
    <n v="1.5"/>
    <x v="1"/>
    <n v="0.5"/>
    <n v="0.25"/>
    <n v="0.25"/>
    <n v="0"/>
    <n v="0"/>
    <n v="0"/>
    <n v="0.4"/>
    <n v="3.7470238095238093"/>
    <m/>
    <x v="0"/>
    <n v="5"/>
    <n v="1"/>
    <s v="Bronze"/>
  </r>
  <r>
    <x v="42"/>
    <s v="F"/>
    <n v="1"/>
    <n v="7.6"/>
    <d v="1899-12-30T01:02:24"/>
    <d v="1899-12-30T01:05:38"/>
    <d v="1899-12-30T01:04:01"/>
    <n v="51"/>
    <d v="1899-12-30T00:08:25"/>
    <n v="1.9"/>
    <n v="0.5"/>
    <n v="1.25"/>
    <x v="1"/>
    <n v="0.5"/>
    <n v="0.25"/>
    <n v="0.25"/>
    <n v="0"/>
    <n v="0"/>
    <n v="0"/>
    <n v="0"/>
    <n v="1.3875"/>
    <m/>
    <x v="0"/>
    <n v="3"/>
    <n v="1"/>
    <s v="Bronze"/>
  </r>
  <r>
    <x v="43"/>
    <s v="F"/>
    <n v="1"/>
    <n v="6.08"/>
    <d v="1899-12-30T00:32:12"/>
    <d v="1899-12-30T00:42:15"/>
    <d v="1899-12-30T00:37:14"/>
    <n v="2"/>
    <d v="1899-12-30T00:06:07"/>
    <n v="1.52"/>
    <n v="3.25"/>
    <n v="0"/>
    <x v="1"/>
    <n v="0.5"/>
    <n v="0.25"/>
    <n v="0.25"/>
    <n v="0"/>
    <n v="0"/>
    <n v="0"/>
    <n v="0"/>
    <n v="1.5725"/>
    <m/>
    <x v="0"/>
    <n v="1"/>
    <n v="1"/>
    <s v="Bronze"/>
  </r>
  <r>
    <x v="44"/>
    <s v="F"/>
    <n v="1"/>
    <n v="13.18"/>
    <d v="1899-12-30T01:03:18"/>
    <d v="1899-12-30T01:23:04"/>
    <d v="1899-12-30T01:13:11"/>
    <n v="4"/>
    <d v="1899-12-30T00:05:33"/>
    <n v="3.2949999999999999"/>
    <n v="3.75"/>
    <n v="1.75"/>
    <x v="2"/>
    <n v="0.25"/>
    <n v="0.25"/>
    <n v="0.5"/>
    <n v="0"/>
    <n v="0"/>
    <n v="0"/>
    <n v="0"/>
    <n v="2.63625"/>
    <m/>
    <x v="0"/>
    <n v="5"/>
    <n v="1"/>
    <s v="Bronze"/>
  </r>
  <r>
    <x v="45"/>
    <s v="M"/>
    <n v="1"/>
    <n v="21.22"/>
    <d v="1899-12-30T01:27:39"/>
    <d v="1899-12-30T01:32:13"/>
    <d v="1899-12-30T01:29:56"/>
    <n v="0"/>
    <d v="1899-12-30T00:04:14"/>
    <n v="5"/>
    <n v="4.75"/>
    <n v="0.5"/>
    <x v="1"/>
    <n v="0.5"/>
    <n v="0.25"/>
    <n v="0.25"/>
    <n v="0"/>
    <n v="0"/>
    <n v="0"/>
    <n v="0"/>
    <n v="3.8125"/>
    <m/>
    <x v="0"/>
    <n v="5"/>
    <n v="1"/>
    <s v="Bronze"/>
  </r>
  <r>
    <x v="46"/>
    <s v="M"/>
    <n v="1"/>
    <n v="25.04"/>
    <d v="1899-12-30T01:59:35"/>
    <d v="1899-12-30T01:59:35"/>
    <d v="1899-12-30T01:59:35"/>
    <n v="13"/>
    <d v="1899-12-30T00:04:47"/>
    <n v="5"/>
    <n v="4"/>
    <n v="0.5"/>
    <x v="1"/>
    <n v="0.5"/>
    <n v="0.25"/>
    <n v="0.25"/>
    <n v="0"/>
    <n v="0.2"/>
    <n v="0"/>
    <n v="0"/>
    <n v="3.8250000000000002"/>
    <m/>
    <x v="0"/>
    <n v="5"/>
    <n v="1"/>
    <s v="Bronze"/>
  </r>
  <r>
    <x v="47"/>
    <s v="M"/>
    <n v="1"/>
    <n v="25.04"/>
    <d v="1899-12-30T01:59:35"/>
    <d v="1899-12-30T02:03:25"/>
    <d v="1899-12-30T02:01:30"/>
    <n v="13"/>
    <d v="1899-12-30T00:04:51"/>
    <n v="5"/>
    <n v="4"/>
    <n v="2.5"/>
    <x v="1"/>
    <n v="0.5"/>
    <n v="0.25"/>
    <n v="0.25"/>
    <n v="0"/>
    <n v="0.2"/>
    <n v="0"/>
    <n v="0"/>
    <n v="4.3250000000000002"/>
    <m/>
    <x v="0"/>
    <n v="5"/>
    <n v="1"/>
    <s v="Bronze"/>
  </r>
  <r>
    <x v="48"/>
    <s v="M"/>
    <n v="1"/>
    <n v="13.01"/>
    <d v="1899-12-30T00:59:56"/>
    <d v="1899-12-30T01:00:04"/>
    <d v="1899-12-30T01:00:00"/>
    <n v="42"/>
    <d v="1899-12-30T00:04:37"/>
    <n v="3.0976190476190473"/>
    <n v="4.25"/>
    <n v="1"/>
    <x v="2"/>
    <n v="0.25"/>
    <n v="0.25"/>
    <n v="0.5"/>
    <n v="0"/>
    <n v="0"/>
    <n v="0"/>
    <n v="0"/>
    <n v="2.336904761904762"/>
    <m/>
    <x v="0"/>
    <n v="4"/>
    <n v="1"/>
    <s v="Bronze"/>
  </r>
  <r>
    <x v="49"/>
    <s v="M"/>
    <n v="1"/>
    <n v="16.14"/>
    <d v="1899-12-30T01:21:21"/>
    <d v="1899-12-30T01:21:21"/>
    <d v="1899-12-30T01:21:21"/>
    <n v="195"/>
    <d v="1899-12-30T00:05:02"/>
    <n v="3.842857142857143"/>
    <n v="3.75"/>
    <n v="0.5"/>
    <x v="3"/>
    <n v="0.25"/>
    <n v="0.5"/>
    <n v="0.25"/>
    <n v="0"/>
    <n v="0"/>
    <n v="0"/>
    <n v="0"/>
    <n v="2.9607142857142859"/>
    <m/>
    <x v="0"/>
    <n v="5"/>
    <n v="1"/>
    <s v="Bronze"/>
  </r>
  <r>
    <x v="50"/>
    <s v="M"/>
    <n v="1"/>
    <n v="20.010000000000002"/>
    <d v="1899-12-30T01:28:43"/>
    <d v="1899-12-30T01:28:43"/>
    <d v="1899-12-30T01:28:43"/>
    <n v="28"/>
    <d v="1899-12-30T00:04:26"/>
    <n v="4.7642857142857142"/>
    <n v="4.5"/>
    <n v="0.25"/>
    <x v="1"/>
    <n v="0.5"/>
    <n v="0.25"/>
    <n v="0.25"/>
    <n v="0"/>
    <n v="0"/>
    <n v="0"/>
    <n v="0"/>
    <n v="3.5696428571428571"/>
    <m/>
    <x v="0"/>
    <n v="1"/>
    <n v="1"/>
    <s v="Bronze"/>
  </r>
  <r>
    <x v="51"/>
    <s v="F"/>
    <n v="1"/>
    <n v="15.01"/>
    <d v="1899-12-30T01:18:59"/>
    <d v="1899-12-30T01:24:32"/>
    <d v="1899-12-30T01:21:46"/>
    <n v="38"/>
    <d v="1899-12-30T00:05:27"/>
    <n v="3.7524999999999999"/>
    <n v="4"/>
    <n v="1.25"/>
    <x v="1"/>
    <n v="0.5"/>
    <n v="0.25"/>
    <n v="0.25"/>
    <n v="0"/>
    <n v="0"/>
    <n v="0"/>
    <n v="0"/>
    <n v="3.1887499999999998"/>
    <m/>
    <x v="0"/>
    <n v="4"/>
    <n v="1"/>
    <s v="Bronze"/>
  </r>
  <r>
    <x v="52"/>
    <s v="M"/>
    <n v="1"/>
    <n v="10.35"/>
    <d v="1899-12-30T00:54:10"/>
    <d v="1899-12-30T00:59:46"/>
    <d v="1899-12-30T00:56:58"/>
    <n v="54"/>
    <d v="1899-12-30T00:05:30"/>
    <n v="2.464285714285714"/>
    <n v="3.5"/>
    <n v="1.25"/>
    <x v="1"/>
    <n v="0.5"/>
    <n v="0.25"/>
    <n v="0.25"/>
    <n v="0"/>
    <n v="0"/>
    <n v="0"/>
    <n v="0"/>
    <n v="2.4196428571428568"/>
    <m/>
    <x v="0"/>
    <n v="4"/>
    <n v="1"/>
    <s v="Bronze"/>
  </r>
  <r>
    <x v="53"/>
    <s v="M"/>
    <n v="1"/>
    <n v="16.11"/>
    <d v="1899-12-30T01:33:59"/>
    <d v="1899-12-30T01:42:55"/>
    <d v="1899-12-30T01:38:27"/>
    <n v="620"/>
    <d v="1899-12-30T00:06:07"/>
    <n v="3.8357142857142854"/>
    <n v="2.5"/>
    <n v="1"/>
    <x v="2"/>
    <n v="0.25"/>
    <n v="0.25"/>
    <n v="0.5"/>
    <n v="0.41333333333333333"/>
    <n v="0"/>
    <n v="0"/>
    <n v="0"/>
    <n v="2.4972619047619045"/>
    <m/>
    <x v="0"/>
    <n v="5"/>
    <n v="1"/>
    <s v="Bronze"/>
  </r>
  <r>
    <x v="54"/>
    <s v="F"/>
    <n v="1"/>
    <n v="19.760000000000002"/>
    <d v="1899-12-30T01:47:38"/>
    <d v="1899-12-30T02:00:59"/>
    <d v="1899-12-30T01:54:18"/>
    <n v="28"/>
    <d v="1899-12-30T00:05:47"/>
    <n v="4.9400000000000004"/>
    <n v="3.5"/>
    <n v="3.25"/>
    <x v="1"/>
    <n v="0.5"/>
    <n v="0.25"/>
    <n v="0.25"/>
    <n v="0"/>
    <n v="0"/>
    <n v="0"/>
    <n v="0"/>
    <n v="4.1575000000000006"/>
    <m/>
    <x v="0"/>
    <n v="2"/>
    <n v="1"/>
    <s v="Bronze"/>
  </r>
  <r>
    <x v="55"/>
    <s v="M"/>
    <n v="1"/>
    <n v="31.01"/>
    <d v="1899-12-30T03:44:23"/>
    <d v="1899-12-30T03:46:49"/>
    <d v="1899-12-30T03:45:36"/>
    <n v="1048"/>
    <d v="1899-12-30T00:07:17"/>
    <n v="5"/>
    <n v="0.5"/>
    <n v="3"/>
    <x v="1"/>
    <n v="0.5"/>
    <n v="0.25"/>
    <n v="0.25"/>
    <n v="0.69866666666666666"/>
    <n v="0.5"/>
    <n v="0"/>
    <n v="0"/>
    <n v="4.573666666666667"/>
    <m/>
    <x v="0"/>
    <n v="5"/>
    <n v="1"/>
    <s v="Bronze"/>
  </r>
  <r>
    <x v="56"/>
    <s v="M"/>
    <n v="1"/>
    <n v="7.11"/>
    <d v="1899-12-30T00:35:17"/>
    <d v="1899-12-30T00:35:17"/>
    <d v="1899-12-30T00:35:17"/>
    <n v="7"/>
    <d v="1899-12-30T00:04:58"/>
    <n v="1.6928571428571428"/>
    <n v="4"/>
    <n v="1.5"/>
    <x v="3"/>
    <n v="0.25"/>
    <n v="0.5"/>
    <n v="0.25"/>
    <n v="0"/>
    <n v="0"/>
    <n v="0"/>
    <n v="0"/>
    <n v="2.7982142857142858"/>
    <m/>
    <x v="0"/>
    <n v="5"/>
    <n v="1"/>
    <s v="Bronze"/>
  </r>
  <r>
    <x v="57"/>
    <s v="M"/>
    <n v="1"/>
    <n v="18"/>
    <d v="1899-12-30T01:25:03"/>
    <d v="1899-12-30T01:26:12"/>
    <d v="1899-12-30T01:25:37"/>
    <n v="33"/>
    <d v="1899-12-30T00:04:45"/>
    <n v="4.2857142857142856"/>
    <n v="4.25"/>
    <n v="0.25"/>
    <x v="1"/>
    <n v="0.5"/>
    <n v="0.25"/>
    <n v="0.25"/>
    <n v="0"/>
    <n v="0"/>
    <n v="0"/>
    <n v="0"/>
    <n v="3.2678571428571428"/>
    <m/>
    <x v="0"/>
    <n v="3"/>
    <n v="1"/>
    <s v="Bronze"/>
  </r>
  <r>
    <x v="58"/>
    <s v="F"/>
    <n v="1"/>
    <n v="16.03"/>
    <d v="1899-12-30T01:37:56"/>
    <d v="1899-12-30T01:44:57"/>
    <d v="1899-12-30T01:41:26"/>
    <n v="8"/>
    <d v="1899-12-30T00:06:20"/>
    <n v="4.0075000000000003"/>
    <n v="3"/>
    <n v="2"/>
    <x v="1"/>
    <n v="0.5"/>
    <n v="0.25"/>
    <n v="0.25"/>
    <n v="0"/>
    <n v="0"/>
    <n v="0"/>
    <n v="0"/>
    <n v="3.2537500000000001"/>
    <m/>
    <x v="0"/>
    <n v="2"/>
    <n v="1"/>
    <s v="Bronze"/>
  </r>
  <r>
    <x v="59"/>
    <s v="F"/>
    <n v="1"/>
    <n v="12.06"/>
    <d v="1899-12-30T01:10:15"/>
    <d v="1899-12-30T01:14:13"/>
    <d v="1899-12-30T01:12:14"/>
    <n v="36"/>
    <d v="1899-12-30T00:05:59"/>
    <n v="3.0150000000000001"/>
    <n v="3.5"/>
    <n v="1"/>
    <x v="1"/>
    <n v="0.5"/>
    <n v="0.25"/>
    <n v="0.25"/>
    <n v="0"/>
    <n v="0"/>
    <n v="0"/>
    <n v="0"/>
    <n v="2.6325000000000003"/>
    <m/>
    <x v="0"/>
    <n v="2"/>
    <n v="1"/>
    <s v="Bronze"/>
  </r>
  <r>
    <x v="60"/>
    <s v="F"/>
    <n v="1"/>
    <n v="15.01"/>
    <d v="1899-12-30T01:49:28"/>
    <d v="1899-12-30T02:06:11"/>
    <d v="1899-12-30T01:57:49"/>
    <n v="507"/>
    <d v="1899-12-30T00:07:51"/>
    <n v="3.7524999999999999"/>
    <n v="0.5"/>
    <n v="1.25"/>
    <x v="1"/>
    <n v="0.5"/>
    <n v="0.25"/>
    <n v="0.25"/>
    <n v="0.33800000000000002"/>
    <n v="0"/>
    <n v="0"/>
    <n v="0"/>
    <n v="2.6517499999999998"/>
    <m/>
    <x v="0"/>
    <n v="5"/>
    <n v="1"/>
    <s v="Bronze"/>
  </r>
  <r>
    <x v="61"/>
    <s v="M"/>
    <n v="1"/>
    <n v="29.09"/>
    <d v="1899-12-30T02:53:21"/>
    <d v="1899-12-30T02:55:52"/>
    <d v="1899-12-30T02:54:37"/>
    <n v="40"/>
    <d v="1899-12-30T00:06:00"/>
    <n v="5"/>
    <n v="3"/>
    <n v="4.25"/>
    <x v="2"/>
    <n v="0.25"/>
    <n v="0.25"/>
    <n v="0.5"/>
    <n v="0"/>
    <n v="0.4"/>
    <n v="0"/>
    <n v="0"/>
    <n v="4.5250000000000004"/>
    <m/>
    <x v="0"/>
    <n v="4"/>
    <n v="1"/>
    <s v="Bronze"/>
  </r>
  <r>
    <x v="62"/>
    <s v="M"/>
    <n v="1"/>
    <n v="7.06"/>
    <d v="1899-12-30T00:44:44"/>
    <d v="1899-12-30T00:46:47"/>
    <d v="1899-12-30T00:45:46"/>
    <n v="23"/>
    <d v="1899-12-30T00:06:29"/>
    <n v="1.6809523809523808"/>
    <n v="2"/>
    <n v="0"/>
    <x v="1"/>
    <n v="0.5"/>
    <n v="0.25"/>
    <n v="0.25"/>
    <n v="0"/>
    <n v="0"/>
    <n v="0"/>
    <n v="0"/>
    <n v="1.3404761904761904"/>
    <m/>
    <x v="0"/>
    <n v="5"/>
    <n v="1"/>
    <s v="Bronze"/>
  </r>
  <r>
    <x v="63"/>
    <s v="M"/>
    <n v="1"/>
    <n v="11.99"/>
    <d v="1899-12-30T01:39:49"/>
    <d v="1899-12-30T02:20:40"/>
    <d v="1899-12-30T02:00:14"/>
    <n v="316"/>
    <d v="1899-12-30T00:10:02"/>
    <n v="2.8547619047619048"/>
    <n v="0"/>
    <n v="2.75"/>
    <x v="1"/>
    <n v="0.5"/>
    <n v="0.25"/>
    <n v="0.25"/>
    <n v="0"/>
    <n v="0"/>
    <n v="0"/>
    <n v="0.4"/>
    <n v="2.5148809523809521"/>
    <m/>
    <x v="0"/>
    <n v="5"/>
    <n v="1"/>
    <s v="Bronze"/>
  </r>
  <r>
    <x v="64"/>
    <s v="F"/>
    <n v="1"/>
    <n v="14.46"/>
    <d v="1899-12-30T01:50:52"/>
    <d v="1899-12-30T02:10:49"/>
    <d v="1899-12-30T02:00:50"/>
    <n v="479"/>
    <d v="1899-12-30T00:08:21"/>
    <n v="3.6150000000000002"/>
    <n v="0.5"/>
    <n v="0.5"/>
    <x v="1"/>
    <n v="0.5"/>
    <n v="0.25"/>
    <n v="0.25"/>
    <n v="0"/>
    <n v="0"/>
    <n v="0"/>
    <n v="0"/>
    <n v="2.0575000000000001"/>
    <m/>
    <x v="0"/>
    <n v="5"/>
    <n v="1"/>
    <s v="Bronze"/>
  </r>
  <r>
    <x v="65"/>
    <s v="M"/>
    <n v="1"/>
    <n v="23"/>
    <d v="1899-12-30T02:06:13"/>
    <d v="1899-12-30T02:15:51"/>
    <d v="1899-12-30T02:11:02"/>
    <n v="18"/>
    <d v="1899-12-30T00:05:42"/>
    <n v="5"/>
    <n v="3.25"/>
    <n v="4"/>
    <x v="2"/>
    <n v="0.25"/>
    <n v="0.25"/>
    <n v="0.5"/>
    <n v="0"/>
    <n v="0.1"/>
    <n v="0"/>
    <n v="0"/>
    <n v="4.1624999999999996"/>
    <m/>
    <x v="0"/>
    <n v="1"/>
    <n v="1"/>
    <s v="Bronze"/>
  </r>
  <r>
    <x v="66"/>
    <s v="M"/>
    <n v="1"/>
    <n v="21.91"/>
    <d v="1899-12-30T02:32:30"/>
    <d v="1899-12-30T02:33:11"/>
    <d v="1899-12-30T02:32:50"/>
    <n v="920"/>
    <d v="1899-12-30T00:06:59"/>
    <n v="5"/>
    <n v="1"/>
    <n v="3.25"/>
    <x v="1"/>
    <n v="0.5"/>
    <n v="0.25"/>
    <n v="0.25"/>
    <n v="0.61333333333333329"/>
    <n v="0"/>
    <n v="0"/>
    <n v="0"/>
    <n v="4.1758333333333333"/>
    <m/>
    <x v="1"/>
    <n v="1"/>
    <n v="1"/>
    <s v="Bronze"/>
  </r>
  <r>
    <x v="67"/>
    <s v="F"/>
    <n v="1"/>
    <n v="21.1"/>
    <d v="1899-12-30T02:03:51"/>
    <d v="1899-12-30T02:03:51"/>
    <d v="1899-12-30T02:03:51"/>
    <n v="82"/>
    <d v="1899-12-30T00:05:52"/>
    <n v="5"/>
    <n v="3.5"/>
    <n v="1.25"/>
    <x v="1"/>
    <n v="0.5"/>
    <n v="0.25"/>
    <n v="0.25"/>
    <n v="0"/>
    <n v="0"/>
    <n v="0"/>
    <n v="0"/>
    <n v="3.6875"/>
    <m/>
    <x v="0"/>
    <n v="5"/>
    <n v="1"/>
    <s v="Bronze"/>
  </r>
  <r>
    <x v="68"/>
    <s v="M"/>
    <n v="1"/>
    <n v="36.020000000000003"/>
    <d v="1899-12-30T03:18:06"/>
    <d v="1899-12-30T03:27:04"/>
    <d v="1899-12-30T03:22:35"/>
    <n v="207"/>
    <d v="1899-12-30T00:05:37"/>
    <n v="5"/>
    <n v="3.25"/>
    <n v="2.5"/>
    <x v="1"/>
    <n v="0.5"/>
    <n v="0.25"/>
    <n v="0.25"/>
    <n v="0.13800000000000001"/>
    <n v="0.7"/>
    <n v="0"/>
    <n v="0"/>
    <n v="4.7755000000000001"/>
    <m/>
    <x v="0"/>
    <n v="5"/>
    <n v="1"/>
    <s v="Bronze"/>
  </r>
  <r>
    <x v="69"/>
    <s v="M"/>
    <n v="1"/>
    <n v="7.03"/>
    <d v="1899-12-30T00:39:41"/>
    <d v="1899-12-30T00:40:11"/>
    <d v="1899-12-30T00:39:56"/>
    <n v="9"/>
    <d v="1899-12-30T00:05:41"/>
    <n v="1.6738095238095239"/>
    <n v="3.25"/>
    <n v="2.75"/>
    <x v="2"/>
    <n v="0.25"/>
    <n v="0.25"/>
    <n v="0.5"/>
    <n v="0"/>
    <n v="0"/>
    <n v="0"/>
    <n v="0"/>
    <n v="2.605952380952381"/>
    <m/>
    <x v="0"/>
    <n v="4"/>
    <n v="1"/>
    <s v="Bronze"/>
  </r>
  <r>
    <x v="70"/>
    <s v="F"/>
    <n v="1"/>
    <n v="8.1"/>
    <d v="1899-12-30T00:50:37"/>
    <d v="1899-12-30T00:50:37"/>
    <d v="1899-12-30T00:50:37"/>
    <n v="28"/>
    <d v="1899-12-30T00:06:15"/>
    <n v="2.0249999999999999"/>
    <n v="3.25"/>
    <n v="3.75"/>
    <x v="2"/>
    <n v="0.25"/>
    <n v="0.25"/>
    <n v="0.5"/>
    <n v="0"/>
    <n v="0"/>
    <n v="0"/>
    <n v="0"/>
    <n v="3.1937500000000001"/>
    <m/>
    <x v="0"/>
    <n v="5"/>
    <n v="1"/>
    <s v="Bronze"/>
  </r>
  <r>
    <x v="11"/>
    <s v="M"/>
    <n v="2"/>
    <n v="25.01"/>
    <d v="1899-12-30T01:43:52"/>
    <d v="1899-12-30T01:53:11"/>
    <d v="1899-12-30T01:48:31"/>
    <n v="43"/>
    <d v="1899-12-30T00:04:20"/>
    <n v="5"/>
    <n v="4.5"/>
    <n v="3.5"/>
    <x v="2"/>
    <n v="0.25"/>
    <n v="0.25"/>
    <n v="0.5"/>
    <n v="0"/>
    <n v="0.2"/>
    <n v="0"/>
    <n v="0"/>
    <n v="4.3250000000000002"/>
    <m/>
    <x v="0"/>
    <n v="5"/>
    <n v="1"/>
    <s v="Gold"/>
  </r>
  <r>
    <x v="1"/>
    <s v="M"/>
    <n v="2"/>
    <n v="21.11"/>
    <d v="1899-12-30T01:27:29"/>
    <d v="1899-12-30T01:29:24"/>
    <d v="1899-12-30T01:28:27"/>
    <n v="58"/>
    <d v="1899-12-30T00:04:11"/>
    <n v="5"/>
    <n v="4.75"/>
    <n v="4"/>
    <x v="2"/>
    <n v="0.25"/>
    <n v="0.25"/>
    <n v="0.5"/>
    <n v="0"/>
    <n v="0"/>
    <n v="0"/>
    <n v="0"/>
    <n v="4.4375"/>
    <m/>
    <x v="0"/>
    <n v="5"/>
    <n v="1"/>
    <s v="Gold"/>
  </r>
  <r>
    <x v="19"/>
    <s v="M"/>
    <n v="2"/>
    <n v="16.63"/>
    <d v="1899-12-30T01:13:36"/>
    <d v="1899-12-30T01:13:36"/>
    <d v="1899-12-30T01:13:36"/>
    <n v="11"/>
    <d v="1899-12-30T00:04:26"/>
    <n v="3.9595238095238092"/>
    <n v="4.5"/>
    <n v="0.75"/>
    <x v="2"/>
    <n v="0.25"/>
    <n v="0.25"/>
    <n v="0.5"/>
    <n v="0"/>
    <n v="0"/>
    <n v="0"/>
    <n v="0"/>
    <n v="2.4898809523809522"/>
    <m/>
    <x v="0"/>
    <n v="5"/>
    <n v="1"/>
    <s v="Gold"/>
  </r>
  <r>
    <x v="17"/>
    <s v="M"/>
    <n v="2"/>
    <n v="27.27"/>
    <d v="1899-12-30T02:42:20"/>
    <d v="1899-12-30T02:46:09"/>
    <d v="1899-12-30T02:44:14"/>
    <n v="556"/>
    <d v="1899-12-30T00:06:01"/>
    <n v="5"/>
    <n v="2.5"/>
    <n v="4"/>
    <x v="2"/>
    <n v="0.25"/>
    <n v="0.25"/>
    <n v="0.5"/>
    <n v="0.37066666666666664"/>
    <n v="0.3"/>
    <n v="0"/>
    <n v="0.7"/>
    <n v="5.2456666666666667"/>
    <m/>
    <x v="0"/>
    <n v="5"/>
    <n v="1"/>
    <s v="Gold"/>
  </r>
  <r>
    <x v="3"/>
    <s v="F"/>
    <n v="2"/>
    <n v="21.12"/>
    <d v="1899-12-30T01:57:41"/>
    <d v="1899-12-30T01:59:10"/>
    <d v="1899-12-30T01:58:25"/>
    <n v="78"/>
    <d v="1899-12-30T00:05:36"/>
    <n v="5"/>
    <n v="3.75"/>
    <n v="3.75"/>
    <x v="3"/>
    <n v="0.25"/>
    <n v="0.5"/>
    <n v="0.25"/>
    <n v="0"/>
    <n v="0"/>
    <n v="0"/>
    <n v="0"/>
    <n v="4.0625"/>
    <m/>
    <x v="0"/>
    <n v="5"/>
    <n v="1"/>
    <s v="Gold"/>
  </r>
  <r>
    <x v="9"/>
    <s v="F"/>
    <n v="2"/>
    <n v="18.64"/>
    <d v="1899-12-30T01:51:36"/>
    <d v="1899-12-30T02:21:42"/>
    <d v="1899-12-30T02:06:39"/>
    <n v="416"/>
    <d v="1899-12-30T00:06:48"/>
    <n v="4.66"/>
    <n v="2"/>
    <n v="5"/>
    <x v="2"/>
    <n v="0.25"/>
    <n v="0.25"/>
    <n v="0.5"/>
    <n v="0.27733333333333332"/>
    <n v="0"/>
    <n v="0"/>
    <n v="0"/>
    <n v="4.442333333333333"/>
    <m/>
    <x v="0"/>
    <n v="2"/>
    <n v="1"/>
    <s v="Gold"/>
  </r>
  <r>
    <x v="15"/>
    <s v="M"/>
    <n v="2"/>
    <n v="24.13"/>
    <d v="1899-12-30T03:01:13"/>
    <d v="1899-12-30T03:11:00"/>
    <d v="1899-12-30T03:06:07"/>
    <n v="1013"/>
    <d v="1899-12-30T00:07:43"/>
    <n v="5"/>
    <n v="0.5"/>
    <n v="3"/>
    <x v="1"/>
    <n v="0.5"/>
    <n v="0.25"/>
    <n v="0.25"/>
    <n v="0.67533333333333334"/>
    <n v="0.1"/>
    <n v="0"/>
    <n v="0"/>
    <n v="4.1503333333333332"/>
    <m/>
    <x v="0"/>
    <n v="5"/>
    <n v="1"/>
    <s v="Gold"/>
  </r>
  <r>
    <x v="5"/>
    <s v="M"/>
    <n v="2"/>
    <n v="13.01"/>
    <d v="1899-12-30T01:00:13"/>
    <d v="1899-12-30T01:00:13"/>
    <d v="1899-12-30T01:00:13"/>
    <n v="34"/>
    <d v="1899-12-30T00:04:38"/>
    <n v="3.0976190476190473"/>
    <n v="4.25"/>
    <n v="4.25"/>
    <x v="3"/>
    <n v="0.25"/>
    <n v="0.5"/>
    <n v="0.25"/>
    <n v="0"/>
    <n v="0"/>
    <n v="0"/>
    <n v="0"/>
    <n v="3.961904761904762"/>
    <m/>
    <x v="0"/>
    <n v="5"/>
    <n v="1"/>
    <s v="Gold"/>
  </r>
  <r>
    <x v="8"/>
    <s v="M"/>
    <n v="2"/>
    <n v="46.01"/>
    <d v="1899-12-30T06:26:58"/>
    <d v="1899-12-30T06:41:52"/>
    <d v="1899-12-30T06:34:25"/>
    <n v="1791"/>
    <d v="1899-12-30T00:08:34"/>
    <n v="5"/>
    <n v="0"/>
    <n v="4.75"/>
    <x v="2"/>
    <n v="0.25"/>
    <n v="0.25"/>
    <n v="0.5"/>
    <n v="1.194"/>
    <n v="1.2"/>
    <n v="0"/>
    <n v="0"/>
    <n v="6.0190000000000001"/>
    <m/>
    <x v="0"/>
    <n v="5"/>
    <n v="1"/>
    <s v="Gold"/>
  </r>
  <r>
    <x v="14"/>
    <s v="M"/>
    <n v="2"/>
    <n v="30.45"/>
    <d v="1899-12-30T03:02:10"/>
    <d v="1899-12-30T03:19:13"/>
    <d v="1899-12-30T03:10:42"/>
    <n v="59"/>
    <d v="1899-12-30T00:06:16"/>
    <n v="5"/>
    <n v="2.5"/>
    <n v="2.5"/>
    <x v="1"/>
    <n v="0.5"/>
    <n v="0.25"/>
    <n v="0.25"/>
    <n v="0"/>
    <n v="0.4"/>
    <n v="0"/>
    <n v="0"/>
    <n v="4.1500000000000004"/>
    <m/>
    <x v="0"/>
    <n v="5"/>
    <n v="1"/>
    <s v="Gold"/>
  </r>
  <r>
    <x v="18"/>
    <s v="M"/>
    <n v="2"/>
    <n v="46.23"/>
    <d v="1899-12-30T06:10:47"/>
    <d v="1899-12-30T06:42:04"/>
    <d v="1899-12-30T06:26:25"/>
    <n v="1786"/>
    <d v="1899-12-30T00:08:22"/>
    <n v="5"/>
    <n v="0"/>
    <n v="3.5"/>
    <x v="1"/>
    <n v="0.5"/>
    <n v="0.25"/>
    <n v="0.25"/>
    <n v="1.1906666666666668"/>
    <n v="1.2"/>
    <n v="0"/>
    <n v="0"/>
    <n v="5.7656666666666672"/>
    <m/>
    <x v="0"/>
    <n v="5"/>
    <n v="1"/>
    <s v="Gold"/>
  </r>
  <r>
    <x v="12"/>
    <s v="F"/>
    <n v="2"/>
    <n v="21.14"/>
    <d v="1899-12-30T03:16:31"/>
    <d v="1899-12-30T03:19:58"/>
    <d v="1899-12-30T03:18:15"/>
    <n v="909"/>
    <d v="1899-12-30T00:09:23"/>
    <n v="5"/>
    <n v="0"/>
    <n v="4"/>
    <x v="1"/>
    <n v="0.5"/>
    <n v="0.25"/>
    <n v="0.25"/>
    <n v="0.60599999999999998"/>
    <n v="0"/>
    <n v="0"/>
    <n v="0"/>
    <n v="4.1059999999999999"/>
    <m/>
    <x v="0"/>
    <n v="5"/>
    <n v="1"/>
    <s v="Gold"/>
  </r>
  <r>
    <x v="4"/>
    <s v="M"/>
    <n v="2"/>
    <n v="19.02"/>
    <d v="1899-12-30T01:31:41"/>
    <d v="1899-12-30T01:31:41"/>
    <d v="1899-12-30T01:31:41"/>
    <n v="448"/>
    <d v="1899-12-30T00:04:49"/>
    <n v="4.5285714285714285"/>
    <n v="4"/>
    <n v="2"/>
    <x v="2"/>
    <n v="0.25"/>
    <n v="0.25"/>
    <n v="0.5"/>
    <n v="0.29866666666666669"/>
    <n v="0"/>
    <n v="0"/>
    <n v="0"/>
    <n v="3.4308095238095238"/>
    <m/>
    <x v="2"/>
    <n v="5"/>
    <n v="1"/>
    <s v="Gold"/>
  </r>
  <r>
    <x v="13"/>
    <s v="M"/>
    <n v="2"/>
    <n v="13.2"/>
    <d v="1899-12-30T01:04:18"/>
    <d v="1899-12-30T01:04:18"/>
    <d v="1899-12-30T01:04:18"/>
    <n v="23"/>
    <d v="1899-12-30T00:04:52"/>
    <n v="3.1428571428571423"/>
    <n v="4"/>
    <n v="0.75"/>
    <x v="3"/>
    <n v="0.25"/>
    <n v="0.5"/>
    <n v="0.25"/>
    <n v="0"/>
    <n v="0"/>
    <n v="0"/>
    <n v="0"/>
    <n v="2.9732142857142856"/>
    <m/>
    <x v="0"/>
    <n v="1"/>
    <n v="1"/>
    <s v="Gold"/>
  </r>
  <r>
    <x v="2"/>
    <s v="F"/>
    <n v="2"/>
    <n v="9.8000000000000007"/>
    <d v="1899-12-30T00:56:51"/>
    <d v="1899-12-30T00:58:16"/>
    <d v="1899-12-30T00:57:34"/>
    <n v="58"/>
    <d v="1899-12-30T00:05:52"/>
    <n v="2.4500000000000002"/>
    <n v="3.5"/>
    <n v="2.25"/>
    <x v="2"/>
    <n v="0.25"/>
    <n v="0.25"/>
    <n v="0.5"/>
    <n v="0"/>
    <n v="0"/>
    <n v="0"/>
    <n v="0.4"/>
    <n v="3.0124999999999997"/>
    <m/>
    <x v="0"/>
    <n v="5"/>
    <n v="1"/>
    <s v="Gold"/>
  </r>
  <r>
    <x v="16"/>
    <s v="F"/>
    <n v="2"/>
    <n v="7.16"/>
    <d v="1899-12-30T00:37:11"/>
    <d v="1899-12-30T00:37:11"/>
    <d v="1899-12-30T00:37:11"/>
    <n v="14"/>
    <d v="1899-12-30T00:05:12"/>
    <n v="1.79"/>
    <n v="4.25"/>
    <n v="2"/>
    <x v="3"/>
    <n v="0.25"/>
    <n v="0.5"/>
    <n v="0.25"/>
    <n v="0"/>
    <n v="0"/>
    <n v="0"/>
    <n v="0"/>
    <n v="3.0724999999999998"/>
    <m/>
    <x v="0"/>
    <n v="5"/>
    <n v="1"/>
    <s v="Gold"/>
  </r>
  <r>
    <x v="6"/>
    <s v="M"/>
    <n v="2"/>
    <n v="12.02"/>
    <d v="1899-12-30T01:00:10"/>
    <d v="1899-12-30T01:00:10"/>
    <d v="1899-12-30T01:00:10"/>
    <n v="345"/>
    <d v="1899-12-30T00:05:00"/>
    <n v="2.8619047619047615"/>
    <n v="4"/>
    <n v="1"/>
    <x v="2"/>
    <n v="0.25"/>
    <n v="0.25"/>
    <n v="0.5"/>
    <n v="0.23"/>
    <n v="0"/>
    <n v="0"/>
    <n v="0"/>
    <n v="2.4454761904761901"/>
    <m/>
    <x v="0"/>
    <n v="5"/>
    <n v="1"/>
    <s v="Gold"/>
  </r>
  <r>
    <x v="10"/>
    <s v="M"/>
    <n v="2"/>
    <n v="0"/>
    <d v="1899-12-30T00:00:00"/>
    <d v="1899-12-30T00:00:00"/>
    <d v="1899-12-30T00:00:00"/>
    <n v="0"/>
    <d v="1899-12-30T00:00:00"/>
    <n v="0"/>
    <n v="0"/>
    <n v="0"/>
    <x v="0"/>
    <n v="0.25"/>
    <n v="0.25"/>
    <n v="0.25"/>
    <n v="0"/>
    <n v="0"/>
    <n v="0"/>
    <n v="0"/>
    <n v="0.5"/>
    <m/>
    <x v="0"/>
    <n v="1"/>
    <n v="1"/>
    <s v="Gold"/>
  </r>
  <r>
    <x v="7"/>
    <s v="M"/>
    <n v="2"/>
    <n v="42.68"/>
    <d v="1899-12-30T09:02:36"/>
    <d v="1899-12-30T09:51:19"/>
    <d v="1899-12-30T09:26:58"/>
    <n v="2338"/>
    <d v="1899-12-30T00:13:17"/>
    <n v="5"/>
    <n v="0"/>
    <n v="0.25"/>
    <x v="3"/>
    <n v="0.25"/>
    <n v="0.5"/>
    <n v="0.25"/>
    <n v="1.5586666666666666"/>
    <n v="1"/>
    <n v="0"/>
    <n v="0.4"/>
    <n v="4.2711666666666668"/>
    <m/>
    <x v="0"/>
    <n v="5"/>
    <n v="1"/>
    <s v="Gold"/>
  </r>
  <r>
    <x v="29"/>
    <s v="M"/>
    <n v="2"/>
    <n v="31.1"/>
    <d v="1899-12-30T02:23:52"/>
    <d v="1899-12-30T02:23:55"/>
    <d v="1899-12-30T02:23:54"/>
    <n v="67"/>
    <d v="1899-12-30T00:04:38"/>
    <n v="5"/>
    <n v="4.25"/>
    <n v="3.25"/>
    <x v="1"/>
    <n v="0.5"/>
    <n v="0.25"/>
    <n v="0.25"/>
    <n v="0"/>
    <n v="0.5"/>
    <n v="0"/>
    <n v="0"/>
    <n v="4.875"/>
    <m/>
    <x v="0"/>
    <n v="5"/>
    <n v="1"/>
    <s v="Silver"/>
  </r>
  <r>
    <x v="23"/>
    <s v="M"/>
    <n v="2"/>
    <n v="21.21"/>
    <d v="1899-12-30T01:36:38"/>
    <d v="1899-12-30T01:37:30"/>
    <d v="1899-12-30T01:37:04"/>
    <n v="251"/>
    <d v="1899-12-30T00:04:35"/>
    <n v="5"/>
    <n v="4.25"/>
    <n v="2.5"/>
    <x v="1"/>
    <n v="0.5"/>
    <n v="0.25"/>
    <n v="0.25"/>
    <n v="0.16733333333333333"/>
    <n v="0"/>
    <n v="0"/>
    <n v="0"/>
    <n v="4.3548333333333336"/>
    <m/>
    <x v="0"/>
    <n v="5"/>
    <n v="1"/>
    <s v="Silver"/>
  </r>
  <r>
    <x v="26"/>
    <s v="M"/>
    <n v="2"/>
    <n v="20"/>
    <d v="1899-12-30T01:55:29"/>
    <d v="1899-12-30T02:11:32"/>
    <d v="1899-12-30T02:03:30"/>
    <n v="181"/>
    <d v="1899-12-30T00:06:11"/>
    <n v="4.7619047619047619"/>
    <n v="2.5"/>
    <n v="4.5"/>
    <x v="2"/>
    <n v="0.25"/>
    <n v="0.25"/>
    <n v="0.5"/>
    <n v="0"/>
    <n v="0"/>
    <n v="0"/>
    <n v="0"/>
    <n v="4.0654761904761907"/>
    <m/>
    <x v="0"/>
    <n v="5"/>
    <n v="1"/>
    <s v="Silver"/>
  </r>
  <r>
    <x v="28"/>
    <s v="M"/>
    <n v="2"/>
    <n v="14.15"/>
    <d v="1899-12-30T00:56:48"/>
    <d v="1899-12-30T00:56:48"/>
    <d v="1899-12-30T00:56:48"/>
    <n v="57"/>
    <d v="1899-12-30T00:04:01"/>
    <n v="3.3690476190476191"/>
    <n v="5"/>
    <n v="2.25"/>
    <x v="3"/>
    <n v="0.25"/>
    <n v="0.5"/>
    <n v="0.25"/>
    <n v="0"/>
    <n v="0"/>
    <n v="0"/>
    <n v="0"/>
    <n v="3.9047619047619047"/>
    <m/>
    <x v="0"/>
    <n v="4"/>
    <n v="1"/>
    <s v="Silver"/>
  </r>
  <r>
    <x v="36"/>
    <s v="M"/>
    <n v="2"/>
    <n v="9.23"/>
    <d v="1899-12-30T00:56:46"/>
    <d v="1899-12-30T00:58:15"/>
    <d v="1899-12-30T00:57:31"/>
    <n v="42"/>
    <d v="1899-12-30T00:06:14"/>
    <n v="2.1976190476190478"/>
    <n v="2.5"/>
    <n v="2.5"/>
    <x v="2"/>
    <n v="0.25"/>
    <n v="0.25"/>
    <n v="0.5"/>
    <n v="0"/>
    <n v="0"/>
    <n v="0"/>
    <n v="0"/>
    <n v="2.424404761904762"/>
    <m/>
    <x v="0"/>
    <n v="5"/>
    <n v="1"/>
    <s v="Silver"/>
  </r>
  <r>
    <x v="27"/>
    <s v="M"/>
    <n v="2"/>
    <n v="21.17"/>
    <d v="1899-12-30T01:34:01"/>
    <d v="1899-12-30T01:36:36"/>
    <d v="1899-12-30T01:35:19"/>
    <n v="39"/>
    <d v="1899-12-30T00:04:30"/>
    <n v="5"/>
    <n v="4.5"/>
    <n v="1.5"/>
    <x v="1"/>
    <n v="0.5"/>
    <n v="0.25"/>
    <n v="0.25"/>
    <n v="0"/>
    <n v="0"/>
    <n v="0"/>
    <n v="0"/>
    <n v="4"/>
    <m/>
    <x v="0"/>
    <n v="5"/>
    <n v="1"/>
    <s v="Silver"/>
  </r>
  <r>
    <x v="35"/>
    <s v="M"/>
    <n v="2"/>
    <n v="21.33"/>
    <d v="1899-12-30T02:54:31"/>
    <d v="1899-12-30T03:12:05"/>
    <d v="1899-12-30T03:03:18"/>
    <n v="901"/>
    <d v="1899-12-30T00:08:36"/>
    <n v="5"/>
    <n v="0"/>
    <n v="4"/>
    <x v="2"/>
    <n v="0.25"/>
    <n v="0.25"/>
    <n v="0.5"/>
    <n v="0.60066666666666668"/>
    <n v="0"/>
    <n v="0"/>
    <n v="0"/>
    <n v="3.8506666666666667"/>
    <m/>
    <x v="0"/>
    <n v="5"/>
    <n v="1"/>
    <s v="Silver"/>
  </r>
  <r>
    <x v="38"/>
    <s v="M"/>
    <n v="2"/>
    <n v="18.48"/>
    <d v="1899-12-30T01:34:56"/>
    <d v="1899-12-30T01:37:19"/>
    <d v="1899-12-30T01:36:07"/>
    <n v="162"/>
    <d v="1899-12-30T00:05:12"/>
    <n v="4.4000000000000004"/>
    <n v="3.75"/>
    <n v="2.25"/>
    <x v="2"/>
    <n v="0.25"/>
    <n v="0.25"/>
    <n v="0.5"/>
    <n v="0"/>
    <n v="0"/>
    <n v="0"/>
    <n v="0"/>
    <n v="3.1625000000000001"/>
    <m/>
    <x v="0"/>
    <n v="5"/>
    <n v="1"/>
    <s v="Silver"/>
  </r>
  <r>
    <x v="39"/>
    <s v="M"/>
    <n v="2"/>
    <n v="10.01"/>
    <d v="1899-12-30T00:48:41"/>
    <d v="1899-12-30T00:48:44"/>
    <d v="1899-12-30T00:48:42"/>
    <n v="6.3"/>
    <d v="1899-12-30T00:04:52"/>
    <n v="2.3833333333333333"/>
    <n v="4"/>
    <n v="3.5"/>
    <x v="3"/>
    <n v="0.25"/>
    <n v="0.5"/>
    <n v="0.25"/>
    <n v="0"/>
    <n v="0"/>
    <n v="0"/>
    <n v="0"/>
    <n v="3.4708333333333332"/>
    <m/>
    <x v="0"/>
    <n v="5"/>
    <n v="1"/>
    <s v="Silver"/>
  </r>
  <r>
    <x v="30"/>
    <s v="M"/>
    <n v="2"/>
    <n v="10.11"/>
    <d v="1899-12-30T00:54:32"/>
    <d v="1899-12-30T00:54:35"/>
    <d v="1899-12-30T00:54:34"/>
    <n v="70"/>
    <d v="1899-12-30T00:05:24"/>
    <n v="2.407142857142857"/>
    <n v="3.5"/>
    <n v="2.5"/>
    <x v="2"/>
    <n v="0.25"/>
    <n v="0.25"/>
    <n v="0.5"/>
    <n v="0"/>
    <n v="0"/>
    <n v="0"/>
    <n v="0.4"/>
    <n v="3.1267857142857141"/>
    <m/>
    <x v="0"/>
    <n v="5"/>
    <n v="1"/>
    <s v="Silver"/>
  </r>
  <r>
    <x v="25"/>
    <s v="M"/>
    <n v="2"/>
    <n v="21.21"/>
    <d v="1899-12-30T02:01:53"/>
    <d v="1899-12-30T02:01:53"/>
    <d v="1899-12-30T02:01:53"/>
    <n v="348"/>
    <d v="1899-12-30T00:05:45"/>
    <n v="5"/>
    <n v="3.25"/>
    <n v="3.25"/>
    <x v="1"/>
    <n v="0.5"/>
    <n v="0.25"/>
    <n v="0.25"/>
    <n v="0.23200000000000001"/>
    <n v="0"/>
    <n v="0"/>
    <n v="0"/>
    <n v="4.3570000000000002"/>
    <m/>
    <x v="0"/>
    <n v="5"/>
    <n v="1"/>
    <s v="Silver"/>
  </r>
  <r>
    <x v="34"/>
    <s v="F"/>
    <n v="2"/>
    <n v="6.51"/>
    <d v="1899-12-30T00:36:45"/>
    <d v="1899-12-30T00:36:55"/>
    <d v="1899-12-30T00:36:50"/>
    <n v="54"/>
    <d v="1899-12-30T00:05:39"/>
    <n v="1.6274999999999999"/>
    <n v="3.75"/>
    <n v="1.25"/>
    <x v="3"/>
    <n v="0.25"/>
    <n v="0.5"/>
    <n v="0.25"/>
    <n v="0"/>
    <n v="0"/>
    <n v="0"/>
    <n v="0"/>
    <n v="2.5943749999999999"/>
    <m/>
    <x v="0"/>
    <n v="5"/>
    <n v="1"/>
    <s v="Silver"/>
  </r>
  <r>
    <x v="37"/>
    <s v="M"/>
    <n v="2"/>
    <n v="27.01"/>
    <d v="1899-12-30T02:12:18"/>
    <d v="1899-12-30T02:25:47"/>
    <d v="1899-12-30T02:19:02"/>
    <n v="36"/>
    <d v="1899-12-30T00:05:09"/>
    <n v="5"/>
    <n v="3.75"/>
    <n v="1.5"/>
    <x v="1"/>
    <n v="0.5"/>
    <n v="0.25"/>
    <n v="0.25"/>
    <n v="0"/>
    <n v="0.3"/>
    <n v="0"/>
    <n v="0"/>
    <n v="4.1124999999999998"/>
    <m/>
    <x v="0"/>
    <n v="5"/>
    <n v="1"/>
    <s v="Silver"/>
  </r>
  <r>
    <x v="22"/>
    <s v="M"/>
    <n v="2"/>
    <n v="18.55"/>
    <d v="1899-12-30T01:26:29"/>
    <d v="1899-12-30T01:26:29"/>
    <d v="1899-12-30T01:26:29"/>
    <n v="147"/>
    <d v="1899-12-30T00:04:40"/>
    <n v="4.416666666666667"/>
    <n v="4.25"/>
    <n v="2.5"/>
    <x v="1"/>
    <n v="0.5"/>
    <n v="0.25"/>
    <n v="0.25"/>
    <n v="0"/>
    <n v="0"/>
    <n v="0"/>
    <n v="0"/>
    <n v="3.8958333333333335"/>
    <m/>
    <x v="0"/>
    <n v="2"/>
    <n v="1"/>
    <s v="Silver"/>
  </r>
  <r>
    <x v="31"/>
    <s v="M"/>
    <n v="2"/>
    <n v="18.02"/>
    <d v="1899-12-30T01:50:11"/>
    <d v="1899-12-30T01:56:09"/>
    <d v="1899-12-30T01:53:10"/>
    <n v="21"/>
    <d v="1899-12-30T00:06:17"/>
    <n v="4.2904761904761903"/>
    <n v="2"/>
    <n v="3"/>
    <x v="2"/>
    <n v="0.25"/>
    <n v="0.25"/>
    <n v="0.5"/>
    <n v="0"/>
    <n v="0"/>
    <n v="0"/>
    <n v="0"/>
    <n v="3.0726190476190478"/>
    <m/>
    <x v="0"/>
    <n v="5"/>
    <n v="1"/>
    <s v="Silver"/>
  </r>
  <r>
    <x v="33"/>
    <s v="M"/>
    <n v="2"/>
    <n v="16.41"/>
    <d v="1899-12-30T01:30:46"/>
    <d v="1899-12-30T01:31:20"/>
    <d v="1899-12-30T01:31:03"/>
    <n v="188"/>
    <d v="1899-12-30T00:05:33"/>
    <n v="3.907142857142857"/>
    <n v="4"/>
    <n v="1.5"/>
    <x v="1"/>
    <n v="0.5"/>
    <n v="0.25"/>
    <n v="0.25"/>
    <n v="0"/>
    <n v="0"/>
    <n v="0"/>
    <n v="0"/>
    <n v="3.3285714285714283"/>
    <m/>
    <x v="0"/>
    <n v="5"/>
    <n v="1"/>
    <s v="Silver"/>
  </r>
  <r>
    <x v="24"/>
    <s v="M"/>
    <n v="2"/>
    <n v="5.58"/>
    <d v="1899-12-30T00:33:44"/>
    <d v="1899-12-30T00:34:03"/>
    <d v="1899-12-30T00:33:53"/>
    <n v="25"/>
    <d v="1899-12-30T00:06:04"/>
    <n v="1.3285714285714285"/>
    <n v="2.5"/>
    <n v="2.5"/>
    <x v="2"/>
    <n v="0.25"/>
    <n v="0.25"/>
    <n v="0.5"/>
    <n v="0"/>
    <n v="0"/>
    <n v="0"/>
    <n v="0"/>
    <n v="2.2071428571428573"/>
    <m/>
    <x v="0"/>
    <n v="2"/>
    <n v="1"/>
    <s v="Silver"/>
  </r>
  <r>
    <x v="20"/>
    <s v="M"/>
    <n v="2"/>
    <n v="9.52"/>
    <d v="1899-12-30T00:52:15"/>
    <d v="1899-12-30T00:55:59"/>
    <d v="1899-12-30T00:54:07"/>
    <n v="50"/>
    <d v="1899-12-30T00:05:41"/>
    <n v="2.2666666666666666"/>
    <n v="3.25"/>
    <n v="2.5"/>
    <x v="2"/>
    <n v="0.25"/>
    <n v="0.25"/>
    <n v="0.5"/>
    <n v="0"/>
    <n v="0"/>
    <n v="0"/>
    <n v="0"/>
    <n v="2.6291666666666664"/>
    <m/>
    <x v="0"/>
    <n v="5"/>
    <n v="1"/>
    <s v="Silver"/>
  </r>
  <r>
    <x v="32"/>
    <s v="M"/>
    <n v="2"/>
    <n v="19.850000000000001"/>
    <d v="1899-12-30T02:11:52"/>
    <d v="1899-12-30T02:39:21"/>
    <d v="1899-12-30T02:25:36"/>
    <n v="710"/>
    <d v="1899-12-30T00:07:20"/>
    <n v="4.7261904761904763"/>
    <n v="0.5"/>
    <n v="4.25"/>
    <x v="1"/>
    <n v="0.5"/>
    <n v="0.25"/>
    <n v="0.25"/>
    <n v="0.47333333333333333"/>
    <n v="0"/>
    <n v="0"/>
    <n v="0"/>
    <n v="4.0239285714285717"/>
    <m/>
    <x v="0"/>
    <n v="5"/>
    <n v="1"/>
    <s v="Silver"/>
  </r>
  <r>
    <x v="40"/>
    <s v="M"/>
    <n v="2"/>
    <n v="42.2"/>
    <d v="1899-12-30T04:11:58"/>
    <d v="1899-12-30T04:12:10"/>
    <d v="1899-12-30T04:12:04"/>
    <n v="638"/>
    <d v="1899-12-30T00:05:58"/>
    <n v="5"/>
    <n v="3"/>
    <n v="4.75"/>
    <x v="1"/>
    <n v="0.5"/>
    <n v="0.25"/>
    <n v="0.25"/>
    <n v="0.42533333333333334"/>
    <n v="1"/>
    <n v="0"/>
    <n v="0"/>
    <n v="5.8628333333333336"/>
    <m/>
    <x v="0"/>
    <n v="5"/>
    <n v="1"/>
    <s v="Bronze"/>
  </r>
  <r>
    <x v="41"/>
    <s v="M"/>
    <n v="2"/>
    <n v="18.07"/>
    <d v="1899-12-30T02:04:20"/>
    <d v="1899-12-30T02:05:28"/>
    <d v="1899-12-30T02:04:54"/>
    <n v="596"/>
    <d v="1899-12-30T00:06:55"/>
    <n v="4.3023809523809522"/>
    <n v="1"/>
    <n v="3.25"/>
    <x v="2"/>
    <n v="0.25"/>
    <n v="0.25"/>
    <n v="0.5"/>
    <n v="0.39733333333333332"/>
    <n v="0"/>
    <n v="0"/>
    <n v="0.4"/>
    <n v="3.7479285714285715"/>
    <m/>
    <x v="0"/>
    <n v="5"/>
    <n v="1"/>
    <s v="Bronze"/>
  </r>
  <r>
    <x v="42"/>
    <s v="F"/>
    <n v="2"/>
    <n v="7.24"/>
    <d v="1899-12-30T00:59:33"/>
    <d v="1899-12-30T01:02:19"/>
    <d v="1899-12-30T01:00:56"/>
    <n v="57"/>
    <d v="1899-12-30T00:08:25"/>
    <n v="1.81"/>
    <n v="0.5"/>
    <n v="1.5"/>
    <x v="2"/>
    <n v="0.25"/>
    <n v="0.25"/>
    <n v="0.5"/>
    <n v="0"/>
    <n v="0"/>
    <n v="0"/>
    <n v="0"/>
    <n v="1.3275000000000001"/>
    <m/>
    <x v="0"/>
    <n v="3"/>
    <n v="1"/>
    <s v="Bronze"/>
  </r>
  <r>
    <x v="43"/>
    <s v="F"/>
    <n v="2"/>
    <n v="6.06"/>
    <d v="1899-12-30T00:35:01"/>
    <d v="1899-12-30T00:46:22"/>
    <d v="1899-12-30T00:40:42"/>
    <n v="0"/>
    <d v="1899-12-30T00:06:43"/>
    <n v="1.5149999999999999"/>
    <n v="2.5"/>
    <n v="0"/>
    <x v="2"/>
    <n v="0.25"/>
    <n v="0.25"/>
    <n v="0.5"/>
    <n v="0"/>
    <n v="0"/>
    <n v="0"/>
    <n v="0"/>
    <n v="1.0037499999999999"/>
    <m/>
    <x v="0"/>
    <n v="1"/>
    <n v="1"/>
    <s v="Bronze"/>
  </r>
  <r>
    <x v="44"/>
    <s v="F"/>
    <n v="2"/>
    <n v="21.27"/>
    <d v="1899-12-30T01:44:53"/>
    <d v="1899-12-30T01:47:23"/>
    <d v="1899-12-30T01:46:08"/>
    <n v="49"/>
    <d v="1899-12-30T00:04:59"/>
    <n v="5"/>
    <n v="4.5"/>
    <n v="2.5"/>
    <x v="1"/>
    <n v="0.5"/>
    <n v="0.25"/>
    <n v="0.25"/>
    <n v="0"/>
    <n v="0"/>
    <n v="0"/>
    <n v="0"/>
    <n v="4.25"/>
    <m/>
    <x v="0"/>
    <n v="5"/>
    <n v="1"/>
    <s v="Bronze"/>
  </r>
  <r>
    <x v="45"/>
    <s v="M"/>
    <n v="2"/>
    <n v="21.26"/>
    <d v="1899-12-30T01:38:17"/>
    <d v="1899-12-30T01:38:35"/>
    <d v="1899-12-30T01:38:26"/>
    <n v="190"/>
    <d v="1899-12-30T00:04:38"/>
    <n v="5"/>
    <n v="4.25"/>
    <n v="1.5"/>
    <x v="1"/>
    <n v="0.5"/>
    <n v="0.25"/>
    <n v="0.25"/>
    <n v="0"/>
    <n v="0"/>
    <n v="0"/>
    <n v="0"/>
    <n v="3.9375"/>
    <m/>
    <x v="0"/>
    <n v="5"/>
    <n v="1"/>
    <s v="Bronze"/>
  </r>
  <r>
    <x v="46"/>
    <s v="M"/>
    <n v="2"/>
    <n v="16.010000000000002"/>
    <d v="1899-12-30T01:21:46"/>
    <d v="1899-12-30T01:33:25"/>
    <d v="1899-12-30T01:27:35"/>
    <n v="178"/>
    <d v="1899-12-30T00:05:28"/>
    <n v="3.8119047619047621"/>
    <n v="3.5"/>
    <n v="0.5"/>
    <x v="3"/>
    <n v="0.25"/>
    <n v="0.5"/>
    <n v="0.25"/>
    <n v="0"/>
    <n v="0"/>
    <n v="0"/>
    <n v="0"/>
    <n v="2.8279761904761904"/>
    <m/>
    <x v="0"/>
    <n v="5"/>
    <n v="1"/>
    <s v="Bronze"/>
  </r>
  <r>
    <x v="47"/>
    <s v="M"/>
    <n v="2"/>
    <n v="25.04"/>
    <d v="1899-12-30T01:59:35"/>
    <d v="1899-12-30T02:03:25"/>
    <d v="1899-12-30T02:01:30"/>
    <n v="13"/>
    <d v="1899-12-30T00:04:51"/>
    <n v="5"/>
    <n v="4"/>
    <n v="2.5"/>
    <x v="2"/>
    <n v="0.25"/>
    <n v="0.25"/>
    <n v="0.5"/>
    <n v="0"/>
    <n v="0.2"/>
    <n v="0"/>
    <n v="0"/>
    <n v="3.7"/>
    <m/>
    <x v="0"/>
    <n v="5"/>
    <n v="1"/>
    <s v="Bronze"/>
  </r>
  <r>
    <x v="48"/>
    <s v="M"/>
    <n v="2"/>
    <n v="15.01"/>
    <d v="1899-12-30T01:00:56"/>
    <d v="1899-12-30T01:00:56"/>
    <d v="1899-12-30T01:00:56"/>
    <n v="47"/>
    <d v="1899-12-30T00:04:04"/>
    <n v="3.5738095238095235"/>
    <n v="4.75"/>
    <n v="0.25"/>
    <x v="3"/>
    <n v="0.25"/>
    <n v="0.5"/>
    <n v="0.25"/>
    <n v="0"/>
    <n v="0"/>
    <n v="0"/>
    <n v="0"/>
    <n v="3.3309523809523807"/>
    <m/>
    <x v="0"/>
    <n v="5"/>
    <n v="1"/>
    <s v="Bronze"/>
  </r>
  <r>
    <x v="49"/>
    <s v="M"/>
    <n v="2"/>
    <n v="20.010000000000002"/>
    <d v="1899-12-30T01:44:43"/>
    <d v="1899-12-30T01:44:43"/>
    <d v="1899-12-30T01:44:43"/>
    <n v="121"/>
    <d v="1899-12-30T00:05:14"/>
    <n v="4.7642857142857142"/>
    <n v="3.75"/>
    <n v="0.25"/>
    <x v="1"/>
    <n v="0.5"/>
    <n v="0.25"/>
    <n v="0.25"/>
    <n v="0"/>
    <n v="0"/>
    <n v="0"/>
    <n v="0"/>
    <n v="3.3821428571428571"/>
    <m/>
    <x v="0"/>
    <n v="5"/>
    <n v="1"/>
    <s v="Bronze"/>
  </r>
  <r>
    <x v="50"/>
    <s v="M"/>
    <n v="2"/>
    <n v="20.010000000000002"/>
    <d v="1899-12-30T01:28:43"/>
    <d v="1899-12-30T01:28:43"/>
    <d v="1899-12-30T01:28:43"/>
    <n v="28"/>
    <d v="1899-12-30T00:04:26"/>
    <n v="4.7642857142857142"/>
    <n v="4.5"/>
    <n v="0"/>
    <x v="2"/>
    <n v="0.25"/>
    <n v="0.25"/>
    <n v="0.5"/>
    <n v="0"/>
    <n v="0"/>
    <n v="0"/>
    <n v="0"/>
    <n v="2.3160714285714286"/>
    <m/>
    <x v="0"/>
    <n v="1"/>
    <n v="1"/>
    <s v="Bronze"/>
  </r>
  <r>
    <x v="52"/>
    <s v="M"/>
    <n v="2"/>
    <n v="4.2300000000000004"/>
    <d v="1899-12-30T00:22:28"/>
    <d v="1899-12-30T00:23:03"/>
    <d v="1899-12-30T00:22:45"/>
    <n v="8"/>
    <d v="1899-12-30T00:05:23"/>
    <n v="1.0071428571428571"/>
    <n v="3.5"/>
    <n v="1.25"/>
    <x v="2"/>
    <n v="0.25"/>
    <n v="0.25"/>
    <n v="0.5"/>
    <n v="0"/>
    <n v="0"/>
    <n v="0"/>
    <n v="0"/>
    <n v="1.7517857142857143"/>
    <m/>
    <x v="0"/>
    <n v="4"/>
    <n v="1"/>
    <s v="Bronze"/>
  </r>
  <r>
    <x v="53"/>
    <s v="M"/>
    <n v="2"/>
    <n v="10.11"/>
    <d v="1899-12-30T00:46:34"/>
    <d v="1899-12-30T00:51:23"/>
    <d v="1899-12-30T00:48:59"/>
    <n v="32"/>
    <d v="1899-12-30T00:04:51"/>
    <n v="2.407142857142857"/>
    <n v="4"/>
    <n v="1"/>
    <x v="3"/>
    <n v="0.25"/>
    <n v="0.5"/>
    <n v="0.25"/>
    <n v="0"/>
    <n v="0"/>
    <n v="0"/>
    <n v="0"/>
    <n v="2.8517857142857141"/>
    <m/>
    <x v="0"/>
    <n v="5"/>
    <n v="1"/>
    <s v="Bronze"/>
  </r>
  <r>
    <x v="54"/>
    <s v="F"/>
    <n v="2"/>
    <n v="18.3"/>
    <d v="1899-12-30T01:39:21"/>
    <d v="1899-12-30T01:49:13"/>
    <d v="1899-12-30T01:44:17"/>
    <n v="42"/>
    <d v="1899-12-30T00:05:42"/>
    <n v="4.5750000000000002"/>
    <n v="3.75"/>
    <n v="2.75"/>
    <x v="2"/>
    <n v="0.25"/>
    <n v="0.25"/>
    <n v="0.5"/>
    <n v="0"/>
    <n v="0"/>
    <n v="0"/>
    <n v="0"/>
    <n v="3.4562499999999998"/>
    <m/>
    <x v="0"/>
    <n v="2"/>
    <n v="1"/>
    <s v="Bronze"/>
  </r>
  <r>
    <x v="55"/>
    <s v="M"/>
    <n v="2"/>
    <n v="19.96"/>
    <d v="1899-12-30T02:10:02"/>
    <d v="1899-12-30T02:10:54"/>
    <d v="1899-12-30T02:10:28"/>
    <n v="685"/>
    <d v="1899-12-30T00:06:32"/>
    <n v="4.7523809523809524"/>
    <n v="1.5"/>
    <n v="2.75"/>
    <x v="2"/>
    <n v="0.25"/>
    <n v="0.25"/>
    <n v="0.5"/>
    <n v="0.45666666666666667"/>
    <n v="0"/>
    <n v="0"/>
    <n v="0"/>
    <n v="3.3947619047619049"/>
    <m/>
    <x v="0"/>
    <n v="5"/>
    <n v="1"/>
    <s v="Bronze"/>
  </r>
  <r>
    <x v="56"/>
    <s v="M"/>
    <n v="2"/>
    <n v="13.05"/>
    <d v="1899-12-30T01:06:10"/>
    <d v="1899-12-30T01:18:48"/>
    <d v="1899-12-30T01:12:29"/>
    <n v="12"/>
    <d v="1899-12-30T00:05:33"/>
    <n v="3.1071428571428572"/>
    <n v="3.25"/>
    <n v="2.25"/>
    <x v="2"/>
    <n v="0.25"/>
    <n v="0.25"/>
    <n v="0.5"/>
    <n v="0"/>
    <n v="0"/>
    <n v="0"/>
    <n v="0"/>
    <n v="2.7142857142857144"/>
    <m/>
    <x v="0"/>
    <n v="5"/>
    <n v="1"/>
    <s v="Bronze"/>
  </r>
  <r>
    <x v="57"/>
    <s v="M"/>
    <n v="2"/>
    <n v="18"/>
    <d v="1899-12-30T01:23:51"/>
    <d v="1899-12-30T01:29:06"/>
    <d v="1899-12-30T01:26:29"/>
    <n v="44"/>
    <d v="1899-12-30T00:04:48"/>
    <n v="4.2857142857142856"/>
    <n v="4"/>
    <n v="0.25"/>
    <x v="3"/>
    <n v="0.25"/>
    <n v="0.5"/>
    <n v="0.25"/>
    <n v="0"/>
    <n v="0"/>
    <n v="0"/>
    <n v="0"/>
    <n v="3.1339285714285712"/>
    <m/>
    <x v="0"/>
    <n v="3"/>
    <n v="1"/>
    <s v="Bronze"/>
  </r>
  <r>
    <x v="58"/>
    <s v="F"/>
    <n v="2"/>
    <n v="17.13"/>
    <d v="1899-12-30T01:41:04"/>
    <d v="1899-12-30T02:16:46"/>
    <d v="1899-12-30T01:58:55"/>
    <n v="9"/>
    <d v="1899-12-30T00:06:57"/>
    <n v="4.2824999999999998"/>
    <n v="2"/>
    <n v="0.75"/>
    <x v="1"/>
    <n v="0.5"/>
    <n v="0.25"/>
    <n v="0.25"/>
    <n v="0"/>
    <n v="0"/>
    <n v="0"/>
    <n v="0"/>
    <n v="2.8287499999999999"/>
    <m/>
    <x v="0"/>
    <n v="2"/>
    <n v="1"/>
    <s v="Bronze"/>
  </r>
  <r>
    <x v="59"/>
    <s v="F"/>
    <n v="2"/>
    <n v="10.51"/>
    <d v="1899-12-30T01:01:09"/>
    <d v="1899-12-30T01:01:34"/>
    <d v="1899-12-30T01:01:22"/>
    <n v="62"/>
    <d v="1899-12-30T00:05:50"/>
    <n v="2.6274999999999999"/>
    <n v="3.5"/>
    <n v="1.5"/>
    <x v="2"/>
    <n v="0.25"/>
    <n v="0.25"/>
    <n v="0.5"/>
    <n v="0"/>
    <n v="0"/>
    <n v="0"/>
    <n v="0"/>
    <n v="2.2818749999999999"/>
    <m/>
    <x v="0"/>
    <n v="1"/>
    <n v="1"/>
    <s v="Bronze"/>
  </r>
  <r>
    <x v="60"/>
    <s v="F"/>
    <n v="2"/>
    <n v="10.98"/>
    <d v="1899-12-30T01:09:06"/>
    <d v="1899-12-30T01:20:52"/>
    <d v="1899-12-30T01:14:59"/>
    <n v="84"/>
    <d v="1899-12-30T00:06:50"/>
    <n v="2.7450000000000001"/>
    <n v="2"/>
    <n v="0.5"/>
    <x v="2"/>
    <n v="0.25"/>
    <n v="0.25"/>
    <n v="0.5"/>
    <n v="0"/>
    <n v="0"/>
    <n v="0"/>
    <n v="0"/>
    <n v="1.43625"/>
    <m/>
    <x v="0"/>
    <n v="5"/>
    <n v="1"/>
    <s v="Bronze"/>
  </r>
  <r>
    <x v="62"/>
    <s v="M"/>
    <n v="2"/>
    <n v="11.44"/>
    <d v="1899-12-30T01:06:41"/>
    <d v="1899-12-30T01:08:47"/>
    <d v="1899-12-30T01:07:44"/>
    <n v="28"/>
    <d v="1899-12-30T00:05:55"/>
    <n v="2.7238095238095235"/>
    <n v="3"/>
    <n v="3.25"/>
    <x v="2"/>
    <n v="0.25"/>
    <n v="0.25"/>
    <n v="0.5"/>
    <n v="0"/>
    <n v="0"/>
    <n v="0"/>
    <n v="0"/>
    <n v="3.0559523809523808"/>
    <m/>
    <x v="0"/>
    <n v="5"/>
    <n v="1"/>
    <s v="Bronze"/>
  </r>
  <r>
    <x v="63"/>
    <s v="M"/>
    <n v="2"/>
    <n v="8.39"/>
    <d v="1899-12-30T01:06:07"/>
    <d v="1899-12-30T01:45:50"/>
    <d v="1899-12-30T01:25:58"/>
    <n v="274"/>
    <d v="1899-12-30T00:10:15"/>
    <n v="1.9976190476190476"/>
    <n v="0"/>
    <n v="2"/>
    <x v="2"/>
    <n v="0.25"/>
    <n v="0.25"/>
    <n v="0.5"/>
    <n v="0"/>
    <n v="0"/>
    <n v="0"/>
    <n v="0.4"/>
    <n v="1.899404761904762"/>
    <m/>
    <x v="0"/>
    <n v="4"/>
    <n v="1"/>
    <s v="Bronze"/>
  </r>
  <r>
    <x v="64"/>
    <s v="F"/>
    <n v="2"/>
    <n v="15.17"/>
    <d v="1899-12-30T01:46:29"/>
    <d v="1899-12-30T02:06:34"/>
    <d v="1899-12-30T01:56:31"/>
    <n v="213"/>
    <d v="1899-12-30T00:07:41"/>
    <n v="3.7925"/>
    <n v="0.5"/>
    <n v="1"/>
    <x v="1"/>
    <n v="0.5"/>
    <n v="0.25"/>
    <n v="0.25"/>
    <n v="0.14199999999999999"/>
    <n v="0"/>
    <n v="0"/>
    <n v="0"/>
    <n v="2.4132500000000001"/>
    <m/>
    <x v="0"/>
    <n v="5"/>
    <n v="1"/>
    <s v="Bronze"/>
  </r>
  <r>
    <x v="65"/>
    <s v="M"/>
    <n v="2"/>
    <n v="20.02"/>
    <d v="1899-12-30T01:35:03"/>
    <d v="1899-12-30T01:35:06"/>
    <d v="1899-12-30T01:35:04"/>
    <n v="67"/>
    <d v="1899-12-30T00:04:45"/>
    <n v="4.7666666666666666"/>
    <n v="4.25"/>
    <n v="0.5"/>
    <x v="3"/>
    <n v="0.25"/>
    <n v="0.5"/>
    <n v="0.25"/>
    <n v="0"/>
    <n v="0"/>
    <n v="0"/>
    <n v="0"/>
    <n v="3.4416666666666664"/>
    <m/>
    <x v="0"/>
    <n v="2"/>
    <n v="1"/>
    <s v="Bronze"/>
  </r>
  <r>
    <x v="67"/>
    <s v="F"/>
    <n v="2"/>
    <n v="15.34"/>
    <d v="1899-12-30T01:30:29"/>
    <d v="1899-12-30T01:31:37"/>
    <d v="1899-12-30T01:31:03"/>
    <n v="221"/>
    <d v="1899-12-30T00:05:56"/>
    <n v="3.835"/>
    <n v="3.5"/>
    <n v="2"/>
    <x v="2"/>
    <n v="0.25"/>
    <n v="0.25"/>
    <n v="0.5"/>
    <n v="0.14733333333333334"/>
    <n v="0"/>
    <n v="0"/>
    <n v="0"/>
    <n v="2.9810833333333338"/>
    <m/>
    <x v="0"/>
    <n v="5"/>
    <n v="1"/>
    <s v="Bronze"/>
  </r>
  <r>
    <x v="68"/>
    <s v="M"/>
    <n v="2"/>
    <n v="22.3"/>
    <d v="1899-12-30T01:52:51"/>
    <d v="1899-12-30T01:58:05"/>
    <d v="1899-12-30T01:55:28"/>
    <n v="132"/>
    <d v="1899-12-30T00:05:11"/>
    <n v="5"/>
    <n v="3.75"/>
    <n v="4.5"/>
    <x v="2"/>
    <n v="0.25"/>
    <n v="0.25"/>
    <n v="0.5"/>
    <n v="0"/>
    <n v="0"/>
    <n v="0"/>
    <n v="0"/>
    <n v="4.4375"/>
    <m/>
    <x v="0"/>
    <n v="5"/>
    <n v="1"/>
    <s v="Bronze"/>
  </r>
  <r>
    <x v="69"/>
    <s v="M"/>
    <n v="2"/>
    <n v="27.91"/>
    <d v="1899-12-30T03:28:11"/>
    <d v="1899-12-30T03:35:13"/>
    <d v="1899-12-30T03:31:42"/>
    <n v="660"/>
    <d v="1899-12-30T00:07:35"/>
    <n v="5"/>
    <n v="0.5"/>
    <n v="2.75"/>
    <x v="1"/>
    <n v="0.5"/>
    <n v="0.25"/>
    <n v="0.25"/>
    <n v="0.44"/>
    <n v="0.3"/>
    <n v="0"/>
    <n v="0"/>
    <n v="4.0525000000000002"/>
    <m/>
    <x v="0"/>
    <n v="4"/>
    <n v="1"/>
    <s v="Bronze"/>
  </r>
  <r>
    <x v="70"/>
    <s v="F"/>
    <n v="2"/>
    <n v="8.0299999999999994"/>
    <d v="1899-12-30T00:51:47"/>
    <d v="1899-12-30T00:51:51"/>
    <d v="1899-12-30T00:51:49"/>
    <n v="28"/>
    <d v="1899-12-30T00:06:27"/>
    <n v="2.0074999999999998"/>
    <n v="3"/>
    <n v="4"/>
    <x v="2"/>
    <n v="0.25"/>
    <n v="0.25"/>
    <n v="0.5"/>
    <n v="0"/>
    <n v="0"/>
    <n v="0"/>
    <n v="0"/>
    <n v="3.2518750000000001"/>
    <m/>
    <x v="0"/>
    <n v="5"/>
    <n v="1"/>
    <s v="Bronze"/>
  </r>
  <r>
    <x v="71"/>
    <s v="F"/>
    <n v="2"/>
    <n v="21.05"/>
    <d v="1899-12-30T02:06:18"/>
    <d v="1899-12-30T02:10:20"/>
    <d v="1899-12-30T02:08:19"/>
    <n v="41"/>
    <d v="1899-12-30T00:06:06"/>
    <n v="5"/>
    <n v="3.25"/>
    <n v="1.5"/>
    <x v="2"/>
    <n v="0.25"/>
    <n v="0.25"/>
    <n v="0.5"/>
    <n v="0"/>
    <n v="0"/>
    <n v="0"/>
    <n v="0"/>
    <n v="2.8125"/>
    <m/>
    <x v="0"/>
    <n v="1"/>
    <n v="1"/>
    <s v="Bronze"/>
  </r>
  <r>
    <x v="11"/>
    <s v="M"/>
    <n v="3"/>
    <n v="21.03"/>
    <d v="1899-12-30T01:43:47"/>
    <d v="1899-12-30T01:44:26"/>
    <d v="1899-12-30T01:44:06"/>
    <n v="721"/>
    <d v="1899-12-30T00:04:57"/>
    <n v="5"/>
    <n v="4"/>
    <n v="3"/>
    <x v="2"/>
    <n v="0.25"/>
    <n v="0.25"/>
    <n v="0.5"/>
    <n v="0.48066666666666669"/>
    <n v="0"/>
    <n v="0"/>
    <n v="0"/>
    <n v="4.230666666666667"/>
    <m/>
    <x v="0"/>
    <n v="5"/>
    <n v="1"/>
    <s v="Gold"/>
  </r>
  <r>
    <x v="17"/>
    <s v="M"/>
    <n v="3"/>
    <n v="5.05"/>
    <d v="1899-12-30T00:23:25"/>
    <d v="1899-12-30T00:23:25"/>
    <d v="1899-12-30T00:23:25"/>
    <n v="11"/>
    <d v="1899-12-30T00:04:38"/>
    <n v="1.2023809523809523"/>
    <n v="4.25"/>
    <n v="3"/>
    <x v="3"/>
    <n v="0.25"/>
    <n v="0.5"/>
    <n v="0.25"/>
    <n v="0"/>
    <n v="0"/>
    <n v="0"/>
    <n v="0.7"/>
    <n v="3.8755952380952383"/>
    <m/>
    <x v="0"/>
    <n v="5"/>
    <n v="1"/>
    <s v="Gold"/>
  </r>
  <r>
    <x v="8"/>
    <s v="M"/>
    <n v="3"/>
    <n v="10.65"/>
    <d v="1899-12-30T00:48:38"/>
    <d v="1899-12-30T00:48:38"/>
    <d v="1899-12-30T00:48:38"/>
    <n v="48"/>
    <d v="1899-12-30T00:04:34"/>
    <n v="2.5357142857142856"/>
    <n v="4.25"/>
    <n v="5"/>
    <x v="3"/>
    <n v="0.25"/>
    <n v="0.5"/>
    <n v="0.25"/>
    <n v="0"/>
    <n v="0"/>
    <n v="0"/>
    <n v="0"/>
    <n v="4.0089285714285712"/>
    <m/>
    <x v="3"/>
    <n v="5"/>
    <n v="1"/>
    <s v="Gold"/>
  </r>
  <r>
    <x v="18"/>
    <s v="M"/>
    <n v="3"/>
    <n v="21.43"/>
    <d v="1899-12-30T01:33:30"/>
    <d v="1899-12-30T01:33:30"/>
    <d v="1899-12-30T01:33:30"/>
    <n v="90"/>
    <d v="1899-12-30T00:04:22"/>
    <n v="5"/>
    <n v="4.5"/>
    <n v="4.75"/>
    <x v="1"/>
    <n v="0.5"/>
    <n v="0.25"/>
    <n v="0.25"/>
    <n v="0"/>
    <n v="0"/>
    <n v="0"/>
    <n v="0"/>
    <n v="4.8125"/>
    <m/>
    <x v="3"/>
    <n v="5"/>
    <n v="1"/>
    <s v="Gold"/>
  </r>
  <r>
    <x v="1"/>
    <s v="M"/>
    <n v="3"/>
    <n v="10.66"/>
    <d v="1899-12-30T00:38:52"/>
    <d v="1899-12-30T00:38:52"/>
    <d v="1899-12-30T00:38:52"/>
    <n v="55"/>
    <d v="1899-12-30T00:03:39"/>
    <n v="2.538095238095238"/>
    <n v="5"/>
    <n v="5"/>
    <x v="3"/>
    <n v="0.25"/>
    <n v="0.5"/>
    <n v="0.25"/>
    <n v="0"/>
    <n v="0"/>
    <n v="2.25"/>
    <n v="0"/>
    <n v="6.6345238095238095"/>
    <m/>
    <x v="3"/>
    <n v="5"/>
    <n v="1"/>
    <s v="Gold"/>
  </r>
  <r>
    <x v="9"/>
    <s v="F"/>
    <n v="3"/>
    <n v="21.59"/>
    <d v="1899-12-30T01:43:01"/>
    <d v="1899-12-30T01:43:26"/>
    <d v="1899-12-30T01:43:13"/>
    <n v="100"/>
    <d v="1899-12-30T00:04:47"/>
    <n v="5"/>
    <n v="4.5"/>
    <n v="4.75"/>
    <x v="1"/>
    <n v="0.5"/>
    <n v="0.25"/>
    <n v="0.25"/>
    <n v="0"/>
    <n v="0"/>
    <n v="0"/>
    <n v="0"/>
    <n v="4.8125"/>
    <m/>
    <x v="3"/>
    <n v="3"/>
    <n v="1"/>
    <s v="Gold"/>
  </r>
  <r>
    <x v="3"/>
    <s v="F"/>
    <n v="3"/>
    <n v="21.21"/>
    <d v="1899-12-30T02:13:15"/>
    <d v="1899-12-30T02:13:48"/>
    <d v="1899-12-30T02:13:32"/>
    <n v="401"/>
    <d v="1899-12-30T00:06:18"/>
    <n v="5"/>
    <n v="3"/>
    <n v="5"/>
    <x v="2"/>
    <n v="0.25"/>
    <n v="0.25"/>
    <n v="0.5"/>
    <n v="0.26733333333333331"/>
    <n v="0"/>
    <n v="0"/>
    <n v="0"/>
    <n v="4.7673333333333332"/>
    <m/>
    <x v="0"/>
    <n v="5"/>
    <n v="1"/>
    <s v="Gold"/>
  </r>
  <r>
    <x v="15"/>
    <s v="M"/>
    <n v="3"/>
    <n v="21.28"/>
    <d v="1899-12-30T01:33:31"/>
    <d v="1899-12-30T01:33:31"/>
    <d v="1899-12-30T01:33:31"/>
    <n v="99"/>
    <d v="1899-12-30T00:04:24"/>
    <n v="5"/>
    <n v="4.5"/>
    <n v="3.5"/>
    <x v="2"/>
    <n v="0.25"/>
    <n v="0.25"/>
    <n v="0.5"/>
    <n v="0"/>
    <n v="0"/>
    <n v="0"/>
    <n v="0"/>
    <n v="4.125"/>
    <m/>
    <x v="3"/>
    <n v="5"/>
    <n v="1"/>
    <s v="Gold"/>
  </r>
  <r>
    <x v="14"/>
    <s v="M"/>
    <n v="3"/>
    <n v="3.03"/>
    <d v="1899-12-30T00:12:48"/>
    <d v="1899-12-30T00:12:48"/>
    <d v="1899-12-30T00:12:48"/>
    <n v="1"/>
    <d v="1899-12-30T00:04:13"/>
    <n v="0.72142857142857131"/>
    <n v="4.75"/>
    <n v="3.5"/>
    <x v="3"/>
    <n v="0.25"/>
    <n v="0.5"/>
    <n v="0.25"/>
    <n v="0"/>
    <n v="0"/>
    <n v="0"/>
    <n v="0"/>
    <n v="3.4303571428571429"/>
    <m/>
    <x v="0"/>
    <n v="5"/>
    <n v="1"/>
    <s v="Gold"/>
  </r>
  <r>
    <x v="5"/>
    <s v="M"/>
    <n v="3"/>
    <n v="12.33"/>
    <d v="1899-12-30T01:03:31"/>
    <d v="1899-12-30T01:04:04"/>
    <d v="1899-12-30T01:03:48"/>
    <n v="39"/>
    <d v="1899-12-30T00:05:10"/>
    <n v="2.9357142857142855"/>
    <n v="3.75"/>
    <n v="4.75"/>
    <x v="2"/>
    <n v="0.25"/>
    <n v="0.25"/>
    <n v="0.5"/>
    <n v="0"/>
    <n v="0"/>
    <n v="0"/>
    <n v="0"/>
    <n v="4.0464285714285708"/>
    <m/>
    <x v="0"/>
    <n v="5"/>
    <n v="1"/>
    <s v="Gold"/>
  </r>
  <r>
    <x v="12"/>
    <s v="F"/>
    <n v="3"/>
    <n v="10.42"/>
    <d v="1899-12-30T00:50:51"/>
    <d v="1899-12-30T00:50:51"/>
    <d v="1899-12-30T00:50:51"/>
    <n v="43"/>
    <d v="1899-12-30T00:04:53"/>
    <n v="2.605"/>
    <n v="4.5"/>
    <n v="5"/>
    <x v="2"/>
    <n v="0.25"/>
    <n v="0.25"/>
    <n v="0.5"/>
    <n v="0"/>
    <n v="0"/>
    <n v="0"/>
    <n v="0"/>
    <n v="4.2762500000000001"/>
    <m/>
    <x v="3"/>
    <n v="5"/>
    <n v="1"/>
    <s v="Gold"/>
  </r>
  <r>
    <x v="19"/>
    <s v="M"/>
    <n v="3"/>
    <n v="21.51"/>
    <d v="1899-12-30T01:29:41"/>
    <d v="1899-12-30T01:29:41"/>
    <d v="1899-12-30T01:29:41"/>
    <n v="97"/>
    <d v="1899-12-30T00:04:10"/>
    <n v="5"/>
    <n v="4.75"/>
    <n v="1.5"/>
    <x v="1"/>
    <n v="0.5"/>
    <n v="0.25"/>
    <n v="0.25"/>
    <n v="0"/>
    <n v="0"/>
    <n v="0"/>
    <n v="0"/>
    <n v="4.0625"/>
    <m/>
    <x v="3"/>
    <n v="5"/>
    <n v="1"/>
    <s v="Gold"/>
  </r>
  <r>
    <x v="4"/>
    <s v="M"/>
    <n v="3"/>
    <n v="27.03"/>
    <d v="1899-12-30T03:05:34"/>
    <d v="1899-12-30T03:32:20"/>
    <d v="1899-12-30T03:18:57"/>
    <n v="1042"/>
    <d v="1899-12-30T00:07:22"/>
    <n v="5"/>
    <n v="0.5"/>
    <n v="1.5"/>
    <x v="1"/>
    <n v="0.5"/>
    <n v="0.25"/>
    <n v="0.25"/>
    <n v="0.69466666666666665"/>
    <n v="0.3"/>
    <n v="0"/>
    <n v="0"/>
    <n v="3.9946666666666664"/>
    <m/>
    <x v="0"/>
    <n v="5"/>
    <n v="1"/>
    <s v="Gold"/>
  </r>
  <r>
    <x v="13"/>
    <s v="M"/>
    <n v="3"/>
    <n v="21.3"/>
    <d v="1899-12-30T01:44:09"/>
    <d v="1899-12-30T01:44:09"/>
    <d v="1899-12-30T01:44:09"/>
    <n v="100"/>
    <d v="1899-12-30T00:04:53"/>
    <n v="5"/>
    <n v="4"/>
    <n v="2.5"/>
    <x v="1"/>
    <n v="0.5"/>
    <n v="0.25"/>
    <n v="0.25"/>
    <n v="0"/>
    <n v="0"/>
    <n v="0"/>
    <n v="0"/>
    <n v="4.125"/>
    <m/>
    <x v="3"/>
    <n v="2"/>
    <n v="1"/>
    <s v="Gold"/>
  </r>
  <r>
    <x v="2"/>
    <s v="F"/>
    <n v="3"/>
    <n v="21.44"/>
    <d v="1899-12-30T01:57:06"/>
    <d v="1899-12-30T01:57:11"/>
    <d v="1899-12-30T01:57:08"/>
    <n v="96"/>
    <d v="1899-12-30T00:05:28"/>
    <n v="5"/>
    <n v="4"/>
    <n v="2"/>
    <x v="1"/>
    <n v="0.5"/>
    <n v="0.25"/>
    <n v="0.25"/>
    <n v="0"/>
    <n v="0"/>
    <n v="0"/>
    <n v="0.4"/>
    <n v="4.4000000000000004"/>
    <m/>
    <x v="3"/>
    <n v="5"/>
    <n v="1"/>
    <s v="Gold"/>
  </r>
  <r>
    <x v="16"/>
    <s v="F"/>
    <n v="3"/>
    <n v="21.44"/>
    <d v="1899-12-30T02:02:30"/>
    <d v="1899-12-30T02:04:09"/>
    <d v="1899-12-30T02:03:20"/>
    <n v="110"/>
    <d v="1899-12-30T00:05:45"/>
    <n v="5"/>
    <n v="3.75"/>
    <n v="4.75"/>
    <x v="1"/>
    <n v="0.5"/>
    <n v="0.25"/>
    <n v="0.25"/>
    <n v="0"/>
    <n v="0"/>
    <n v="0"/>
    <n v="0"/>
    <n v="4.625"/>
    <m/>
    <x v="3"/>
    <n v="5"/>
    <n v="1"/>
    <s v="Gold"/>
  </r>
  <r>
    <x v="7"/>
    <s v="M"/>
    <n v="3"/>
    <n v="42.72"/>
    <d v="1899-12-30T09:03:30"/>
    <d v="1899-12-30T10:00:11"/>
    <d v="1899-12-30T09:31:51"/>
    <n v="2389"/>
    <d v="1899-12-30T00:13:23"/>
    <n v="5"/>
    <n v="0"/>
    <n v="2"/>
    <x v="3"/>
    <n v="0.25"/>
    <n v="0.5"/>
    <n v="0.25"/>
    <n v="1.5926666666666667"/>
    <n v="1"/>
    <n v="0"/>
    <n v="0.4"/>
    <n v="4.7426666666666666"/>
    <m/>
    <x v="0"/>
    <n v="5"/>
    <n v="1"/>
    <s v="Gold"/>
  </r>
  <r>
    <x v="6"/>
    <s v="M"/>
    <n v="3"/>
    <n v="12.63"/>
    <d v="1899-12-30T00:55:19"/>
    <d v="1899-12-30T00:56:07"/>
    <d v="1899-12-30T00:55:43"/>
    <n v="46"/>
    <d v="1899-12-30T00:04:25"/>
    <n v="3.0071428571428571"/>
    <n v="4.5"/>
    <n v="0.75"/>
    <x v="2"/>
    <n v="0.25"/>
    <n v="0.25"/>
    <n v="0.5"/>
    <n v="0"/>
    <n v="0"/>
    <n v="0"/>
    <n v="0"/>
    <n v="2.2517857142857141"/>
    <m/>
    <x v="0"/>
    <n v="5"/>
    <n v="1"/>
    <s v="Gold"/>
  </r>
  <r>
    <x v="10"/>
    <s v="M"/>
    <n v="3"/>
    <n v="21.49"/>
    <d v="1899-12-30T01:44:01"/>
    <d v="1899-12-30T01:44:11"/>
    <d v="1899-12-30T01:44:06"/>
    <n v="91"/>
    <d v="1899-12-30T00:04:51"/>
    <n v="5"/>
    <n v="4"/>
    <n v="4"/>
    <x v="2"/>
    <n v="0.25"/>
    <n v="0.25"/>
    <n v="0.5"/>
    <n v="0"/>
    <n v="0"/>
    <n v="0"/>
    <n v="0"/>
    <n v="4.25"/>
    <m/>
    <x v="3"/>
    <n v="3"/>
    <n v="1"/>
    <s v="Gold"/>
  </r>
  <r>
    <x v="0"/>
    <s v="F"/>
    <n v="3"/>
    <n v="12.1"/>
    <d v="1899-12-30T01:21:15"/>
    <d v="1899-12-30T02:40:47"/>
    <d v="1899-12-30T02:01:01"/>
    <n v="31"/>
    <d v="1899-12-30T00:10:00"/>
    <n v="3.0249999999999999"/>
    <n v="0"/>
    <n v="1.5"/>
    <x v="2"/>
    <n v="0.25"/>
    <n v="0.25"/>
    <n v="0.5"/>
    <n v="0"/>
    <n v="0"/>
    <n v="0"/>
    <n v="0"/>
    <n v="1.5062500000000001"/>
    <m/>
    <x v="0"/>
    <n v="5"/>
    <n v="1"/>
    <s v="Gold"/>
  </r>
  <r>
    <x v="29"/>
    <s v="M"/>
    <n v="3"/>
    <n v="10.91"/>
    <d v="1899-12-30T00:42:07"/>
    <d v="1899-12-30T00:42:24"/>
    <d v="1899-12-30T00:42:15"/>
    <n v="44"/>
    <d v="1899-12-30T00:03:52"/>
    <n v="2.5976190476190477"/>
    <n v="5"/>
    <n v="3.75"/>
    <x v="2"/>
    <n v="0.25"/>
    <n v="0.25"/>
    <n v="0.5"/>
    <n v="0"/>
    <n v="0"/>
    <n v="0.45000000000000007"/>
    <n v="0"/>
    <n v="4.2244047619047622"/>
    <m/>
    <x v="3"/>
    <n v="5"/>
    <n v="1"/>
    <s v="Silver"/>
  </r>
  <r>
    <x v="23"/>
    <s v="M"/>
    <n v="3"/>
    <n v="20.53"/>
    <d v="1899-12-30T02:34:43"/>
    <d v="1899-12-30T02:40:55"/>
    <d v="1899-12-30T02:37:49"/>
    <n v="1109"/>
    <d v="1899-12-30T00:07:41"/>
    <n v="4.8880952380952385"/>
    <n v="0.5"/>
    <n v="2"/>
    <x v="3"/>
    <n v="0.25"/>
    <n v="0.5"/>
    <n v="0.25"/>
    <n v="0.73933333333333329"/>
    <n v="0"/>
    <n v="0"/>
    <n v="0"/>
    <n v="2.711357142857143"/>
    <m/>
    <x v="0"/>
    <n v="5"/>
    <n v="1"/>
    <s v="Silver"/>
  </r>
  <r>
    <x v="26"/>
    <s v="M"/>
    <n v="3"/>
    <n v="10.611000000000001"/>
    <d v="1899-12-30T00:45:25"/>
    <d v="1899-12-30T00:45:25"/>
    <d v="1899-12-30T00:45:25"/>
    <n v="48"/>
    <d v="1899-12-30T00:04:17"/>
    <n v="2.5264285714285717"/>
    <n v="4.5"/>
    <n v="3.75"/>
    <x v="3"/>
    <n v="0.25"/>
    <n v="0.5"/>
    <n v="0.25"/>
    <n v="0"/>
    <n v="0"/>
    <n v="0"/>
    <n v="0"/>
    <n v="3.8191071428571428"/>
    <m/>
    <x v="3"/>
    <n v="5"/>
    <n v="1"/>
    <s v="Silver"/>
  </r>
  <r>
    <x v="32"/>
    <s v="M"/>
    <n v="3"/>
    <n v="10.4"/>
    <d v="1899-12-30T00:50:47"/>
    <d v="1899-12-30T00:50:47"/>
    <d v="1899-12-30T00:50:47"/>
    <n v="84"/>
    <d v="1899-12-30T00:04:53"/>
    <n v="2.4761904761904763"/>
    <n v="4"/>
    <n v="4"/>
    <x v="3"/>
    <n v="0.25"/>
    <n v="0.5"/>
    <n v="0.25"/>
    <n v="0"/>
    <n v="0"/>
    <n v="0"/>
    <n v="0"/>
    <n v="3.6190476190476191"/>
    <m/>
    <x v="0"/>
    <n v="4"/>
    <n v="1"/>
    <s v="Silver"/>
  </r>
  <r>
    <x v="27"/>
    <s v="M"/>
    <n v="3"/>
    <n v="10.7"/>
    <d v="1899-12-30T00:40:10"/>
    <d v="1899-12-30T00:40:14"/>
    <d v="1899-12-30T00:40:12"/>
    <n v="50"/>
    <d v="1899-12-30T00:03:45"/>
    <n v="2.5476190476190474"/>
    <n v="5"/>
    <n v="2.5"/>
    <x v="3"/>
    <n v="0.25"/>
    <n v="0.5"/>
    <n v="0.25"/>
    <n v="0"/>
    <n v="0"/>
    <n v="1.4999999999999998"/>
    <n v="0"/>
    <n v="5.2619047619047619"/>
    <m/>
    <x v="3"/>
    <n v="5"/>
    <n v="1"/>
    <s v="Silver"/>
  </r>
  <r>
    <x v="25"/>
    <s v="M"/>
    <n v="3"/>
    <n v="10.01"/>
    <d v="1899-12-30T00:44:38"/>
    <s v="00:44;38"/>
    <d v="1899-12-30T00:44:38"/>
    <n v="21"/>
    <d v="1899-12-30T00:04:28"/>
    <n v="2.3833333333333333"/>
    <n v="4.5"/>
    <n v="3.5"/>
    <x v="3"/>
    <n v="0.25"/>
    <n v="0.5"/>
    <n v="0.25"/>
    <n v="0"/>
    <n v="0"/>
    <n v="0"/>
    <n v="0"/>
    <n v="3.7208333333333332"/>
    <m/>
    <x v="0"/>
    <n v="5"/>
    <n v="1"/>
    <s v="Silver"/>
  </r>
  <r>
    <x v="35"/>
    <s v="M"/>
    <n v="3"/>
    <n v="21.28"/>
    <d v="1899-12-30T01:33:28"/>
    <d v="1899-12-30T01:33:28"/>
    <d v="1899-12-30T01:33:28"/>
    <n v="87"/>
    <d v="1899-12-30T00:04:24"/>
    <n v="5"/>
    <n v="4.5"/>
    <n v="4.25"/>
    <x v="3"/>
    <n v="0.25"/>
    <n v="0.5"/>
    <n v="0.25"/>
    <n v="0"/>
    <n v="0"/>
    <n v="0"/>
    <n v="0"/>
    <n v="4.5625"/>
    <m/>
    <x v="3"/>
    <n v="5"/>
    <n v="1"/>
    <s v="Silver"/>
  </r>
  <r>
    <x v="37"/>
    <s v="M"/>
    <n v="3"/>
    <n v="21.38"/>
    <d v="1899-12-30T01:47:12"/>
    <d v="1899-12-30T01:46:20"/>
    <d v="1899-12-30T01:46:46"/>
    <n v="99"/>
    <d v="1899-12-30T00:05:00"/>
    <n v="5"/>
    <n v="4"/>
    <n v="2.75"/>
    <x v="2"/>
    <n v="0.25"/>
    <n v="0.25"/>
    <n v="0.5"/>
    <n v="0"/>
    <n v="0"/>
    <n v="0"/>
    <n v="0"/>
    <n v="3.625"/>
    <m/>
    <x v="3"/>
    <n v="5"/>
    <n v="1"/>
    <s v="Silver"/>
  </r>
  <r>
    <x v="39"/>
    <s v="M"/>
    <n v="3"/>
    <n v="13.4"/>
    <d v="1899-12-30T01:13:27"/>
    <d v="1899-12-30T01:20:06"/>
    <d v="1899-12-30T01:16:47"/>
    <n v="14"/>
    <d v="1899-12-30T00:05:44"/>
    <n v="3.1904761904761902"/>
    <n v="3.25"/>
    <n v="4"/>
    <x v="2"/>
    <n v="0.25"/>
    <n v="0.25"/>
    <n v="0.5"/>
    <n v="0"/>
    <n v="0"/>
    <n v="0"/>
    <n v="0"/>
    <n v="3.6101190476190474"/>
    <m/>
    <x v="0"/>
    <n v="5"/>
    <n v="1"/>
    <s v="Silver"/>
  </r>
  <r>
    <x v="38"/>
    <s v="M"/>
    <n v="3"/>
    <n v="10.72"/>
    <d v="1899-12-30T00:44:24"/>
    <d v="1899-12-30T00:44:24"/>
    <d v="1899-12-30T00:44:24"/>
    <n v="45"/>
    <d v="1899-12-30T00:04:09"/>
    <n v="2.5523809523809526"/>
    <n v="4.75"/>
    <n v="2.5"/>
    <x v="3"/>
    <n v="0.25"/>
    <n v="0.5"/>
    <n v="0.25"/>
    <n v="0"/>
    <n v="0"/>
    <n v="0"/>
    <n v="0"/>
    <n v="3.638095238095238"/>
    <m/>
    <x v="3"/>
    <n v="5"/>
    <n v="1"/>
    <s v="Silver"/>
  </r>
  <r>
    <x v="22"/>
    <s v="M"/>
    <n v="3"/>
    <n v="18.43"/>
    <d v="1899-12-30T01:26:32"/>
    <d v="1899-12-30T01:26:32"/>
    <d v="1899-12-30T01:26:32"/>
    <n v="151"/>
    <d v="1899-12-30T00:04:42"/>
    <n v="4.3880952380952376"/>
    <n v="4.25"/>
    <n v="2"/>
    <x v="2"/>
    <n v="0.25"/>
    <n v="0.25"/>
    <n v="0.5"/>
    <n v="0"/>
    <n v="0"/>
    <n v="0"/>
    <n v="0"/>
    <n v="3.1595238095238094"/>
    <m/>
    <x v="0"/>
    <n v="3"/>
    <n v="1"/>
    <s v="Silver"/>
  </r>
  <r>
    <x v="30"/>
    <s v="M"/>
    <n v="3"/>
    <n v="15.03"/>
    <d v="1899-12-30T01:21:47"/>
    <d v="1899-12-30T01:23:36"/>
    <d v="1899-12-30T01:22:42"/>
    <n v="72"/>
    <d v="1899-12-30T00:05:30"/>
    <n v="3.5785714285714283"/>
    <n v="3.5"/>
    <n v="2.5"/>
    <x v="1"/>
    <n v="0.5"/>
    <n v="0.25"/>
    <n v="0.25"/>
    <n v="0"/>
    <n v="0"/>
    <n v="0"/>
    <n v="0.4"/>
    <n v="3.6892857142857141"/>
    <m/>
    <x v="0"/>
    <n v="5"/>
    <n v="1"/>
    <s v="Silver"/>
  </r>
  <r>
    <x v="36"/>
    <s v="M"/>
    <n v="3"/>
    <n v="21.46"/>
    <d v="1899-12-30T02:02:40"/>
    <d v="1899-12-30T02:02:40"/>
    <d v="1899-12-30T02:02:40"/>
    <n v="93"/>
    <d v="1899-12-30T00:05:43"/>
    <n v="5"/>
    <n v="3.25"/>
    <n v="3.5"/>
    <x v="1"/>
    <n v="0.5"/>
    <n v="0.25"/>
    <n v="0.25"/>
    <n v="0"/>
    <n v="0"/>
    <n v="0"/>
    <n v="0"/>
    <n v="4.1875"/>
    <m/>
    <x v="3"/>
    <n v="5"/>
    <n v="1"/>
    <s v="Silver"/>
  </r>
  <r>
    <x v="34"/>
    <s v="F"/>
    <n v="3"/>
    <n v="10.75"/>
    <d v="1899-12-30T00:48:49"/>
    <d v="1899-12-30T00:48:49"/>
    <d v="1899-12-30T00:48:49"/>
    <n v="45"/>
    <d v="1899-12-30T00:04:32"/>
    <n v="2.6875"/>
    <n v="4.75"/>
    <n v="2.75"/>
    <x v="3"/>
    <n v="0.25"/>
    <n v="0.5"/>
    <n v="0.25"/>
    <n v="0"/>
    <n v="0"/>
    <n v="0"/>
    <n v="0"/>
    <n v="3.734375"/>
    <m/>
    <x v="3"/>
    <n v="5"/>
    <n v="1"/>
    <s v="Silver"/>
  </r>
  <r>
    <x v="33"/>
    <s v="M"/>
    <n v="3"/>
    <n v="19.850000000000001"/>
    <d v="1899-12-30T02:25:30"/>
    <d v="1899-12-30T02:29:47"/>
    <d v="1899-12-30T02:27:39"/>
    <n v="953"/>
    <d v="1899-12-30T00:07:26"/>
    <n v="4.7261904761904763"/>
    <n v="0.5"/>
    <n v="3"/>
    <x v="2"/>
    <n v="0.25"/>
    <n v="0.25"/>
    <n v="0.5"/>
    <n v="0.63533333333333331"/>
    <n v="0"/>
    <n v="0"/>
    <n v="0"/>
    <n v="3.4418809523809522"/>
    <m/>
    <x v="0"/>
    <n v="5"/>
    <n v="1"/>
    <s v="Silver"/>
  </r>
  <r>
    <x v="20"/>
    <s v="M"/>
    <n v="3"/>
    <n v="21.59"/>
    <d v="1899-12-30T01:44:35"/>
    <d v="1899-12-30T01:46:29"/>
    <d v="1899-12-30T01:45:32"/>
    <n v="105"/>
    <d v="1899-12-30T00:04:53"/>
    <n v="5"/>
    <n v="4"/>
    <n v="2.5"/>
    <x v="1"/>
    <n v="0.5"/>
    <n v="0.25"/>
    <n v="0.25"/>
    <n v="0"/>
    <n v="0"/>
    <n v="0"/>
    <n v="0"/>
    <n v="4.125"/>
    <m/>
    <x v="3"/>
    <n v="4"/>
    <n v="1"/>
    <s v="Silver"/>
  </r>
  <r>
    <x v="28"/>
    <s v="M"/>
    <n v="3"/>
    <n v="21.21"/>
    <d v="1899-12-30T01:22:39"/>
    <d v="1899-12-30T01:22:39"/>
    <d v="1899-12-30T01:22:39"/>
    <n v="91"/>
    <d v="1899-12-30T00:03:54"/>
    <n v="5"/>
    <n v="5"/>
    <n v="4"/>
    <x v="1"/>
    <n v="0.5"/>
    <n v="0.25"/>
    <n v="0.25"/>
    <n v="0"/>
    <n v="0"/>
    <n v="0.45000000000000007"/>
    <n v="0"/>
    <n v="5.2"/>
    <m/>
    <x v="3"/>
    <n v="4"/>
    <n v="1"/>
    <s v="Silver"/>
  </r>
  <r>
    <x v="40"/>
    <s v="M"/>
    <n v="3"/>
    <n v="50.05"/>
    <d v="1899-12-30T04:34:34"/>
    <d v="1899-12-30T04:35:32"/>
    <d v="1899-12-30T04:35:03"/>
    <n v="527"/>
    <d v="1899-12-30T00:05:30"/>
    <n v="5"/>
    <n v="3.5"/>
    <n v="4.25"/>
    <x v="2"/>
    <n v="0.25"/>
    <n v="0.25"/>
    <n v="0.5"/>
    <n v="0.35133333333333333"/>
    <n v="1.4"/>
    <n v="0"/>
    <n v="0"/>
    <n v="6.0013333333333332"/>
    <m/>
    <x v="0"/>
    <n v="5"/>
    <n v="1"/>
    <s v="Bronze"/>
  </r>
  <r>
    <x v="41"/>
    <s v="M"/>
    <n v="3"/>
    <n v="21.1"/>
    <d v="1899-12-30T01:55:19"/>
    <d v="1899-12-30T01:55:24"/>
    <d v="1899-12-30T01:55:21"/>
    <n v="9"/>
    <d v="1899-12-30T00:05:28"/>
    <n v="5"/>
    <n v="3.5"/>
    <n v="2.5"/>
    <x v="1"/>
    <n v="0.5"/>
    <n v="0.25"/>
    <n v="0.25"/>
    <n v="0"/>
    <n v="0"/>
    <n v="0"/>
    <n v="0.4"/>
    <n v="4.4000000000000004"/>
    <m/>
    <x v="0"/>
    <n v="5"/>
    <n v="1"/>
    <s v="Bronze"/>
  </r>
  <r>
    <x v="42"/>
    <s v="F"/>
    <n v="3"/>
    <n v="8.06"/>
    <d v="1899-12-30T01:02:54"/>
    <d v="1899-12-30T01:03:34"/>
    <d v="1899-12-30T01:03:14"/>
    <n v="67"/>
    <d v="1899-12-30T00:07:51"/>
    <n v="2.0150000000000001"/>
    <n v="0.5"/>
    <n v="0.75"/>
    <x v="3"/>
    <n v="0.25"/>
    <n v="0.5"/>
    <n v="0.25"/>
    <n v="0"/>
    <n v="0"/>
    <n v="0"/>
    <n v="0"/>
    <n v="0.94125000000000003"/>
    <m/>
    <x v="0"/>
    <n v="3"/>
    <n v="1"/>
    <s v="Bronze"/>
  </r>
  <r>
    <x v="44"/>
    <s v="F"/>
    <n v="3"/>
    <n v="10.76"/>
    <d v="1899-12-30T00:47:30"/>
    <d v="1899-12-30T00:47:30"/>
    <d v="1899-12-30T00:47:30"/>
    <n v="48"/>
    <d v="1899-12-30T00:04:25"/>
    <n v="2.69"/>
    <n v="5"/>
    <n v="1.5"/>
    <x v="3"/>
    <n v="0.25"/>
    <n v="0.5"/>
    <n v="0.25"/>
    <n v="0"/>
    <n v="0"/>
    <n v="0.45000000000000007"/>
    <n v="0"/>
    <n v="3.9975000000000001"/>
    <m/>
    <x v="3"/>
    <n v="5"/>
    <n v="1"/>
    <s v="Bronze"/>
  </r>
  <r>
    <x v="45"/>
    <s v="M"/>
    <n v="3"/>
    <n v="21.61"/>
    <d v="1899-12-30T01:38:41"/>
    <d v="1899-12-30T01:39:18"/>
    <d v="1899-12-30T01:38:59"/>
    <n v="237"/>
    <d v="1899-12-30T00:04:35"/>
    <n v="5"/>
    <n v="4.25"/>
    <n v="2.5"/>
    <x v="3"/>
    <n v="0.25"/>
    <n v="0.5"/>
    <n v="0.25"/>
    <n v="0.158"/>
    <n v="0"/>
    <n v="0"/>
    <n v="0"/>
    <n v="4.1580000000000004"/>
    <m/>
    <x v="0"/>
    <n v="5"/>
    <n v="1"/>
    <s v="Bronze"/>
  </r>
  <r>
    <x v="46"/>
    <s v="M"/>
    <n v="3"/>
    <n v="25.01"/>
    <d v="1899-12-30T02:00:39"/>
    <d v="1899-12-30T02:09:06"/>
    <d v="1899-12-30T02:04:52"/>
    <n v="32"/>
    <d v="1899-12-30T00:05:00"/>
    <n v="5"/>
    <n v="4"/>
    <n v="1.75"/>
    <x v="3"/>
    <n v="0.25"/>
    <n v="0.5"/>
    <n v="0.25"/>
    <n v="0"/>
    <n v="0.2"/>
    <n v="0"/>
    <n v="0"/>
    <n v="3.8875000000000002"/>
    <m/>
    <x v="0"/>
    <n v="5"/>
    <n v="1"/>
    <s v="Bronze"/>
  </r>
  <r>
    <x v="47"/>
    <s v="M"/>
    <n v="3"/>
    <n v="11.11"/>
    <d v="1899-12-30T00:59:34"/>
    <d v="1899-12-30T01:02:49"/>
    <d v="1899-12-30T01:01:12"/>
    <n v="13"/>
    <d v="1899-12-30T00:05:30"/>
    <n v="2.6452380952380952"/>
    <n v="3.5"/>
    <n v="1.75"/>
    <x v="3"/>
    <n v="0.25"/>
    <n v="0.5"/>
    <n v="0.25"/>
    <n v="0"/>
    <n v="0"/>
    <n v="0"/>
    <n v="0"/>
    <n v="2.8488095238095239"/>
    <m/>
    <x v="0"/>
    <n v="5"/>
    <n v="1"/>
    <s v="Bronze"/>
  </r>
  <r>
    <x v="48"/>
    <s v="M"/>
    <n v="3"/>
    <n v="22.01"/>
    <d v="1899-12-30T01:42:41"/>
    <d v="1899-12-30T01:42:45"/>
    <d v="1899-12-30T01:42:43"/>
    <n v="89"/>
    <d v="1899-12-30T00:04:40"/>
    <n v="5"/>
    <n v="4.25"/>
    <n v="0.75"/>
    <x v="1"/>
    <n v="0.5"/>
    <n v="0.25"/>
    <n v="0.25"/>
    <n v="0"/>
    <n v="0"/>
    <n v="0"/>
    <n v="0"/>
    <n v="3.75"/>
    <m/>
    <x v="0"/>
    <n v="4"/>
    <n v="1"/>
    <s v="Bronze"/>
  </r>
  <r>
    <x v="49"/>
    <s v="M"/>
    <n v="3"/>
    <n v="21.45"/>
    <d v="1899-12-30T01:57:03"/>
    <d v="1899-12-30T01:57:19"/>
    <d v="1899-12-30T01:57:11"/>
    <n v="135"/>
    <d v="1899-12-30T00:05:28"/>
    <n v="5"/>
    <n v="3.5"/>
    <n v="0.5"/>
    <x v="1"/>
    <n v="0.5"/>
    <n v="0.25"/>
    <n v="0.25"/>
    <n v="0"/>
    <n v="0"/>
    <n v="0"/>
    <n v="0"/>
    <n v="3.5"/>
    <m/>
    <x v="0"/>
    <n v="5"/>
    <n v="1"/>
    <s v="Bronze"/>
  </r>
  <r>
    <x v="50"/>
    <s v="M"/>
    <n v="3"/>
    <n v="20.010000000000002"/>
    <d v="1899-12-30T01:27:47"/>
    <d v="1899-12-30T01:28:35"/>
    <d v="1899-12-30T01:28:11"/>
    <n v="26"/>
    <d v="1899-12-30T00:04:24"/>
    <n v="4.7642857142857142"/>
    <n v="4.5"/>
    <n v="0.5"/>
    <x v="3"/>
    <n v="0.25"/>
    <n v="0.5"/>
    <n v="0.25"/>
    <n v="0"/>
    <n v="0"/>
    <n v="0"/>
    <n v="0"/>
    <n v="3.5660714285714286"/>
    <m/>
    <x v="0"/>
    <n v="1"/>
    <n v="1"/>
    <s v="Bronze"/>
  </r>
  <r>
    <x v="51"/>
    <s v="F"/>
    <n v="3"/>
    <n v="10"/>
    <d v="1899-12-30T00:46:21"/>
    <d v="1899-12-30T00:57:54"/>
    <d v="1899-12-30T00:52:07"/>
    <n v="4"/>
    <d v="1899-12-30T00:05:13"/>
    <n v="2.5"/>
    <n v="4.25"/>
    <n v="1.5"/>
    <x v="3"/>
    <n v="0.25"/>
    <n v="0.5"/>
    <n v="0.25"/>
    <n v="0"/>
    <n v="0"/>
    <n v="0"/>
    <n v="0"/>
    <n v="3.125"/>
    <m/>
    <x v="0"/>
    <n v="5"/>
    <n v="1"/>
    <s v="Bronze"/>
  </r>
  <r>
    <x v="52"/>
    <s v="M"/>
    <n v="3"/>
    <n v="3.62"/>
    <d v="1899-12-30T00:15:48"/>
    <d v="1899-12-30T00:15:48"/>
    <d v="1899-12-30T00:15:48"/>
    <n v="20"/>
    <d v="1899-12-30T00:04:22"/>
    <n v="0.86190476190476184"/>
    <n v="4.5"/>
    <n v="1.75"/>
    <x v="3"/>
    <n v="0.25"/>
    <n v="0.5"/>
    <n v="0.25"/>
    <n v="0"/>
    <n v="0"/>
    <n v="0"/>
    <n v="0"/>
    <n v="2.9029761904761906"/>
    <m/>
    <x v="3"/>
    <n v="3"/>
    <n v="1"/>
    <s v="Bronze"/>
  </r>
  <r>
    <x v="53"/>
    <s v="M"/>
    <n v="3"/>
    <n v="10.11"/>
    <d v="1899-12-30T00:53:50"/>
    <d v="1899-12-30T00:59:04"/>
    <d v="1899-12-30T00:56:27"/>
    <n v="21"/>
    <d v="1899-12-30T00:05:35"/>
    <n v="2.407142857142857"/>
    <n v="3.25"/>
    <n v="1"/>
    <x v="1"/>
    <n v="0.5"/>
    <n v="0.25"/>
    <n v="0.25"/>
    <n v="0"/>
    <n v="0"/>
    <n v="0"/>
    <n v="0"/>
    <n v="2.2660714285714283"/>
    <m/>
    <x v="0"/>
    <n v="5"/>
    <n v="1"/>
    <s v="Bronze"/>
  </r>
  <r>
    <x v="54"/>
    <s v="F"/>
    <n v="3"/>
    <n v="12.77"/>
    <d v="1899-12-30T01:10:21"/>
    <d v="1899-12-30T01:15:15"/>
    <d v="1899-12-30T01:12:48"/>
    <n v="12"/>
    <d v="1899-12-30T00:05:42"/>
    <n v="3.1924999999999999"/>
    <n v="3.75"/>
    <n v="2.5"/>
    <x v="3"/>
    <n v="0.25"/>
    <n v="0.5"/>
    <n v="0.25"/>
    <n v="0"/>
    <n v="0"/>
    <n v="0"/>
    <n v="0"/>
    <n v="3.2981249999999998"/>
    <m/>
    <x v="0"/>
    <n v="2"/>
    <n v="1"/>
    <s v="Bronze"/>
  </r>
  <r>
    <x v="55"/>
    <s v="M"/>
    <n v="3"/>
    <n v="11.01"/>
    <d v="1899-12-30T00:53:21"/>
    <d v="1899-12-30T00:53:21"/>
    <d v="1899-12-30T00:53:21"/>
    <n v="28"/>
    <d v="1899-12-30T00:04:51"/>
    <n v="2.6214285714285714"/>
    <n v="4"/>
    <n v="2.5"/>
    <x v="3"/>
    <n v="0.25"/>
    <n v="0.5"/>
    <n v="0.25"/>
    <n v="0"/>
    <n v="0"/>
    <n v="0"/>
    <n v="0"/>
    <n v="3.280357142857143"/>
    <m/>
    <x v="0"/>
    <n v="5"/>
    <n v="1"/>
    <s v="Bronze"/>
  </r>
  <r>
    <x v="56"/>
    <s v="M"/>
    <n v="3"/>
    <n v="10.62"/>
    <d v="1899-12-30T00:50:47"/>
    <d v="1899-12-30T00:50:47"/>
    <d v="1899-12-30T00:50:47"/>
    <n v="41"/>
    <d v="1899-12-30T00:04:47"/>
    <n v="2.5285714285714285"/>
    <n v="4"/>
    <n v="2.25"/>
    <x v="3"/>
    <n v="0.25"/>
    <n v="0.5"/>
    <n v="0.25"/>
    <n v="0"/>
    <n v="0"/>
    <n v="0"/>
    <n v="0"/>
    <n v="3.1946428571428571"/>
    <m/>
    <x v="3"/>
    <n v="5"/>
    <n v="1"/>
    <s v="Bronze"/>
  </r>
  <r>
    <x v="57"/>
    <s v="M"/>
    <n v="3"/>
    <n v="21.3"/>
    <d v="1899-12-30T01:35:57"/>
    <d v="1899-12-30T01:35:37"/>
    <d v="1899-12-30T01:35:47"/>
    <n v="105"/>
    <d v="1899-12-30T00:04:30"/>
    <n v="5"/>
    <n v="4.5"/>
    <n v="2.25"/>
    <x v="2"/>
    <n v="0.25"/>
    <n v="0.25"/>
    <n v="0.5"/>
    <n v="0"/>
    <n v="0"/>
    <n v="0"/>
    <n v="0"/>
    <n v="3.5"/>
    <m/>
    <x v="3"/>
    <n v="2"/>
    <n v="1"/>
    <s v="Bronze"/>
  </r>
  <r>
    <x v="59"/>
    <s v="F"/>
    <n v="3"/>
    <n v="15.01"/>
    <d v="1899-12-30T01:22:24"/>
    <d v="1899-12-30T01:22:43"/>
    <d v="1899-12-30T01:22:34"/>
    <n v="137"/>
    <d v="1899-12-30T00:05:30"/>
    <n v="3.7524999999999999"/>
    <n v="4"/>
    <n v="0.75"/>
    <x v="1"/>
    <n v="0.5"/>
    <n v="0.25"/>
    <n v="0.25"/>
    <n v="0"/>
    <n v="0"/>
    <n v="0"/>
    <n v="0"/>
    <n v="3.0637499999999998"/>
    <m/>
    <x v="0"/>
    <n v="2"/>
    <n v="1"/>
    <s v="Bronze"/>
  </r>
  <r>
    <x v="60"/>
    <s v="F"/>
    <n v="3"/>
    <n v="13.08"/>
    <d v="1899-12-30T01:26:38"/>
    <d v="1899-12-30T01:28:08"/>
    <d v="1899-12-30T01:27:23"/>
    <n v="358"/>
    <d v="1899-12-30T00:06:41"/>
    <n v="3.27"/>
    <n v="2.5"/>
    <n v="1"/>
    <x v="3"/>
    <n v="0.25"/>
    <n v="0.5"/>
    <n v="0.25"/>
    <n v="0.23866666666666667"/>
    <n v="0"/>
    <n v="0"/>
    <n v="0"/>
    <n v="2.5561666666666665"/>
    <m/>
    <x v="0"/>
    <n v="5"/>
    <n v="1"/>
    <s v="Bronze"/>
  </r>
  <r>
    <x v="61"/>
    <s v="M"/>
    <n v="3"/>
    <n v="21.25"/>
    <d v="1899-12-30T01:55:31"/>
    <d v="1899-12-30T01:55:40"/>
    <d v="1899-12-30T01:55:35"/>
    <n v="95"/>
    <d v="1899-12-30T00:05:26"/>
    <n v="5"/>
    <n v="3.5"/>
    <n v="3.5"/>
    <x v="2"/>
    <n v="0.25"/>
    <n v="0.25"/>
    <n v="0.5"/>
    <n v="0"/>
    <n v="0"/>
    <n v="0"/>
    <n v="0"/>
    <n v="3.875"/>
    <m/>
    <x v="3"/>
    <n v="4"/>
    <n v="1"/>
    <s v="Bronze"/>
  </r>
  <r>
    <x v="62"/>
    <s v="M"/>
    <n v="3"/>
    <n v="11.68"/>
    <d v="1899-12-30T01:02:21"/>
    <d v="1899-12-30T01:03:09"/>
    <d v="1899-12-30T01:02:45"/>
    <n v="29"/>
    <d v="1899-12-30T00:05:22"/>
    <n v="2.7809523809523808"/>
    <n v="3.5"/>
    <n v="4.25"/>
    <x v="3"/>
    <n v="0.25"/>
    <n v="0.5"/>
    <n v="0.25"/>
    <n v="0"/>
    <n v="0"/>
    <n v="0"/>
    <n v="0"/>
    <n v="3.5077380952380954"/>
    <m/>
    <x v="0"/>
    <n v="5"/>
    <n v="1"/>
    <s v="Bronze"/>
  </r>
  <r>
    <x v="63"/>
    <s v="M"/>
    <n v="3"/>
    <n v="13.23"/>
    <d v="1899-12-30T00:49:12"/>
    <d v="1899-12-30T01:18:08"/>
    <d v="1899-12-30T01:03:40"/>
    <n v="89"/>
    <d v="1899-12-30T00:04:49"/>
    <n v="3.15"/>
    <n v="4"/>
    <n v="1.5"/>
    <x v="3"/>
    <n v="0.25"/>
    <n v="0.5"/>
    <n v="0.25"/>
    <n v="0"/>
    <n v="0"/>
    <n v="0"/>
    <n v="0.4"/>
    <n v="3.5625"/>
    <m/>
    <x v="0"/>
    <n v="3"/>
    <n v="1"/>
    <s v="Bronze"/>
  </r>
  <r>
    <x v="64"/>
    <s v="F"/>
    <n v="3"/>
    <n v="12.07"/>
    <d v="1899-12-30T01:32:25"/>
    <d v="1899-12-30T02:02:12"/>
    <d v="1899-12-30T01:47:18"/>
    <n v="433"/>
    <d v="1899-12-30T00:08:53"/>
    <n v="3.0175000000000001"/>
    <n v="0.5"/>
    <n v="0.5"/>
    <x v="3"/>
    <n v="0.25"/>
    <n v="0.5"/>
    <n v="0.25"/>
    <n v="0"/>
    <n v="0"/>
    <n v="0"/>
    <n v="0"/>
    <n v="1.129375"/>
    <m/>
    <x v="0"/>
    <n v="5"/>
    <n v="1"/>
    <s v="Bronze"/>
  </r>
  <r>
    <x v="65"/>
    <s v="M"/>
    <n v="3"/>
    <n v="10.62"/>
    <d v="1899-12-30T00:42:49"/>
    <d v="1899-12-30T00:42:49"/>
    <d v="1899-12-30T00:42:49"/>
    <n v="48"/>
    <d v="1899-12-30T00:04:02"/>
    <n v="2.5285714285714285"/>
    <n v="4.75"/>
    <n v="0.25"/>
    <x v="3"/>
    <n v="0.25"/>
    <n v="0.5"/>
    <n v="0.25"/>
    <n v="0"/>
    <n v="0"/>
    <n v="0"/>
    <n v="0"/>
    <n v="3.0696428571428571"/>
    <m/>
    <x v="3"/>
    <n v="2"/>
    <n v="1"/>
    <s v="Bronze"/>
  </r>
  <r>
    <x v="67"/>
    <s v="F"/>
    <n v="3"/>
    <n v="10.66"/>
    <d v="1899-12-30T00:51:28"/>
    <d v="1899-12-30T00:51:41"/>
    <d v="1899-12-30T00:51:35"/>
    <n v="41"/>
    <d v="1899-12-30T00:04:50"/>
    <n v="2.665"/>
    <n v="4.5"/>
    <n v="2.75"/>
    <x v="3"/>
    <n v="0.25"/>
    <n v="0.5"/>
    <n v="0.25"/>
    <n v="0"/>
    <n v="0"/>
    <n v="0"/>
    <n v="0"/>
    <n v="3.6037499999999998"/>
    <m/>
    <x v="3"/>
    <n v="5"/>
    <n v="1"/>
    <s v="Bronze"/>
  </r>
  <r>
    <x v="68"/>
    <s v="M"/>
    <n v="3"/>
    <n v="10.01"/>
    <d v="1899-12-30T00:45:11"/>
    <d v="1899-12-30T00:45:46"/>
    <d v="1899-12-30T00:45:28"/>
    <n v="14"/>
    <d v="1899-12-30T00:04:33"/>
    <n v="2.3833333333333333"/>
    <n v="4.25"/>
    <n v="3.25"/>
    <x v="3"/>
    <n v="0.25"/>
    <n v="0.5"/>
    <n v="0.25"/>
    <n v="0"/>
    <n v="0"/>
    <n v="0"/>
    <n v="0"/>
    <n v="3.5333333333333332"/>
    <m/>
    <x v="0"/>
    <n v="5"/>
    <n v="1"/>
    <s v="Bronze"/>
  </r>
  <r>
    <x v="69"/>
    <s v="M"/>
    <n v="3"/>
    <n v="9.1300000000000008"/>
    <d v="1899-12-30T00:53:28"/>
    <d v="1899-12-30T00:54:30"/>
    <d v="1899-12-30T00:53:59"/>
    <n v="0"/>
    <d v="1899-12-30T00:05:55"/>
    <n v="2.1738095238095241"/>
    <n v="3"/>
    <n v="2.75"/>
    <x v="2"/>
    <n v="0.25"/>
    <n v="0.25"/>
    <n v="0.5"/>
    <n v="0"/>
    <n v="0"/>
    <n v="0"/>
    <n v="0"/>
    <n v="2.668452380952381"/>
    <m/>
    <x v="0"/>
    <n v="4"/>
    <n v="1"/>
    <s v="Bronze"/>
  </r>
  <r>
    <x v="70"/>
    <s v="F"/>
    <n v="3"/>
    <n v="3.03"/>
    <d v="1899-12-30T00:16:38"/>
    <d v="1899-12-30T00:16:38"/>
    <d v="1899-12-30T00:16:38"/>
    <n v="0"/>
    <d v="1899-12-30T00:05:29"/>
    <n v="0.75749999999999995"/>
    <n v="4"/>
    <n v="3.25"/>
    <x v="3"/>
    <n v="0.25"/>
    <n v="0.5"/>
    <n v="0.25"/>
    <n v="0"/>
    <n v="0"/>
    <n v="0"/>
    <n v="0"/>
    <n v="3.0018750000000001"/>
    <m/>
    <x v="0"/>
    <n v="5"/>
    <n v="1"/>
    <s v="Bronze"/>
  </r>
  <r>
    <x v="72"/>
    <s v="F"/>
    <n v="3"/>
    <n v="10.79"/>
    <d v="1899-12-30T01:11:48"/>
    <d v="1899-12-30T01:12:04"/>
    <d v="1899-12-30T01:11:56"/>
    <n v="47"/>
    <d v="1899-12-30T00:06:40"/>
    <n v="2.6974999999999998"/>
    <n v="2.5"/>
    <n v="1.5"/>
    <x v="3"/>
    <n v="0.25"/>
    <n v="0.5"/>
    <n v="0.25"/>
    <n v="0"/>
    <n v="0"/>
    <n v="0"/>
    <n v="0"/>
    <n v="2.2993749999999999"/>
    <m/>
    <x v="3"/>
    <n v="1"/>
    <n v="1"/>
    <s v="Bronze"/>
  </r>
  <r>
    <x v="1"/>
    <s v="M"/>
    <n v="4"/>
    <n v="21.1"/>
    <d v="1899-12-30T01:27:04"/>
    <d v="1899-12-30T01:27:04"/>
    <d v="1899-12-30T01:27:04"/>
    <n v="60"/>
    <d v="1899-12-30T00:04:08"/>
    <n v="5"/>
    <n v="4.75"/>
    <n v="4"/>
    <x v="1"/>
    <n v="0.5"/>
    <n v="0.25"/>
    <n v="0.25"/>
    <n v="0"/>
    <n v="0"/>
    <n v="0"/>
    <n v="0"/>
    <n v="4.6875"/>
    <m/>
    <x v="0"/>
    <n v="5"/>
    <n v="1"/>
    <s v="Gold"/>
  </r>
  <r>
    <x v="11"/>
    <s v="M"/>
    <n v="4"/>
    <n v="14.16"/>
    <d v="1899-12-30T01:00:20"/>
    <d v="1899-12-30T01:00:20"/>
    <d v="1899-12-30T01:00:20"/>
    <n v="495"/>
    <d v="1899-12-30T00:04:16"/>
    <n v="3.3714285714285714"/>
    <n v="4.75"/>
    <n v="4"/>
    <x v="2"/>
    <n v="0.25"/>
    <n v="0.25"/>
    <n v="0.5"/>
    <n v="0.33"/>
    <n v="0"/>
    <n v="0"/>
    <n v="0"/>
    <n v="4.3603571428571435"/>
    <m/>
    <x v="4"/>
    <n v="5"/>
    <n v="1"/>
    <s v="Gold"/>
  </r>
  <r>
    <x v="18"/>
    <s v="M"/>
    <n v="4"/>
    <n v="48.8"/>
    <d v="1899-12-30T05:00:49"/>
    <d v="1899-12-30T05:19:59"/>
    <d v="1899-12-30T05:10:24"/>
    <n v="261"/>
    <d v="1899-12-30T00:06:22"/>
    <n v="5"/>
    <n v="2"/>
    <n v="5"/>
    <x v="1"/>
    <n v="0.5"/>
    <n v="0.25"/>
    <n v="0.25"/>
    <n v="0.17399999999999999"/>
    <n v="1.3"/>
    <n v="0"/>
    <n v="0"/>
    <n v="5.7240000000000002"/>
    <m/>
    <x v="0"/>
    <n v="5"/>
    <n v="1"/>
    <s v="Gold"/>
  </r>
  <r>
    <x v="8"/>
    <s v="M"/>
    <n v="4"/>
    <n v="24"/>
    <d v="1899-12-30T02:22:36"/>
    <d v="1899-12-30T02:25:16"/>
    <d v="1899-12-30T02:23:56"/>
    <n v="127"/>
    <d v="1899-12-30T00:06:00"/>
    <n v="5"/>
    <n v="3"/>
    <n v="4.75"/>
    <x v="1"/>
    <n v="0.5"/>
    <n v="0.25"/>
    <n v="0.25"/>
    <n v="0"/>
    <n v="0.1"/>
    <n v="0"/>
    <n v="0"/>
    <n v="4.5374999999999996"/>
    <m/>
    <x v="0"/>
    <n v="5"/>
    <n v="1"/>
    <s v="Gold"/>
  </r>
  <r>
    <x v="17"/>
    <s v="M"/>
    <n v="4"/>
    <n v="21.21"/>
    <d v="1899-12-30T01:55:05"/>
    <d v="1899-12-30T01:55:05"/>
    <d v="1899-12-30T01:55:05"/>
    <n v="90"/>
    <d v="1899-12-30T00:05:26"/>
    <n v="5"/>
    <n v="3.5"/>
    <n v="4"/>
    <x v="1"/>
    <n v="0.5"/>
    <n v="0.25"/>
    <n v="0.25"/>
    <n v="0"/>
    <n v="0"/>
    <n v="0"/>
    <n v="0.7"/>
    <n v="5.0750000000000002"/>
    <m/>
    <x v="0"/>
    <n v="5"/>
    <n v="1"/>
    <s v="Gold"/>
  </r>
  <r>
    <x v="9"/>
    <s v="F"/>
    <n v="4"/>
    <n v="5.01"/>
    <d v="1899-12-30T00:21:31"/>
    <d v="1899-12-30T00:22:27"/>
    <d v="1899-12-30T00:21:59"/>
    <n v="8"/>
    <d v="1899-12-30T00:04:23"/>
    <n v="1.2524999999999999"/>
    <n v="5"/>
    <n v="5"/>
    <x v="3"/>
    <n v="0.25"/>
    <n v="0.5"/>
    <n v="0.25"/>
    <n v="0"/>
    <n v="0"/>
    <n v="0.45000000000000007"/>
    <n v="0"/>
    <n v="4.5131249999999996"/>
    <m/>
    <x v="0"/>
    <n v="2"/>
    <n v="1"/>
    <s v="Gold"/>
  </r>
  <r>
    <x v="3"/>
    <s v="F"/>
    <n v="4"/>
    <n v="15.03"/>
    <d v="1899-12-30T01:21:43"/>
    <d v="1899-12-30T01:22:51"/>
    <d v="1899-12-30T01:22:17"/>
    <n v="45"/>
    <d v="1899-12-30T00:05:28"/>
    <n v="3.7574999999999998"/>
    <n v="4"/>
    <n v="4"/>
    <x v="3"/>
    <n v="0.25"/>
    <n v="0.5"/>
    <n v="0.25"/>
    <n v="0"/>
    <n v="0"/>
    <n v="0"/>
    <n v="0"/>
    <n v="3.9393750000000001"/>
    <m/>
    <x v="0"/>
    <n v="5"/>
    <n v="1"/>
    <s v="Gold"/>
  </r>
  <r>
    <x v="15"/>
    <s v="M"/>
    <n v="4"/>
    <n v="23.39"/>
    <d v="1899-12-30T02:12:59"/>
    <d v="1899-12-30T02:17:44"/>
    <d v="1899-12-30T02:15:21"/>
    <n v="124"/>
    <d v="1899-12-30T00:05:47"/>
    <n v="5"/>
    <n v="3"/>
    <n v="3.5"/>
    <x v="2"/>
    <n v="0.25"/>
    <n v="0.25"/>
    <n v="0.5"/>
    <n v="0"/>
    <n v="0.1"/>
    <n v="0"/>
    <n v="0"/>
    <n v="3.85"/>
    <m/>
    <x v="0"/>
    <n v="5"/>
    <n v="1"/>
    <s v="Gold"/>
  </r>
  <r>
    <x v="12"/>
    <s v="F"/>
    <n v="4"/>
    <n v="23.68"/>
    <d v="1899-12-30T02:20:10"/>
    <d v="1899-12-30T02:24:05"/>
    <d v="1899-12-30T02:22:07"/>
    <n v="115"/>
    <d v="1899-12-30T00:06:00"/>
    <n v="5"/>
    <n v="3.5"/>
    <n v="5"/>
    <x v="1"/>
    <n v="0.5"/>
    <n v="0.25"/>
    <n v="0.25"/>
    <n v="0"/>
    <n v="0.1"/>
    <n v="0"/>
    <n v="0"/>
    <n v="4.7249999999999996"/>
    <m/>
    <x v="0"/>
    <n v="5"/>
    <n v="1"/>
    <s v="Gold"/>
  </r>
  <r>
    <x v="5"/>
    <s v="M"/>
    <n v="4"/>
    <n v="21.21"/>
    <d v="1899-12-30T01:44:36"/>
    <d v="1899-12-30T01:44:36"/>
    <d v="1899-12-30T01:44:36"/>
    <n v="26"/>
    <d v="1899-12-30T00:04:56"/>
    <n v="5"/>
    <n v="4"/>
    <n v="3.75"/>
    <x v="1"/>
    <n v="0.5"/>
    <n v="0.25"/>
    <n v="0.25"/>
    <n v="0"/>
    <n v="0"/>
    <n v="0"/>
    <n v="0"/>
    <n v="4.4375"/>
    <m/>
    <x v="0"/>
    <n v="5"/>
    <n v="1"/>
    <s v="Gold"/>
  </r>
  <r>
    <x v="14"/>
    <s v="M"/>
    <n v="4"/>
    <n v="10.039999999999999"/>
    <d v="1899-12-30T01:56:31"/>
    <d v="1899-12-30T01:58:12"/>
    <d v="1899-12-30T01:57:21"/>
    <n v="1024"/>
    <d v="1899-12-30T00:11:41"/>
    <n v="2.39047619047619"/>
    <n v="0"/>
    <n v="3.5"/>
    <x v="2"/>
    <n v="0.25"/>
    <n v="0.25"/>
    <n v="0.5"/>
    <n v="0"/>
    <n v="0"/>
    <n v="0"/>
    <n v="0"/>
    <n v="2.3476190476190473"/>
    <m/>
    <x v="0"/>
    <n v="5"/>
    <n v="1"/>
    <s v="Gold"/>
  </r>
  <r>
    <x v="19"/>
    <s v="M"/>
    <n v="4"/>
    <n v="21.52"/>
    <d v="1899-12-30T02:47:29"/>
    <d v="1899-12-30T02:52:00"/>
    <d v="1899-12-30T02:49:45"/>
    <n v="1206"/>
    <d v="1899-12-30T00:07:53"/>
    <n v="5"/>
    <n v="0.5"/>
    <n v="3"/>
    <x v="2"/>
    <n v="0.25"/>
    <n v="0.25"/>
    <n v="0.5"/>
    <n v="0.80400000000000005"/>
    <n v="0"/>
    <n v="0"/>
    <n v="0"/>
    <n v="3.6790000000000003"/>
    <m/>
    <x v="0"/>
    <n v="5"/>
    <n v="1"/>
    <s v="Gold"/>
  </r>
  <r>
    <x v="4"/>
    <s v="M"/>
    <n v="4"/>
    <n v="24.91"/>
    <d v="1899-12-30T01:55:12"/>
    <d v="1899-12-30T01:55:22"/>
    <d v="1899-12-30T01:55:17"/>
    <n v="43"/>
    <d v="1899-12-30T00:04:38"/>
    <n v="5"/>
    <n v="4.25"/>
    <n v="2"/>
    <x v="1"/>
    <n v="0.5"/>
    <n v="0.25"/>
    <n v="0.25"/>
    <n v="0"/>
    <n v="0.1"/>
    <n v="0"/>
    <n v="0"/>
    <n v="4.1624999999999996"/>
    <m/>
    <x v="0"/>
    <n v="5"/>
    <n v="1"/>
    <s v="Gold"/>
  </r>
  <r>
    <x v="16"/>
    <s v="F"/>
    <n v="4"/>
    <n v="21.1"/>
    <d v="1899-12-30T02:06:14"/>
    <d v="1899-12-30T02:10:18"/>
    <d v="1899-12-30T02:08:16"/>
    <n v="43"/>
    <d v="1899-12-30T00:06:05"/>
    <n v="5"/>
    <n v="3.25"/>
    <n v="2.75"/>
    <x v="1"/>
    <n v="0.5"/>
    <n v="0.25"/>
    <n v="0.25"/>
    <n v="0"/>
    <n v="0"/>
    <n v="0"/>
    <n v="0"/>
    <n v="4"/>
    <m/>
    <x v="0"/>
    <n v="5"/>
    <n v="1"/>
    <s v="Gold"/>
  </r>
  <r>
    <x v="7"/>
    <s v="M"/>
    <n v="4"/>
    <n v="42.93"/>
    <d v="1899-12-30T09:10:22"/>
    <d v="1899-12-30T10:14:27"/>
    <d v="1899-12-30T09:42:24"/>
    <n v="2409"/>
    <d v="1899-12-30T00:13:34"/>
    <n v="5"/>
    <n v="0"/>
    <n v="5"/>
    <x v="2"/>
    <n v="0.25"/>
    <n v="0.25"/>
    <n v="0.5"/>
    <n v="1.6060000000000001"/>
    <n v="1"/>
    <n v="0"/>
    <n v="0.4"/>
    <n v="6.7560000000000002"/>
    <m/>
    <x v="0"/>
    <n v="5"/>
    <n v="1"/>
    <s v="Gold"/>
  </r>
  <r>
    <x v="2"/>
    <s v="F"/>
    <n v="4"/>
    <n v="7.16"/>
    <d v="1899-12-30T00:44:40"/>
    <d v="1899-12-30T00:44:43"/>
    <d v="1899-12-30T00:44:42"/>
    <n v="63"/>
    <d v="1899-12-30T00:06:15"/>
    <n v="1.79"/>
    <n v="3.25"/>
    <n v="4"/>
    <x v="2"/>
    <n v="0.25"/>
    <n v="0.25"/>
    <n v="0.5"/>
    <n v="0"/>
    <n v="0"/>
    <n v="0"/>
    <n v="0.4"/>
    <n v="3.6599999999999997"/>
    <m/>
    <x v="0"/>
    <n v="5"/>
    <n v="1"/>
    <s v="Gold"/>
  </r>
  <r>
    <x v="6"/>
    <s v="M"/>
    <n v="4"/>
    <n v="5.0199999999999996"/>
    <d v="1899-12-30T00:19:19"/>
    <d v="1899-12-30T00:19:19"/>
    <d v="1899-12-30T00:19:19"/>
    <n v="9"/>
    <d v="1899-12-30T00:03:51"/>
    <n v="1.195238095238095"/>
    <n v="5"/>
    <n v="0.5"/>
    <x v="3"/>
    <n v="0.25"/>
    <n v="0.5"/>
    <n v="0.25"/>
    <n v="0"/>
    <n v="0"/>
    <n v="0.45000000000000007"/>
    <n v="0"/>
    <n v="3.3738095238095238"/>
    <m/>
    <x v="0"/>
    <n v="1"/>
    <n v="1"/>
    <s v="Gold"/>
  </r>
  <r>
    <x v="10"/>
    <s v="M"/>
    <n v="4"/>
    <n v="5.43"/>
    <d v="1899-12-30T00:30:11"/>
    <d v="1899-12-30T00:30:11"/>
    <d v="1899-12-30T00:30:11"/>
    <n v="31"/>
    <d v="1899-12-30T00:05:34"/>
    <n v="1.2928571428571427"/>
    <n v="3.25"/>
    <n v="3.75"/>
    <x v="2"/>
    <n v="0.25"/>
    <n v="0.25"/>
    <n v="0.5"/>
    <n v="0"/>
    <n v="0"/>
    <n v="0"/>
    <n v="0"/>
    <n v="3.0107142857142857"/>
    <m/>
    <x v="0"/>
    <n v="3"/>
    <n v="1"/>
    <s v="Gold"/>
  </r>
  <r>
    <x v="0"/>
    <s v="F"/>
    <n v="4"/>
    <n v="15.03"/>
    <d v="1899-12-30T02:20:11"/>
    <d v="1899-12-30T02:25:38"/>
    <d v="1899-12-30T02:22:55"/>
    <n v="527"/>
    <d v="1899-12-30T00:09:30"/>
    <n v="3.7574999999999998"/>
    <n v="0"/>
    <n v="2.25"/>
    <x v="1"/>
    <n v="0.5"/>
    <n v="0.25"/>
    <n v="0.25"/>
    <n v="0"/>
    <n v="0"/>
    <n v="0"/>
    <n v="0"/>
    <n v="2.4412500000000001"/>
    <m/>
    <x v="0"/>
    <n v="5"/>
    <n v="1"/>
    <s v="Gold"/>
  </r>
  <r>
    <x v="28"/>
    <s v="M"/>
    <n v="4"/>
    <n v="10"/>
    <d v="1899-12-30T00:53:39"/>
    <d v="1899-12-30T01:04:27"/>
    <d v="1899-12-30T00:59:03"/>
    <n v="29"/>
    <d v="1899-12-30T00:05:54"/>
    <n v="2.3809523809523809"/>
    <n v="3"/>
    <n v="2"/>
    <x v="2"/>
    <n v="0.25"/>
    <n v="0.25"/>
    <n v="0.5"/>
    <n v="0"/>
    <n v="0"/>
    <n v="0"/>
    <n v="0"/>
    <n v="2.3452380952380953"/>
    <m/>
    <x v="0"/>
    <n v="5"/>
    <n v="1"/>
    <s v="Silver"/>
  </r>
  <r>
    <x v="27"/>
    <s v="M"/>
    <n v="4"/>
    <n v="18.059999999999999"/>
    <d v="1899-12-30T01:19:56"/>
    <d v="1899-12-30T01:24:30"/>
    <d v="1899-12-30T01:22:13"/>
    <n v="30"/>
    <d v="1899-12-30T00:04:33"/>
    <n v="4.3"/>
    <n v="4.25"/>
    <n v="2"/>
    <x v="2"/>
    <n v="0.25"/>
    <n v="0.25"/>
    <n v="0.5"/>
    <n v="0"/>
    <n v="0"/>
    <n v="0"/>
    <n v="0"/>
    <n v="3.1375000000000002"/>
    <m/>
    <x v="0"/>
    <n v="5"/>
    <n v="1"/>
    <s v="Silver"/>
  </r>
  <r>
    <x v="26"/>
    <s v="M"/>
    <n v="4"/>
    <n v="21.66"/>
    <d v="1899-12-30T02:48:07"/>
    <d v="1899-12-30T02:52:01"/>
    <d v="1899-12-30T02:50:04"/>
    <n v="1186"/>
    <d v="1899-12-30T00:07:51"/>
    <n v="5"/>
    <n v="0.5"/>
    <n v="4.5"/>
    <x v="2"/>
    <n v="0.25"/>
    <n v="0.25"/>
    <n v="0.5"/>
    <n v="0.79066666666666663"/>
    <n v="0"/>
    <n v="0"/>
    <n v="0"/>
    <n v="4.4156666666666666"/>
    <m/>
    <x v="0"/>
    <n v="5"/>
    <n v="1"/>
    <s v="Silver"/>
  </r>
  <r>
    <x v="35"/>
    <s v="M"/>
    <n v="4"/>
    <n v="23.7"/>
    <d v="1899-12-30T02:18:42"/>
    <d v="1899-12-30T02:23:59"/>
    <d v="1899-12-30T02:21:20"/>
    <n v="123"/>
    <d v="1899-12-30T00:05:58"/>
    <n v="5"/>
    <n v="3"/>
    <n v="2.75"/>
    <x v="1"/>
    <n v="0.5"/>
    <n v="0.25"/>
    <n v="0.25"/>
    <n v="0"/>
    <n v="0.1"/>
    <n v="0"/>
    <n v="0"/>
    <n v="4.0374999999999996"/>
    <m/>
    <x v="0"/>
    <n v="5"/>
    <n v="1"/>
    <s v="Silver"/>
  </r>
  <r>
    <x v="23"/>
    <s v="M"/>
    <n v="4"/>
    <n v="27.36"/>
    <d v="1899-12-30T02:56:42"/>
    <d v="1899-12-30T03:10:07"/>
    <d v="1899-12-30T03:03:25"/>
    <n v="1055"/>
    <d v="1899-12-30T00:06:42"/>
    <n v="5"/>
    <n v="1.5"/>
    <n v="2.5"/>
    <x v="1"/>
    <n v="0.5"/>
    <n v="0.25"/>
    <n v="0.25"/>
    <n v="0.70333333333333337"/>
    <n v="0.3"/>
    <n v="0"/>
    <n v="0"/>
    <n v="4.503333333333333"/>
    <m/>
    <x v="0"/>
    <n v="5"/>
    <n v="1"/>
    <s v="Silver"/>
  </r>
  <r>
    <x v="32"/>
    <s v="M"/>
    <n v="4"/>
    <n v="18.12"/>
    <d v="1899-12-30T02:00:49"/>
    <d v="1899-12-30T02:02:35"/>
    <d v="1899-12-30T02:01:42"/>
    <n v="815"/>
    <d v="1899-12-30T00:06:43"/>
    <n v="4.3142857142857141"/>
    <n v="1.5"/>
    <n v="4"/>
    <x v="2"/>
    <n v="0.25"/>
    <n v="0.25"/>
    <n v="0.5"/>
    <n v="0.54333333333333333"/>
    <n v="0"/>
    <n v="0"/>
    <n v="0"/>
    <n v="3.9969047619047617"/>
    <m/>
    <x v="0"/>
    <n v="5"/>
    <n v="1"/>
    <s v="Silver"/>
  </r>
  <r>
    <x v="25"/>
    <s v="M"/>
    <n v="4"/>
    <n v="14.07"/>
    <d v="1899-12-30T01:23:30"/>
    <d v="1899-12-30T01:29:46"/>
    <d v="1899-12-30T01:26:38"/>
    <n v="404"/>
    <d v="1899-12-30T00:06:09"/>
    <n v="3.35"/>
    <n v="2.5"/>
    <n v="3.75"/>
    <x v="2"/>
    <n v="0.25"/>
    <n v="0.25"/>
    <n v="0.5"/>
    <n v="0.26933333333333331"/>
    <n v="0"/>
    <n v="0"/>
    <n v="0"/>
    <n v="3.6068333333333333"/>
    <m/>
    <x v="0"/>
    <n v="5"/>
    <n v="1"/>
    <s v="Silver"/>
  </r>
  <r>
    <x v="37"/>
    <s v="M"/>
    <n v="4"/>
    <n v="23.45"/>
    <d v="1899-12-30T02:10:34"/>
    <d v="1899-12-30T02:16:07"/>
    <d v="1899-12-30T02:13:21"/>
    <n v="141"/>
    <d v="1899-12-30T00:05:41"/>
    <n v="5"/>
    <n v="3.25"/>
    <n v="2.25"/>
    <x v="1"/>
    <n v="0.5"/>
    <n v="0.25"/>
    <n v="0.25"/>
    <n v="0"/>
    <n v="0.1"/>
    <n v="0"/>
    <n v="0"/>
    <n v="3.9750000000000001"/>
    <m/>
    <x v="0"/>
    <n v="5"/>
    <n v="1"/>
    <s v="Silver"/>
  </r>
  <r>
    <x v="39"/>
    <s v="M"/>
    <n v="4"/>
    <n v="24.02"/>
    <d v="1899-12-30T02:17:27"/>
    <d v="1899-12-30T02:20:55"/>
    <d v="1899-12-30T02:19:11"/>
    <n v="118"/>
    <d v="1899-12-30T00:05:48"/>
    <n v="5"/>
    <n v="3"/>
    <n v="3.75"/>
    <x v="1"/>
    <n v="0.5"/>
    <n v="0.25"/>
    <n v="0.25"/>
    <n v="0"/>
    <n v="0.1"/>
    <n v="0"/>
    <n v="0"/>
    <n v="4.2874999999999996"/>
    <m/>
    <x v="0"/>
    <n v="5"/>
    <n v="1"/>
    <s v="Silver"/>
  </r>
  <r>
    <x v="36"/>
    <s v="M"/>
    <n v="4"/>
    <n v="23.49"/>
    <d v="1899-12-30T02:27:20"/>
    <d v="1899-12-30T02:29:02"/>
    <d v="1899-12-30T02:28:11"/>
    <n v="121"/>
    <d v="1899-12-30T00:06:19"/>
    <n v="5"/>
    <n v="2"/>
    <n v="3.75"/>
    <x v="2"/>
    <n v="0.25"/>
    <n v="0.25"/>
    <n v="0.5"/>
    <n v="0"/>
    <n v="0.1"/>
    <n v="0"/>
    <n v="0"/>
    <n v="3.7250000000000001"/>
    <m/>
    <x v="0"/>
    <n v="5"/>
    <n v="1"/>
    <s v="Silver"/>
  </r>
  <r>
    <x v="38"/>
    <s v="M"/>
    <n v="4"/>
    <n v="18"/>
    <d v="1899-12-30T01:34:46"/>
    <d v="1899-12-30T01:35:50"/>
    <d v="1899-12-30T01:35:18"/>
    <n v="116"/>
    <d v="1899-12-30T00:05:18"/>
    <n v="4.2857142857142856"/>
    <n v="3.5"/>
    <n v="2"/>
    <x v="2"/>
    <n v="0.25"/>
    <n v="0.25"/>
    <n v="0.5"/>
    <n v="0"/>
    <n v="0"/>
    <n v="0"/>
    <n v="0"/>
    <n v="2.9464285714285712"/>
    <m/>
    <x v="0"/>
    <n v="5"/>
    <n v="1"/>
    <s v="Silver"/>
  </r>
  <r>
    <x v="30"/>
    <s v="M"/>
    <n v="4"/>
    <n v="10.039999999999999"/>
    <d v="1899-12-30T00:50:59"/>
    <d v="1899-12-30T00:58:04"/>
    <d v="1899-12-30T00:54:32"/>
    <n v="31"/>
    <d v="1899-12-30T00:05:26"/>
    <n v="2.39047619047619"/>
    <n v="3.5"/>
    <n v="2.25"/>
    <x v="2"/>
    <n v="0.25"/>
    <n v="0.25"/>
    <n v="0.5"/>
    <n v="0"/>
    <n v="0"/>
    <n v="0"/>
    <n v="0.4"/>
    <n v="2.9976190476190472"/>
    <m/>
    <x v="0"/>
    <n v="5"/>
    <n v="1"/>
    <s v="Silver"/>
  </r>
  <r>
    <x v="22"/>
    <s v="M"/>
    <n v="4"/>
    <n v="20.58"/>
    <d v="1899-12-30T01:40:53"/>
    <d v="1899-12-30T01:40:53"/>
    <d v="1899-12-30T01:40:53"/>
    <n v="215"/>
    <d v="1899-12-30T00:04:54"/>
    <n v="4.8999999999999995"/>
    <n v="4"/>
    <n v="1.85"/>
    <x v="1"/>
    <n v="0.5"/>
    <n v="0.25"/>
    <n v="0.25"/>
    <n v="0.14333333333333334"/>
    <n v="0"/>
    <n v="0"/>
    <n v="0"/>
    <n v="4.0558333333333332"/>
    <m/>
    <x v="0"/>
    <n v="2"/>
    <n v="1"/>
    <s v="Silver"/>
  </r>
  <r>
    <x v="33"/>
    <s v="M"/>
    <n v="4"/>
    <n v="19.02"/>
    <d v="1899-12-30T01:41:59"/>
    <d v="1899-12-30T01:42:02"/>
    <d v="1899-12-30T01:42:01"/>
    <n v="256"/>
    <d v="1899-12-30T00:05:22"/>
    <n v="4.5285714285714285"/>
    <n v="3.5"/>
    <n v="2"/>
    <x v="1"/>
    <n v="0.5"/>
    <n v="0.25"/>
    <n v="0.25"/>
    <n v="0.63533333333333331"/>
    <n v="0"/>
    <n v="0"/>
    <n v="0"/>
    <n v="4.2746190476190478"/>
    <m/>
    <x v="5"/>
    <n v="5"/>
    <n v="1"/>
    <s v="Silver"/>
  </r>
  <r>
    <x v="20"/>
    <s v="M"/>
    <n v="4"/>
    <n v="23.42"/>
    <d v="1899-12-30T02:14:04"/>
    <d v="1899-12-30T02:24:14"/>
    <d v="1899-12-30T02:19:09"/>
    <n v="96"/>
    <d v="1899-12-30T00:05:56"/>
    <n v="5"/>
    <n v="3"/>
    <n v="3.5"/>
    <x v="1"/>
    <n v="0.5"/>
    <n v="0.25"/>
    <n v="0.25"/>
    <n v="0"/>
    <n v="0.1"/>
    <n v="0"/>
    <n v="0"/>
    <n v="4.2249999999999996"/>
    <m/>
    <x v="0"/>
    <n v="4"/>
    <n v="1"/>
    <s v="Silver"/>
  </r>
  <r>
    <x v="21"/>
    <s v="M"/>
    <n v="4"/>
    <n v="12.1"/>
    <d v="1899-12-30T00:58:37"/>
    <d v="1899-12-30T01:02:59"/>
    <d v="1899-12-30T01:00:48"/>
    <n v="50"/>
    <d v="1899-12-30T00:05:01"/>
    <n v="2.8809523809523809"/>
    <n v="3.75"/>
    <n v="1.75"/>
    <x v="2"/>
    <n v="0.25"/>
    <n v="0.25"/>
    <n v="0.5"/>
    <n v="0"/>
    <n v="0"/>
    <n v="0"/>
    <n v="0"/>
    <n v="2.5327380952380953"/>
    <m/>
    <x v="0"/>
    <n v="2"/>
    <n v="1"/>
    <s v="Silver"/>
  </r>
  <r>
    <x v="31"/>
    <s v="M"/>
    <n v="4"/>
    <n v="22.03"/>
    <d v="1899-12-30T02:21:05"/>
    <d v="1899-12-30T02:27:51"/>
    <d v="1899-12-30T02:24:28"/>
    <n v="41"/>
    <d v="1899-12-30T00:06:33"/>
    <n v="5"/>
    <n v="1.5"/>
    <n v="2.25"/>
    <x v="1"/>
    <n v="0.5"/>
    <n v="0.25"/>
    <n v="0.25"/>
    <n v="0"/>
    <n v="0"/>
    <n v="0"/>
    <n v="0"/>
    <n v="3.4375"/>
    <m/>
    <x v="0"/>
    <n v="5"/>
    <n v="1"/>
    <s v="Silver"/>
  </r>
  <r>
    <x v="40"/>
    <s v="M"/>
    <n v="4"/>
    <n v="33.33"/>
    <d v="1899-12-30T02:46:19"/>
    <d v="1899-12-30T02:46:29"/>
    <d v="1899-12-30T02:46:24"/>
    <n v="98"/>
    <d v="1899-12-30T00:05:00"/>
    <n v="5"/>
    <n v="4"/>
    <n v="4.25"/>
    <x v="3"/>
    <n v="0.25"/>
    <n v="0.5"/>
    <n v="0.25"/>
    <n v="0"/>
    <n v="0.6"/>
    <n v="0"/>
    <n v="0"/>
    <n v="4.9124999999999996"/>
    <m/>
    <x v="0"/>
    <n v="4"/>
    <n v="1"/>
    <s v="Bronze"/>
  </r>
  <r>
    <x v="41"/>
    <s v="M"/>
    <n v="4"/>
    <n v="23.01"/>
    <d v="1899-12-30T02:09:26"/>
    <d v="1899-12-30T02:09:54"/>
    <d v="1899-12-30T02:09:40"/>
    <n v="24"/>
    <d v="1899-12-30T00:05:38"/>
    <n v="5"/>
    <n v="3.25"/>
    <n v="3.5"/>
    <x v="1"/>
    <n v="0.5"/>
    <n v="0.25"/>
    <n v="0.25"/>
    <n v="0"/>
    <n v="0.1"/>
    <n v="0"/>
    <n v="0.4"/>
    <n v="4.6875"/>
    <m/>
    <x v="0"/>
    <n v="5"/>
    <n v="1"/>
    <s v="Bronze"/>
  </r>
  <r>
    <x v="42"/>
    <s v="F"/>
    <n v="4"/>
    <n v="7.24"/>
    <d v="1899-12-30T00:59:02"/>
    <d v="1899-12-30T01:00:09"/>
    <d v="1899-12-30T00:59:36"/>
    <n v="15"/>
    <d v="1899-12-30T00:08:14"/>
    <n v="1.81"/>
    <n v="0.5"/>
    <n v="1"/>
    <x v="1"/>
    <n v="0.5"/>
    <n v="0.25"/>
    <n v="0.25"/>
    <n v="0"/>
    <n v="0"/>
    <n v="0"/>
    <n v="0"/>
    <n v="1.28"/>
    <m/>
    <x v="0"/>
    <n v="3"/>
    <n v="1"/>
    <s v="Bronze"/>
  </r>
  <r>
    <x v="44"/>
    <s v="F"/>
    <n v="4"/>
    <n v="12.03"/>
    <d v="1899-12-30T00:59:32"/>
    <d v="1899-12-30T01:05:44"/>
    <d v="1899-12-30T01:02:38"/>
    <n v="12"/>
    <d v="1899-12-30T00:05:12"/>
    <n v="3.0074999999999998"/>
    <n v="4.25"/>
    <n v="2"/>
    <x v="2"/>
    <n v="0.25"/>
    <n v="0.25"/>
    <n v="0.5"/>
    <n v="0"/>
    <n v="0"/>
    <n v="0"/>
    <n v="0"/>
    <n v="2.8143750000000001"/>
    <m/>
    <x v="0"/>
    <n v="5"/>
    <n v="1"/>
    <s v="Bronze"/>
  </r>
  <r>
    <x v="46"/>
    <s v="M"/>
    <n v="4"/>
    <n v="15.06"/>
    <d v="1899-12-30T01:14:48"/>
    <d v="1899-12-30T01:29:33"/>
    <d v="1899-12-30T01:22:11"/>
    <n v="4"/>
    <d v="1899-12-30T00:05:27"/>
    <n v="3.5857142857142859"/>
    <n v="3.5"/>
    <n v="0.5"/>
    <x v="1"/>
    <n v="0.5"/>
    <n v="0.25"/>
    <n v="0.25"/>
    <n v="0"/>
    <n v="0"/>
    <n v="0"/>
    <n v="0"/>
    <n v="2.7928571428571427"/>
    <m/>
    <x v="0"/>
    <n v="5"/>
    <n v="1"/>
    <s v="Bronze"/>
  </r>
  <r>
    <x v="47"/>
    <s v="M"/>
    <n v="4"/>
    <n v="30.02"/>
    <d v="1899-12-30T03:13:27"/>
    <d v="1899-12-30T03:17:09"/>
    <d v="1899-12-30T03:15:18"/>
    <n v="92"/>
    <d v="1899-12-30T00:06:30"/>
    <n v="5"/>
    <n v="2"/>
    <n v="2.75"/>
    <x v="1"/>
    <n v="0.5"/>
    <n v="0.25"/>
    <n v="0.25"/>
    <n v="0"/>
    <n v="0.4"/>
    <n v="0"/>
    <n v="0"/>
    <n v="4.0875000000000004"/>
    <m/>
    <x v="0"/>
    <n v="5"/>
    <n v="1"/>
    <s v="Bronze"/>
  </r>
  <r>
    <x v="48"/>
    <s v="M"/>
    <n v="4"/>
    <n v="15.08"/>
    <d v="1899-12-30T01:10:26"/>
    <d v="1899-12-30T01:10:26"/>
    <d v="1899-12-30T01:10:26"/>
    <n v="84"/>
    <d v="1899-12-30T00:04:40"/>
    <n v="3.5904761904761902"/>
    <n v="4.25"/>
    <n v="0.75"/>
    <x v="2"/>
    <n v="0.25"/>
    <n v="0.25"/>
    <n v="0.5"/>
    <n v="0"/>
    <n v="0"/>
    <n v="0"/>
    <n v="0"/>
    <n v="2.3351190476190475"/>
    <m/>
    <x v="0"/>
    <n v="4"/>
    <n v="1"/>
    <s v="Bronze"/>
  </r>
  <r>
    <x v="49"/>
    <s v="M"/>
    <n v="4"/>
    <n v="21.12"/>
    <d v="1899-12-30T01:49:33"/>
    <d v="1899-12-30T01:51:08"/>
    <d v="1899-12-30T01:50:21"/>
    <n v="197"/>
    <d v="1899-12-30T00:05:13"/>
    <n v="5"/>
    <n v="3.75"/>
    <n v="1.5"/>
    <x v="2"/>
    <n v="0.25"/>
    <n v="0.25"/>
    <n v="0.5"/>
    <n v="0"/>
    <n v="0"/>
    <n v="0"/>
    <n v="0"/>
    <n v="2.9375"/>
    <m/>
    <x v="0"/>
    <n v="5"/>
    <n v="1"/>
    <s v="Bronze"/>
  </r>
  <r>
    <x v="51"/>
    <s v="F"/>
    <n v="4"/>
    <n v="9.51"/>
    <d v="1899-12-30T01:13:39"/>
    <d v="1899-12-30T01:13:39"/>
    <d v="1899-12-30T01:13:39"/>
    <n v="577"/>
    <d v="1899-12-30T00:07:45"/>
    <n v="2.3774999999999999"/>
    <n v="0.5"/>
    <n v="0.5"/>
    <x v="1"/>
    <n v="0.5"/>
    <n v="0.25"/>
    <n v="0.25"/>
    <n v="0.38466666666666666"/>
    <n v="0"/>
    <n v="0"/>
    <n v="0"/>
    <n v="1.8234166666666667"/>
    <m/>
    <x v="0"/>
    <n v="4"/>
    <n v="1"/>
    <s v="Bronze"/>
  </r>
  <r>
    <x v="52"/>
    <s v="M"/>
    <n v="4"/>
    <n v="4.51"/>
    <d v="1899-12-30T00:28:21"/>
    <d v="1899-12-30T00:28:51"/>
    <d v="1899-12-30T00:28:36"/>
    <n v="0"/>
    <d v="1899-12-30T00:06:20"/>
    <n v="1.0738095238095238"/>
    <n v="2"/>
    <n v="0.75"/>
    <x v="2"/>
    <n v="0.25"/>
    <n v="0.25"/>
    <n v="0.5"/>
    <n v="0"/>
    <n v="0"/>
    <n v="0"/>
    <n v="0"/>
    <n v="1.1434523809523809"/>
    <m/>
    <x v="0"/>
    <n v="4"/>
    <n v="1"/>
    <s v="Bronze"/>
  </r>
  <r>
    <x v="53"/>
    <s v="M"/>
    <n v="4"/>
    <n v="12.11"/>
    <d v="1899-12-30T01:08:30"/>
    <d v="1899-12-30T01:15:50"/>
    <d v="1899-12-30T01:12:10"/>
    <n v="466"/>
    <d v="1899-12-30T00:05:58"/>
    <n v="2.8833333333333329"/>
    <n v="3"/>
    <n v="0.75"/>
    <x v="2"/>
    <n v="0.25"/>
    <n v="0.25"/>
    <n v="0.5"/>
    <n v="0.31066666666666665"/>
    <n v="0"/>
    <n v="0"/>
    <n v="0"/>
    <n v="2.1564999999999999"/>
    <m/>
    <x v="0"/>
    <n v="5"/>
    <n v="1"/>
    <s v="Bronze"/>
  </r>
  <r>
    <x v="54"/>
    <s v="F"/>
    <n v="4"/>
    <n v="13.17"/>
    <d v="1899-12-30T01:12:06"/>
    <d v="1899-12-30T01:16:26"/>
    <d v="1899-12-30T01:14:16"/>
    <n v="12"/>
    <d v="1899-12-30T00:05:38"/>
    <n v="3.2925"/>
    <n v="3.75"/>
    <n v="2.75"/>
    <x v="4"/>
    <n v="0.25"/>
    <n v="0.25"/>
    <n v="0.25"/>
    <n v="0"/>
    <n v="0"/>
    <n v="0"/>
    <n v="0"/>
    <n v="2.4481250000000001"/>
    <m/>
    <x v="0"/>
    <n v="1"/>
    <n v="1"/>
    <s v="Bronze"/>
  </r>
  <r>
    <x v="55"/>
    <s v="M"/>
    <n v="4"/>
    <n v="24.79"/>
    <d v="1899-12-30T02:34:40"/>
    <d v="1899-12-30T02:35:34"/>
    <d v="1899-12-30T02:35:07"/>
    <n v="776"/>
    <d v="1899-12-30T00:06:15"/>
    <n v="5"/>
    <n v="2.5"/>
    <n v="2.75"/>
    <x v="1"/>
    <n v="0.5"/>
    <n v="0.25"/>
    <n v="0.25"/>
    <n v="0.51733333333333331"/>
    <n v="0.1"/>
    <n v="0"/>
    <n v="0"/>
    <n v="4.4298333333333328"/>
    <m/>
    <x v="0"/>
    <n v="5"/>
    <n v="1"/>
    <s v="Bronze"/>
  </r>
  <r>
    <x v="56"/>
    <s v="M"/>
    <n v="4"/>
    <n v="15"/>
    <d v="1899-12-30T01:29:30"/>
    <d v="1899-12-30T01:48:17"/>
    <d v="1899-12-30T01:38:53"/>
    <n v="32"/>
    <d v="1899-12-30T00:06:36"/>
    <n v="3.5714285714285712"/>
    <n v="1.5"/>
    <n v="1.75"/>
    <x v="1"/>
    <n v="0.5"/>
    <n v="0.25"/>
    <n v="0.25"/>
    <n v="0"/>
    <n v="0"/>
    <n v="0"/>
    <n v="0"/>
    <n v="2.5982142857142856"/>
    <m/>
    <x v="0"/>
    <n v="5"/>
    <n v="1"/>
    <s v="Bronze"/>
  </r>
  <r>
    <x v="45"/>
    <s v="M"/>
    <n v="4"/>
    <n v="21.23"/>
    <d v="1899-12-30T01:21:18"/>
    <d v="1899-12-30T01:21:18"/>
    <d v="1899-12-30T01:21:18"/>
    <n v="0"/>
    <d v="1899-12-30T00:03:50"/>
    <n v="5"/>
    <n v="5"/>
    <n v="2.5"/>
    <x v="3"/>
    <n v="0.25"/>
    <n v="0.5"/>
    <n v="0.25"/>
    <n v="0"/>
    <n v="0"/>
    <n v="0.89999999999999991"/>
    <n v="0"/>
    <n v="5.2750000000000004"/>
    <m/>
    <x v="0"/>
    <n v="5"/>
    <n v="1"/>
    <s v="Bronze"/>
  </r>
  <r>
    <x v="57"/>
    <s v="M"/>
    <n v="4"/>
    <n v="12"/>
    <d v="1899-12-30T00:58:06"/>
    <d v="1899-12-30T00:58:28"/>
    <d v="1899-12-30T00:58:17"/>
    <n v="39"/>
    <d v="1899-12-30T00:04:51"/>
    <n v="2.8571428571428572"/>
    <n v="4"/>
    <n v="0.5"/>
    <x v="3"/>
    <n v="0.25"/>
    <n v="0.5"/>
    <n v="0.25"/>
    <n v="0"/>
    <n v="0"/>
    <n v="0"/>
    <n v="0"/>
    <n v="2.8392857142857144"/>
    <m/>
    <x v="0"/>
    <n v="3"/>
    <n v="1"/>
    <s v="Bronze"/>
  </r>
  <r>
    <x v="59"/>
    <s v="F"/>
    <n v="4"/>
    <n v="2.68"/>
    <d v="1899-12-30T00:12:57"/>
    <d v="1899-12-30T00:12:57"/>
    <d v="1899-12-30T00:12:57"/>
    <n v="22"/>
    <d v="1899-12-30T00:04:50"/>
    <n v="0.67"/>
    <n v="4.5"/>
    <n v="1.25"/>
    <x v="3"/>
    <n v="0.25"/>
    <n v="0.5"/>
    <n v="0.25"/>
    <n v="0"/>
    <n v="0"/>
    <n v="0"/>
    <n v="0"/>
    <n v="2.73"/>
    <m/>
    <x v="0"/>
    <n v="1"/>
    <n v="1"/>
    <s v="Bronze"/>
  </r>
  <r>
    <x v="60"/>
    <s v="F"/>
    <n v="4"/>
    <n v="15.08"/>
    <d v="1899-12-30T02:13:25"/>
    <d v="1899-12-30T02:13:27"/>
    <d v="1899-12-30T02:13:26"/>
    <n v="440"/>
    <d v="1899-12-30T00:08:51"/>
    <n v="3.77"/>
    <n v="0.5"/>
    <n v="1"/>
    <x v="1"/>
    <n v="0.5"/>
    <n v="0.25"/>
    <n v="0.25"/>
    <n v="0"/>
    <n v="0"/>
    <n v="0"/>
    <n v="0"/>
    <n v="2.2599999999999998"/>
    <m/>
    <x v="0"/>
    <n v="5"/>
    <n v="1"/>
    <s v="Bronze"/>
  </r>
  <r>
    <x v="61"/>
    <s v="M"/>
    <n v="4"/>
    <n v="30.28"/>
    <d v="1899-12-30T03:03:01"/>
    <d v="1899-12-30T03:21:15"/>
    <d v="1899-12-30T03:12:08"/>
    <n v="51"/>
    <d v="1899-12-30T00:06:21"/>
    <n v="5"/>
    <n v="2"/>
    <n v="4.25"/>
    <x v="2"/>
    <n v="0.25"/>
    <n v="0.25"/>
    <n v="0.5"/>
    <n v="0"/>
    <n v="0.4"/>
    <n v="0"/>
    <n v="0"/>
    <n v="4.2750000000000004"/>
    <m/>
    <x v="0"/>
    <n v="4"/>
    <n v="1"/>
    <s v="Bronze"/>
  </r>
  <r>
    <x v="62"/>
    <s v="M"/>
    <n v="4"/>
    <n v="11.89"/>
    <d v="1899-12-30T01:03:44"/>
    <d v="1899-12-30T01:03:49"/>
    <d v="1899-12-30T01:03:47"/>
    <n v="49"/>
    <d v="1899-12-30T00:05:22"/>
    <n v="2.8309523809523811"/>
    <n v="3.5"/>
    <n v="4.25"/>
    <x v="2"/>
    <n v="0.25"/>
    <n v="0.25"/>
    <n v="0.5"/>
    <n v="0"/>
    <n v="0"/>
    <n v="0"/>
    <n v="0"/>
    <n v="3.7077380952380952"/>
    <m/>
    <x v="0"/>
    <n v="5"/>
    <n v="1"/>
    <s v="Bronze"/>
  </r>
  <r>
    <x v="63"/>
    <s v="M"/>
    <n v="4"/>
    <n v="10.9"/>
    <d v="1899-12-30T01:09:32"/>
    <d v="1899-12-30T01:30:32"/>
    <d v="1899-12-30T01:20:02"/>
    <n v="193"/>
    <d v="1899-12-30T00:07:21"/>
    <n v="2.5952380952380953"/>
    <n v="0.5"/>
    <n v="1.25"/>
    <x v="1"/>
    <n v="0.5"/>
    <n v="0.25"/>
    <n v="0.25"/>
    <n v="0"/>
    <n v="0"/>
    <n v="0"/>
    <n v="0.4"/>
    <n v="2.1351190476190478"/>
    <m/>
    <x v="0"/>
    <n v="5"/>
    <n v="1"/>
    <s v="Bronze"/>
  </r>
  <r>
    <x v="64"/>
    <s v="F"/>
    <n v="4"/>
    <n v="13.91"/>
    <d v="1899-12-30T01:45:53"/>
    <d v="1899-12-30T02:14:37"/>
    <d v="1899-12-30T02:00:15"/>
    <n v="460"/>
    <d v="1899-12-30T00:08:39"/>
    <n v="3.4775"/>
    <n v="0.5"/>
    <n v="0.25"/>
    <x v="1"/>
    <n v="0.5"/>
    <n v="0.25"/>
    <n v="0.25"/>
    <n v="0"/>
    <n v="0"/>
    <n v="0"/>
    <n v="0"/>
    <n v="1.92625"/>
    <m/>
    <x v="0"/>
    <n v="5"/>
    <n v="1"/>
    <s v="Bronze"/>
  </r>
  <r>
    <x v="66"/>
    <s v="M"/>
    <n v="4"/>
    <n v="14.1"/>
    <d v="1899-12-30T01:42:19"/>
    <d v="1899-12-30T01:43:22"/>
    <d v="1899-12-30T01:42:50"/>
    <n v="486"/>
    <d v="1899-12-30T00:07:18"/>
    <n v="3.3571428571428568"/>
    <n v="0.5"/>
    <n v="2.75"/>
    <x v="2"/>
    <n v="0.25"/>
    <n v="0.25"/>
    <n v="0.5"/>
    <n v="0"/>
    <n v="0"/>
    <n v="0"/>
    <n v="0"/>
    <n v="2.3392857142857144"/>
    <m/>
    <x v="0"/>
    <n v="1"/>
    <n v="1"/>
    <s v="Bronze"/>
  </r>
  <r>
    <x v="67"/>
    <s v="F"/>
    <n v="4"/>
    <n v="23.46"/>
    <d v="1899-12-30T02:25:49"/>
    <d v="1899-12-30T02:29:01"/>
    <d v="1899-12-30T02:27:25"/>
    <n v="118"/>
    <d v="1899-12-30T00:06:17"/>
    <n v="5"/>
    <n v="3"/>
    <n v="2.5"/>
    <x v="1"/>
    <n v="0.5"/>
    <n v="0.25"/>
    <n v="0.25"/>
    <n v="0"/>
    <n v="0.1"/>
    <n v="0"/>
    <n v="0"/>
    <n v="3.9750000000000001"/>
    <m/>
    <x v="0"/>
    <n v="5"/>
    <n v="1"/>
    <s v="Bronze"/>
  </r>
  <r>
    <x v="68"/>
    <s v="M"/>
    <n v="4"/>
    <n v="12.42"/>
    <d v="1899-12-30T01:01:19"/>
    <d v="1899-12-30T01:06:17"/>
    <d v="1899-12-30T01:03:48"/>
    <n v="0"/>
    <d v="1899-12-30T00:05:08"/>
    <n v="2.9571428571428569"/>
    <n v="3.75"/>
    <n v="5"/>
    <x v="2"/>
    <n v="0.25"/>
    <n v="0.25"/>
    <n v="0.5"/>
    <n v="0"/>
    <n v="0"/>
    <n v="0"/>
    <n v="0"/>
    <n v="4.1767857142857139"/>
    <m/>
    <x v="0"/>
    <n v="5"/>
    <n v="1"/>
    <s v="Bronze"/>
  </r>
  <r>
    <x v="70"/>
    <s v="F"/>
    <n v="4"/>
    <n v="21.42"/>
    <d v="1899-12-30T02:22:31"/>
    <d v="1899-12-30T02:22:34"/>
    <d v="1899-12-30T02:22:33"/>
    <n v="58"/>
    <d v="1899-12-30T00:06:39"/>
    <n v="5"/>
    <n v="2.5"/>
    <n v="3.5"/>
    <x v="1"/>
    <n v="0.5"/>
    <n v="0.25"/>
    <n v="0.25"/>
    <n v="0"/>
    <n v="0"/>
    <n v="0"/>
    <n v="0"/>
    <n v="4"/>
    <m/>
    <x v="0"/>
    <n v="4"/>
    <n v="1"/>
    <s v="Bronze"/>
  </r>
  <r>
    <x v="29"/>
    <s v="M"/>
    <n v="4"/>
    <n v="40.020000000000003"/>
    <d v="1899-12-30T03:41:08"/>
    <d v="1899-12-30T04:12:24"/>
    <d v="1899-12-30T03:56:46"/>
    <n v="83"/>
    <d v="1899-12-30T00:05:55"/>
    <n v="5"/>
    <n v="3"/>
    <n v="2.75"/>
    <x v="1"/>
    <n v="0.5"/>
    <n v="0.25"/>
    <n v="0.25"/>
    <n v="0"/>
    <n v="0.9"/>
    <n v="0"/>
    <n v="0"/>
    <n v="4.8375000000000004"/>
    <m/>
    <x v="0"/>
    <n v="5"/>
    <n v="1"/>
    <s v="Silver"/>
  </r>
  <r>
    <x v="1"/>
    <s v="M"/>
    <n v="5"/>
    <n v="17.010000000000002"/>
    <d v="1899-12-30T01:06:26"/>
    <d v="1899-12-30T01:06:26"/>
    <d v="1899-12-30T01:06:26"/>
    <n v="43"/>
    <d v="1899-12-30T00:03:54"/>
    <n v="4.05"/>
    <n v="5"/>
    <n v="4.5"/>
    <x v="2"/>
    <n v="0.25"/>
    <n v="0.25"/>
    <n v="0.5"/>
    <n v="0"/>
    <n v="0"/>
    <n v="0.45000000000000007"/>
    <n v="0"/>
    <n v="4.9625000000000004"/>
    <m/>
    <x v="0"/>
    <n v="5"/>
    <n v="1"/>
    <s v="Gold"/>
  </r>
  <r>
    <x v="18"/>
    <s v="M"/>
    <n v="5"/>
    <n v="29.01"/>
    <d v="1899-12-30T05:32:04"/>
    <d v="1899-12-30T05:41:15"/>
    <d v="1899-12-30T05:36:40"/>
    <n v="2116"/>
    <d v="1899-12-30T00:11:36"/>
    <n v="5"/>
    <n v="0"/>
    <n v="4.75"/>
    <x v="1"/>
    <n v="0.5"/>
    <n v="0.25"/>
    <n v="0.25"/>
    <n v="1.4106666666666667"/>
    <n v="0.4"/>
    <n v="0"/>
    <n v="0"/>
    <n v="5.4981666666666671"/>
    <m/>
    <x v="0"/>
    <n v="5"/>
    <n v="1"/>
    <s v="Gold"/>
  </r>
  <r>
    <x v="11"/>
    <s v="M"/>
    <n v="5"/>
    <n v="30.04"/>
    <d v="1899-12-30T01:49:05"/>
    <d v="1899-12-30T01:51:19"/>
    <d v="1899-12-30T01:50:12"/>
    <n v="138"/>
    <d v="1899-12-30T00:03:40"/>
    <n v="5"/>
    <n v="5"/>
    <n v="3.5"/>
    <x v="1"/>
    <n v="0.5"/>
    <n v="0.25"/>
    <n v="0.25"/>
    <n v="0"/>
    <n v="0.4"/>
    <n v="2.25"/>
    <n v="0"/>
    <n v="7.2750000000000004"/>
    <m/>
    <x v="0"/>
    <n v="5"/>
    <n v="1"/>
    <s v="Gold"/>
  </r>
  <r>
    <x v="17"/>
    <s v="M"/>
    <n v="5"/>
    <n v="23.23"/>
    <d v="1899-12-30T02:07:56"/>
    <d v="1899-12-30T02:11:04"/>
    <d v="1899-12-30T02:09:30"/>
    <n v="235"/>
    <d v="1899-12-30T00:05:34"/>
    <n v="5"/>
    <n v="3.25"/>
    <n v="4"/>
    <x v="2"/>
    <n v="0.25"/>
    <n v="0.25"/>
    <n v="0.5"/>
    <n v="0.15666666666666668"/>
    <n v="0.1"/>
    <n v="0"/>
    <n v="0.7"/>
    <n v="5.0191666666666661"/>
    <m/>
    <x v="0"/>
    <n v="5"/>
    <n v="1"/>
    <s v="Gold"/>
  </r>
  <r>
    <x v="8"/>
    <s v="M"/>
    <n v="5"/>
    <n v="5.01"/>
    <d v="1899-12-30T00:22:22"/>
    <d v="1899-12-30T00:22:22"/>
    <d v="1899-12-30T00:22:22"/>
    <n v="2"/>
    <d v="1899-12-30T00:04:28"/>
    <n v="1.1928571428571428"/>
    <n v="4.5"/>
    <n v="4.5"/>
    <x v="3"/>
    <n v="0.25"/>
    <n v="0.5"/>
    <n v="0.25"/>
    <n v="0"/>
    <n v="0"/>
    <n v="0"/>
    <n v="0"/>
    <n v="3.6732142857142858"/>
    <m/>
    <x v="0"/>
    <n v="5"/>
    <n v="1"/>
    <s v="Gold"/>
  </r>
  <r>
    <x v="9"/>
    <s v="F"/>
    <n v="5"/>
    <n v="30.14"/>
    <d v="1899-12-30T03:06:33"/>
    <d v="1899-12-30T03:29:19"/>
    <d v="1899-12-30T03:17:56"/>
    <n v="529"/>
    <d v="1899-12-30T00:06:34"/>
    <n v="5"/>
    <n v="2.5"/>
    <n v="4.5"/>
    <x v="1"/>
    <n v="0.5"/>
    <n v="0.25"/>
    <n v="0.25"/>
    <n v="0.35266666666666668"/>
    <n v="0.4"/>
    <n v="0"/>
    <n v="0"/>
    <n v="5.0026666666666673"/>
    <m/>
    <x v="0"/>
    <n v="3"/>
    <n v="1"/>
    <s v="Gold"/>
  </r>
  <r>
    <x v="7"/>
    <s v="M"/>
    <n v="5"/>
    <n v="42.55"/>
    <d v="1899-12-30T09:20:18"/>
    <d v="1899-12-30T10:04:39"/>
    <d v="1899-12-30T09:42:28"/>
    <n v="2260"/>
    <d v="1899-12-30T00:13:41"/>
    <n v="5"/>
    <n v="0"/>
    <n v="2"/>
    <x v="3"/>
    <n v="0.25"/>
    <n v="0.5"/>
    <n v="0.25"/>
    <n v="1.5066666666666666"/>
    <n v="1"/>
    <n v="0"/>
    <n v="0.4"/>
    <n v="4.6566666666666672"/>
    <m/>
    <x v="0"/>
    <n v="5"/>
    <n v="1"/>
    <s v="Gold"/>
  </r>
  <r>
    <x v="3"/>
    <s v="F"/>
    <n v="5"/>
    <n v="25.25"/>
    <d v="1899-12-30T02:31:23"/>
    <d v="1899-12-30T02:41:26"/>
    <d v="1899-12-30T02:36:24"/>
    <n v="179"/>
    <d v="1899-12-30T00:06:12"/>
    <n v="5"/>
    <n v="3.25"/>
    <n v="4"/>
    <x v="1"/>
    <n v="0.5"/>
    <n v="0.25"/>
    <n v="0.25"/>
    <n v="0"/>
    <n v="0.2"/>
    <n v="0"/>
    <n v="0"/>
    <n v="4.5125000000000002"/>
    <m/>
    <x v="0"/>
    <n v="5"/>
    <n v="1"/>
    <s v="Gold"/>
  </r>
  <r>
    <x v="12"/>
    <s v="F"/>
    <n v="5"/>
    <n v="20.59"/>
    <d v="1899-12-30T03:03:42"/>
    <d v="1899-12-30T03:11:27"/>
    <d v="1899-12-30T03:07:35"/>
    <n v="1170"/>
    <d v="1899-12-30T00:09:07"/>
    <n v="5"/>
    <n v="0"/>
    <n v="5"/>
    <x v="1"/>
    <n v="0.5"/>
    <n v="0.25"/>
    <n v="0.25"/>
    <n v="0.78"/>
    <n v="0"/>
    <n v="0"/>
    <n v="0"/>
    <n v="4.53"/>
    <m/>
    <x v="6"/>
    <n v="5"/>
    <n v="1"/>
    <s v="Gold"/>
  </r>
  <r>
    <x v="5"/>
    <s v="M"/>
    <n v="5"/>
    <n v="21.14"/>
    <d v="1899-12-30T01:43:40"/>
    <d v="1899-12-30T01:44:28"/>
    <d v="1899-12-30T01:44:04"/>
    <n v="94"/>
    <d v="1899-12-30T00:04:55"/>
    <n v="5"/>
    <n v="4"/>
    <n v="4.25"/>
    <x v="1"/>
    <n v="0.5"/>
    <n v="0.25"/>
    <n v="0.25"/>
    <n v="0"/>
    <n v="0"/>
    <n v="0"/>
    <n v="0"/>
    <n v="4.5625"/>
    <m/>
    <x v="0"/>
    <n v="5"/>
    <n v="1"/>
    <s v="Gold"/>
  </r>
  <r>
    <x v="15"/>
    <s v="M"/>
    <n v="5"/>
    <n v="22"/>
    <d v="1899-12-30T01:40:37"/>
    <d v="1899-12-30T01:43:29"/>
    <d v="1899-12-30T01:42:03"/>
    <n v="49"/>
    <d v="1899-12-30T00:04:38"/>
    <n v="5"/>
    <n v="4.25"/>
    <n v="3.75"/>
    <x v="2"/>
    <n v="0.25"/>
    <n v="0.25"/>
    <n v="0.5"/>
    <n v="0"/>
    <n v="0"/>
    <n v="0"/>
    <n v="0"/>
    <n v="4.1875"/>
    <m/>
    <x v="0"/>
    <n v="5"/>
    <n v="1"/>
    <s v="Gold"/>
  </r>
  <r>
    <x v="4"/>
    <s v="M"/>
    <n v="5"/>
    <n v="5.01"/>
    <d v="1899-12-30T00:19:25"/>
    <d v="1899-12-30T00:19:25"/>
    <d v="1899-12-30T00:19:25"/>
    <n v="43"/>
    <d v="1899-12-30T00:03:53"/>
    <n v="1.1928571428571428"/>
    <n v="5"/>
    <n v="2"/>
    <x v="3"/>
    <n v="0.25"/>
    <n v="0.5"/>
    <n v="0.25"/>
    <n v="0"/>
    <n v="0"/>
    <n v="0.45000000000000007"/>
    <n v="0"/>
    <n v="3.7482142857142859"/>
    <m/>
    <x v="0"/>
    <n v="5"/>
    <n v="1"/>
    <s v="Gold"/>
  </r>
  <r>
    <x v="19"/>
    <s v="M"/>
    <n v="5"/>
    <n v="38.49"/>
    <d v="1899-12-30T03:09:07"/>
    <d v="1899-12-30T03:09:39"/>
    <d v="1899-12-30T03:09:23"/>
    <n v="457"/>
    <d v="1899-12-30T00:04:55"/>
    <n v="5"/>
    <n v="4"/>
    <n v="3"/>
    <x v="1"/>
    <n v="0.5"/>
    <n v="0.25"/>
    <n v="0.25"/>
    <n v="0.30466666666666664"/>
    <n v="0.8"/>
    <n v="0"/>
    <n v="0"/>
    <n v="5.3546666666666667"/>
    <m/>
    <x v="0"/>
    <n v="5"/>
    <n v="1"/>
    <s v="Gold"/>
  </r>
  <r>
    <x v="16"/>
    <s v="F"/>
    <n v="5"/>
    <n v="21.11"/>
    <d v="1899-12-30T02:03:16"/>
    <d v="1899-12-30T02:05:09"/>
    <d v="1899-12-30T02:04:12"/>
    <n v="63"/>
    <d v="1899-12-30T00:05:53"/>
    <n v="5"/>
    <n v="3.5"/>
    <n v="3"/>
    <x v="2"/>
    <n v="0.25"/>
    <n v="0.25"/>
    <n v="0.5"/>
    <n v="0"/>
    <n v="0"/>
    <n v="0"/>
    <n v="0"/>
    <n v="3.625"/>
    <m/>
    <x v="0"/>
    <n v="5"/>
    <n v="1"/>
    <s v="Gold"/>
  </r>
  <r>
    <x v="2"/>
    <s v="F"/>
    <n v="5"/>
    <n v="15.05"/>
    <d v="1899-12-30T01:30:00"/>
    <d v="1899-12-30T01:31:23"/>
    <d v="1899-12-30T01:30:42"/>
    <n v="12"/>
    <d v="1899-12-30T00:06:02"/>
    <n v="3.7625000000000002"/>
    <n v="3.25"/>
    <n v="1.5"/>
    <x v="1"/>
    <n v="0.5"/>
    <n v="0.25"/>
    <n v="0.25"/>
    <n v="0"/>
    <n v="0"/>
    <n v="0"/>
    <n v="0.4"/>
    <n v="3.46875"/>
    <m/>
    <x v="0"/>
    <n v="5"/>
    <n v="1"/>
    <s v="Gold"/>
  </r>
  <r>
    <x v="14"/>
    <s v="M"/>
    <n v="5"/>
    <n v="16.04"/>
    <d v="1899-12-30T01:39:25"/>
    <d v="1899-12-30T01:41:31"/>
    <d v="1899-12-30T01:40:28"/>
    <n v="501"/>
    <d v="1899-12-30T00:06:16"/>
    <n v="3.8190476190476188"/>
    <n v="2.5"/>
    <n v="2.75"/>
    <x v="2"/>
    <n v="0.25"/>
    <n v="0.25"/>
    <n v="0.5"/>
    <n v="0.33400000000000002"/>
    <n v="0"/>
    <n v="0"/>
    <n v="0"/>
    <n v="3.288761904761905"/>
    <m/>
    <x v="0"/>
    <n v="5"/>
    <n v="1"/>
    <s v="Gold"/>
  </r>
  <r>
    <x v="6"/>
    <s v="M"/>
    <n v="5"/>
    <n v="25.1"/>
    <d v="1899-12-30T02:24:34"/>
    <d v="1899-12-30T02:32:01"/>
    <d v="1899-12-30T02:28:18"/>
    <n v="1053"/>
    <d v="1899-12-30T00:05:54"/>
    <n v="5"/>
    <n v="3"/>
    <n v="2.75"/>
    <x v="1"/>
    <n v="0.5"/>
    <n v="0.25"/>
    <n v="0.25"/>
    <n v="0.70199999999999996"/>
    <n v="0.2"/>
    <n v="0"/>
    <n v="0"/>
    <n v="4.8395000000000001"/>
    <m/>
    <x v="0"/>
    <n v="3"/>
    <n v="1"/>
    <s v="Gold"/>
  </r>
  <r>
    <x v="10"/>
    <s v="M"/>
    <n v="5"/>
    <n v="15.02"/>
    <d v="1899-12-30T01:22:23"/>
    <d v="1899-12-30T01:22:35"/>
    <d v="1899-12-30T01:22:29"/>
    <n v="33"/>
    <d v="1899-12-30T00:05:29"/>
    <n v="3.5761904761904759"/>
    <n v="3.5"/>
    <n v="1"/>
    <x v="1"/>
    <n v="0.5"/>
    <n v="0.25"/>
    <n v="0.25"/>
    <n v="0"/>
    <n v="0"/>
    <n v="0"/>
    <n v="0"/>
    <n v="2.913095238095238"/>
    <m/>
    <x v="0"/>
    <n v="5"/>
    <n v="1"/>
    <s v="Gold"/>
  </r>
  <r>
    <x v="0"/>
    <s v="F"/>
    <n v="5"/>
    <n v="13.01"/>
    <d v="1899-12-30T01:29:54"/>
    <d v="1899-12-30T01:43:55"/>
    <d v="1899-12-30T01:36:55"/>
    <n v="56"/>
    <d v="1899-12-30T00:07:27"/>
    <n v="3.2524999999999999"/>
    <n v="1"/>
    <n v="2"/>
    <x v="3"/>
    <n v="0.25"/>
    <n v="0.5"/>
    <n v="0.25"/>
    <n v="0"/>
    <n v="0"/>
    <n v="0"/>
    <n v="0"/>
    <n v="1.8131249999999999"/>
    <m/>
    <x v="0"/>
    <n v="3"/>
    <n v="1"/>
    <s v="Gold"/>
  </r>
  <r>
    <x v="40"/>
    <s v="M"/>
    <n v="5"/>
    <n v="80.040000000000006"/>
    <d v="1899-12-30T07:38:34"/>
    <d v="1899-12-30T07:40:29"/>
    <d v="1899-12-30T07:39:31"/>
    <n v="1148"/>
    <d v="1899-12-30T00:05:44"/>
    <n v="5"/>
    <n v="3.25"/>
    <n v="4.5"/>
    <x v="1"/>
    <n v="0.5"/>
    <n v="0.25"/>
    <n v="0.25"/>
    <n v="0.76533333333333331"/>
    <n v="2.9"/>
    <n v="0"/>
    <n v="0"/>
    <n v="8.1028333333333329"/>
    <m/>
    <x v="0"/>
    <n v="5"/>
    <n v="1"/>
    <s v="Bronze"/>
  </r>
  <r>
    <x v="41"/>
    <s v="M"/>
    <n v="5"/>
    <n v="21.29"/>
    <d v="1899-12-30T02:02:10"/>
    <d v="1899-12-30T02:09:32"/>
    <d v="1899-12-30T02:05:51"/>
    <n v="20"/>
    <d v="1899-12-30T00:05:55"/>
    <n v="5"/>
    <n v="3"/>
    <n v="4.5"/>
    <x v="3"/>
    <n v="0.25"/>
    <n v="0.5"/>
    <n v="0.25"/>
    <n v="0"/>
    <n v="0"/>
    <n v="0"/>
    <n v="0.4"/>
    <n v="4.2750000000000004"/>
    <m/>
    <x v="0"/>
    <n v="5"/>
    <n v="1"/>
    <s v="Bronze"/>
  </r>
  <r>
    <x v="42"/>
    <s v="F"/>
    <n v="5"/>
    <n v="7"/>
    <d v="1899-12-30T01:00:19"/>
    <d v="1899-12-30T01:00:19"/>
    <d v="1899-12-30T01:00:19"/>
    <n v="16"/>
    <d v="1899-12-30T00:08:37"/>
    <n v="1.75"/>
    <n v="0.5"/>
    <n v="1.25"/>
    <x v="2"/>
    <n v="0.25"/>
    <n v="0.25"/>
    <n v="0.5"/>
    <n v="0"/>
    <n v="0"/>
    <n v="0"/>
    <n v="0"/>
    <n v="1.1875"/>
    <m/>
    <x v="0"/>
    <n v="3"/>
    <n v="1"/>
    <s v="Bronze"/>
  </r>
  <r>
    <x v="44"/>
    <s v="F"/>
    <n v="5"/>
    <n v="17"/>
    <d v="1899-12-30T01:21:12"/>
    <d v="1899-12-30T01:34:47"/>
    <d v="1899-12-30T01:28:00"/>
    <n v="13"/>
    <d v="1899-12-30T00:05:11"/>
    <n v="4.25"/>
    <n v="4.25"/>
    <n v="0.25"/>
    <x v="1"/>
    <n v="0.5"/>
    <n v="0.25"/>
    <n v="0.25"/>
    <n v="0"/>
    <n v="0"/>
    <n v="0"/>
    <n v="0"/>
    <n v="3.25"/>
    <m/>
    <x v="0"/>
    <n v="5"/>
    <n v="1"/>
    <s v="Bronze"/>
  </r>
  <r>
    <x v="45"/>
    <s v="M"/>
    <n v="5"/>
    <n v="10.07"/>
    <d v="1899-12-30T00:40:09"/>
    <d v="1899-12-30T00:40:09"/>
    <d v="1899-12-30T00:40:09"/>
    <n v="0"/>
    <d v="1899-12-30T00:03:59"/>
    <n v="2.3976190476190475"/>
    <n v="5"/>
    <n v="2.25"/>
    <x v="3"/>
    <n v="0.25"/>
    <n v="0.5"/>
    <n v="0.25"/>
    <n v="0"/>
    <n v="0"/>
    <n v="0.15000000000000002"/>
    <n v="0"/>
    <n v="3.8119047619047617"/>
    <m/>
    <x v="0"/>
    <n v="5"/>
    <n v="1"/>
    <s v="Bronze"/>
  </r>
  <r>
    <x v="46"/>
    <s v="M"/>
    <n v="5"/>
    <n v="20.309999999999999"/>
    <d v="1899-12-30T02:26:37"/>
    <d v="1899-12-30T02:28:11"/>
    <d v="1899-12-30T02:27:24"/>
    <n v="1148"/>
    <d v="1899-12-30T00:07:15"/>
    <n v="4.8357142857142854"/>
    <n v="0.5"/>
    <n v="0.25"/>
    <x v="2"/>
    <n v="0.25"/>
    <n v="0.25"/>
    <n v="0.5"/>
    <n v="0.76533333333333331"/>
    <n v="0"/>
    <n v="0"/>
    <n v="0"/>
    <n v="2.2242619047619048"/>
    <m/>
    <x v="0"/>
    <n v="5"/>
    <n v="1"/>
    <s v="Bronze"/>
  </r>
  <r>
    <x v="47"/>
    <s v="M"/>
    <n v="5"/>
    <n v="20.96"/>
    <d v="1899-12-30T03:37:02"/>
    <d v="1899-12-30T04:18:10"/>
    <d v="1899-12-30T03:57:36"/>
    <n v="1143"/>
    <d v="1899-12-30T00:11:20"/>
    <n v="4.9904761904761905"/>
    <n v="0"/>
    <n v="2.5"/>
    <x v="2"/>
    <n v="0.25"/>
    <n v="0.25"/>
    <n v="0.5"/>
    <n v="0"/>
    <n v="0"/>
    <n v="0"/>
    <n v="0"/>
    <n v="2.4976190476190476"/>
    <m/>
    <x v="0"/>
    <n v="5"/>
    <n v="1"/>
    <s v="Bronze"/>
  </r>
  <r>
    <x v="48"/>
    <s v="M"/>
    <n v="5"/>
    <n v="13.01"/>
    <d v="1899-12-30T00:55:22"/>
    <d v="1899-12-30T00:55:22"/>
    <d v="1899-12-30T00:55:22"/>
    <n v="57"/>
    <d v="1899-12-30T00:04:15"/>
    <n v="3.0976190476190473"/>
    <n v="4.75"/>
    <n v="0.5"/>
    <x v="3"/>
    <n v="0.25"/>
    <n v="0.5"/>
    <n v="0.25"/>
    <n v="0"/>
    <n v="0"/>
    <n v="0"/>
    <n v="0"/>
    <n v="3.274404761904762"/>
    <m/>
    <x v="0"/>
    <n v="5"/>
    <n v="1"/>
    <s v="Bronze"/>
  </r>
  <r>
    <x v="49"/>
    <s v="M"/>
    <n v="5"/>
    <n v="11.03"/>
    <d v="1899-12-30T00:52:08"/>
    <d v="1899-12-30T00:52:14"/>
    <d v="1899-12-30T00:52:11"/>
    <n v="156"/>
    <d v="1899-12-30T00:04:44"/>
    <n v="2.6261904761904757"/>
    <n v="4.25"/>
    <n v="0.25"/>
    <x v="3"/>
    <n v="0.25"/>
    <n v="0.5"/>
    <n v="0.25"/>
    <n v="0"/>
    <n v="0"/>
    <n v="0"/>
    <n v="0"/>
    <n v="2.8440476190476192"/>
    <m/>
    <x v="0"/>
    <n v="5"/>
    <n v="1"/>
    <s v="Bronze"/>
  </r>
  <r>
    <x v="51"/>
    <s v="F"/>
    <n v="5"/>
    <n v="10.01"/>
    <d v="1899-12-30T00:59:38"/>
    <d v="1899-12-30T01:00:14"/>
    <d v="1899-12-30T00:59:56"/>
    <n v="384"/>
    <d v="1899-12-30T00:05:59"/>
    <n v="2.5024999999999999"/>
    <n v="3.5"/>
    <n v="2.25"/>
    <x v="2"/>
    <n v="0.25"/>
    <n v="0.25"/>
    <n v="0.5"/>
    <n v="0.25600000000000001"/>
    <n v="0"/>
    <n v="0"/>
    <n v="0"/>
    <n v="2.8816249999999997"/>
    <m/>
    <x v="0"/>
    <n v="5"/>
    <n v="1"/>
    <s v="Bronze"/>
  </r>
  <r>
    <x v="52"/>
    <s v="M"/>
    <n v="5"/>
    <n v="5.5"/>
    <d v="1899-12-30T00:30:06"/>
    <d v="1899-12-30T00:30:41"/>
    <d v="1899-12-30T00:30:24"/>
    <n v="16"/>
    <d v="1899-12-30T00:05:32"/>
    <n v="1.3095238095238095"/>
    <n v="3.25"/>
    <n v="2.75"/>
    <x v="2"/>
    <n v="0.25"/>
    <n v="0.25"/>
    <n v="0.5"/>
    <n v="0"/>
    <n v="0"/>
    <n v="0"/>
    <n v="0"/>
    <n v="2.5148809523809526"/>
    <m/>
    <x v="0"/>
    <n v="4"/>
    <n v="1"/>
    <s v="Bronze"/>
  </r>
  <r>
    <x v="53"/>
    <s v="M"/>
    <n v="5"/>
    <n v="8.11"/>
    <d v="1899-12-30T00:36:53"/>
    <d v="1899-12-30T00:39:15"/>
    <d v="1899-12-30T00:38:04"/>
    <n v="23"/>
    <d v="1899-12-30T00:04:42"/>
    <n v="1.9309523809523808"/>
    <n v="4.25"/>
    <n v="1.5"/>
    <x v="3"/>
    <n v="0.25"/>
    <n v="0.5"/>
    <n v="0.25"/>
    <n v="0"/>
    <n v="0"/>
    <n v="0"/>
    <n v="0"/>
    <n v="2.9827380952380951"/>
    <m/>
    <x v="0"/>
    <n v="5"/>
    <n v="1"/>
    <s v="Bronze"/>
  </r>
  <r>
    <x v="55"/>
    <s v="M"/>
    <n v="5"/>
    <n v="29.06"/>
    <d v="1899-12-30T05:03:37"/>
    <d v="1899-12-30T05:30:02"/>
    <d v="1899-12-30T05:16:50"/>
    <n v="2147"/>
    <d v="1899-12-30T00:10:54"/>
    <n v="5"/>
    <n v="0"/>
    <n v="2.5"/>
    <x v="2"/>
    <n v="0.25"/>
    <n v="0.25"/>
    <n v="0.5"/>
    <n v="1.4313333333333333"/>
    <n v="0.4"/>
    <n v="0"/>
    <n v="0"/>
    <n v="4.3313333333333333"/>
    <m/>
    <x v="0"/>
    <n v="5"/>
    <n v="1"/>
    <s v="Bronze"/>
  </r>
  <r>
    <x v="56"/>
    <s v="M"/>
    <n v="5"/>
    <n v="21.48"/>
    <d v="1899-12-30T03:51:40"/>
    <d v="1899-12-30T04:17:31"/>
    <d v="1899-12-30T04:04:35"/>
    <n v="1211"/>
    <d v="1899-12-30T00:11:23"/>
    <n v="5"/>
    <n v="0"/>
    <n v="3.25"/>
    <x v="1"/>
    <n v="0.5"/>
    <n v="0.25"/>
    <n v="0.25"/>
    <n v="0"/>
    <n v="0"/>
    <n v="0"/>
    <n v="0"/>
    <n v="3.3125"/>
    <m/>
    <x v="0"/>
    <n v="5"/>
    <n v="1"/>
    <s v="Bronze"/>
  </r>
  <r>
    <x v="57"/>
    <s v="M"/>
    <n v="5"/>
    <n v="18"/>
    <d v="1899-12-30T01:26:30"/>
    <d v="1899-12-30T01:31:25"/>
    <d v="1899-12-30T01:28:58"/>
    <n v="175"/>
    <d v="1899-12-30T00:04:57"/>
    <n v="4.2857142857142856"/>
    <n v="4"/>
    <n v="0.5"/>
    <x v="1"/>
    <n v="0.5"/>
    <n v="0.25"/>
    <n v="0.25"/>
    <n v="0"/>
    <n v="0"/>
    <n v="0"/>
    <n v="0"/>
    <n v="3.2678571428571428"/>
    <m/>
    <x v="0"/>
    <n v="3"/>
    <n v="1"/>
    <s v="Bronze"/>
  </r>
  <r>
    <x v="60"/>
    <s v="F"/>
    <n v="5"/>
    <n v="12.99"/>
    <d v="1899-12-30T01:26:48"/>
    <d v="1899-12-30T01:26:51"/>
    <d v="1899-12-30T01:26:50"/>
    <n v="357"/>
    <d v="1899-12-30T00:06:41"/>
    <n v="3.2475000000000001"/>
    <n v="2.5"/>
    <n v="0.5"/>
    <x v="2"/>
    <n v="0.25"/>
    <n v="0.25"/>
    <n v="0.5"/>
    <n v="0.23799999999999999"/>
    <n v="0"/>
    <n v="0"/>
    <n v="0"/>
    <n v="1.9248750000000001"/>
    <m/>
    <x v="0"/>
    <n v="5"/>
    <n v="1"/>
    <s v="Bronze"/>
  </r>
  <r>
    <x v="61"/>
    <s v="M"/>
    <n v="5"/>
    <n v="17.03"/>
    <d v="1899-12-30T01:30:36"/>
    <d v="1899-12-30T01:30:43"/>
    <d v="1899-12-30T01:30:39"/>
    <n v="23"/>
    <d v="1899-12-30T00:05:19"/>
    <n v="4.0547619047619046"/>
    <n v="3.5"/>
    <n v="2.75"/>
    <x v="2"/>
    <n v="0.25"/>
    <n v="0.25"/>
    <n v="0.5"/>
    <n v="0"/>
    <n v="0"/>
    <n v="0"/>
    <n v="0"/>
    <n v="3.2636904761904759"/>
    <m/>
    <x v="0"/>
    <n v="4"/>
    <n v="1"/>
    <s v="Bronze"/>
  </r>
  <r>
    <x v="62"/>
    <s v="M"/>
    <n v="5"/>
    <n v="19.82"/>
    <d v="1899-12-30T01:52:24"/>
    <d v="1899-12-30T01:52:32"/>
    <d v="1899-12-30T01:52:28"/>
    <n v="49"/>
    <d v="1899-12-30T00:05:40"/>
    <n v="4.7190476190476192"/>
    <n v="3.25"/>
    <n v="4.5"/>
    <x v="1"/>
    <n v="0.5"/>
    <n v="0.25"/>
    <n v="0.25"/>
    <n v="0"/>
    <n v="0"/>
    <n v="0"/>
    <n v="0"/>
    <n v="4.2970238095238091"/>
    <m/>
    <x v="0"/>
    <n v="5"/>
    <n v="1"/>
    <s v="Bronze"/>
  </r>
  <r>
    <x v="64"/>
    <s v="F"/>
    <n v="5"/>
    <n v="13.66"/>
    <d v="1899-12-30T01:47:35"/>
    <d v="1899-12-30T02:04:11"/>
    <d v="1899-12-30T01:55:53"/>
    <n v="452"/>
    <d v="1899-12-30T00:08:29"/>
    <n v="3.415"/>
    <n v="0.5"/>
    <n v="0.75"/>
    <x v="2"/>
    <n v="0.25"/>
    <n v="0.25"/>
    <n v="0.5"/>
    <n v="0"/>
    <n v="0"/>
    <n v="0"/>
    <n v="0"/>
    <n v="1.35375"/>
    <m/>
    <x v="0"/>
    <n v="4"/>
    <n v="1"/>
    <s v="Bronze"/>
  </r>
  <r>
    <x v="67"/>
    <s v="F"/>
    <n v="5"/>
    <n v="18.100000000000001"/>
    <d v="1899-12-30T01:42:06"/>
    <d v="1899-12-30T01:42:10"/>
    <d v="1899-12-30T01:42:08"/>
    <n v="43"/>
    <d v="1899-12-30T00:05:39"/>
    <n v="4.5250000000000004"/>
    <n v="3.75"/>
    <n v="1.25"/>
    <x v="2"/>
    <n v="0.25"/>
    <n v="0.25"/>
    <n v="0.5"/>
    <n v="0"/>
    <n v="0"/>
    <n v="0"/>
    <n v="0"/>
    <n v="2.6937500000000001"/>
    <m/>
    <x v="0"/>
    <n v="5"/>
    <n v="1"/>
    <s v="Bronze"/>
  </r>
  <r>
    <x v="68"/>
    <s v="M"/>
    <n v="5"/>
    <n v="21.21"/>
    <d v="1899-12-30T01:40:11"/>
    <d v="1899-12-30T01:41:36"/>
    <d v="1899-12-30T01:40:53"/>
    <n v="0"/>
    <d v="1899-12-30T00:04:45"/>
    <n v="5"/>
    <n v="4.25"/>
    <n v="3"/>
    <x v="1"/>
    <n v="0.5"/>
    <n v="0.25"/>
    <n v="0.25"/>
    <n v="0"/>
    <n v="0"/>
    <n v="0"/>
    <n v="0"/>
    <n v="4.3125"/>
    <m/>
    <x v="0"/>
    <n v="5"/>
    <n v="1"/>
    <s v="Bronze"/>
  </r>
  <r>
    <x v="69"/>
    <s v="M"/>
    <n v="5"/>
    <n v="9.4"/>
    <d v="1899-12-30T00:51:54"/>
    <d v="1899-12-30T00:51:54"/>
    <d v="1899-12-30T00:51:54"/>
    <n v="4"/>
    <d v="1899-12-30T00:05:31"/>
    <n v="2.2380952380952381"/>
    <n v="3.25"/>
    <n v="0"/>
    <x v="2"/>
    <n v="0.25"/>
    <n v="0.25"/>
    <n v="0.5"/>
    <n v="0"/>
    <n v="0"/>
    <n v="0"/>
    <n v="0"/>
    <n v="1.3720238095238095"/>
    <m/>
    <x v="0"/>
    <n v="4"/>
    <n v="1"/>
    <s v="Bronze"/>
  </r>
  <r>
    <x v="70"/>
    <s v="F"/>
    <n v="5"/>
    <n v="10.02"/>
    <d v="1899-12-30T01:19:20"/>
    <d v="1899-12-30T01:24:02"/>
    <d v="1899-12-30T01:21:41"/>
    <n v="364"/>
    <d v="1899-12-30T00:08:09"/>
    <n v="2.5049999999999999"/>
    <n v="0.5"/>
    <n v="4.25"/>
    <x v="2"/>
    <n v="0.25"/>
    <n v="0.25"/>
    <n v="0.5"/>
    <n v="0"/>
    <n v="0"/>
    <n v="0"/>
    <n v="0"/>
    <n v="2.8762499999999998"/>
    <m/>
    <x v="0"/>
    <n v="5"/>
    <n v="1"/>
    <s v="Bronze"/>
  </r>
  <r>
    <x v="26"/>
    <s v="M"/>
    <n v="5"/>
    <n v="28.51"/>
    <d v="1899-12-30T02:36:47"/>
    <d v="1899-12-30T02:37:04"/>
    <d v="1899-12-30T02:36:55"/>
    <n v="103"/>
    <d v="1899-12-30T00:05:30"/>
    <n v="5"/>
    <n v="3.5"/>
    <n v="3.75"/>
    <x v="1"/>
    <n v="0.5"/>
    <n v="0.25"/>
    <n v="0.25"/>
    <n v="0"/>
    <n v="0.3"/>
    <n v="0"/>
    <n v="0"/>
    <n v="4.6124999999999998"/>
    <m/>
    <x v="0"/>
    <n v="5"/>
    <n v="1"/>
    <s v="Silver"/>
  </r>
  <r>
    <x v="23"/>
    <s v="M"/>
    <n v="5"/>
    <n v="19.420000000000002"/>
    <d v="1899-12-30T02:21:47"/>
    <d v="1899-12-30T02:26:23"/>
    <d v="1899-12-30T02:24:05"/>
    <n v="1168"/>
    <d v="1899-12-30T00:07:25"/>
    <n v="4.6238095238095243"/>
    <n v="0.5"/>
    <n v="3.5"/>
    <x v="2"/>
    <n v="0.25"/>
    <n v="0.25"/>
    <n v="0.5"/>
    <n v="0.77866666666666662"/>
    <n v="0"/>
    <n v="0"/>
    <n v="0"/>
    <n v="3.8096190476190475"/>
    <m/>
    <x v="6"/>
    <n v="5"/>
    <n v="1"/>
    <s v="Silver"/>
  </r>
  <r>
    <x v="35"/>
    <s v="M"/>
    <n v="5"/>
    <n v="10.14"/>
    <d v="1899-12-30T00:58:37"/>
    <d v="1899-12-30T00:59:36"/>
    <d v="1899-12-30T00:59:07"/>
    <n v="378"/>
    <d v="1899-12-30T00:05:50"/>
    <n v="2.4142857142857141"/>
    <n v="3"/>
    <n v="5"/>
    <x v="2"/>
    <n v="0.25"/>
    <n v="0.25"/>
    <n v="0.5"/>
    <n v="0.252"/>
    <n v="0"/>
    <n v="0"/>
    <n v="0"/>
    <n v="4.1055714285714284"/>
    <m/>
    <x v="6"/>
    <n v="5"/>
    <n v="1"/>
    <s v="Silver"/>
  </r>
  <r>
    <x v="27"/>
    <s v="M"/>
    <n v="5"/>
    <n v="16.71"/>
    <d v="1899-12-30T01:13:50"/>
    <d v="1899-12-30T01:15:33"/>
    <d v="1899-12-30T01:14:42"/>
    <n v="33"/>
    <d v="1899-12-30T00:04:28"/>
    <n v="3.9785714285714286"/>
    <n v="4.5"/>
    <n v="2.5"/>
    <x v="2"/>
    <n v="0.25"/>
    <n v="0.25"/>
    <n v="0.5"/>
    <n v="0"/>
    <n v="0"/>
    <n v="0"/>
    <n v="0"/>
    <n v="3.3696428571428569"/>
    <m/>
    <x v="0"/>
    <n v="5"/>
    <n v="1"/>
    <s v="Silver"/>
  </r>
  <r>
    <x v="32"/>
    <s v="M"/>
    <n v="5"/>
    <n v="20.25"/>
    <d v="1899-12-30T02:36:10"/>
    <d v="1899-12-30T02:37:26"/>
    <d v="1899-12-30T02:36:48"/>
    <n v="1184"/>
    <d v="1899-12-30T00:07:45"/>
    <n v="4.8214285714285712"/>
    <n v="0.5"/>
    <n v="4.75"/>
    <x v="1"/>
    <n v="0.5"/>
    <n v="0.25"/>
    <n v="0.25"/>
    <n v="0.78933333333333333"/>
    <n v="0"/>
    <n v="0"/>
    <n v="0"/>
    <n v="4.512547619047619"/>
    <m/>
    <x v="6"/>
    <n v="5"/>
    <n v="1"/>
    <s v="Silver"/>
  </r>
  <r>
    <x v="29"/>
    <s v="M"/>
    <n v="5"/>
    <n v="21.13"/>
    <d v="1899-12-30T01:47:22"/>
    <d v="1899-12-30T01:47:22"/>
    <d v="1899-12-30T01:47:22"/>
    <n v="57"/>
    <d v="1899-12-30T00:05:05"/>
    <n v="5"/>
    <n v="3.75"/>
    <n v="3.5"/>
    <x v="2"/>
    <n v="0.25"/>
    <n v="0.25"/>
    <n v="0.5"/>
    <n v="0"/>
    <n v="0"/>
    <n v="0"/>
    <n v="0"/>
    <n v="3.9375"/>
    <m/>
    <x v="0"/>
    <n v="5"/>
    <n v="1"/>
    <s v="Silver"/>
  </r>
  <r>
    <x v="25"/>
    <s v="M"/>
    <n v="5"/>
    <n v="12.02"/>
    <d v="1899-12-30T01:00:10"/>
    <d v="1899-12-30T01:02:12"/>
    <d v="1899-12-30T01:01:11"/>
    <n v="91"/>
    <d v="1899-12-30T00:05:05"/>
    <n v="2.8619047619047615"/>
    <n v="3.75"/>
    <n v="3.75"/>
    <x v="2"/>
    <n v="0.25"/>
    <n v="0.25"/>
    <n v="0.5"/>
    <n v="0"/>
    <n v="0"/>
    <n v="0"/>
    <n v="0"/>
    <n v="3.5279761904761902"/>
    <m/>
    <x v="0"/>
    <n v="5"/>
    <n v="1"/>
    <s v="Silver"/>
  </r>
  <r>
    <x v="39"/>
    <s v="M"/>
    <n v="5"/>
    <n v="10.01"/>
    <d v="1899-12-30T00:49:19"/>
    <d v="1899-12-30T00:49:20"/>
    <d v="1899-12-30T00:49:19"/>
    <n v="4"/>
    <d v="1899-12-30T00:04:56"/>
    <n v="2.3833333333333333"/>
    <n v="4"/>
    <n v="3.5"/>
    <x v="3"/>
    <n v="0.25"/>
    <n v="0.5"/>
    <n v="0.25"/>
    <n v="0"/>
    <n v="0"/>
    <n v="0"/>
    <n v="0"/>
    <n v="3.4708333333333332"/>
    <m/>
    <x v="0"/>
    <n v="5"/>
    <n v="1"/>
    <s v="Silver"/>
  </r>
  <r>
    <x v="37"/>
    <s v="M"/>
    <n v="5"/>
    <n v="9.41"/>
    <d v="1899-12-30T00:43:50"/>
    <d v="1899-12-30T00:47:29"/>
    <d v="1899-12-30T00:45:39"/>
    <n v="13"/>
    <d v="1899-12-30T00:04:51"/>
    <n v="2.2404761904761905"/>
    <n v="4"/>
    <n v="0.75"/>
    <x v="3"/>
    <n v="0.25"/>
    <n v="0.5"/>
    <n v="0.25"/>
    <n v="0"/>
    <n v="0"/>
    <n v="0"/>
    <n v="0"/>
    <n v="2.7476190476190476"/>
    <m/>
    <x v="0"/>
    <n v="5"/>
    <n v="1"/>
    <s v="Silver"/>
  </r>
  <r>
    <x v="36"/>
    <s v="M"/>
    <n v="5"/>
    <n v="10"/>
    <d v="1899-12-30T00:56:11"/>
    <d v="1899-12-30T00:56:16"/>
    <d v="1899-12-30T00:56:14"/>
    <n v="18"/>
    <d v="1899-12-30T00:05:37"/>
    <n v="2.3809523809523809"/>
    <n v="3.25"/>
    <n v="2.25"/>
    <x v="2"/>
    <n v="0.25"/>
    <n v="0.25"/>
    <n v="0.5"/>
    <n v="0"/>
    <n v="0"/>
    <n v="0"/>
    <n v="0"/>
    <n v="2.5327380952380953"/>
    <m/>
    <x v="0"/>
    <n v="5"/>
    <n v="1"/>
    <s v="Silver"/>
  </r>
  <r>
    <x v="22"/>
    <s v="M"/>
    <n v="5"/>
    <n v="10.01"/>
    <d v="1899-12-30T00:49:34"/>
    <d v="1899-12-30T00:49:44"/>
    <d v="1899-12-30T00:49:39"/>
    <n v="120"/>
    <d v="1899-12-30T00:04:58"/>
    <n v="2.3833333333333333"/>
    <n v="4"/>
    <n v="1.75"/>
    <x v="2"/>
    <n v="0.25"/>
    <n v="0.25"/>
    <n v="0.5"/>
    <n v="0"/>
    <n v="0"/>
    <n v="0"/>
    <n v="0"/>
    <n v="2.4708333333333332"/>
    <m/>
    <x v="0"/>
    <n v="3"/>
    <n v="1"/>
    <s v="Silver"/>
  </r>
  <r>
    <x v="38"/>
    <s v="M"/>
    <n v="5"/>
    <n v="16"/>
    <d v="1899-12-30T01:23:16"/>
    <d v="1899-12-30T01:23:21"/>
    <d v="1899-12-30T01:23:19"/>
    <n v="76"/>
    <d v="1899-12-30T00:05:12"/>
    <n v="3.8095238095238093"/>
    <n v="3.75"/>
    <n v="2.75"/>
    <x v="2"/>
    <n v="0.25"/>
    <n v="0.25"/>
    <n v="0.5"/>
    <n v="0"/>
    <n v="0"/>
    <n v="0"/>
    <n v="0"/>
    <n v="3.2648809523809526"/>
    <m/>
    <x v="0"/>
    <n v="5"/>
    <n v="1"/>
    <s v="Silver"/>
  </r>
  <r>
    <x v="30"/>
    <s v="M"/>
    <n v="5"/>
    <n v="10.029999999999999"/>
    <d v="1899-12-30T00:48:15"/>
    <d v="1899-12-30T00:49:25"/>
    <d v="1899-12-30T00:48:50"/>
    <n v="9"/>
    <d v="1899-12-30T00:04:52"/>
    <n v="2.388095238095238"/>
    <n v="4"/>
    <n v="2.25"/>
    <x v="3"/>
    <n v="0.25"/>
    <n v="0.5"/>
    <n v="0.25"/>
    <n v="0"/>
    <n v="0"/>
    <n v="0"/>
    <n v="0.4"/>
    <n v="3.5595238095238093"/>
    <m/>
    <x v="0"/>
    <n v="5"/>
    <n v="1"/>
    <s v="Silver"/>
  </r>
  <r>
    <x v="20"/>
    <s v="M"/>
    <n v="5"/>
    <n v="12.78"/>
    <d v="1899-12-30T01:12:57"/>
    <d v="1899-12-30T01:15:02"/>
    <d v="1899-12-30T01:14:00"/>
    <n v="25"/>
    <d v="1899-12-30T00:05:47"/>
    <n v="3.0428571428571427"/>
    <n v="3"/>
    <n v="3.25"/>
    <x v="2"/>
    <n v="0.25"/>
    <n v="0.25"/>
    <n v="0.5"/>
    <n v="0"/>
    <n v="0"/>
    <n v="0"/>
    <n v="0"/>
    <n v="3.1357142857142857"/>
    <m/>
    <x v="0"/>
    <n v="5"/>
    <n v="1"/>
    <s v="Silver"/>
  </r>
  <r>
    <x v="33"/>
    <s v="M"/>
    <n v="5"/>
    <n v="18.399999999999999"/>
    <d v="1899-12-30T01:41:11"/>
    <d v="1899-12-30T01:41:19"/>
    <d v="1899-12-30T01:41:15"/>
    <n v="250"/>
    <d v="1899-12-30T00:05:30"/>
    <n v="4.3809523809523805"/>
    <n v="3.5"/>
    <n v="2.5"/>
    <x v="1"/>
    <n v="0.5"/>
    <n v="0.25"/>
    <n v="0.25"/>
    <n v="0.16666666666666666"/>
    <n v="0"/>
    <n v="0"/>
    <n v="0"/>
    <n v="3.8571428571428568"/>
    <m/>
    <x v="0"/>
    <n v="5"/>
    <n v="1"/>
    <s v="Silver"/>
  </r>
  <r>
    <x v="31"/>
    <s v="M"/>
    <n v="5"/>
    <n v="26.07"/>
    <d v="1899-12-30T02:44:09"/>
    <d v="1899-12-30T02:47:05"/>
    <d v="1899-12-30T02:45:37"/>
    <n v="28"/>
    <d v="1899-12-30T00:06:21"/>
    <n v="5"/>
    <n v="2"/>
    <n v="3.75"/>
    <x v="1"/>
    <n v="0.5"/>
    <n v="0.25"/>
    <n v="0.25"/>
    <n v="0"/>
    <n v="0.2"/>
    <n v="0"/>
    <n v="0"/>
    <n v="4.1375000000000002"/>
    <m/>
    <x v="0"/>
    <n v="5"/>
    <n v="1"/>
    <s v="Silver"/>
  </r>
  <r>
    <x v="21"/>
    <s v="M"/>
    <n v="5"/>
    <n v="13.12"/>
    <d v="1899-12-30T00:59:25"/>
    <d v="1899-12-30T01:00:34"/>
    <d v="1899-12-30T01:00:00"/>
    <n v="21"/>
    <d v="1899-12-30T00:04:34"/>
    <n v="3.1238095238095234"/>
    <n v="4.25"/>
    <n v="2.75"/>
    <x v="1"/>
    <n v="0.5"/>
    <n v="0.25"/>
    <n v="0.25"/>
    <n v="0"/>
    <n v="0"/>
    <n v="0"/>
    <n v="0"/>
    <n v="3.3119047619047617"/>
    <m/>
    <x v="0"/>
    <n v="3"/>
    <n v="1"/>
    <s v="Silver"/>
  </r>
  <r>
    <x v="11"/>
    <s v="M"/>
    <n v="6"/>
    <n v="27.15"/>
    <d v="1899-12-30T01:41:04"/>
    <d v="1899-12-30T01:41:04"/>
    <d v="1899-12-30T01:41:04"/>
    <n v="146"/>
    <d v="1899-12-30T00:03:43"/>
    <n v="5"/>
    <n v="5"/>
    <n v="3.25"/>
    <x v="3"/>
    <n v="0.25"/>
    <n v="0.5"/>
    <n v="0.25"/>
    <n v="0"/>
    <n v="0.3"/>
    <n v="1.4999999999999998"/>
    <n v="0"/>
    <n v="6.3624999999999998"/>
    <m/>
    <x v="0"/>
    <n v="5"/>
    <n v="1"/>
    <s v="Gold"/>
  </r>
  <r>
    <x v="1"/>
    <s v="M"/>
    <n v="6"/>
    <n v="31"/>
    <d v="1899-12-30T02:07:54"/>
    <d v="1899-12-30T02:07:54"/>
    <d v="1899-12-30T02:07:54"/>
    <n v="0"/>
    <d v="1899-12-30T00:04:08"/>
    <n v="5"/>
    <n v="4.75"/>
    <n v="4.5"/>
    <x v="1"/>
    <n v="0.5"/>
    <n v="0.25"/>
    <n v="0.25"/>
    <n v="0"/>
    <n v="0.5"/>
    <n v="0"/>
    <n v="0"/>
    <n v="5.3125"/>
    <m/>
    <x v="0"/>
    <n v="5"/>
    <n v="1"/>
    <s v="Gold"/>
  </r>
  <r>
    <x v="18"/>
    <s v="M"/>
    <n v="6"/>
    <n v="21.28"/>
    <d v="1899-12-30T03:16:59"/>
    <d v="1899-12-30T03:45:14"/>
    <d v="1899-12-30T03:31:07"/>
    <n v="1029"/>
    <d v="1899-12-30T00:09:55"/>
    <n v="5"/>
    <n v="0"/>
    <n v="5"/>
    <x v="2"/>
    <n v="0.25"/>
    <n v="0.25"/>
    <n v="0.5"/>
    <n v="0.68600000000000005"/>
    <n v="0"/>
    <n v="0"/>
    <n v="0"/>
    <n v="4.4359999999999999"/>
    <m/>
    <x v="0"/>
    <n v="5"/>
    <n v="1"/>
    <s v="Gold"/>
  </r>
  <r>
    <x v="17"/>
    <s v="M"/>
    <n v="6"/>
    <n v="10.1"/>
    <d v="1899-12-30T00:49:29"/>
    <d v="1899-12-30T00:49:29"/>
    <d v="1899-12-30T00:49:29"/>
    <n v="19"/>
    <d v="1899-12-30T00:04:54"/>
    <n v="2.4047619047619047"/>
    <n v="4"/>
    <n v="4"/>
    <x v="3"/>
    <n v="0.25"/>
    <n v="0.5"/>
    <n v="0.25"/>
    <n v="0"/>
    <n v="0"/>
    <n v="0"/>
    <n v="0.7"/>
    <n v="4.3011904761904765"/>
    <m/>
    <x v="0"/>
    <n v="5"/>
    <n v="1"/>
    <s v="Gold"/>
  </r>
  <r>
    <x v="9"/>
    <s v="F"/>
    <n v="6"/>
    <n v="6.28"/>
    <d v="1899-12-30T00:27:16"/>
    <d v="1899-12-30T00:29:20"/>
    <d v="1899-12-30T00:28:18"/>
    <n v="2"/>
    <d v="1899-12-30T00:04:30"/>
    <n v="1.57"/>
    <n v="5"/>
    <n v="5"/>
    <x v="3"/>
    <n v="0.25"/>
    <n v="0.5"/>
    <n v="0.25"/>
    <n v="0"/>
    <n v="0"/>
    <n v="0.15000000000000002"/>
    <n v="0"/>
    <n v="4.2925000000000004"/>
    <m/>
    <x v="0"/>
    <n v="2"/>
    <n v="1"/>
    <s v="Gold"/>
  </r>
  <r>
    <x v="8"/>
    <s v="M"/>
    <n v="6"/>
    <n v="27.03"/>
    <d v="1899-12-30T02:38:00"/>
    <d v="1899-12-30T02:57:04"/>
    <d v="1899-12-30T02:47:32"/>
    <n v="70"/>
    <d v="1899-12-30T00:06:12"/>
    <n v="5"/>
    <n v="2.5"/>
    <n v="5"/>
    <x v="2"/>
    <n v="0.25"/>
    <n v="0.25"/>
    <n v="0.5"/>
    <n v="0"/>
    <n v="0.3"/>
    <n v="0"/>
    <n v="0"/>
    <n v="4.6749999999999998"/>
    <m/>
    <x v="0"/>
    <n v="5"/>
    <n v="1"/>
    <s v="Gold"/>
  </r>
  <r>
    <x v="7"/>
    <s v="M"/>
    <n v="6"/>
    <n v="42.54"/>
    <d v="1899-12-30T09:36:22"/>
    <d v="1899-12-30T10:29:19"/>
    <d v="1899-12-30T10:02:50"/>
    <n v="2129"/>
    <d v="1899-12-30T00:14:10"/>
    <n v="5"/>
    <n v="0"/>
    <n v="0.5"/>
    <x v="3"/>
    <n v="0.25"/>
    <n v="0.5"/>
    <n v="0.25"/>
    <n v="1.4193333333333333"/>
    <n v="1"/>
    <n v="0"/>
    <n v="0.4"/>
    <n v="4.1943333333333337"/>
    <m/>
    <x v="0"/>
    <n v="5"/>
    <n v="1"/>
    <s v="Gold"/>
  </r>
  <r>
    <x v="3"/>
    <s v="F"/>
    <n v="6"/>
    <n v="25.03"/>
    <d v="1899-12-30T02:20:17"/>
    <d v="1899-12-30T02:23:25"/>
    <d v="1899-12-30T02:21:51"/>
    <n v="100"/>
    <d v="1899-12-30T00:05:40"/>
    <n v="5"/>
    <n v="3.75"/>
    <n v="4.75"/>
    <x v="2"/>
    <n v="0.25"/>
    <n v="0.25"/>
    <n v="0.5"/>
    <n v="0"/>
    <n v="0.2"/>
    <n v="0"/>
    <n v="0"/>
    <n v="4.7625000000000002"/>
    <m/>
    <x v="0"/>
    <n v="5"/>
    <n v="1"/>
    <s v="Gold"/>
  </r>
  <r>
    <x v="12"/>
    <s v="F"/>
    <n v="6"/>
    <n v="9.49"/>
    <d v="1899-12-30T00:55:48"/>
    <d v="1899-12-30T00:55:48"/>
    <d v="1899-12-30T00:55:48"/>
    <n v="2"/>
    <d v="1899-12-30T00:05:53"/>
    <n v="2.3725000000000001"/>
    <n v="3.5"/>
    <n v="5"/>
    <x v="2"/>
    <n v="0.25"/>
    <n v="0.25"/>
    <n v="0.5"/>
    <n v="0"/>
    <n v="0"/>
    <n v="0"/>
    <n v="0"/>
    <n v="3.9681250000000001"/>
    <m/>
    <x v="0"/>
    <n v="5"/>
    <n v="1"/>
    <s v="Gold"/>
  </r>
  <r>
    <x v="5"/>
    <s v="M"/>
    <n v="6"/>
    <n v="11.6"/>
    <d v="1899-12-30T00:51:38"/>
    <d v="1899-12-30T00:51:38"/>
    <d v="1899-12-30T00:51:38"/>
    <n v="53"/>
    <d v="1899-12-30T00:04:27"/>
    <n v="2.7619047619047619"/>
    <n v="4.5"/>
    <n v="4.5"/>
    <x v="3"/>
    <n v="0.25"/>
    <n v="0.5"/>
    <n v="0.25"/>
    <n v="0"/>
    <n v="0"/>
    <n v="0"/>
    <n v="0"/>
    <n v="4.0654761904761907"/>
    <m/>
    <x v="0"/>
    <n v="5"/>
    <n v="1"/>
    <s v="Gold"/>
  </r>
  <r>
    <x v="15"/>
    <s v="M"/>
    <n v="6"/>
    <n v="22.72"/>
    <d v="1899-12-30T02:14:24"/>
    <d v="1899-12-30T02:36:22"/>
    <d v="1899-12-30T02:25:23"/>
    <n v="85"/>
    <d v="1899-12-30T00:06:24"/>
    <n v="5"/>
    <n v="2"/>
    <n v="3.5"/>
    <x v="1"/>
    <n v="0.5"/>
    <n v="0.25"/>
    <n v="0.25"/>
    <n v="0"/>
    <n v="0"/>
    <n v="0"/>
    <n v="0"/>
    <n v="3.875"/>
    <m/>
    <x v="0"/>
    <n v="5"/>
    <n v="1"/>
    <s v="Gold"/>
  </r>
  <r>
    <x v="19"/>
    <s v="M"/>
    <n v="6"/>
    <n v="31.21"/>
    <d v="1899-12-30T02:32:23"/>
    <d v="1899-12-30T02:33:26"/>
    <d v="1899-12-30T02:32:54"/>
    <n v="649"/>
    <d v="1899-12-30T00:04:54"/>
    <n v="5"/>
    <n v="4"/>
    <n v="2.75"/>
    <x v="2"/>
    <n v="0.25"/>
    <n v="0.25"/>
    <n v="0.5"/>
    <n v="0.43266666666666664"/>
    <n v="0.5"/>
    <n v="0"/>
    <n v="0"/>
    <n v="4.557666666666667"/>
    <m/>
    <x v="0"/>
    <n v="5"/>
    <n v="1"/>
    <s v="Gold"/>
  </r>
  <r>
    <x v="4"/>
    <s v="M"/>
    <n v="6"/>
    <n v="11.36"/>
    <d v="1899-12-30T01:00:55"/>
    <d v="1899-12-30T01:05:53"/>
    <d v="1899-12-30T01:03:24"/>
    <n v="21"/>
    <d v="1899-12-30T00:05:35"/>
    <n v="2.7047619047619045"/>
    <n v="3.25"/>
    <n v="1.5"/>
    <x v="2"/>
    <n v="0.25"/>
    <n v="0.25"/>
    <n v="0.5"/>
    <n v="0"/>
    <n v="0"/>
    <n v="0"/>
    <n v="0"/>
    <n v="2.238690476190476"/>
    <m/>
    <x v="0"/>
    <n v="5"/>
    <n v="1"/>
    <s v="Gold"/>
  </r>
  <r>
    <x v="16"/>
    <s v="F"/>
    <n v="6"/>
    <n v="17.04"/>
    <s v=" 1:45:50"/>
    <d v="1899-12-30T01:56:37"/>
    <d v="1899-12-30T01:56:37"/>
    <n v="24"/>
    <d v="1899-12-30T00:06:51"/>
    <n v="4.26"/>
    <n v="2"/>
    <n v="4.5"/>
    <x v="2"/>
    <n v="0.25"/>
    <n v="0.25"/>
    <n v="0.5"/>
    <n v="0"/>
    <n v="0"/>
    <n v="0"/>
    <n v="0"/>
    <n v="3.8149999999999999"/>
    <m/>
    <x v="0"/>
    <n v="5"/>
    <n v="1"/>
    <s v="Gold"/>
  </r>
  <r>
    <x v="2"/>
    <s v="F"/>
    <n v="6"/>
    <n v="10.1"/>
    <d v="1899-12-30T01:02:57"/>
    <d v="1899-12-30T01:08:46"/>
    <d v="1899-12-30T01:05:51"/>
    <n v="26"/>
    <d v="1899-12-30T00:06:31"/>
    <n v="2.5249999999999999"/>
    <n v="2.5"/>
    <n v="2.5"/>
    <x v="2"/>
    <n v="0.25"/>
    <n v="0.25"/>
    <n v="0.5"/>
    <n v="0"/>
    <n v="0"/>
    <n v="0"/>
    <n v="0.4"/>
    <n v="2.90625"/>
    <m/>
    <x v="0"/>
    <n v="5"/>
    <n v="1"/>
    <s v="Gold"/>
  </r>
  <r>
    <x v="14"/>
    <s v="M"/>
    <n v="6"/>
    <n v="11.08"/>
    <d v="1899-12-30T00:59:19"/>
    <d v="1899-12-30T00:59:19"/>
    <d v="1899-12-30T00:59:19"/>
    <n v="17"/>
    <d v="1899-12-30T00:05:21"/>
    <n v="2.638095238095238"/>
    <n v="3.5"/>
    <n v="3"/>
    <x v="2"/>
    <n v="0.25"/>
    <n v="0.25"/>
    <n v="0.5"/>
    <n v="0"/>
    <n v="0"/>
    <n v="0"/>
    <n v="0"/>
    <n v="3.0345238095238094"/>
    <m/>
    <x v="0"/>
    <n v="5"/>
    <n v="1"/>
    <s v="Gold"/>
  </r>
  <r>
    <x v="6"/>
    <s v="M"/>
    <n v="6"/>
    <n v="12.6"/>
    <d v="1899-12-30T01:17:00"/>
    <d v="1899-12-30T01:17:40"/>
    <d v="1899-12-30T01:17:20"/>
    <n v="606"/>
    <d v="1899-12-30T00:06:08"/>
    <n v="3"/>
    <n v="2.5"/>
    <n v="2.25"/>
    <x v="2"/>
    <n v="0.25"/>
    <n v="0.25"/>
    <n v="0.5"/>
    <n v="0.40400000000000003"/>
    <n v="0"/>
    <n v="0"/>
    <n v="0"/>
    <n v="2.9039999999999999"/>
    <m/>
    <x v="0"/>
    <n v="5"/>
    <n v="1"/>
    <s v="Gold"/>
  </r>
  <r>
    <x v="0"/>
    <s v="F"/>
    <n v="6"/>
    <n v="24.34"/>
    <d v="1899-12-30T02:46:17"/>
    <d v="1899-12-30T03:05:58"/>
    <d v="1899-12-30T02:56:07"/>
    <n v="378"/>
    <d v="1899-12-30T00:07:14"/>
    <n v="5"/>
    <n v="1.5"/>
    <n v="3"/>
    <x v="1"/>
    <n v="0.5"/>
    <n v="0.25"/>
    <n v="0.25"/>
    <n v="0.252"/>
    <n v="0.1"/>
    <n v="0"/>
    <n v="0"/>
    <n v="3.9769999999999999"/>
    <m/>
    <x v="0"/>
    <n v="5"/>
    <n v="1"/>
    <s v="Gold"/>
  </r>
  <r>
    <x v="40"/>
    <s v="M"/>
    <n v="6"/>
    <n v="50.05"/>
    <d v="1899-12-30T04:38:24"/>
    <d v="1899-12-30T04:38:31"/>
    <d v="1899-12-30T04:38:28"/>
    <n v="734"/>
    <d v="1899-12-30T00:05:34"/>
    <n v="5"/>
    <n v="3.25"/>
    <n v="4.25"/>
    <x v="2"/>
    <n v="0.25"/>
    <n v="0.25"/>
    <n v="0.5"/>
    <n v="0.48933333333333334"/>
    <n v="1.4"/>
    <n v="0"/>
    <n v="0"/>
    <n v="6.0768333333333331"/>
    <m/>
    <x v="0"/>
    <n v="5"/>
    <n v="1"/>
    <s v="Bronze"/>
  </r>
  <r>
    <x v="41"/>
    <s v="M"/>
    <n v="6"/>
    <n v="23.03"/>
    <d v="1899-12-30T02:08:44"/>
    <d v="1899-12-30T02:09:11"/>
    <d v="1899-12-30T02:08:57"/>
    <n v="110"/>
    <d v="1899-12-30T00:05:36"/>
    <n v="5"/>
    <n v="3.25"/>
    <n v="3.5"/>
    <x v="3"/>
    <n v="0.25"/>
    <n v="0.5"/>
    <n v="0.25"/>
    <n v="0"/>
    <n v="0.1"/>
    <n v="0"/>
    <n v="0.4"/>
    <n v="4.25"/>
    <m/>
    <x v="0"/>
    <n v="5"/>
    <n v="1"/>
    <s v="Bronze"/>
  </r>
  <r>
    <x v="42"/>
    <s v="F"/>
    <n v="6"/>
    <n v="8"/>
    <d v="1899-12-30T01:04:53"/>
    <d v="1899-12-30T01:05:26"/>
    <d v="1899-12-30T01:05:10"/>
    <n v="24"/>
    <d v="1899-12-30T00:08:09"/>
    <n v="2"/>
    <n v="0.5"/>
    <n v="0.5"/>
    <x v="3"/>
    <n v="0.25"/>
    <n v="0.5"/>
    <n v="0.25"/>
    <n v="0"/>
    <n v="0"/>
    <n v="0"/>
    <n v="0"/>
    <n v="0.875"/>
    <m/>
    <x v="0"/>
    <n v="3"/>
    <n v="1"/>
    <s v="Bronze"/>
  </r>
  <r>
    <x v="44"/>
    <s v="F"/>
    <n v="6"/>
    <n v="15.27"/>
    <d v="1899-12-30T01:19:33"/>
    <d v="1899-12-30T01:19:53"/>
    <d v="1899-12-30T01:19:43"/>
    <n v="7"/>
    <d v="1899-12-30T00:05:13"/>
    <n v="3.8174999999999999"/>
    <n v="4.25"/>
    <n v="2.25"/>
    <x v="2"/>
    <n v="0.25"/>
    <n v="0.25"/>
    <n v="0.5"/>
    <n v="0"/>
    <n v="0"/>
    <n v="0"/>
    <n v="0"/>
    <n v="3.1418749999999998"/>
    <m/>
    <x v="0"/>
    <n v="5"/>
    <n v="1"/>
    <s v="Bronze"/>
  </r>
  <r>
    <x v="45"/>
    <s v="M"/>
    <n v="6"/>
    <n v="21.13"/>
    <d v="1899-12-30T01:43:38"/>
    <d v="1899-12-30T01:43:55"/>
    <d v="1899-12-30T01:43:46"/>
    <n v="80"/>
    <d v="1899-12-30T00:04:55"/>
    <n v="5"/>
    <n v="4"/>
    <n v="1.25"/>
    <x v="1"/>
    <n v="0.5"/>
    <n v="0.25"/>
    <n v="0.25"/>
    <n v="0"/>
    <n v="0"/>
    <n v="0"/>
    <n v="0"/>
    <n v="3.8125"/>
    <m/>
    <x v="0"/>
    <n v="5"/>
    <n v="1"/>
    <s v="Bronze"/>
  </r>
  <r>
    <x v="46"/>
    <s v="M"/>
    <n v="6"/>
    <n v="32"/>
    <d v="1899-12-30T02:32:00"/>
    <d v="1899-12-30T02:32:00"/>
    <d v="1899-12-30T02:32:00"/>
    <n v="0"/>
    <d v="1899-12-30T00:04:45"/>
    <n v="5"/>
    <n v="4.25"/>
    <n v="1"/>
    <x v="3"/>
    <n v="0.25"/>
    <n v="0.5"/>
    <n v="0.25"/>
    <n v="0"/>
    <n v="0.5"/>
    <n v="0"/>
    <n v="0"/>
    <n v="4.125"/>
    <m/>
    <x v="0"/>
    <n v="5"/>
    <n v="1"/>
    <s v="Bronze"/>
  </r>
  <r>
    <x v="47"/>
    <s v="M"/>
    <n v="6"/>
    <n v="7.07"/>
    <d v="1899-12-30T00:52:23"/>
    <d v="1899-12-30T00:54:56"/>
    <d v="1899-12-30T00:53:40"/>
    <n v="14"/>
    <d v="1899-12-30T00:07:35"/>
    <n v="1.6833333333333333"/>
    <n v="0.5"/>
    <n v="1.5"/>
    <x v="2"/>
    <n v="0.25"/>
    <n v="0.25"/>
    <n v="0.5"/>
    <n v="0"/>
    <n v="0"/>
    <n v="0"/>
    <n v="0"/>
    <n v="1.2958333333333334"/>
    <m/>
    <x v="0"/>
    <n v="5"/>
    <n v="1"/>
    <s v="Bronze"/>
  </r>
  <r>
    <x v="48"/>
    <s v="M"/>
    <n v="6"/>
    <n v="14"/>
    <d v="1899-12-30T01:00:33"/>
    <d v="1899-12-30T01:00:33"/>
    <d v="1899-12-30T01:00:33"/>
    <n v="44"/>
    <d v="1899-12-30T00:04:20"/>
    <n v="3.333333333333333"/>
    <n v="4.5"/>
    <n v="0.5"/>
    <x v="2"/>
    <n v="0.25"/>
    <n v="0.25"/>
    <n v="0.5"/>
    <n v="0"/>
    <n v="0"/>
    <n v="0"/>
    <n v="0"/>
    <n v="2.208333333333333"/>
    <m/>
    <x v="0"/>
    <n v="4"/>
    <n v="1"/>
    <s v="Bronze"/>
  </r>
  <r>
    <x v="49"/>
    <s v="M"/>
    <n v="6"/>
    <n v="27.06"/>
    <d v="1899-12-30T02:18:57"/>
    <d v="1899-12-30T02:20:21"/>
    <d v="1899-12-30T02:19:39"/>
    <n v="265"/>
    <d v="1899-12-30T00:05:10"/>
    <n v="5"/>
    <n v="3.75"/>
    <n v="0.5"/>
    <x v="1"/>
    <n v="0.5"/>
    <n v="0.25"/>
    <n v="0.25"/>
    <n v="0.17666666666666667"/>
    <n v="0.3"/>
    <n v="0"/>
    <n v="0"/>
    <n v="4.0391666666666666"/>
    <m/>
    <x v="0"/>
    <n v="5"/>
    <n v="1"/>
    <s v="Bronze"/>
  </r>
  <r>
    <x v="51"/>
    <s v="F"/>
    <n v="6"/>
    <n v="12.17"/>
    <d v="1899-12-30T00:58:07"/>
    <d v="1899-12-30T01:14:08"/>
    <d v="1899-12-30T01:06:08"/>
    <n v="36"/>
    <d v="1899-12-30T00:05:26"/>
    <n v="3.0425"/>
    <n v="4"/>
    <n v="1"/>
    <x v="3"/>
    <n v="0.25"/>
    <n v="0.5"/>
    <n v="0.25"/>
    <n v="0"/>
    <n v="0"/>
    <n v="0"/>
    <n v="0"/>
    <n v="3.0106250000000001"/>
    <m/>
    <x v="0"/>
    <n v="5"/>
    <n v="1"/>
    <s v="Bronze"/>
  </r>
  <r>
    <x v="52"/>
    <s v="M"/>
    <n v="6"/>
    <n v="3.66"/>
    <d v="1899-12-30T00:21:38"/>
    <d v="1899-12-30T00:22:04"/>
    <d v="1899-12-30T00:21:51"/>
    <n v="13"/>
    <d v="1899-12-30T00:05:58"/>
    <n v="0.87142857142857144"/>
    <n v="3"/>
    <n v="2.5"/>
    <x v="2"/>
    <n v="0.25"/>
    <n v="0.25"/>
    <n v="0.5"/>
    <n v="0"/>
    <n v="0"/>
    <n v="0"/>
    <n v="0"/>
    <n v="2.217857142857143"/>
    <m/>
    <x v="0"/>
    <n v="4"/>
    <n v="1"/>
    <s v="Bronze"/>
  </r>
  <r>
    <x v="53"/>
    <s v="M"/>
    <n v="6"/>
    <n v="21.51"/>
    <d v="1899-12-30T02:02:16"/>
    <d v="1899-12-30T02:11:22"/>
    <d v="1899-12-30T02:06:49"/>
    <n v="749"/>
    <d v="1899-12-30T00:05:54"/>
    <n v="5"/>
    <n v="3"/>
    <n v="1.75"/>
    <x v="1"/>
    <n v="0.5"/>
    <n v="0.25"/>
    <n v="0.25"/>
    <n v="0.49933333333333335"/>
    <n v="0"/>
    <n v="0"/>
    <n v="0"/>
    <n v="4.1868333333333334"/>
    <m/>
    <x v="0"/>
    <n v="5"/>
    <n v="1"/>
    <s v="Bronze"/>
  </r>
  <r>
    <x v="55"/>
    <s v="M"/>
    <n v="6"/>
    <n v="29.06"/>
    <d v="1899-12-30T03:25:51"/>
    <d v="1899-12-30T03:56:01"/>
    <d v="1899-12-30T03:40:56"/>
    <n v="1037"/>
    <d v="1899-12-30T00:07:36"/>
    <n v="5"/>
    <n v="0.5"/>
    <n v="4.5"/>
    <x v="2"/>
    <n v="0.25"/>
    <n v="0.25"/>
    <n v="0.5"/>
    <n v="0.69133333333333336"/>
    <n v="0.4"/>
    <n v="0"/>
    <n v="0"/>
    <n v="4.7163333333333339"/>
    <m/>
    <x v="0"/>
    <n v="5"/>
    <n v="1"/>
    <s v="Bronze"/>
  </r>
  <r>
    <x v="56"/>
    <s v="M"/>
    <n v="6"/>
    <n v="7.13"/>
    <d v="1899-12-30T00:45:28"/>
    <d v="1899-12-30T00:45:28"/>
    <d v="1899-12-30T00:45:28"/>
    <n v="9"/>
    <d v="1899-12-30T00:06:23"/>
    <n v="1.6976190476190476"/>
    <n v="2"/>
    <n v="1"/>
    <x v="1"/>
    <n v="0.5"/>
    <n v="0.25"/>
    <n v="0.25"/>
    <n v="0"/>
    <n v="0"/>
    <n v="0"/>
    <n v="0"/>
    <n v="1.5988095238095239"/>
    <n v="0.25"/>
    <x v="0"/>
    <n v="5"/>
    <n v="1"/>
    <s v="Bronze"/>
  </r>
  <r>
    <x v="57"/>
    <s v="M"/>
    <n v="6"/>
    <n v="22"/>
    <d v="1899-12-30T01:46:45"/>
    <d v="1899-12-30T01:48:37"/>
    <d v="1899-12-30T01:47:41"/>
    <n v="287"/>
    <d v="1899-12-30T00:04:54"/>
    <n v="5"/>
    <n v="4"/>
    <n v="0.75"/>
    <x v="1"/>
    <n v="0.5"/>
    <n v="0.25"/>
    <n v="0.25"/>
    <n v="0.19133333333333333"/>
    <n v="0"/>
    <n v="0"/>
    <n v="0"/>
    <n v="3.8788333333333331"/>
    <m/>
    <x v="0"/>
    <n v="3"/>
    <n v="1"/>
    <s v="Bronze"/>
  </r>
  <r>
    <x v="60"/>
    <s v="F"/>
    <n v="6"/>
    <n v="12"/>
    <d v="1899-12-30T01:18:55"/>
    <d v="1899-12-30T01:19:06"/>
    <d v="1899-12-30T01:19:01"/>
    <n v="418"/>
    <d v="1899-12-30T00:06:35"/>
    <n v="3"/>
    <n v="2.5"/>
    <n v="0.75"/>
    <x v="3"/>
    <n v="0.25"/>
    <n v="0.5"/>
    <n v="0.25"/>
    <n v="0.27866666666666667"/>
    <n v="0"/>
    <n v="0"/>
    <n v="0"/>
    <n v="2.4661666666666666"/>
    <m/>
    <x v="0"/>
    <n v="5"/>
    <n v="1"/>
    <s v="Bronze"/>
  </r>
  <r>
    <x v="61"/>
    <s v="M"/>
    <n v="6"/>
    <n v="100.35"/>
    <d v="1899-12-30T11:52:41"/>
    <d v="1899-12-30T13:16:45"/>
    <d v="1899-12-30T12:34:43"/>
    <n v="1193"/>
    <d v="1899-12-30T00:07:31"/>
    <n v="5"/>
    <n v="0.5"/>
    <n v="5"/>
    <x v="1"/>
    <n v="0.5"/>
    <n v="0.25"/>
    <n v="0.25"/>
    <n v="0.79533333333333334"/>
    <n v="3.9"/>
    <n v="0"/>
    <n v="0"/>
    <n v="8.570333333333334"/>
    <m/>
    <x v="0"/>
    <n v="1"/>
    <n v="1"/>
    <s v="Bronze"/>
  </r>
  <r>
    <x v="62"/>
    <s v="M"/>
    <n v="6"/>
    <n v="15.23"/>
    <d v="1899-12-30T01:24:54"/>
    <d v="1899-12-30T01:26:37"/>
    <d v="1899-12-30T01:25:46"/>
    <n v="22"/>
    <d v="1899-12-30T00:05:38"/>
    <n v="3.6261904761904762"/>
    <n v="3.25"/>
    <n v="5"/>
    <x v="2"/>
    <n v="0.25"/>
    <n v="0.25"/>
    <n v="0.5"/>
    <n v="0"/>
    <n v="0"/>
    <n v="0"/>
    <n v="0"/>
    <n v="4.2190476190476192"/>
    <m/>
    <x v="0"/>
    <n v="5"/>
    <n v="1"/>
    <s v="Bronze"/>
  </r>
  <r>
    <x v="64"/>
    <s v="F"/>
    <n v="6"/>
    <n v="12.76"/>
    <d v="1899-12-30T02:06:06"/>
    <d v="1899-12-30T02:06:08"/>
    <d v="1899-12-30T02:06:07"/>
    <n v="445"/>
    <d v="1899-12-30T00:09:53"/>
    <n v="3.19"/>
    <n v="0"/>
    <n v="0.25"/>
    <x v="3"/>
    <n v="0.25"/>
    <n v="0.5"/>
    <n v="0.25"/>
    <n v="0"/>
    <n v="0"/>
    <n v="0"/>
    <n v="0"/>
    <n v="0.86"/>
    <m/>
    <x v="0"/>
    <n v="5"/>
    <n v="1"/>
    <s v="Bronze"/>
  </r>
  <r>
    <x v="67"/>
    <s v="F"/>
    <n v="6"/>
    <n v="18.09"/>
    <d v="1899-12-30T01:45:49"/>
    <d v="1899-12-30T01:46:24"/>
    <d v="1899-12-30T01:46:07"/>
    <n v="52"/>
    <d v="1899-12-30T00:05:52"/>
    <n v="4.5225"/>
    <n v="3.5"/>
    <n v="3"/>
    <x v="2"/>
    <n v="0.25"/>
    <n v="0.25"/>
    <n v="0.5"/>
    <n v="0"/>
    <n v="0"/>
    <n v="0"/>
    <n v="0"/>
    <n v="3.5056250000000002"/>
    <m/>
    <x v="0"/>
    <n v="5"/>
    <n v="1"/>
    <s v="Bronze"/>
  </r>
  <r>
    <x v="68"/>
    <s v="M"/>
    <n v="6"/>
    <n v="15.06"/>
    <d v="1899-12-30T01:33:53"/>
    <d v="1899-12-30T01:40:02"/>
    <d v="1899-12-30T01:36:57"/>
    <n v="86"/>
    <d v="1899-12-30T00:06:26"/>
    <n v="3.5857142857142859"/>
    <n v="2"/>
    <n v="5"/>
    <x v="2"/>
    <n v="0.25"/>
    <n v="0.25"/>
    <n v="0.5"/>
    <n v="0"/>
    <n v="0"/>
    <n v="0"/>
    <n v="0"/>
    <n v="3.8964285714285714"/>
    <m/>
    <x v="0"/>
    <n v="5"/>
    <n v="1"/>
    <s v="Bronze"/>
  </r>
  <r>
    <x v="69"/>
    <s v="M"/>
    <n v="6"/>
    <n v="14.26"/>
    <d v="1899-12-30T01:29:12"/>
    <d v="1899-12-30T01:41:12"/>
    <d v="1899-12-30T01:35:12"/>
    <n v="75"/>
    <d v="1899-12-30T00:06:41"/>
    <n v="3.3952380952380952"/>
    <n v="1.5"/>
    <n v="1.5"/>
    <x v="1"/>
    <n v="0.5"/>
    <n v="0.25"/>
    <n v="0.25"/>
    <n v="0"/>
    <n v="0"/>
    <n v="0"/>
    <n v="0"/>
    <n v="2.4476190476190478"/>
    <m/>
    <x v="0"/>
    <n v="4"/>
    <n v="1"/>
    <s v="Bronze"/>
  </r>
  <r>
    <x v="70"/>
    <s v="F"/>
    <n v="6"/>
    <n v="3.06"/>
    <d v="1899-12-30T00:16:56"/>
    <d v="1899-12-30T00:16:56"/>
    <d v="1899-12-30T00:16:56"/>
    <n v="0"/>
    <d v="1899-12-30T00:05:32"/>
    <n v="0.76500000000000001"/>
    <n v="3.75"/>
    <n v="3.25"/>
    <x v="3"/>
    <n v="0.25"/>
    <n v="0.5"/>
    <n v="0.25"/>
    <n v="0"/>
    <n v="0"/>
    <n v="0"/>
    <n v="0"/>
    <n v="2.8787500000000001"/>
    <m/>
    <x v="0"/>
    <n v="5"/>
    <n v="1"/>
    <s v="Bronze"/>
  </r>
  <r>
    <x v="29"/>
    <s v="M"/>
    <n v="6"/>
    <n v="21.31"/>
    <d v="1899-12-30T01:43:57"/>
    <d v="1899-12-30T01:44:00"/>
    <d v="1899-12-30T01:43:58"/>
    <n v="46"/>
    <d v="1899-12-30T00:04:53"/>
    <n v="5"/>
    <n v="4"/>
    <n v="2.75"/>
    <x v="1"/>
    <n v="0.5"/>
    <n v="0.25"/>
    <n v="0.25"/>
    <n v="0"/>
    <n v="0"/>
    <n v="0"/>
    <n v="0"/>
    <n v="4.1875"/>
    <m/>
    <x v="0"/>
    <n v="5"/>
    <n v="1"/>
    <s v="Silver"/>
  </r>
  <r>
    <x v="21"/>
    <s v="M"/>
    <n v="6"/>
    <n v="10.050000000000001"/>
    <d v="1899-12-30T00:43:04"/>
    <d v="1899-12-30T00:44:46"/>
    <d v="1899-12-30T00:43:55"/>
    <n v="7"/>
    <d v="1899-12-30T00:04:22"/>
    <n v="2.3928571428571428"/>
    <n v="4.5"/>
    <n v="1"/>
    <x v="3"/>
    <n v="0.25"/>
    <n v="0.5"/>
    <n v="0.25"/>
    <n v="0"/>
    <n v="0"/>
    <n v="0"/>
    <n v="0"/>
    <n v="3.0982142857142856"/>
    <m/>
    <x v="0"/>
    <n v="2"/>
    <n v="1"/>
    <s v="Silver"/>
  </r>
  <r>
    <x v="28"/>
    <s v="M"/>
    <n v="6"/>
    <n v="10.02"/>
    <d v="1899-12-30T00:54:58"/>
    <d v="1899-12-30T01:01:06"/>
    <d v="1899-12-30T00:58:02"/>
    <n v="25"/>
    <d v="1899-12-30T00:05:48"/>
    <n v="2.3857142857142857"/>
    <n v="3"/>
    <n v="2.75"/>
    <x v="2"/>
    <n v="0.25"/>
    <n v="0.25"/>
    <n v="0.5"/>
    <n v="0"/>
    <n v="0"/>
    <n v="0"/>
    <n v="0"/>
    <n v="2.7214285714285715"/>
    <m/>
    <x v="0"/>
    <n v="5"/>
    <n v="1"/>
    <s v="Silver"/>
  </r>
  <r>
    <x v="35"/>
    <s v="M"/>
    <n v="6"/>
    <n v="18.350000000000001"/>
    <d v="1899-12-30T01:44:57"/>
    <d v="1899-12-30T01:45:00"/>
    <d v="1899-12-30T01:44:59"/>
    <n v="39"/>
    <d v="1899-12-30T00:05:43"/>
    <n v="4.3690476190476195"/>
    <n v="3.25"/>
    <n v="0.5"/>
    <x v="1"/>
    <n v="0.5"/>
    <n v="0.25"/>
    <n v="0.25"/>
    <n v="0"/>
    <n v="0"/>
    <n v="0"/>
    <n v="0"/>
    <n v="3.1220238095238098"/>
    <m/>
    <x v="0"/>
    <n v="5"/>
    <n v="1"/>
    <s v="Silver"/>
  </r>
  <r>
    <x v="33"/>
    <s v="M"/>
    <n v="6"/>
    <n v="18.309999999999999"/>
    <d v="1899-12-30T01:31:19"/>
    <d v="1899-12-30T01:31:25"/>
    <d v="1899-12-30T01:31:22"/>
    <n v="16"/>
    <d v="1899-12-30T00:04:59"/>
    <n v="4.3595238095238091"/>
    <n v="4"/>
    <n v="2"/>
    <x v="2"/>
    <n v="0.25"/>
    <n v="0.25"/>
    <n v="0.5"/>
    <n v="0"/>
    <n v="0"/>
    <n v="0"/>
    <n v="0"/>
    <n v="3.0898809523809523"/>
    <m/>
    <x v="0"/>
    <n v="5"/>
    <n v="1"/>
    <s v="Silver"/>
  </r>
  <r>
    <x v="22"/>
    <s v="M"/>
    <n v="6"/>
    <n v="0"/>
    <d v="1899-12-30T00:00:00"/>
    <d v="1899-12-30T00:00:00"/>
    <d v="1899-12-30T00:00:00"/>
    <n v="0"/>
    <d v="1899-12-30T00:00:00"/>
    <n v="0"/>
    <n v="0"/>
    <n v="0"/>
    <x v="0"/>
    <n v="0.25"/>
    <n v="0.25"/>
    <n v="0.25"/>
    <n v="0"/>
    <n v="0"/>
    <n v="0"/>
    <n v="0"/>
    <n v="0.5"/>
    <m/>
    <x v="0"/>
    <n v="1"/>
    <n v="1"/>
    <s v="Silver"/>
  </r>
  <r>
    <x v="26"/>
    <s v="M"/>
    <n v="6"/>
    <n v="30.35"/>
    <d v="1899-12-30T02:47:12"/>
    <d v="1899-12-30T02:47:15"/>
    <d v="1899-12-30T02:47:14"/>
    <n v="80"/>
    <d v="1899-12-30T00:05:31"/>
    <n v="5"/>
    <n v="3.5"/>
    <n v="3.75"/>
    <x v="1"/>
    <n v="0.5"/>
    <n v="0.25"/>
    <n v="0.25"/>
    <n v="0"/>
    <n v="0.4"/>
    <n v="0"/>
    <n v="0"/>
    <n v="4.7125000000000004"/>
    <m/>
    <x v="0"/>
    <n v="5"/>
    <n v="1"/>
    <s v="Silver"/>
  </r>
  <r>
    <x v="32"/>
    <s v="M"/>
    <n v="6"/>
    <n v="7.02"/>
    <d v="1899-12-30T00:40:56"/>
    <d v="1899-12-30T00:40:56"/>
    <d v="1899-12-30T00:40:56"/>
    <n v="7"/>
    <d v="1899-12-30T00:05:50"/>
    <n v="1.6714285714285713"/>
    <n v="3"/>
    <n v="2.25"/>
    <x v="2"/>
    <n v="0.25"/>
    <n v="0.25"/>
    <n v="0.5"/>
    <n v="0"/>
    <n v="0"/>
    <n v="0"/>
    <n v="0"/>
    <n v="2.2928571428571427"/>
    <m/>
    <x v="0"/>
    <n v="5"/>
    <n v="1"/>
    <s v="Silver"/>
  </r>
  <r>
    <x v="23"/>
    <s v="M"/>
    <n v="6"/>
    <n v="18.309999999999999"/>
    <d v="1899-12-30T01:41:43"/>
    <d v="1899-12-30T01:50:03"/>
    <d v="1899-12-30T01:45:53"/>
    <n v="57"/>
    <d v="1899-12-30T00:05:47"/>
    <n v="4.3595238095238091"/>
    <n v="3"/>
    <n v="2"/>
    <x v="3"/>
    <n v="0.25"/>
    <n v="0.5"/>
    <n v="0.25"/>
    <n v="0"/>
    <n v="0"/>
    <n v="0"/>
    <n v="0"/>
    <n v="3.0898809523809523"/>
    <m/>
    <x v="0"/>
    <n v="5"/>
    <n v="1"/>
    <s v="Silver"/>
  </r>
  <r>
    <x v="27"/>
    <s v="M"/>
    <n v="6"/>
    <n v="18.010000000000002"/>
    <d v="1899-12-30T01:19:34"/>
    <d v="1899-12-30T01:21:41"/>
    <d v="1899-12-30T01:20:37"/>
    <n v="37"/>
    <d v="1899-12-30T00:04:29"/>
    <n v="4.288095238095238"/>
    <n v="4.5"/>
    <n v="2.5"/>
    <x v="2"/>
    <n v="0.25"/>
    <n v="0.25"/>
    <n v="0.5"/>
    <n v="0"/>
    <n v="0"/>
    <n v="0"/>
    <n v="0"/>
    <n v="3.4470238095238095"/>
    <m/>
    <x v="0"/>
    <n v="5"/>
    <n v="1"/>
    <s v="Silver"/>
  </r>
  <r>
    <x v="25"/>
    <s v="M"/>
    <n v="6"/>
    <n v="30.01"/>
    <d v="1899-12-30T02:59:05"/>
    <d v="1899-12-30T03:05:08"/>
    <d v="1899-12-30T03:02:07"/>
    <n v="679"/>
    <d v="1899-12-30T00:06:04"/>
    <n v="5"/>
    <n v="2.5"/>
    <n v="3"/>
    <x v="1"/>
    <n v="0.5"/>
    <n v="0.25"/>
    <n v="0.25"/>
    <n v="0.45266666666666666"/>
    <n v="0.4"/>
    <n v="0"/>
    <n v="0"/>
    <n v="4.7276666666666669"/>
    <m/>
    <x v="0"/>
    <n v="5"/>
    <n v="1"/>
    <s v="Silver"/>
  </r>
  <r>
    <x v="37"/>
    <s v="M"/>
    <n v="6"/>
    <n v="21.75"/>
    <d v="1899-12-30T01:46:15"/>
    <d v="1899-12-30T02:07:04"/>
    <d v="1899-12-30T01:56:39"/>
    <n v="38"/>
    <d v="1899-12-30T00:05:22"/>
    <n v="5"/>
    <n v="3.5"/>
    <n v="0.5"/>
    <x v="1"/>
    <n v="0.5"/>
    <n v="0.25"/>
    <n v="0.25"/>
    <n v="0"/>
    <n v="0"/>
    <n v="0"/>
    <n v="0"/>
    <n v="3.5"/>
    <m/>
    <x v="0"/>
    <n v="5"/>
    <n v="1"/>
    <s v="Silver"/>
  </r>
  <r>
    <x v="38"/>
    <s v="M"/>
    <n v="6"/>
    <n v="18.010000000000002"/>
    <d v="1899-12-30T01:30:38"/>
    <d v="1899-12-30T01:31:24"/>
    <d v="1899-12-30T01:31:01"/>
    <n v="100"/>
    <d v="1899-12-30T00:05:03"/>
    <n v="4.288095238095238"/>
    <n v="3.75"/>
    <n v="1.75"/>
    <x v="1"/>
    <n v="0.5"/>
    <n v="0.25"/>
    <n v="0.25"/>
    <n v="0"/>
    <n v="0"/>
    <n v="0"/>
    <n v="0"/>
    <n v="3.519047619047619"/>
    <m/>
    <x v="0"/>
    <n v="5"/>
    <n v="1"/>
    <s v="Silver"/>
  </r>
  <r>
    <x v="39"/>
    <s v="M"/>
    <n v="6"/>
    <n v="10.1"/>
    <d v="1899-12-30T00:57:29"/>
    <d v="1899-12-30T00:57:31"/>
    <d v="1899-12-30T00:57:30"/>
    <n v="6"/>
    <d v="1899-12-30T00:05:42"/>
    <n v="2.4047619047619047"/>
    <n v="3.25"/>
    <n v="3.5"/>
    <x v="2"/>
    <n v="0.25"/>
    <n v="0.25"/>
    <n v="0.5"/>
    <n v="0"/>
    <n v="0"/>
    <n v="0"/>
    <n v="0"/>
    <n v="3.1636904761904763"/>
    <m/>
    <x v="0"/>
    <n v="5"/>
    <n v="1"/>
    <s v="Silver"/>
  </r>
  <r>
    <x v="30"/>
    <s v="M"/>
    <n v="6"/>
    <n v="10.02"/>
    <d v="1899-12-30T00:48:19"/>
    <d v="1899-12-30T00:54:10"/>
    <d v="1899-12-30T00:51:15"/>
    <n v="20"/>
    <d v="1899-12-30T00:05:07"/>
    <n v="2.3857142857142857"/>
    <n v="3.75"/>
    <n v="2.75"/>
    <x v="2"/>
    <n v="0.25"/>
    <n v="0.25"/>
    <n v="0.5"/>
    <n v="0"/>
    <n v="0"/>
    <n v="0"/>
    <n v="0.4"/>
    <n v="3.3089285714285714"/>
    <m/>
    <x v="0"/>
    <n v="5"/>
    <n v="1"/>
    <s v="Silver"/>
  </r>
  <r>
    <x v="36"/>
    <s v="M"/>
    <n v="6"/>
    <n v="22.22"/>
    <d v="1899-12-30T02:14:50"/>
    <d v="1899-12-30T02:15:12"/>
    <d v="1899-12-30T02:15:01"/>
    <n v="21"/>
    <d v="1899-12-30T00:06:05"/>
    <n v="5"/>
    <n v="2.5"/>
    <n v="2.25"/>
    <x v="1"/>
    <n v="0.5"/>
    <n v="0.25"/>
    <n v="0.25"/>
    <n v="0"/>
    <n v="0"/>
    <n v="0"/>
    <n v="0"/>
    <n v="3.6875"/>
    <m/>
    <x v="0"/>
    <n v="5"/>
    <n v="1"/>
    <s v="Silver"/>
  </r>
  <r>
    <x v="20"/>
    <s v="M"/>
    <n v="6"/>
    <n v="10.050000000000001"/>
    <d v="1899-12-30T00:52:50"/>
    <d v="1899-12-30T00:52:50"/>
    <d v="1899-12-30T00:52:50"/>
    <n v="23"/>
    <d v="1899-12-30T00:05:15"/>
    <n v="2.3928571428571428"/>
    <n v="3.75"/>
    <n v="2.5"/>
    <x v="2"/>
    <n v="0.25"/>
    <n v="0.25"/>
    <n v="0.5"/>
    <n v="0"/>
    <n v="0"/>
    <n v="0"/>
    <n v="0"/>
    <n v="2.7857142857142856"/>
    <m/>
    <x v="0"/>
    <n v="5"/>
    <n v="1"/>
    <s v="Silver"/>
  </r>
  <r>
    <x v="31"/>
    <s v="M"/>
    <n v="6"/>
    <n v="14.23"/>
    <d v="1899-12-30T01:25:22"/>
    <d v="1899-12-30T01:25:30"/>
    <d v="1899-12-30T01:25:26"/>
    <n v="26"/>
    <d v="1899-12-30T00:06:00"/>
    <n v="3.388095238095238"/>
    <n v="3"/>
    <n v="3.5"/>
    <x v="2"/>
    <n v="0.25"/>
    <n v="0.25"/>
    <n v="0.5"/>
    <n v="0"/>
    <n v="0"/>
    <n v="0"/>
    <n v="0"/>
    <n v="3.3470238095238094"/>
    <m/>
    <x v="0"/>
    <n v="5"/>
    <n v="1"/>
    <s v="Silver"/>
  </r>
  <r>
    <x v="11"/>
    <s v="M"/>
    <n v="7"/>
    <n v="15.07"/>
    <d v="1899-12-30T00:52:34"/>
    <d v="1899-12-30T00:52:34"/>
    <d v="1899-12-30T00:52:34"/>
    <n v="28"/>
    <d v="1899-12-30T00:03:29"/>
    <n v="3.5880952380952382"/>
    <n v="5"/>
    <n v="2.75"/>
    <x v="3"/>
    <n v="0.25"/>
    <n v="0.5"/>
    <n v="0.25"/>
    <n v="0"/>
    <n v="0"/>
    <n v="4.1999999999999993"/>
    <n v="0"/>
    <n v="8.2845238095238081"/>
    <m/>
    <x v="0"/>
    <n v="5"/>
    <n v="1"/>
    <s v="Gold"/>
  </r>
  <r>
    <x v="1"/>
    <s v="M"/>
    <n v="7"/>
    <n v="8.33"/>
    <d v="1899-12-30T00:41:37"/>
    <d v="1899-12-30T00:41:41"/>
    <d v="1899-12-30T00:41:39"/>
    <n v="306"/>
    <d v="1899-12-30T00:05:00"/>
    <n v="1.9833333333333332"/>
    <n v="4"/>
    <n v="4.5"/>
    <x v="2"/>
    <n v="0.25"/>
    <n v="0.25"/>
    <n v="0.5"/>
    <n v="0.20399999999999999"/>
    <n v="0"/>
    <n v="0"/>
    <n v="0"/>
    <n v="3.9498333333333338"/>
    <m/>
    <x v="7"/>
    <n v="5"/>
    <n v="1"/>
    <s v="Gold"/>
  </r>
  <r>
    <x v="18"/>
    <s v="M"/>
    <n v="7"/>
    <n v="50.01"/>
    <d v="1899-12-30T07:08:46"/>
    <d v="1899-12-30T07:24:28"/>
    <d v="1899-12-30T07:16:37"/>
    <n v="1830"/>
    <d v="1899-12-30T00:08:44"/>
    <n v="5"/>
    <n v="0"/>
    <n v="5"/>
    <x v="2"/>
    <n v="0.25"/>
    <n v="0.25"/>
    <n v="0.5"/>
    <n v="1.22"/>
    <n v="1.4"/>
    <n v="0"/>
    <n v="0"/>
    <n v="6.3699999999999992"/>
    <m/>
    <x v="0"/>
    <n v="5"/>
    <n v="1"/>
    <s v="Gold"/>
  </r>
  <r>
    <x v="17"/>
    <s v="M"/>
    <n v="7"/>
    <n v="21.21"/>
    <d v="1899-12-30T01:50:25"/>
    <d v="1899-12-30T01:50:46"/>
    <d v="1899-12-30T01:50:35"/>
    <n v="105"/>
    <d v="1899-12-30T00:05:13"/>
    <n v="5"/>
    <n v="3.75"/>
    <n v="3.75"/>
    <x v="1"/>
    <n v="0.5"/>
    <n v="0.25"/>
    <n v="0.25"/>
    <n v="0"/>
    <n v="0"/>
    <n v="0"/>
    <n v="0.7"/>
    <n v="5.0750000000000002"/>
    <m/>
    <x v="0"/>
    <n v="5"/>
    <n v="1"/>
    <s v="Gold"/>
  </r>
  <r>
    <x v="9"/>
    <s v="F"/>
    <n v="7"/>
    <n v="25.21"/>
    <d v="1899-12-30T02:30:09"/>
    <d v="1899-12-30T02:53:48"/>
    <d v="1899-12-30T02:41:58"/>
    <n v="378"/>
    <d v="1899-12-30T00:06:26"/>
    <n v="5"/>
    <n v="3"/>
    <n v="5"/>
    <x v="1"/>
    <n v="0.5"/>
    <n v="0.25"/>
    <n v="0.25"/>
    <n v="0.252"/>
    <n v="0.2"/>
    <n v="0"/>
    <n v="0"/>
    <n v="4.952"/>
    <m/>
    <x v="0"/>
    <n v="3"/>
    <n v="1"/>
    <s v="Gold"/>
  </r>
  <r>
    <x v="8"/>
    <s v="M"/>
    <n v="7"/>
    <n v="5.03"/>
    <d v="1899-12-30T00:22:10"/>
    <d v="1899-12-30T00:22:10"/>
    <d v="1899-12-30T00:22:10"/>
    <n v="2"/>
    <d v="1899-12-30T00:04:24"/>
    <n v="1.1976190476190476"/>
    <n v="4.5"/>
    <n v="4.5"/>
    <x v="3"/>
    <n v="0.25"/>
    <n v="0.5"/>
    <n v="0.25"/>
    <n v="0"/>
    <n v="0"/>
    <n v="0"/>
    <n v="0"/>
    <n v="3.674404761904762"/>
    <m/>
    <x v="0"/>
    <n v="5"/>
    <n v="1"/>
    <s v="Gold"/>
  </r>
  <r>
    <x v="3"/>
    <s v="F"/>
    <n v="7"/>
    <n v="21.22"/>
    <d v="1899-12-30T02:01:28"/>
    <d v="1899-12-30T02:04:00"/>
    <d v="1899-12-30T02:02:44"/>
    <n v="44"/>
    <d v="1899-12-30T00:05:47"/>
    <n v="5"/>
    <n v="3.5"/>
    <n v="4.5"/>
    <x v="1"/>
    <n v="0.5"/>
    <n v="0.25"/>
    <n v="0.25"/>
    <n v="0"/>
    <n v="0"/>
    <n v="0"/>
    <n v="0"/>
    <n v="4.5"/>
    <m/>
    <x v="0"/>
    <n v="5"/>
    <n v="1"/>
    <s v="Gold"/>
  </r>
  <r>
    <x v="7"/>
    <s v="M"/>
    <n v="7"/>
    <n v="41.65"/>
    <d v="1899-12-30T08:36:31"/>
    <d v="1899-12-30T09:11:18"/>
    <d v="1899-12-30T08:53:54"/>
    <n v="2084"/>
    <d v="1899-12-30T00:12:49"/>
    <n v="5"/>
    <n v="0"/>
    <n v="1.25"/>
    <x v="2"/>
    <n v="0.25"/>
    <n v="0.25"/>
    <n v="0.5"/>
    <n v="1.3893333333333333"/>
    <n v="1"/>
    <n v="0"/>
    <n v="0.4"/>
    <n v="4.6643333333333334"/>
    <m/>
    <x v="0"/>
    <n v="5"/>
    <n v="1"/>
    <s v="Gold"/>
  </r>
  <r>
    <x v="12"/>
    <s v="F"/>
    <n v="7"/>
    <n v="10.36"/>
    <d v="1899-12-30T01:02:46"/>
    <d v="1899-12-30T01:07:42"/>
    <d v="1899-12-30T01:05:14"/>
    <n v="25"/>
    <d v="1899-12-30T00:06:18"/>
    <n v="2.59"/>
    <n v="3"/>
    <n v="4.75"/>
    <x v="2"/>
    <n v="0.25"/>
    <n v="0.25"/>
    <n v="0.5"/>
    <n v="0"/>
    <n v="0"/>
    <n v="0"/>
    <n v="0"/>
    <n v="3.7725"/>
    <m/>
    <x v="0"/>
    <n v="5"/>
    <n v="1"/>
    <s v="Gold"/>
  </r>
  <r>
    <x v="5"/>
    <s v="M"/>
    <n v="7"/>
    <n v="6.51"/>
    <d v="1899-12-30T00:31:48"/>
    <d v="1899-12-30T00:31:48"/>
    <d v="1899-12-30T00:31:48"/>
    <n v="19"/>
    <d v="1899-12-30T00:04:53"/>
    <n v="1.5499999999999998"/>
    <n v="4"/>
    <n v="4"/>
    <x v="2"/>
    <n v="0.25"/>
    <n v="0.25"/>
    <n v="0.5"/>
    <n v="0"/>
    <n v="0"/>
    <n v="0"/>
    <n v="0"/>
    <n v="3.3875000000000002"/>
    <m/>
    <x v="0"/>
    <n v="5"/>
    <n v="1"/>
    <s v="Gold"/>
  </r>
  <r>
    <x v="19"/>
    <s v="M"/>
    <n v="7"/>
    <n v="42.28"/>
    <d v="1899-12-30T04:15:36"/>
    <d v="1899-12-30T04:20:40"/>
    <d v="1899-12-30T04:18:08"/>
    <n v="1143"/>
    <d v="1899-12-30T00:06:06"/>
    <n v="5"/>
    <n v="2.5"/>
    <n v="3.25"/>
    <x v="1"/>
    <n v="0.5"/>
    <n v="0.25"/>
    <n v="0.25"/>
    <n v="0.76200000000000001"/>
    <n v="1"/>
    <n v="0"/>
    <n v="0"/>
    <n v="5.6995000000000005"/>
    <m/>
    <x v="0"/>
    <n v="5"/>
    <n v="1"/>
    <s v="Gold"/>
  </r>
  <r>
    <x v="15"/>
    <s v="M"/>
    <n v="7"/>
    <n v="9.1"/>
    <d v="1899-12-30T00:38:02"/>
    <d v="1899-12-30T00:38:35"/>
    <d v="1899-12-30T00:38:18"/>
    <n v="20"/>
    <d v="1899-12-30T00:04:13"/>
    <n v="2.1666666666666665"/>
    <n v="4.75"/>
    <n v="3"/>
    <x v="3"/>
    <n v="0.25"/>
    <n v="0.5"/>
    <n v="0.25"/>
    <n v="0"/>
    <n v="0"/>
    <n v="0"/>
    <n v="0"/>
    <n v="3.6666666666666665"/>
    <m/>
    <x v="0"/>
    <n v="5"/>
    <n v="1"/>
    <s v="Gold"/>
  </r>
  <r>
    <x v="16"/>
    <s v="F"/>
    <n v="7"/>
    <n v="10.01"/>
    <s v="0:53:$0"/>
    <d v="1899-12-30T00:53:40"/>
    <d v="1899-12-30T00:53:40"/>
    <n v="0"/>
    <d v="1899-12-30T00:05:22"/>
    <n v="2.5024999999999999"/>
    <n v="4"/>
    <n v="2"/>
    <x v="2"/>
    <n v="0.25"/>
    <n v="0.25"/>
    <n v="0.5"/>
    <n v="0"/>
    <n v="0"/>
    <n v="0"/>
    <n v="0"/>
    <n v="2.6256249999999999"/>
    <m/>
    <x v="0"/>
    <n v="5"/>
    <n v="1"/>
    <s v="Gold"/>
  </r>
  <r>
    <x v="4"/>
    <s v="M"/>
    <n v="7"/>
    <n v="22.01"/>
    <d v="1899-12-30T01:46:27"/>
    <d v="1899-12-30T01:46:27"/>
    <d v="1899-12-30T01:46:27"/>
    <n v="15"/>
    <d v="1899-12-30T00:04:50"/>
    <n v="5"/>
    <n v="4"/>
    <n v="2.25"/>
    <x v="2"/>
    <n v="0.25"/>
    <n v="0.25"/>
    <n v="0.5"/>
    <n v="0"/>
    <n v="0"/>
    <n v="0"/>
    <n v="0"/>
    <n v="3.375"/>
    <m/>
    <x v="0"/>
    <n v="5"/>
    <n v="1"/>
    <s v="Gold"/>
  </r>
  <r>
    <x v="2"/>
    <s v="F"/>
    <n v="7"/>
    <n v="3"/>
    <d v="1899-12-30T00:14:35"/>
    <d v="1899-12-30T00:14:35"/>
    <d v="1899-12-30T00:14:35"/>
    <n v="9"/>
    <d v="1899-12-30T00:04:52"/>
    <n v="0.75"/>
    <n v="4.5"/>
    <n v="3"/>
    <x v="3"/>
    <n v="0.25"/>
    <n v="0.5"/>
    <n v="0.25"/>
    <n v="0"/>
    <n v="0"/>
    <n v="0"/>
    <n v="0.4"/>
    <n v="3.5874999999999999"/>
    <m/>
    <x v="0"/>
    <n v="4"/>
    <n v="1"/>
    <s v="Gold"/>
  </r>
  <r>
    <x v="14"/>
    <s v="M"/>
    <n v="7"/>
    <n v="22.12"/>
    <d v="1899-12-30T01:57:28"/>
    <d v="1899-12-30T01:59:25"/>
    <d v="1899-12-30T01:58:26"/>
    <n v="26"/>
    <d v="1899-12-30T00:05:21"/>
    <n v="5"/>
    <n v="3.5"/>
    <n v="2"/>
    <x v="3"/>
    <n v="0.25"/>
    <n v="0.5"/>
    <n v="0.25"/>
    <n v="0"/>
    <n v="0"/>
    <n v="0"/>
    <n v="0"/>
    <n v="3.5"/>
    <m/>
    <x v="0"/>
    <n v="5"/>
    <n v="1"/>
    <s v="Gold"/>
  </r>
  <r>
    <x v="6"/>
    <s v="M"/>
    <n v="7"/>
    <n v="5.72"/>
    <d v="1899-12-30T00:53:54"/>
    <d v="1899-12-30T00:53:57"/>
    <d v="1899-12-30T00:53:55"/>
    <n v="994"/>
    <d v="1899-12-30T00:09:26"/>
    <n v="1.3619047619047617"/>
    <n v="0"/>
    <n v="2"/>
    <x v="2"/>
    <n v="0.25"/>
    <n v="0.25"/>
    <n v="0.5"/>
    <n v="0.66266666666666663"/>
    <n v="0"/>
    <n v="0"/>
    <n v="0"/>
    <n v="2.0031428571428571"/>
    <m/>
    <x v="7"/>
    <n v="5"/>
    <n v="1"/>
    <s v="Gold"/>
  </r>
  <r>
    <x v="10"/>
    <s v="M"/>
    <n v="7"/>
    <n v="13.86"/>
    <d v="1899-12-30T01:15:37"/>
    <d v="1899-12-30T01:16:43"/>
    <d v="1899-12-30T01:16:10"/>
    <n v="20"/>
    <d v="1899-12-30T00:05:30"/>
    <n v="3.3"/>
    <n v="3.5"/>
    <n v="0.5"/>
    <x v="1"/>
    <n v="0.5"/>
    <n v="0.25"/>
    <n v="0.25"/>
    <n v="0"/>
    <n v="0"/>
    <n v="0"/>
    <n v="0"/>
    <n v="2.65"/>
    <m/>
    <x v="0"/>
    <n v="5"/>
    <n v="1"/>
    <s v="Gold"/>
  </r>
  <r>
    <x v="0"/>
    <s v="F"/>
    <n v="7"/>
    <n v="15.21"/>
    <d v="1899-12-30T02:09:32"/>
    <d v="1899-12-30T02:10:06"/>
    <d v="1899-12-30T02:09:49"/>
    <n v="1110"/>
    <d v="1899-12-30T00:08:32"/>
    <n v="3.8025000000000002"/>
    <n v="0.5"/>
    <n v="2"/>
    <x v="3"/>
    <n v="0.25"/>
    <n v="0.5"/>
    <n v="0.25"/>
    <n v="0.74"/>
    <n v="0"/>
    <n v="0"/>
    <n v="0"/>
    <n v="2.4406249999999998"/>
    <m/>
    <x v="8"/>
    <n v="3"/>
    <n v="1"/>
    <s v="Gold"/>
  </r>
  <r>
    <x v="40"/>
    <s v="M"/>
    <n v="7"/>
    <n v="42.4"/>
    <d v="1899-12-30T03:32:27"/>
    <d v="1899-12-30T03:33:16"/>
    <d v="1899-12-30T03:32:52"/>
    <n v="158"/>
    <d v="1899-12-30T00:05:01"/>
    <n v="5"/>
    <n v="3.75"/>
    <n v="4.5"/>
    <x v="2"/>
    <n v="0.25"/>
    <n v="0.25"/>
    <n v="0.5"/>
    <n v="0"/>
    <n v="1"/>
    <n v="0"/>
    <n v="0"/>
    <n v="5.4375"/>
    <m/>
    <x v="0"/>
    <n v="5"/>
    <n v="1"/>
    <s v="Bronze"/>
  </r>
  <r>
    <x v="41"/>
    <s v="M"/>
    <n v="7"/>
    <n v="8.02"/>
    <d v="1899-12-30T00:39:11"/>
    <d v="1899-12-30T00:39:11"/>
    <d v="1899-12-30T00:39:11"/>
    <n v="4"/>
    <d v="1899-12-30T00:04:53"/>
    <n v="1.9095238095238094"/>
    <n v="4"/>
    <n v="2"/>
    <x v="3"/>
    <n v="0.25"/>
    <n v="0.5"/>
    <n v="0.25"/>
    <n v="0"/>
    <n v="0"/>
    <n v="0"/>
    <n v="0.4"/>
    <n v="3.3773809523809524"/>
    <m/>
    <x v="0"/>
    <n v="5"/>
    <n v="1"/>
    <s v="Bronze"/>
  </r>
  <r>
    <x v="44"/>
    <s v="F"/>
    <n v="7"/>
    <n v="21.32"/>
    <d v="1899-12-30T02:00:58"/>
    <d v="1899-12-30T02:17:57"/>
    <d v="1899-12-30T02:09:27"/>
    <n v="42"/>
    <d v="1899-12-30T00:06:04"/>
    <n v="5"/>
    <n v="3.25"/>
    <n v="2.5"/>
    <x v="1"/>
    <n v="0.5"/>
    <n v="0.25"/>
    <n v="0.25"/>
    <n v="0"/>
    <n v="0"/>
    <n v="0"/>
    <n v="0"/>
    <n v="3.9375"/>
    <m/>
    <x v="0"/>
    <n v="5"/>
    <n v="1"/>
    <s v="Bronze"/>
  </r>
  <r>
    <x v="45"/>
    <s v="M"/>
    <n v="7"/>
    <n v="30.01"/>
    <d v="1899-12-30T02:10:39"/>
    <d v="1899-12-30T02:10:39"/>
    <d v="1899-12-30T02:10:39"/>
    <n v="121"/>
    <d v="1899-12-30T00:04:21"/>
    <n v="5"/>
    <n v="4.5"/>
    <n v="1.75"/>
    <x v="1"/>
    <n v="0.5"/>
    <n v="0.25"/>
    <n v="0.25"/>
    <n v="0"/>
    <n v="0.4"/>
    <n v="0"/>
    <n v="0"/>
    <n v="4.4625000000000004"/>
    <m/>
    <x v="0"/>
    <n v="5"/>
    <n v="1"/>
    <s v="Bronze"/>
  </r>
  <r>
    <x v="46"/>
    <s v="M"/>
    <n v="7"/>
    <n v="35.01"/>
    <d v="1899-12-30T02:46:52"/>
    <d v="1899-12-30T03:00:12"/>
    <d v="1899-12-30T02:53:32"/>
    <n v="11"/>
    <d v="1899-12-30T00:04:57"/>
    <n v="5"/>
    <n v="4"/>
    <n v="0.5"/>
    <x v="1"/>
    <n v="0.5"/>
    <n v="0.25"/>
    <n v="0.25"/>
    <n v="0"/>
    <n v="0.7"/>
    <n v="0"/>
    <n v="0"/>
    <n v="4.3250000000000002"/>
    <m/>
    <x v="0"/>
    <n v="5"/>
    <n v="1"/>
    <s v="Bronze"/>
  </r>
  <r>
    <x v="47"/>
    <s v="M"/>
    <n v="7"/>
    <n v="26.86"/>
    <d v="1899-12-30T02:54:14"/>
    <d v="1899-12-30T02:54:14"/>
    <d v="1899-12-30T02:54:14"/>
    <n v="68"/>
    <d v="1899-12-30T00:06:29"/>
    <n v="5"/>
    <n v="2"/>
    <n v="3.25"/>
    <x v="2"/>
    <n v="0.25"/>
    <n v="0.25"/>
    <n v="0.5"/>
    <n v="0"/>
    <n v="0.2"/>
    <n v="0"/>
    <n v="0"/>
    <n v="3.5750000000000002"/>
    <m/>
    <x v="0"/>
    <n v="5"/>
    <n v="1"/>
    <s v="Bronze"/>
  </r>
  <r>
    <x v="49"/>
    <s v="M"/>
    <n v="7"/>
    <n v="12.12"/>
    <d v="1899-12-30T00:57:11"/>
    <d v="1899-12-30T00:57:11"/>
    <d v="1899-12-30T00:57:11"/>
    <n v="149"/>
    <d v="1899-12-30T00:04:43"/>
    <n v="2.8857142857142852"/>
    <n v="4.25"/>
    <n v="0.25"/>
    <x v="3"/>
    <n v="0.25"/>
    <n v="0.5"/>
    <n v="0.25"/>
    <n v="0"/>
    <n v="0"/>
    <n v="0"/>
    <n v="0"/>
    <n v="2.9089285714285715"/>
    <m/>
    <x v="0"/>
    <n v="5"/>
    <n v="1"/>
    <s v="Bronze"/>
  </r>
  <r>
    <x v="51"/>
    <s v="F"/>
    <n v="7"/>
    <n v="12.83"/>
    <d v="1899-12-30T01:13:09"/>
    <d v="1899-12-30T01:13:09"/>
    <d v="1899-12-30T01:13:09"/>
    <n v="88"/>
    <d v="1899-12-30T00:05:42"/>
    <n v="3.2075"/>
    <n v="3.75"/>
    <n v="1.75"/>
    <x v="1"/>
    <n v="0.5"/>
    <n v="0.25"/>
    <n v="0.25"/>
    <n v="0"/>
    <n v="0"/>
    <n v="0"/>
    <n v="0"/>
    <n v="2.9787499999999998"/>
    <m/>
    <x v="0"/>
    <n v="4"/>
    <n v="1"/>
    <s v="Bronze"/>
  </r>
  <r>
    <x v="52"/>
    <s v="M"/>
    <n v="7"/>
    <n v="5.05"/>
    <d v="1899-12-30T00:28:24"/>
    <d v="1899-12-30T00:28:31"/>
    <d v="1899-12-30T00:28:27"/>
    <n v="13"/>
    <d v="1899-12-30T00:05:38"/>
    <n v="1.2023809523809523"/>
    <n v="3.25"/>
    <n v="0.5"/>
    <x v="1"/>
    <n v="0.5"/>
    <n v="0.25"/>
    <n v="0.25"/>
    <n v="0"/>
    <n v="0"/>
    <n v="0"/>
    <n v="0"/>
    <n v="1.5386904761904763"/>
    <m/>
    <x v="0"/>
    <n v="4"/>
    <n v="1"/>
    <s v="Bronze"/>
  </r>
  <r>
    <x v="53"/>
    <s v="M"/>
    <n v="7"/>
    <n v="13.24"/>
    <d v="1899-12-30T01:10:36"/>
    <d v="1899-12-30T01:14:01"/>
    <d v="1899-12-30T01:12:19"/>
    <n v="25"/>
    <d v="1899-12-30T00:05:28"/>
    <n v="3.1523809523809523"/>
    <n v="3.5"/>
    <n v="1.5"/>
    <x v="2"/>
    <n v="0.25"/>
    <n v="0.25"/>
    <n v="0.5"/>
    <n v="0"/>
    <n v="0"/>
    <n v="0"/>
    <n v="0"/>
    <n v="2.413095238095238"/>
    <m/>
    <x v="0"/>
    <n v="5"/>
    <n v="1"/>
    <s v="Bronze"/>
  </r>
  <r>
    <x v="54"/>
    <s v="F"/>
    <n v="7"/>
    <n v="17"/>
    <d v="1899-12-30T01:32:34"/>
    <d v="1899-12-30T01:40:20"/>
    <d v="1899-12-30T01:36:27"/>
    <n v="23"/>
    <d v="1899-12-30T00:05:40"/>
    <n v="4.25"/>
    <n v="3.75"/>
    <n v="2.75"/>
    <x v="1"/>
    <n v="0.5"/>
    <n v="0.25"/>
    <n v="0.25"/>
    <n v="0"/>
    <n v="0"/>
    <n v="0"/>
    <n v="0"/>
    <n v="3.75"/>
    <m/>
    <x v="0"/>
    <n v="2"/>
    <n v="1"/>
    <s v="Bronze"/>
  </r>
  <r>
    <x v="55"/>
    <s v="M"/>
    <n v="7"/>
    <n v="14"/>
    <d v="1899-12-30T01:06:20"/>
    <d v="1899-12-30T01:07:08"/>
    <d v="1899-12-30T01:06:44"/>
    <n v="87"/>
    <d v="1899-12-30T00:04:46"/>
    <n v="3.333333333333333"/>
    <n v="4.25"/>
    <n v="2.75"/>
    <x v="3"/>
    <n v="0.25"/>
    <n v="0.5"/>
    <n v="0.25"/>
    <n v="0"/>
    <n v="0"/>
    <n v="0"/>
    <n v="0"/>
    <n v="3.645833333333333"/>
    <m/>
    <x v="0"/>
    <n v="5"/>
    <n v="1"/>
    <s v="Bronze"/>
  </r>
  <r>
    <x v="56"/>
    <s v="M"/>
    <n v="7"/>
    <n v="7.1"/>
    <d v="1899-12-30T00:38:21"/>
    <d v="1899-12-30T00:38:21"/>
    <d v="1899-12-30T00:38:21"/>
    <n v="9"/>
    <d v="1899-12-30T00:05:24"/>
    <n v="1.6904761904761902"/>
    <n v="3.5"/>
    <n v="1"/>
    <x v="1"/>
    <n v="0.5"/>
    <n v="0.25"/>
    <n v="0.25"/>
    <n v="0"/>
    <n v="0"/>
    <n v="0"/>
    <n v="0"/>
    <n v="1.9702380952380951"/>
    <m/>
    <x v="0"/>
    <n v="5"/>
    <n v="1"/>
    <s v="Bronze"/>
  </r>
  <r>
    <x v="57"/>
    <s v="M"/>
    <n v="7"/>
    <n v="15"/>
    <d v="1899-12-30T01:06:57"/>
    <d v="1899-12-30T01:08:20"/>
    <d v="1899-12-30T01:07:39"/>
    <n v="35"/>
    <d v="1899-12-30T00:04:31"/>
    <n v="3.5714285714285712"/>
    <n v="4.5"/>
    <n v="0.25"/>
    <x v="3"/>
    <n v="0.25"/>
    <n v="0.5"/>
    <n v="0.25"/>
    <n v="0"/>
    <n v="0"/>
    <n v="0"/>
    <n v="0"/>
    <n v="3.2053571428571428"/>
    <m/>
    <x v="0"/>
    <n v="3"/>
    <n v="1"/>
    <s v="Bronze"/>
  </r>
  <r>
    <x v="60"/>
    <s v="F"/>
    <n v="7"/>
    <n v="9.2200000000000006"/>
    <d v="1899-12-30T01:00:46"/>
    <d v="1899-12-30T01:01:02"/>
    <d v="1899-12-30T01:00:54"/>
    <n v="243"/>
    <d v="1899-12-30T00:06:36"/>
    <n v="2.3050000000000002"/>
    <n v="2.5"/>
    <n v="0.75"/>
    <x v="1"/>
    <n v="0.5"/>
    <n v="0.25"/>
    <n v="0.25"/>
    <n v="0.16200000000000001"/>
    <n v="0"/>
    <n v="0"/>
    <n v="0"/>
    <n v="2.1270000000000002"/>
    <m/>
    <x v="0"/>
    <n v="5"/>
    <n v="1"/>
    <s v="Bronze"/>
  </r>
  <r>
    <x v="62"/>
    <s v="M"/>
    <n v="7"/>
    <n v="3.15"/>
    <d v="1899-12-30T00:11:22"/>
    <d v="1899-12-30T00:11:22"/>
    <d v="1899-12-30T00:11:22"/>
    <n v="0"/>
    <d v="1899-12-30T00:03:37"/>
    <n v="0.75"/>
    <n v="5"/>
    <n v="3"/>
    <x v="3"/>
    <n v="0.25"/>
    <n v="0.5"/>
    <n v="0.25"/>
    <n v="0"/>
    <n v="0"/>
    <n v="2.25"/>
    <n v="0"/>
    <n v="5.6875"/>
    <m/>
    <x v="0"/>
    <n v="5"/>
    <n v="1"/>
    <s v="Bronze"/>
  </r>
  <r>
    <x v="63"/>
    <s v="M"/>
    <n v="7"/>
    <n v="11.38"/>
    <d v="1899-12-30T01:18:38"/>
    <d v="1899-12-30T01:33:58"/>
    <d v="1899-12-30T01:26:18"/>
    <n v="197"/>
    <d v="1899-12-30T00:07:35"/>
    <n v="2.7095238095238097"/>
    <n v="0.5"/>
    <n v="0.75"/>
    <x v="1"/>
    <n v="0.5"/>
    <n v="0.25"/>
    <n v="0.25"/>
    <n v="0"/>
    <n v="0"/>
    <n v="0"/>
    <n v="0.4"/>
    <n v="2.0672619047619047"/>
    <m/>
    <x v="0"/>
    <n v="5"/>
    <n v="1"/>
    <s v="Bronze"/>
  </r>
  <r>
    <x v="64"/>
    <s v="F"/>
    <n v="7"/>
    <n v="12.49"/>
    <d v="1899-12-30T01:36:37"/>
    <d v="1899-12-30T01:51:00"/>
    <d v="1899-12-30T01:43:49"/>
    <n v="422"/>
    <d v="1899-12-30T00:08:19"/>
    <n v="3.1225000000000001"/>
    <n v="0.5"/>
    <n v="0.5"/>
    <x v="1"/>
    <n v="0.5"/>
    <n v="0.25"/>
    <n v="0.25"/>
    <n v="0"/>
    <n v="0"/>
    <n v="0"/>
    <n v="0"/>
    <n v="1.81125"/>
    <m/>
    <x v="0"/>
    <n v="5"/>
    <n v="1"/>
    <s v="Bronze"/>
  </r>
  <r>
    <x v="67"/>
    <s v="F"/>
    <n v="7"/>
    <n v="42.4"/>
    <d v="1899-12-30T04:06:19"/>
    <d v="1899-12-30T04:10:25"/>
    <d v="1899-12-30T04:08:22"/>
    <n v="86"/>
    <d v="1899-12-30T00:05:51"/>
    <n v="5"/>
    <n v="3.5"/>
    <n v="1.5"/>
    <x v="1"/>
    <n v="0.5"/>
    <n v="0.25"/>
    <n v="0.25"/>
    <n v="0"/>
    <n v="1"/>
    <n v="0"/>
    <n v="0"/>
    <n v="4.75"/>
    <m/>
    <x v="0"/>
    <n v="5"/>
    <n v="1"/>
    <s v="Bronze"/>
  </r>
  <r>
    <x v="68"/>
    <s v="M"/>
    <n v="7"/>
    <n v="30.61"/>
    <d v="1899-12-30T02:35:00"/>
    <d v="1899-12-30T02:44:09"/>
    <d v="1899-12-30T02:39:35"/>
    <n v="181"/>
    <d v="1899-12-30T00:05:13"/>
    <n v="5"/>
    <n v="3.75"/>
    <n v="0.5"/>
    <x v="1"/>
    <n v="0.5"/>
    <n v="0.25"/>
    <n v="0.25"/>
    <n v="0"/>
    <n v="0.4"/>
    <n v="0"/>
    <n v="0"/>
    <n v="3.9624999999999999"/>
    <m/>
    <x v="0"/>
    <n v="5"/>
    <n v="1"/>
    <s v="Bronze"/>
  </r>
  <r>
    <x v="69"/>
    <s v="M"/>
    <n v="7"/>
    <n v="14"/>
    <d v="1899-12-30T01:24:19"/>
    <d v="1899-12-30T01:25:01"/>
    <d v="1899-12-30T01:24:40"/>
    <n v="124"/>
    <d v="1899-12-30T00:06:03"/>
    <n v="3.333333333333333"/>
    <n v="2.5"/>
    <n v="1.5"/>
    <x v="1"/>
    <n v="0.5"/>
    <n v="0.25"/>
    <n v="0.25"/>
    <n v="0"/>
    <n v="0"/>
    <n v="0"/>
    <n v="0"/>
    <n v="2.6666666666666665"/>
    <m/>
    <x v="0"/>
    <n v="4"/>
    <n v="1"/>
    <s v="Bronze"/>
  </r>
  <r>
    <x v="70"/>
    <s v="F"/>
    <n v="7"/>
    <n v="21.52"/>
    <d v="1899-12-30T02:24:26"/>
    <d v="1899-12-30T02:25:57"/>
    <d v="1899-12-30T02:25:11"/>
    <n v="38"/>
    <d v="1899-12-30T00:06:45"/>
    <n v="5"/>
    <n v="2.5"/>
    <n v="4.5"/>
    <x v="1"/>
    <n v="0.5"/>
    <n v="0.25"/>
    <n v="0.25"/>
    <n v="0"/>
    <n v="0"/>
    <n v="0"/>
    <n v="0"/>
    <n v="4.25"/>
    <m/>
    <x v="0"/>
    <n v="4"/>
    <n v="1"/>
    <s v="Bronze"/>
  </r>
  <r>
    <x v="29"/>
    <s v="M"/>
    <n v="7"/>
    <n v="16.329999999999998"/>
    <d v="1899-12-30T01:20:16"/>
    <d v="1899-12-30T01:20:22"/>
    <d v="1899-12-30T01:20:19"/>
    <n v="33"/>
    <d v="1899-12-30T00:04:55"/>
    <n v="3.8880952380952376"/>
    <n v="4"/>
    <n v="4"/>
    <x v="2"/>
    <n v="0.25"/>
    <n v="0.25"/>
    <n v="0.5"/>
    <n v="0"/>
    <n v="0"/>
    <n v="0"/>
    <n v="0"/>
    <n v="3.9720238095238094"/>
    <m/>
    <x v="0"/>
    <n v="5"/>
    <n v="1"/>
    <s v="Silver"/>
  </r>
  <r>
    <x v="27"/>
    <s v="M"/>
    <n v="7"/>
    <n v="16.37"/>
    <d v="1899-12-30T01:10:17"/>
    <d v="1899-12-30T01:15:26"/>
    <d v="1899-12-30T01:12:52"/>
    <n v="28"/>
    <d v="1899-12-30T00:04:27"/>
    <n v="3.8976190476190475"/>
    <n v="4.5"/>
    <n v="2.25"/>
    <x v="3"/>
    <n v="0.25"/>
    <n v="0.5"/>
    <n v="0.25"/>
    <n v="0"/>
    <n v="0"/>
    <n v="0"/>
    <n v="0"/>
    <n v="3.7869047619047618"/>
    <m/>
    <x v="0"/>
    <n v="5"/>
    <n v="1"/>
    <s v="Silver"/>
  </r>
  <r>
    <x v="36"/>
    <s v="M"/>
    <n v="7"/>
    <n v="4.03"/>
    <d v="1899-12-30T00:20:23"/>
    <d v="1899-12-30T00:20:23"/>
    <d v="1899-12-30T00:20:23"/>
    <n v="2"/>
    <d v="1899-12-30T00:05:03"/>
    <n v="0.95952380952380956"/>
    <n v="3.75"/>
    <n v="2"/>
    <x v="3"/>
    <n v="0.25"/>
    <n v="0.5"/>
    <n v="0.25"/>
    <n v="0"/>
    <n v="0"/>
    <n v="0"/>
    <n v="0"/>
    <n v="2.6148809523809522"/>
    <m/>
    <x v="0"/>
    <n v="5"/>
    <n v="1"/>
    <s v="Silver"/>
  </r>
  <r>
    <x v="25"/>
    <s v="M"/>
    <n v="7"/>
    <n v="21.21"/>
    <d v="1899-12-30T01:42:42"/>
    <d v="1899-12-30T01:42:42"/>
    <d v="1899-12-30T01:42:42"/>
    <n v="158"/>
    <d v="1899-12-30T00:04:51"/>
    <n v="5"/>
    <n v="4"/>
    <n v="3.75"/>
    <x v="3"/>
    <n v="0.25"/>
    <n v="0.5"/>
    <n v="0.25"/>
    <n v="0"/>
    <n v="0"/>
    <n v="0"/>
    <n v="0"/>
    <n v="4.1875"/>
    <m/>
    <x v="0"/>
    <n v="5"/>
    <n v="1"/>
    <s v="Silver"/>
  </r>
  <r>
    <x v="34"/>
    <s v="F"/>
    <n v="7"/>
    <n v="10.029999999999999"/>
    <s v="00:53;59"/>
    <d v="1899-12-30T00:53:59"/>
    <d v="1899-12-30T00:53:59"/>
    <n v="39"/>
    <d v="1899-12-30T00:05:23"/>
    <n v="2.5074999999999998"/>
    <n v="4"/>
    <n v="3.5"/>
    <x v="2"/>
    <n v="0.25"/>
    <n v="0.25"/>
    <n v="0.5"/>
    <n v="0"/>
    <n v="0"/>
    <n v="0"/>
    <n v="0"/>
    <n v="3.3768750000000001"/>
    <m/>
    <x v="0"/>
    <n v="3"/>
    <n v="1"/>
    <s v="Silver"/>
  </r>
  <r>
    <x v="28"/>
    <s v="M"/>
    <n v="7"/>
    <n v="21.14"/>
    <d v="1899-12-30T01:23:11"/>
    <d v="1899-12-30T01:23:11"/>
    <d v="1899-12-30T01:23:11"/>
    <n v="101"/>
    <d v="1899-12-30T00:03:56"/>
    <n v="5"/>
    <n v="5"/>
    <n v="2.5"/>
    <x v="3"/>
    <n v="0.25"/>
    <n v="0.5"/>
    <n v="0.25"/>
    <n v="0"/>
    <n v="0"/>
    <n v="0.15000000000000002"/>
    <n v="0"/>
    <n v="4.5250000000000004"/>
    <m/>
    <x v="9"/>
    <n v="4"/>
    <n v="1"/>
    <s v="Silver"/>
  </r>
  <r>
    <x v="35"/>
    <s v="M"/>
    <n v="7"/>
    <n v="17.41"/>
    <d v="1899-12-30T01:30:12"/>
    <d v="1899-12-30T01:30:12"/>
    <d v="1899-12-30T01:30:12"/>
    <n v="23"/>
    <d v="1899-12-30T00:05:11"/>
    <n v="4.1452380952380947"/>
    <n v="3.75"/>
    <n v="2.25"/>
    <x v="3"/>
    <n v="0.25"/>
    <n v="0.5"/>
    <n v="0.25"/>
    <n v="0"/>
    <n v="0"/>
    <n v="0"/>
    <n v="0"/>
    <n v="3.4738095238095239"/>
    <m/>
    <x v="0"/>
    <n v="5"/>
    <n v="1"/>
    <s v="Silver"/>
  </r>
  <r>
    <x v="31"/>
    <s v="M"/>
    <n v="7"/>
    <n v="17.02"/>
    <d v="1899-12-30T01:37:16"/>
    <d v="1899-12-30T01:40:02"/>
    <d v="1899-12-30T01:38:39"/>
    <n v="13"/>
    <d v="1899-12-30T00:05:48"/>
    <n v="4.0523809523809522"/>
    <n v="3"/>
    <n v="4.25"/>
    <x v="2"/>
    <n v="0.25"/>
    <n v="0.25"/>
    <n v="0.5"/>
    <n v="0"/>
    <n v="0"/>
    <n v="0"/>
    <n v="0"/>
    <n v="3.888095238095238"/>
    <m/>
    <x v="0"/>
    <n v="5"/>
    <n v="1"/>
    <s v="Silver"/>
  </r>
  <r>
    <x v="26"/>
    <s v="M"/>
    <n v="7"/>
    <n v="36.01"/>
    <d v="1899-12-30T03:16:06"/>
    <d v="1899-12-30T03:16:08"/>
    <d v="1899-12-30T03:16:07"/>
    <n v="83"/>
    <d v="1899-12-30T00:05:27"/>
    <n v="5"/>
    <n v="3.5"/>
    <n v="2.75"/>
    <x v="1"/>
    <n v="0.5"/>
    <n v="0.25"/>
    <n v="0.25"/>
    <n v="0"/>
    <n v="0.7"/>
    <n v="0"/>
    <n v="0"/>
    <n v="4.7625000000000002"/>
    <m/>
    <x v="0"/>
    <n v="5"/>
    <n v="1"/>
    <s v="Silver"/>
  </r>
  <r>
    <x v="23"/>
    <s v="M"/>
    <n v="7"/>
    <n v="34.159999999999997"/>
    <d v="1899-12-30T03:14:05"/>
    <d v="1899-12-30T03:14:14"/>
    <d v="1899-12-30T03:14:10"/>
    <n v="629"/>
    <d v="1899-12-30T00:05:41"/>
    <n v="5"/>
    <n v="3.25"/>
    <n v="2.25"/>
    <x v="1"/>
    <n v="0.5"/>
    <n v="0.25"/>
    <n v="0.25"/>
    <n v="0.41933333333333334"/>
    <n v="0.6"/>
    <n v="0"/>
    <n v="0"/>
    <n v="4.894333333333333"/>
    <m/>
    <x v="0"/>
    <n v="5"/>
    <n v="1"/>
    <s v="Silver"/>
  </r>
  <r>
    <x v="39"/>
    <s v="M"/>
    <n v="7"/>
    <n v="10.59"/>
    <d v="1899-12-30T00:57:41"/>
    <d v="1899-12-30T00:57:43"/>
    <d v="1899-12-30T00:57:42"/>
    <n v="54"/>
    <d v="1899-12-30T00:05:27"/>
    <n v="2.5214285714285714"/>
    <n v="3.5"/>
    <n v="2.5"/>
    <x v="2"/>
    <n v="0.25"/>
    <n v="0.25"/>
    <n v="0.5"/>
    <n v="0"/>
    <n v="0"/>
    <n v="0"/>
    <n v="0"/>
    <n v="2.7553571428571431"/>
    <m/>
    <x v="0"/>
    <n v="5"/>
    <n v="1"/>
    <s v="Silver"/>
  </r>
  <r>
    <x v="32"/>
    <s v="M"/>
    <n v="7"/>
    <n v="11.72"/>
    <d v="1899-12-30T00:59:51"/>
    <d v="1899-12-30T00:59:51"/>
    <d v="1899-12-30T00:59:51"/>
    <n v="32"/>
    <d v="1899-12-30T00:05:06"/>
    <n v="2.7904761904761903"/>
    <n v="3.75"/>
    <n v="4"/>
    <x v="3"/>
    <n v="0.25"/>
    <n v="0.5"/>
    <n v="0.25"/>
    <n v="0"/>
    <n v="0"/>
    <n v="0"/>
    <n v="0"/>
    <n v="3.5726190476190478"/>
    <m/>
    <x v="0"/>
    <n v="4"/>
    <n v="1"/>
    <s v="Silver"/>
  </r>
  <r>
    <x v="37"/>
    <s v="M"/>
    <n v="7"/>
    <n v="14.81"/>
    <d v="1899-12-30T01:39:43"/>
    <d v="1899-12-30T02:12:25"/>
    <d v="1899-12-30T01:56:04"/>
    <n v="419"/>
    <d v="1899-12-30T00:07:50"/>
    <n v="3.5261904761904761"/>
    <n v="0.5"/>
    <n v="4"/>
    <x v="2"/>
    <n v="0.25"/>
    <n v="0.25"/>
    <n v="0.5"/>
    <n v="0"/>
    <n v="0"/>
    <n v="0"/>
    <n v="0"/>
    <n v="3.0065476190476188"/>
    <m/>
    <x v="0"/>
    <n v="5"/>
    <n v="1"/>
    <s v="Silver"/>
  </r>
  <r>
    <x v="30"/>
    <s v="M"/>
    <n v="7"/>
    <n v="10.02"/>
    <d v="1899-12-30T00:48:13"/>
    <d v="1899-12-30T00:48:29"/>
    <d v="1899-12-30T00:48:21"/>
    <n v="1"/>
    <d v="1899-12-30T00:04:50"/>
    <n v="2.3857142857142857"/>
    <n v="4"/>
    <n v="2"/>
    <x v="3"/>
    <n v="0.25"/>
    <n v="0.5"/>
    <n v="0.25"/>
    <n v="0"/>
    <n v="0"/>
    <n v="0"/>
    <n v="0.4"/>
    <n v="3.4964285714285714"/>
    <m/>
    <x v="0"/>
    <n v="5"/>
    <n v="1"/>
    <s v="Silver"/>
  </r>
  <r>
    <x v="38"/>
    <s v="M"/>
    <n v="7"/>
    <n v="12.01"/>
    <d v="1899-12-30T00:53:27"/>
    <d v="1899-12-30T00:53:27"/>
    <d v="1899-12-30T00:53:27"/>
    <n v="0"/>
    <d v="1899-12-30T00:04:27"/>
    <n v="2.8595238095238091"/>
    <n v="4.5"/>
    <n v="1.75"/>
    <x v="3"/>
    <n v="0.25"/>
    <n v="0.5"/>
    <n v="0.25"/>
    <n v="0"/>
    <n v="0"/>
    <n v="0"/>
    <n v="0"/>
    <n v="3.4023809523809523"/>
    <m/>
    <x v="0"/>
    <n v="5"/>
    <n v="1"/>
    <s v="Silver"/>
  </r>
  <r>
    <x v="20"/>
    <s v="M"/>
    <n v="7"/>
    <n v="12.76"/>
    <d v="1899-12-30T01:03:21"/>
    <d v="1899-12-30T01:03:21"/>
    <d v="1899-12-30T01:03:21"/>
    <n v="41"/>
    <d v="1899-12-30T00:04:58"/>
    <n v="3.038095238095238"/>
    <n v="4"/>
    <n v="2.75"/>
    <x v="2"/>
    <n v="0.25"/>
    <n v="0.25"/>
    <n v="0.5"/>
    <n v="0"/>
    <n v="0"/>
    <n v="0"/>
    <n v="0"/>
    <n v="3.1345238095238095"/>
    <m/>
    <x v="0"/>
    <n v="5"/>
    <n v="1"/>
    <s v="Silver"/>
  </r>
  <r>
    <x v="33"/>
    <s v="M"/>
    <n v="7"/>
    <n v="12.06"/>
    <d v="1899-12-30T00:58:04"/>
    <d v="1899-12-30T00:58:09"/>
    <d v="1899-12-30T00:58:07"/>
    <n v="15"/>
    <d v="1899-12-30T00:04:49"/>
    <n v="2.8714285714285714"/>
    <n v="4"/>
    <n v="2"/>
    <x v="2"/>
    <n v="0.25"/>
    <n v="0.25"/>
    <n v="0.5"/>
    <n v="0"/>
    <n v="0"/>
    <n v="0"/>
    <n v="0"/>
    <n v="2.717857142857143"/>
    <m/>
    <x v="0"/>
    <n v="5"/>
    <n v="1"/>
    <s v="Silver"/>
  </r>
  <r>
    <x v="11"/>
    <s v="M"/>
    <n v="8"/>
    <n v="30.02"/>
    <d v="1899-12-30T01:57:36"/>
    <d v="1899-12-30T02:04:45"/>
    <d v="1899-12-30T02:01:10"/>
    <n v="112"/>
    <d v="1899-12-30T00:04:02"/>
    <n v="5"/>
    <n v="4.75"/>
    <n v="3"/>
    <x v="1"/>
    <n v="0.5"/>
    <n v="0.25"/>
    <n v="0.25"/>
    <n v="0"/>
    <n v="0.4"/>
    <n v="0"/>
    <n v="0"/>
    <n v="4.8375000000000004"/>
    <m/>
    <x v="0"/>
    <n v="5"/>
    <n v="1"/>
    <s v="Gold"/>
  </r>
  <r>
    <x v="18"/>
    <s v="M"/>
    <n v="8"/>
    <n v="21.36"/>
    <d v="1899-12-30T01:40:19"/>
    <d v="1899-12-30T01:40:22"/>
    <d v="1899-12-30T01:40:20"/>
    <n v="49"/>
    <d v="1899-12-30T00:04:42"/>
    <n v="5"/>
    <n v="4.25"/>
    <n v="4.5"/>
    <x v="3"/>
    <n v="0.25"/>
    <n v="0.5"/>
    <n v="0.25"/>
    <n v="0"/>
    <n v="0"/>
    <n v="0"/>
    <n v="0"/>
    <n v="4.5"/>
    <m/>
    <x v="10"/>
    <n v="5"/>
    <n v="1"/>
    <s v="Gold"/>
  </r>
  <r>
    <x v="1"/>
    <s v="M"/>
    <n v="8"/>
    <n v="16.91"/>
    <d v="1899-12-30T01:17:26"/>
    <d v="1899-12-30T01:30:38"/>
    <d v="1899-12-30T01:24:02"/>
    <n v="0"/>
    <d v="1899-12-30T00:04:58"/>
    <n v="4.0261904761904761"/>
    <n v="4"/>
    <n v="4.5"/>
    <x v="2"/>
    <n v="0.25"/>
    <n v="0.25"/>
    <n v="0.5"/>
    <n v="0"/>
    <n v="0"/>
    <n v="0"/>
    <n v="0"/>
    <n v="4.2565476190476188"/>
    <m/>
    <x v="0"/>
    <n v="5"/>
    <n v="1"/>
    <s v="Gold"/>
  </r>
  <r>
    <x v="17"/>
    <s v="M"/>
    <n v="8"/>
    <n v="30.3"/>
    <d v="1899-12-30T02:56:50"/>
    <d v="1899-12-30T03:00:01"/>
    <d v="1899-12-30T02:58:25"/>
    <n v="346"/>
    <d v="1899-12-30T00:05:53"/>
    <n v="5"/>
    <n v="3"/>
    <n v="5"/>
    <x v="2"/>
    <n v="0.25"/>
    <n v="0.25"/>
    <n v="0.5"/>
    <n v="0.23066666666666666"/>
    <n v="0.4"/>
    <n v="0"/>
    <n v="0.7"/>
    <n v="5.8306666666666676"/>
    <m/>
    <x v="0"/>
    <n v="5"/>
    <n v="1"/>
    <s v="Gold"/>
  </r>
  <r>
    <x v="3"/>
    <s v="F"/>
    <n v="8"/>
    <n v="27.04"/>
    <d v="1899-12-30T02:38:58"/>
    <d v="1899-12-30T02:50:08"/>
    <d v="1899-12-30T02:44:33"/>
    <n v="56"/>
    <d v="1899-12-30T00:06:05"/>
    <n v="5"/>
    <n v="3.25"/>
    <n v="5"/>
    <x v="2"/>
    <n v="0.25"/>
    <n v="0.25"/>
    <n v="0.5"/>
    <n v="0"/>
    <n v="0.3"/>
    <n v="0"/>
    <n v="0"/>
    <n v="4.8624999999999998"/>
    <m/>
    <x v="0"/>
    <n v="5"/>
    <n v="1"/>
    <s v="Gold"/>
  </r>
  <r>
    <x v="7"/>
    <s v="M"/>
    <n v="8"/>
    <n v="42.85"/>
    <d v="1899-12-30T09:22:08"/>
    <d v="1899-12-30T10:12:33"/>
    <d v="1899-12-30T09:47:20"/>
    <n v="2567"/>
    <d v="1899-12-30T00:13:42"/>
    <n v="5"/>
    <n v="0"/>
    <n v="1.5"/>
    <x v="2"/>
    <n v="0.25"/>
    <n v="0.25"/>
    <n v="0.5"/>
    <n v="1.7113333333333334"/>
    <n v="1"/>
    <n v="0"/>
    <n v="0.4"/>
    <n v="5.1113333333333335"/>
    <m/>
    <x v="0"/>
    <n v="5"/>
    <n v="1"/>
    <s v="Gold"/>
  </r>
  <r>
    <x v="19"/>
    <s v="M"/>
    <n v="8"/>
    <n v="28.82"/>
    <d v="1899-12-30T02:53:26"/>
    <d v="1899-12-30T02:56:55"/>
    <d v="1899-12-30T02:55:10"/>
    <n v="940"/>
    <d v="1899-12-30T00:06:05"/>
    <n v="5"/>
    <n v="2.5"/>
    <n v="3"/>
    <x v="3"/>
    <n v="0.25"/>
    <n v="0.5"/>
    <n v="0.25"/>
    <n v="0.62666666666666671"/>
    <n v="0.3"/>
    <n v="0"/>
    <n v="0"/>
    <n v="4.1766666666666667"/>
    <m/>
    <x v="0"/>
    <n v="5"/>
    <n v="1"/>
    <s v="Gold"/>
  </r>
  <r>
    <x v="8"/>
    <s v="M"/>
    <n v="8"/>
    <n v="21.1"/>
    <d v="1899-12-30T01:48:15"/>
    <d v="1899-12-30T01:50:49"/>
    <d v="1899-12-30T01:49:32"/>
    <n v="37"/>
    <d v="1899-12-30T00:05:11"/>
    <n v="5"/>
    <n v="3.75"/>
    <n v="4.75"/>
    <x v="1"/>
    <n v="0.5"/>
    <n v="0.25"/>
    <n v="0.25"/>
    <n v="0"/>
    <n v="0"/>
    <n v="0"/>
    <n v="0"/>
    <n v="4.625"/>
    <m/>
    <x v="0"/>
    <n v="5"/>
    <n v="1"/>
    <s v="Gold"/>
  </r>
  <r>
    <x v="12"/>
    <s v="F"/>
    <n v="8"/>
    <n v="11.17"/>
    <d v="1899-12-30T00:59:36"/>
    <d v="1899-12-30T00:59:41"/>
    <d v="1899-12-30T00:59:38"/>
    <n v="36"/>
    <d v="1899-12-30T00:05:20"/>
    <n v="2.7925"/>
    <n v="4"/>
    <n v="2.5"/>
    <x v="3"/>
    <n v="0.25"/>
    <n v="0.5"/>
    <n v="0.25"/>
    <n v="0"/>
    <n v="0"/>
    <n v="0"/>
    <n v="0"/>
    <n v="3.3231250000000001"/>
    <m/>
    <x v="0"/>
    <n v="4"/>
    <n v="1"/>
    <s v="Gold"/>
  </r>
  <r>
    <x v="5"/>
    <s v="M"/>
    <n v="8"/>
    <n v="21.28"/>
    <d v="1899-12-30T01:47:30"/>
    <d v="1899-12-30T01:47:30"/>
    <d v="1899-12-30T01:47:30"/>
    <n v="76"/>
    <d v="1899-12-30T00:05:03"/>
    <n v="5"/>
    <n v="3.75"/>
    <n v="5"/>
    <x v="1"/>
    <n v="0.5"/>
    <n v="0.25"/>
    <n v="0.25"/>
    <n v="0"/>
    <n v="0"/>
    <n v="0"/>
    <n v="0"/>
    <n v="4.6875"/>
    <m/>
    <x v="10"/>
    <n v="5"/>
    <n v="1"/>
    <s v="Gold"/>
  </r>
  <r>
    <x v="15"/>
    <s v="M"/>
    <n v="8"/>
    <n v="33.01"/>
    <d v="1899-12-30T02:43:54"/>
    <d v="1899-12-30T02:48:43"/>
    <d v="1899-12-30T02:46:18"/>
    <n v="91"/>
    <d v="1899-12-30T00:05:02"/>
    <n v="5"/>
    <n v="3.75"/>
    <n v="2.75"/>
    <x v="1"/>
    <n v="0.5"/>
    <n v="0.25"/>
    <n v="0.25"/>
    <n v="0"/>
    <n v="0.6"/>
    <n v="0"/>
    <n v="0"/>
    <n v="4.7249999999999996"/>
    <m/>
    <x v="0"/>
    <n v="5"/>
    <n v="1"/>
    <s v="Gold"/>
  </r>
  <r>
    <x v="4"/>
    <s v="M"/>
    <n v="8"/>
    <n v="21.24"/>
    <d v="1899-12-30T01:29:36"/>
    <d v="1899-12-30T01:29:36"/>
    <d v="1899-12-30T01:29:36"/>
    <n v="44"/>
    <d v="1899-12-30T00:04:13"/>
    <n v="5"/>
    <n v="4.75"/>
    <n v="3"/>
    <x v="3"/>
    <n v="0.25"/>
    <n v="0.5"/>
    <n v="0.25"/>
    <n v="0"/>
    <n v="0"/>
    <n v="0"/>
    <n v="0"/>
    <n v="4.375"/>
    <m/>
    <x v="10"/>
    <n v="5"/>
    <n v="1"/>
    <s v="Gold"/>
  </r>
  <r>
    <x v="16"/>
    <s v="F"/>
    <n v="8"/>
    <n v="21.32"/>
    <d v="1899-12-30T01:53:04"/>
    <d v="1899-12-30T01:53:15"/>
    <d v="1899-12-30T01:53:09"/>
    <n v="34"/>
    <d v="1899-12-30T00:05:18"/>
    <n v="5"/>
    <n v="4"/>
    <n v="5"/>
    <x v="1"/>
    <n v="0.5"/>
    <n v="0.25"/>
    <n v="0.25"/>
    <n v="0"/>
    <n v="0"/>
    <n v="0"/>
    <n v="0"/>
    <n v="4.75"/>
    <m/>
    <x v="11"/>
    <n v="5"/>
    <n v="1"/>
    <s v="Gold"/>
  </r>
  <r>
    <x v="2"/>
    <s v="F"/>
    <n v="8"/>
    <n v="7.31"/>
    <d v="1899-12-30T00:48:18"/>
    <d v="1899-12-30T00:49:59"/>
    <d v="1899-12-30T00:49:08"/>
    <n v="6"/>
    <d v="1899-12-30T00:06:43"/>
    <n v="1.8274999999999999"/>
    <n v="2.5"/>
    <n v="1.25"/>
    <x v="2"/>
    <n v="0.25"/>
    <n v="0.25"/>
    <n v="0.5"/>
    <n v="0"/>
    <n v="0"/>
    <n v="0"/>
    <n v="0.4"/>
    <n v="2.1068750000000001"/>
    <m/>
    <x v="0"/>
    <n v="5"/>
    <n v="1"/>
    <s v="Gold"/>
  </r>
  <r>
    <x v="14"/>
    <s v="M"/>
    <n v="8"/>
    <n v="52.1"/>
    <d v="1899-12-30T05:30:14"/>
    <d v="1899-12-30T05:52:21"/>
    <d v="1899-12-30T05:41:18"/>
    <n v="121"/>
    <d v="1899-12-30T00:06:33"/>
    <n v="5"/>
    <n v="1.5"/>
    <n v="2"/>
    <x v="1"/>
    <n v="0.5"/>
    <n v="0.25"/>
    <n v="0.25"/>
    <n v="0"/>
    <n v="1.5"/>
    <n v="0"/>
    <n v="0"/>
    <n v="4.875"/>
    <m/>
    <x v="0"/>
    <n v="5"/>
    <n v="1"/>
    <s v="Gold"/>
  </r>
  <r>
    <x v="6"/>
    <s v="M"/>
    <n v="8"/>
    <n v="21.51"/>
    <d v="1899-12-30T02:20:59"/>
    <d v="1899-12-30T02:39:36"/>
    <d v="1899-12-30T02:30:18"/>
    <n v="949"/>
    <d v="1899-12-30T00:06:59"/>
    <n v="5"/>
    <n v="1"/>
    <n v="1.25"/>
    <x v="1"/>
    <n v="0.5"/>
    <n v="0.25"/>
    <n v="0.25"/>
    <n v="0.63266666666666671"/>
    <n v="0"/>
    <n v="0"/>
    <n v="0"/>
    <n v="3.6951666666666667"/>
    <m/>
    <x v="0"/>
    <n v="3"/>
    <n v="1"/>
    <s v="Gold"/>
  </r>
  <r>
    <x v="10"/>
    <s v="M"/>
    <n v="8"/>
    <n v="11.47"/>
    <d v="1899-12-30T01:02:35"/>
    <d v="1899-12-30T01:04:03"/>
    <d v="1899-12-30T01:03:19"/>
    <n v="20"/>
    <d v="1899-12-30T00:05:31"/>
    <n v="2.730952380952381"/>
    <n v="3.25"/>
    <n v="3.25"/>
    <x v="3"/>
    <n v="0.25"/>
    <n v="0.5"/>
    <n v="0.25"/>
    <n v="0"/>
    <n v="0"/>
    <n v="0"/>
    <n v="0"/>
    <n v="3.1202380952380953"/>
    <m/>
    <x v="0"/>
    <n v="5"/>
    <n v="1"/>
    <s v="Gold"/>
  </r>
  <r>
    <x v="0"/>
    <s v="F"/>
    <n v="8"/>
    <n v="21.21"/>
    <d v="1899-12-30T02:45:42"/>
    <d v="1899-12-30T02:49:38"/>
    <d v="1899-12-30T02:47:40"/>
    <n v="899"/>
    <d v="1899-12-30T00:07:54"/>
    <n v="5"/>
    <n v="0.5"/>
    <n v="2"/>
    <x v="1"/>
    <n v="0.5"/>
    <n v="0.25"/>
    <n v="0.25"/>
    <n v="0.59933333333333338"/>
    <n v="0"/>
    <n v="0"/>
    <n v="0"/>
    <n v="3.7243333333333335"/>
    <m/>
    <x v="0"/>
    <n v="5"/>
    <n v="1"/>
    <s v="Gold"/>
  </r>
  <r>
    <x v="32"/>
    <s v="M"/>
    <n v="8"/>
    <n v="11.05"/>
    <d v="1899-12-30T00:53:59"/>
    <d v="1899-12-30T00:53:59"/>
    <d v="1899-12-30T00:53:59"/>
    <n v="28"/>
    <d v="1899-12-30T00:04:53"/>
    <n v="2.6309523809523809"/>
    <n v="4"/>
    <n v="4"/>
    <x v="3"/>
    <n v="0.25"/>
    <n v="0.5"/>
    <n v="0.25"/>
    <n v="0"/>
    <n v="0"/>
    <n v="0"/>
    <n v="0"/>
    <n v="3.6577380952380953"/>
    <m/>
    <x v="0"/>
    <n v="4"/>
    <n v="1"/>
    <s v="Silver"/>
  </r>
  <r>
    <x v="26"/>
    <s v="M"/>
    <n v="8"/>
    <n v="31"/>
    <d v="1899-12-30T03:33:49"/>
    <d v="1899-12-30T03:51:15"/>
    <d v="1899-12-30T03:42:32"/>
    <n v="912"/>
    <d v="1899-12-30T00:07:11"/>
    <n v="5"/>
    <n v="0.5"/>
    <n v="4"/>
    <x v="2"/>
    <n v="0.25"/>
    <n v="0.25"/>
    <n v="0.5"/>
    <n v="0.60799999999999998"/>
    <n v="0.5"/>
    <n v="0"/>
    <n v="0"/>
    <n v="4.4830000000000005"/>
    <m/>
    <x v="0"/>
    <n v="5"/>
    <n v="1"/>
    <s v="Silver"/>
  </r>
  <r>
    <x v="21"/>
    <s v="M"/>
    <n v="8"/>
    <n v="18.21"/>
    <d v="1899-12-30T01:20:12"/>
    <d v="1899-12-30T01:24:32"/>
    <d v="1899-12-30T01:22:22"/>
    <n v="17"/>
    <d v="1899-12-30T00:04:31"/>
    <n v="4.3357142857142854"/>
    <n v="4.25"/>
    <n v="2.25"/>
    <x v="1"/>
    <n v="0.5"/>
    <n v="0.25"/>
    <n v="0.25"/>
    <n v="0"/>
    <n v="0"/>
    <n v="0"/>
    <n v="0"/>
    <n v="3.7928571428571427"/>
    <m/>
    <x v="0"/>
    <n v="3"/>
    <n v="1"/>
    <s v="Silver"/>
  </r>
  <r>
    <x v="35"/>
    <s v="M"/>
    <n v="8"/>
    <n v="24.55"/>
    <d v="1899-12-30T02:00:56"/>
    <d v="1899-12-30T02:03:25"/>
    <d v="1899-12-30T02:02:10"/>
    <n v="39"/>
    <d v="1899-12-30T00:04:59"/>
    <n v="5"/>
    <n v="4"/>
    <n v="4"/>
    <x v="1"/>
    <n v="0.5"/>
    <n v="0.25"/>
    <n v="0.25"/>
    <n v="0"/>
    <n v="0.1"/>
    <n v="0"/>
    <n v="0"/>
    <n v="4.5999999999999996"/>
    <m/>
    <x v="0"/>
    <n v="5"/>
    <n v="1"/>
    <s v="Silver"/>
  </r>
  <r>
    <x v="36"/>
    <s v="M"/>
    <n v="8"/>
    <n v="22.64"/>
    <d v="1899-12-30T02:19:19"/>
    <d v="1899-12-30T02:19:19"/>
    <d v="1899-12-30T02:19:19"/>
    <n v="23"/>
    <d v="1899-12-30T00:06:09"/>
    <n v="5"/>
    <n v="2.5"/>
    <n v="2.5"/>
    <x v="2"/>
    <n v="0.25"/>
    <n v="0.25"/>
    <n v="0.5"/>
    <n v="0"/>
    <n v="0"/>
    <n v="0"/>
    <n v="0"/>
    <n v="3.125"/>
    <m/>
    <x v="0"/>
    <n v="5"/>
    <n v="1"/>
    <s v="Silver"/>
  </r>
  <r>
    <x v="20"/>
    <s v="M"/>
    <n v="8"/>
    <n v="23.58"/>
    <d v="1899-12-30T01:54:22"/>
    <s v="1:58&quot;35"/>
    <d v="1899-12-30T01:54:22"/>
    <n v="19"/>
    <d v="1899-12-30T00:04:51"/>
    <n v="5"/>
    <n v="4"/>
    <n v="2.75"/>
    <x v="1"/>
    <n v="0.5"/>
    <n v="0.25"/>
    <n v="0.25"/>
    <n v="0"/>
    <n v="0.1"/>
    <n v="0"/>
    <n v="0"/>
    <n v="4.2874999999999996"/>
    <m/>
    <x v="0"/>
    <n v="4"/>
    <n v="1"/>
    <s v="Silver"/>
  </r>
  <r>
    <x v="27"/>
    <s v="M"/>
    <n v="8"/>
    <n v="21.1"/>
    <d v="1899-12-30T01:33:10"/>
    <d v="1899-12-30T01:35:55"/>
    <d v="1899-12-30T01:34:32"/>
    <n v="37"/>
    <d v="1899-12-30T00:04:29"/>
    <n v="5"/>
    <n v="4.5"/>
    <n v="1.75"/>
    <x v="1"/>
    <n v="0.5"/>
    <n v="0.25"/>
    <n v="0.25"/>
    <n v="0"/>
    <n v="0"/>
    <n v="0"/>
    <n v="0"/>
    <n v="4.0625"/>
    <m/>
    <x v="0"/>
    <n v="5"/>
    <n v="1"/>
    <s v="Silver"/>
  </r>
  <r>
    <x v="31"/>
    <s v="M"/>
    <n v="8"/>
    <n v="33.049999999999997"/>
    <d v="1899-12-30T03:23:52"/>
    <d v="1899-12-30T03:34:34"/>
    <d v="1899-12-30T03:29:13"/>
    <n v="30"/>
    <d v="1899-12-30T00:06:20"/>
    <n v="5"/>
    <n v="2"/>
    <n v="4"/>
    <x v="1"/>
    <n v="0.5"/>
    <n v="0.25"/>
    <n v="0.25"/>
    <n v="0"/>
    <n v="0.6"/>
    <n v="0"/>
    <n v="0"/>
    <n v="4.5999999999999996"/>
    <m/>
    <x v="0"/>
    <n v="5"/>
    <n v="1"/>
    <s v="Silver"/>
  </r>
  <r>
    <x v="29"/>
    <s v="M"/>
    <n v="8"/>
    <n v="15.08"/>
    <d v="1899-12-30T01:13:44"/>
    <d v="1899-12-30T01:13:47"/>
    <d v="1899-12-30T01:13:45"/>
    <n v="32"/>
    <d v="1899-12-30T00:04:53"/>
    <n v="3.5904761904761902"/>
    <n v="4"/>
    <n v="4"/>
    <x v="2"/>
    <n v="0.25"/>
    <n v="0.25"/>
    <n v="0.5"/>
    <n v="0"/>
    <n v="0"/>
    <n v="0"/>
    <n v="0"/>
    <n v="3.8976190476190475"/>
    <m/>
    <x v="0"/>
    <n v="5"/>
    <n v="1"/>
    <s v="Silver"/>
  </r>
  <r>
    <x v="23"/>
    <s v="M"/>
    <n v="8"/>
    <n v="35.43"/>
    <d v="1899-12-30T04:02:05"/>
    <d v="1899-12-30T04:26:26"/>
    <d v="1899-12-30T04:14:15"/>
    <n v="1308"/>
    <d v="1899-12-30T00:07:11"/>
    <n v="5"/>
    <n v="0.5"/>
    <n v="4"/>
    <x v="2"/>
    <n v="0.25"/>
    <n v="0.25"/>
    <n v="0.5"/>
    <n v="0.872"/>
    <n v="0.7"/>
    <n v="0"/>
    <n v="0"/>
    <n v="4.9470000000000001"/>
    <m/>
    <x v="0"/>
    <n v="5"/>
    <n v="1"/>
    <s v="Silver"/>
  </r>
  <r>
    <x v="25"/>
    <s v="M"/>
    <n v="8"/>
    <n v="25.25"/>
    <d v="1899-12-30T02:15:39"/>
    <d v="1899-12-30T02:16:03"/>
    <d v="1899-12-30T02:15:51"/>
    <n v="462"/>
    <d v="1899-12-30T00:05:23"/>
    <n v="5"/>
    <n v="3.5"/>
    <n v="3.75"/>
    <x v="1"/>
    <n v="0.5"/>
    <n v="0.25"/>
    <n v="0.25"/>
    <n v="0.308"/>
    <n v="0.2"/>
    <n v="0"/>
    <n v="0"/>
    <n v="4.8205"/>
    <m/>
    <x v="0"/>
    <n v="5"/>
    <n v="1"/>
    <s v="Silver"/>
  </r>
  <r>
    <x v="39"/>
    <s v="M"/>
    <n v="8"/>
    <n v="21.15"/>
    <d v="1899-12-30T02:07:56"/>
    <d v="1899-12-30T02:09:04"/>
    <d v="1899-12-30T02:08:30"/>
    <n v="37"/>
    <d v="1899-12-30T00:06:05"/>
    <n v="5"/>
    <n v="2.5"/>
    <n v="3.25"/>
    <x v="1"/>
    <n v="0.5"/>
    <n v="0.25"/>
    <n v="0.25"/>
    <n v="0"/>
    <n v="0"/>
    <n v="0"/>
    <n v="0"/>
    <n v="3.9375"/>
    <m/>
    <x v="0"/>
    <n v="5"/>
    <n v="1"/>
    <s v="Silver"/>
  </r>
  <r>
    <x v="37"/>
    <s v="M"/>
    <n v="8"/>
    <n v="42.3"/>
    <d v="1899-12-30T03:13:06"/>
    <d v="1899-12-30T03:13:23"/>
    <d v="1899-12-30T03:13:15"/>
    <n v="214"/>
    <d v="1899-12-30T00:04:34"/>
    <n v="5"/>
    <n v="4.25"/>
    <n v="5"/>
    <x v="2"/>
    <n v="0.25"/>
    <n v="0.25"/>
    <n v="0.5"/>
    <n v="0.14266666666666666"/>
    <n v="1"/>
    <n v="0"/>
    <n v="0"/>
    <n v="5.9551666666666669"/>
    <m/>
    <x v="12"/>
    <n v="5"/>
    <n v="1"/>
    <s v="Silver"/>
  </r>
  <r>
    <x v="38"/>
    <s v="M"/>
    <n v="8"/>
    <n v="18"/>
    <d v="1899-12-30T01:30:55"/>
    <d v="1899-12-30T01:30:55"/>
    <d v="1899-12-30T01:30:55"/>
    <n v="13"/>
    <d v="1899-12-30T00:05:03"/>
    <n v="4.2857142857142856"/>
    <n v="3.75"/>
    <n v="2.75"/>
    <x v="2"/>
    <n v="0.25"/>
    <n v="0.25"/>
    <n v="0.5"/>
    <n v="0"/>
    <n v="0"/>
    <n v="0"/>
    <n v="0"/>
    <n v="3.3839285714285712"/>
    <m/>
    <x v="0"/>
    <n v="5"/>
    <n v="1"/>
    <s v="Silver"/>
  </r>
  <r>
    <x v="30"/>
    <s v="M"/>
    <n v="8"/>
    <n v="15.07"/>
    <d v="1899-12-30T01:22:51"/>
    <d v="1899-12-30T01:45:27"/>
    <d v="1899-12-30T01:34:09"/>
    <n v="94"/>
    <d v="1899-12-30T00:06:15"/>
    <n v="3.5880952380952382"/>
    <n v="2.5"/>
    <n v="2.5"/>
    <x v="1"/>
    <n v="0.5"/>
    <n v="0.25"/>
    <n v="0.25"/>
    <n v="0"/>
    <n v="0"/>
    <n v="0"/>
    <n v="0.4"/>
    <n v="3.4440476190476192"/>
    <m/>
    <x v="0"/>
    <n v="5"/>
    <n v="1"/>
    <s v="Silver"/>
  </r>
  <r>
    <x v="28"/>
    <s v="M"/>
    <n v="8"/>
    <n v="21.28"/>
    <d v="1899-12-30T01:29:55"/>
    <d v="1899-12-30T01:29:55"/>
    <d v="1899-12-30T01:29:55"/>
    <n v="54"/>
    <d v="1899-12-30T00:04:14"/>
    <n v="5"/>
    <n v="4.75"/>
    <n v="3.75"/>
    <x v="2"/>
    <n v="0.25"/>
    <n v="0.25"/>
    <n v="0.5"/>
    <n v="0"/>
    <n v="0"/>
    <n v="0"/>
    <n v="0"/>
    <n v="4.3125"/>
    <m/>
    <x v="0"/>
    <n v="5"/>
    <n v="1"/>
    <s v="Silver"/>
  </r>
  <r>
    <x v="33"/>
    <s v="M"/>
    <n v="8"/>
    <n v="21.35"/>
    <d v="1899-12-30T01:43:19"/>
    <d v="1899-12-30T01:43:24"/>
    <d v="1899-12-30T01:43:22"/>
    <n v="25"/>
    <d v="1899-12-30T00:04:50"/>
    <n v="5"/>
    <n v="4"/>
    <n v="1.75"/>
    <x v="1"/>
    <n v="0.5"/>
    <n v="0.25"/>
    <n v="0.25"/>
    <n v="0"/>
    <n v="0"/>
    <n v="0"/>
    <n v="0"/>
    <n v="3.9375"/>
    <m/>
    <x v="0"/>
    <n v="5"/>
    <n v="1"/>
    <s v="Silver"/>
  </r>
  <r>
    <x v="40"/>
    <s v="M"/>
    <n v="8"/>
    <n v="8.08"/>
    <d v="1899-12-30T00:38:56"/>
    <d v="1899-12-30T00:38:56"/>
    <d v="1899-12-30T00:38:56"/>
    <n v="23"/>
    <d v="1899-12-30T00:04:49"/>
    <n v="1.9238095238095236"/>
    <n v="4"/>
    <n v="4"/>
    <x v="3"/>
    <n v="0.25"/>
    <n v="0.5"/>
    <n v="0.25"/>
    <n v="0"/>
    <n v="0"/>
    <n v="0"/>
    <n v="0"/>
    <n v="3.480952380952381"/>
    <m/>
    <x v="0"/>
    <n v="4"/>
    <n v="1"/>
    <s v="Bronze"/>
  </r>
  <r>
    <x v="41"/>
    <s v="M"/>
    <n v="8"/>
    <n v="17.02"/>
    <d v="1899-12-30T01:32:37"/>
    <d v="1899-12-30T01:32:41"/>
    <d v="1899-12-30T01:32:39"/>
    <n v="80"/>
    <d v="1899-12-30T00:05:27"/>
    <n v="4.0523809523809522"/>
    <n v="3.5"/>
    <n v="3"/>
    <x v="3"/>
    <n v="0.25"/>
    <n v="0.5"/>
    <n v="0.25"/>
    <n v="0"/>
    <n v="0"/>
    <n v="0"/>
    <n v="0.4"/>
    <n v="3.913095238095238"/>
    <m/>
    <x v="0"/>
    <n v="5"/>
    <n v="1"/>
    <s v="Bronze"/>
  </r>
  <r>
    <x v="42"/>
    <s v="F"/>
    <n v="8"/>
    <n v="6.78"/>
    <d v="1899-12-30T00:57:26"/>
    <d v="1899-12-30T01:00:34"/>
    <d v="1899-12-30T00:59:00"/>
    <n v="19"/>
    <d v="1899-12-30T00:08:42"/>
    <n v="1.6950000000000001"/>
    <n v="0.5"/>
    <n v="0"/>
    <x v="2"/>
    <n v="0.25"/>
    <n v="0.25"/>
    <n v="0.5"/>
    <n v="0"/>
    <n v="0"/>
    <n v="0"/>
    <n v="0"/>
    <n v="0.54875000000000007"/>
    <m/>
    <x v="0"/>
    <n v="3"/>
    <n v="1"/>
    <s v="Bronze"/>
  </r>
  <r>
    <x v="44"/>
    <s v="F"/>
    <n v="8"/>
    <n v="5"/>
    <d v="1899-12-30T00:22:17"/>
    <d v="1899-12-30T00:23:03"/>
    <d v="1899-12-30T00:22:40"/>
    <n v="4"/>
    <d v="1899-12-30T00:04:32"/>
    <n v="1.25"/>
    <n v="4.75"/>
    <n v="0.5"/>
    <x v="3"/>
    <n v="0.25"/>
    <n v="0.5"/>
    <n v="0.25"/>
    <n v="0"/>
    <n v="0"/>
    <n v="0"/>
    <n v="0"/>
    <n v="2.8125"/>
    <m/>
    <x v="0"/>
    <n v="5"/>
    <n v="1"/>
    <s v="Bronze"/>
  </r>
  <r>
    <x v="45"/>
    <s v="M"/>
    <n v="8"/>
    <n v="38.17"/>
    <d v="1899-12-30T04:04:26"/>
    <d v="1899-12-30T05:11:14"/>
    <d v="1899-12-30T04:37:50"/>
    <n v="188"/>
    <d v="1899-12-30T00:07:17"/>
    <n v="5"/>
    <n v="0.5"/>
    <n v="4.25"/>
    <x v="2"/>
    <n v="0.25"/>
    <n v="0.25"/>
    <n v="0.5"/>
    <n v="0"/>
    <n v="0.8"/>
    <n v="0"/>
    <n v="0"/>
    <n v="4.3"/>
    <m/>
    <x v="0"/>
    <n v="5"/>
    <n v="1"/>
    <s v="Bronze"/>
  </r>
  <r>
    <x v="46"/>
    <s v="M"/>
    <n v="8"/>
    <n v="38"/>
    <d v="1899-12-30T03:01:18"/>
    <d v="1899-12-30T03:19:12"/>
    <d v="1899-12-30T03:10:15"/>
    <n v="15"/>
    <d v="1899-12-30T00:05:00"/>
    <n v="5"/>
    <n v="4"/>
    <n v="0.5"/>
    <x v="2"/>
    <n v="0.25"/>
    <n v="0.25"/>
    <n v="0.5"/>
    <n v="0"/>
    <n v="0.8"/>
    <n v="0"/>
    <n v="0"/>
    <n v="3.3"/>
    <m/>
    <x v="0"/>
    <n v="5"/>
    <n v="1"/>
    <s v="Bronze"/>
  </r>
  <r>
    <x v="47"/>
    <s v="M"/>
    <n v="8"/>
    <n v="10.25"/>
    <d v="1899-12-30T01:04:58"/>
    <d v="1899-12-30T01:05:09"/>
    <d v="1899-12-30T01:05:04"/>
    <n v="13"/>
    <d v="1899-12-30T00:06:21"/>
    <n v="2.4404761904761902"/>
    <n v="2"/>
    <n v="1.25"/>
    <x v="1"/>
    <n v="0.5"/>
    <n v="0.25"/>
    <n v="0.25"/>
    <n v="0"/>
    <n v="0"/>
    <n v="0"/>
    <n v="0"/>
    <n v="2.0327380952380949"/>
    <m/>
    <x v="0"/>
    <n v="5"/>
    <n v="1"/>
    <s v="Bronze"/>
  </r>
  <r>
    <x v="49"/>
    <s v="M"/>
    <n v="8"/>
    <n v="18.12"/>
    <d v="1899-12-30T01:37:52"/>
    <d v="1899-12-30T01:38:26"/>
    <d v="1899-12-30T01:38:09"/>
    <n v="245"/>
    <d v="1899-12-30T00:05:25"/>
    <n v="4.3142857142857141"/>
    <n v="3.5"/>
    <n v="1.25"/>
    <x v="2"/>
    <n v="0.25"/>
    <n v="0.25"/>
    <n v="0.5"/>
    <n v="0.16333333333333333"/>
    <n v="0"/>
    <n v="0"/>
    <n v="0"/>
    <n v="2.7419047619047614"/>
    <m/>
    <x v="0"/>
    <n v="5"/>
    <n v="1"/>
    <s v="Bronze"/>
  </r>
  <r>
    <x v="51"/>
    <s v="F"/>
    <n v="8"/>
    <n v="13"/>
    <d v="1899-12-30T01:13:46"/>
    <d v="1899-12-30T01:13:46"/>
    <d v="1899-12-30T01:13:46"/>
    <n v="46"/>
    <d v="1899-12-30T00:05:40"/>
    <n v="3.25"/>
    <n v="3.75"/>
    <n v="1"/>
    <x v="1"/>
    <n v="0.5"/>
    <n v="0.25"/>
    <n v="0.25"/>
    <n v="0"/>
    <n v="0"/>
    <n v="0"/>
    <n v="0"/>
    <n v="2.8125"/>
    <m/>
    <x v="0"/>
    <n v="4"/>
    <n v="1"/>
    <s v="Bronze"/>
  </r>
  <r>
    <x v="52"/>
    <s v="M"/>
    <n v="8"/>
    <n v="3.62"/>
    <d v="1899-12-30T00:20:06"/>
    <d v="1899-12-30T00:21:07"/>
    <d v="1899-12-30T00:20:37"/>
    <n v="9"/>
    <d v="1899-12-30T00:05:42"/>
    <n v="0.86190476190476184"/>
    <n v="3.25"/>
    <n v="0.25"/>
    <x v="3"/>
    <n v="0.25"/>
    <n v="0.5"/>
    <n v="0.25"/>
    <n v="0"/>
    <n v="0"/>
    <n v="0"/>
    <n v="0"/>
    <n v="1.9029761904761904"/>
    <m/>
    <x v="0"/>
    <n v="3"/>
    <n v="1"/>
    <s v="Bronze"/>
  </r>
  <r>
    <x v="53"/>
    <s v="M"/>
    <n v="8"/>
    <n v="5.0999999999999996"/>
    <d v="1899-12-30T00:21:42"/>
    <d v="1899-12-30T00:21:42"/>
    <d v="1899-12-30T00:21:42"/>
    <n v="5"/>
    <d v="1899-12-30T00:04:15"/>
    <n v="1.2142857142857142"/>
    <n v="4.75"/>
    <n v="2"/>
    <x v="3"/>
    <n v="0.25"/>
    <n v="0.5"/>
    <n v="0.25"/>
    <n v="0"/>
    <n v="0"/>
    <n v="0"/>
    <n v="0"/>
    <n v="3.1785714285714284"/>
    <m/>
    <x v="0"/>
    <n v="5"/>
    <n v="1"/>
    <s v="Bronze"/>
  </r>
  <r>
    <x v="54"/>
    <s v="F"/>
    <n v="8"/>
    <n v="20.5"/>
    <d v="1899-12-30T01:53:04"/>
    <d v="1899-12-30T02:15:27"/>
    <d v="1899-12-30T02:04:15"/>
    <n v="26"/>
    <d v="1899-12-30T00:06:04"/>
    <n v="5"/>
    <n v="3.25"/>
    <n v="3.5"/>
    <x v="2"/>
    <n v="0.25"/>
    <n v="0.25"/>
    <n v="0.5"/>
    <n v="0"/>
    <n v="0"/>
    <n v="0"/>
    <n v="0"/>
    <n v="3.8125"/>
    <m/>
    <x v="0"/>
    <n v="2"/>
    <n v="1"/>
    <s v="Bronze"/>
  </r>
  <r>
    <x v="55"/>
    <s v="M"/>
    <n v="8"/>
    <n v="43.42"/>
    <d v="1899-12-30T05:22:42"/>
    <d v="1899-12-30T05:49:39"/>
    <d v="1899-12-30T05:36:11"/>
    <n v="1501"/>
    <d v="1899-12-30T00:07:45"/>
    <n v="5"/>
    <n v="0.5"/>
    <n v="4.5"/>
    <x v="1"/>
    <n v="0.5"/>
    <n v="0.25"/>
    <n v="0.25"/>
    <n v="1.0006666666666666"/>
    <n v="1.1000000000000001"/>
    <n v="0"/>
    <n v="0"/>
    <n v="5.8506666666666671"/>
    <m/>
    <x v="0"/>
    <n v="5"/>
    <n v="1"/>
    <s v="Bronze"/>
  </r>
  <r>
    <x v="56"/>
    <s v="M"/>
    <n v="8"/>
    <n v="21.16"/>
    <d v="1899-12-30T01:58:50"/>
    <d v="1899-12-30T01:58:58"/>
    <d v="1899-12-30T01:58:54"/>
    <n v="176"/>
    <d v="1899-12-30T00:05:37"/>
    <n v="5"/>
    <n v="3.25"/>
    <n v="1.5"/>
    <x v="1"/>
    <n v="0.5"/>
    <n v="0.25"/>
    <n v="0.25"/>
    <n v="0"/>
    <n v="0"/>
    <n v="0"/>
    <n v="0"/>
    <n v="3.6875"/>
    <m/>
    <x v="0"/>
    <n v="5"/>
    <n v="1"/>
    <s v="Bronze"/>
  </r>
  <r>
    <x v="60"/>
    <s v="F"/>
    <n v="8"/>
    <n v="12.09"/>
    <d v="1899-12-30T01:19:34"/>
    <d v="1899-12-30T01:38:15"/>
    <d v="1899-12-30T01:28:55"/>
    <n v="145"/>
    <d v="1899-12-30T00:07:21"/>
    <n v="3.0225"/>
    <n v="1"/>
    <n v="0.5"/>
    <x v="2"/>
    <n v="0.25"/>
    <n v="0.25"/>
    <n v="0.5"/>
    <n v="0"/>
    <n v="0"/>
    <n v="0"/>
    <n v="0"/>
    <n v="1.255625"/>
    <m/>
    <x v="0"/>
    <n v="5"/>
    <n v="1"/>
    <s v="Bronze"/>
  </r>
  <r>
    <x v="62"/>
    <s v="M"/>
    <n v="8"/>
    <n v="21.2"/>
    <d v="1899-12-30T01:56:28"/>
    <d v="1899-12-30T02:02:49"/>
    <d v="1899-12-30T01:59:38"/>
    <n v="57"/>
    <d v="1899-12-30T00:05:39"/>
    <n v="5"/>
    <n v="3.25"/>
    <n v="4.5"/>
    <x v="1"/>
    <n v="0.5"/>
    <n v="0.25"/>
    <n v="0.25"/>
    <n v="0"/>
    <n v="0"/>
    <n v="0"/>
    <n v="0"/>
    <n v="4.4375"/>
    <m/>
    <x v="0"/>
    <n v="5"/>
    <n v="1"/>
    <s v="Bronze"/>
  </r>
  <r>
    <x v="63"/>
    <s v="M"/>
    <n v="8"/>
    <n v="10.01"/>
    <d v="1899-12-30T01:14:03"/>
    <d v="1899-12-30T01:35:00"/>
    <d v="1899-12-30T01:24:32"/>
    <n v="215"/>
    <d v="1899-12-30T00:08:27"/>
    <n v="2.3833333333333333"/>
    <n v="0"/>
    <n v="0.75"/>
    <x v="2"/>
    <n v="0.25"/>
    <n v="0.25"/>
    <n v="0.5"/>
    <n v="0"/>
    <n v="0"/>
    <n v="0"/>
    <n v="0.4"/>
    <n v="1.3708333333333333"/>
    <m/>
    <x v="0"/>
    <n v="4"/>
    <n v="1"/>
    <s v="Bronze"/>
  </r>
  <r>
    <x v="64"/>
    <s v="F"/>
    <n v="8"/>
    <n v="12.15"/>
    <d v="1899-12-30T01:42:54"/>
    <d v="1899-12-30T02:02:55"/>
    <d v="1899-12-30T01:52:54"/>
    <n v="422"/>
    <d v="1899-12-30T00:09:18"/>
    <n v="3.0375000000000001"/>
    <n v="0"/>
    <n v="0.5"/>
    <x v="2"/>
    <n v="0.25"/>
    <n v="0.25"/>
    <n v="0.5"/>
    <n v="0"/>
    <n v="0"/>
    <n v="0"/>
    <n v="0"/>
    <n v="1.0093749999999999"/>
    <m/>
    <x v="0"/>
    <n v="4"/>
    <n v="1"/>
    <s v="Bronze"/>
  </r>
  <r>
    <x v="67"/>
    <s v="F"/>
    <n v="8"/>
    <n v="10.73"/>
    <d v="1899-12-30T00:57:59"/>
    <d v="1899-12-30T00:58:04"/>
    <d v="1899-12-30T00:58:01"/>
    <n v="15"/>
    <d v="1899-12-30T00:05:24"/>
    <n v="2.6825000000000001"/>
    <n v="4"/>
    <n v="2.5"/>
    <x v="3"/>
    <n v="0.25"/>
    <n v="0.5"/>
    <n v="0.25"/>
    <n v="0"/>
    <n v="0"/>
    <n v="0"/>
    <n v="0"/>
    <n v="3.2956250000000002"/>
    <m/>
    <x v="0"/>
    <n v="5"/>
    <n v="1"/>
    <s v="Bronze"/>
  </r>
  <r>
    <x v="68"/>
    <s v="M"/>
    <n v="8"/>
    <n v="3.01"/>
    <d v="1899-12-30T00:11:48"/>
    <d v="1899-12-30T00:11:48"/>
    <d v="1899-12-30T00:11:48"/>
    <n v="0"/>
    <d v="1899-12-30T00:03:55"/>
    <n v="0.71666666666666656"/>
    <n v="5"/>
    <n v="3.75"/>
    <x v="3"/>
    <n v="0.25"/>
    <n v="0.5"/>
    <n v="0.25"/>
    <n v="0"/>
    <n v="0"/>
    <n v="0.45000000000000007"/>
    <n v="0"/>
    <n v="4.0666666666666664"/>
    <m/>
    <x v="0"/>
    <n v="5"/>
    <n v="1"/>
    <s v="Bronze"/>
  </r>
  <r>
    <x v="70"/>
    <s v="F"/>
    <n v="8"/>
    <n v="10.07"/>
    <d v="1899-12-30T00:58:36"/>
    <d v="1899-12-30T00:58:40"/>
    <d v="1899-12-30T00:58:38"/>
    <n v="6"/>
    <d v="1899-12-30T00:05:49"/>
    <n v="2.5175000000000001"/>
    <n v="3.5"/>
    <n v="4.25"/>
    <x v="2"/>
    <n v="0.25"/>
    <n v="0.25"/>
    <n v="0.5"/>
    <n v="0"/>
    <n v="0"/>
    <n v="0"/>
    <n v="0"/>
    <n v="3.629375"/>
    <m/>
    <x v="0"/>
    <n v="5"/>
    <n v="1"/>
    <s v="Bronze"/>
  </r>
  <r>
    <x v="73"/>
    <s v="F"/>
    <n v="8"/>
    <n v="16.07"/>
    <d v="1899-12-30T01:34:49"/>
    <d v="1899-12-30T01:34:52"/>
    <d v="1899-12-30T01:34:51"/>
    <n v="213"/>
    <d v="1899-12-30T00:05:54"/>
    <n v="4.0175000000000001"/>
    <n v="3.5"/>
    <n v="0.75"/>
    <x v="2"/>
    <n v="0.25"/>
    <n v="0.25"/>
    <n v="0.5"/>
    <n v="0.14199999999999999"/>
    <n v="0"/>
    <n v="0"/>
    <n v="0"/>
    <n v="2.3963749999999999"/>
    <m/>
    <x v="0"/>
    <n v="1"/>
    <n v="1"/>
    <s v="Gold"/>
  </r>
  <r>
    <x v="11"/>
    <s v="M"/>
    <n v="9"/>
    <n v="33.04"/>
    <d v="1899-12-30T02:04:59"/>
    <d v="1899-12-30T02:13:39"/>
    <d v="1899-12-30T02:09:19"/>
    <n v="91"/>
    <d v="1899-12-30T00:03:55"/>
    <n v="5"/>
    <n v="5"/>
    <n v="2.75"/>
    <x v="1"/>
    <n v="0.5"/>
    <n v="0.25"/>
    <n v="0.25"/>
    <n v="0"/>
    <n v="0.6"/>
    <n v="0.45000000000000007"/>
    <n v="0"/>
    <n v="5.4874999999999998"/>
    <m/>
    <x v="0"/>
    <n v="5"/>
    <n v="1"/>
    <s v="Gold"/>
  </r>
  <r>
    <x v="18"/>
    <s v="M"/>
    <n v="9"/>
    <n v="43.15"/>
    <d v="1899-12-30T07:13:22"/>
    <d v="1899-12-30T08:45:21"/>
    <d v="1899-12-30T07:59:22"/>
    <n v="2188"/>
    <d v="1899-12-30T00:11:07"/>
    <n v="5"/>
    <n v="0"/>
    <n v="5"/>
    <x v="2"/>
    <n v="0.25"/>
    <n v="0.25"/>
    <n v="0.5"/>
    <n v="1.4586666666666666"/>
    <n v="1.1000000000000001"/>
    <n v="0"/>
    <n v="0"/>
    <n v="6.3086666666666673"/>
    <m/>
    <x v="0"/>
    <n v="5"/>
    <n v="1"/>
    <s v="Gold"/>
  </r>
  <r>
    <x v="1"/>
    <s v="M"/>
    <n v="9"/>
    <n v="21.11"/>
    <d v="1899-12-30T01:30:42"/>
    <d v="1899-12-30T01:31:59"/>
    <d v="1899-12-30T01:31:20"/>
    <n v="0"/>
    <d v="1899-12-30T00:04:20"/>
    <n v="5"/>
    <n v="4.5"/>
    <n v="4.5"/>
    <x v="1"/>
    <n v="0.5"/>
    <n v="0.25"/>
    <n v="0.25"/>
    <n v="0"/>
    <n v="0"/>
    <n v="0"/>
    <n v="0"/>
    <n v="4.75"/>
    <m/>
    <x v="0"/>
    <n v="5"/>
    <n v="1"/>
    <s v="Gold"/>
  </r>
  <r>
    <x v="17"/>
    <s v="M"/>
    <n v="9"/>
    <n v="12.13"/>
    <d v="1899-12-30T00:59:12"/>
    <d v="1899-12-30T00:59:12"/>
    <d v="1899-12-30T00:59:12"/>
    <n v="26"/>
    <d v="1899-12-30T00:04:53"/>
    <n v="2.888095238095238"/>
    <n v="4"/>
    <n v="3.5"/>
    <x v="3"/>
    <n v="0.25"/>
    <n v="0.5"/>
    <n v="0.25"/>
    <n v="0"/>
    <n v="0"/>
    <n v="0"/>
    <n v="0.7"/>
    <n v="4.2970238095238091"/>
    <m/>
    <x v="0"/>
    <n v="5"/>
    <n v="1"/>
    <s v="Gold"/>
  </r>
  <r>
    <x v="7"/>
    <s v="M"/>
    <n v="9"/>
    <n v="42.54"/>
    <d v="1899-12-30T09:20:20"/>
    <d v="1899-12-30T10:00:00"/>
    <d v="1899-12-30T09:40:10"/>
    <n v="2283"/>
    <d v="1899-12-30T00:13:38"/>
    <n v="5"/>
    <n v="0"/>
    <n v="1.5"/>
    <x v="2"/>
    <n v="0.25"/>
    <n v="0.25"/>
    <n v="0.5"/>
    <n v="1.522"/>
    <n v="1"/>
    <n v="0"/>
    <n v="0.4"/>
    <n v="4.9220000000000006"/>
    <m/>
    <x v="0"/>
    <n v="5"/>
    <n v="1"/>
    <s v="Gold"/>
  </r>
  <r>
    <x v="3"/>
    <s v="F"/>
    <n v="9"/>
    <n v="25.04"/>
    <d v="1899-12-30T03:48:15"/>
    <d v="1899-12-30T03:54:48"/>
    <d v="1899-12-30T03:51:32"/>
    <n v="1037"/>
    <d v="1899-12-30T00:09:15"/>
    <n v="5"/>
    <n v="0"/>
    <n v="4.5"/>
    <x v="1"/>
    <n v="0.5"/>
    <n v="0.25"/>
    <n v="0.25"/>
    <n v="0.69133333333333336"/>
    <n v="0.2"/>
    <n v="0"/>
    <n v="0"/>
    <n v="4.5163333333333338"/>
    <m/>
    <x v="0"/>
    <n v="5"/>
    <n v="1"/>
    <s v="Gold"/>
  </r>
  <r>
    <x v="8"/>
    <s v="M"/>
    <n v="9"/>
    <n v="25.15"/>
    <d v="1899-12-30T02:23:39"/>
    <d v="1899-12-30T02:31:26"/>
    <d v="1899-12-30T02:27:32"/>
    <n v="47"/>
    <d v="1899-12-30T00:05:52"/>
    <n v="5"/>
    <n v="3"/>
    <n v="5"/>
    <x v="1"/>
    <n v="0.5"/>
    <n v="0.25"/>
    <n v="0.25"/>
    <n v="0"/>
    <n v="0.2"/>
    <n v="0"/>
    <n v="0"/>
    <n v="4.7"/>
    <m/>
    <x v="0"/>
    <n v="5"/>
    <n v="1"/>
    <s v="Gold"/>
  </r>
  <r>
    <x v="19"/>
    <s v="M"/>
    <n v="9"/>
    <n v="15.65"/>
    <d v="1899-12-30T01:08:21"/>
    <d v="1899-12-30T01:08:21"/>
    <d v="1899-12-30T01:08:21"/>
    <n v="32"/>
    <d v="1899-12-30T00:04:22"/>
    <n v="3.7261904761904763"/>
    <n v="4.5"/>
    <n v="1"/>
    <x v="3"/>
    <n v="0.25"/>
    <n v="0.5"/>
    <n v="0.25"/>
    <n v="0"/>
    <n v="0"/>
    <n v="0"/>
    <n v="0"/>
    <n v="3.4315476190476191"/>
    <m/>
    <x v="0"/>
    <n v="5"/>
    <n v="1"/>
    <s v="Gold"/>
  </r>
  <r>
    <x v="5"/>
    <s v="M"/>
    <n v="9"/>
    <n v="10.59"/>
    <d v="1899-12-30T01:07:50"/>
    <d v="1899-12-30T01:07:52"/>
    <d v="1899-12-30T01:07:51"/>
    <n v="38"/>
    <d v="1899-12-30T00:06:24"/>
    <n v="2.5214285714285714"/>
    <n v="2"/>
    <n v="4.5"/>
    <x v="2"/>
    <n v="0.25"/>
    <n v="0.25"/>
    <n v="0.5"/>
    <n v="0"/>
    <n v="0"/>
    <n v="0"/>
    <n v="0"/>
    <n v="3.3803571428571431"/>
    <m/>
    <x v="0"/>
    <n v="5"/>
    <n v="1"/>
    <s v="Gold"/>
  </r>
  <r>
    <x v="15"/>
    <s v="M"/>
    <n v="9"/>
    <n v="23.01"/>
    <d v="1899-12-30T02:10:57"/>
    <d v="1899-12-30T02:23:49"/>
    <d v="1899-12-30T02:17:23"/>
    <n v="57"/>
    <d v="1899-12-30T00:05:58"/>
    <n v="5"/>
    <n v="3"/>
    <n v="3"/>
    <x v="1"/>
    <n v="0.5"/>
    <n v="0.25"/>
    <n v="0.25"/>
    <n v="0"/>
    <n v="0.1"/>
    <n v="0"/>
    <n v="0"/>
    <n v="4.0999999999999996"/>
    <m/>
    <x v="0"/>
    <n v="5"/>
    <n v="1"/>
    <s v="Gold"/>
  </r>
  <r>
    <x v="12"/>
    <s v="F"/>
    <n v="9"/>
    <n v="2.52"/>
    <d v="1899-12-30T00:10:47"/>
    <d v="1899-12-30T00:10:47"/>
    <d v="1899-12-30T00:10:47"/>
    <n v="3"/>
    <d v="1899-12-30T00:04:17"/>
    <n v="0.63"/>
    <n v="5"/>
    <n v="4"/>
    <x v="3"/>
    <n v="0.25"/>
    <n v="0.5"/>
    <n v="0.25"/>
    <n v="0"/>
    <n v="0"/>
    <n v="0.89999999999999991"/>
    <n v="0"/>
    <n v="4.5575000000000001"/>
    <m/>
    <x v="0"/>
    <n v="4"/>
    <n v="1"/>
    <s v="Gold"/>
  </r>
  <r>
    <x v="16"/>
    <s v="F"/>
    <n v="9"/>
    <n v="25.05"/>
    <d v="1899-12-30T02:34:02"/>
    <d v="1899-12-30T02:58:56"/>
    <d v="1899-12-30T02:46:29"/>
    <n v="94"/>
    <d v="1899-12-30T00:06:39"/>
    <n v="5"/>
    <n v="2.5"/>
    <n v="3.5"/>
    <x v="1"/>
    <n v="0.5"/>
    <n v="0.25"/>
    <n v="0.25"/>
    <n v="0"/>
    <n v="0.2"/>
    <n v="0"/>
    <n v="0"/>
    <n v="4.2"/>
    <m/>
    <x v="0"/>
    <n v="5"/>
    <n v="1"/>
    <s v="Gold"/>
  </r>
  <r>
    <x v="4"/>
    <s v="M"/>
    <n v="9"/>
    <n v="35.07"/>
    <d v="1899-12-30T02:44:09"/>
    <d v="1899-12-30T02:44:32"/>
    <d v="1899-12-30T02:44:21"/>
    <n v="80"/>
    <d v="1899-12-30T00:04:41"/>
    <n v="5"/>
    <n v="4.25"/>
    <n v="3.75"/>
    <x v="1"/>
    <n v="0.5"/>
    <n v="0.25"/>
    <n v="0.25"/>
    <n v="0"/>
    <n v="0.7"/>
    <n v="0"/>
    <n v="0"/>
    <n v="5.2"/>
    <m/>
    <x v="0"/>
    <n v="5"/>
    <n v="1"/>
    <s v="Gold"/>
  </r>
  <r>
    <x v="14"/>
    <s v="M"/>
    <n v="9"/>
    <n v="51"/>
    <d v="1899-12-30T04:36:04"/>
    <d v="1899-12-30T04:54:51"/>
    <d v="1899-12-30T04:45:28"/>
    <n v="102"/>
    <d v="1899-12-30T00:05:36"/>
    <n v="5"/>
    <n v="3.25"/>
    <n v="3.5"/>
    <x v="3"/>
    <n v="0.25"/>
    <n v="0.5"/>
    <n v="0.25"/>
    <n v="0"/>
    <n v="1.5"/>
    <n v="0"/>
    <n v="0"/>
    <n v="5.25"/>
    <m/>
    <x v="0"/>
    <n v="5"/>
    <n v="1"/>
    <s v="Gold"/>
  </r>
  <r>
    <x v="6"/>
    <s v="M"/>
    <n v="9"/>
    <n v="15.62"/>
    <d v="1899-12-30T01:25:20"/>
    <d v="1899-12-30T01:25:38"/>
    <d v="1899-12-30T01:25:29"/>
    <n v="634"/>
    <d v="1899-12-30T00:05:28"/>
    <n v="3.7190476190476187"/>
    <n v="3.5"/>
    <n v="1"/>
    <x v="1"/>
    <n v="0.5"/>
    <n v="0.25"/>
    <n v="0.25"/>
    <n v="0.42266666666666669"/>
    <n v="0"/>
    <n v="0"/>
    <n v="0"/>
    <n v="3.4071904761904759"/>
    <m/>
    <x v="0"/>
    <n v="3"/>
    <n v="1"/>
    <s v="Gold"/>
  </r>
  <r>
    <x v="10"/>
    <s v="M"/>
    <n v="9"/>
    <n v="21.15"/>
    <d v="1899-12-30T01:46:18"/>
    <d v="1899-12-30T01:46:31"/>
    <d v="1899-12-30T01:46:24"/>
    <n v="15"/>
    <d v="1899-12-30T00:05:02"/>
    <n v="5"/>
    <n v="3.75"/>
    <n v="1.5"/>
    <x v="1"/>
    <n v="0.5"/>
    <n v="0.25"/>
    <n v="0.25"/>
    <n v="0"/>
    <n v="0"/>
    <n v="0"/>
    <n v="0"/>
    <n v="3.8125"/>
    <m/>
    <x v="0"/>
    <n v="5"/>
    <n v="1"/>
    <s v="Gold"/>
  </r>
  <r>
    <x v="0"/>
    <s v="F"/>
    <n v="9"/>
    <n v="6.01"/>
    <d v="1899-12-30T00:27:59"/>
    <d v="1899-12-30T00:31:07"/>
    <d v="1899-12-30T00:29:33"/>
    <n v="15"/>
    <d v="1899-12-30T00:04:55"/>
    <n v="1.5024999999999999"/>
    <n v="4.5"/>
    <n v="4"/>
    <x v="1"/>
    <n v="0.5"/>
    <n v="0.25"/>
    <n v="0.25"/>
    <n v="0"/>
    <n v="0"/>
    <n v="0"/>
    <n v="0"/>
    <n v="2.8762499999999998"/>
    <m/>
    <x v="13"/>
    <n v="5"/>
    <n v="1"/>
    <s v="Gold"/>
  </r>
  <r>
    <x v="40"/>
    <s v="M"/>
    <n v="9"/>
    <n v="0"/>
    <d v="1899-12-30T00:00:00"/>
    <d v="1899-12-30T00:00:00"/>
    <d v="1899-12-30T00:00:00"/>
    <n v="0"/>
    <d v="1899-12-30T00:00:00"/>
    <n v="0"/>
    <n v="0"/>
    <n v="0"/>
    <x v="0"/>
    <n v="0.25"/>
    <n v="0.25"/>
    <n v="0.25"/>
    <n v="0"/>
    <n v="0"/>
    <n v="0"/>
    <n v="0"/>
    <n v="0.5"/>
    <m/>
    <x v="0"/>
    <n v="1"/>
    <n v="1"/>
    <s v="Bronze"/>
  </r>
  <r>
    <x v="32"/>
    <s v="M"/>
    <n v="9"/>
    <n v="0"/>
    <d v="1899-12-30T00:00:00"/>
    <d v="1899-12-30T00:00:00"/>
    <d v="1899-12-30T00:00:00"/>
    <n v="0"/>
    <d v="1899-12-30T00:00:00"/>
    <n v="0"/>
    <n v="0"/>
    <n v="0"/>
    <x v="0"/>
    <n v="0.25"/>
    <n v="0.25"/>
    <n v="0.25"/>
    <n v="0"/>
    <n v="0"/>
    <n v="0"/>
    <n v="0"/>
    <n v="0.5"/>
    <m/>
    <x v="0"/>
    <n v="1"/>
    <n v="1"/>
    <s v="Silver"/>
  </r>
  <r>
    <x v="27"/>
    <s v="M"/>
    <n v="9"/>
    <n v="21.11"/>
    <d v="1899-12-30T01:32:20"/>
    <d v="1899-12-30T01:45:04"/>
    <d v="1899-12-30T01:38:42"/>
    <n v="22"/>
    <d v="1899-12-30T00:04:41"/>
    <n v="5"/>
    <n v="4.25"/>
    <n v="2.25"/>
    <x v="3"/>
    <n v="0.25"/>
    <n v="0.5"/>
    <n v="0.25"/>
    <n v="0"/>
    <n v="0"/>
    <n v="0"/>
    <n v="0"/>
    <n v="3.9375"/>
    <m/>
    <x v="0"/>
    <n v="5"/>
    <n v="1"/>
    <s v="Silver"/>
  </r>
  <r>
    <x v="38"/>
    <s v="M"/>
    <n v="9"/>
    <n v="6.01"/>
    <d v="1899-12-30T00:24:55"/>
    <d v="1899-12-30T00:24:55"/>
    <d v="1899-12-30T00:24:55"/>
    <n v="0"/>
    <d v="1899-12-30T00:04:09"/>
    <n v="1.4309523809523808"/>
    <n v="4.75"/>
    <n v="2.5"/>
    <x v="3"/>
    <n v="0.25"/>
    <n v="0.5"/>
    <n v="0.25"/>
    <n v="0"/>
    <n v="0"/>
    <n v="0"/>
    <n v="0"/>
    <n v="3.3577380952380951"/>
    <m/>
    <x v="0"/>
    <n v="5"/>
    <n v="1"/>
    <s v="Silver"/>
  </r>
  <r>
    <x v="39"/>
    <s v="M"/>
    <n v="9"/>
    <n v="10.14"/>
    <d v="1899-12-30T00:49:57"/>
    <d v="1899-12-30T00:50:01"/>
    <d v="1899-12-30T00:49:59"/>
    <n v="6"/>
    <d v="1899-12-30T00:04:56"/>
    <n v="2.4142857142857141"/>
    <n v="4"/>
    <n v="3.25"/>
    <x v="3"/>
    <n v="0.25"/>
    <n v="0.5"/>
    <n v="0.25"/>
    <n v="0"/>
    <n v="0"/>
    <n v="0"/>
    <n v="0"/>
    <n v="3.4160714285714286"/>
    <m/>
    <x v="0"/>
    <n v="5"/>
    <n v="1"/>
    <s v="Silver"/>
  </r>
  <r>
    <x v="28"/>
    <s v="M"/>
    <n v="9"/>
    <n v="25.01"/>
    <d v="1899-12-30T01:44:13"/>
    <d v="1899-12-30T01:44:13"/>
    <d v="1899-12-30T01:44:13"/>
    <n v="11"/>
    <d v="1899-12-30T00:04:10"/>
    <n v="5"/>
    <n v="4.75"/>
    <n v="1.5"/>
    <x v="1"/>
    <n v="0.5"/>
    <n v="0.25"/>
    <n v="0.25"/>
    <n v="0"/>
    <n v="0.2"/>
    <n v="0"/>
    <n v="0"/>
    <n v="4.2625000000000002"/>
    <m/>
    <x v="0"/>
    <n v="4"/>
    <n v="1"/>
    <s v="Silver"/>
  </r>
  <r>
    <x v="21"/>
    <s v="M"/>
    <n v="9"/>
    <n v="22.12"/>
    <d v="1899-12-30T01:43:02"/>
    <d v="1899-12-30T01:47:19"/>
    <d v="1899-12-30T01:45:10"/>
    <n v="29"/>
    <d v="1899-12-30T00:04:45"/>
    <n v="5"/>
    <n v="4.25"/>
    <n v="1.25"/>
    <x v="1"/>
    <n v="0.5"/>
    <n v="0.25"/>
    <n v="0.25"/>
    <n v="0"/>
    <n v="0"/>
    <n v="0"/>
    <n v="0"/>
    <n v="3.875"/>
    <m/>
    <x v="0"/>
    <n v="3"/>
    <n v="1"/>
    <s v="Silver"/>
  </r>
  <r>
    <x v="34"/>
    <s v="F"/>
    <n v="9"/>
    <n v="15.3"/>
    <d v="1899-12-30T01:21:40"/>
    <d v="1899-12-30T01:22:23"/>
    <d v="1899-12-30T01:22:02"/>
    <n v="127"/>
    <d v="1899-12-30T00:05:22"/>
    <n v="3.8250000000000002"/>
    <n v="4"/>
    <n v="0.75"/>
    <x v="3"/>
    <n v="0.25"/>
    <n v="0.5"/>
    <n v="0.25"/>
    <n v="0"/>
    <n v="0"/>
    <n v="0"/>
    <n v="0"/>
    <n v="3.1437499999999998"/>
    <m/>
    <x v="0"/>
    <n v="5"/>
    <n v="1"/>
    <s v="Silver"/>
  </r>
  <r>
    <x v="37"/>
    <s v="M"/>
    <n v="9"/>
    <n v="3"/>
    <d v="1899-12-30T00:11:52"/>
    <d v="1899-12-30T00:11:52"/>
    <d v="1899-12-30T00:11:52"/>
    <n v="19"/>
    <d v="1899-12-30T00:03:57"/>
    <n v="0.7142857142857143"/>
    <n v="5"/>
    <n v="2.75"/>
    <x v="3"/>
    <n v="0.25"/>
    <n v="0.5"/>
    <n v="0.25"/>
    <n v="0"/>
    <n v="0"/>
    <n v="0.15000000000000002"/>
    <n v="0"/>
    <n v="3.5160714285714283"/>
    <m/>
    <x v="0"/>
    <n v="5"/>
    <n v="1"/>
    <s v="Silver"/>
  </r>
  <r>
    <x v="31"/>
    <s v="M"/>
    <n v="9"/>
    <n v="10.64"/>
    <d v="1899-12-30T00:57:31"/>
    <d v="1899-12-30T01:01:08"/>
    <d v="1899-12-30T00:59:20"/>
    <n v="22"/>
    <d v="1899-12-30T00:05:35"/>
    <n v="2.5333333333333332"/>
    <n v="3.25"/>
    <n v="3.75"/>
    <x v="2"/>
    <n v="0.25"/>
    <n v="0.25"/>
    <n v="0.5"/>
    <n v="0"/>
    <n v="0"/>
    <n v="0"/>
    <n v="0"/>
    <n v="3.3208333333333333"/>
    <m/>
    <x v="0"/>
    <n v="5"/>
    <n v="1"/>
    <s v="Silver"/>
  </r>
  <r>
    <x v="35"/>
    <s v="M"/>
    <n v="9"/>
    <n v="25.03"/>
    <d v="1899-12-30T02:00:06"/>
    <d v="1899-12-30T02:01:41"/>
    <d v="1899-12-30T02:00:53"/>
    <n v="26"/>
    <d v="1899-12-30T00:04:50"/>
    <n v="5"/>
    <n v="4"/>
    <n v="5"/>
    <x v="2"/>
    <n v="0.25"/>
    <n v="0.25"/>
    <n v="0.5"/>
    <n v="0"/>
    <n v="0.2"/>
    <n v="0"/>
    <n v="0"/>
    <n v="4.95"/>
    <m/>
    <x v="0"/>
    <n v="5"/>
    <n v="1"/>
    <s v="Silver"/>
  </r>
  <r>
    <x v="36"/>
    <s v="M"/>
    <n v="9"/>
    <n v="10.01"/>
    <d v="1899-12-30T00:56:29"/>
    <d v="1899-12-30T00:56:29"/>
    <d v="1899-12-30T00:56:29"/>
    <n v="12"/>
    <d v="1899-12-30T00:05:39"/>
    <n v="2.3833333333333333"/>
    <n v="3.25"/>
    <n v="1.5"/>
    <x v="1"/>
    <n v="0.5"/>
    <n v="0.25"/>
    <n v="0.25"/>
    <n v="0"/>
    <n v="0"/>
    <n v="0"/>
    <n v="0"/>
    <n v="2.3791666666666664"/>
    <m/>
    <x v="0"/>
    <n v="5"/>
    <n v="1"/>
    <s v="Silver"/>
  </r>
  <r>
    <x v="29"/>
    <s v="M"/>
    <n v="9"/>
    <n v="15.21"/>
    <d v="1899-12-30T01:15:08"/>
    <d v="1899-12-30T01:15:12"/>
    <d v="1899-12-30T01:15:10"/>
    <n v="34"/>
    <d v="1899-12-30T00:04:57"/>
    <n v="3.6214285714285714"/>
    <n v="4"/>
    <n v="4"/>
    <x v="3"/>
    <n v="0.25"/>
    <n v="0.5"/>
    <n v="0.25"/>
    <n v="0"/>
    <n v="0"/>
    <n v="0"/>
    <n v="0"/>
    <n v="3.905357142857143"/>
    <m/>
    <x v="0"/>
    <n v="3"/>
    <n v="1"/>
    <s v="Silver"/>
  </r>
  <r>
    <x v="23"/>
    <s v="M"/>
    <n v="9"/>
    <n v="19.329999999999998"/>
    <d v="1899-12-30T01:53:57"/>
    <d v="1899-12-30T01:54:04"/>
    <d v="1899-12-30T01:54:00"/>
    <n v="664"/>
    <d v="1899-12-30T00:05:54"/>
    <n v="4.602380952380952"/>
    <n v="3"/>
    <n v="3.75"/>
    <x v="3"/>
    <n v="0.25"/>
    <n v="0.5"/>
    <n v="0.25"/>
    <n v="0.44266666666666665"/>
    <n v="0"/>
    <n v="0"/>
    <n v="0"/>
    <n v="4.0307619047619045"/>
    <m/>
    <x v="0"/>
    <n v="5"/>
    <n v="1"/>
    <s v="Silver"/>
  </r>
  <r>
    <x v="20"/>
    <s v="M"/>
    <n v="9"/>
    <n v="12.34"/>
    <d v="1899-12-30T01:01:58"/>
    <d v="1899-12-30T01:02:02"/>
    <d v="1899-12-30T01:02:00"/>
    <n v="35"/>
    <d v="1899-12-30T00:05:01"/>
    <n v="2.9380952380952379"/>
    <n v="3.75"/>
    <n v="4"/>
    <x v="2"/>
    <n v="0.25"/>
    <n v="0.25"/>
    <n v="0.5"/>
    <n v="0"/>
    <n v="0"/>
    <n v="0"/>
    <n v="0"/>
    <n v="3.6720238095238096"/>
    <m/>
    <x v="0"/>
    <n v="5"/>
    <n v="1"/>
    <s v="Silver"/>
  </r>
  <r>
    <x v="26"/>
    <s v="M"/>
    <n v="9"/>
    <n v="37.01"/>
    <d v="1899-12-30T03:07:37"/>
    <d v="1899-12-30T03:10:56"/>
    <d v="1899-12-30T03:09:17"/>
    <n v="180"/>
    <d v="1899-12-30T00:05:07"/>
    <n v="5"/>
    <n v="3.75"/>
    <n v="4.25"/>
    <x v="3"/>
    <n v="0.25"/>
    <n v="0.5"/>
    <n v="0.25"/>
    <n v="0"/>
    <n v="0.8"/>
    <n v="0"/>
    <n v="0"/>
    <n v="4.9874999999999998"/>
    <m/>
    <x v="0"/>
    <n v="5"/>
    <n v="1"/>
    <s v="Silver"/>
  </r>
  <r>
    <x v="25"/>
    <s v="M"/>
    <n v="9"/>
    <n v="10.039999999999999"/>
    <d v="1899-12-30T00:43:28"/>
    <d v="1899-12-30T00:44:08"/>
    <d v="1899-12-30T00:43:48"/>
    <n v="17"/>
    <d v="1899-12-30T00:04:22"/>
    <n v="2.39047619047619"/>
    <n v="4.5"/>
    <n v="4.75"/>
    <x v="3"/>
    <n v="0.25"/>
    <n v="0.5"/>
    <n v="0.25"/>
    <n v="0"/>
    <n v="0"/>
    <n v="0"/>
    <n v="0"/>
    <n v="4.0351190476190473"/>
    <m/>
    <x v="0"/>
    <n v="5"/>
    <n v="1"/>
    <s v="Silver"/>
  </r>
  <r>
    <x v="33"/>
    <s v="M"/>
    <n v="9"/>
    <n v="10.029999999999999"/>
    <d v="1899-12-30T00:44:11"/>
    <d v="1899-12-30T00:44:11"/>
    <d v="1899-12-30T00:44:11"/>
    <n v="9"/>
    <d v="1899-12-30T00:04:24"/>
    <n v="2.388095238095238"/>
    <n v="4.5"/>
    <n v="1.75"/>
    <x v="3"/>
    <n v="0.25"/>
    <n v="0.5"/>
    <n v="0.25"/>
    <n v="0"/>
    <n v="0"/>
    <n v="0"/>
    <n v="0"/>
    <n v="3.2845238095238094"/>
    <m/>
    <x v="0"/>
    <n v="5"/>
    <n v="1"/>
    <s v="Silver"/>
  </r>
  <r>
    <x v="30"/>
    <s v="M"/>
    <n v="9"/>
    <n v="12.28"/>
    <d v="1899-12-30T01:06:56"/>
    <d v="1899-12-30T01:09:26"/>
    <d v="1899-12-30T01:08:11"/>
    <n v="64"/>
    <d v="1899-12-30T00:05:33"/>
    <n v="2.9238095238095236"/>
    <n v="3.25"/>
    <n v="2.5"/>
    <x v="3"/>
    <n v="0.25"/>
    <n v="0.5"/>
    <n v="0.25"/>
    <n v="0"/>
    <n v="0"/>
    <n v="0"/>
    <n v="0.4"/>
    <n v="3.3809523809523809"/>
    <m/>
    <x v="0"/>
    <n v="5"/>
    <n v="1"/>
    <s v="Silver"/>
  </r>
  <r>
    <x v="41"/>
    <s v="M"/>
    <n v="9"/>
    <n v="11.9"/>
    <d v="1899-12-30T01:03:49"/>
    <d v="1899-12-30T01:03:57"/>
    <d v="1899-12-30T01:03:53"/>
    <n v="3"/>
    <d v="1899-12-30T00:05:22"/>
    <n v="2.8333333333333335"/>
    <n v="3.5"/>
    <n v="2"/>
    <x v="3"/>
    <n v="0.25"/>
    <n v="0.5"/>
    <n v="0.25"/>
    <n v="0"/>
    <n v="0"/>
    <n v="0"/>
    <n v="0.4"/>
    <n v="3.3583333333333334"/>
    <m/>
    <x v="0"/>
    <n v="5"/>
    <n v="1"/>
    <s v="Bronze"/>
  </r>
  <r>
    <x v="42"/>
    <s v="F"/>
    <n v="9"/>
    <n v="8.35"/>
    <d v="1899-12-30T01:04:00"/>
    <d v="1899-12-30T01:04:45"/>
    <d v="1899-12-30T01:04:23"/>
    <n v="23"/>
    <d v="1899-12-30T00:07:43"/>
    <n v="2.0874999999999999"/>
    <n v="0.5"/>
    <n v="0.25"/>
    <x v="3"/>
    <n v="0.25"/>
    <n v="0.5"/>
    <n v="0.25"/>
    <n v="0"/>
    <n v="0"/>
    <n v="0"/>
    <n v="0"/>
    <n v="0.83437499999999998"/>
    <m/>
    <x v="0"/>
    <n v="3"/>
    <n v="1"/>
    <s v="Bronze"/>
  </r>
  <r>
    <x v="44"/>
    <s v="F"/>
    <n v="9"/>
    <n v="10.01"/>
    <d v="1899-12-30T00:46:11"/>
    <d v="1899-12-30T00:46:16"/>
    <d v="1899-12-30T00:46:14"/>
    <n v="5"/>
    <d v="1899-12-30T00:04:37"/>
    <n v="2.5024999999999999"/>
    <n v="4.75"/>
    <n v="0.75"/>
    <x v="3"/>
    <n v="0.25"/>
    <n v="0.5"/>
    <n v="0.25"/>
    <n v="0"/>
    <n v="0"/>
    <n v="0"/>
    <n v="0"/>
    <n v="3.1881249999999999"/>
    <m/>
    <x v="0"/>
    <n v="5"/>
    <n v="1"/>
    <s v="Bronze"/>
  </r>
  <r>
    <x v="45"/>
    <s v="M"/>
    <n v="9"/>
    <n v="5.01"/>
    <d v="1899-12-30T00:18:23"/>
    <d v="1899-12-30T00:18:23"/>
    <d v="1899-12-30T00:18:23"/>
    <n v="0"/>
    <d v="1899-12-30T00:03:40"/>
    <n v="1.1928571428571428"/>
    <n v="5"/>
    <n v="4"/>
    <x v="3"/>
    <n v="0.25"/>
    <n v="0.5"/>
    <n v="0.25"/>
    <n v="0"/>
    <n v="0"/>
    <n v="2.25"/>
    <n v="0"/>
    <n v="6.0482142857142858"/>
    <m/>
    <x v="0"/>
    <n v="5"/>
    <n v="1"/>
    <s v="Bronze"/>
  </r>
  <r>
    <x v="46"/>
    <s v="M"/>
    <n v="9"/>
    <n v="40"/>
    <d v="1899-12-30T03:12:32"/>
    <d v="1899-12-30T03:27:36"/>
    <d v="1899-12-30T03:20:04"/>
    <n v="35"/>
    <d v="1899-12-30T00:05:00"/>
    <n v="5"/>
    <n v="4"/>
    <n v="1.5"/>
    <x v="3"/>
    <n v="0.25"/>
    <n v="0.5"/>
    <n v="0.25"/>
    <n v="0"/>
    <n v="0.9"/>
    <n v="0"/>
    <n v="0"/>
    <n v="4.5250000000000004"/>
    <m/>
    <x v="0"/>
    <n v="5"/>
    <n v="1"/>
    <s v="Bronze"/>
  </r>
  <r>
    <x v="47"/>
    <s v="M"/>
    <n v="9"/>
    <n v="5.0199999999999996"/>
    <d v="1899-12-30T00:29:00"/>
    <d v="1899-12-30T00:29:08"/>
    <d v="1899-12-30T00:29:04"/>
    <n v="4"/>
    <d v="1899-12-30T00:05:47"/>
    <n v="1.195238095238095"/>
    <n v="3"/>
    <n v="1.25"/>
    <x v="3"/>
    <n v="0.25"/>
    <n v="0.5"/>
    <n v="0.25"/>
    <n v="0"/>
    <n v="0"/>
    <n v="0"/>
    <n v="0"/>
    <n v="2.1113095238095236"/>
    <m/>
    <x v="0"/>
    <n v="5"/>
    <n v="1"/>
    <s v="Bronze"/>
  </r>
  <r>
    <x v="48"/>
    <s v="M"/>
    <n v="9"/>
    <n v="16"/>
    <d v="1899-12-30T01:16:21"/>
    <d v="1899-12-30T01:16:21"/>
    <d v="1899-12-30T01:16:21"/>
    <n v="18"/>
    <d v="1899-12-30T00:04:46"/>
    <n v="3.8095238095238093"/>
    <n v="4"/>
    <n v="0.5"/>
    <x v="1"/>
    <n v="0.5"/>
    <n v="0.25"/>
    <n v="0.25"/>
    <n v="0"/>
    <n v="0"/>
    <n v="0"/>
    <n v="0"/>
    <n v="3.0297619047619047"/>
    <m/>
    <x v="0"/>
    <n v="4"/>
    <n v="1"/>
    <s v="Bronze"/>
  </r>
  <r>
    <x v="49"/>
    <s v="M"/>
    <n v="9"/>
    <n v="15.22"/>
    <d v="1899-12-30T01:21:05"/>
    <d v="1899-12-30T01:21:55"/>
    <d v="1899-12-30T01:21:30"/>
    <n v="208"/>
    <d v="1899-12-30T00:05:21"/>
    <n v="3.6238095238095238"/>
    <n v="3.5"/>
    <n v="1.25"/>
    <x v="2"/>
    <n v="0.25"/>
    <n v="0.25"/>
    <n v="0.5"/>
    <n v="0.13866666666666666"/>
    <n v="0"/>
    <n v="0"/>
    <n v="0"/>
    <n v="2.5446190476190473"/>
    <m/>
    <x v="0"/>
    <n v="5"/>
    <n v="1"/>
    <s v="Bronze"/>
  </r>
  <r>
    <x v="51"/>
    <s v="F"/>
    <n v="9"/>
    <n v="10.3"/>
    <d v="1899-12-30T01:13:39"/>
    <d v="1899-12-30T01:13:39"/>
    <d v="1899-12-30T01:13:39"/>
    <n v="437"/>
    <d v="1899-12-30T00:07:09"/>
    <n v="2.5750000000000002"/>
    <n v="1.5"/>
    <n v="3.25"/>
    <x v="2"/>
    <n v="0.25"/>
    <n v="0.25"/>
    <n v="0.5"/>
    <n v="0.29133333333333333"/>
    <n v="0"/>
    <n v="0"/>
    <n v="0"/>
    <n v="2.935083333333333"/>
    <m/>
    <x v="0"/>
    <n v="5"/>
    <n v="1"/>
    <s v="Bronze"/>
  </r>
  <r>
    <x v="52"/>
    <s v="M"/>
    <n v="9"/>
    <n v="6.5"/>
    <d v="1899-12-30T00:34:54"/>
    <d v="1899-12-30T00:35:10"/>
    <d v="1899-12-30T00:35:02"/>
    <n v="8"/>
    <d v="1899-12-30T00:05:23"/>
    <n v="1.5476190476190474"/>
    <n v="3.5"/>
    <n v="0.75"/>
    <x v="1"/>
    <n v="0.5"/>
    <n v="0.25"/>
    <n v="0.25"/>
    <n v="0"/>
    <n v="0"/>
    <n v="0"/>
    <n v="0"/>
    <n v="1.8363095238095237"/>
    <m/>
    <x v="0"/>
    <n v="4"/>
    <n v="1"/>
    <s v="Bronze"/>
  </r>
  <r>
    <x v="53"/>
    <s v="M"/>
    <n v="9"/>
    <n v="13.1"/>
    <d v="1899-12-30T01:12:19"/>
    <d v="1899-12-30T01:19:20"/>
    <d v="1899-12-30T01:15:50"/>
    <n v="123"/>
    <d v="1899-12-30T00:05:47"/>
    <n v="3.1190476190476186"/>
    <n v="3"/>
    <n v="2.25"/>
    <x v="2"/>
    <n v="0.25"/>
    <n v="0.25"/>
    <n v="0.5"/>
    <n v="0"/>
    <n v="0"/>
    <n v="0"/>
    <n v="0"/>
    <n v="2.6547619047619047"/>
    <m/>
    <x v="0"/>
    <n v="5"/>
    <n v="1"/>
    <s v="Bronze"/>
  </r>
  <r>
    <x v="54"/>
    <s v="F"/>
    <n v="9"/>
    <n v="8.77"/>
    <d v="1899-12-30T00:48:33"/>
    <d v="1899-12-30T00:50:06"/>
    <d v="1899-12-30T00:49:19"/>
    <n v="10"/>
    <d v="1899-12-30T00:05:37"/>
    <n v="2.1924999999999999"/>
    <n v="3.75"/>
    <n v="2.75"/>
    <x v="3"/>
    <n v="0.25"/>
    <n v="0.5"/>
    <n v="0.25"/>
    <n v="0"/>
    <n v="0"/>
    <n v="0"/>
    <n v="0"/>
    <n v="3.1106249999999998"/>
    <m/>
    <x v="0"/>
    <n v="2"/>
    <n v="1"/>
    <s v="Bronze"/>
  </r>
  <r>
    <x v="55"/>
    <s v="M"/>
    <n v="9"/>
    <n v="20.010000000000002"/>
    <d v="1899-12-30T01:39:06"/>
    <d v="1899-12-30T01:39:32"/>
    <d v="1899-12-30T01:39:19"/>
    <n v="113"/>
    <d v="1899-12-30T00:04:58"/>
    <n v="4.7642857142857142"/>
    <n v="4"/>
    <n v="3.75"/>
    <x v="3"/>
    <n v="0.25"/>
    <n v="0.5"/>
    <n v="0.25"/>
    <n v="0"/>
    <n v="0"/>
    <n v="0"/>
    <n v="0"/>
    <n v="4.1285714285714281"/>
    <m/>
    <x v="0"/>
    <n v="5"/>
    <n v="1"/>
    <s v="Bronze"/>
  </r>
  <r>
    <x v="56"/>
    <s v="M"/>
    <n v="9"/>
    <n v="7.08"/>
    <d v="1899-12-30T00:38:11"/>
    <d v="1899-12-30T00:38:11"/>
    <d v="1899-12-30T00:38:11"/>
    <n v="4"/>
    <d v="1899-12-30T00:05:24"/>
    <n v="1.6857142857142857"/>
    <n v="3.5"/>
    <n v="1.25"/>
    <x v="3"/>
    <n v="0.25"/>
    <n v="0.5"/>
    <n v="0.25"/>
    <n v="0"/>
    <n v="0"/>
    <n v="0"/>
    <n v="0"/>
    <n v="2.4839285714285713"/>
    <m/>
    <x v="0"/>
    <n v="5"/>
    <n v="1"/>
    <s v="Bronze"/>
  </r>
  <r>
    <x v="57"/>
    <s v="M"/>
    <n v="9"/>
    <n v="12"/>
    <d v="1899-12-30T00:56:58"/>
    <d v="1899-12-30T00:57:20"/>
    <d v="1899-12-30T00:57:09"/>
    <n v="38"/>
    <d v="1899-12-30T00:04:46"/>
    <n v="2.8571428571428572"/>
    <n v="4.25"/>
    <n v="2"/>
    <x v="2"/>
    <n v="0.25"/>
    <n v="0.25"/>
    <n v="0.5"/>
    <n v="0"/>
    <n v="0"/>
    <n v="0"/>
    <n v="0"/>
    <n v="2.7767857142857144"/>
    <m/>
    <x v="0"/>
    <n v="2"/>
    <n v="1"/>
    <s v="Bronze"/>
  </r>
  <r>
    <x v="60"/>
    <s v="F"/>
    <n v="9"/>
    <n v="11.19"/>
    <d v="1899-12-30T01:16:04"/>
    <d v="1899-12-30T01:22:23"/>
    <d v="1899-12-30T01:19:13"/>
    <n v="178"/>
    <d v="1899-12-30T00:07:05"/>
    <n v="2.7974999999999999"/>
    <n v="1.5"/>
    <n v="0.5"/>
    <x v="3"/>
    <n v="0.25"/>
    <n v="0.5"/>
    <n v="0.25"/>
    <n v="0"/>
    <n v="0"/>
    <n v="0"/>
    <n v="0"/>
    <n v="1.5743749999999999"/>
    <m/>
    <x v="0"/>
    <n v="5"/>
    <n v="1"/>
    <s v="Bronze"/>
  </r>
  <r>
    <x v="61"/>
    <s v="M"/>
    <n v="9"/>
    <n v="18.05"/>
    <d v="1899-12-30T02:16:09"/>
    <d v="1899-12-30T02:28:32"/>
    <d v="1899-12-30T02:22:20"/>
    <n v="27"/>
    <d v="1899-12-30T00:07:53"/>
    <n v="4.2976190476190474"/>
    <n v="0.5"/>
    <n v="2.5"/>
    <x v="3"/>
    <n v="0.25"/>
    <n v="0.5"/>
    <n v="0.25"/>
    <n v="0"/>
    <n v="0"/>
    <n v="0"/>
    <n v="0"/>
    <n v="1.9494047619047619"/>
    <m/>
    <x v="0"/>
    <n v="1"/>
    <n v="1"/>
    <s v="Bronze"/>
  </r>
  <r>
    <x v="62"/>
    <s v="M"/>
    <n v="9"/>
    <n v="3.13"/>
    <d v="1899-12-30T00:10:40"/>
    <d v="1899-12-30T00:10:40"/>
    <d v="1899-12-30T00:10:40"/>
    <n v="0"/>
    <d v="1899-12-30T00:03:24"/>
    <n v="0.74523809523809514"/>
    <n v="5"/>
    <n v="2.5"/>
    <x v="3"/>
    <n v="0.25"/>
    <n v="0.5"/>
    <n v="0.25"/>
    <n v="0"/>
    <n v="0"/>
    <n v="5.4"/>
    <n v="0"/>
    <n v="8.7113095238095237"/>
    <m/>
    <x v="0"/>
    <n v="5"/>
    <n v="1"/>
    <s v="Bronze"/>
  </r>
  <r>
    <x v="63"/>
    <s v="M"/>
    <n v="9"/>
    <n v="17.77"/>
    <d v="1899-12-30T02:00:36"/>
    <d v="1899-12-30T02:33:56"/>
    <d v="1899-12-30T02:17:16"/>
    <n v="369"/>
    <d v="1899-12-30T00:07:43"/>
    <n v="4.230952380952381"/>
    <n v="0.5"/>
    <n v="1.25"/>
    <x v="1"/>
    <n v="0.5"/>
    <n v="0.25"/>
    <n v="0.25"/>
    <n v="0"/>
    <n v="0"/>
    <n v="0"/>
    <n v="0.4"/>
    <n v="2.9529761904761904"/>
    <m/>
    <x v="0"/>
    <n v="5"/>
    <n v="1"/>
    <s v="Bronze"/>
  </r>
  <r>
    <x v="64"/>
    <s v="F"/>
    <n v="9"/>
    <n v="20.61"/>
    <d v="1899-12-30T02:44:15"/>
    <d v="1899-12-30T02:59:22"/>
    <d v="1899-12-30T02:51:48"/>
    <n v="683"/>
    <d v="1899-12-30T00:08:20"/>
    <n v="5"/>
    <n v="0.5"/>
    <n v="0.75"/>
    <x v="1"/>
    <n v="0.5"/>
    <n v="0.25"/>
    <n v="0.25"/>
    <n v="0.45533333333333331"/>
    <n v="0"/>
    <n v="0"/>
    <n v="0"/>
    <n v="3.2678333333333334"/>
    <m/>
    <x v="0"/>
    <n v="5"/>
    <n v="1"/>
    <s v="Bronze"/>
  </r>
  <r>
    <x v="67"/>
    <s v="F"/>
    <n v="9"/>
    <n v="11.58"/>
    <d v="1899-12-30T01:07:54"/>
    <d v="1899-12-30T01:08:17"/>
    <d v="1899-12-30T01:08:06"/>
    <n v="19"/>
    <d v="1899-12-30T00:05:53"/>
    <n v="2.895"/>
    <n v="3.5"/>
    <n v="2.5"/>
    <x v="2"/>
    <n v="0.25"/>
    <n v="0.25"/>
    <n v="0.5"/>
    <n v="0"/>
    <n v="0"/>
    <n v="0"/>
    <n v="0"/>
    <n v="2.8487499999999999"/>
    <m/>
    <x v="0"/>
    <n v="5"/>
    <n v="1"/>
    <s v="Bronze"/>
  </r>
  <r>
    <x v="68"/>
    <s v="M"/>
    <n v="9"/>
    <n v="31.17"/>
    <d v="1899-12-30T02:42:42"/>
    <d v="1899-12-30T02:43:23"/>
    <d v="1899-12-30T02:43:02"/>
    <n v="181"/>
    <d v="1899-12-30T00:05:14"/>
    <n v="5"/>
    <n v="3.75"/>
    <n v="4.5"/>
    <x v="1"/>
    <n v="0.5"/>
    <n v="0.25"/>
    <n v="0.25"/>
    <n v="0"/>
    <n v="0.5"/>
    <n v="0"/>
    <n v="0"/>
    <n v="5.0625"/>
    <m/>
    <x v="0"/>
    <n v="5"/>
    <n v="1"/>
    <s v="Bronze"/>
  </r>
  <r>
    <x v="69"/>
    <s v="M"/>
    <n v="9"/>
    <n v="11.1"/>
    <d v="1899-12-30T01:01:43"/>
    <d v="1899-12-30T01:04:14"/>
    <d v="1899-12-30T01:02:59"/>
    <n v="10"/>
    <d v="1899-12-30T00:05:40"/>
    <n v="2.6428571428571428"/>
    <n v="3.25"/>
    <n v="2"/>
    <x v="2"/>
    <n v="0.25"/>
    <n v="0.25"/>
    <n v="0.5"/>
    <n v="0"/>
    <n v="0"/>
    <n v="0"/>
    <n v="0"/>
    <n v="2.4732142857142856"/>
    <m/>
    <x v="0"/>
    <n v="4"/>
    <n v="1"/>
    <s v="Bronze"/>
  </r>
  <r>
    <x v="70"/>
    <s v="F"/>
    <n v="9"/>
    <n v="2.62"/>
    <d v="1899-12-30T00:13:40"/>
    <d v="1899-12-30T00:13:40"/>
    <d v="1899-12-30T00:13:40"/>
    <n v="0"/>
    <d v="1899-12-30T00:05:13"/>
    <n v="0.65500000000000003"/>
    <n v="4.25"/>
    <n v="4.5"/>
    <x v="3"/>
    <n v="0.25"/>
    <n v="0.5"/>
    <n v="0.25"/>
    <n v="0"/>
    <n v="0"/>
    <n v="0"/>
    <n v="0"/>
    <n v="3.4137499999999998"/>
    <m/>
    <x v="0"/>
    <n v="5"/>
    <n v="1"/>
    <s v="Bronze"/>
  </r>
  <r>
    <x v="11"/>
    <s v="M"/>
    <n v="10"/>
    <n v="21.05"/>
    <d v="1899-12-30T01:17:35"/>
    <d v="1899-12-30T01:17:35"/>
    <d v="1899-12-30T01:17:35"/>
    <n v="16"/>
    <d v="1899-12-30T00:03:41"/>
    <n v="5"/>
    <n v="5"/>
    <n v="3.25"/>
    <x v="3"/>
    <n v="0.25"/>
    <n v="0.5"/>
    <n v="0.25"/>
    <n v="0"/>
    <n v="0"/>
    <n v="1.4999999999999998"/>
    <n v="0"/>
    <n v="6.0625"/>
    <m/>
    <x v="0"/>
    <n v="5"/>
    <n v="1"/>
    <s v="Gold"/>
  </r>
  <r>
    <x v="18"/>
    <s v="M"/>
    <n v="10"/>
    <n v="10.09"/>
    <d v="1899-12-30T00:40:30"/>
    <d v="1899-12-30T00:40:30"/>
    <d v="1899-12-30T00:40:30"/>
    <n v="19"/>
    <d v="1899-12-30T00:04:01"/>
    <n v="2.4023809523809523"/>
    <n v="5"/>
    <n v="4.5"/>
    <x v="3"/>
    <n v="0.25"/>
    <n v="0.5"/>
    <n v="0.25"/>
    <n v="0"/>
    <n v="0"/>
    <n v="0"/>
    <n v="0"/>
    <n v="4.225595238095238"/>
    <m/>
    <x v="14"/>
    <n v="5"/>
    <n v="1"/>
    <s v="Gold"/>
  </r>
  <r>
    <x v="1"/>
    <s v="M"/>
    <n v="10"/>
    <n v="10.06"/>
    <d v="1899-12-30T00:37:33"/>
    <d v="1899-12-30T00:37:33"/>
    <d v="1899-12-30T00:37:33"/>
    <n v="22"/>
    <d v="1899-12-30T00:03:44"/>
    <n v="2.3952380952380952"/>
    <n v="5"/>
    <n v="5"/>
    <x v="3"/>
    <n v="0.25"/>
    <n v="0.5"/>
    <n v="0.25"/>
    <n v="0"/>
    <n v="0"/>
    <n v="1.4999999999999998"/>
    <n v="0"/>
    <n v="5.8488095238095239"/>
    <m/>
    <x v="14"/>
    <n v="5"/>
    <n v="1"/>
    <s v="Gold"/>
  </r>
  <r>
    <x v="17"/>
    <s v="M"/>
    <n v="10"/>
    <n v="25.25"/>
    <d v="1899-12-30T02:36:32"/>
    <d v="1899-12-30T02:41:06"/>
    <d v="1899-12-30T02:38:49"/>
    <n v="346"/>
    <d v="1899-12-30T00:06:17"/>
    <n v="5"/>
    <n v="2"/>
    <n v="4.5"/>
    <x v="1"/>
    <n v="0.5"/>
    <n v="0.25"/>
    <n v="0.25"/>
    <n v="0.23066666666666666"/>
    <n v="0.2"/>
    <n v="0"/>
    <n v="0.7"/>
    <n v="5.2556666666666674"/>
    <m/>
    <x v="0"/>
    <n v="5"/>
    <n v="1"/>
    <s v="Gold"/>
  </r>
  <r>
    <x v="8"/>
    <s v="M"/>
    <n v="10"/>
    <n v="21.14"/>
    <d v="1899-12-30T01:39:00"/>
    <d v="1899-12-30T01:39:00"/>
    <d v="1899-12-30T01:39:00"/>
    <n v="87"/>
    <d v="1899-12-30T00:04:41"/>
    <n v="5"/>
    <n v="4.25"/>
    <n v="5"/>
    <x v="1"/>
    <n v="0.5"/>
    <n v="0.25"/>
    <n v="0.25"/>
    <n v="0"/>
    <n v="0"/>
    <n v="0"/>
    <n v="0"/>
    <n v="4.8125"/>
    <m/>
    <x v="15"/>
    <n v="5"/>
    <n v="1"/>
    <s v="Gold"/>
  </r>
  <r>
    <x v="3"/>
    <s v="F"/>
    <n v="10"/>
    <n v="25.5"/>
    <d v="1899-12-30T02:42:56"/>
    <d v="1899-12-30T02:49:40"/>
    <d v="1899-12-30T02:46:18"/>
    <n v="359"/>
    <d v="1899-12-30T00:06:31"/>
    <n v="5"/>
    <n v="2.5"/>
    <n v="5"/>
    <x v="2"/>
    <n v="0.25"/>
    <n v="0.25"/>
    <n v="0.5"/>
    <n v="0.23933333333333334"/>
    <n v="0.2"/>
    <n v="0"/>
    <n v="0"/>
    <n v="4.8143333333333338"/>
    <m/>
    <x v="0"/>
    <n v="5"/>
    <n v="1"/>
    <s v="Gold"/>
  </r>
  <r>
    <x v="7"/>
    <s v="M"/>
    <n v="10"/>
    <n v="104.4"/>
    <d v="1899-12-30T20:09:47"/>
    <d v="1899-12-30T23:35:14"/>
    <d v="1899-12-30T21:52:31"/>
    <n v="749"/>
    <d v="1899-12-30T00:12:34"/>
    <n v="5"/>
    <n v="0"/>
    <n v="1.5"/>
    <x v="1"/>
    <n v="0.5"/>
    <n v="0.25"/>
    <n v="0.25"/>
    <n v="0"/>
    <n v="0"/>
    <n v="0"/>
    <n v="0.4"/>
    <n v="3.2749999999999999"/>
    <m/>
    <x v="16"/>
    <n v="5"/>
    <n v="1"/>
    <s v="Gold"/>
  </r>
  <r>
    <x v="19"/>
    <s v="M"/>
    <n v="10"/>
    <n v="46.05"/>
    <d v="1899-12-30T04:58:17"/>
    <d v="1899-12-30T04:58:58"/>
    <d v="1899-12-30T04:58:37"/>
    <n v="1900"/>
    <d v="1899-12-30T00:06:29"/>
    <n v="5"/>
    <n v="2"/>
    <n v="3.5"/>
    <x v="1"/>
    <n v="0.5"/>
    <n v="0.25"/>
    <n v="0.25"/>
    <n v="1.2666666666666666"/>
    <n v="1.2"/>
    <n v="0"/>
    <n v="0"/>
    <n v="6.3416666666666668"/>
    <m/>
    <x v="17"/>
    <n v="5"/>
    <n v="1"/>
    <s v="Gold"/>
  </r>
  <r>
    <x v="12"/>
    <s v="F"/>
    <n v="10"/>
    <n v="21.33"/>
    <d v="1899-12-30T01:44:57"/>
    <d v="1899-12-30T01:44:57"/>
    <d v="1899-12-30T01:44:57"/>
    <n v="49"/>
    <d v="1899-12-30T00:04:55"/>
    <n v="5"/>
    <n v="4.5"/>
    <n v="4"/>
    <x v="1"/>
    <n v="0.5"/>
    <n v="0.25"/>
    <n v="0.25"/>
    <n v="0"/>
    <n v="0"/>
    <n v="0"/>
    <n v="0"/>
    <n v="4.625"/>
    <m/>
    <x v="14"/>
    <n v="5"/>
    <n v="1"/>
    <s v="Gold"/>
  </r>
  <r>
    <x v="15"/>
    <s v="M"/>
    <n v="10"/>
    <n v="10.07"/>
    <d v="1899-12-30T00:35:27"/>
    <d v="1899-12-30T00:35:27"/>
    <d v="1899-12-30T00:35:27"/>
    <n v="22"/>
    <d v="1899-12-30T00:03:31"/>
    <n v="2.3976190476190475"/>
    <n v="5"/>
    <n v="3"/>
    <x v="3"/>
    <n v="0.25"/>
    <n v="0.5"/>
    <n v="0.25"/>
    <n v="0"/>
    <n v="0"/>
    <n v="3.1500000000000004"/>
    <n v="0"/>
    <n v="6.9994047619047617"/>
    <m/>
    <x v="14"/>
    <n v="5"/>
    <n v="1"/>
    <s v="Gold"/>
  </r>
  <r>
    <x v="5"/>
    <s v="M"/>
    <n v="10"/>
    <n v="13.97"/>
    <d v="1899-12-30T01:04:46"/>
    <d v="1899-12-30T01:04:46"/>
    <d v="1899-12-30T01:04:46"/>
    <n v="19"/>
    <d v="1899-12-30T00:04:38"/>
    <n v="3.3261904761904764"/>
    <n v="4.25"/>
    <n v="5"/>
    <x v="3"/>
    <n v="0.25"/>
    <n v="0.5"/>
    <n v="0.25"/>
    <n v="0"/>
    <n v="0"/>
    <n v="0"/>
    <n v="0"/>
    <n v="4.206547619047619"/>
    <m/>
    <x v="0"/>
    <n v="5"/>
    <n v="1"/>
    <s v="Gold"/>
  </r>
  <r>
    <x v="4"/>
    <s v="M"/>
    <n v="10"/>
    <n v="26.28"/>
    <d v="1899-12-30T01:59:11"/>
    <d v="1899-12-30T01:59:34"/>
    <d v="1899-12-30T01:59:22"/>
    <n v="47"/>
    <d v="1899-12-30T00:04:33"/>
    <n v="5"/>
    <n v="4.25"/>
    <n v="3"/>
    <x v="3"/>
    <n v="0.25"/>
    <n v="0.5"/>
    <n v="0.25"/>
    <n v="0"/>
    <n v="0.2"/>
    <n v="0"/>
    <n v="0"/>
    <n v="4.3250000000000002"/>
    <m/>
    <x v="0"/>
    <n v="5"/>
    <n v="1"/>
    <s v="Gold"/>
  </r>
  <r>
    <x v="16"/>
    <s v="F"/>
    <n v="10"/>
    <n v="7.08"/>
    <d v="1899-12-30T00:36:40"/>
    <d v="1899-12-30T00:36:40"/>
    <d v="1899-12-30T00:36:40"/>
    <n v="12"/>
    <d v="1899-12-30T00:05:11"/>
    <n v="1.77"/>
    <n v="4.25"/>
    <n v="3.74"/>
    <x v="3"/>
    <n v="0.25"/>
    <n v="0.5"/>
    <n v="0.25"/>
    <n v="0"/>
    <n v="0"/>
    <n v="0"/>
    <n v="0"/>
    <n v="3.5024999999999999"/>
    <m/>
    <x v="0"/>
    <n v="5"/>
    <n v="1"/>
    <s v="Gold"/>
  </r>
  <r>
    <x v="14"/>
    <s v="M"/>
    <n v="10"/>
    <n v="11.42"/>
    <d v="1899-12-30T01:03:35"/>
    <d v="1899-12-30T01:08:42"/>
    <d v="1899-12-30T01:06:09"/>
    <n v="7"/>
    <d v="1899-12-30T00:05:48"/>
    <n v="2.7190476190476187"/>
    <n v="3"/>
    <n v="3"/>
    <x v="2"/>
    <n v="0.25"/>
    <n v="0.25"/>
    <n v="0.5"/>
    <n v="0"/>
    <n v="0"/>
    <n v="0"/>
    <n v="0"/>
    <n v="2.9297619047619046"/>
    <m/>
    <x v="0"/>
    <n v="5"/>
    <n v="1"/>
    <s v="Gold"/>
  </r>
  <r>
    <x v="2"/>
    <s v="F"/>
    <n v="10"/>
    <n v="10.06"/>
    <d v="1899-12-30T00:50:27"/>
    <d v="1899-12-30T00:50:27"/>
    <d v="1899-12-30T00:50:27"/>
    <n v="22"/>
    <d v="1899-12-30T00:05:01"/>
    <n v="2.5150000000000001"/>
    <n v="4.5"/>
    <n v="4"/>
    <x v="3"/>
    <n v="0.25"/>
    <n v="0.5"/>
    <n v="0.25"/>
    <n v="0"/>
    <n v="0"/>
    <n v="0"/>
    <n v="0.4"/>
    <n v="4.2787500000000005"/>
    <m/>
    <x v="14"/>
    <n v="4"/>
    <n v="1"/>
    <s v="Gold"/>
  </r>
  <r>
    <x v="10"/>
    <s v="M"/>
    <n v="10"/>
    <n v="10.23"/>
    <d v="1899-12-30T00:45:50"/>
    <d v="1899-12-30T00:45:50"/>
    <d v="1899-12-30T00:45:50"/>
    <n v="19"/>
    <d v="1899-12-30T00:04:29"/>
    <n v="2.4357142857142855"/>
    <n v="4.5"/>
    <n v="2"/>
    <x v="3"/>
    <n v="0.25"/>
    <n v="0.5"/>
    <n v="0.25"/>
    <n v="0"/>
    <n v="0"/>
    <n v="0"/>
    <n v="0"/>
    <n v="3.3589285714285713"/>
    <m/>
    <x v="0"/>
    <n v="5"/>
    <n v="1"/>
    <s v="Gold"/>
  </r>
  <r>
    <x v="0"/>
    <s v="F"/>
    <n v="10"/>
    <n v="20.95"/>
    <d v="1899-12-30T02:25:58"/>
    <d v="1899-12-30T02:26:00"/>
    <d v="1899-12-30T02:25:59"/>
    <n v="763"/>
    <d v="1899-12-30T00:06:58"/>
    <n v="5"/>
    <n v="2"/>
    <n v="3"/>
    <x v="2"/>
    <n v="0.25"/>
    <n v="0.25"/>
    <n v="0.5"/>
    <n v="0.50866666666666671"/>
    <n v="0"/>
    <n v="0"/>
    <n v="0"/>
    <n v="3.7586666666666666"/>
    <m/>
    <x v="18"/>
    <n v="5"/>
    <n v="1"/>
    <s v="Gold"/>
  </r>
  <r>
    <x v="26"/>
    <s v="M"/>
    <n v="10"/>
    <n v="18.010000000000002"/>
    <d v="1899-12-30T01:30:10"/>
    <d v="1899-12-30T01:31:07"/>
    <d v="1899-12-30T01:30:38"/>
    <n v="40"/>
    <d v="1899-12-30T00:05:02"/>
    <n v="4.288095238095238"/>
    <n v="3.75"/>
    <n v="4"/>
    <x v="2"/>
    <n v="0.25"/>
    <n v="0.25"/>
    <n v="0.5"/>
    <n v="0"/>
    <n v="0"/>
    <n v="0"/>
    <n v="0"/>
    <n v="4.0095238095238095"/>
    <m/>
    <x v="0"/>
    <n v="5"/>
    <n v="1"/>
    <s v="Silver"/>
  </r>
  <r>
    <x v="23"/>
    <s v="M"/>
    <n v="10"/>
    <n v="19.66"/>
    <d v="1899-12-30T01:55:59"/>
    <d v="1899-12-30T01:56:06"/>
    <d v="1899-12-30T01:56:02"/>
    <n v="656"/>
    <d v="1899-12-30T00:05:54"/>
    <n v="4.6809523809523812"/>
    <n v="3"/>
    <n v="3"/>
    <x v="1"/>
    <n v="0.5"/>
    <n v="0.25"/>
    <n v="0.25"/>
    <n v="0.43733333333333335"/>
    <n v="0"/>
    <n v="0"/>
    <n v="0"/>
    <n v="4.2778095238095242"/>
    <m/>
    <x v="0"/>
    <n v="5"/>
    <n v="1"/>
    <s v="Silver"/>
  </r>
  <r>
    <x v="35"/>
    <s v="M"/>
    <n v="10"/>
    <n v="24.69"/>
    <d v="1899-12-30T02:04:58"/>
    <d v="1899-12-30T02:05:06"/>
    <d v="1899-12-30T02:05:02"/>
    <n v="27"/>
    <d v="1899-12-30T00:05:04"/>
    <n v="5"/>
    <n v="3.75"/>
    <n v="5"/>
    <x v="1"/>
    <n v="0.5"/>
    <n v="0.25"/>
    <n v="0.25"/>
    <n v="0"/>
    <n v="0.1"/>
    <n v="0"/>
    <n v="0"/>
    <n v="4.7874999999999996"/>
    <m/>
    <x v="14"/>
    <n v="5"/>
    <n v="1"/>
    <s v="Silver"/>
  </r>
  <r>
    <x v="25"/>
    <s v="M"/>
    <n v="10"/>
    <n v="31.03"/>
    <d v="1899-12-30T02:44:32"/>
    <d v="1899-12-30T02:46:17"/>
    <d v="1899-12-30T02:45:25"/>
    <n v="11"/>
    <d v="1899-12-30T00:05:20"/>
    <n v="5"/>
    <n v="3.5"/>
    <n v="4.5"/>
    <x v="1"/>
    <n v="0.5"/>
    <n v="0.25"/>
    <n v="0.25"/>
    <n v="0"/>
    <n v="0.5"/>
    <n v="0"/>
    <n v="0"/>
    <n v="5"/>
    <m/>
    <x v="0"/>
    <n v="5"/>
    <n v="1"/>
    <s v="Silver"/>
  </r>
  <r>
    <x v="27"/>
    <s v="M"/>
    <n v="10"/>
    <n v="22.78"/>
    <d v="1899-12-30T01:45:10"/>
    <d v="1899-12-30T01:58:56"/>
    <d v="1899-12-30T01:52:03"/>
    <n v="23"/>
    <d v="1899-12-30T00:04:55"/>
    <n v="5"/>
    <n v="4"/>
    <n v="3.75"/>
    <x v="2"/>
    <n v="0.25"/>
    <n v="0.25"/>
    <n v="0.5"/>
    <n v="0"/>
    <n v="0"/>
    <n v="0"/>
    <n v="0"/>
    <n v="4.125"/>
    <m/>
    <x v="0"/>
    <n v="5"/>
    <n v="1"/>
    <s v="Silver"/>
  </r>
  <r>
    <x v="37"/>
    <s v="M"/>
    <n v="10"/>
    <n v="21.85"/>
    <d v="1899-12-30T01:46:09"/>
    <d v="1899-12-30T01:54:30"/>
    <d v="1899-12-30T01:50:19"/>
    <n v="38"/>
    <d v="1899-12-30T00:05:03"/>
    <n v="5"/>
    <n v="3.75"/>
    <n v="1.25"/>
    <x v="1"/>
    <n v="0.5"/>
    <n v="0.25"/>
    <n v="0.25"/>
    <n v="0"/>
    <n v="0"/>
    <n v="0"/>
    <n v="0"/>
    <n v="3.75"/>
    <m/>
    <x v="0"/>
    <n v="5"/>
    <n v="1"/>
    <s v="Silver"/>
  </r>
  <r>
    <x v="39"/>
    <s v="M"/>
    <n v="10"/>
    <n v="17.010000000000002"/>
    <d v="1899-12-30T01:38:56"/>
    <d v="1899-12-30T01:40:03"/>
    <d v="1899-12-30T01:39:29"/>
    <n v="33"/>
    <d v="1899-12-30T00:05:51"/>
    <n v="4.05"/>
    <n v="3"/>
    <n v="3.75"/>
    <x v="2"/>
    <n v="0.25"/>
    <n v="0.25"/>
    <n v="0.5"/>
    <n v="0"/>
    <n v="0"/>
    <n v="0"/>
    <n v="0"/>
    <n v="3.6375000000000002"/>
    <m/>
    <x v="0"/>
    <n v="5"/>
    <n v="1"/>
    <s v="Silver"/>
  </r>
  <r>
    <x v="28"/>
    <s v="M"/>
    <n v="10"/>
    <n v="21.31"/>
    <d v="1899-12-30T01:23:31"/>
    <d v="1899-12-30T01:23:31"/>
    <d v="1899-12-30T01:23:31"/>
    <n v="40"/>
    <d v="1899-12-30T00:03:55"/>
    <n v="5"/>
    <n v="5"/>
    <n v="2.5"/>
    <x v="3"/>
    <n v="0.25"/>
    <n v="0.5"/>
    <n v="0.25"/>
    <n v="0"/>
    <n v="0"/>
    <n v="0.45000000000000007"/>
    <n v="0"/>
    <n v="4.8250000000000002"/>
    <m/>
    <x v="14"/>
    <n v="4"/>
    <n v="1"/>
    <s v="Silver"/>
  </r>
  <r>
    <x v="30"/>
    <s v="M"/>
    <n v="10"/>
    <n v="10.039999999999999"/>
    <d v="1899-12-30T00:50:11"/>
    <d v="1899-12-30T00:53:29"/>
    <d v="1899-12-30T00:51:50"/>
    <n v="46"/>
    <d v="1899-12-30T00:05:10"/>
    <n v="2.39047619047619"/>
    <n v="3.75"/>
    <n v="2.5"/>
    <x v="2"/>
    <n v="0.25"/>
    <n v="0.25"/>
    <n v="0.5"/>
    <n v="0"/>
    <n v="0"/>
    <n v="0"/>
    <n v="0.4"/>
    <n v="3.1851190476190472"/>
    <m/>
    <x v="0"/>
    <n v="5"/>
    <n v="1"/>
    <s v="Silver"/>
  </r>
  <r>
    <x v="38"/>
    <s v="M"/>
    <n v="10"/>
    <n v="21.35"/>
    <d v="1899-12-30T01:35:04"/>
    <d v="1899-12-30T01:35:04"/>
    <d v="1899-12-30T01:35:04"/>
    <n v="36"/>
    <d v="1899-12-30T00:04:27"/>
    <n v="5"/>
    <n v="4.5"/>
    <n v="4"/>
    <x v="1"/>
    <n v="0.5"/>
    <n v="0.25"/>
    <n v="0.25"/>
    <n v="0"/>
    <n v="0"/>
    <n v="0"/>
    <n v="0"/>
    <n v="4.625"/>
    <m/>
    <x v="14"/>
    <n v="5"/>
    <n v="1"/>
    <s v="Silver"/>
  </r>
  <r>
    <x v="32"/>
    <s v="M"/>
    <n v="10"/>
    <n v="15.04"/>
    <d v="1899-12-30T01:35:21"/>
    <d v="1899-12-30T01:35:21"/>
    <d v="1899-12-30T01:35:21"/>
    <n v="541"/>
    <d v="1899-12-30T00:06:20"/>
    <n v="3.5809523809523807"/>
    <n v="2"/>
    <n v="4"/>
    <x v="1"/>
    <n v="0.5"/>
    <n v="0.25"/>
    <n v="0.25"/>
    <n v="0.36066666666666669"/>
    <n v="0"/>
    <n v="0"/>
    <n v="0"/>
    <n v="3.6511428571428572"/>
    <m/>
    <x v="0"/>
    <n v="5"/>
    <n v="1"/>
    <s v="Silver"/>
  </r>
  <r>
    <x v="33"/>
    <s v="M"/>
    <n v="10"/>
    <n v="14.42"/>
    <d v="1899-12-30T01:10:22"/>
    <d v="1899-12-30T01:10:22"/>
    <d v="1899-12-30T01:10:22"/>
    <n v="22"/>
    <d v="1899-12-30T00:04:53"/>
    <n v="3.4333333333333331"/>
    <n v="4"/>
    <n v="1.5"/>
    <x v="3"/>
    <n v="0.25"/>
    <n v="0.5"/>
    <n v="0.25"/>
    <n v="0"/>
    <n v="0"/>
    <n v="0"/>
    <n v="0"/>
    <n v="3.2333333333333334"/>
    <m/>
    <x v="0"/>
    <n v="5"/>
    <n v="1"/>
    <s v="Silver"/>
  </r>
  <r>
    <x v="36"/>
    <s v="M"/>
    <n v="10"/>
    <n v="21.37"/>
    <d v="1899-12-30T02:05:17"/>
    <d v="1899-12-30T02:05:29"/>
    <d v="1899-12-30T02:05:23"/>
    <n v="45"/>
    <d v="1899-12-30T00:05:52"/>
    <n v="5"/>
    <n v="3"/>
    <n v="3.5"/>
    <x v="2"/>
    <n v="0.25"/>
    <n v="0.25"/>
    <n v="0.5"/>
    <n v="0"/>
    <n v="0"/>
    <n v="0"/>
    <n v="0"/>
    <n v="3.75"/>
    <m/>
    <x v="14"/>
    <n v="5"/>
    <n v="1"/>
    <s v="Silver"/>
  </r>
  <r>
    <x v="20"/>
    <s v="M"/>
    <n v="10"/>
    <n v="22.15"/>
    <d v="1899-12-30T01:50:14"/>
    <d v="1899-12-30T01:50:23"/>
    <d v="1899-12-30T01:50:18"/>
    <n v="5"/>
    <d v="1899-12-30T00:04:59"/>
    <n v="5"/>
    <n v="4"/>
    <n v="2.25"/>
    <x v="1"/>
    <n v="0.5"/>
    <n v="0.25"/>
    <n v="0.25"/>
    <n v="0"/>
    <n v="0"/>
    <n v="0"/>
    <n v="0"/>
    <n v="4.0625"/>
    <m/>
    <x v="0"/>
    <n v="4"/>
    <n v="1"/>
    <s v="Silver"/>
  </r>
  <r>
    <x v="21"/>
    <s v="M"/>
    <n v="10"/>
    <n v="21.39"/>
    <d v="1899-12-30T01:22:20"/>
    <d v="1899-12-30T01:22:20"/>
    <d v="1899-12-30T01:22:20"/>
    <n v="27"/>
    <d v="1899-12-30T00:03:51"/>
    <n v="5"/>
    <n v="5"/>
    <n v="2"/>
    <x v="3"/>
    <n v="0.25"/>
    <n v="0.5"/>
    <n v="0.25"/>
    <n v="0"/>
    <n v="0"/>
    <n v="0.45000000000000007"/>
    <n v="0"/>
    <n v="4.7"/>
    <m/>
    <x v="14"/>
    <n v="2"/>
    <n v="1"/>
    <s v="Silver"/>
  </r>
  <r>
    <x v="31"/>
    <s v="M"/>
    <n v="10"/>
    <n v="13.02"/>
    <d v="1899-12-30T01:08:16"/>
    <d v="1899-12-30T01:08:55"/>
    <d v="1899-12-30T01:08:35"/>
    <n v="7"/>
    <d v="1899-12-30T00:05:16"/>
    <n v="3.0999999999999996"/>
    <n v="3.5"/>
    <n v="4"/>
    <x v="3"/>
    <n v="0.25"/>
    <n v="0.5"/>
    <n v="0.25"/>
    <n v="0"/>
    <n v="0"/>
    <n v="0"/>
    <n v="0"/>
    <n v="3.5249999999999999"/>
    <m/>
    <x v="0"/>
    <n v="4"/>
    <n v="1"/>
    <s v="Silver"/>
  </r>
  <r>
    <x v="34"/>
    <s v="F"/>
    <n v="10"/>
    <n v="170.24"/>
    <d v="1899-12-30T18:50:09"/>
    <s v="23:33::19"/>
    <d v="1899-12-30T18:50:09"/>
    <n v="1303"/>
    <d v="1899-12-30T00:06:38"/>
    <n v="5"/>
    <n v="2.5"/>
    <n v="3.5"/>
    <x v="1"/>
    <n v="0.5"/>
    <n v="0.25"/>
    <n v="0.25"/>
    <n v="0.8686666666666667"/>
    <n v="5.6"/>
    <n v="0"/>
    <n v="0"/>
    <n v="10.468666666666667"/>
    <m/>
    <x v="16"/>
    <n v="2"/>
    <n v="1"/>
    <s v="Silver"/>
  </r>
  <r>
    <x v="40"/>
    <s v="M"/>
    <n v="10"/>
    <n v="60.06"/>
    <d v="1899-12-30T05:44:10"/>
    <d v="1899-12-30T05:44:26"/>
    <d v="1899-12-30T05:44:18"/>
    <n v="621"/>
    <d v="1899-12-30T00:05:44"/>
    <n v="5"/>
    <n v="3.25"/>
    <n v="5"/>
    <x v="1"/>
    <n v="0.5"/>
    <n v="0.25"/>
    <n v="0.25"/>
    <n v="0.41399999999999998"/>
    <n v="1.9"/>
    <n v="0"/>
    <n v="0"/>
    <n v="6.8765000000000001"/>
    <m/>
    <x v="0"/>
    <n v="5"/>
    <n v="1"/>
    <s v="Bronze"/>
  </r>
  <r>
    <x v="41"/>
    <s v="M"/>
    <n v="10"/>
    <n v="21.38"/>
    <d v="1899-12-30T01:50:09"/>
    <d v="1899-12-30T01:50:15"/>
    <d v="1899-12-30T01:50:12"/>
    <n v="36"/>
    <d v="1899-12-30T00:05:09"/>
    <n v="5"/>
    <n v="3.75"/>
    <n v="4.25"/>
    <x v="1"/>
    <n v="0.5"/>
    <n v="0.25"/>
    <n v="0.25"/>
    <n v="0"/>
    <n v="0"/>
    <n v="0"/>
    <n v="0.4"/>
    <n v="4.9000000000000004"/>
    <m/>
    <x v="14"/>
    <n v="5"/>
    <n v="1"/>
    <s v="Bronze"/>
  </r>
  <r>
    <x v="42"/>
    <s v="F"/>
    <n v="10"/>
    <n v="5.71"/>
    <d v="1899-12-30T00:46:01"/>
    <d v="1899-12-30T00:50:50"/>
    <d v="1899-12-30T00:48:26"/>
    <n v="14"/>
    <d v="1899-12-30T00:08:29"/>
    <n v="1.4275"/>
    <n v="0.5"/>
    <n v="0"/>
    <x v="1"/>
    <n v="0.5"/>
    <n v="0.25"/>
    <n v="0.25"/>
    <n v="0"/>
    <n v="0"/>
    <n v="0"/>
    <n v="0"/>
    <n v="0.83875"/>
    <m/>
    <x v="0"/>
    <n v="3"/>
    <n v="1"/>
    <s v="Bronze"/>
  </r>
  <r>
    <x v="44"/>
    <s v="F"/>
    <n v="10"/>
    <n v="10.1"/>
    <d v="1899-12-30T00:45:06"/>
    <d v="1899-12-30T00:45:06"/>
    <d v="1899-12-30T00:45:06"/>
    <n v="17"/>
    <d v="1899-12-30T00:04:28"/>
    <n v="2.5249999999999999"/>
    <n v="5"/>
    <n v="0.75"/>
    <x v="3"/>
    <n v="0.25"/>
    <n v="0.5"/>
    <n v="0.25"/>
    <n v="0"/>
    <n v="0"/>
    <n v="0.15000000000000002"/>
    <n v="0"/>
    <n v="3.46875"/>
    <m/>
    <x v="14"/>
    <n v="5"/>
    <n v="1"/>
    <s v="Bronze"/>
  </r>
  <r>
    <x v="45"/>
    <s v="M"/>
    <n v="10"/>
    <n v="145.38999999999999"/>
    <d v="1899-12-30T19:09:37"/>
    <d v="1899-12-30T23:28:27"/>
    <d v="1899-12-30T21:19:02"/>
    <n v="1053"/>
    <d v="1899-12-30T00:08:48"/>
    <n v="5"/>
    <n v="0"/>
    <n v="2.5"/>
    <x v="1"/>
    <n v="0.5"/>
    <n v="0.25"/>
    <n v="0.25"/>
    <n v="0.70199999999999996"/>
    <n v="5"/>
    <n v="0"/>
    <n v="0"/>
    <n v="8.827"/>
    <m/>
    <x v="16"/>
    <n v="5"/>
    <n v="1"/>
    <s v="Bronze"/>
  </r>
  <r>
    <x v="46"/>
    <s v="M"/>
    <n v="10"/>
    <n v="20.36"/>
    <d v="1899-12-30T01:38:22"/>
    <d v="1899-12-30T01:54:16"/>
    <d v="1899-12-30T01:46:19"/>
    <n v="32"/>
    <d v="1899-12-30T00:05:13"/>
    <n v="4.8476190476190473"/>
    <n v="3.75"/>
    <n v="0.75"/>
    <x v="1"/>
    <n v="0.5"/>
    <n v="0.25"/>
    <n v="0.25"/>
    <n v="0"/>
    <n v="0"/>
    <n v="0"/>
    <n v="0"/>
    <n v="3.5488095238095236"/>
    <m/>
    <x v="0"/>
    <n v="5"/>
    <n v="1"/>
    <s v="Bronze"/>
  </r>
  <r>
    <x v="47"/>
    <s v="M"/>
    <n v="10"/>
    <n v="5.0199999999999996"/>
    <d v="1899-12-30T00:27:25"/>
    <d v="1899-12-30T00:27:37"/>
    <d v="1899-12-30T00:27:31"/>
    <n v="7"/>
    <d v="1899-12-30T00:05:29"/>
    <n v="1.195238095238095"/>
    <n v="3.5"/>
    <n v="1.25"/>
    <x v="3"/>
    <n v="0.25"/>
    <n v="0.5"/>
    <n v="0.25"/>
    <n v="0"/>
    <n v="0"/>
    <n v="0"/>
    <n v="0"/>
    <n v="2.3613095238095236"/>
    <m/>
    <x v="0"/>
    <n v="5"/>
    <n v="1"/>
    <s v="Bronze"/>
  </r>
  <r>
    <x v="48"/>
    <s v="M"/>
    <n v="10"/>
    <n v="12"/>
    <d v="1899-12-30T00:49:16"/>
    <d v="1899-12-30T00:49:16"/>
    <d v="1899-12-30T00:49:16"/>
    <n v="56"/>
    <d v="1899-12-30T00:04:06"/>
    <n v="2.8571428571428572"/>
    <n v="4.75"/>
    <n v="0.25"/>
    <x v="3"/>
    <n v="0.25"/>
    <n v="0.5"/>
    <n v="0.25"/>
    <n v="0"/>
    <n v="0"/>
    <n v="0"/>
    <n v="0"/>
    <n v="3.1517857142857144"/>
    <m/>
    <x v="0"/>
    <n v="5"/>
    <n v="1"/>
    <s v="Bronze"/>
  </r>
  <r>
    <x v="49"/>
    <s v="M"/>
    <n v="10"/>
    <n v="9.07"/>
    <d v="1899-12-30T00:40:42"/>
    <d v="1899-12-30T00:40:42"/>
    <d v="1899-12-30T00:40:42"/>
    <n v="83"/>
    <d v="1899-12-30T00:04:29"/>
    <n v="2.1595238095238094"/>
    <n v="4.5"/>
    <n v="0.25"/>
    <x v="3"/>
    <n v="0.25"/>
    <n v="0.5"/>
    <n v="0.25"/>
    <n v="0"/>
    <n v="0"/>
    <n v="0"/>
    <n v="0"/>
    <n v="2.8523809523809525"/>
    <m/>
    <x v="0"/>
    <n v="5"/>
    <n v="1"/>
    <s v="Bronze"/>
  </r>
  <r>
    <x v="51"/>
    <s v="F"/>
    <n v="10"/>
    <n v="12"/>
    <d v="1899-12-30T00:51:29"/>
    <d v="1899-12-30T01:28:27"/>
    <d v="1899-12-30T01:09:58"/>
    <n v="51"/>
    <d v="1899-12-30T00:05:50"/>
    <n v="3"/>
    <n v="3.5"/>
    <n v="2.25"/>
    <x v="3"/>
    <n v="0.25"/>
    <n v="0.5"/>
    <n v="0.25"/>
    <n v="0"/>
    <n v="0"/>
    <n v="0"/>
    <n v="0"/>
    <n v="3.0625"/>
    <m/>
    <x v="0"/>
    <n v="5"/>
    <n v="1"/>
    <s v="Bronze"/>
  </r>
  <r>
    <x v="52"/>
    <s v="M"/>
    <n v="10"/>
    <n v="8.0500000000000007"/>
    <d v="1899-12-30T00:45:01"/>
    <d v="1899-12-30T00:45:22"/>
    <d v="1899-12-30T00:45:12"/>
    <n v="76"/>
    <d v="1899-12-30T00:05:37"/>
    <n v="1.9166666666666667"/>
    <n v="3.25"/>
    <n v="0.75"/>
    <x v="1"/>
    <n v="0.5"/>
    <n v="0.25"/>
    <n v="0.25"/>
    <n v="0"/>
    <n v="0"/>
    <n v="0"/>
    <n v="0"/>
    <n v="1.9583333333333335"/>
    <m/>
    <x v="0"/>
    <n v="4"/>
    <n v="1"/>
    <s v="Bronze"/>
  </r>
  <r>
    <x v="53"/>
    <s v="M"/>
    <n v="10"/>
    <n v="21"/>
    <d v="1899-12-30T01:54:37"/>
    <d v="1899-12-30T01:55:03"/>
    <d v="1899-12-30T01:54:50"/>
    <n v="733"/>
    <d v="1899-12-30T00:05:28"/>
    <n v="5"/>
    <n v="3.5"/>
    <n v="2.75"/>
    <x v="1"/>
    <n v="0.5"/>
    <n v="0.25"/>
    <n v="0.25"/>
    <n v="0.48866666666666669"/>
    <n v="0"/>
    <n v="0"/>
    <n v="0"/>
    <n v="4.551166666666667"/>
    <m/>
    <x v="0"/>
    <n v="5"/>
    <n v="1"/>
    <s v="Bronze"/>
  </r>
  <r>
    <x v="55"/>
    <s v="M"/>
    <n v="10"/>
    <n v="41.15"/>
    <d v="1899-12-30T06:25:21"/>
    <d v="1899-12-30T07:51:23"/>
    <d v="1899-12-30T07:08:22"/>
    <n v="2125"/>
    <d v="1899-12-30T00:10:25"/>
    <n v="5"/>
    <n v="0"/>
    <n v="3.25"/>
    <x v="1"/>
    <n v="0.5"/>
    <n v="0.25"/>
    <n v="0.25"/>
    <n v="1.4166666666666667"/>
    <n v="1"/>
    <n v="0"/>
    <n v="0"/>
    <n v="5.729166666666667"/>
    <m/>
    <x v="0"/>
    <n v="5"/>
    <n v="1"/>
    <s v="Bronze"/>
  </r>
  <r>
    <x v="56"/>
    <s v="M"/>
    <n v="10"/>
    <n v="21.14"/>
    <d v="1899-12-30T01:54:09"/>
    <d v="1899-12-30T01:54:09"/>
    <d v="1899-12-30T01:54:09"/>
    <n v="32"/>
    <d v="1899-12-30T00:05:24"/>
    <n v="5"/>
    <n v="3.5"/>
    <n v="1.25"/>
    <x v="2"/>
    <n v="0.25"/>
    <n v="0.25"/>
    <n v="0.5"/>
    <n v="0"/>
    <n v="0"/>
    <n v="0"/>
    <n v="0"/>
    <n v="2.75"/>
    <m/>
    <x v="0"/>
    <n v="5"/>
    <n v="1"/>
    <s v="Bronze"/>
  </r>
  <r>
    <x v="60"/>
    <s v="F"/>
    <n v="10"/>
    <n v="20.69"/>
    <d v="1899-12-30T02:29:46"/>
    <d v="1899-12-30T02:31:22"/>
    <d v="1899-12-30T02:30:34"/>
    <n v="711"/>
    <d v="1899-12-30T00:07:17"/>
    <n v="5"/>
    <n v="1"/>
    <n v="0.75"/>
    <x v="1"/>
    <n v="0.5"/>
    <n v="0.25"/>
    <n v="0.25"/>
    <n v="0.47399999999999998"/>
    <n v="0"/>
    <n v="0"/>
    <n v="0"/>
    <n v="3.4115000000000002"/>
    <m/>
    <x v="0"/>
    <n v="5"/>
    <n v="1"/>
    <s v="Bronze"/>
  </r>
  <r>
    <x v="62"/>
    <s v="M"/>
    <n v="10"/>
    <n v="19.16"/>
    <d v="1899-12-30T02:01:06"/>
    <d v="1899-12-30T02:01:45"/>
    <d v="1899-12-30T02:01:25"/>
    <n v="434"/>
    <d v="1899-12-30T00:06:20"/>
    <n v="4.5619047619047617"/>
    <n v="2"/>
    <n v="2.5"/>
    <x v="1"/>
    <n v="0.5"/>
    <n v="0.25"/>
    <n v="0.25"/>
    <n v="0.28933333333333333"/>
    <n v="0"/>
    <n v="0"/>
    <n v="0"/>
    <n v="3.6952857142857143"/>
    <m/>
    <x v="0"/>
    <n v="5"/>
    <n v="1"/>
    <s v="Bronze"/>
  </r>
  <r>
    <x v="63"/>
    <s v="M"/>
    <n v="10"/>
    <n v="21.33"/>
    <d v="1899-12-30T02:32:43"/>
    <d v="1899-12-30T03:14:28"/>
    <d v="1899-12-30T02:53:36"/>
    <n v="445"/>
    <d v="1899-12-30T00:08:08"/>
    <n v="5"/>
    <n v="0"/>
    <n v="3.5"/>
    <x v="1"/>
    <n v="0.5"/>
    <n v="0.25"/>
    <n v="0.25"/>
    <n v="0"/>
    <n v="0"/>
    <n v="0"/>
    <n v="0.4"/>
    <n v="3.7749999999999999"/>
    <m/>
    <x v="0"/>
    <n v="5"/>
    <n v="1"/>
    <s v="Bronze"/>
  </r>
  <r>
    <x v="64"/>
    <s v="F"/>
    <n v="10"/>
    <n v="12.54"/>
    <d v="1899-12-30T01:33:02"/>
    <d v="1899-12-30T01:48:43"/>
    <d v="1899-12-30T01:40:52"/>
    <n v="175"/>
    <d v="1899-12-30T00:08:03"/>
    <n v="3.1349999999999998"/>
    <n v="0.5"/>
    <n v="0.25"/>
    <x v="3"/>
    <n v="0.25"/>
    <n v="0.5"/>
    <n v="0.25"/>
    <n v="0"/>
    <n v="0"/>
    <n v="0"/>
    <n v="0"/>
    <n v="1.0962499999999999"/>
    <m/>
    <x v="0"/>
    <n v="5"/>
    <n v="1"/>
    <s v="Bronze"/>
  </r>
  <r>
    <x v="67"/>
    <s v="F"/>
    <n v="10"/>
    <n v="21.44"/>
    <d v="1899-12-30T01:54:45"/>
    <d v="1899-12-30T01:54:47"/>
    <d v="1899-12-30T01:54:46"/>
    <n v="22"/>
    <d v="1899-12-30T00:05:21"/>
    <n v="5"/>
    <n v="4"/>
    <n v="1.5"/>
    <x v="3"/>
    <n v="0.25"/>
    <n v="0.5"/>
    <n v="0.25"/>
    <n v="0"/>
    <n v="0"/>
    <n v="0"/>
    <n v="0"/>
    <n v="3.625"/>
    <m/>
    <x v="0"/>
    <n v="5"/>
    <n v="1"/>
    <s v="Bronze"/>
  </r>
  <r>
    <x v="68"/>
    <s v="M"/>
    <n v="10"/>
    <n v="21.11"/>
    <d v="1899-12-30T01:32:34"/>
    <d v="1899-12-30T01:33:20"/>
    <d v="1899-12-30T01:32:57"/>
    <n v="40"/>
    <d v="1899-12-30T00:04:24"/>
    <n v="5"/>
    <n v="4.5"/>
    <n v="5"/>
    <x v="2"/>
    <n v="0.25"/>
    <n v="0.25"/>
    <n v="0.5"/>
    <n v="0"/>
    <n v="0"/>
    <n v="0"/>
    <n v="0"/>
    <n v="4.875"/>
    <m/>
    <x v="14"/>
    <n v="5"/>
    <n v="1"/>
    <s v="Bronze"/>
  </r>
  <r>
    <x v="69"/>
    <s v="M"/>
    <n v="10"/>
    <n v="15.16"/>
    <d v="1899-12-30T02:00:13"/>
    <d v="1899-12-30T02:17:36"/>
    <d v="1899-12-30T02:08:55"/>
    <n v="589"/>
    <d v="1899-12-30T00:08:30"/>
    <n v="3.6095238095238096"/>
    <n v="0"/>
    <n v="2.25"/>
    <x v="1"/>
    <n v="0.5"/>
    <n v="0.25"/>
    <n v="0.25"/>
    <n v="0"/>
    <n v="0"/>
    <n v="0"/>
    <n v="0"/>
    <n v="2.3672619047619046"/>
    <m/>
    <x v="0"/>
    <n v="4"/>
    <n v="1"/>
    <s v="Bronze"/>
  </r>
  <r>
    <x v="70"/>
    <s v="F"/>
    <n v="10"/>
    <n v="5.23"/>
    <d v="1899-12-30T00:27:28"/>
    <d v="1899-12-30T00:27:28"/>
    <d v="1899-12-30T00:27:28"/>
    <n v="7"/>
    <d v="1899-12-30T00:05:15"/>
    <n v="1.3075000000000001"/>
    <n v="4.25"/>
    <n v="4.75"/>
    <x v="3"/>
    <n v="0.25"/>
    <n v="0.5"/>
    <n v="0.25"/>
    <n v="0"/>
    <n v="0"/>
    <n v="0"/>
    <n v="0"/>
    <n v="3.6393750000000002"/>
    <m/>
    <x v="14"/>
    <n v="5"/>
    <n v="1"/>
    <s v="Bronze"/>
  </r>
  <r>
    <x v="11"/>
    <s v="M"/>
    <n v="11"/>
    <n v="13.34"/>
    <d v="1899-12-30T00:46:30"/>
    <d v="1899-12-30T00:46:30"/>
    <d v="1899-12-30T00:46:30"/>
    <n v="62"/>
    <d v="1899-12-30T00:03:29"/>
    <n v="3.176190476190476"/>
    <n v="5"/>
    <n v="3"/>
    <x v="3"/>
    <n v="0.25"/>
    <n v="0.5"/>
    <n v="0.25"/>
    <n v="0"/>
    <n v="0"/>
    <n v="4.1999999999999993"/>
    <n v="0"/>
    <n v="8.2440476190476186"/>
    <m/>
    <x v="0"/>
    <n v="5"/>
    <n v="1"/>
    <s v="Gold"/>
  </r>
  <r>
    <x v="18"/>
    <s v="M"/>
    <n v="11"/>
    <n v="50.01"/>
    <d v="1899-12-30T07:32:32"/>
    <d v="1899-12-30T08:12:59"/>
    <d v="1899-12-30T07:52:45"/>
    <n v="1798"/>
    <d v="1899-12-30T00:09:27"/>
    <n v="5"/>
    <n v="0"/>
    <n v="5"/>
    <x v="2"/>
    <n v="0.25"/>
    <n v="0.25"/>
    <n v="0.5"/>
    <n v="1.1986666666666668"/>
    <n v="1.4"/>
    <n v="0"/>
    <n v="0"/>
    <n v="6.3486666666666665"/>
    <m/>
    <x v="0"/>
    <n v="5"/>
    <n v="1"/>
    <s v="Gold"/>
  </r>
  <r>
    <x v="1"/>
    <s v="M"/>
    <n v="11"/>
    <n v="20.3"/>
    <d v="1899-12-30T01:32:29"/>
    <d v="1899-12-30T01:32:29"/>
    <d v="1899-12-30T01:32:29"/>
    <n v="50"/>
    <d v="1899-12-30T00:04:33"/>
    <n v="4.833333333333333"/>
    <n v="4.25"/>
    <n v="4.75"/>
    <x v="2"/>
    <n v="0.25"/>
    <n v="0.25"/>
    <n v="0.5"/>
    <n v="0"/>
    <n v="0"/>
    <n v="0"/>
    <n v="0"/>
    <n v="4.645833333333333"/>
    <m/>
    <x v="0"/>
    <n v="5"/>
    <n v="1"/>
    <s v="Gold"/>
  </r>
  <r>
    <x v="17"/>
    <s v="M"/>
    <n v="11"/>
    <n v="22.22"/>
    <d v="1899-12-30T01:59:12"/>
    <d v="1899-12-30T01:59:23"/>
    <d v="1899-12-30T01:59:17"/>
    <n v="92"/>
    <d v="1899-12-30T00:05:22"/>
    <n v="5"/>
    <n v="3.5"/>
    <n v="3.5"/>
    <x v="2"/>
    <n v="0.25"/>
    <n v="0.25"/>
    <n v="0.5"/>
    <n v="0"/>
    <n v="0"/>
    <n v="0"/>
    <n v="0.7"/>
    <n v="4.5750000000000002"/>
    <m/>
    <x v="0"/>
    <n v="5"/>
    <n v="1"/>
    <s v="Gold"/>
  </r>
  <r>
    <x v="3"/>
    <s v="F"/>
    <n v="11"/>
    <n v="11.41"/>
    <d v="1899-12-30T01:03:06"/>
    <d v="1899-12-30T01:02:46"/>
    <d v="1899-12-30T01:02:56"/>
    <n v="15"/>
    <d v="1899-12-30T00:05:31"/>
    <n v="2.8525"/>
    <n v="4"/>
    <n v="4.5"/>
    <x v="3"/>
    <n v="0.25"/>
    <n v="0.5"/>
    <n v="0.25"/>
    <n v="0"/>
    <n v="0"/>
    <n v="0"/>
    <n v="0"/>
    <n v="3.8381249999999998"/>
    <m/>
    <x v="19"/>
    <n v="5"/>
    <n v="1"/>
    <s v="Gold"/>
  </r>
  <r>
    <x v="8"/>
    <s v="M"/>
    <n v="11"/>
    <n v="16.02"/>
    <d v="1899-12-30T01:25:24"/>
    <d v="1899-12-30T01:29:53"/>
    <d v="1899-12-30T01:27:39"/>
    <n v="22"/>
    <d v="1899-12-30T00:05:28"/>
    <n v="3.8142857142857141"/>
    <n v="3.5"/>
    <n v="5"/>
    <x v="2"/>
    <n v="0.25"/>
    <n v="0.25"/>
    <n v="0.5"/>
    <n v="0"/>
    <n v="0"/>
    <n v="0"/>
    <n v="0"/>
    <n v="4.3285714285714283"/>
    <m/>
    <x v="0"/>
    <n v="5"/>
    <n v="1"/>
    <s v="Gold"/>
  </r>
  <r>
    <x v="19"/>
    <s v="M"/>
    <n v="11"/>
    <n v="21.05"/>
    <d v="1899-12-30T01:44:06"/>
    <d v="1899-12-30T01:44:09"/>
    <d v="1899-12-30T01:44:07"/>
    <n v="32"/>
    <d v="1899-12-30T00:04:57"/>
    <n v="5"/>
    <n v="4"/>
    <n v="2.5"/>
    <x v="2"/>
    <n v="0.25"/>
    <n v="0.25"/>
    <n v="0.5"/>
    <n v="0"/>
    <n v="0"/>
    <n v="0"/>
    <n v="0"/>
    <n v="3.5"/>
    <m/>
    <x v="0"/>
    <n v="5"/>
    <n v="1"/>
    <s v="Gold"/>
  </r>
  <r>
    <x v="7"/>
    <s v="M"/>
    <n v="11"/>
    <n v="42.3"/>
    <d v="1899-12-30T09:17:53"/>
    <d v="1899-12-30T09:59:59"/>
    <d v="1899-12-30T09:38:56"/>
    <n v="2285"/>
    <d v="1899-12-30T00:13:41"/>
    <n v="5"/>
    <n v="0"/>
    <n v="1.5"/>
    <x v="1"/>
    <n v="0.5"/>
    <n v="0.25"/>
    <n v="0.25"/>
    <n v="1.5233333333333334"/>
    <n v="1"/>
    <n v="0"/>
    <n v="0.4"/>
    <n v="5.7983333333333338"/>
    <m/>
    <x v="0"/>
    <n v="5"/>
    <n v="1"/>
    <s v="Gold"/>
  </r>
  <r>
    <x v="15"/>
    <s v="M"/>
    <n v="11"/>
    <n v="17"/>
    <d v="1899-12-30T01:20:59"/>
    <d v="1899-12-30T01:26:55"/>
    <d v="1899-12-30T01:23:57"/>
    <n v="44"/>
    <d v="1899-12-30T00:04:56"/>
    <n v="4.0476190476190474"/>
    <n v="4"/>
    <n v="3"/>
    <x v="2"/>
    <n v="0.25"/>
    <n v="0.25"/>
    <n v="0.5"/>
    <n v="0"/>
    <n v="0"/>
    <n v="0"/>
    <n v="0"/>
    <n v="3.5119047619047619"/>
    <m/>
    <x v="0"/>
    <n v="5"/>
    <n v="1"/>
    <s v="Gold"/>
  </r>
  <r>
    <x v="12"/>
    <s v="F"/>
    <n v="11"/>
    <n v="20.83"/>
    <d v="1899-12-30T01:45:49"/>
    <d v="1899-12-30T01:46:01"/>
    <d v="1899-12-30T01:45:55"/>
    <n v="32"/>
    <d v="1899-12-30T00:05:05"/>
    <n v="5"/>
    <n v="4.25"/>
    <n v="4"/>
    <x v="1"/>
    <n v="0.5"/>
    <n v="0.25"/>
    <n v="0.25"/>
    <n v="0"/>
    <n v="0"/>
    <n v="0"/>
    <n v="0"/>
    <n v="4.5625"/>
    <m/>
    <x v="19"/>
    <n v="5"/>
    <n v="1"/>
    <s v="Gold"/>
  </r>
  <r>
    <x v="5"/>
    <s v="M"/>
    <n v="11"/>
    <n v="21.25"/>
    <d v="1899-12-30T01:56:07"/>
    <d v="1899-12-30T01:56:45"/>
    <d v="1899-12-30T01:56:26"/>
    <n v="54"/>
    <d v="1899-12-30T00:05:29"/>
    <n v="5"/>
    <n v="3.5"/>
    <n v="4.25"/>
    <x v="1"/>
    <n v="0.5"/>
    <n v="0.25"/>
    <n v="0.25"/>
    <n v="0"/>
    <n v="0"/>
    <n v="0"/>
    <n v="0"/>
    <n v="4.4375"/>
    <m/>
    <x v="0"/>
    <n v="5"/>
    <n v="1"/>
    <s v="Gold"/>
  </r>
  <r>
    <x v="4"/>
    <s v="M"/>
    <n v="11"/>
    <n v="15.34"/>
    <d v="1899-12-30T01:08:47"/>
    <d v="1899-12-30T01:08:58"/>
    <d v="1899-12-30T01:08:53"/>
    <n v="12"/>
    <d v="1899-12-30T00:04:29"/>
    <n v="3.6523809523809523"/>
    <n v="4.5"/>
    <n v="3"/>
    <x v="3"/>
    <n v="0.25"/>
    <n v="0.5"/>
    <n v="0.25"/>
    <n v="0"/>
    <n v="0"/>
    <n v="0"/>
    <n v="0"/>
    <n v="3.913095238095238"/>
    <m/>
    <x v="0"/>
    <n v="5"/>
    <n v="1"/>
    <s v="Gold"/>
  </r>
  <r>
    <x v="16"/>
    <s v="F"/>
    <n v="11"/>
    <n v="19.98"/>
    <d v="1899-12-30T01:55:36"/>
    <d v="1899-12-30T01:56:17"/>
    <d v="1899-12-30T01:55:57"/>
    <n v="33"/>
    <d v="1899-12-30T00:05:48"/>
    <n v="4.9950000000000001"/>
    <n v="3.5"/>
    <n v="3"/>
    <x v="2"/>
    <n v="0.25"/>
    <n v="0.25"/>
    <n v="0.5"/>
    <n v="0"/>
    <n v="0"/>
    <n v="0"/>
    <n v="0"/>
    <n v="3.6237500000000002"/>
    <m/>
    <x v="19"/>
    <n v="5"/>
    <n v="1"/>
    <s v="Gold"/>
  </r>
  <r>
    <x v="14"/>
    <s v="M"/>
    <n v="11"/>
    <n v="11.97"/>
    <d v="1899-12-30T01:06:50"/>
    <d v="1899-12-30T01:19:51"/>
    <d v="1899-12-30T01:13:21"/>
    <n v="14"/>
    <d v="1899-12-30T00:06:08"/>
    <n v="2.85"/>
    <n v="2.5"/>
    <n v="3"/>
    <x v="2"/>
    <n v="0.25"/>
    <n v="0.25"/>
    <n v="0.5"/>
    <n v="0"/>
    <n v="0"/>
    <n v="0"/>
    <n v="0"/>
    <n v="2.8374999999999999"/>
    <m/>
    <x v="0"/>
    <n v="5"/>
    <n v="1"/>
    <s v="Gold"/>
  </r>
  <r>
    <x v="2"/>
    <s v="F"/>
    <n v="11"/>
    <n v="9.43"/>
    <d v="1899-12-30T00:55:02"/>
    <d v="1899-12-30T00:55:02"/>
    <d v="1899-12-30T00:55:02"/>
    <n v="4"/>
    <d v="1899-12-30T00:05:50"/>
    <n v="2.3574999999999999"/>
    <n v="3.5"/>
    <n v="1"/>
    <x v="1"/>
    <n v="0.5"/>
    <n v="0.25"/>
    <n v="0.25"/>
    <n v="0"/>
    <n v="0"/>
    <n v="0"/>
    <n v="0.4"/>
    <n v="2.7037499999999999"/>
    <m/>
    <x v="0"/>
    <n v="5"/>
    <n v="1"/>
    <s v="Gold"/>
  </r>
  <r>
    <x v="10"/>
    <s v="M"/>
    <n v="11"/>
    <n v="25.03"/>
    <d v="1899-12-30T02:15:17"/>
    <d v="1899-12-30T02:20:12"/>
    <d v="1899-12-30T02:17:45"/>
    <n v="24"/>
    <d v="1899-12-30T00:05:30"/>
    <n v="5"/>
    <n v="3.5"/>
    <n v="4.75"/>
    <x v="1"/>
    <n v="0.5"/>
    <n v="0.25"/>
    <n v="0.25"/>
    <n v="0"/>
    <n v="0.2"/>
    <n v="0"/>
    <n v="0"/>
    <n v="4.7625000000000002"/>
    <m/>
    <x v="0"/>
    <n v="5"/>
    <n v="1"/>
    <s v="Gold"/>
  </r>
  <r>
    <x v="0"/>
    <s v="F"/>
    <n v="11"/>
    <n v="29.01"/>
    <d v="1899-12-30T02:57:11"/>
    <d v="1899-12-30T03:18:09"/>
    <d v="1899-12-30T03:07:40"/>
    <n v="243"/>
    <d v="1899-12-30T00:06:28"/>
    <n v="5"/>
    <n v="3"/>
    <n v="4"/>
    <x v="1"/>
    <n v="0.5"/>
    <n v="0.25"/>
    <n v="0.25"/>
    <n v="0.16200000000000001"/>
    <n v="0.4"/>
    <n v="0"/>
    <n v="0"/>
    <n v="4.8120000000000003"/>
    <m/>
    <x v="0"/>
    <n v="5"/>
    <n v="1"/>
    <s v="Gold"/>
  </r>
  <r>
    <x v="26"/>
    <s v="M"/>
    <n v="11"/>
    <n v="14.3"/>
    <d v="1899-12-30T01:08:52"/>
    <d v="1899-12-30T01:08:56"/>
    <d v="1899-12-30T01:08:54"/>
    <n v="15"/>
    <d v="1899-12-30T00:04:49"/>
    <n v="3.4047619047619047"/>
    <n v="4"/>
    <n v="3.75"/>
    <x v="3"/>
    <n v="0.25"/>
    <n v="0.5"/>
    <n v="0.25"/>
    <n v="0"/>
    <n v="0"/>
    <n v="0"/>
    <n v="0"/>
    <n v="3.7886904761904763"/>
    <m/>
    <x v="0"/>
    <n v="5"/>
    <n v="1"/>
    <s v="Silver"/>
  </r>
  <r>
    <x v="25"/>
    <s v="M"/>
    <n v="11"/>
    <n v="10.69"/>
    <d v="1899-12-30T00:58:28"/>
    <d v="1899-12-30T00:58:31"/>
    <d v="1899-12-30T00:58:30"/>
    <n v="300"/>
    <d v="1899-12-30T00:05:28"/>
    <n v="2.5452380952380951"/>
    <n v="3.5"/>
    <n v="4.5"/>
    <x v="2"/>
    <n v="0.25"/>
    <n v="0.25"/>
    <n v="0.5"/>
    <n v="0.2"/>
    <n v="0"/>
    <n v="0"/>
    <n v="0"/>
    <n v="3.9613095238095237"/>
    <m/>
    <x v="20"/>
    <n v="5"/>
    <n v="1"/>
    <s v="Silver"/>
  </r>
  <r>
    <x v="23"/>
    <s v="M"/>
    <n v="11"/>
    <n v="10.36"/>
    <d v="1899-12-30T00:50:23"/>
    <d v="1899-12-30T00:50:30"/>
    <d v="1899-12-30T00:50:27"/>
    <n v="10"/>
    <d v="1899-12-30T00:04:52"/>
    <n v="2.4666666666666663"/>
    <n v="4"/>
    <n v="3.5"/>
    <x v="2"/>
    <n v="0.25"/>
    <n v="0.25"/>
    <n v="0.5"/>
    <n v="0"/>
    <n v="0"/>
    <n v="0"/>
    <n v="0"/>
    <n v="3.3666666666666667"/>
    <m/>
    <x v="19"/>
    <n v="5"/>
    <n v="1"/>
    <s v="Silver"/>
  </r>
  <r>
    <x v="35"/>
    <s v="M"/>
    <n v="11"/>
    <n v="12.57"/>
    <d v="1899-12-30T01:04:15"/>
    <d v="1899-12-30T01:08:14"/>
    <d v="1899-12-30T01:06:15"/>
    <n v="10"/>
    <d v="1899-12-30T00:05:16"/>
    <n v="2.9928571428571429"/>
    <n v="3.5"/>
    <n v="0.75"/>
    <x v="3"/>
    <n v="0.25"/>
    <n v="0.5"/>
    <n v="0.25"/>
    <n v="0"/>
    <n v="0"/>
    <n v="0"/>
    <n v="0"/>
    <n v="2.6857142857142859"/>
    <m/>
    <x v="0"/>
    <n v="5"/>
    <n v="1"/>
    <s v="Silver"/>
  </r>
  <r>
    <x v="29"/>
    <s v="M"/>
    <n v="11"/>
    <n v="10.050000000000001"/>
    <d v="1899-12-30T00:51:42"/>
    <d v="1899-12-30T00:52:12"/>
    <d v="1899-12-30T00:51:57"/>
    <n v="30"/>
    <d v="1899-12-30T00:05:10"/>
    <n v="2.3928571428571428"/>
    <n v="3.75"/>
    <n v="2.75"/>
    <x v="2"/>
    <n v="0.25"/>
    <n v="0.25"/>
    <n v="0.5"/>
    <n v="0"/>
    <n v="0"/>
    <n v="0"/>
    <n v="0"/>
    <n v="2.9107142857142856"/>
    <m/>
    <x v="0"/>
    <n v="5"/>
    <n v="1"/>
    <s v="Silver"/>
  </r>
  <r>
    <x v="27"/>
    <s v="M"/>
    <n v="11"/>
    <n v="20.81"/>
    <d v="1899-12-30T01:24:03"/>
    <d v="1899-12-30T01:24:07"/>
    <d v="1899-12-30T01:24:05"/>
    <n v="22"/>
    <d v="1899-12-30T00:04:02"/>
    <n v="4.954761904761904"/>
    <n v="4.75"/>
    <n v="4.5"/>
    <x v="1"/>
    <n v="0.5"/>
    <n v="0.25"/>
    <n v="0.25"/>
    <n v="0"/>
    <n v="0"/>
    <n v="0"/>
    <n v="0"/>
    <n v="4.789880952380952"/>
    <m/>
    <x v="19"/>
    <n v="5"/>
    <n v="1"/>
    <s v="Silver"/>
  </r>
  <r>
    <x v="37"/>
    <s v="M"/>
    <n v="11"/>
    <n v="20.8"/>
    <d v="1899-12-30T01:33:07"/>
    <d v="1899-12-30T01:33:43"/>
    <d v="1899-12-30T01:33:25"/>
    <n v="30"/>
    <d v="1899-12-30T00:04:29"/>
    <n v="4.9523809523809526"/>
    <n v="4.5"/>
    <n v="2.5"/>
    <x v="1"/>
    <n v="0.5"/>
    <n v="0.25"/>
    <n v="0.25"/>
    <n v="0"/>
    <n v="0"/>
    <n v="0"/>
    <n v="0"/>
    <n v="4.2261904761904763"/>
    <m/>
    <x v="19"/>
    <n v="5"/>
    <n v="1"/>
    <s v="Silver"/>
  </r>
  <r>
    <x v="28"/>
    <s v="M"/>
    <n v="11"/>
    <n v="30.02"/>
    <d v="1899-12-30T02:01:04"/>
    <d v="1899-12-30T02:01:04"/>
    <d v="1899-12-30T02:01:04"/>
    <n v="24"/>
    <d v="1899-12-30T00:04:02"/>
    <n v="5"/>
    <n v="4.75"/>
    <n v="2.75"/>
    <x v="1"/>
    <n v="0.5"/>
    <n v="0.25"/>
    <n v="0.25"/>
    <n v="0"/>
    <n v="0.4"/>
    <n v="0"/>
    <n v="0"/>
    <n v="4.7750000000000004"/>
    <m/>
    <x v="0"/>
    <n v="4"/>
    <n v="1"/>
    <s v="Silver"/>
  </r>
  <r>
    <x v="38"/>
    <s v="M"/>
    <n v="11"/>
    <n v="20.86"/>
    <d v="1899-12-30T01:39:24"/>
    <d v="1899-12-30T01:40:29"/>
    <d v="1899-12-30T01:39:56"/>
    <n v="23"/>
    <d v="1899-12-30T00:04:47"/>
    <n v="4.9666666666666659"/>
    <n v="4"/>
    <n v="3.75"/>
    <x v="1"/>
    <n v="0.5"/>
    <n v="0.25"/>
    <n v="0.25"/>
    <n v="0"/>
    <n v="0"/>
    <n v="0"/>
    <n v="0"/>
    <n v="4.4208333333333325"/>
    <m/>
    <x v="19"/>
    <n v="5"/>
    <n v="1"/>
    <s v="Silver"/>
  </r>
  <r>
    <x v="39"/>
    <s v="M"/>
    <n v="11"/>
    <n v="5.01"/>
    <d v="1899-12-30T00:22:11"/>
    <d v="1899-12-30T00:22:12"/>
    <d v="1899-12-30T00:22:11"/>
    <n v="0"/>
    <d v="1899-12-30T00:04:26"/>
    <n v="1.1928571428571428"/>
    <n v="4.5"/>
    <n v="4"/>
    <x v="3"/>
    <n v="0.25"/>
    <n v="0.5"/>
    <n v="0.25"/>
    <n v="0"/>
    <n v="0"/>
    <n v="0"/>
    <n v="0"/>
    <n v="3.5482142857142858"/>
    <m/>
    <x v="0"/>
    <n v="5"/>
    <n v="1"/>
    <s v="Silver"/>
  </r>
  <r>
    <x v="32"/>
    <s v="M"/>
    <n v="11"/>
    <n v="16.829999999999998"/>
    <d v="1899-12-30T01:44:21"/>
    <d v="1899-12-30T01:48:38"/>
    <d v="1899-12-30T01:46:29"/>
    <n v="528"/>
    <d v="1899-12-30T00:06:20"/>
    <n v="4.0071428571428562"/>
    <n v="2"/>
    <n v="4"/>
    <x v="2"/>
    <n v="0.25"/>
    <n v="0.25"/>
    <n v="0.5"/>
    <n v="0.35199999999999998"/>
    <n v="0"/>
    <n v="0"/>
    <n v="0"/>
    <n v="3.8537857142857139"/>
    <m/>
    <x v="0"/>
    <n v="5"/>
    <n v="1"/>
    <s v="Silver"/>
  </r>
  <r>
    <x v="30"/>
    <s v="M"/>
    <n v="11"/>
    <n v="10.02"/>
    <d v="1899-12-30T00:48:37"/>
    <d v="1899-12-30T00:48:44"/>
    <d v="1899-12-30T00:48:41"/>
    <n v="61"/>
    <d v="1899-12-30T00:04:51"/>
    <n v="2.3857142857142857"/>
    <n v="4"/>
    <n v="2.75"/>
    <x v="2"/>
    <n v="0.25"/>
    <n v="0.25"/>
    <n v="0.5"/>
    <n v="0"/>
    <n v="0"/>
    <n v="0"/>
    <n v="0.4"/>
    <n v="3.3714285714285714"/>
    <m/>
    <x v="0"/>
    <n v="5"/>
    <n v="1"/>
    <s v="Silver"/>
  </r>
  <r>
    <x v="33"/>
    <s v="M"/>
    <n v="11"/>
    <n v="24.07"/>
    <d v="1899-12-30T01:55:51"/>
    <d v="1899-12-30T01:55:51"/>
    <d v="1899-12-30T01:55:51"/>
    <n v="61"/>
    <d v="1899-12-30T00:04:49"/>
    <n v="5"/>
    <n v="4"/>
    <n v="1.75"/>
    <x v="1"/>
    <n v="0.5"/>
    <n v="0.25"/>
    <n v="0.25"/>
    <n v="0"/>
    <n v="0.1"/>
    <n v="0"/>
    <n v="0"/>
    <n v="4.0374999999999996"/>
    <m/>
    <x v="0"/>
    <n v="5"/>
    <n v="1"/>
    <s v="Silver"/>
  </r>
  <r>
    <x v="20"/>
    <s v="M"/>
    <n v="11"/>
    <n v="5.08"/>
    <d v="1899-12-30T00:21:10"/>
    <d v="1899-12-30T00:21:10"/>
    <d v="1899-12-30T00:21:10"/>
    <n v="0"/>
    <d v="1899-12-30T00:04:10"/>
    <n v="1.2095238095238094"/>
    <n v="4.75"/>
    <n v="3"/>
    <x v="3"/>
    <n v="0.25"/>
    <n v="0.5"/>
    <n v="0.25"/>
    <n v="0"/>
    <n v="0"/>
    <n v="0"/>
    <n v="0"/>
    <n v="3.4273809523809522"/>
    <m/>
    <x v="0"/>
    <n v="4"/>
    <n v="1"/>
    <s v="Silver"/>
  </r>
  <r>
    <x v="36"/>
    <s v="M"/>
    <n v="11"/>
    <n v="4.01"/>
    <d v="1899-12-30T00:20:46"/>
    <d v="1899-12-30T00:20:46"/>
    <d v="1899-12-30T00:20:46"/>
    <n v="12"/>
    <d v="1899-12-30T00:05:11"/>
    <n v="0.9547619047619047"/>
    <n v="3.75"/>
    <n v="2.75"/>
    <x v="3"/>
    <n v="0.25"/>
    <n v="0.5"/>
    <n v="0.25"/>
    <n v="0"/>
    <n v="0"/>
    <n v="0"/>
    <n v="0"/>
    <n v="2.801190476190476"/>
    <m/>
    <x v="0"/>
    <n v="5"/>
    <n v="1"/>
    <s v="Silver"/>
  </r>
  <r>
    <x v="31"/>
    <s v="M"/>
    <n v="11"/>
    <n v="21.06"/>
    <d v="1899-12-30T02:05:18"/>
    <d v="1899-12-30T02:05:18"/>
    <d v="1899-12-30T02:05:18"/>
    <n v="63"/>
    <d v="1899-12-30T00:05:57"/>
    <n v="5"/>
    <n v="3"/>
    <n v="4"/>
    <x v="1"/>
    <n v="0.5"/>
    <n v="0.25"/>
    <n v="0.25"/>
    <n v="0"/>
    <n v="0"/>
    <n v="0"/>
    <n v="0"/>
    <n v="4.25"/>
    <m/>
    <x v="0"/>
    <n v="5"/>
    <n v="1"/>
    <s v="Silver"/>
  </r>
  <r>
    <x v="34"/>
    <s v="F"/>
    <n v="11"/>
    <n v="7.12"/>
    <d v="1899-12-30T00:46:58"/>
    <d v="1899-12-30T00:46:58"/>
    <d v="1899-12-30T00:46:58"/>
    <n v="30"/>
    <d v="1899-12-30T00:06:36"/>
    <n v="1.78"/>
    <n v="2.5"/>
    <n v="2.25"/>
    <x v="2"/>
    <n v="0.25"/>
    <n v="0.25"/>
    <n v="0.5"/>
    <n v="0"/>
    <n v="0"/>
    <n v="0"/>
    <n v="0"/>
    <n v="2.1950000000000003"/>
    <m/>
    <x v="0"/>
    <n v="3"/>
    <n v="1"/>
    <s v="Silver"/>
  </r>
  <r>
    <x v="40"/>
    <s v="M"/>
    <n v="11"/>
    <n v="43.37"/>
    <d v="1899-12-30T05:09:29"/>
    <d v="1899-12-30T05:14:43"/>
    <d v="1899-12-30T05:12:06"/>
    <n v="2063"/>
    <d v="1899-12-30T00:07:12"/>
    <n v="5"/>
    <n v="0.5"/>
    <n v="5"/>
    <x v="2"/>
    <n v="0.25"/>
    <n v="0.25"/>
    <n v="0.5"/>
    <n v="1.3753333329999999"/>
    <n v="1.1000000000000001"/>
    <n v="0"/>
    <s v=""/>
    <n v="6.350333333"/>
    <m/>
    <x v="21"/>
    <n v="5"/>
    <n v="1"/>
    <s v="Bronze"/>
  </r>
  <r>
    <x v="41"/>
    <s v="M"/>
    <n v="11"/>
    <n v="21.18"/>
    <d v="1899-12-30T01:56:38"/>
    <d v="1899-12-30T02:04:06"/>
    <d v="1899-12-30T02:00:22"/>
    <n v="14"/>
    <d v="1899-12-30T00:05:41"/>
    <n v="5"/>
    <n v="3.25"/>
    <n v="3.25"/>
    <x v="2"/>
    <n v="0.25"/>
    <n v="0.25"/>
    <n v="0.5"/>
    <n v="0"/>
    <n v="0"/>
    <n v="0"/>
    <n v="0.4"/>
    <n v="4.0875000000000004"/>
    <m/>
    <x v="0"/>
    <n v="5"/>
    <n v="1"/>
    <s v="Bronze"/>
  </r>
  <r>
    <x v="44"/>
    <s v="F"/>
    <n v="11"/>
    <n v="20"/>
    <d v="1899-12-30T01:38:45"/>
    <d v="1899-12-30T01:45:19"/>
    <d v="1899-12-30T01:42:02"/>
    <n v="39"/>
    <d v="1899-12-30T00:05:06"/>
    <n v="5"/>
    <n v="4.25"/>
    <n v="0.75"/>
    <x v="1"/>
    <n v="0.5"/>
    <n v="0.25"/>
    <n v="0.25"/>
    <n v="0"/>
    <n v="0"/>
    <n v="0"/>
    <s v=""/>
    <n v="3.75"/>
    <m/>
    <x v="0"/>
    <n v="5"/>
    <n v="1"/>
    <s v="Bronze"/>
  </r>
  <r>
    <x v="46"/>
    <s v="M"/>
    <n v="11"/>
    <n v="27"/>
    <d v="1899-12-30T02:16:05"/>
    <d v="1899-12-30T02:24:33"/>
    <d v="1899-12-30T02:20:19"/>
    <n v="13"/>
    <d v="1899-12-30T00:05:12"/>
    <n v="5"/>
    <n v="3.75"/>
    <n v="0.75"/>
    <x v="2"/>
    <n v="0.25"/>
    <n v="0.25"/>
    <n v="0.5"/>
    <n v="0"/>
    <n v="0.3"/>
    <n v="0"/>
    <s v=""/>
    <n v="2.8624999999999998"/>
    <m/>
    <x v="0"/>
    <n v="5"/>
    <n v="1"/>
    <s v="Bronze"/>
  </r>
  <r>
    <x v="47"/>
    <s v="M"/>
    <n v="11"/>
    <n v="10"/>
    <d v="1899-12-30T00:58:13"/>
    <d v="1899-12-30T00:59:25"/>
    <d v="1899-12-30T00:58:49"/>
    <n v="10"/>
    <d v="1899-12-30T00:05:53"/>
    <n v="2.3809523810000002"/>
    <n v="3"/>
    <n v="1"/>
    <x v="1"/>
    <n v="0.5"/>
    <n v="0.25"/>
    <n v="0.25"/>
    <n v="0"/>
    <n v="0"/>
    <n v="0"/>
    <s v=""/>
    <n v="2.19047619"/>
    <m/>
    <x v="0"/>
    <n v="5"/>
    <n v="1"/>
    <s v="Bronze"/>
  </r>
  <r>
    <x v="48"/>
    <s v="M"/>
    <n v="11"/>
    <n v="12.01"/>
    <d v="1899-12-30T00:49:40"/>
    <d v="1899-12-30T00:49:40"/>
    <d v="1899-12-30T00:49:40"/>
    <n v="127"/>
    <d v="1899-12-30T00:04:08"/>
    <n v="2.8595238100000002"/>
    <n v="4.75"/>
    <n v="0.5"/>
    <x v="2"/>
    <n v="0.25"/>
    <n v="0.25"/>
    <n v="0.5"/>
    <n v="0"/>
    <n v="0"/>
    <n v="0"/>
    <s v=""/>
    <n v="2.1523809520000001"/>
    <m/>
    <x v="0"/>
    <n v="4"/>
    <n v="1"/>
    <s v="Bronze"/>
  </r>
  <r>
    <x v="49"/>
    <s v="M"/>
    <n v="11"/>
    <n v="12.16"/>
    <d v="1899-12-30T01:04:18"/>
    <d v="1899-12-30T01:04:22"/>
    <d v="1899-12-30T01:04:20"/>
    <n v="108"/>
    <d v="1899-12-30T00:05:17"/>
    <n v="2.8952380949999998"/>
    <n v="3.5"/>
    <n v="0.5"/>
    <x v="2"/>
    <n v="0.25"/>
    <n v="0.25"/>
    <n v="0.5"/>
    <n v="0"/>
    <n v="0"/>
    <n v="0"/>
    <s v=""/>
    <n v="1.848809524"/>
    <m/>
    <x v="0"/>
    <n v="5"/>
    <n v="1"/>
    <s v="Bronze"/>
  </r>
  <r>
    <x v="51"/>
    <s v="F"/>
    <n v="11"/>
    <n v="6.51"/>
    <s v="00:30.07"/>
    <d v="1899-12-30T00:30:07"/>
    <d v="1899-12-30T00:30:07"/>
    <n v="2"/>
    <d v="1899-12-30T00:04:38"/>
    <n v="1.6274999999999999"/>
    <n v="4.75"/>
    <n v="2"/>
    <x v="3"/>
    <n v="0.25"/>
    <n v="0.5"/>
    <n v="0.25"/>
    <n v="0"/>
    <n v="0"/>
    <n v="0"/>
    <s v=""/>
    <n v="3.2818749999999999"/>
    <m/>
    <x v="0"/>
    <n v="5"/>
    <n v="1"/>
    <s v="Bronze"/>
  </r>
  <r>
    <x v="52"/>
    <s v="M"/>
    <n v="11"/>
    <n v="4.1100000000000003"/>
    <d v="1899-12-30T00:22:11"/>
    <d v="1899-12-30T00:22:17"/>
    <d v="1899-12-30T00:22:14"/>
    <n v="11"/>
    <d v="1899-12-30T00:05:25"/>
    <n v="0.97857142860000002"/>
    <n v="3.5"/>
    <n v="1"/>
    <x v="3"/>
    <n v="0.25"/>
    <n v="0.5"/>
    <n v="0.25"/>
    <n v="0"/>
    <n v="0"/>
    <n v="0"/>
    <s v=""/>
    <n v="2.2446428570000001"/>
    <m/>
    <x v="0"/>
    <n v="3"/>
    <n v="1"/>
    <s v="Bronze"/>
  </r>
  <r>
    <x v="53"/>
    <s v="M"/>
    <n v="11"/>
    <n v="11.1"/>
    <d v="1899-12-30T00:47:01"/>
    <d v="1899-12-30T00:51:07"/>
    <d v="1899-12-30T00:49:04"/>
    <n v="33"/>
    <d v="1899-12-30T00:04:25"/>
    <n v="2.6428571430000001"/>
    <n v="4.5"/>
    <n v="2.25"/>
    <x v="3"/>
    <n v="0.25"/>
    <n v="0.5"/>
    <n v="0.25"/>
    <n v="0"/>
    <n v="0"/>
    <n v="0"/>
    <s v=""/>
    <n v="3.4732142860000002"/>
    <m/>
    <x v="0"/>
    <n v="5"/>
    <n v="1"/>
    <s v="Bronze"/>
  </r>
  <r>
    <x v="55"/>
    <s v="M"/>
    <n v="11"/>
    <n v="8.82"/>
    <d v="1899-12-30T00:43:05"/>
    <d v="1899-12-30T00:43:10"/>
    <d v="1899-12-30T00:43:08"/>
    <n v="42"/>
    <d v="1899-12-30T00:04:53"/>
    <n v="2.1"/>
    <n v="4"/>
    <n v="0"/>
    <x v="3"/>
    <n v="0.25"/>
    <n v="0.5"/>
    <n v="0.25"/>
    <n v="0"/>
    <n v="0"/>
    <n v="0"/>
    <s v=""/>
    <n v="2.5249999999999999"/>
    <m/>
    <x v="0"/>
    <n v="5"/>
    <n v="1"/>
    <s v="Bronze"/>
  </r>
  <r>
    <x v="56"/>
    <s v="M"/>
    <n v="11"/>
    <n v="7.08"/>
    <d v="1899-12-30T00:37:45"/>
    <d v="1899-12-30T00:37:45"/>
    <d v="1899-12-30T00:37:45"/>
    <n v="9"/>
    <d v="1899-12-30T00:05:20"/>
    <n v="1.6857142860000001"/>
    <n v="3.5"/>
    <n v="1"/>
    <x v="2"/>
    <n v="0.25"/>
    <n v="0.25"/>
    <n v="0.5"/>
    <n v="0"/>
    <n v="0"/>
    <n v="0"/>
    <s v=""/>
    <n v="1.7964285710000001"/>
    <m/>
    <x v="0"/>
    <n v="5"/>
    <n v="1"/>
    <s v="Bronze"/>
  </r>
  <r>
    <x v="60"/>
    <s v="F"/>
    <n v="11"/>
    <n v="6.99"/>
    <d v="1899-12-30T00:46:52"/>
    <d v="1899-12-30T00:46:58"/>
    <d v="1899-12-30T00:46:55"/>
    <n v="48"/>
    <d v="1899-12-30T00:06:43"/>
    <n v="1.7475000000000001"/>
    <n v="2.5"/>
    <n v="0.5"/>
    <x v="2"/>
    <n v="0.25"/>
    <n v="0.25"/>
    <n v="0.5"/>
    <n v="0"/>
    <n v="0"/>
    <n v="0"/>
    <s v=""/>
    <n v="1.3118749999999999"/>
    <m/>
    <x v="0"/>
    <n v="5"/>
    <n v="1"/>
    <s v="Bronze"/>
  </r>
  <r>
    <x v="62"/>
    <s v="M"/>
    <n v="11"/>
    <n v="19.690000000000001"/>
    <d v="1899-12-30T01:45:57"/>
    <d v="1899-12-30T01:46:57"/>
    <d v="1899-12-30T01:46:27"/>
    <n v="141"/>
    <d v="1899-12-30T00:05:24"/>
    <n v="4.6880952379999998"/>
    <n v="3.5"/>
    <n v="4"/>
    <x v="1"/>
    <n v="0.5"/>
    <n v="0.25"/>
    <n v="0.25"/>
    <n v="0"/>
    <n v="0"/>
    <n v="0"/>
    <s v=""/>
    <n v="4.2190476190000004"/>
    <m/>
    <x v="0"/>
    <n v="5"/>
    <n v="1"/>
    <s v="Bronze"/>
  </r>
  <r>
    <x v="63"/>
    <s v="M"/>
    <n v="11"/>
    <n v="3"/>
    <d v="1899-12-30T00:14:36"/>
    <d v="1899-12-30T00:18:33"/>
    <d v="1899-12-30T00:16:35"/>
    <n v="0"/>
    <d v="1899-12-30T00:05:32"/>
    <n v="0.71428571429999999"/>
    <n v="3.25"/>
    <n v="2.75"/>
    <x v="2"/>
    <n v="0.25"/>
    <n v="0.25"/>
    <n v="0.5"/>
    <n v="0"/>
    <n v="0"/>
    <n v="0"/>
    <n v="0.4"/>
    <n v="2.7660714290000001"/>
    <m/>
    <x v="0"/>
    <n v="4"/>
    <n v="1"/>
    <s v="Bronze"/>
  </r>
  <r>
    <x v="64"/>
    <s v="F"/>
    <n v="11"/>
    <n v="12.72"/>
    <d v="1899-12-30T01:34:20"/>
    <d v="1899-12-30T01:49:56"/>
    <d v="1899-12-30T01:42:08"/>
    <n v="407"/>
    <d v="1899-12-30T00:08:02"/>
    <n v="3.18"/>
    <n v="0.5"/>
    <n v="0.5"/>
    <x v="2"/>
    <n v="0.25"/>
    <n v="0.25"/>
    <n v="0.5"/>
    <n v="0"/>
    <n v="0"/>
    <n v="0"/>
    <s v=""/>
    <n v="1.17"/>
    <m/>
    <x v="0"/>
    <n v="4"/>
    <n v="1"/>
    <s v="Bronze"/>
  </r>
  <r>
    <x v="67"/>
    <s v="F"/>
    <n v="11"/>
    <n v="28.07"/>
    <d v="1899-12-30T03:07:11"/>
    <d v="1899-12-30T03:09:26"/>
    <d v="1899-12-30T03:08:18"/>
    <n v="626"/>
    <d v="1899-12-30T00:06:43"/>
    <n v="5"/>
    <n v="2.5"/>
    <n v="3.25"/>
    <x v="1"/>
    <n v="0.5"/>
    <n v="0.25"/>
    <n v="0.25"/>
    <n v="0.4173333333"/>
    <n v="0.3"/>
    <n v="0"/>
    <s v=""/>
    <n v="4.654833333"/>
    <m/>
    <x v="0"/>
    <n v="5"/>
    <n v="1"/>
    <s v="Bronze"/>
  </r>
  <r>
    <x v="68"/>
    <s v="M"/>
    <n v="11"/>
    <n v="3.05"/>
    <d v="1899-12-30T00:11:08"/>
    <d v="1899-12-30T00:11:08"/>
    <d v="1899-12-30T00:11:08"/>
    <n v="0"/>
    <d v="1899-12-30T00:03:39"/>
    <n v="0.72619047619999999"/>
    <n v="5"/>
    <n v="4.25"/>
    <x v="3"/>
    <n v="0.25"/>
    <n v="0.5"/>
    <n v="0.25"/>
    <n v="0"/>
    <n v="0"/>
    <n v="2.25"/>
    <s v=""/>
    <n v="5.9940476189999998"/>
    <m/>
    <x v="0"/>
    <n v="5"/>
    <n v="1"/>
    <s v="Bronze"/>
  </r>
  <r>
    <x v="69"/>
    <s v="M"/>
    <n v="11"/>
    <n v="8.16"/>
    <d v="1899-12-30T00:45:17"/>
    <d v="1899-12-30T00:45:39"/>
    <d v="1899-12-30T00:45:28"/>
    <n v="104"/>
    <d v="1899-12-30T00:05:34"/>
    <n v="1.9428571429999999"/>
    <n v="3.25"/>
    <n v="2.25"/>
    <x v="3"/>
    <n v="0.25"/>
    <n v="0.5"/>
    <n v="0.25"/>
    <n v="0"/>
    <n v="0"/>
    <n v="0"/>
    <s v=""/>
    <n v="2.6732142859999999"/>
    <m/>
    <x v="0"/>
    <n v="3"/>
    <n v="1"/>
    <s v="Bronze"/>
  </r>
  <r>
    <x v="70"/>
    <s v="F"/>
    <n v="11"/>
    <n v="2.57"/>
    <d v="1899-12-30T00:13:31"/>
    <d v="1899-12-30T00:13:31"/>
    <d v="1899-12-30T00:13:31"/>
    <n v="0"/>
    <d v="1899-12-30T00:05:16"/>
    <n v="0.64249999999999996"/>
    <n v="4.25"/>
    <n v="4.5"/>
    <x v="3"/>
    <n v="0.25"/>
    <n v="0.5"/>
    <n v="0.25"/>
    <n v="0"/>
    <n v="0"/>
    <n v="0"/>
    <s v=""/>
    <n v="3.410625"/>
    <m/>
    <x v="0"/>
    <n v="5"/>
    <n v="1"/>
    <s v="Bronze"/>
  </r>
  <r>
    <x v="45"/>
    <s v="M"/>
    <n v="11"/>
    <n v="5.01"/>
    <d v="1899-12-30T00:22:13"/>
    <d v="1899-12-30T00:22:13"/>
    <d v="1899-12-30T00:22:13"/>
    <n v="0"/>
    <d v="1899-12-30T00:04:26"/>
    <n v="1.1928571428571428"/>
    <n v="4.5"/>
    <n v="5"/>
    <x v="2"/>
    <n v="0.25"/>
    <n v="0.25"/>
    <n v="0.5"/>
    <n v="0"/>
    <n v="0"/>
    <n v="0"/>
    <n v="0"/>
    <n v="3.9232142857142858"/>
    <m/>
    <x v="0"/>
    <n v="5"/>
    <n v="1"/>
    <s v="Bronze"/>
  </r>
  <r>
    <x v="11"/>
    <s v="M"/>
    <n v="12"/>
    <n v="42.98"/>
    <d v="1899-12-30T02:40:17"/>
    <d v="1899-12-30T02:40:20"/>
    <d v="1899-12-30T02:40:19"/>
    <n v="171"/>
    <d v="1899-12-30T00:03:44"/>
    <n v="5"/>
    <n v="5"/>
    <n v="4"/>
    <x v="2"/>
    <n v="0.25"/>
    <n v="0.25"/>
    <n v="0.5"/>
    <n v="0"/>
    <n v="1"/>
    <n v="1.4999999999999998"/>
    <n v="0"/>
    <n v="7"/>
    <m/>
    <x v="22"/>
    <n v="5"/>
    <n v="1"/>
    <s v="Gold"/>
  </r>
  <r>
    <x v="18"/>
    <s v="M"/>
    <n v="12"/>
    <n v="5.0199999999999996"/>
    <d v="1899-12-30T00:19:45"/>
    <d v="1899-12-30T00:19:47"/>
    <d v="1899-12-30T00:19:46"/>
    <n v="4"/>
    <d v="1899-12-30T00:03:56"/>
    <n v="1.195238095238095"/>
    <n v="5"/>
    <n v="5"/>
    <x v="3"/>
    <n v="0.25"/>
    <n v="0.5"/>
    <n v="0.25"/>
    <n v="0"/>
    <n v="0"/>
    <n v="0.15000000000000002"/>
    <n v="0"/>
    <n v="4.1988095238095244"/>
    <m/>
    <x v="0"/>
    <n v="5"/>
    <n v="1"/>
    <s v="Gold"/>
  </r>
  <r>
    <x v="1"/>
    <s v="M"/>
    <n v="12"/>
    <n v="42.68"/>
    <d v="1899-12-30T03:00:03"/>
    <d v="1899-12-30T03:00:07"/>
    <d v="1899-12-30T03:00:05"/>
    <n v="210"/>
    <d v="1899-12-30T00:04:13"/>
    <n v="5"/>
    <n v="4.75"/>
    <n v="5"/>
    <x v="1"/>
    <n v="0.5"/>
    <n v="0.25"/>
    <n v="0.25"/>
    <n v="0.14000000000000001"/>
    <n v="1"/>
    <n v="0"/>
    <n v="0"/>
    <n v="6.0774999999999997"/>
    <m/>
    <x v="22"/>
    <n v="5"/>
    <n v="1"/>
    <s v="Gold"/>
  </r>
  <r>
    <x v="17"/>
    <s v="M"/>
    <n v="12"/>
    <n v="10.11"/>
    <d v="1899-12-30T00:49:24"/>
    <d v="1899-12-30T00:49:24"/>
    <d v="1899-12-30T00:49:24"/>
    <n v="18"/>
    <d v="1899-12-30T00:04:53"/>
    <n v="2.407142857142857"/>
    <n v="4"/>
    <n v="2.5"/>
    <x v="3"/>
    <n v="0.25"/>
    <n v="0.5"/>
    <n v="0.25"/>
    <n v="0"/>
    <n v="0"/>
    <n v="0"/>
    <n v="0.7"/>
    <n v="3.9267857142857139"/>
    <m/>
    <x v="0"/>
    <n v="5"/>
    <n v="1"/>
    <s v="Gold"/>
  </r>
  <r>
    <x v="7"/>
    <s v="M"/>
    <n v="12"/>
    <n v="43.24"/>
    <d v="1899-12-30T06:29:08"/>
    <d v="1899-12-30T06:33:14"/>
    <d v="1899-12-30T06:31:11"/>
    <n v="174"/>
    <d v="1899-12-30T00:09:03"/>
    <n v="5"/>
    <n v="0"/>
    <n v="5"/>
    <x v="2"/>
    <n v="0.25"/>
    <n v="0.25"/>
    <n v="0.5"/>
    <n v="0"/>
    <n v="1.1000000000000001"/>
    <n v="0"/>
    <n v="0.4"/>
    <n v="5.25"/>
    <m/>
    <x v="23"/>
    <n v="5"/>
    <n v="1"/>
    <s v="Gold"/>
  </r>
  <r>
    <x v="3"/>
    <s v="F"/>
    <n v="12"/>
    <n v="15.02"/>
    <d v="1899-12-30T01:20:19"/>
    <d v="1899-12-30T01:22:48"/>
    <d v="1899-12-30T01:21:34"/>
    <n v="21"/>
    <d v="1899-12-30T00:05:26"/>
    <n v="3.7549999999999999"/>
    <n v="4"/>
    <n v="5"/>
    <x v="3"/>
    <n v="0.25"/>
    <n v="0.5"/>
    <n v="0.25"/>
    <n v="0"/>
    <n v="0"/>
    <n v="0"/>
    <n v="0"/>
    <n v="4.1887499999999998"/>
    <m/>
    <x v="0"/>
    <n v="5"/>
    <n v="1"/>
    <s v="Gold"/>
  </r>
  <r>
    <x v="8"/>
    <s v="M"/>
    <n v="12"/>
    <n v="3.12"/>
    <d v="1899-12-30T00:13:03"/>
    <d v="1899-12-30T00:13:03"/>
    <d v="1899-12-30T00:13:03"/>
    <n v="2"/>
    <d v="1899-12-30T00:04:11"/>
    <n v="0.74285714285714288"/>
    <n v="4.75"/>
    <n v="5"/>
    <x v="3"/>
    <n v="0.25"/>
    <n v="0.5"/>
    <n v="0.25"/>
    <n v="0"/>
    <n v="0"/>
    <n v="0"/>
    <n v="0"/>
    <n v="3.8107142857142859"/>
    <m/>
    <x v="0"/>
    <n v="5"/>
    <n v="1"/>
    <s v="Gold"/>
  </r>
  <r>
    <x v="19"/>
    <s v="M"/>
    <n v="12"/>
    <n v="17.41"/>
    <d v="1899-12-30T01:12:55"/>
    <d v="1899-12-30T01:13:05"/>
    <d v="1899-12-30T01:13:00"/>
    <n v="205"/>
    <d v="1899-12-30T00:04:12"/>
    <n v="4.1452380952380947"/>
    <n v="4.75"/>
    <n v="1.5"/>
    <x v="3"/>
    <n v="0.25"/>
    <n v="0.5"/>
    <n v="0.25"/>
    <n v="0.13666666666666666"/>
    <n v="0"/>
    <n v="0"/>
    <n v="0"/>
    <n v="3.9229761904761906"/>
    <m/>
    <x v="0"/>
    <n v="5"/>
    <n v="1"/>
    <s v="Gold"/>
  </r>
  <r>
    <x v="15"/>
    <s v="M"/>
    <n v="12"/>
    <n v="21.28"/>
    <d v="1899-12-30T01:18:57"/>
    <d v="1899-12-30T01:18:57"/>
    <d v="1899-12-30T01:18:57"/>
    <n v="90"/>
    <d v="1899-12-30T00:03:43"/>
    <n v="5"/>
    <n v="5"/>
    <n v="5"/>
    <x v="3"/>
    <n v="0.25"/>
    <n v="0.5"/>
    <n v="0.25"/>
    <n v="0"/>
    <n v="0"/>
    <n v="1.4999999999999998"/>
    <n v="0"/>
    <n v="6.5"/>
    <m/>
    <x v="24"/>
    <n v="5"/>
    <n v="1"/>
    <s v="Gold"/>
  </r>
  <r>
    <x v="12"/>
    <s v="F"/>
    <n v="12"/>
    <n v="5.01"/>
    <d v="1899-12-30T00:22:14"/>
    <d v="1899-12-30T00:22:14"/>
    <d v="1899-12-30T00:22:14"/>
    <n v="4"/>
    <d v="1899-12-30T00:04:26"/>
    <n v="1.2524999999999999"/>
    <n v="5"/>
    <n v="5"/>
    <x v="3"/>
    <n v="0.25"/>
    <n v="0.5"/>
    <n v="0.25"/>
    <n v="0"/>
    <n v="0"/>
    <n v="0.15000000000000002"/>
    <n v="0"/>
    <n v="4.2131249999999998"/>
    <m/>
    <x v="25"/>
    <n v="4"/>
    <n v="1"/>
    <s v="Gold"/>
  </r>
  <r>
    <x v="5"/>
    <s v="M"/>
    <n v="12"/>
    <n v="29.03"/>
    <d v="1899-12-30T02:35:59"/>
    <d v="1899-12-30T02:36:22"/>
    <d v="1899-12-30T02:36:10"/>
    <n v="166"/>
    <d v="1899-12-30T00:05:23"/>
    <n v="5"/>
    <n v="3.5"/>
    <n v="5"/>
    <x v="2"/>
    <n v="0.25"/>
    <n v="0.25"/>
    <n v="0.5"/>
    <n v="0"/>
    <n v="0.4"/>
    <n v="0"/>
    <n v="0"/>
    <n v="5.0250000000000004"/>
    <m/>
    <x v="22"/>
    <n v="5"/>
    <n v="1"/>
    <s v="Gold"/>
  </r>
  <r>
    <x v="4"/>
    <s v="M"/>
    <n v="12"/>
    <n v="42.62"/>
    <d v="1899-12-30T03:18:07"/>
    <d v="1899-12-30T03:18:46"/>
    <d v="1899-12-30T03:18:27"/>
    <n v="81"/>
    <d v="1899-12-30T00:04:39"/>
    <n v="5"/>
    <n v="4.25"/>
    <n v="5"/>
    <x v="1"/>
    <n v="0.5"/>
    <n v="0.25"/>
    <n v="0.25"/>
    <n v="0"/>
    <n v="1"/>
    <n v="0"/>
    <n v="0"/>
    <n v="5.8125"/>
    <m/>
    <x v="26"/>
    <n v="5"/>
    <n v="1"/>
    <s v="Gold"/>
  </r>
  <r>
    <x v="16"/>
    <s v="F"/>
    <n v="12"/>
    <n v="25.1"/>
    <d v="1899-12-30T02:32:40"/>
    <d v="1899-12-30T02:38:59"/>
    <d v="1899-12-30T02:35:50"/>
    <n v="43"/>
    <d v="1899-12-30T00:06:12"/>
    <n v="5"/>
    <n v="3.25"/>
    <n v="4.25"/>
    <x v="2"/>
    <n v="0.25"/>
    <n v="0.25"/>
    <n v="0.5"/>
    <n v="0"/>
    <n v="0.2"/>
    <n v="0"/>
    <n v="0"/>
    <n v="4.3875000000000002"/>
    <m/>
    <x v="0"/>
    <n v="5"/>
    <n v="1"/>
    <s v="Gold"/>
  </r>
  <r>
    <x v="14"/>
    <s v="M"/>
    <n v="12"/>
    <n v="143.35"/>
    <d v="1899-12-30T21:17:11"/>
    <d v="1899-12-30T21:40:04"/>
    <d v="1899-12-30T21:28:38"/>
    <n v="277"/>
    <d v="1899-12-30T00:08:59"/>
    <n v="5"/>
    <n v="0"/>
    <n v="3.5"/>
    <x v="1"/>
    <n v="0.5"/>
    <n v="0.25"/>
    <n v="0.25"/>
    <n v="0"/>
    <n v="5"/>
    <n v="0"/>
    <n v="0"/>
    <n v="8.375"/>
    <m/>
    <x v="27"/>
    <n v="5"/>
    <n v="1"/>
    <s v="Gold"/>
  </r>
  <r>
    <x v="2"/>
    <s v="F"/>
    <n v="12"/>
    <n v="5.05"/>
    <d v="1899-12-30T00:32:09"/>
    <d v="1899-12-30T00:32:37"/>
    <d v="1899-12-30T00:32:23"/>
    <n v="23"/>
    <d v="1899-12-30T00:06:25"/>
    <n v="1.2625"/>
    <n v="3"/>
    <n v="0.5"/>
    <x v="3"/>
    <n v="0.25"/>
    <n v="0.5"/>
    <n v="0.25"/>
    <n v="0"/>
    <n v="0"/>
    <n v="0"/>
    <n v="0.4"/>
    <n v="2.3406250000000002"/>
    <m/>
    <x v="0"/>
    <n v="4"/>
    <n v="1"/>
    <s v="Gold"/>
  </r>
  <r>
    <x v="10"/>
    <s v="M"/>
    <n v="12"/>
    <n v="17.399999999999999"/>
    <d v="1899-12-30T01:23:19"/>
    <d v="1899-12-30T01:23:26"/>
    <d v="1899-12-30T01:23:23"/>
    <n v="17"/>
    <d v="1899-12-30T00:04:48"/>
    <n v="4.1428571428571423"/>
    <n v="4"/>
    <n v="5"/>
    <x v="2"/>
    <n v="0.25"/>
    <n v="0.25"/>
    <n v="0.5"/>
    <n v="0"/>
    <n v="0"/>
    <n v="0"/>
    <n v="0"/>
    <n v="4.5357142857142856"/>
    <m/>
    <x v="28"/>
    <n v="3"/>
    <n v="1"/>
    <s v="Gold"/>
  </r>
  <r>
    <x v="0"/>
    <s v="F"/>
    <n v="12"/>
    <n v="30.03"/>
    <d v="1899-12-30T03:42:43"/>
    <d v="1899-12-30T03:58:16"/>
    <d v="1899-12-30T03:50:30"/>
    <n v="869"/>
    <d v="1899-12-30T00:07:41"/>
    <n v="5"/>
    <n v="0.5"/>
    <n v="3"/>
    <x v="2"/>
    <n v="0.25"/>
    <n v="0.25"/>
    <n v="0.5"/>
    <n v="0.57933333333333337"/>
    <n v="0.4"/>
    <n v="0"/>
    <n v="0"/>
    <n v="3.8543333333333334"/>
    <m/>
    <x v="0"/>
    <n v="5"/>
    <n v="1"/>
    <s v="Gold"/>
  </r>
  <r>
    <x v="40"/>
    <s v="M"/>
    <n v="12"/>
    <n v="21.33"/>
    <d v="1899-12-30T01:38:33"/>
    <d v="1899-12-30T01:39:20"/>
    <d v="1899-12-30T01:38:56"/>
    <n v="84"/>
    <d v="1899-12-30T00:04:38"/>
    <n v="5"/>
    <n v="4.25"/>
    <n v="4.5"/>
    <x v="3"/>
    <n v="0.25"/>
    <n v="0.5"/>
    <n v="0.25"/>
    <n v="0"/>
    <n v="0"/>
    <n v="0"/>
    <n v="0"/>
    <n v="4.5"/>
    <s v="Wizz Air Cluj Napoca "/>
    <x v="0"/>
    <n v="4"/>
    <n v="1"/>
    <s v="Bronze"/>
  </r>
  <r>
    <x v="41"/>
    <s v="M"/>
    <n v="12"/>
    <n v="15.01"/>
    <d v="1899-12-30T01:15:09"/>
    <d v="1899-12-30T01:15:20"/>
    <d v="1899-12-30T01:15:15"/>
    <n v="2"/>
    <d v="1899-12-30T00:05:01"/>
    <n v="3.5738095238095235"/>
    <n v="4"/>
    <n v="2.25"/>
    <x v="2"/>
    <n v="0.25"/>
    <n v="0.25"/>
    <n v="0.5"/>
    <n v="0"/>
    <n v="0"/>
    <n v="0"/>
    <n v="0.4"/>
    <n v="3.4184523809523806"/>
    <m/>
    <x v="0"/>
    <n v="5"/>
    <n v="1"/>
    <s v="Bronze"/>
  </r>
  <r>
    <x v="44"/>
    <s v="F"/>
    <n v="12"/>
    <n v="5.0199999999999996"/>
    <d v="1899-12-30T00:21:36"/>
    <d v="1899-12-30T00:21:36"/>
    <d v="1899-12-30T00:21:36"/>
    <n v="5"/>
    <d v="1899-12-30T00:04:18"/>
    <n v="1.2549999999999999"/>
    <n v="5"/>
    <n v="1.25"/>
    <x v="3"/>
    <n v="0.25"/>
    <n v="0.5"/>
    <n v="0.25"/>
    <n v="0"/>
    <n v="0"/>
    <n v="0.89999999999999991"/>
    <n v="0"/>
    <n v="4.0262499999999992"/>
    <m/>
    <x v="0"/>
    <n v="5"/>
    <n v="1"/>
    <s v="Bronze"/>
  </r>
  <r>
    <x v="45"/>
    <s v="M"/>
    <n v="12"/>
    <n v="10.01"/>
    <d v="1899-12-30T00:40:49"/>
    <d v="1899-12-30T00:40:49"/>
    <d v="1899-12-30T00:40:49"/>
    <n v="0"/>
    <d v="1899-12-30T00:04:05"/>
    <n v="2.3833333333333333"/>
    <n v="4.75"/>
    <n v="3"/>
    <x v="2"/>
    <n v="0.25"/>
    <n v="0.25"/>
    <n v="0.5"/>
    <n v="0"/>
    <n v="0"/>
    <n v="0"/>
    <n v="0"/>
    <n v="3.2833333333333332"/>
    <m/>
    <x v="0"/>
    <n v="5"/>
    <n v="1"/>
    <s v="Bronze"/>
  </r>
  <r>
    <x v="46"/>
    <s v="M"/>
    <n v="12"/>
    <n v="42.8"/>
    <d v="1899-12-30T03:22:11"/>
    <d v="1899-12-30T03:23:08"/>
    <d v="1899-12-30T03:22:40"/>
    <n v="108"/>
    <d v="1899-12-30T00:04:44"/>
    <n v="5"/>
    <n v="4.25"/>
    <n v="2.5"/>
    <x v="3"/>
    <n v="0.25"/>
    <n v="0.5"/>
    <n v="0.25"/>
    <n v="0"/>
    <n v="1"/>
    <n v="0"/>
    <n v="0"/>
    <n v="5"/>
    <s v="Wizz Air Cluj Napoca "/>
    <x v="0"/>
    <n v="5"/>
    <n v="1"/>
    <s v="Bronze"/>
  </r>
  <r>
    <x v="47"/>
    <s v="M"/>
    <n v="12"/>
    <n v="21.42"/>
    <d v="1899-12-30T01:52:38"/>
    <d v="1899-12-30T01:53:29"/>
    <d v="1899-12-30T01:53:03"/>
    <n v="61"/>
    <d v="1899-12-30T00:05:17"/>
    <n v="5"/>
    <n v="3.5"/>
    <n v="2.25"/>
    <x v="3"/>
    <n v="0.25"/>
    <n v="0.5"/>
    <n v="0.25"/>
    <n v="0"/>
    <n v="0"/>
    <n v="0"/>
    <n v="0"/>
    <n v="3.5625"/>
    <s v="Wizz Air Cluj Napoca "/>
    <x v="0"/>
    <n v="5"/>
    <n v="1"/>
    <s v="Bronze"/>
  </r>
  <r>
    <x v="48"/>
    <s v="M"/>
    <n v="12"/>
    <n v="15"/>
    <d v="1899-12-30T01:06:52"/>
    <d v="1899-12-30T01:06:52"/>
    <d v="1899-12-30T01:06:52"/>
    <n v="38"/>
    <d v="1899-12-30T00:04:27"/>
    <n v="3.5714285714285712"/>
    <n v="4.5"/>
    <n v="0.5"/>
    <x v="3"/>
    <n v="0.25"/>
    <n v="0.5"/>
    <n v="0.25"/>
    <n v="0"/>
    <n v="0"/>
    <n v="0"/>
    <n v="0"/>
    <n v="3.2678571428571428"/>
    <m/>
    <x v="0"/>
    <n v="5"/>
    <n v="1"/>
    <s v="Bronze"/>
  </r>
  <r>
    <x v="49"/>
    <s v="M"/>
    <n v="12"/>
    <n v="14.21"/>
    <d v="1899-12-30T01:14:01"/>
    <d v="1899-12-30T01:14:06"/>
    <d v="1899-12-30T01:14:03"/>
    <n v="191"/>
    <d v="1899-12-30T00:05:13"/>
    <n v="3.3833333333333333"/>
    <n v="3.75"/>
    <n v="0.25"/>
    <x v="1"/>
    <n v="0.5"/>
    <n v="0.25"/>
    <n v="0.25"/>
    <n v="0"/>
    <n v="0"/>
    <n v="0"/>
    <n v="0"/>
    <n v="2.6916666666666664"/>
    <m/>
    <x v="0"/>
    <n v="5"/>
    <n v="1"/>
    <s v="Bronze"/>
  </r>
  <r>
    <x v="51"/>
    <s v="F"/>
    <n v="12"/>
    <n v="4.12"/>
    <d v="1899-12-30T00:19:55"/>
    <d v="1899-12-30T00:20:00"/>
    <d v="1899-12-30T00:19:58"/>
    <n v="19"/>
    <d v="1899-12-30T00:04:51"/>
    <n v="1.03"/>
    <n v="4.5"/>
    <n v="1.5"/>
    <x v="3"/>
    <n v="0.25"/>
    <n v="0.5"/>
    <n v="0.25"/>
    <n v="0"/>
    <n v="0"/>
    <n v="0"/>
    <n v="0"/>
    <n v="2.8824999999999998"/>
    <m/>
    <x v="0"/>
    <n v="5"/>
    <n v="1"/>
    <s v="Bronze"/>
  </r>
  <r>
    <x v="53"/>
    <s v="M"/>
    <n v="12"/>
    <n v="13.1"/>
    <d v="1899-12-30T01:02:23"/>
    <d v="1899-12-30T01:06:29"/>
    <d v="1899-12-30T01:04:26"/>
    <n v="15"/>
    <d v="1899-12-30T00:04:55"/>
    <n v="3.1190476190476186"/>
    <n v="4"/>
    <n v="1.75"/>
    <x v="3"/>
    <n v="0.25"/>
    <n v="0.5"/>
    <n v="0.25"/>
    <n v="0"/>
    <n v="0"/>
    <n v="0"/>
    <n v="0"/>
    <n v="3.2172619047619047"/>
    <m/>
    <x v="0"/>
    <n v="5"/>
    <n v="1"/>
    <s v="Bronze"/>
  </r>
  <r>
    <x v="55"/>
    <s v="M"/>
    <n v="12"/>
    <n v="21.34"/>
    <d v="1899-12-30T02:13:29"/>
    <d v="1899-12-30T02:19:49"/>
    <d v="1899-12-30T02:16:39"/>
    <n v="711"/>
    <d v="1899-12-30T00:06:24"/>
    <n v="5"/>
    <n v="2"/>
    <n v="0"/>
    <x v="1"/>
    <n v="0.5"/>
    <n v="0.25"/>
    <n v="0.25"/>
    <n v="0.47399999999999998"/>
    <n v="0"/>
    <n v="0"/>
    <n v="0"/>
    <n v="3.4740000000000002"/>
    <m/>
    <x v="0"/>
    <n v="5"/>
    <n v="1"/>
    <s v="Bronze"/>
  </r>
  <r>
    <x v="56"/>
    <s v="M"/>
    <n v="12"/>
    <n v="7.08"/>
    <d v="1899-12-30T00:35:44"/>
    <d v="1899-12-30T00:35:44"/>
    <d v="1899-12-30T00:35:44"/>
    <n v="3"/>
    <d v="1899-12-30T00:05:03"/>
    <n v="1.6857142857142857"/>
    <n v="3.75"/>
    <n v="1.75"/>
    <x v="3"/>
    <n v="0.25"/>
    <n v="0.5"/>
    <n v="0.25"/>
    <n v="0"/>
    <n v="0"/>
    <n v="0"/>
    <n v="0"/>
    <n v="2.7339285714285713"/>
    <m/>
    <x v="0"/>
    <n v="5"/>
    <n v="1"/>
    <s v="Bronze"/>
  </r>
  <r>
    <x v="60"/>
    <s v="F"/>
    <n v="12"/>
    <n v="8.01"/>
    <d v="1899-12-30T00:47:43"/>
    <d v="1899-12-30T00:48:11"/>
    <d v="1899-12-30T00:47:57"/>
    <n v="47"/>
    <d v="1899-12-30T00:05:59"/>
    <n v="2.0024999999999999"/>
    <n v="3.5"/>
    <n v="0.75"/>
    <x v="3"/>
    <n v="0.25"/>
    <n v="0.5"/>
    <n v="0.25"/>
    <n v="0"/>
    <n v="0"/>
    <n v="0"/>
    <n v="0"/>
    <n v="2.4381249999999999"/>
    <m/>
    <x v="0"/>
    <n v="5"/>
    <n v="1"/>
    <s v="Bronze"/>
  </r>
  <r>
    <x v="62"/>
    <s v="M"/>
    <n v="12"/>
    <n v="19.829999999999998"/>
    <d v="1899-12-30T01:48:14"/>
    <d v="1899-12-30T01:51:50"/>
    <d v="1899-12-30T01:50:02"/>
    <n v="37"/>
    <d v="1899-12-30T00:05:33"/>
    <n v="4.7214285714285706"/>
    <n v="3.25"/>
    <n v="5"/>
    <x v="2"/>
    <n v="0.25"/>
    <n v="0.25"/>
    <n v="0.5"/>
    <n v="0"/>
    <n v="0"/>
    <n v="0"/>
    <n v="0"/>
    <n v="4.4928571428571429"/>
    <m/>
    <x v="0"/>
    <n v="5"/>
    <n v="1"/>
    <s v="Bronze"/>
  </r>
  <r>
    <x v="63"/>
    <s v="M"/>
    <n v="12"/>
    <n v="10.06"/>
    <d v="1899-12-30T01:15:50"/>
    <d v="1899-12-30T01:34:04"/>
    <d v="1899-12-30T01:24:57"/>
    <n v="144"/>
    <d v="1899-12-30T00:08:27"/>
    <n v="2.3952380952380952"/>
    <n v="0"/>
    <n v="3"/>
    <x v="3"/>
    <n v="0.25"/>
    <n v="0.5"/>
    <n v="0.25"/>
    <n v="0"/>
    <n v="0"/>
    <n v="0"/>
    <n v="0.4"/>
    <n v="1.7488095238095238"/>
    <m/>
    <x v="0"/>
    <n v="3"/>
    <n v="1"/>
    <s v="Bronze"/>
  </r>
  <r>
    <x v="64"/>
    <s v="F"/>
    <n v="12"/>
    <n v="12.88"/>
    <d v="1899-12-30T01:22:40"/>
    <d v="1899-12-30T01:39:26"/>
    <d v="1899-12-30T01:31:03"/>
    <n v="414"/>
    <d v="1899-12-30T00:07:04"/>
    <n v="3.22"/>
    <n v="1.5"/>
    <n v="0.5"/>
    <x v="3"/>
    <n v="0.25"/>
    <n v="0.5"/>
    <n v="0.25"/>
    <n v="0.27600000000000002"/>
    <n v="0"/>
    <n v="0"/>
    <n v="0"/>
    <n v="1.9560000000000002"/>
    <m/>
    <x v="0"/>
    <n v="5"/>
    <n v="1"/>
    <s v="Bronze"/>
  </r>
  <r>
    <x v="67"/>
    <s v="F"/>
    <n v="12"/>
    <n v="21.45"/>
    <d v="1899-12-30T01:57:46"/>
    <d v="1899-12-30T01:57:50"/>
    <d v="1899-12-30T01:57:48"/>
    <n v="46"/>
    <d v="1899-12-30T00:05:30"/>
    <n v="5"/>
    <n v="4"/>
    <n v="2.25"/>
    <x v="3"/>
    <n v="0.25"/>
    <n v="0.5"/>
    <n v="0.25"/>
    <n v="0"/>
    <n v="0"/>
    <n v="0"/>
    <n v="0"/>
    <n v="3.8125"/>
    <m/>
    <x v="0"/>
    <n v="5"/>
    <n v="1"/>
    <s v="Bronze"/>
  </r>
  <r>
    <x v="68"/>
    <s v="M"/>
    <n v="12"/>
    <n v="43.02"/>
    <d v="1899-12-30T03:37:18"/>
    <d v="1899-12-30T03:37:58"/>
    <d v="1899-12-30T03:37:38"/>
    <n v="341"/>
    <d v="1899-12-30T00:05:04"/>
    <n v="5"/>
    <n v="3.75"/>
    <n v="5"/>
    <x v="1"/>
    <n v="0.5"/>
    <n v="0.25"/>
    <n v="0.25"/>
    <n v="0.22733333333333333"/>
    <n v="1.1000000000000001"/>
    <n v="0"/>
    <n v="0"/>
    <n v="6.0148333333333337"/>
    <s v="Wizz Air Cluj Napoca "/>
    <x v="22"/>
    <n v="5"/>
    <n v="1"/>
    <s v="Bronze"/>
  </r>
  <r>
    <x v="70"/>
    <s v="F"/>
    <n v="12"/>
    <n v="6.83"/>
    <d v="1899-12-30T00:37:45"/>
    <d v="1899-12-30T00:39:05"/>
    <d v="1899-12-30T00:38:25"/>
    <n v="6"/>
    <d v="1899-12-30T00:05:37"/>
    <n v="1.7075"/>
    <n v="3.75"/>
    <n v="5"/>
    <x v="2"/>
    <n v="0.25"/>
    <n v="0.25"/>
    <n v="0.5"/>
    <n v="0"/>
    <n v="0"/>
    <n v="0"/>
    <n v="0"/>
    <n v="3.8643749999999999"/>
    <m/>
    <x v="29"/>
    <n v="5"/>
    <n v="1"/>
    <s v="Bronze"/>
  </r>
  <r>
    <x v="26"/>
    <s v="M"/>
    <n v="12"/>
    <n v="21.25"/>
    <d v="1899-12-30T01:44:27"/>
    <d v="1899-12-30T01:44:27"/>
    <d v="1899-12-30T01:44:27"/>
    <n v="87"/>
    <d v="1899-12-30T00:04:55"/>
    <n v="5"/>
    <n v="4"/>
    <n v="5"/>
    <x v="3"/>
    <n v="0.25"/>
    <n v="0.5"/>
    <n v="0.25"/>
    <n v="0"/>
    <n v="0"/>
    <n v="0"/>
    <n v="0"/>
    <n v="4.5"/>
    <s v="Wizzair Cluj Napoca Marathon"/>
    <x v="0"/>
    <n v="5"/>
    <n v="1"/>
    <s v="Silver"/>
  </r>
  <r>
    <x v="23"/>
    <s v="M"/>
    <n v="12"/>
    <n v="10.33"/>
    <d v="1899-12-30T00:49:59"/>
    <d v="1899-12-30T00:50:27"/>
    <d v="1899-12-30T00:50:13"/>
    <n v="82"/>
    <d v="1899-12-30T00:04:52"/>
    <n v="2.4595238095238092"/>
    <n v="4"/>
    <n v="1.5"/>
    <x v="3"/>
    <n v="0.25"/>
    <n v="0.5"/>
    <n v="0.25"/>
    <n v="0"/>
    <n v="0"/>
    <n v="0"/>
    <n v="0"/>
    <n v="2.9898809523809522"/>
    <m/>
    <x v="0"/>
    <n v="5"/>
    <n v="1"/>
    <s v="Silver"/>
  </r>
  <r>
    <x v="35"/>
    <s v="M"/>
    <n v="12"/>
    <n v="21.3"/>
    <d v="1899-12-30T01:29:31"/>
    <d v="1899-12-30T01:29:31"/>
    <d v="1899-12-30T01:29:31"/>
    <n v="78"/>
    <d v="1899-12-30T00:04:12"/>
    <n v="5"/>
    <n v="4.75"/>
    <n v="4.75"/>
    <x v="3"/>
    <n v="0.25"/>
    <n v="0.5"/>
    <n v="0.25"/>
    <n v="0"/>
    <n v="0"/>
    <n v="0"/>
    <n v="0"/>
    <n v="4.8125"/>
    <s v="Praga Half Marathon"/>
    <x v="0"/>
    <n v="5"/>
    <n v="1"/>
    <s v="Silver"/>
  </r>
  <r>
    <x v="27"/>
    <s v="M"/>
    <n v="12"/>
    <n v="10"/>
    <d v="1899-12-30T00:37:32"/>
    <d v="1899-12-30T00:37:35"/>
    <d v="1899-12-30T00:37:33"/>
    <n v="9"/>
    <d v="1899-12-30T00:03:45"/>
    <n v="2.3809523809523809"/>
    <n v="5"/>
    <n v="2.25"/>
    <x v="3"/>
    <n v="0.25"/>
    <n v="0.5"/>
    <n v="0.25"/>
    <n v="0"/>
    <n v="0"/>
    <n v="1.4999999999999998"/>
    <n v="0"/>
    <n v="5.1577380952380949"/>
    <s v="Cros USAMV"/>
    <x v="0"/>
    <n v="5"/>
    <n v="1"/>
    <s v="Silver"/>
  </r>
  <r>
    <x v="36"/>
    <s v="M"/>
    <n v="12"/>
    <n v="4.01"/>
    <d v="1899-12-30T00:20:23"/>
    <d v="1899-12-30T00:20:23"/>
    <d v="1899-12-30T00:20:23"/>
    <n v="0"/>
    <d v="1899-12-30T00:05:05"/>
    <n v="0.9547619047619047"/>
    <n v="3.75"/>
    <n v="2"/>
    <x v="3"/>
    <n v="0.25"/>
    <n v="0.5"/>
    <n v="0.25"/>
    <n v="0"/>
    <n v="0"/>
    <n v="0"/>
    <n v="0"/>
    <n v="2.613690476190476"/>
    <m/>
    <x v="0"/>
    <n v="5"/>
    <n v="1"/>
    <s v="Silver"/>
  </r>
  <r>
    <x v="39"/>
    <s v="M"/>
    <n v="12"/>
    <n v="16.010000000000002"/>
    <d v="1899-12-30T01:30:26"/>
    <d v="1899-12-30T01:30:26"/>
    <d v="1899-12-30T01:30:26"/>
    <n v="4"/>
    <d v="1899-12-30T00:05:39"/>
    <n v="3.8119047619047621"/>
    <n v="3.25"/>
    <n v="3.75"/>
    <x v="1"/>
    <n v="0.5"/>
    <n v="0.25"/>
    <n v="0.25"/>
    <n v="0"/>
    <n v="0"/>
    <n v="0"/>
    <n v="0"/>
    <n v="3.6559523809523808"/>
    <m/>
    <x v="0"/>
    <n v="5"/>
    <n v="1"/>
    <s v="Silver"/>
  </r>
  <r>
    <x v="28"/>
    <s v="M"/>
    <n v="12"/>
    <n v="10.039999999999999"/>
    <d v="1899-12-30T00:37:52"/>
    <d v="1899-12-30T00:37:52"/>
    <d v="1899-12-30T00:37:52"/>
    <n v="8"/>
    <d v="1899-12-30T00:03:46"/>
    <n v="2.39047619047619"/>
    <n v="5"/>
    <n v="2.75"/>
    <x v="2"/>
    <n v="0.25"/>
    <n v="0.25"/>
    <n v="0.5"/>
    <n v="0"/>
    <n v="0"/>
    <n v="0.89999999999999991"/>
    <n v="0"/>
    <n v="4.1226190476190467"/>
    <s v="Cros USAMV"/>
    <x v="0"/>
    <n v="5"/>
    <n v="1"/>
    <s v="Silver"/>
  </r>
  <r>
    <x v="31"/>
    <s v="M"/>
    <n v="12"/>
    <n v="5.01"/>
    <d v="1899-12-30T00:25:39"/>
    <d v="1899-12-30T00:25:39"/>
    <d v="1899-12-30T00:25:39"/>
    <n v="14"/>
    <d v="1899-12-30T00:05:07"/>
    <n v="1.1928571428571428"/>
    <n v="3.75"/>
    <n v="3.75"/>
    <x v="3"/>
    <n v="0.25"/>
    <n v="0.5"/>
    <n v="0.25"/>
    <n v="0"/>
    <n v="0"/>
    <n v="0"/>
    <n v="0"/>
    <n v="3.1107142857142858"/>
    <m/>
    <x v="0"/>
    <n v="4"/>
    <n v="1"/>
    <s v="Silver"/>
  </r>
  <r>
    <x v="34"/>
    <s v="F"/>
    <n v="12"/>
    <n v="9.59"/>
    <d v="1899-12-30T01:06:54"/>
    <d v="1899-12-30T01:23:14"/>
    <d v="1899-12-30T01:15:04"/>
    <n v="83"/>
    <d v="1899-12-30T00:07:50"/>
    <n v="2.3975"/>
    <n v="0.5"/>
    <n v="1"/>
    <x v="3"/>
    <n v="0.25"/>
    <n v="0.5"/>
    <n v="0.25"/>
    <n v="0"/>
    <n v="0"/>
    <n v="0"/>
    <n v="0"/>
    <n v="1.099375"/>
    <m/>
    <x v="0"/>
    <n v="5"/>
    <n v="1"/>
    <s v="Silver"/>
  </r>
  <r>
    <x v="32"/>
    <s v="M"/>
    <n v="12"/>
    <n v="16.309999999999999"/>
    <d v="1899-12-30T01:59:45"/>
    <d v="1899-12-30T02:00:19"/>
    <d v="1899-12-30T02:00:02"/>
    <n v="888"/>
    <d v="1899-12-30T00:07:22"/>
    <n v="3.8833333333333329"/>
    <n v="0.5"/>
    <n v="4.5"/>
    <x v="2"/>
    <n v="0.25"/>
    <n v="0.25"/>
    <n v="0.5"/>
    <n v="0.59199999999999997"/>
    <n v="0"/>
    <n v="0"/>
    <n v="0"/>
    <n v="3.9378333333333333"/>
    <m/>
    <x v="0"/>
    <n v="5"/>
    <n v="1"/>
    <s v="Silver"/>
  </r>
  <r>
    <x v="37"/>
    <s v="M"/>
    <n v="12"/>
    <n v="11.46"/>
    <d v="1899-12-30T01:03:50"/>
    <d v="1899-12-30T01:12:51"/>
    <d v="1899-12-30T01:08:20"/>
    <n v="148"/>
    <d v="1899-12-30T00:05:58"/>
    <n v="2.7285714285714286"/>
    <n v="3"/>
    <n v="3"/>
    <x v="2"/>
    <n v="0.25"/>
    <n v="0.25"/>
    <n v="0.5"/>
    <n v="0"/>
    <n v="0"/>
    <n v="0"/>
    <n v="0"/>
    <n v="2.9321428571428569"/>
    <m/>
    <x v="0"/>
    <n v="5"/>
    <n v="1"/>
    <s v="Silver"/>
  </r>
  <r>
    <x v="38"/>
    <s v="M"/>
    <n v="12"/>
    <n v="17.010000000000002"/>
    <d v="1899-12-30T01:25:24"/>
    <d v="1899-12-30T01:26:38"/>
    <d v="1899-12-30T01:26:01"/>
    <n v="120"/>
    <d v="1899-12-30T00:05:03"/>
    <n v="4.05"/>
    <n v="3.75"/>
    <n v="3.5"/>
    <x v="2"/>
    <n v="0.25"/>
    <n v="0.25"/>
    <n v="0.5"/>
    <n v="0"/>
    <n v="0"/>
    <n v="0"/>
    <n v="0"/>
    <n v="3.7"/>
    <m/>
    <x v="0"/>
    <n v="5"/>
    <n v="1"/>
    <s v="Silver"/>
  </r>
  <r>
    <x v="30"/>
    <s v="M"/>
    <n v="12"/>
    <n v="10.029999999999999"/>
    <d v="1899-12-30T00:51:45"/>
    <d v="1899-12-30T00:51:29"/>
    <d v="1899-12-30T00:51:37"/>
    <n v="44"/>
    <d v="1899-12-30T00:05:09"/>
    <n v="2.388095238095238"/>
    <n v="3.75"/>
    <n v="2.5"/>
    <x v="3"/>
    <n v="0.25"/>
    <n v="0.5"/>
    <n v="0.25"/>
    <n v="0"/>
    <n v="0"/>
    <n v="0"/>
    <n v="0.4"/>
    <n v="3.4970238095238093"/>
    <m/>
    <x v="0"/>
    <n v="5"/>
    <n v="1"/>
    <s v="Silver"/>
  </r>
  <r>
    <x v="33"/>
    <s v="M"/>
    <n v="12"/>
    <n v="10.02"/>
    <d v="1899-12-30T00:43:52"/>
    <d v="1899-12-30T00:43:52"/>
    <d v="1899-12-30T00:43:52"/>
    <n v="15"/>
    <d v="1899-12-30T00:04:23"/>
    <n v="2.3857142857142857"/>
    <n v="4.5"/>
    <n v="2"/>
    <x v="3"/>
    <n v="0.25"/>
    <n v="0.5"/>
    <n v="0.25"/>
    <n v="0"/>
    <n v="0"/>
    <n v="0"/>
    <n v="0"/>
    <n v="3.3464285714285715"/>
    <m/>
    <x v="0"/>
    <n v="5"/>
    <n v="1"/>
    <s v="Silver"/>
  </r>
  <r>
    <x v="25"/>
    <s v="M"/>
    <n v="12"/>
    <n v="21.12"/>
    <d v="1899-12-30T01:41:29"/>
    <d v="1899-12-30T01:42:00"/>
    <d v="1899-12-30T01:41:45"/>
    <n v="45"/>
    <d v="1899-12-30T00:04:49"/>
    <n v="5"/>
    <n v="4"/>
    <n v="4.5"/>
    <x v="3"/>
    <n v="0.25"/>
    <n v="0.5"/>
    <n v="0.25"/>
    <n v="0"/>
    <n v="0"/>
    <n v="0"/>
    <n v="0"/>
    <n v="4.375"/>
    <m/>
    <x v="0"/>
    <n v="5"/>
    <n v="1"/>
    <s v="Silver"/>
  </r>
  <r>
    <x v="11"/>
    <s v="M"/>
    <n v="13"/>
    <n v="15.2"/>
    <d v="1899-12-30T00:55:32"/>
    <d v="1899-12-30T00:55:32"/>
    <d v="1899-12-30T00:55:32"/>
    <n v="73"/>
    <d v="1899-12-30T00:03:39"/>
    <n v="3.6190476190476186"/>
    <n v="5"/>
    <n v="3"/>
    <x v="1"/>
    <n v="0.5"/>
    <n v="0.25"/>
    <n v="0.25"/>
    <n v="0"/>
    <n v="0"/>
    <n v="2.25"/>
    <n v="0"/>
    <n v="6.0595238095238093"/>
    <m/>
    <x v="0"/>
    <n v="5"/>
    <n v="1"/>
    <s v="Gold"/>
  </r>
  <r>
    <x v="18"/>
    <s v="M"/>
    <n v="13"/>
    <n v="50.01"/>
    <d v="1899-12-30T07:11:30"/>
    <d v="1899-12-30T08:01:44"/>
    <d v="1899-12-30T07:36:37"/>
    <n v="2503"/>
    <d v="1899-12-30T00:09:08"/>
    <n v="5"/>
    <n v="0"/>
    <n v="5"/>
    <x v="1"/>
    <n v="0.5"/>
    <n v="0.25"/>
    <n v="0.25"/>
    <n v="1.6686666666666667"/>
    <n v="1.4"/>
    <n v="0"/>
    <n v="0"/>
    <n v="6.8186666666666671"/>
    <m/>
    <x v="0"/>
    <n v="5"/>
    <n v="1"/>
    <s v="Gold"/>
  </r>
  <r>
    <x v="1"/>
    <s v="M"/>
    <n v="13"/>
    <n v="3.17"/>
    <d v="1899-12-30T00:10:50"/>
    <d v="1899-12-30T00:10:50"/>
    <d v="1899-12-30T00:10:50"/>
    <n v="0"/>
    <d v="1899-12-30T00:03:25"/>
    <n v="0.75476190476190474"/>
    <n v="5"/>
    <n v="5"/>
    <x v="3"/>
    <n v="0.25"/>
    <n v="0.5"/>
    <n v="0.25"/>
    <n v="0"/>
    <n v="0"/>
    <n v="5.4"/>
    <n v="0"/>
    <n v="9.338690476190477"/>
    <m/>
    <x v="0"/>
    <n v="5"/>
    <n v="1"/>
    <s v="Gold"/>
  </r>
  <r>
    <x v="17"/>
    <s v="M"/>
    <n v="13"/>
    <n v="21.21"/>
    <d v="1899-12-30T02:05:14"/>
    <d v="1899-12-30T02:05:34"/>
    <d v="1899-12-30T02:05:24"/>
    <n v="388"/>
    <d v="1899-12-30T00:05:55"/>
    <n v="5"/>
    <n v="3"/>
    <n v="3"/>
    <x v="1"/>
    <n v="0.5"/>
    <n v="0.25"/>
    <n v="0.25"/>
    <n v="0.25866666666666666"/>
    <n v="0"/>
    <n v="0"/>
    <n v="0.7"/>
    <n v="4.9586666666666668"/>
    <m/>
    <x v="0"/>
    <n v="5"/>
    <n v="1"/>
    <s v="Gold"/>
  </r>
  <r>
    <x v="7"/>
    <s v="M"/>
    <n v="13"/>
    <n v="22.07"/>
    <d v="1899-12-30T03:21:27"/>
    <d v="1899-12-30T03:28:49"/>
    <d v="1899-12-30T03:25:08"/>
    <n v="388"/>
    <d v="1899-12-30T00:09:18"/>
    <n v="5"/>
    <n v="0"/>
    <n v="1"/>
    <x v="1"/>
    <n v="0.5"/>
    <n v="0.25"/>
    <n v="0.25"/>
    <n v="0"/>
    <n v="0"/>
    <n v="0"/>
    <n v="0.4"/>
    <n v="3.15"/>
    <m/>
    <x v="0"/>
    <n v="5"/>
    <n v="1"/>
    <s v="Gold"/>
  </r>
  <r>
    <x v="15"/>
    <s v="M"/>
    <n v="13"/>
    <n v="19.91"/>
    <d v="1899-12-30T01:45:33"/>
    <d v="1899-12-30T01:45:41"/>
    <d v="1899-12-30T01:45:37"/>
    <n v="705"/>
    <d v="1899-12-30T00:05:18"/>
    <n v="4.7404761904761905"/>
    <n v="3.5"/>
    <n v="3.5"/>
    <x v="2"/>
    <n v="0.25"/>
    <n v="0.25"/>
    <n v="0.5"/>
    <n v="0.47"/>
    <n v="0"/>
    <n v="0"/>
    <n v="0"/>
    <n v="4.2801190476190474"/>
    <m/>
    <x v="0"/>
    <n v="5"/>
    <n v="1"/>
    <s v="Gold"/>
  </r>
  <r>
    <x v="3"/>
    <s v="F"/>
    <n v="13"/>
    <n v="21.34"/>
    <d v="1899-12-30T01:57:20"/>
    <d v="1899-12-30T01:58:23"/>
    <d v="1899-12-30T01:57:52"/>
    <n v="23"/>
    <d v="1899-12-30T00:05:31"/>
    <n v="5"/>
    <n v="3.75"/>
    <n v="4.5"/>
    <x v="3"/>
    <n v="0.25"/>
    <n v="0.5"/>
    <n v="0.25"/>
    <n v="0"/>
    <n v="0"/>
    <n v="0"/>
    <n v="0"/>
    <n v="4.25"/>
    <m/>
    <x v="30"/>
    <n v="5"/>
    <n v="1"/>
    <s v="Gold"/>
  </r>
  <r>
    <x v="8"/>
    <s v="M"/>
    <n v="13"/>
    <n v="19.95"/>
    <d v="1899-12-30T02:05:48"/>
    <d v="1899-12-30T02:07:24"/>
    <d v="1899-12-30T02:06:36"/>
    <n v="703"/>
    <d v="1899-12-30T00:06:21"/>
    <n v="4.75"/>
    <n v="2"/>
    <n v="5"/>
    <x v="1"/>
    <n v="0.5"/>
    <n v="0.25"/>
    <n v="0.25"/>
    <n v="0.46866666666666668"/>
    <n v="0"/>
    <n v="0"/>
    <n v="0"/>
    <n v="4.5936666666666666"/>
    <m/>
    <x v="31"/>
    <n v="5"/>
    <n v="1"/>
    <s v="Gold"/>
  </r>
  <r>
    <x v="19"/>
    <s v="M"/>
    <n v="13"/>
    <n v="21.15"/>
    <d v="1899-12-30T01:22:50"/>
    <d v="1899-12-30T01:22:50"/>
    <d v="1899-12-30T01:22:50"/>
    <n v="121"/>
    <d v="1899-12-30T00:03:55"/>
    <n v="5"/>
    <n v="5"/>
    <n v="4"/>
    <x v="3"/>
    <n v="0.25"/>
    <n v="0.5"/>
    <n v="0.25"/>
    <n v="0"/>
    <n v="0"/>
    <n v="0.45000000000000007"/>
    <n v="0"/>
    <n v="5.2"/>
    <m/>
    <x v="32"/>
    <n v="5"/>
    <n v="1"/>
    <s v="Gold"/>
  </r>
  <r>
    <x v="12"/>
    <s v="F"/>
    <n v="13"/>
    <n v="19.89"/>
    <d v="1899-12-30T02:19:21"/>
    <d v="1899-12-30T02:23:44"/>
    <d v="1899-12-30T02:21:33"/>
    <n v="715"/>
    <d v="1899-12-30T00:07:07"/>
    <n v="4.9725000000000001"/>
    <n v="1.5"/>
    <n v="4.5"/>
    <x v="2"/>
    <n v="0.25"/>
    <n v="0.25"/>
    <n v="0.5"/>
    <n v="0.47666666666666668"/>
    <n v="0"/>
    <n v="0"/>
    <n v="0"/>
    <n v="4.3447916666666666"/>
    <m/>
    <x v="31"/>
    <n v="5"/>
    <n v="1"/>
    <s v="Gold"/>
  </r>
  <r>
    <x v="5"/>
    <s v="M"/>
    <n v="13"/>
    <n v="3.02"/>
    <d v="1899-12-30T00:12:01"/>
    <d v="1899-12-30T00:12:01"/>
    <d v="1899-12-30T00:12:01"/>
    <n v="9"/>
    <d v="1899-12-30T00:03:59"/>
    <n v="0.71904761904761905"/>
    <n v="5"/>
    <n v="4.75"/>
    <x v="3"/>
    <n v="0.25"/>
    <n v="0.5"/>
    <n v="0.25"/>
    <n v="0"/>
    <n v="0"/>
    <n v="0.15000000000000002"/>
    <n v="0"/>
    <n v="4.0172619047619049"/>
    <m/>
    <x v="0"/>
    <n v="5"/>
    <n v="1"/>
    <s v="Gold"/>
  </r>
  <r>
    <x v="14"/>
    <s v="M"/>
    <n v="13"/>
    <n v="9.3699999999999992"/>
    <d v="1899-12-30T01:48:50"/>
    <d v="1899-12-30T01:56:28"/>
    <d v="1899-12-30T01:52:39"/>
    <n v="1005"/>
    <d v="1899-12-30T00:12:01"/>
    <n v="2.2309523809523806"/>
    <n v="0"/>
    <n v="5"/>
    <x v="1"/>
    <n v="0.5"/>
    <n v="0.25"/>
    <n v="0.25"/>
    <n v="0"/>
    <n v="0"/>
    <n v="0"/>
    <n v="0"/>
    <n v="2.3654761904761905"/>
    <m/>
    <x v="0"/>
    <n v="5"/>
    <n v="1"/>
    <s v="Gold"/>
  </r>
  <r>
    <x v="4"/>
    <s v="M"/>
    <n v="13"/>
    <n v="22.51"/>
    <d v="1899-12-30T02:39:08"/>
    <d v="1899-12-30T02:41:07"/>
    <d v="1899-12-30T02:40:08"/>
    <n v="1159"/>
    <d v="1899-12-30T00:07:07"/>
    <n v="5"/>
    <n v="0.5"/>
    <n v="4"/>
    <x v="2"/>
    <n v="0.25"/>
    <n v="0.25"/>
    <n v="0.5"/>
    <n v="0.77266666666666661"/>
    <n v="0"/>
    <n v="0"/>
    <n v="0"/>
    <n v="4.1476666666666668"/>
    <m/>
    <x v="0"/>
    <n v="5"/>
    <n v="1"/>
    <s v="Gold"/>
  </r>
  <r>
    <x v="16"/>
    <s v="F"/>
    <n v="13"/>
    <n v="42.71"/>
    <d v="1899-12-30T04:56:28"/>
    <d v="1899-12-30T04:59:46"/>
    <d v="1899-12-30T04:58:07"/>
    <n v="309"/>
    <d v="1899-12-30T00:06:59"/>
    <n v="5"/>
    <n v="2"/>
    <n v="5"/>
    <x v="1"/>
    <n v="0.5"/>
    <n v="0.25"/>
    <n v="0.25"/>
    <n v="0.20599999999999999"/>
    <n v="1"/>
    <n v="0"/>
    <n v="0"/>
    <n v="5.4560000000000004"/>
    <m/>
    <x v="33"/>
    <n v="5"/>
    <n v="1"/>
    <s v="Gold"/>
  </r>
  <r>
    <x v="2"/>
    <s v="F"/>
    <n v="13"/>
    <n v="9.42"/>
    <d v="1899-12-30T00:53:05"/>
    <d v="1899-12-30T00:53:08"/>
    <d v="1899-12-30T00:53:07"/>
    <n v="2"/>
    <d v="1899-12-30T00:05:38"/>
    <n v="2.355"/>
    <n v="3.75"/>
    <n v="2"/>
    <x v="1"/>
    <n v="0.5"/>
    <n v="0.25"/>
    <n v="0.25"/>
    <n v="0"/>
    <n v="0"/>
    <n v="0"/>
    <n v="0.4"/>
    <n v="3.0150000000000001"/>
    <m/>
    <x v="0"/>
    <n v="5"/>
    <n v="1"/>
    <s v="Gold"/>
  </r>
  <r>
    <x v="10"/>
    <s v="M"/>
    <n v="13"/>
    <n v="1.61"/>
    <d v="1899-12-30T00:05:53"/>
    <d v="1899-12-30T00:05:53"/>
    <d v="1899-12-30T00:05:53"/>
    <n v="4"/>
    <d v="1899-12-30T00:03:39"/>
    <n v="0"/>
    <n v="0"/>
    <n v="3"/>
    <x v="3"/>
    <n v="0.25"/>
    <n v="0.5"/>
    <n v="0.25"/>
    <n v="0"/>
    <n v="0"/>
    <n v="2.25"/>
    <n v="0"/>
    <n v="3"/>
    <m/>
    <x v="0"/>
    <n v="5"/>
    <n v="1"/>
    <s v="Gold"/>
  </r>
  <r>
    <x v="0"/>
    <s v="F"/>
    <n v="13"/>
    <n v="111.6"/>
    <d v="1899-12-30T19:41:40"/>
    <d v="1899-12-30T20:15:29"/>
    <d v="1899-12-30T19:58:34"/>
    <n v="4160"/>
    <d v="1899-12-30T00:10:44"/>
    <n v="5"/>
    <n v="0"/>
    <n v="5"/>
    <x v="2"/>
    <n v="0.25"/>
    <n v="0.25"/>
    <n v="0.5"/>
    <n v="2.7733333333333334"/>
    <n v="4.2"/>
    <n v="0"/>
    <n v="0"/>
    <n v="10.723333333333333"/>
    <m/>
    <x v="34"/>
    <n v="5"/>
    <n v="1"/>
    <s v="Gold"/>
  </r>
  <r>
    <x v="26"/>
    <s v="M"/>
    <n v="13"/>
    <n v="30.01"/>
    <d v="1899-12-30T02:33:19"/>
    <d v="1899-12-30T02:51:39"/>
    <d v="1899-12-30T02:42:29"/>
    <n v="32"/>
    <d v="1899-12-30T00:05:25"/>
    <n v="5"/>
    <n v="3.5"/>
    <n v="4"/>
    <x v="1"/>
    <n v="0.5"/>
    <n v="0.25"/>
    <n v="0.25"/>
    <n v="0"/>
    <n v="0.4"/>
    <n v="0"/>
    <n v="0"/>
    <n v="4.7750000000000004"/>
    <m/>
    <x v="0"/>
    <n v="5"/>
    <n v="1"/>
    <s v="Silver"/>
  </r>
  <r>
    <x v="25"/>
    <s v="M"/>
    <n v="13"/>
    <n v="19.96"/>
    <d v="1899-12-30T02:03:32"/>
    <d v="1899-12-30T02:04:24"/>
    <d v="1899-12-30T02:03:58"/>
    <n v="705"/>
    <d v="1899-12-30T00:06:13"/>
    <n v="4.7523809523809524"/>
    <n v="2.5"/>
    <n v="4.75"/>
    <x v="2"/>
    <n v="0.25"/>
    <n v="0.25"/>
    <n v="0.5"/>
    <n v="0.47"/>
    <n v="0"/>
    <n v="0"/>
    <n v="0"/>
    <n v="4.6580952380952381"/>
    <m/>
    <x v="31"/>
    <n v="5"/>
    <n v="1"/>
    <s v="Silver"/>
  </r>
  <r>
    <x v="27"/>
    <s v="M"/>
    <n v="13"/>
    <n v="9.4"/>
    <d v="1899-12-30T00:41:46"/>
    <d v="1899-12-30T00:43:15"/>
    <d v="1899-12-30T00:42:31"/>
    <n v="17"/>
    <d v="1899-12-30T00:04:31"/>
    <n v="2.2380952380952381"/>
    <n v="4.25"/>
    <n v="1.25"/>
    <x v="1"/>
    <n v="0.5"/>
    <n v="0.25"/>
    <n v="0.25"/>
    <n v="0"/>
    <n v="0"/>
    <n v="0"/>
    <n v="0"/>
    <n v="2.4940476190476191"/>
    <m/>
    <x v="0"/>
    <n v="5"/>
    <n v="1"/>
    <s v="Silver"/>
  </r>
  <r>
    <x v="35"/>
    <s v="M"/>
    <n v="13"/>
    <n v="19.89"/>
    <d v="1899-12-30T01:57:18"/>
    <d v="1899-12-30T01:58:01"/>
    <d v="1899-12-30T01:57:39"/>
    <n v="679"/>
    <d v="1899-12-30T00:05:55"/>
    <n v="4.7357142857142858"/>
    <n v="3"/>
    <n v="4"/>
    <x v="2"/>
    <n v="0.25"/>
    <n v="0.25"/>
    <n v="0.5"/>
    <n v="0.45266666666666666"/>
    <n v="0"/>
    <n v="0"/>
    <n v="0"/>
    <n v="4.3865952380952384"/>
    <m/>
    <x v="31"/>
    <n v="5"/>
    <n v="1"/>
    <s v="Silver"/>
  </r>
  <r>
    <x v="23"/>
    <s v="M"/>
    <n v="13"/>
    <n v="19.46"/>
    <d v="1899-12-30T01:48:17"/>
    <d v="1899-12-30T01:48:27"/>
    <d v="1899-12-30T01:48:22"/>
    <n v="680"/>
    <d v="1899-12-30T00:05:34"/>
    <n v="4.6333333333333337"/>
    <n v="3.25"/>
    <n v="4.5"/>
    <x v="1"/>
    <n v="0.5"/>
    <n v="0.25"/>
    <n v="0.25"/>
    <n v="0.45333333333333331"/>
    <n v="0"/>
    <n v="0"/>
    <n v="0"/>
    <n v="4.7074999999999996"/>
    <m/>
    <x v="31"/>
    <n v="5"/>
    <n v="1"/>
    <s v="Silver"/>
  </r>
  <r>
    <x v="28"/>
    <s v="M"/>
    <n v="13"/>
    <n v="15.24"/>
    <d v="1899-12-30T01:15:28"/>
    <d v="1899-12-30T01:23:57"/>
    <d v="1899-12-30T01:19:43"/>
    <n v="32"/>
    <d v="1899-12-30T00:05:14"/>
    <n v="3.6285714285714286"/>
    <n v="3.75"/>
    <n v="1.25"/>
    <x v="2"/>
    <n v="0.25"/>
    <n v="0.25"/>
    <n v="0.5"/>
    <n v="0"/>
    <n v="0"/>
    <n v="0"/>
    <n v="0"/>
    <n v="2.469642857142857"/>
    <m/>
    <x v="0"/>
    <n v="5"/>
    <n v="1"/>
    <s v="Silver"/>
  </r>
  <r>
    <x v="37"/>
    <s v="M"/>
    <n v="13"/>
    <n v="16.09"/>
    <d v="1899-12-30T01:20:32"/>
    <d v="1899-12-30T01:37:47"/>
    <d v="1899-12-30T01:29:10"/>
    <n v="97"/>
    <d v="1899-12-30T00:05:32"/>
    <n v="3.8309523809523807"/>
    <n v="3.25"/>
    <n v="1"/>
    <x v="3"/>
    <n v="0.25"/>
    <n v="0.5"/>
    <n v="0.25"/>
    <n v="0"/>
    <n v="0"/>
    <n v="0"/>
    <n v="0"/>
    <n v="2.8327380952380952"/>
    <m/>
    <x v="0"/>
    <n v="5"/>
    <n v="1"/>
    <s v="Silver"/>
  </r>
  <r>
    <x v="38"/>
    <s v="M"/>
    <n v="13"/>
    <n v="16.13"/>
    <d v="1899-12-30T01:30:24"/>
    <d v="1899-12-30T01:30:52"/>
    <d v="1899-12-30T01:30:38"/>
    <n v="401"/>
    <d v="1899-12-30T00:05:37"/>
    <n v="3.8404761904761902"/>
    <n v="3.25"/>
    <n v="4.5"/>
    <x v="1"/>
    <n v="0.5"/>
    <n v="0.25"/>
    <n v="0.25"/>
    <n v="0.26733333333333331"/>
    <n v="0"/>
    <n v="0"/>
    <n v="0"/>
    <n v="4.1250714285714283"/>
    <m/>
    <x v="35"/>
    <n v="5"/>
    <n v="1"/>
    <s v="Silver"/>
  </r>
  <r>
    <x v="29"/>
    <s v="M"/>
    <n v="13"/>
    <n v="8.0399999999999991"/>
    <d v="1899-12-30T00:37:30"/>
    <d v="1899-12-30T00:37:36"/>
    <d v="1899-12-30T00:37:33"/>
    <n v="18"/>
    <d v="1899-12-30T00:04:40"/>
    <n v="1.9142857142857139"/>
    <n v="4.25"/>
    <n v="4"/>
    <x v="3"/>
    <n v="0.25"/>
    <n v="0.5"/>
    <n v="0.25"/>
    <n v="0"/>
    <n v="0"/>
    <n v="0"/>
    <n v="0"/>
    <n v="3.6035714285714286"/>
    <m/>
    <x v="0"/>
    <n v="3"/>
    <n v="1"/>
    <s v="Silver"/>
  </r>
  <r>
    <x v="39"/>
    <s v="M"/>
    <n v="13"/>
    <n v="21.27"/>
    <d v="1899-12-30T01:49:11"/>
    <d v="1899-12-30T01:49:14"/>
    <d v="1899-12-30T01:49:12"/>
    <n v="23"/>
    <d v="1899-12-30T00:05:08"/>
    <n v="5"/>
    <n v="3.75"/>
    <n v="3.75"/>
    <x v="1"/>
    <n v="0.5"/>
    <n v="0.25"/>
    <n v="0.25"/>
    <n v="0"/>
    <n v="0"/>
    <n v="0"/>
    <n v="0"/>
    <n v="4.375"/>
    <m/>
    <x v="30"/>
    <n v="5"/>
    <n v="1"/>
    <s v="Silver"/>
  </r>
  <r>
    <x v="32"/>
    <s v="M"/>
    <n v="13"/>
    <n v="19.78"/>
    <d v="1899-12-30T01:57:49"/>
    <d v="1899-12-30T01:58:08"/>
    <d v="1899-12-30T01:57:58"/>
    <n v="708"/>
    <d v="1899-12-30T00:05:58"/>
    <n v="4.7095238095238097"/>
    <n v="3"/>
    <n v="4.25"/>
    <x v="1"/>
    <n v="0.5"/>
    <n v="0.25"/>
    <n v="0.25"/>
    <n v="0.47199999999999998"/>
    <n v="0"/>
    <n v="0"/>
    <n v="0"/>
    <n v="4.6392619047619039"/>
    <m/>
    <x v="31"/>
    <n v="5"/>
    <n v="1"/>
    <s v="Silver"/>
  </r>
  <r>
    <x v="33"/>
    <s v="M"/>
    <n v="13"/>
    <n v="12.01"/>
    <d v="1899-12-30T00:59:57"/>
    <d v="1899-12-30T00:59:57"/>
    <d v="1899-12-30T00:59:57"/>
    <n v="80"/>
    <d v="1899-12-30T00:05:00"/>
    <n v="2.8595238095238091"/>
    <n v="4"/>
    <n v="2.75"/>
    <x v="2"/>
    <n v="0.25"/>
    <n v="0.25"/>
    <n v="0.5"/>
    <n v="0"/>
    <n v="0"/>
    <n v="0"/>
    <n v="0"/>
    <n v="3.0898809523809523"/>
    <m/>
    <x v="0"/>
    <n v="5"/>
    <n v="1"/>
    <s v="Silver"/>
  </r>
  <r>
    <x v="30"/>
    <s v="M"/>
    <n v="13"/>
    <n v="43.38"/>
    <d v="1899-12-30T06:56:28"/>
    <d v="1899-12-30T08:13:25"/>
    <d v="1899-12-30T07:34:56"/>
    <n v="1586"/>
    <d v="1899-12-30T00:10:29"/>
    <n v="5"/>
    <n v="0"/>
    <n v="3.75"/>
    <x v="1"/>
    <n v="0.5"/>
    <n v="0.25"/>
    <n v="0.25"/>
    <n v="1.0573333333333332"/>
    <n v="1.1000000000000001"/>
    <n v="0"/>
    <n v="0.4"/>
    <n v="5.9948333333333341"/>
    <m/>
    <x v="35"/>
    <n v="5"/>
    <n v="1"/>
    <s v="Silver"/>
  </r>
  <r>
    <x v="31"/>
    <s v="M"/>
    <n v="13"/>
    <n v="21.09"/>
    <d v="1899-12-30T01:58:11"/>
    <d v="1899-12-30T01:58:15"/>
    <d v="1899-12-30T01:58:13"/>
    <n v="13"/>
    <d v="1899-12-30T00:05:36"/>
    <n v="5"/>
    <n v="3.25"/>
    <n v="2.75"/>
    <x v="1"/>
    <n v="0.5"/>
    <n v="0.25"/>
    <n v="0.25"/>
    <n v="0"/>
    <n v="0"/>
    <n v="0"/>
    <n v="0"/>
    <n v="4"/>
    <m/>
    <x v="0"/>
    <n v="5"/>
    <n v="1"/>
    <s v="Silver"/>
  </r>
  <r>
    <x v="36"/>
    <s v="M"/>
    <n v="13"/>
    <n v="10.11"/>
    <d v="1899-12-30T00:58:35"/>
    <d v="1899-12-30T00:58:43"/>
    <d v="1899-12-30T00:58:39"/>
    <n v="19"/>
    <d v="1899-12-30T00:05:48"/>
    <n v="2.407142857142857"/>
    <n v="3"/>
    <n v="1.5"/>
    <x v="3"/>
    <n v="0.25"/>
    <n v="0.5"/>
    <n v="0.25"/>
    <n v="0"/>
    <n v="0"/>
    <n v="0"/>
    <n v="0"/>
    <n v="2.4767857142857141"/>
    <m/>
    <x v="0"/>
    <n v="5"/>
    <n v="1"/>
    <s v="Silver"/>
  </r>
  <r>
    <x v="20"/>
    <s v="M"/>
    <n v="13"/>
    <n v="12.16"/>
    <d v="1899-12-30T00:58:32"/>
    <d v="1899-12-30T00:58:32"/>
    <d v="1899-12-30T00:58:32"/>
    <n v="18"/>
    <d v="1899-12-30T00:04:49"/>
    <n v="2.8952380952380952"/>
    <n v="4"/>
    <n v="2.75"/>
    <x v="3"/>
    <n v="0.25"/>
    <n v="0.5"/>
    <n v="0.25"/>
    <n v="0"/>
    <n v="0"/>
    <n v="0"/>
    <n v="0"/>
    <n v="3.4113095238095239"/>
    <m/>
    <x v="0"/>
    <n v="4"/>
    <n v="1"/>
    <s v="Silver"/>
  </r>
  <r>
    <x v="70"/>
    <s v="F"/>
    <n v="13"/>
    <n v="0"/>
    <d v="1899-12-30T00:00:00"/>
    <d v="1899-12-30T00:00:00"/>
    <d v="1899-12-30T00:00:00"/>
    <n v="0"/>
    <d v="1899-12-30T00:00:00"/>
    <n v="0"/>
    <n v="0"/>
    <n v="0"/>
    <x v="0"/>
    <n v="0.25"/>
    <n v="0.25"/>
    <n v="0.25"/>
    <n v="0"/>
    <n v="0"/>
    <n v="0"/>
    <n v="0"/>
    <n v="0.5"/>
    <m/>
    <x v="0"/>
    <n v="1"/>
    <n v="1"/>
    <s v="Bronze"/>
  </r>
  <r>
    <x v="40"/>
    <s v="M"/>
    <n v="13"/>
    <n v="53.03"/>
    <d v="1899-12-30T05:10:08"/>
    <d v="1899-12-30T05:13:06"/>
    <d v="1899-12-30T05:11:37"/>
    <n v="1053"/>
    <d v="1899-12-30T00:05:53"/>
    <n v="5"/>
    <n v="3"/>
    <n v="3.75"/>
    <x v="2"/>
    <n v="0.25"/>
    <n v="0.25"/>
    <n v="0.5"/>
    <n v="0.70199999999999996"/>
    <n v="1.6"/>
    <n v="0"/>
    <n v="0"/>
    <n v="6.1769999999999996"/>
    <m/>
    <x v="0"/>
    <n v="5"/>
    <n v="1"/>
    <s v="Bronze"/>
  </r>
  <r>
    <x v="41"/>
    <s v="M"/>
    <n v="13"/>
    <n v="21.1"/>
    <d v="1899-12-30T01:53:05"/>
    <d v="1899-12-30T01:54:02"/>
    <d v="1899-12-30T01:53:33"/>
    <n v="16"/>
    <d v="1899-12-30T00:05:23"/>
    <n v="5"/>
    <n v="3.5"/>
    <n v="2.75"/>
    <x v="2"/>
    <n v="0.25"/>
    <n v="0.25"/>
    <n v="0.5"/>
    <n v="0"/>
    <n v="0"/>
    <n v="0"/>
    <n v="0.4"/>
    <n v="3.9"/>
    <m/>
    <x v="0"/>
    <n v="5"/>
    <n v="1"/>
    <s v="Bronze"/>
  </r>
  <r>
    <x v="44"/>
    <s v="F"/>
    <n v="13"/>
    <n v="14.01"/>
    <d v="1899-12-30T01:07:18"/>
    <d v="1899-12-30T01:11:08"/>
    <d v="1899-12-30T01:09:13"/>
    <n v="23"/>
    <d v="1899-12-30T00:04:56"/>
    <n v="3.5024999999999999"/>
    <n v="4.5"/>
    <n v="2"/>
    <x v="2"/>
    <n v="0.25"/>
    <n v="0.25"/>
    <n v="0.5"/>
    <n v="0"/>
    <n v="0"/>
    <n v="0"/>
    <n v="0"/>
    <n v="3.0006249999999999"/>
    <m/>
    <x v="0"/>
    <n v="5"/>
    <n v="1"/>
    <s v="Bronze"/>
  </r>
  <r>
    <x v="45"/>
    <s v="M"/>
    <n v="13"/>
    <n v="21.18"/>
    <d v="1899-12-30T01:37:29"/>
    <d v="1899-12-30T01:37:29"/>
    <d v="1899-12-30T01:37:29"/>
    <n v="225"/>
    <d v="1899-12-30T00:04:36"/>
    <n v="5"/>
    <n v="4.25"/>
    <n v="4.5"/>
    <x v="2"/>
    <n v="0.25"/>
    <n v="0.25"/>
    <n v="0.5"/>
    <n v="0.15"/>
    <n v="0"/>
    <n v="0"/>
    <n v="0"/>
    <n v="4.7125000000000004"/>
    <m/>
    <x v="0"/>
    <n v="5"/>
    <n v="1"/>
    <s v="Bronze"/>
  </r>
  <r>
    <x v="46"/>
    <s v="M"/>
    <n v="13"/>
    <n v="21.01"/>
    <d v="1899-12-30T01:46:51"/>
    <d v="1899-12-30T01:56:54"/>
    <d v="1899-12-30T01:51:52"/>
    <n v="35"/>
    <d v="1899-12-30T00:05:19"/>
    <n v="5"/>
    <n v="3.5"/>
    <n v="0.25"/>
    <x v="1"/>
    <n v="0.5"/>
    <n v="0.25"/>
    <n v="0.25"/>
    <n v="0"/>
    <n v="0"/>
    <n v="0"/>
    <n v="0"/>
    <n v="3.4375"/>
    <m/>
    <x v="0"/>
    <n v="5"/>
    <n v="1"/>
    <s v="Bronze"/>
  </r>
  <r>
    <x v="47"/>
    <s v="M"/>
    <n v="13"/>
    <n v="50.61"/>
    <d v="1899-12-30T06:47:29"/>
    <d v="1899-12-30T07:25:54"/>
    <d v="1899-12-30T07:06:41"/>
    <n v="1762"/>
    <d v="1899-12-30T00:08:26"/>
    <n v="5"/>
    <n v="0"/>
    <n v="2"/>
    <x v="1"/>
    <n v="0.5"/>
    <n v="0.25"/>
    <n v="0.25"/>
    <n v="1.1746666666666667"/>
    <n v="1.4"/>
    <n v="0"/>
    <n v="0"/>
    <n v="5.5746666666666673"/>
    <m/>
    <x v="0"/>
    <n v="5"/>
    <n v="1"/>
    <s v="Bronze"/>
  </r>
  <r>
    <x v="48"/>
    <s v="M"/>
    <n v="13"/>
    <n v="22.66"/>
    <d v="1899-12-30T02:06:29"/>
    <d v="1899-12-30T02:12:17"/>
    <d v="1899-12-30T02:09:23"/>
    <n v="613"/>
    <d v="1899-12-30T00:05:43"/>
    <n v="5"/>
    <n v="3.25"/>
    <n v="1.25"/>
    <x v="1"/>
    <n v="0.5"/>
    <n v="0.25"/>
    <n v="0.25"/>
    <n v="0.40866666666666668"/>
    <n v="0"/>
    <n v="0"/>
    <n v="0"/>
    <n v="4.033666666666667"/>
    <m/>
    <x v="0"/>
    <n v="4"/>
    <n v="1"/>
    <s v="Bronze"/>
  </r>
  <r>
    <x v="49"/>
    <s v="M"/>
    <n v="13"/>
    <n v="21.33"/>
    <d v="1899-12-30T01:45:58"/>
    <d v="1899-12-30T01:46:02"/>
    <d v="1899-12-30T01:46:00"/>
    <n v="129"/>
    <d v="1899-12-30T00:04:58"/>
    <n v="5"/>
    <n v="4"/>
    <n v="0.25"/>
    <x v="1"/>
    <n v="0.5"/>
    <n v="0.25"/>
    <n v="0.25"/>
    <n v="0"/>
    <n v="0"/>
    <n v="0"/>
    <n v="0"/>
    <n v="3.5625"/>
    <m/>
    <x v="0"/>
    <n v="5"/>
    <n v="1"/>
    <s v="Bronze"/>
  </r>
  <r>
    <x v="51"/>
    <s v="F"/>
    <n v="13"/>
    <n v="11.11"/>
    <d v="1899-12-30T00:54:37"/>
    <d v="1899-12-30T00:54:48"/>
    <d v="1899-12-30T00:54:43"/>
    <n v="9"/>
    <d v="1899-12-30T00:04:55"/>
    <n v="2.7774999999999999"/>
    <n v="4.5"/>
    <n v="3"/>
    <x v="2"/>
    <n v="0.25"/>
    <n v="0.25"/>
    <n v="0.5"/>
    <n v="0"/>
    <n v="0"/>
    <n v="0"/>
    <n v="0"/>
    <n v="3.319375"/>
    <m/>
    <x v="31"/>
    <n v="5"/>
    <n v="1"/>
    <s v="Bronze"/>
  </r>
  <r>
    <x v="53"/>
    <s v="M"/>
    <n v="13"/>
    <n v="30.3"/>
    <d v="1899-12-30T02:55:23"/>
    <d v="1899-12-30T03:18:28"/>
    <d v="1899-12-30T03:06:56"/>
    <n v="1106"/>
    <d v="1899-12-30T00:06:10"/>
    <n v="5"/>
    <n v="2.5"/>
    <n v="2.75"/>
    <x v="1"/>
    <n v="0.5"/>
    <n v="0.25"/>
    <n v="0.25"/>
    <n v="0.73733333333333329"/>
    <n v="0.4"/>
    <n v="0"/>
    <n v="0"/>
    <n v="4.9498333333333333"/>
    <m/>
    <x v="0"/>
    <n v="5"/>
    <n v="1"/>
    <s v="Bronze"/>
  </r>
  <r>
    <x v="55"/>
    <s v="M"/>
    <n v="13"/>
    <n v="19.89"/>
    <d v="1899-12-30T01:57:48"/>
    <d v="1899-12-30T01:57:59"/>
    <d v="1899-12-30T01:57:53"/>
    <n v="687"/>
    <d v="1899-12-30T00:05:56"/>
    <n v="4.7357142857142858"/>
    <n v="3"/>
    <n v="3.25"/>
    <x v="2"/>
    <n v="0.25"/>
    <n v="0.25"/>
    <n v="0.5"/>
    <n v="0.45800000000000002"/>
    <n v="0"/>
    <n v="0"/>
    <n v="0"/>
    <n v="4.0169285714285712"/>
    <m/>
    <x v="31"/>
    <n v="5"/>
    <n v="1"/>
    <s v="Bronze"/>
  </r>
  <r>
    <x v="56"/>
    <s v="M"/>
    <n v="13"/>
    <n v="42.19"/>
    <d v="1899-12-30T04:56:38"/>
    <d v="1899-12-30T04:59:45"/>
    <d v="1899-12-30T04:58:12"/>
    <n v="281"/>
    <d v="1899-12-30T00:07:04"/>
    <n v="5"/>
    <n v="0.5"/>
    <n v="2"/>
    <x v="2"/>
    <n v="0.25"/>
    <n v="0.25"/>
    <n v="0.5"/>
    <n v="0"/>
    <n v="1"/>
    <n v="0"/>
    <n v="0"/>
    <n v="3.375"/>
    <m/>
    <x v="36"/>
    <n v="5"/>
    <n v="1"/>
    <s v="Bronze"/>
  </r>
  <r>
    <x v="60"/>
    <s v="F"/>
    <n v="13"/>
    <n v="19.920000000000002"/>
    <d v="1899-12-30T02:13:36"/>
    <d v="1899-12-30T02:14:35"/>
    <d v="1899-12-30T02:14:05"/>
    <n v="707"/>
    <d v="1899-12-30T00:06:44"/>
    <n v="4.9800000000000004"/>
    <n v="2.5"/>
    <n v="1.25"/>
    <x v="1"/>
    <n v="0.5"/>
    <n v="0.25"/>
    <n v="0.25"/>
    <n v="0.47133333333333333"/>
    <n v="0"/>
    <n v="0"/>
    <n v="0"/>
    <n v="3.8988333333333336"/>
    <m/>
    <x v="0"/>
    <n v="5"/>
    <n v="1"/>
    <s v="Bronze"/>
  </r>
  <r>
    <x v="62"/>
    <s v="M"/>
    <n v="13"/>
    <n v="13.13"/>
    <d v="1899-12-30T01:38:45"/>
    <d v="1899-12-30T01:45:23"/>
    <d v="1899-12-30T01:42:04"/>
    <n v="401"/>
    <d v="1899-12-30T00:07:46"/>
    <n v="3.1261904761904762"/>
    <n v="0.5"/>
    <n v="3.25"/>
    <x v="2"/>
    <n v="0.25"/>
    <n v="0.25"/>
    <n v="0.5"/>
    <n v="0"/>
    <n v="0"/>
    <n v="0"/>
    <n v="0"/>
    <n v="2.5315476190476192"/>
    <m/>
    <x v="0"/>
    <n v="5"/>
    <n v="1"/>
    <s v="Bronze"/>
  </r>
  <r>
    <x v="64"/>
    <s v="F"/>
    <n v="13"/>
    <n v="21.07"/>
    <d v="1899-12-30T02:54:17"/>
    <d v="1899-12-30T03:16:58"/>
    <d v="1899-12-30T03:05:38"/>
    <n v="817"/>
    <d v="1899-12-30T00:08:49"/>
    <n v="5"/>
    <n v="0.5"/>
    <n v="0.25"/>
    <x v="2"/>
    <n v="0.25"/>
    <n v="0.25"/>
    <n v="0.5"/>
    <n v="0.54466666666666663"/>
    <n v="0"/>
    <n v="0"/>
    <n v="0"/>
    <n v="2.0446666666666666"/>
    <m/>
    <x v="0"/>
    <n v="4"/>
    <n v="1"/>
    <s v="Bronze"/>
  </r>
  <r>
    <x v="67"/>
    <s v="F"/>
    <n v="13"/>
    <n v="20.99"/>
    <d v="1899-12-30T01:49:59"/>
    <d v="1899-12-30T01:49:59"/>
    <d v="1899-12-30T01:49:59"/>
    <n v="23"/>
    <d v="1899-12-30T00:05:14"/>
    <n v="5"/>
    <n v="4.25"/>
    <n v="1.75"/>
    <x v="3"/>
    <n v="0.25"/>
    <n v="0.5"/>
    <n v="0.25"/>
    <n v="0"/>
    <n v="0"/>
    <n v="0"/>
    <n v="0"/>
    <n v="3.8125"/>
    <m/>
    <x v="0"/>
    <n v="5"/>
    <n v="1"/>
    <s v="Bronze"/>
  </r>
  <r>
    <x v="68"/>
    <s v="M"/>
    <n v="13"/>
    <n v="19.48"/>
    <d v="1899-12-30T02:04:21"/>
    <d v="1899-12-30T02:06:14"/>
    <d v="1899-12-30T02:05:17"/>
    <n v="702"/>
    <d v="1899-12-30T00:06:26"/>
    <n v="4.6380952380952376"/>
    <n v="2"/>
    <n v="5"/>
    <x v="2"/>
    <n v="0.25"/>
    <n v="0.25"/>
    <n v="0.5"/>
    <n v="0.46800000000000003"/>
    <n v="0"/>
    <n v="0"/>
    <n v="0"/>
    <n v="4.6275238095238098"/>
    <m/>
    <x v="0"/>
    <n v="5"/>
    <n v="1"/>
    <s v="Bronze"/>
  </r>
  <r>
    <x v="69"/>
    <s v="M"/>
    <n v="13"/>
    <n v="9.51"/>
    <d v="1899-12-30T01:16:04"/>
    <d v="1899-12-30T01:16:18"/>
    <d v="1899-12-30T01:16:11"/>
    <n v="388"/>
    <d v="1899-12-30T00:08:01"/>
    <n v="2.2642857142857142"/>
    <n v="0.5"/>
    <n v="2"/>
    <x v="3"/>
    <n v="0.25"/>
    <n v="0.5"/>
    <n v="0.25"/>
    <n v="0"/>
    <n v="0"/>
    <n v="0"/>
    <n v="0"/>
    <n v="1.3160714285714286"/>
    <m/>
    <x v="0"/>
    <n v="3"/>
    <n v="1"/>
    <s v="Bronze"/>
  </r>
  <r>
    <x v="11"/>
    <s v="M"/>
    <n v="14"/>
    <n v="19.100000000000001"/>
    <d v="1899-12-30T01:09:16"/>
    <d v="1899-12-30T01:09:32"/>
    <d v="1899-12-30T01:09:24"/>
    <n v="54"/>
    <d v="1899-12-30T00:03:38"/>
    <n v="4.5476190476190474"/>
    <n v="5"/>
    <n v="3"/>
    <x v="3"/>
    <n v="0.25"/>
    <n v="0.5"/>
    <n v="0.25"/>
    <n v="0"/>
    <n v="0"/>
    <n v="2.25"/>
    <n v="0"/>
    <n v="6.6369047619047619"/>
    <m/>
    <x v="0"/>
    <n v="5"/>
    <n v="1"/>
    <s v="Gold"/>
  </r>
  <r>
    <x v="1"/>
    <s v="M"/>
    <n v="14"/>
    <n v="23.99"/>
    <d v="1899-12-30T01:45:24"/>
    <d v="1899-12-30T01:46:22"/>
    <d v="1899-12-30T01:45:53"/>
    <n v="0"/>
    <d v="1899-12-30T00:04:25"/>
    <n v="5"/>
    <n v="4.5"/>
    <n v="5"/>
    <x v="3"/>
    <n v="0.25"/>
    <n v="0.5"/>
    <n v="0.25"/>
    <n v="0"/>
    <n v="0.1"/>
    <n v="0"/>
    <n v="0"/>
    <n v="4.8499999999999996"/>
    <m/>
    <x v="0"/>
    <n v="5"/>
    <n v="1"/>
    <s v="Gold"/>
  </r>
  <r>
    <x v="18"/>
    <s v="M"/>
    <n v="14"/>
    <n v="19.100000000000001"/>
    <d v="1899-12-30T02:44:24"/>
    <d v="1899-12-30T03:16:18"/>
    <d v="1899-12-30T03:00:21"/>
    <n v="1136"/>
    <d v="1899-12-30T00:09:27"/>
    <n v="4.5476190476190474"/>
    <n v="0"/>
    <n v="4"/>
    <x v="3"/>
    <n v="0.25"/>
    <n v="0.5"/>
    <n v="0.25"/>
    <n v="0.7573333333333333"/>
    <n v="0"/>
    <n v="0"/>
    <n v="0"/>
    <n v="2.8942380952380953"/>
    <m/>
    <x v="0"/>
    <n v="5"/>
    <n v="1"/>
    <s v="Gold"/>
  </r>
  <r>
    <x v="17"/>
    <s v="M"/>
    <n v="14"/>
    <n v="13.13"/>
    <d v="1899-12-30T01:32:10"/>
    <d v="1899-12-30T01:34:49"/>
    <d v="1899-12-30T01:33:30"/>
    <n v="546"/>
    <d v="1899-12-30T00:07:07"/>
    <n v="3.1261904761904762"/>
    <n v="0.5"/>
    <n v="4.75"/>
    <x v="2"/>
    <n v="0.25"/>
    <n v="0.25"/>
    <n v="0.5"/>
    <n v="0.36399999999999999"/>
    <n v="0"/>
    <n v="0"/>
    <n v="0.7"/>
    <n v="4.3455476190476192"/>
    <m/>
    <x v="0"/>
    <n v="5"/>
    <n v="1"/>
    <s v="Gold"/>
  </r>
  <r>
    <x v="7"/>
    <s v="M"/>
    <n v="14"/>
    <n v="43.24"/>
    <d v="1899-12-30T09:20:13"/>
    <d v="1899-12-30T09:53:16"/>
    <d v="1899-12-30T09:36:45"/>
    <n v="2822"/>
    <d v="1899-12-30T00:13:20"/>
    <n v="5"/>
    <n v="0"/>
    <n v="2.25"/>
    <x v="1"/>
    <n v="0.5"/>
    <n v="0.25"/>
    <n v="0.25"/>
    <n v="1.8813333333333333"/>
    <n v="1.1000000000000001"/>
    <n v="0"/>
    <n v="0.4"/>
    <n v="6.443833333333334"/>
    <m/>
    <x v="0"/>
    <n v="5"/>
    <n v="1"/>
    <s v="Gold"/>
  </r>
  <r>
    <x v="15"/>
    <s v="M"/>
    <n v="14"/>
    <n v="3.49"/>
    <d v="1899-12-30T00:15:30"/>
    <d v="1899-12-30T00:15:30"/>
    <d v="1899-12-30T00:15:30"/>
    <n v="16"/>
    <d v="1899-12-30T00:04:26"/>
    <n v="0.830952380952381"/>
    <n v="4.5"/>
    <n v="2"/>
    <x v="3"/>
    <n v="0.25"/>
    <n v="0.5"/>
    <n v="0.25"/>
    <n v="0"/>
    <n v="0"/>
    <n v="0"/>
    <n v="0"/>
    <n v="2.9577380952380952"/>
    <m/>
    <x v="0"/>
    <n v="5"/>
    <n v="1"/>
    <s v="Gold"/>
  </r>
  <r>
    <x v="3"/>
    <s v="F"/>
    <n v="14"/>
    <n v="17.04"/>
    <d v="1899-12-30T01:33:29"/>
    <d v="1899-12-30T01:41:08"/>
    <d v="1899-12-30T01:37:18"/>
    <n v="41"/>
    <d v="1899-12-30T00:05:43"/>
    <n v="4.26"/>
    <n v="3.75"/>
    <n v="4.5"/>
    <x v="2"/>
    <n v="0.25"/>
    <n v="0.25"/>
    <n v="0.5"/>
    <n v="0"/>
    <n v="0"/>
    <n v="0"/>
    <n v="0"/>
    <n v="4.2524999999999995"/>
    <m/>
    <x v="0"/>
    <n v="5"/>
    <n v="1"/>
    <s v="Gold"/>
  </r>
  <r>
    <x v="8"/>
    <s v="M"/>
    <n v="14"/>
    <n v="17.2"/>
    <d v="1899-12-30T01:28:37"/>
    <d v="1899-12-30T01:29:25"/>
    <d v="1899-12-30T01:29:01"/>
    <n v="15"/>
    <d v="1899-12-30T00:05:11"/>
    <n v="4.0952380952380949"/>
    <n v="3.75"/>
    <n v="5"/>
    <x v="2"/>
    <n v="0.25"/>
    <n v="0.25"/>
    <n v="0.5"/>
    <n v="0"/>
    <n v="0"/>
    <n v="0"/>
    <n v="0"/>
    <n v="4.4613095238095237"/>
    <m/>
    <x v="0"/>
    <n v="5"/>
    <n v="1"/>
    <s v="Gold"/>
  </r>
  <r>
    <x v="19"/>
    <s v="M"/>
    <n v="14"/>
    <n v="16.55"/>
    <d v="1899-12-30T01:21:32"/>
    <d v="1899-12-30T01:29:44"/>
    <d v="1899-12-30T01:25:38"/>
    <n v="257"/>
    <d v="1899-12-30T00:05:10"/>
    <n v="3.9404761904761907"/>
    <n v="3.75"/>
    <n v="3.75"/>
    <x v="2"/>
    <n v="0.25"/>
    <n v="0.25"/>
    <n v="0.5"/>
    <n v="0.17133333333333334"/>
    <n v="0"/>
    <n v="0"/>
    <n v="0"/>
    <n v="3.9689523809523806"/>
    <m/>
    <x v="37"/>
    <n v="5"/>
    <n v="1"/>
    <s v="Gold"/>
  </r>
  <r>
    <x v="12"/>
    <s v="F"/>
    <n v="14"/>
    <n v="0"/>
    <d v="1899-12-30T00:00:00"/>
    <d v="1899-12-30T00:00:00"/>
    <d v="1899-12-30T00:00:00"/>
    <n v="0"/>
    <d v="1899-12-30T00:00:00"/>
    <n v="0"/>
    <n v="0"/>
    <n v="0"/>
    <x v="0"/>
    <n v="0.25"/>
    <n v="0.25"/>
    <n v="0.25"/>
    <n v="0"/>
    <n v="0"/>
    <n v="0"/>
    <n v="0"/>
    <n v="0.5"/>
    <m/>
    <x v="0"/>
    <n v="1"/>
    <n v="1"/>
    <s v="Gold"/>
  </r>
  <r>
    <x v="5"/>
    <s v="M"/>
    <n v="14"/>
    <n v="14"/>
    <d v="1899-12-30T01:14:32"/>
    <d v="1899-12-30T01:14:35"/>
    <d v="1899-12-30T01:14:33"/>
    <n v="312"/>
    <d v="1899-12-30T00:05:20"/>
    <n v="3.333333333333333"/>
    <n v="3.5"/>
    <n v="4.75"/>
    <x v="1"/>
    <n v="0.5"/>
    <n v="0.25"/>
    <n v="0.25"/>
    <n v="0.20799999999999999"/>
    <n v="0"/>
    <n v="0"/>
    <n v="0"/>
    <n v="3.9371666666666667"/>
    <m/>
    <x v="0"/>
    <n v="5"/>
    <n v="1"/>
    <s v="Gold"/>
  </r>
  <r>
    <x v="4"/>
    <s v="M"/>
    <n v="14"/>
    <n v="20.2"/>
    <d v="1899-12-30T02:09:50"/>
    <d v="1899-12-30T02:13:23"/>
    <d v="1899-12-30T02:11:37"/>
    <n v="1019"/>
    <d v="1899-12-30T00:06:31"/>
    <n v="4.8095238095238093"/>
    <n v="2"/>
    <n v="3.5"/>
    <x v="1"/>
    <n v="0.5"/>
    <n v="0.25"/>
    <n v="0.25"/>
    <n v="0.67933333333333334"/>
    <n v="0"/>
    <n v="0"/>
    <n v="0"/>
    <n v="4.4590952380952382"/>
    <m/>
    <x v="0"/>
    <n v="5"/>
    <n v="1"/>
    <s v="Gold"/>
  </r>
  <r>
    <x v="16"/>
    <s v="F"/>
    <n v="14"/>
    <n v="7.15"/>
    <d v="1899-12-30T00:42:04"/>
    <d v="1899-12-30T00:42:04"/>
    <d v="1899-12-30T00:42:04"/>
    <n v="15"/>
    <d v="1899-12-30T00:05:53"/>
    <n v="1.7875000000000001"/>
    <n v="3.5"/>
    <n v="3.5"/>
    <x v="3"/>
    <n v="0.25"/>
    <n v="0.5"/>
    <n v="0.25"/>
    <n v="0"/>
    <n v="0"/>
    <n v="0"/>
    <n v="0"/>
    <n v="3.0718749999999999"/>
    <m/>
    <x v="0"/>
    <n v="5"/>
    <n v="1"/>
    <s v="Gold"/>
  </r>
  <r>
    <x v="14"/>
    <s v="M"/>
    <n v="14"/>
    <n v="5.39"/>
    <d v="1899-12-30T00:22:59"/>
    <d v="1899-12-30T00:22:59"/>
    <d v="1899-12-30T00:22:59"/>
    <n v="9"/>
    <d v="1899-12-30T00:04:16"/>
    <n v="1.2833333333333332"/>
    <n v="4.75"/>
    <n v="3"/>
    <x v="3"/>
    <n v="0.25"/>
    <n v="0.5"/>
    <n v="0.25"/>
    <n v="0"/>
    <n v="0"/>
    <n v="0"/>
    <n v="0"/>
    <n v="3.4458333333333333"/>
    <m/>
    <x v="0"/>
    <n v="5"/>
    <n v="1"/>
    <s v="Gold"/>
  </r>
  <r>
    <x v="0"/>
    <s v="F"/>
    <n v="14"/>
    <n v="14.02"/>
    <d v="1899-12-30T01:26:02"/>
    <d v="1899-12-30T02:21:08"/>
    <d v="1899-12-30T01:53:35"/>
    <n v="49"/>
    <d v="1899-12-30T00:08:06"/>
    <n v="3.5049999999999999"/>
    <n v="0.5"/>
    <n v="3.25"/>
    <x v="2"/>
    <n v="0.25"/>
    <n v="0.25"/>
    <n v="0.5"/>
    <n v="0"/>
    <n v="0"/>
    <n v="0"/>
    <n v="0"/>
    <n v="2.6262499999999998"/>
    <m/>
    <x v="0"/>
    <n v="5"/>
    <n v="1"/>
    <s v="Gold"/>
  </r>
  <r>
    <x v="2"/>
    <s v="F"/>
    <n v="14"/>
    <n v="9.68"/>
    <d v="1899-12-30T01:02:56"/>
    <d v="1899-12-30T01:07:24"/>
    <d v="1899-12-30T01:05:10"/>
    <n v="27"/>
    <d v="1899-12-30T00:06:44"/>
    <n v="2.42"/>
    <n v="2.5"/>
    <n v="2"/>
    <x v="1"/>
    <n v="0.5"/>
    <n v="0.25"/>
    <n v="0.25"/>
    <n v="0"/>
    <n v="0"/>
    <n v="0"/>
    <n v="0.4"/>
    <n v="2.7349999999999999"/>
    <m/>
    <x v="0"/>
    <n v="5"/>
    <n v="1"/>
    <s v="Gold"/>
  </r>
  <r>
    <x v="10"/>
    <s v="M"/>
    <n v="14"/>
    <n v="10.039999999999999"/>
    <d v="1899-12-30T00:44:50"/>
    <d v="1899-12-30T00:44:50"/>
    <d v="1899-12-30T00:44:50"/>
    <n v="16"/>
    <d v="1899-12-30T00:04:28"/>
    <n v="2.39047619047619"/>
    <n v="4.5"/>
    <n v="5"/>
    <x v="3"/>
    <n v="0.25"/>
    <n v="0.5"/>
    <n v="0.25"/>
    <n v="0"/>
    <n v="0"/>
    <n v="0"/>
    <n v="0"/>
    <n v="4.0976190476190473"/>
    <m/>
    <x v="0"/>
    <n v="5"/>
    <n v="1"/>
    <s v="Gold"/>
  </r>
  <r>
    <x v="40"/>
    <s v="M"/>
    <n v="14"/>
    <n v="30.03"/>
    <d v="1899-12-30T02:13:31"/>
    <d v="1899-12-30T02:13:31"/>
    <d v="1899-12-30T02:13:31"/>
    <n v="113"/>
    <d v="1899-12-30T00:04:27"/>
    <n v="5"/>
    <n v="4.5"/>
    <n v="4.25"/>
    <x v="3"/>
    <n v="0.25"/>
    <n v="0.5"/>
    <n v="0.25"/>
    <n v="0"/>
    <n v="0.4"/>
    <n v="0"/>
    <n v="0"/>
    <n v="4.9625000000000004"/>
    <m/>
    <x v="0"/>
    <n v="4"/>
    <n v="1"/>
    <s v="Bronze"/>
  </r>
  <r>
    <x v="41"/>
    <s v="M"/>
    <n v="14"/>
    <n v="9.49"/>
    <d v="1899-12-30T00:51:22"/>
    <d v="1899-12-30T00:51:22"/>
    <d v="1899-12-30T00:51:22"/>
    <n v="13"/>
    <d v="1899-12-30T00:05:25"/>
    <n v="2.2595238095238095"/>
    <n v="3.5"/>
    <n v="2.5"/>
    <x v="2"/>
    <n v="0.25"/>
    <n v="0.25"/>
    <n v="0.5"/>
    <n v="0"/>
    <n v="0"/>
    <n v="0"/>
    <n v="0.4"/>
    <n v="3.0898809523809523"/>
    <m/>
    <x v="0"/>
    <n v="5"/>
    <n v="1"/>
    <s v="Bronze"/>
  </r>
  <r>
    <x v="44"/>
    <s v="F"/>
    <n v="14"/>
    <n v="15"/>
    <d v="1899-12-30T01:09:05"/>
    <d v="1899-12-30T01:14:48"/>
    <d v="1899-12-30T01:11:57"/>
    <n v="10"/>
    <d v="1899-12-30T00:04:48"/>
    <n v="3.75"/>
    <n v="4.5"/>
    <n v="2"/>
    <x v="1"/>
    <n v="0.5"/>
    <n v="0.25"/>
    <n v="0.25"/>
    <n v="0"/>
    <n v="0"/>
    <n v="0"/>
    <n v="0"/>
    <n v="3.5"/>
    <m/>
    <x v="0"/>
    <n v="5"/>
    <n v="1"/>
    <s v="Bronze"/>
  </r>
  <r>
    <x v="45"/>
    <s v="M"/>
    <n v="14"/>
    <n v="5"/>
    <d v="1899-12-30T00:23:29"/>
    <d v="1899-12-30T00:23:29"/>
    <d v="1899-12-30T00:23:29"/>
    <n v="0"/>
    <d v="1899-12-30T00:04:42"/>
    <n v="1.1904761904761905"/>
    <n v="4.25"/>
    <n v="1.75"/>
    <x v="2"/>
    <n v="0.25"/>
    <n v="0.25"/>
    <n v="0.5"/>
    <n v="0"/>
    <n v="0"/>
    <n v="0"/>
    <n v="0"/>
    <n v="2.2351190476190474"/>
    <m/>
    <x v="0"/>
    <n v="5"/>
    <n v="1"/>
    <s v="Bronze"/>
  </r>
  <r>
    <x v="46"/>
    <s v="M"/>
    <n v="14"/>
    <n v="16.39"/>
    <d v="1899-12-30T01:21:27"/>
    <d v="1899-12-30T01:29:38"/>
    <d v="1899-12-30T01:25:32"/>
    <n v="255"/>
    <d v="1899-12-30T00:05:13"/>
    <n v="3.9023809523809523"/>
    <n v="3.75"/>
    <n v="2.75"/>
    <x v="2"/>
    <n v="0.25"/>
    <n v="0.25"/>
    <n v="0.5"/>
    <n v="0.17"/>
    <n v="0"/>
    <n v="0"/>
    <n v="0"/>
    <n v="3.4580952380952379"/>
    <m/>
    <x v="0"/>
    <n v="5"/>
    <n v="1"/>
    <s v="Bronze"/>
  </r>
  <r>
    <x v="47"/>
    <s v="M"/>
    <n v="14"/>
    <n v="5"/>
    <d v="1899-12-30T00:25:15"/>
    <d v="1899-12-30T00:25:34"/>
    <d v="1899-12-30T00:25:24"/>
    <n v="10"/>
    <d v="1899-12-30T00:05:05"/>
    <n v="1.1904761904761905"/>
    <n v="3.75"/>
    <n v="1.25"/>
    <x v="3"/>
    <n v="0.25"/>
    <n v="0.5"/>
    <n v="0.25"/>
    <n v="0"/>
    <n v="0"/>
    <n v="0"/>
    <n v="0"/>
    <n v="2.4851190476190474"/>
    <m/>
    <x v="0"/>
    <n v="5"/>
    <n v="1"/>
    <s v="Bronze"/>
  </r>
  <r>
    <x v="48"/>
    <s v="M"/>
    <n v="14"/>
    <n v="11"/>
    <d v="1899-12-30T00:46:19"/>
    <d v="1899-12-30T00:46:19"/>
    <d v="1899-12-30T00:46:19"/>
    <n v="129"/>
    <d v="1899-12-30T00:04:13"/>
    <n v="2.6190476190476191"/>
    <n v="4.75"/>
    <n v="0.75"/>
    <x v="3"/>
    <n v="0.25"/>
    <n v="0.5"/>
    <n v="0.25"/>
    <n v="0"/>
    <n v="0"/>
    <n v="0"/>
    <n v="0"/>
    <n v="3.2172619047619047"/>
    <m/>
    <x v="0"/>
    <n v="5"/>
    <n v="1"/>
    <s v="Bronze"/>
  </r>
  <r>
    <x v="49"/>
    <s v="M"/>
    <n v="14"/>
    <n v="11.01"/>
    <d v="1899-12-30T00:50:04"/>
    <d v="1899-12-30T00:50:04"/>
    <d v="1899-12-30T00:50:04"/>
    <n v="89"/>
    <d v="1899-12-30T00:04:33"/>
    <n v="2.6214285714285714"/>
    <n v="4.25"/>
    <n v="0.5"/>
    <x v="3"/>
    <n v="0.25"/>
    <n v="0.5"/>
    <n v="0.25"/>
    <n v="0"/>
    <n v="0"/>
    <n v="0"/>
    <n v="0"/>
    <n v="2.905357142857143"/>
    <m/>
    <x v="0"/>
    <n v="5"/>
    <n v="1"/>
    <s v="Bronze"/>
  </r>
  <r>
    <x v="51"/>
    <s v="F"/>
    <n v="14"/>
    <n v="11.32"/>
    <d v="1899-12-30T01:00:04"/>
    <d v="1899-12-30T01:17:19"/>
    <d v="1899-12-30T01:08:42"/>
    <n v="79"/>
    <d v="1899-12-30T00:06:04"/>
    <n v="2.83"/>
    <n v="3.25"/>
    <n v="1.5"/>
    <x v="2"/>
    <n v="0.25"/>
    <n v="0.25"/>
    <n v="0.5"/>
    <n v="0"/>
    <n v="0"/>
    <n v="0"/>
    <n v="0"/>
    <n v="2.27"/>
    <m/>
    <x v="0"/>
    <n v="5"/>
    <n v="1"/>
    <s v="Bronze"/>
  </r>
  <r>
    <x v="53"/>
    <s v="M"/>
    <n v="14"/>
    <n v="12.51"/>
    <d v="1899-12-30T01:14:57"/>
    <d v="1899-12-30T01:22:04"/>
    <d v="1899-12-30T01:18:31"/>
    <n v="504"/>
    <d v="1899-12-30T00:06:17"/>
    <n v="2.9785714285714282"/>
    <n v="2"/>
    <n v="2.25"/>
    <x v="2"/>
    <n v="0.25"/>
    <n v="0.25"/>
    <n v="0.5"/>
    <n v="0.33600000000000002"/>
    <n v="0"/>
    <n v="0"/>
    <n v="0"/>
    <n v="2.7056428571428568"/>
    <m/>
    <x v="0"/>
    <n v="5"/>
    <n v="1"/>
    <s v="Bronze"/>
  </r>
  <r>
    <x v="55"/>
    <s v="M"/>
    <n v="14"/>
    <n v="17.02"/>
    <d v="1899-12-30T01:24:43"/>
    <d v="1899-12-30T01:26:28"/>
    <d v="1899-12-30T01:25:36"/>
    <n v="64"/>
    <d v="1899-12-30T00:05:02"/>
    <n v="4.0523809523809522"/>
    <n v="3.75"/>
    <n v="3.25"/>
    <x v="3"/>
    <n v="0.25"/>
    <n v="0.5"/>
    <n v="0.25"/>
    <n v="0"/>
    <n v="0"/>
    <n v="0"/>
    <n v="0"/>
    <n v="3.700595238095238"/>
    <m/>
    <x v="0"/>
    <n v="5"/>
    <n v="1"/>
    <s v="Bronze"/>
  </r>
  <r>
    <x v="56"/>
    <s v="M"/>
    <n v="14"/>
    <n v="7.2"/>
    <d v="1899-12-30T00:39:12"/>
    <d v="1899-12-30T00:39:16"/>
    <d v="1899-12-30T00:39:14"/>
    <n v="2"/>
    <d v="1899-12-30T00:05:27"/>
    <n v="1.7142857142857142"/>
    <n v="3.5"/>
    <n v="1.25"/>
    <x v="2"/>
    <n v="0.25"/>
    <n v="0.25"/>
    <n v="0.5"/>
    <n v="0"/>
    <n v="0"/>
    <n v="0"/>
    <n v="0"/>
    <n v="1.9285714285714286"/>
    <m/>
    <x v="0"/>
    <n v="5"/>
    <n v="1"/>
    <s v="Bronze"/>
  </r>
  <r>
    <x v="60"/>
    <s v="F"/>
    <n v="14"/>
    <n v="9.49"/>
    <d v="1899-12-30T00:58:09"/>
    <d v="1899-12-30T00:59:35"/>
    <d v="1899-12-30T00:58:52"/>
    <n v="240"/>
    <d v="1899-12-30T00:06:12"/>
    <n v="2.3725000000000001"/>
    <n v="3.25"/>
    <n v="1.25"/>
    <x v="2"/>
    <n v="0.25"/>
    <n v="0.25"/>
    <n v="0.5"/>
    <n v="0.16"/>
    <n v="0"/>
    <n v="0"/>
    <n v="0"/>
    <n v="2.1906250000000003"/>
    <m/>
    <x v="0"/>
    <n v="5"/>
    <n v="1"/>
    <s v="Bronze"/>
  </r>
  <r>
    <x v="62"/>
    <s v="M"/>
    <n v="14"/>
    <n v="18.57"/>
    <d v="1899-12-30T01:38:24"/>
    <d v="1899-12-30T01:40:58"/>
    <d v="1899-12-30T01:39:41"/>
    <n v="40"/>
    <d v="1899-12-30T00:05:22"/>
    <n v="4.4214285714285717"/>
    <n v="3.5"/>
    <n v="5"/>
    <x v="3"/>
    <n v="0.25"/>
    <n v="0.5"/>
    <n v="0.25"/>
    <n v="0"/>
    <n v="0"/>
    <n v="0"/>
    <n v="0"/>
    <n v="4.1053571428571427"/>
    <m/>
    <x v="0"/>
    <n v="5"/>
    <n v="1"/>
    <s v="Bronze"/>
  </r>
  <r>
    <x v="63"/>
    <s v="M"/>
    <n v="14"/>
    <n v="13.33"/>
    <d v="1899-12-30T01:33:44"/>
    <d v="1899-12-30T01:41:14"/>
    <d v="1899-12-30T01:37:29"/>
    <n v="316"/>
    <d v="1899-12-30T00:07:19"/>
    <n v="3.1738095238095236"/>
    <n v="0.5"/>
    <n v="0.5"/>
    <x v="2"/>
    <n v="0.25"/>
    <n v="0.25"/>
    <n v="0.5"/>
    <n v="0"/>
    <n v="0"/>
    <n v="0"/>
    <n v="0.4"/>
    <n v="1.5684523809523809"/>
    <m/>
    <x v="0"/>
    <n v="4"/>
    <n v="1"/>
    <s v="Bronze"/>
  </r>
  <r>
    <x v="67"/>
    <s v="F"/>
    <n v="14"/>
    <n v="17.18"/>
    <d v="1899-12-30T01:45:47"/>
    <d v="1899-12-30T01:48:00"/>
    <d v="1899-12-30T01:46:53"/>
    <n v="25"/>
    <d v="1899-12-30T00:06:13"/>
    <n v="4.2949999999999999"/>
    <n v="3.25"/>
    <n v="2.25"/>
    <x v="2"/>
    <n v="0.25"/>
    <n v="0.25"/>
    <n v="0.5"/>
    <n v="0"/>
    <n v="0"/>
    <n v="0"/>
    <n v="0"/>
    <n v="3.01125"/>
    <m/>
    <x v="0"/>
    <n v="5"/>
    <n v="1"/>
    <s v="Bronze"/>
  </r>
  <r>
    <x v="68"/>
    <s v="M"/>
    <n v="14"/>
    <n v="3.03"/>
    <d v="1899-12-30T00:11:00"/>
    <d v="1899-12-30T00:11:00"/>
    <d v="1899-12-30T00:11:00"/>
    <n v="0"/>
    <d v="1899-12-30T00:03:38"/>
    <n v="0.72142857142857131"/>
    <n v="5"/>
    <n v="3.75"/>
    <x v="3"/>
    <n v="0.25"/>
    <n v="0.5"/>
    <n v="0.25"/>
    <n v="0"/>
    <n v="0"/>
    <n v="2.25"/>
    <n v="0"/>
    <n v="5.8678571428571429"/>
    <m/>
    <x v="0"/>
    <n v="5"/>
    <n v="1"/>
    <s v="Bronze"/>
  </r>
  <r>
    <x v="70"/>
    <s v="F"/>
    <n v="14"/>
    <n v="20.03"/>
    <d v="1899-12-30T02:10:51"/>
    <d v="1899-12-30T02:11:09"/>
    <d v="1899-12-30T02:11:00"/>
    <n v="86"/>
    <d v="1899-12-30T00:06:32"/>
    <n v="5"/>
    <n v="2.5"/>
    <n v="5"/>
    <x v="1"/>
    <n v="0.5"/>
    <n v="0.25"/>
    <n v="0.25"/>
    <n v="0"/>
    <n v="0"/>
    <n v="0"/>
    <n v="0"/>
    <n v="4.375"/>
    <m/>
    <x v="0"/>
    <n v="4"/>
    <n v="1"/>
    <s v="Bronze"/>
  </r>
  <r>
    <x v="26"/>
    <s v="M"/>
    <n v="14"/>
    <n v="30"/>
    <d v="1899-12-30T02:46:03"/>
    <d v="1899-12-30T02:49:13"/>
    <d v="1899-12-30T02:47:38"/>
    <n v="76"/>
    <d v="1899-12-30T00:05:35"/>
    <n v="5"/>
    <n v="3.25"/>
    <n v="3.25"/>
    <x v="1"/>
    <n v="0.5"/>
    <n v="0.25"/>
    <n v="0.25"/>
    <n v="0"/>
    <n v="0.4"/>
    <n v="0"/>
    <n v="0"/>
    <n v="4.5250000000000004"/>
    <m/>
    <x v="0"/>
    <n v="5"/>
    <n v="1"/>
    <s v="Silver"/>
  </r>
  <r>
    <x v="25"/>
    <s v="M"/>
    <n v="14"/>
    <n v="21.13"/>
    <d v="1899-12-30T01:58:10"/>
    <d v="1899-12-30T02:02:07"/>
    <d v="1899-12-30T02:00:08"/>
    <n v="121"/>
    <d v="1899-12-30T00:05:41"/>
    <n v="5"/>
    <n v="3.25"/>
    <n v="4"/>
    <x v="1"/>
    <n v="0.5"/>
    <n v="0.25"/>
    <n v="0.25"/>
    <n v="0"/>
    <n v="0"/>
    <n v="0"/>
    <n v="0"/>
    <n v="4.3125"/>
    <m/>
    <x v="0"/>
    <n v="5"/>
    <n v="1"/>
    <s v="Silver"/>
  </r>
  <r>
    <x v="35"/>
    <s v="M"/>
    <n v="14"/>
    <n v="9.06"/>
    <d v="1899-12-30T00:47:37"/>
    <d v="1899-12-30T00:49:57"/>
    <d v="1899-12-30T00:48:47"/>
    <n v="48"/>
    <d v="1899-12-30T00:05:23"/>
    <n v="2.157142857142857"/>
    <n v="3.5"/>
    <n v="3.75"/>
    <x v="2"/>
    <n v="0.25"/>
    <n v="0.25"/>
    <n v="0.5"/>
    <n v="0"/>
    <n v="0"/>
    <n v="0"/>
    <n v="0"/>
    <n v="3.2892857142857141"/>
    <m/>
    <x v="0"/>
    <n v="5"/>
    <n v="1"/>
    <s v="Silver"/>
  </r>
  <r>
    <x v="23"/>
    <s v="M"/>
    <n v="14"/>
    <n v="31.9"/>
    <d v="1899-12-30T04:54:22"/>
    <d v="1899-12-30T04:54:25"/>
    <d v="1899-12-30T04:54:24"/>
    <n v="1623"/>
    <d v="1899-12-30T00:09:14"/>
    <n v="5"/>
    <n v="0"/>
    <n v="3.75"/>
    <x v="2"/>
    <n v="0.25"/>
    <n v="0.25"/>
    <n v="0.5"/>
    <n v="1.0820000000000001"/>
    <n v="0.5"/>
    <n v="0"/>
    <n v="0"/>
    <n v="4.7069999999999999"/>
    <m/>
    <x v="0"/>
    <n v="5"/>
    <n v="1"/>
    <s v="Silver"/>
  </r>
  <r>
    <x v="27"/>
    <s v="M"/>
    <n v="14"/>
    <n v="15.6"/>
    <d v="1899-12-30T01:11:33"/>
    <d v="1899-12-30T01:17:21"/>
    <d v="1899-12-30T01:14:27"/>
    <n v="31"/>
    <d v="1899-12-30T00:04:46"/>
    <n v="3.714285714285714"/>
    <n v="4"/>
    <n v="1.5"/>
    <x v="1"/>
    <n v="0.5"/>
    <n v="0.25"/>
    <n v="0.25"/>
    <n v="0"/>
    <n v="0"/>
    <n v="0"/>
    <n v="0"/>
    <n v="3.2321428571428568"/>
    <m/>
    <x v="0"/>
    <n v="5"/>
    <n v="1"/>
    <s v="Silver"/>
  </r>
  <r>
    <x v="34"/>
    <s v="F"/>
    <n v="14"/>
    <n v="8.1199999999999992"/>
    <d v="1899-12-30T00:44:54"/>
    <d v="1899-12-30T00:45:49"/>
    <d v="1899-12-30T00:45:22"/>
    <n v="136"/>
    <d v="1899-12-30T00:05:35"/>
    <n v="2.0299999999999998"/>
    <n v="3.75"/>
    <n v="0.5"/>
    <x v="2"/>
    <n v="0.25"/>
    <n v="0.25"/>
    <n v="0.5"/>
    <n v="0"/>
    <n v="0"/>
    <n v="0"/>
    <n v="0"/>
    <n v="1.6949999999999998"/>
    <m/>
    <x v="0"/>
    <n v="3"/>
    <n v="1"/>
    <s v="Silver"/>
  </r>
  <r>
    <x v="37"/>
    <s v="M"/>
    <n v="14"/>
    <n v="11.6"/>
    <d v="1899-12-30T00:53:19"/>
    <d v="1899-12-30T00:55:21"/>
    <d v="1899-12-30T00:54:20"/>
    <n v="67"/>
    <d v="1899-12-30T00:04:41"/>
    <n v="2.7619047619047619"/>
    <n v="4.25"/>
    <n v="0.5"/>
    <x v="3"/>
    <n v="0.25"/>
    <n v="0.5"/>
    <n v="0.25"/>
    <n v="0"/>
    <n v="0"/>
    <n v="0"/>
    <n v="0"/>
    <n v="2.9404761904761907"/>
    <m/>
    <x v="0"/>
    <n v="5"/>
    <n v="1"/>
    <s v="Silver"/>
  </r>
  <r>
    <x v="38"/>
    <s v="M"/>
    <n v="14"/>
    <n v="19.260000000000002"/>
    <d v="1899-12-30T01:41:13"/>
    <d v="1899-12-30T01:50:03"/>
    <d v="1899-12-30T01:45:38"/>
    <n v="151"/>
    <d v="1899-12-30T00:05:29"/>
    <n v="4.5857142857142863"/>
    <n v="3.5"/>
    <n v="3.25"/>
    <x v="3"/>
    <n v="0.25"/>
    <n v="0.5"/>
    <n v="0.25"/>
    <n v="0"/>
    <n v="0"/>
    <n v="0"/>
    <n v="0"/>
    <n v="3.7089285714285714"/>
    <m/>
    <x v="0"/>
    <n v="5"/>
    <n v="1"/>
    <s v="Silver"/>
  </r>
  <r>
    <x v="39"/>
    <s v="M"/>
    <n v="14"/>
    <n v="18.11"/>
    <d v="1899-12-30T01:46:57"/>
    <d v="1899-12-30T01:49:50"/>
    <d v="1899-12-30T01:48:23"/>
    <n v="57"/>
    <d v="1899-12-30T00:05:59"/>
    <n v="4.3119047619047617"/>
    <n v="3"/>
    <n v="3.5"/>
    <x v="2"/>
    <n v="0.25"/>
    <n v="0.25"/>
    <n v="0.5"/>
    <n v="0"/>
    <n v="0"/>
    <n v="0"/>
    <n v="0"/>
    <n v="3.5779761904761904"/>
    <m/>
    <x v="0"/>
    <n v="5"/>
    <n v="1"/>
    <s v="Silver"/>
  </r>
  <r>
    <x v="30"/>
    <s v="M"/>
    <n v="14"/>
    <n v="12.05"/>
    <d v="1899-12-30T01:07:35"/>
    <d v="1899-12-30T01:12:31"/>
    <d v="1899-12-30T01:10:03"/>
    <n v="90"/>
    <d v="1899-12-30T00:05:49"/>
    <n v="2.8690476190476191"/>
    <n v="3"/>
    <n v="2.75"/>
    <x v="1"/>
    <n v="0.5"/>
    <n v="0.25"/>
    <n v="0.25"/>
    <n v="0"/>
    <n v="0"/>
    <n v="0"/>
    <n v="0.4"/>
    <n v="3.2720238095238092"/>
    <m/>
    <x v="0"/>
    <n v="5"/>
    <n v="1"/>
    <s v="Silver"/>
  </r>
  <r>
    <x v="29"/>
    <s v="M"/>
    <n v="14"/>
    <n v="12.57"/>
    <d v="1899-12-30T01:03:02"/>
    <d v="1899-12-30T01:03:06"/>
    <d v="1899-12-30T01:03:04"/>
    <n v="22"/>
    <d v="1899-12-30T00:05:01"/>
    <n v="2.9928571428571429"/>
    <n v="3.75"/>
    <n v="1.75"/>
    <x v="1"/>
    <n v="0.5"/>
    <n v="0.25"/>
    <n v="0.25"/>
    <n v="0"/>
    <n v="0"/>
    <n v="0"/>
    <n v="0"/>
    <n v="2.8714285714285714"/>
    <m/>
    <x v="0"/>
    <n v="5"/>
    <n v="1"/>
    <s v="Silver"/>
  </r>
  <r>
    <x v="32"/>
    <s v="M"/>
    <n v="14"/>
    <n v="15.32"/>
    <d v="1899-12-30T01:26:59"/>
    <d v="1899-12-30T01:30:26"/>
    <d v="1899-12-30T01:28:43"/>
    <n v="389"/>
    <d v="1899-12-30T00:05:47"/>
    <n v="3.6476190476190475"/>
    <n v="3"/>
    <n v="4.25"/>
    <x v="3"/>
    <n v="0.25"/>
    <n v="0.5"/>
    <n v="0.25"/>
    <n v="0.25933333333333336"/>
    <n v="0"/>
    <n v="0"/>
    <n v="0"/>
    <n v="3.733738095238095"/>
    <m/>
    <x v="0"/>
    <n v="4"/>
    <n v="1"/>
    <s v="Silver"/>
  </r>
  <r>
    <x v="33"/>
    <s v="M"/>
    <n v="14"/>
    <n v="14.15"/>
    <d v="1899-12-30T01:13:16"/>
    <d v="1899-12-30T01:13:47"/>
    <d v="1899-12-30T01:13:32"/>
    <n v="29"/>
    <d v="1899-12-30T00:05:12"/>
    <n v="3.3690476190476191"/>
    <n v="3.75"/>
    <n v="1.75"/>
    <x v="3"/>
    <n v="0.25"/>
    <n v="0.5"/>
    <n v="0.25"/>
    <n v="0"/>
    <n v="0"/>
    <n v="0"/>
    <n v="0"/>
    <n v="3.1547619047619047"/>
    <m/>
    <x v="0"/>
    <n v="5"/>
    <n v="1"/>
    <s v="Silver"/>
  </r>
  <r>
    <x v="31"/>
    <s v="M"/>
    <n v="14"/>
    <n v="21.03"/>
    <d v="1899-12-30T01:55:45"/>
    <d v="1899-12-30T01:56:50"/>
    <d v="1899-12-30T01:56:17"/>
    <n v="13"/>
    <d v="1899-12-30T00:05:32"/>
    <n v="5"/>
    <n v="3.25"/>
    <n v="4"/>
    <x v="3"/>
    <n v="0.25"/>
    <n v="0.5"/>
    <n v="0.25"/>
    <n v="0"/>
    <n v="0"/>
    <n v="0"/>
    <n v="0"/>
    <n v="3.875"/>
    <m/>
    <x v="0"/>
    <n v="4"/>
    <n v="1"/>
    <s v="Silver"/>
  </r>
  <r>
    <x v="36"/>
    <s v="M"/>
    <n v="14"/>
    <n v="17.75"/>
    <d v="1899-12-30T01:48:32"/>
    <d v="1899-12-30T01:48:38"/>
    <d v="1899-12-30T01:48:35"/>
    <n v="15"/>
    <d v="1899-12-30T00:06:07"/>
    <n v="4.2261904761904763"/>
    <n v="2.5"/>
    <n v="0.5"/>
    <x v="1"/>
    <n v="0.5"/>
    <n v="0.25"/>
    <n v="0.25"/>
    <n v="0"/>
    <n v="0"/>
    <n v="0"/>
    <n v="0"/>
    <n v="2.8630952380952381"/>
    <m/>
    <x v="0"/>
    <n v="5"/>
    <n v="1"/>
    <s v="Silver"/>
  </r>
  <r>
    <x v="20"/>
    <s v="M"/>
    <n v="14"/>
    <n v="4.53"/>
    <d v="1899-12-30T00:17:11"/>
    <d v="1899-12-30T00:30:33"/>
    <d v="1899-12-30T00:23:52"/>
    <n v="0"/>
    <d v="1899-12-30T00:05:16"/>
    <n v="1.0785714285714285"/>
    <n v="3.5"/>
    <n v="3.25"/>
    <x v="3"/>
    <n v="0.25"/>
    <n v="0.5"/>
    <n v="0.25"/>
    <n v="0"/>
    <n v="0"/>
    <n v="0"/>
    <n v="0"/>
    <n v="2.8321428571428573"/>
    <m/>
    <x v="0"/>
    <n v="4"/>
    <n v="1"/>
    <s v="Silver"/>
  </r>
  <r>
    <x v="14"/>
    <s v="M"/>
    <n v="15"/>
    <n v="4.6100000000000003"/>
    <d v="1899-12-30T00:19:07"/>
    <d v="1899-12-30T00:19:36"/>
    <d v="1899-12-30T00:19:22"/>
    <n v="22"/>
    <d v="1899-12-30T00:04:12"/>
    <n v="1.0976190476190477"/>
    <n v="4.75"/>
    <n v="3.25"/>
    <x v="3"/>
    <n v="0.25"/>
    <n v="0.5"/>
    <n v="0.25"/>
    <n v="0"/>
    <n v="0"/>
    <n v="0"/>
    <n v="0"/>
    <n v="3.461904761904762"/>
    <m/>
    <x v="0"/>
    <n v="5"/>
    <n v="1"/>
    <s v="Gold"/>
  </r>
  <r>
    <x v="11"/>
    <s v="M"/>
    <n v="15"/>
    <n v="44.38"/>
    <d v="1899-12-30T02:57:29"/>
    <d v="1899-12-30T02:57:29"/>
    <d v="1899-12-30T02:57:29"/>
    <n v="124"/>
    <d v="1899-12-30T00:04:00"/>
    <n v="5"/>
    <n v="5"/>
    <n v="4"/>
    <x v="1"/>
    <n v="0.5"/>
    <n v="0.25"/>
    <n v="0.25"/>
    <n v="0"/>
    <n v="1.1000000000000001"/>
    <n v="0.15000000000000002"/>
    <n v="0"/>
    <n v="6"/>
    <m/>
    <x v="0"/>
    <n v="5"/>
    <n v="1"/>
    <s v="Gold"/>
  </r>
  <r>
    <x v="10"/>
    <s v="M"/>
    <n v="15"/>
    <n v="21.21"/>
    <d v="1899-12-30T01:44:47"/>
    <d v="1899-12-30T01:44:54"/>
    <d v="1899-12-30T01:44:50"/>
    <n v="32"/>
    <d v="1899-12-30T00:04:57"/>
    <n v="5"/>
    <n v="4"/>
    <n v="3.5"/>
    <x v="3"/>
    <n v="0.25"/>
    <n v="0.5"/>
    <n v="0.25"/>
    <n v="0"/>
    <n v="0"/>
    <n v="0"/>
    <n v="0"/>
    <n v="4.125"/>
    <m/>
    <x v="0"/>
    <n v="5"/>
    <n v="1"/>
    <s v="Gold"/>
  </r>
  <r>
    <x v="1"/>
    <s v="M"/>
    <n v="15"/>
    <n v="21.13"/>
    <d v="1899-12-30T01:20:14"/>
    <d v="1899-12-30T01:20:14"/>
    <d v="1899-12-30T01:20:14"/>
    <n v="87"/>
    <d v="1899-12-30T00:03:48"/>
    <n v="5"/>
    <n v="5"/>
    <n v="5"/>
    <x v="3"/>
    <n v="0.25"/>
    <n v="0.5"/>
    <n v="0.25"/>
    <n v="0"/>
    <n v="0"/>
    <n v="0.89999999999999991"/>
    <n v="0"/>
    <n v="5.9"/>
    <m/>
    <x v="38"/>
    <n v="5"/>
    <n v="1"/>
    <s v="Gold"/>
  </r>
  <r>
    <x v="12"/>
    <s v="F"/>
    <n v="15"/>
    <n v="10.029999999999999"/>
    <d v="1899-12-30T00:46:42"/>
    <d v="1899-12-30T00:46:43"/>
    <d v="1899-12-30T00:46:43"/>
    <n v="23"/>
    <d v="1899-12-30T00:04:39"/>
    <n v="2.5074999999999998"/>
    <n v="4.75"/>
    <n v="5"/>
    <x v="2"/>
    <n v="0.25"/>
    <n v="0.25"/>
    <n v="0.5"/>
    <n v="0"/>
    <n v="0"/>
    <n v="0"/>
    <n v="0"/>
    <n v="4.3143750000000001"/>
    <m/>
    <x v="38"/>
    <n v="5"/>
    <n v="1"/>
    <s v="Gold"/>
  </r>
  <r>
    <x v="4"/>
    <s v="M"/>
    <n v="15"/>
    <n v="21.93"/>
    <d v="1899-12-30T02:19:37"/>
    <d v="1899-12-30T02:19:26"/>
    <d v="1899-12-30T02:19:32"/>
    <n v="1129"/>
    <d v="1899-12-30T00:06:22"/>
    <n v="5"/>
    <n v="2"/>
    <n v="4"/>
    <x v="2"/>
    <n v="0.25"/>
    <n v="0.25"/>
    <n v="0.5"/>
    <n v="0.75266666666666671"/>
    <n v="0"/>
    <n v="0"/>
    <n v="0"/>
    <n v="4.5026666666666664"/>
    <m/>
    <x v="39"/>
    <n v="5"/>
    <n v="1"/>
    <s v="Gold"/>
  </r>
  <r>
    <x v="18"/>
    <s v="M"/>
    <n v="15"/>
    <n v="54.2"/>
    <d v="1899-12-30T08:22:31"/>
    <d v="1899-12-30T08:29:15"/>
    <d v="1899-12-30T08:25:53"/>
    <n v="3355"/>
    <d v="1899-12-30T00:09:20"/>
    <n v="5"/>
    <n v="0"/>
    <n v="5"/>
    <x v="3"/>
    <n v="0.25"/>
    <n v="0.5"/>
    <n v="0.25"/>
    <n v="2.2366666666666668"/>
    <n v="1.6"/>
    <n v="0"/>
    <n v="0"/>
    <n v="6.336666666666666"/>
    <m/>
    <x v="40"/>
    <n v="5"/>
    <n v="1"/>
    <s v="Gold"/>
  </r>
  <r>
    <x v="16"/>
    <s v="F"/>
    <n v="15"/>
    <n v="7.09"/>
    <d v="1899-12-30T00:36:52"/>
    <d v="1899-12-30T00:37:01"/>
    <d v="1899-12-30T00:36:56"/>
    <n v="12"/>
    <d v="1899-12-30T00:05:13"/>
    <n v="1.7725"/>
    <n v="4.25"/>
    <n v="2.75"/>
    <x v="3"/>
    <n v="0.25"/>
    <n v="0.5"/>
    <n v="0.25"/>
    <n v="0"/>
    <n v="0"/>
    <n v="0"/>
    <n v="0"/>
    <n v="3.2556250000000002"/>
    <m/>
    <x v="0"/>
    <n v="5"/>
    <n v="1"/>
    <s v="Gold"/>
  </r>
  <r>
    <x v="15"/>
    <s v="M"/>
    <n v="15"/>
    <n v="3.49"/>
    <d v="1899-12-30T00:15:30"/>
    <d v="1899-12-30T00:15:30"/>
    <d v="1899-12-30T00:15:30"/>
    <n v="16"/>
    <d v="1899-12-30T00:04:26"/>
    <n v="0.830952380952381"/>
    <n v="4.5"/>
    <n v="16"/>
    <x v="3"/>
    <n v="0.25"/>
    <n v="0.5"/>
    <n v="0.25"/>
    <n v="0"/>
    <n v="0"/>
    <n v="0"/>
    <n v="0"/>
    <n v="6.4577380952380956"/>
    <m/>
    <x v="0"/>
    <n v="5"/>
    <n v="1"/>
    <s v="Gold"/>
  </r>
  <r>
    <x v="17"/>
    <s v="M"/>
    <n v="15"/>
    <n v="8.08"/>
    <d v="1899-12-30T00:41:26"/>
    <d v="1899-12-30T00:41:26"/>
    <d v="1899-12-30T00:41:26"/>
    <n v="40"/>
    <d v="1899-12-30T00:05:08"/>
    <n v="1.9238095238095236"/>
    <n v="3.75"/>
    <n v="2"/>
    <x v="3"/>
    <n v="0.25"/>
    <n v="0.5"/>
    <n v="0.25"/>
    <n v="0"/>
    <n v="0"/>
    <n v="0"/>
    <n v="0.7"/>
    <n v="3.5559523809523812"/>
    <m/>
    <x v="0"/>
    <n v="5"/>
    <n v="1"/>
    <s v="Gold"/>
  </r>
  <r>
    <x v="7"/>
    <s v="M"/>
    <n v="15"/>
    <n v="25.45"/>
    <d v="1899-12-30T05:15:40"/>
    <d v="1899-12-30T05:29:17"/>
    <d v="1899-12-30T05:22:29"/>
    <n v="1344"/>
    <d v="1899-12-30T00:12:40"/>
    <n v="5"/>
    <n v="0"/>
    <n v="0.5"/>
    <x v="1"/>
    <n v="0.5"/>
    <n v="0.25"/>
    <n v="0.25"/>
    <n v="0"/>
    <n v="0.2"/>
    <n v="0"/>
    <n v="0.4"/>
    <n v="3.2250000000000001"/>
    <m/>
    <x v="0"/>
    <n v="5"/>
    <n v="1"/>
    <s v="Gold"/>
  </r>
  <r>
    <x v="5"/>
    <s v="M"/>
    <n v="15"/>
    <n v="10.78"/>
    <d v="1899-12-30T00:50:01"/>
    <d v="1899-12-30T00:50:29"/>
    <d v="1899-12-30T00:50:15"/>
    <n v="17"/>
    <d v="1899-12-30T00:04:40"/>
    <n v="2.5666666666666664"/>
    <n v="4.25"/>
    <n v="3.5"/>
    <x v="3"/>
    <n v="0.25"/>
    <n v="0.5"/>
    <n v="0.25"/>
    <n v="0"/>
    <n v="0"/>
    <n v="0"/>
    <n v="0"/>
    <n v="3.6416666666666666"/>
    <m/>
    <x v="0"/>
    <n v="5"/>
    <n v="1"/>
    <s v="Gold"/>
  </r>
  <r>
    <x v="3"/>
    <s v="F"/>
    <n v="15"/>
    <n v="30.03"/>
    <d v="1899-12-30T03:08:03"/>
    <d v="1899-12-30T03:20:14"/>
    <d v="1899-12-30T03:14:09"/>
    <n v="76"/>
    <d v="1899-12-30T00:06:28"/>
    <n v="5"/>
    <n v="3"/>
    <n v="5"/>
    <x v="1"/>
    <n v="0.5"/>
    <n v="0.25"/>
    <n v="0.25"/>
    <n v="0"/>
    <n v="0.4"/>
    <n v="0"/>
    <n v="0"/>
    <n v="4.9000000000000004"/>
    <m/>
    <x v="0"/>
    <n v="5"/>
    <n v="1"/>
    <s v="Gold"/>
  </r>
  <r>
    <x v="0"/>
    <s v="F"/>
    <n v="15"/>
    <n v="10.029999999999999"/>
    <d v="1899-12-30T01:04:24"/>
    <d v="1899-12-30T01:21:02"/>
    <d v="1899-12-30T01:12:43"/>
    <n v="45"/>
    <d v="1899-12-30T00:07:15"/>
    <n v="2.5074999999999998"/>
    <n v="1.5"/>
    <n v="3"/>
    <x v="3"/>
    <n v="0.25"/>
    <n v="0.5"/>
    <n v="0.25"/>
    <n v="0"/>
    <n v="0"/>
    <n v="0"/>
    <n v="0"/>
    <n v="2.1268750000000001"/>
    <m/>
    <x v="0"/>
    <n v="3"/>
    <n v="1"/>
    <s v="Gold"/>
  </r>
  <r>
    <x v="2"/>
    <s v="F"/>
    <n v="15"/>
    <n v="10.119999999999999"/>
    <d v="1899-12-30T00:50:11"/>
    <d v="1899-12-30T00:50:11"/>
    <d v="1899-12-30T00:50:11"/>
    <n v="30"/>
    <d v="1899-12-30T00:04:58"/>
    <n v="2.5299999999999998"/>
    <n v="4.5"/>
    <n v="3.5"/>
    <x v="3"/>
    <n v="0.25"/>
    <n v="0.5"/>
    <n v="0.25"/>
    <n v="0"/>
    <n v="0"/>
    <n v="0"/>
    <n v="0.4"/>
    <n v="4.1574999999999998"/>
    <m/>
    <x v="38"/>
    <n v="4"/>
    <n v="1"/>
    <s v="Gold"/>
  </r>
  <r>
    <x v="8"/>
    <s v="M"/>
    <n v="15"/>
    <n v="10.050000000000001"/>
    <d v="1899-12-30T00:44:29"/>
    <d v="1899-12-30T00:44:29"/>
    <d v="1899-12-30T00:44:29"/>
    <n v="23"/>
    <d v="1899-12-30T00:04:26"/>
    <n v="2.3928571428571428"/>
    <n v="4.5"/>
    <n v="5"/>
    <x v="3"/>
    <n v="0.25"/>
    <n v="0.5"/>
    <n v="0.25"/>
    <n v="0"/>
    <n v="0"/>
    <n v="0"/>
    <n v="0"/>
    <n v="4.0982142857142856"/>
    <m/>
    <x v="38"/>
    <n v="5"/>
    <n v="1"/>
    <s v="Gold"/>
  </r>
  <r>
    <x v="19"/>
    <s v="M"/>
    <n v="15"/>
    <n v="21.14"/>
    <d v="1899-12-30T01:24:19"/>
    <d v="1899-12-30T01:24:19"/>
    <d v="1899-12-30T01:24:19"/>
    <n v="249"/>
    <d v="1899-12-30T00:03:59"/>
    <n v="5"/>
    <n v="5"/>
    <n v="3.75"/>
    <x v="1"/>
    <n v="0.5"/>
    <n v="0.25"/>
    <n v="0.25"/>
    <n v="0.16600000000000001"/>
    <n v="0"/>
    <n v="0.15000000000000002"/>
    <n v="0"/>
    <n v="5.0035000000000007"/>
    <m/>
    <x v="41"/>
    <n v="5"/>
    <n v="1"/>
    <s v="Gold"/>
  </r>
  <r>
    <x v="40"/>
    <s v="M"/>
    <n v="15"/>
    <n v="38.03"/>
    <d v="1899-12-30T02:52:48"/>
    <d v="1899-12-30T02:53:11"/>
    <d v="1899-12-30T02:53:00"/>
    <n v="87"/>
    <d v="1899-12-30T00:04:33"/>
    <n v="5"/>
    <n v="4.25"/>
    <n v="4.5"/>
    <x v="1"/>
    <n v="0.5"/>
    <n v="0.25"/>
    <n v="0.25"/>
    <n v="0"/>
    <n v="0.8"/>
    <n v="0"/>
    <n v="0"/>
    <n v="5.4874999999999998"/>
    <m/>
    <x v="42"/>
    <n v="5"/>
    <n v="1"/>
    <s v="Bronze"/>
  </r>
  <r>
    <x v="41"/>
    <s v="M"/>
    <n v="15"/>
    <n v="21.2"/>
    <d v="1899-12-30T01:47:50"/>
    <d v="1899-12-30T01:48:02"/>
    <d v="1899-12-30T01:47:56"/>
    <n v="50"/>
    <d v="1899-12-30T00:05:05"/>
    <n v="5"/>
    <n v="3.75"/>
    <n v="3.25"/>
    <x v="1"/>
    <n v="0.5"/>
    <n v="0.25"/>
    <n v="0.25"/>
    <n v="0"/>
    <n v="0"/>
    <n v="0"/>
    <n v="0.4"/>
    <n v="4.6500000000000004"/>
    <m/>
    <x v="38"/>
    <n v="5"/>
    <n v="1"/>
    <s v="Bronze"/>
  </r>
  <r>
    <x v="44"/>
    <s v="F"/>
    <n v="15"/>
    <n v="10.06"/>
    <d v="1899-12-30T00:44:33"/>
    <d v="1899-12-30T00:44:33"/>
    <d v="1899-12-30T00:44:33"/>
    <n v="25"/>
    <d v="1899-12-30T00:04:26"/>
    <n v="2.5150000000000001"/>
    <n v="5"/>
    <n v="2.25"/>
    <x v="2"/>
    <n v="0.25"/>
    <n v="0.25"/>
    <n v="0.5"/>
    <n v="0"/>
    <n v="0"/>
    <n v="0.15000000000000002"/>
    <n v="0"/>
    <n v="3.1537500000000001"/>
    <m/>
    <x v="38"/>
    <n v="5"/>
    <n v="1"/>
    <s v="Bronze"/>
  </r>
  <r>
    <x v="45"/>
    <s v="M"/>
    <n v="15"/>
    <n v="21.35"/>
    <d v="1899-12-30T01:26:07"/>
    <d v="1899-12-30T01:32:27"/>
    <d v="1899-12-30T01:29:17"/>
    <n v="27"/>
    <d v="1899-12-30T00:04:11"/>
    <n v="5"/>
    <n v="4.75"/>
    <n v="4"/>
    <x v="3"/>
    <n v="0.25"/>
    <n v="0.5"/>
    <n v="0.25"/>
    <n v="0"/>
    <n v="0"/>
    <n v="0"/>
    <n v="0"/>
    <n v="4.625"/>
    <m/>
    <x v="38"/>
    <n v="5"/>
    <n v="1"/>
    <s v="Bronze"/>
  </r>
  <r>
    <x v="46"/>
    <s v="M"/>
    <n v="15"/>
    <n v="21.51"/>
    <d v="1899-12-30T01:32:45"/>
    <d v="1899-12-30T01:32:57"/>
    <d v="1899-12-30T01:32:51"/>
    <n v="222"/>
    <d v="1899-12-30T00:04:19"/>
    <n v="5"/>
    <n v="4.5"/>
    <n v="2"/>
    <x v="2"/>
    <n v="0.25"/>
    <n v="0.25"/>
    <n v="0.5"/>
    <n v="0.14799999999999999"/>
    <n v="0"/>
    <n v="0"/>
    <n v="0"/>
    <n v="3.5230000000000001"/>
    <m/>
    <x v="41"/>
    <n v="5"/>
    <n v="1"/>
    <s v="Bronze"/>
  </r>
  <r>
    <x v="47"/>
    <s v="M"/>
    <n v="15"/>
    <n v="10.09"/>
    <d v="1899-12-30T01:04:00"/>
    <d v="1899-12-30T01:04:07"/>
    <d v="1899-12-30T01:04:03"/>
    <n v="28"/>
    <d v="1899-12-30T00:06:21"/>
    <n v="2.4023809523809523"/>
    <n v="2"/>
    <n v="1.75"/>
    <x v="2"/>
    <n v="0.25"/>
    <n v="0.25"/>
    <n v="0.5"/>
    <n v="0"/>
    <n v="0"/>
    <n v="0"/>
    <n v="0"/>
    <n v="1.975595238095238"/>
    <m/>
    <x v="38"/>
    <n v="5"/>
    <n v="1"/>
    <s v="Bronze"/>
  </r>
  <r>
    <x v="48"/>
    <s v="M"/>
    <n v="15"/>
    <n v="15"/>
    <d v="1899-12-30T01:07:24"/>
    <d v="1899-12-30T01:07:24"/>
    <d v="1899-12-30T01:07:24"/>
    <n v="35"/>
    <d v="1899-12-30T00:04:30"/>
    <n v="3.5714285714285712"/>
    <n v="4.5"/>
    <n v="0.5"/>
    <x v="1"/>
    <n v="0.5"/>
    <n v="0.25"/>
    <n v="0.25"/>
    <n v="0"/>
    <n v="0"/>
    <n v="0"/>
    <n v="0"/>
    <n v="3.0357142857142856"/>
    <m/>
    <x v="0"/>
    <n v="4"/>
    <n v="1"/>
    <s v="Bronze"/>
  </r>
  <r>
    <x v="49"/>
    <s v="M"/>
    <n v="15"/>
    <n v="21.43"/>
    <d v="1899-12-30T02:25:53"/>
    <d v="1899-12-30T02:27:57"/>
    <d v="1899-12-30T02:26:55"/>
    <n v="1115"/>
    <d v="1899-12-30T00:06:51"/>
    <n v="5"/>
    <n v="1"/>
    <n v="2"/>
    <x v="2"/>
    <n v="0.25"/>
    <n v="0.25"/>
    <n v="0.5"/>
    <n v="0.74333333333333329"/>
    <n v="0"/>
    <n v="0"/>
    <n v="0"/>
    <n v="3.2433333333333332"/>
    <m/>
    <x v="40"/>
    <n v="5"/>
    <n v="1"/>
    <s v="Bronze"/>
  </r>
  <r>
    <x v="51"/>
    <s v="F"/>
    <n v="15"/>
    <n v="9"/>
    <d v="1899-12-30T00:47:17"/>
    <d v="1899-12-30T00:47:17"/>
    <d v="1899-12-30T00:47:17"/>
    <n v="7"/>
    <d v="1899-12-30T00:05:15"/>
    <n v="2.25"/>
    <n v="4.25"/>
    <n v="2.75"/>
    <x v="2"/>
    <n v="0.25"/>
    <n v="0.25"/>
    <n v="0.5"/>
    <n v="0"/>
    <n v="0"/>
    <n v="0"/>
    <n v="0"/>
    <n v="3"/>
    <m/>
    <x v="0"/>
    <n v="5"/>
    <n v="1"/>
    <s v="Bronze"/>
  </r>
  <r>
    <x v="53"/>
    <s v="M"/>
    <n v="15"/>
    <n v="15.3"/>
    <d v="1899-12-30T01:13:43"/>
    <d v="1899-12-30T01:17:01"/>
    <d v="1899-12-30T01:15:22"/>
    <n v="21"/>
    <d v="1899-12-30T00:04:56"/>
    <n v="3.6428571428571428"/>
    <n v="4"/>
    <n v="1.25"/>
    <x v="1"/>
    <n v="0.5"/>
    <n v="0.25"/>
    <n v="0.25"/>
    <n v="0"/>
    <n v="0"/>
    <n v="0"/>
    <n v="0"/>
    <n v="3.1339285714285712"/>
    <m/>
    <x v="0"/>
    <n v="5"/>
    <n v="1"/>
    <s v="Bronze"/>
  </r>
  <r>
    <x v="55"/>
    <s v="M"/>
    <n v="15"/>
    <n v="32.07"/>
    <d v="1899-12-30T05:56:42"/>
    <d v="1899-12-30T06:36:51"/>
    <d v="1899-12-30T06:16:46"/>
    <n v="2293"/>
    <d v="1899-12-30T00:11:45"/>
    <n v="5"/>
    <n v="0"/>
    <n v="3.5"/>
    <x v="2"/>
    <n v="0.25"/>
    <n v="0.25"/>
    <n v="0.5"/>
    <n v="1.5286666666666666"/>
    <n v="0.5"/>
    <n v="0"/>
    <n v="0"/>
    <n v="5.0286666666666662"/>
    <m/>
    <x v="0"/>
    <n v="5"/>
    <n v="1"/>
    <s v="Bronze"/>
  </r>
  <r>
    <x v="56"/>
    <s v="M"/>
    <n v="15"/>
    <n v="7.06"/>
    <d v="1899-12-30T00:37:02"/>
    <d v="1899-12-30T00:37:02"/>
    <d v="1899-12-30T00:37:02"/>
    <n v="5"/>
    <d v="1899-12-30T00:05:15"/>
    <n v="1.6809523809523808"/>
    <n v="3.75"/>
    <n v="1.25"/>
    <x v="3"/>
    <n v="0.25"/>
    <n v="0.5"/>
    <n v="0.25"/>
    <n v="0"/>
    <n v="0"/>
    <n v="0"/>
    <n v="0"/>
    <n v="2.6077380952380951"/>
    <m/>
    <x v="0"/>
    <n v="5"/>
    <n v="1"/>
    <s v="Bronze"/>
  </r>
  <r>
    <x v="60"/>
    <s v="F"/>
    <n v="15"/>
    <n v="10.029999999999999"/>
    <d v="1899-12-30T01:13:33"/>
    <d v="1899-12-30T01:15:33"/>
    <d v="1899-12-30T01:14:33"/>
    <n v="188"/>
    <d v="1899-12-30T00:07:26"/>
    <n v="2.5074999999999998"/>
    <n v="1"/>
    <n v="1.5"/>
    <x v="3"/>
    <n v="0.25"/>
    <n v="0.5"/>
    <n v="0.25"/>
    <n v="0"/>
    <n v="0"/>
    <n v="0"/>
    <n v="0"/>
    <n v="1.5018750000000001"/>
    <m/>
    <x v="0"/>
    <n v="5"/>
    <n v="1"/>
    <s v="Bronze"/>
  </r>
  <r>
    <x v="63"/>
    <s v="M"/>
    <n v="15"/>
    <n v="10.17"/>
    <d v="1899-12-30T00:50:49"/>
    <d v="1899-12-30T01:04:57"/>
    <d v="1899-12-30T00:57:53"/>
    <n v="73"/>
    <d v="1899-12-30T00:05:41"/>
    <n v="2.4214285714285713"/>
    <n v="3.25"/>
    <n v="2.75"/>
    <x v="3"/>
    <n v="0.25"/>
    <n v="0.5"/>
    <n v="0.25"/>
    <n v="0"/>
    <n v="0"/>
    <n v="0"/>
    <n v="0.4"/>
    <n v="3.3178571428571426"/>
    <m/>
    <x v="41"/>
    <n v="3"/>
    <n v="1"/>
    <s v="Bronze"/>
  </r>
  <r>
    <x v="64"/>
    <s v="F"/>
    <n v="15"/>
    <n v="8.35"/>
    <d v="1899-12-30T01:11:33"/>
    <d v="1899-12-30T01:25:47"/>
    <d v="1899-12-30T01:18:40"/>
    <n v="428"/>
    <d v="1899-12-30T00:09:25"/>
    <n v="2.0874999999999999"/>
    <n v="0"/>
    <n v="0.75"/>
    <x v="3"/>
    <n v="0.25"/>
    <n v="0.5"/>
    <n v="0.25"/>
    <n v="0"/>
    <n v="0"/>
    <n v="0"/>
    <n v="0"/>
    <n v="0.70937499999999998"/>
    <m/>
    <x v="0"/>
    <n v="5"/>
    <n v="1"/>
    <s v="Bronze"/>
  </r>
  <r>
    <x v="67"/>
    <s v="F"/>
    <n v="15"/>
    <n v="35.340000000000003"/>
    <d v="1899-12-30T04:53:46"/>
    <d v="1899-12-30T05:12:26"/>
    <d v="1899-12-30T05:03:06"/>
    <n v="2013"/>
    <d v="1899-12-30T00:08:35"/>
    <n v="5"/>
    <n v="0.5"/>
    <n v="3.25"/>
    <x v="1"/>
    <n v="0.5"/>
    <n v="0.25"/>
    <n v="0.25"/>
    <n v="1.3420000000000001"/>
    <n v="0.7"/>
    <n v="0"/>
    <n v="0"/>
    <n v="5.4795000000000007"/>
    <m/>
    <x v="0"/>
    <n v="5"/>
    <n v="1"/>
    <s v="Bronze"/>
  </r>
  <r>
    <x v="68"/>
    <s v="M"/>
    <n v="15"/>
    <n v="21.29"/>
    <d v="1899-12-30T01:31:19"/>
    <d v="1899-12-30T01:31:41"/>
    <d v="1899-12-30T01:31:30"/>
    <n v="90"/>
    <d v="1899-12-30T00:04:18"/>
    <n v="5"/>
    <n v="4.5"/>
    <n v="5"/>
    <x v="3"/>
    <n v="0.25"/>
    <n v="0.5"/>
    <n v="0.25"/>
    <n v="0"/>
    <n v="0"/>
    <n v="0"/>
    <n v="0"/>
    <n v="4.75"/>
    <m/>
    <x v="38"/>
    <n v="5"/>
    <n v="1"/>
    <s v="Bronze"/>
  </r>
  <r>
    <x v="69"/>
    <s v="M"/>
    <n v="15"/>
    <n v="21.33"/>
    <d v="1899-12-30T02:40:39"/>
    <d v="1899-12-30T03:05:42"/>
    <d v="1899-12-30T02:53:11"/>
    <n v="623"/>
    <d v="1899-12-30T00:08:07"/>
    <n v="5"/>
    <n v="0"/>
    <n v="2.5"/>
    <x v="3"/>
    <n v="0.25"/>
    <n v="0.5"/>
    <n v="0.25"/>
    <n v="0"/>
    <n v="0"/>
    <n v="0"/>
    <n v="0"/>
    <n v="1.875"/>
    <m/>
    <x v="0"/>
    <n v="3"/>
    <n v="1"/>
    <s v="Bronze"/>
  </r>
  <r>
    <x v="70"/>
    <s v="F"/>
    <n v="15"/>
    <n v="10.119999999999999"/>
    <d v="1899-12-30T00:57:32"/>
    <d v="1899-12-30T00:58:04"/>
    <d v="1899-12-30T00:57:48"/>
    <n v="131"/>
    <d v="1899-12-30T00:05:43"/>
    <n v="2.5299999999999998"/>
    <n v="3.75"/>
    <n v="4.75"/>
    <x v="1"/>
    <n v="0.5"/>
    <n v="0.25"/>
    <n v="0.25"/>
    <n v="0"/>
    <n v="0"/>
    <n v="0"/>
    <n v="0"/>
    <n v="3.3899999999999997"/>
    <m/>
    <x v="41"/>
    <n v="4"/>
    <n v="1"/>
    <s v="Bronze"/>
  </r>
  <r>
    <x v="62"/>
    <s v="M"/>
    <n v="15"/>
    <n v="18.18"/>
    <d v="1899-12-30T01:41:27"/>
    <d v="1899-12-30T01:43:28"/>
    <d v="1899-12-30T01:42:28"/>
    <n v="314"/>
    <d v="1899-12-30T00:05:38"/>
    <n v="4.3285714285714283"/>
    <n v="3.25"/>
    <n v="4.5"/>
    <x v="3"/>
    <n v="0.25"/>
    <n v="0.5"/>
    <n v="0.25"/>
    <n v="0.20933333333333334"/>
    <n v="0"/>
    <n v="0"/>
    <n v="0"/>
    <n v="4.0414761904761907"/>
    <m/>
    <x v="0"/>
    <n v="5"/>
    <n v="1"/>
    <s v="Bronze"/>
  </r>
  <r>
    <x v="26"/>
    <s v="M"/>
    <n v="15"/>
    <n v="21.38"/>
    <d v="1899-12-30T01:33:20"/>
    <d v="1899-12-30T01:33:20"/>
    <d v="1899-12-30T01:33:20"/>
    <n v="260"/>
    <d v="1899-12-30T00:04:22"/>
    <n v="5"/>
    <n v="4.5"/>
    <n v="3.75"/>
    <x v="3"/>
    <n v="0.25"/>
    <n v="0.5"/>
    <n v="0.25"/>
    <n v="0.17333333333333334"/>
    <n v="0"/>
    <n v="0"/>
    <n v="0"/>
    <n v="4.6108333333333338"/>
    <m/>
    <x v="0"/>
    <n v="5"/>
    <n v="1"/>
    <s v="Silver"/>
  </r>
  <r>
    <x v="25"/>
    <s v="M"/>
    <n v="15"/>
    <n v="21.15"/>
    <d v="1899-12-30T01:40:10"/>
    <d v="1899-12-30T01:40:10"/>
    <d v="1899-12-30T01:40:10"/>
    <n v="30"/>
    <d v="1899-12-30T00:04:44"/>
    <n v="5"/>
    <n v="4.25"/>
    <n v="4.25"/>
    <x v="3"/>
    <n v="0.25"/>
    <n v="0.5"/>
    <n v="0.25"/>
    <n v="0"/>
    <n v="0"/>
    <n v="0"/>
    <n v="0"/>
    <n v="4.4375"/>
    <m/>
    <x v="0"/>
    <n v="5"/>
    <n v="1"/>
    <s v="Silver"/>
  </r>
  <r>
    <x v="35"/>
    <s v="M"/>
    <n v="15"/>
    <n v="10.07"/>
    <d v="1899-12-30T00:40:25"/>
    <d v="1899-12-30T00:40:29"/>
    <d v="1899-12-30T00:40:27"/>
    <n v="18"/>
    <d v="1899-12-30T00:04:01"/>
    <n v="2.3976190476190475"/>
    <n v="4.75"/>
    <n v="4.5"/>
    <x v="3"/>
    <n v="0.25"/>
    <n v="0.5"/>
    <n v="0.25"/>
    <n v="0"/>
    <n v="0"/>
    <n v="0"/>
    <n v="0"/>
    <n v="4.0994047619047613"/>
    <m/>
    <x v="38"/>
    <n v="5"/>
    <n v="1"/>
    <s v="Silver"/>
  </r>
  <r>
    <x v="23"/>
    <s v="M"/>
    <n v="15"/>
    <n v="21.37"/>
    <d v="1899-12-30T02:12:35"/>
    <d v="1899-12-30T02:14:35"/>
    <d v="1899-12-30T02:13:35"/>
    <n v="1068"/>
    <d v="1899-12-30T00:06:15"/>
    <n v="5"/>
    <n v="2.5"/>
    <n v="3"/>
    <x v="3"/>
    <n v="0.25"/>
    <n v="0.5"/>
    <n v="0.25"/>
    <n v="0.71199999999999997"/>
    <n v="0"/>
    <n v="0"/>
    <n v="0"/>
    <n v="3.9619999999999997"/>
    <m/>
    <x v="40"/>
    <n v="5"/>
    <n v="1"/>
    <s v="Silver"/>
  </r>
  <r>
    <x v="27"/>
    <s v="M"/>
    <n v="15"/>
    <n v="21.14"/>
    <d v="1899-12-30T01:21:04"/>
    <d v="1899-12-30T01:21:06"/>
    <d v="1899-12-30T01:21:05"/>
    <n v="66"/>
    <d v="1899-12-30T00:03:50"/>
    <n v="5"/>
    <n v="5"/>
    <n v="3.75"/>
    <x v="2"/>
    <n v="0.25"/>
    <n v="0.25"/>
    <n v="0.5"/>
    <n v="0"/>
    <n v="0"/>
    <n v="0.89999999999999991"/>
    <n v="0"/>
    <n v="5.2750000000000004"/>
    <m/>
    <x v="38"/>
    <n v="5"/>
    <n v="1"/>
    <s v="Silver"/>
  </r>
  <r>
    <x v="38"/>
    <s v="M"/>
    <n v="15"/>
    <n v="18.84"/>
    <d v="1899-12-30T03:16:16"/>
    <d v="1899-12-30T01:37:49"/>
    <d v="1899-12-30T02:27:03"/>
    <n v="10"/>
    <d v="1899-12-30T00:07:48"/>
    <n v="4.4857142857142858"/>
    <n v="0.5"/>
    <n v="2.25"/>
    <x v="3"/>
    <n v="0.25"/>
    <n v="0.5"/>
    <n v="0.25"/>
    <n v="0"/>
    <n v="0"/>
    <n v="0"/>
    <n v="0"/>
    <n v="1.9339285714285714"/>
    <m/>
    <x v="0"/>
    <n v="5"/>
    <n v="1"/>
    <s v="Silver"/>
  </r>
  <r>
    <x v="39"/>
    <s v="M"/>
    <n v="15"/>
    <n v="10.08"/>
    <d v="1899-12-30T00:47:17"/>
    <d v="1899-12-30T00:47:19"/>
    <d v="1899-12-30T00:47:18"/>
    <n v="18"/>
    <d v="1899-12-30T00:04:42"/>
    <n v="2.4"/>
    <n v="4.25"/>
    <n v="4"/>
    <x v="3"/>
    <n v="0.25"/>
    <n v="0.5"/>
    <n v="0.25"/>
    <n v="0"/>
    <n v="0"/>
    <n v="0"/>
    <n v="0"/>
    <n v="3.7250000000000001"/>
    <m/>
    <x v="38"/>
    <n v="5"/>
    <n v="1"/>
    <s v="Silver"/>
  </r>
  <r>
    <x v="37"/>
    <s v="M"/>
    <n v="15"/>
    <n v="3"/>
    <d v="1899-12-30T00:11:19"/>
    <d v="1899-12-30T00:11:19"/>
    <d v="1899-12-30T00:11:19"/>
    <n v="6"/>
    <d v="1899-12-30T00:03:46"/>
    <n v="0.7142857142857143"/>
    <n v="5"/>
    <n v="1.5"/>
    <x v="2"/>
    <n v="0.25"/>
    <n v="0.25"/>
    <n v="0.5"/>
    <n v="0"/>
    <n v="0"/>
    <n v="0.89999999999999991"/>
    <n v="0"/>
    <n v="3.0785714285714287"/>
    <m/>
    <x v="0"/>
    <n v="5"/>
    <n v="1"/>
    <s v="Silver"/>
  </r>
  <r>
    <x v="32"/>
    <s v="M"/>
    <n v="15"/>
    <n v="21.4"/>
    <d v="1899-12-30T02:49:26"/>
    <d v="1899-12-30T02:56:34"/>
    <d v="1899-12-30T02:53:00"/>
    <n v="1087"/>
    <d v="1899-12-30T00:08:05"/>
    <n v="5"/>
    <n v="0"/>
    <n v="4.25"/>
    <x v="2"/>
    <n v="0.25"/>
    <n v="0.25"/>
    <n v="0.5"/>
    <n v="0.72466666666666668"/>
    <n v="0"/>
    <n v="0"/>
    <n v="0"/>
    <n v="4.0996666666666668"/>
    <m/>
    <x v="0"/>
    <n v="5"/>
    <n v="1"/>
    <s v="Silver"/>
  </r>
  <r>
    <x v="30"/>
    <s v="M"/>
    <n v="15"/>
    <n v="11.52"/>
    <d v="1899-12-30T01:11:59"/>
    <d v="1899-12-30T01:16:34"/>
    <d v="1899-12-30T01:14:17"/>
    <n v="52"/>
    <d v="1899-12-30T00:06:27"/>
    <n v="2.7428571428571424"/>
    <n v="2"/>
    <n v="3"/>
    <x v="1"/>
    <n v="0.5"/>
    <n v="0.25"/>
    <n v="0.25"/>
    <n v="0"/>
    <n v="0"/>
    <n v="0"/>
    <n v="0.4"/>
    <n v="3.0214285714285709"/>
    <m/>
    <x v="0"/>
    <n v="5"/>
    <n v="1"/>
    <s v="Silver"/>
  </r>
  <r>
    <x v="29"/>
    <s v="M"/>
    <n v="15"/>
    <n v="21.11"/>
    <d v="1899-12-30T01:49:17"/>
    <d v="1899-12-30T01:49:24"/>
    <d v="1899-12-30T01:49:20"/>
    <n v="51"/>
    <d v="1899-12-30T00:05:11"/>
    <n v="5"/>
    <n v="3.75"/>
    <n v="2.25"/>
    <x v="1"/>
    <n v="0.5"/>
    <n v="0.25"/>
    <n v="0.25"/>
    <n v="0"/>
    <n v="0"/>
    <n v="0"/>
    <n v="0"/>
    <n v="4"/>
    <m/>
    <x v="0"/>
    <n v="5"/>
    <n v="1"/>
    <s v="Silver"/>
  </r>
  <r>
    <x v="28"/>
    <s v="M"/>
    <n v="15"/>
    <n v="42.2"/>
    <d v="1899-12-30T02:54:27"/>
    <d v="1899-12-30T02:57:06"/>
    <d v="1899-12-30T02:55:46"/>
    <n v="256"/>
    <d v="1899-12-30T00:04:10"/>
    <n v="5"/>
    <n v="4.75"/>
    <n v="3"/>
    <x v="3"/>
    <n v="0.25"/>
    <n v="0.5"/>
    <n v="0.25"/>
    <n v="0.17066666666666666"/>
    <n v="1"/>
    <n v="0"/>
    <n v="0"/>
    <n v="5.5456666666666665"/>
    <m/>
    <x v="43"/>
    <n v="4"/>
    <n v="1"/>
    <s v="Silver"/>
  </r>
  <r>
    <x v="31"/>
    <s v="M"/>
    <n v="15"/>
    <n v="5.0199999999999996"/>
    <d v="1899-12-30T00:25:44"/>
    <d v="1899-12-30T00:25:44"/>
    <d v="1899-12-30T00:25:44"/>
    <n v="21"/>
    <d v="1899-12-30T00:05:08"/>
    <n v="1.195238095238095"/>
    <n v="3.75"/>
    <n v="4"/>
    <x v="3"/>
    <n v="0.25"/>
    <n v="0.5"/>
    <n v="0.25"/>
    <n v="0"/>
    <n v="0"/>
    <n v="0"/>
    <n v="0"/>
    <n v="3.1738095238095236"/>
    <m/>
    <x v="0"/>
    <n v="4"/>
    <n v="1"/>
    <s v="Silver"/>
  </r>
  <r>
    <x v="33"/>
    <s v="M"/>
    <n v="15"/>
    <n v="14.01"/>
    <d v="1899-12-30T01:07:00"/>
    <d v="1899-12-30T01:07:00"/>
    <d v="1899-12-30T01:07:00"/>
    <n v="30"/>
    <d v="1899-12-30T00:04:47"/>
    <n v="3.3357142857142854"/>
    <n v="4"/>
    <n v="1.5"/>
    <x v="3"/>
    <n v="0.25"/>
    <n v="0.5"/>
    <n v="0.25"/>
    <n v="0"/>
    <n v="0"/>
    <n v="0"/>
    <n v="0"/>
    <n v="3.2089285714285714"/>
    <m/>
    <x v="0"/>
    <n v="5"/>
    <n v="1"/>
    <s v="Silver"/>
  </r>
  <r>
    <x v="36"/>
    <s v="M"/>
    <n v="15"/>
    <n v="4.28"/>
    <d v="1899-12-30T00:24:04"/>
    <d v="1899-12-30T00:24:04"/>
    <d v="1899-12-30T00:24:04"/>
    <n v="3"/>
    <d v="1899-12-30T00:05:37"/>
    <n v="1.019047619047619"/>
    <n v="3.25"/>
    <n v="2.75"/>
    <x v="3"/>
    <n v="0.25"/>
    <n v="0.5"/>
    <n v="0.25"/>
    <n v="0"/>
    <n v="0"/>
    <n v="0"/>
    <n v="0"/>
    <n v="2.5672619047619047"/>
    <m/>
    <x v="0"/>
    <n v="5"/>
    <n v="1"/>
    <s v="Silver"/>
  </r>
  <r>
    <x v="20"/>
    <s v="M"/>
    <n v="15"/>
    <n v="25.32"/>
    <d v="1899-12-30T01:59:56"/>
    <d v="1899-12-30T01:59:56"/>
    <d v="1899-12-30T01:59:56"/>
    <n v="43"/>
    <d v="1899-12-30T00:04:44"/>
    <n v="5"/>
    <n v="4.25"/>
    <n v="3.5"/>
    <x v="3"/>
    <n v="0.25"/>
    <n v="0.5"/>
    <n v="0.25"/>
    <n v="0"/>
    <n v="0.2"/>
    <n v="0"/>
    <n v="0"/>
    <n v="4.45"/>
    <m/>
    <x v="0"/>
    <n v="4"/>
    <n v="1"/>
    <s v="Silver"/>
  </r>
  <r>
    <x v="34"/>
    <s v="F"/>
    <n v="15"/>
    <n v="27.56"/>
    <d v="1899-12-30T04:12:53"/>
    <d v="1899-12-30T04:47:15"/>
    <d v="1899-12-30T04:30:04"/>
    <n v="1015"/>
    <d v="1899-12-30T00:09:48"/>
    <n v="5"/>
    <n v="0"/>
    <n v="3"/>
    <x v="3"/>
    <n v="0.25"/>
    <n v="0.5"/>
    <n v="0.25"/>
    <n v="0.67666666666666664"/>
    <n v="0.3"/>
    <n v="0"/>
    <n v="0"/>
    <n v="2.9766666666666666"/>
    <m/>
    <x v="0"/>
    <n v="5"/>
    <n v="1"/>
    <s v="Silver"/>
  </r>
  <r>
    <x v="74"/>
    <e v="#N/A"/>
    <n v="15"/>
    <m/>
    <m/>
    <m/>
    <e v="#DIV/0!"/>
    <m/>
    <e v="#DIV/0!"/>
    <e v="#N/A"/>
    <e v="#N/A"/>
    <m/>
    <x v="3"/>
    <n v="0.25"/>
    <n v="0.5"/>
    <n v="0.25"/>
    <e v="#N/A"/>
    <n v="0"/>
    <n v="0"/>
    <e v="#N/A"/>
    <e v="#N/A"/>
    <m/>
    <x v="0"/>
    <n v="0"/>
    <n v="0"/>
    <e v="#N/A"/>
  </r>
  <r>
    <x v="74"/>
    <e v="#N/A"/>
    <n v="15"/>
    <m/>
    <m/>
    <m/>
    <e v="#DIV/0!"/>
    <m/>
    <e v="#DIV/0!"/>
    <e v="#N/A"/>
    <e v="#N/A"/>
    <m/>
    <x v="3"/>
    <n v="0.25"/>
    <n v="0.5"/>
    <n v="0.25"/>
    <e v="#N/A"/>
    <n v="0"/>
    <n v="0"/>
    <e v="#N/A"/>
    <e v="#N/A"/>
    <m/>
    <x v="0"/>
    <n v="0"/>
    <n v="0"/>
    <e v="#N/A"/>
  </r>
  <r>
    <x v="74"/>
    <e v="#N/A"/>
    <n v="15"/>
    <m/>
    <m/>
    <m/>
    <e v="#DIV/0!"/>
    <m/>
    <e v="#DIV/0!"/>
    <e v="#N/A"/>
    <e v="#N/A"/>
    <m/>
    <x v="3"/>
    <n v="0.25"/>
    <n v="0.5"/>
    <n v="0.25"/>
    <e v="#N/A"/>
    <n v="0"/>
    <n v="0"/>
    <e v="#N/A"/>
    <e v="#N/A"/>
    <m/>
    <x v="0"/>
    <n v="0"/>
    <n v="0"/>
    <e v="#N/A"/>
  </r>
  <r>
    <x v="74"/>
    <m/>
    <m/>
    <m/>
    <m/>
    <m/>
    <m/>
    <m/>
    <m/>
    <m/>
    <m/>
    <m/>
    <x v="5"/>
    <m/>
    <m/>
    <m/>
    <m/>
    <m/>
    <m/>
    <m/>
    <m/>
    <m/>
    <x v="0"/>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891B325-1224-456C-811C-ED998A9CCAD3}" name="PivotTable1" cacheId="7" applyNumberFormats="0" applyBorderFormats="0" applyFontFormats="0" applyPatternFormats="0" applyAlignmentFormats="0" applyWidthHeightFormats="1" dataCaption="Values" grandTotalCaption="Total" updatedVersion="8" minRefreshableVersion="3" useAutoFormatting="1" colGrandTotals="0" itemPrintTitles="1" createdVersion="8" indent="0" outline="1" outlineData="1" multipleFieldFilters="0" rowHeaderCaption="Nume" colHeaderCaption="Tip">
  <location ref="A1:F77" firstHeaderRow="1" firstDataRow="2" firstDataCol="1"/>
  <pivotFields count="26">
    <pivotField axis="axisRow" showAll="0" sortType="ascending">
      <items count="117">
        <item x="0"/>
        <item m="1" x="86"/>
        <item x="40"/>
        <item x="41"/>
        <item m="1" x="75"/>
        <item m="1" x="98"/>
        <item m="1" x="80"/>
        <item m="1" x="92"/>
        <item x="39"/>
        <item m="1" x="102"/>
        <item x="24"/>
        <item x="1"/>
        <item x="42"/>
        <item m="1" x="103"/>
        <item x="43"/>
        <item m="1" x="111"/>
        <item x="44"/>
        <item m="1" x="84"/>
        <item x="3"/>
        <item m="1" x="78"/>
        <item x="4"/>
        <item m="1" x="96"/>
        <item x="26"/>
        <item x="5"/>
        <item m="1" x="87"/>
        <item x="37"/>
        <item m="1" x="112"/>
        <item x="6"/>
        <item x="45"/>
        <item x="46"/>
        <item x="20"/>
        <item x="7"/>
        <item m="1" x="76"/>
        <item x="47"/>
        <item x="8"/>
        <item x="48"/>
        <item m="1" x="97"/>
        <item x="9"/>
        <item x="10"/>
        <item m="1" x="94"/>
        <item x="11"/>
        <item m="1" x="88"/>
        <item x="49"/>
        <item x="33"/>
        <item m="1" x="81"/>
        <item x="12"/>
        <item x="29"/>
        <item x="27"/>
        <item x="73"/>
        <item m="1" x="101"/>
        <item x="50"/>
        <item x="51"/>
        <item x="70"/>
        <item m="1" x="115"/>
        <item x="36"/>
        <item x="52"/>
        <item x="25"/>
        <item x="30"/>
        <item x="13"/>
        <item x="21"/>
        <item m="1" x="104"/>
        <item m="1" x="113"/>
        <item x="53"/>
        <item x="32"/>
        <item x="14"/>
        <item n="Illy Veronica" m="1" x="100"/>
        <item n="Illy Veronica2" m="1" x="83"/>
        <item m="1" x="99"/>
        <item x="54"/>
        <item m="1" x="91"/>
        <item m="1" x="95"/>
        <item x="55"/>
        <item x="15"/>
        <item x="56"/>
        <item x="72"/>
        <item x="57"/>
        <item x="23"/>
        <item x="34"/>
        <item x="16"/>
        <item x="17"/>
        <item x="58"/>
        <item x="28"/>
        <item x="59"/>
        <item x="60"/>
        <item x="61"/>
        <item x="62"/>
        <item m="1" x="105"/>
        <item m="1" x="93"/>
        <item x="35"/>
        <item m="1" x="85"/>
        <item x="71"/>
        <item x="63"/>
        <item x="64"/>
        <item x="65"/>
        <item x="18"/>
        <item m="1" x="106"/>
        <item m="1" x="89"/>
        <item m="1" x="79"/>
        <item x="2"/>
        <item x="66"/>
        <item x="31"/>
        <item x="19"/>
        <item m="1" x="107"/>
        <item x="69"/>
        <item x="38"/>
        <item x="67"/>
        <item m="1" x="108"/>
        <item x="22"/>
        <item m="1" x="82"/>
        <item m="1" x="109"/>
        <item m="1" x="77"/>
        <item m="1" x="110"/>
        <item m="1" x="90"/>
        <item x="68"/>
        <item m="1" x="114"/>
        <item h="1" x="74"/>
        <item t="default"/>
      </items>
    </pivotField>
    <pivotField showAll="0"/>
    <pivotField dataField="1" showAll="0"/>
    <pivotField showAll="0"/>
    <pivotField showAll="0"/>
    <pivotField showAll="0"/>
    <pivotField showAll="0"/>
    <pivotField showAll="0"/>
    <pivotField showAll="0"/>
    <pivotField showAll="0"/>
    <pivotField showAll="0"/>
    <pivotField showAll="0"/>
    <pivotField axis="axisCol" showAll="0">
      <items count="9">
        <item x="1"/>
        <item x="2"/>
        <item x="3"/>
        <item x="5"/>
        <item x="0"/>
        <item m="1" x="7"/>
        <item m="1" x="6"/>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75">
    <i>
      <x/>
    </i>
    <i>
      <x v="2"/>
    </i>
    <i>
      <x v="3"/>
    </i>
    <i>
      <x v="8"/>
    </i>
    <i>
      <x v="10"/>
    </i>
    <i>
      <x v="11"/>
    </i>
    <i>
      <x v="12"/>
    </i>
    <i>
      <x v="14"/>
    </i>
    <i>
      <x v="16"/>
    </i>
    <i>
      <x v="18"/>
    </i>
    <i>
      <x v="20"/>
    </i>
    <i>
      <x v="22"/>
    </i>
    <i>
      <x v="23"/>
    </i>
    <i>
      <x v="25"/>
    </i>
    <i>
      <x v="27"/>
    </i>
    <i>
      <x v="28"/>
    </i>
    <i>
      <x v="29"/>
    </i>
    <i>
      <x v="30"/>
    </i>
    <i>
      <x v="31"/>
    </i>
    <i>
      <x v="33"/>
    </i>
    <i>
      <x v="34"/>
    </i>
    <i>
      <x v="35"/>
    </i>
    <i>
      <x v="37"/>
    </i>
    <i>
      <x v="38"/>
    </i>
    <i>
      <x v="40"/>
    </i>
    <i>
      <x v="42"/>
    </i>
    <i>
      <x v="43"/>
    </i>
    <i>
      <x v="45"/>
    </i>
    <i>
      <x v="46"/>
    </i>
    <i>
      <x v="47"/>
    </i>
    <i>
      <x v="48"/>
    </i>
    <i>
      <x v="50"/>
    </i>
    <i>
      <x v="51"/>
    </i>
    <i>
      <x v="52"/>
    </i>
    <i>
      <x v="54"/>
    </i>
    <i>
      <x v="55"/>
    </i>
    <i>
      <x v="56"/>
    </i>
    <i>
      <x v="57"/>
    </i>
    <i>
      <x v="58"/>
    </i>
    <i>
      <x v="59"/>
    </i>
    <i>
      <x v="62"/>
    </i>
    <i>
      <x v="63"/>
    </i>
    <i>
      <x v="64"/>
    </i>
    <i>
      <x v="68"/>
    </i>
    <i>
      <x v="71"/>
    </i>
    <i>
      <x v="72"/>
    </i>
    <i>
      <x v="73"/>
    </i>
    <i>
      <x v="74"/>
    </i>
    <i>
      <x v="75"/>
    </i>
    <i>
      <x v="76"/>
    </i>
    <i>
      <x v="77"/>
    </i>
    <i>
      <x v="78"/>
    </i>
    <i>
      <x v="79"/>
    </i>
    <i>
      <x v="80"/>
    </i>
    <i>
      <x v="81"/>
    </i>
    <i>
      <x v="82"/>
    </i>
    <i>
      <x v="83"/>
    </i>
    <i>
      <x v="84"/>
    </i>
    <i>
      <x v="85"/>
    </i>
    <i>
      <x v="88"/>
    </i>
    <i>
      <x v="90"/>
    </i>
    <i>
      <x v="91"/>
    </i>
    <i>
      <x v="92"/>
    </i>
    <i>
      <x v="93"/>
    </i>
    <i>
      <x v="94"/>
    </i>
    <i>
      <x v="98"/>
    </i>
    <i>
      <x v="99"/>
    </i>
    <i>
      <x v="100"/>
    </i>
    <i>
      <x v="101"/>
    </i>
    <i>
      <x v="103"/>
    </i>
    <i>
      <x v="104"/>
    </i>
    <i>
      <x v="105"/>
    </i>
    <i>
      <x v="107"/>
    </i>
    <i>
      <x v="113"/>
    </i>
    <i t="grand">
      <x/>
    </i>
  </rowItems>
  <colFields count="1">
    <field x="12"/>
  </colFields>
  <colItems count="5">
    <i>
      <x/>
    </i>
    <i>
      <x v="1"/>
    </i>
    <i>
      <x v="2"/>
    </i>
    <i>
      <x v="4"/>
    </i>
    <i>
      <x v="7"/>
    </i>
  </colItems>
  <dataFields count="1">
    <dataField name="Count of Etapa" fld="2" subtotal="count" baseField="0" baseItem="0" numFmtId="171"/>
  </dataFields>
  <formats count="7">
    <format dxfId="24">
      <pivotArea outline="0" collapsedLevelsAreSubtotals="1" fieldPosition="0"/>
    </format>
    <format dxfId="23">
      <pivotArea dataOnly="0" labelOnly="1" fieldPosition="0">
        <references count="1">
          <reference field="12" count="4">
            <x v="0"/>
            <x v="1"/>
            <x v="2"/>
            <x v="4"/>
          </reference>
        </references>
      </pivotArea>
    </format>
    <format dxfId="22">
      <pivotArea field="0" grandCol="1" collapsedLevelsAreSubtotals="1" axis="axisRow" fieldPosition="0">
        <references count="1">
          <reference field="0" count="73">
            <x v="0"/>
            <x v="1"/>
            <x v="2"/>
            <x v="3"/>
            <x v="4"/>
            <x v="9"/>
            <x v="10"/>
            <x v="11"/>
            <x v="13"/>
            <x v="15"/>
            <x v="17"/>
            <x v="18"/>
            <x v="20"/>
            <x v="23"/>
            <x v="24"/>
            <x v="26"/>
            <x v="27"/>
            <x v="29"/>
            <x v="30"/>
            <x v="31"/>
            <x v="32"/>
            <x v="33"/>
            <x v="34"/>
            <x v="35"/>
            <x v="36"/>
            <x v="37"/>
            <x v="38"/>
            <x v="39"/>
            <x v="40"/>
            <x v="41"/>
            <x v="43"/>
            <x v="45"/>
            <x v="47"/>
            <x v="49"/>
            <x v="53"/>
            <x v="54"/>
            <x v="57"/>
            <x v="58"/>
            <x v="60"/>
            <x v="61"/>
            <x v="62"/>
            <x v="63"/>
            <x v="64"/>
            <x v="70"/>
            <x v="72"/>
            <x v="75"/>
            <x v="77"/>
            <x v="78"/>
            <x v="79"/>
            <x v="81"/>
            <x v="82"/>
            <x v="83"/>
            <x v="84"/>
            <x v="86"/>
            <x v="87"/>
            <x v="88"/>
            <x v="89"/>
            <x v="92"/>
            <x v="94"/>
            <x v="95"/>
            <x v="96"/>
            <x v="98"/>
            <x v="99"/>
            <x v="100"/>
            <x v="101"/>
            <x v="102"/>
            <x v="103"/>
            <x v="106"/>
            <x v="109"/>
            <x v="110"/>
            <x v="111"/>
            <x v="113"/>
            <x v="114"/>
          </reference>
        </references>
      </pivotArea>
    </format>
    <format dxfId="21">
      <pivotArea dataOnly="0" labelOnly="1" fieldPosition="0">
        <references count="1">
          <reference field="12" count="4">
            <x v="0"/>
            <x v="1"/>
            <x v="2"/>
            <x v="4"/>
          </reference>
        </references>
      </pivotArea>
    </format>
    <format dxfId="20">
      <pivotArea field="12" type="button" dataOnly="0" labelOnly="1" outline="0" axis="axisCol" fieldPosition="0"/>
    </format>
    <format dxfId="19">
      <pivotArea type="topRight" dataOnly="0" labelOnly="1" outline="0" offset="A1:C1" fieldPosition="0"/>
    </format>
    <format dxfId="18">
      <pivotArea dataOnly="0" labelOnly="1" fieldPosition="0">
        <references count="1">
          <reference field="12" count="4">
            <x v="0"/>
            <x v="1"/>
            <x v="2"/>
            <x v="4"/>
          </reference>
        </references>
      </pivotArea>
    </format>
  </formats>
  <conditionalFormats count="3">
    <conditionalFormat priority="1">
      <pivotAreas count="1">
        <pivotArea type="data" collapsedLevelsAreSubtotals="1" fieldPosition="0">
          <references count="2">
            <reference field="4294967294" count="1" selected="0">
              <x v="0"/>
            </reference>
            <reference field="0" count="60">
              <x v="0"/>
              <x v="2"/>
              <x v="3"/>
              <x v="8"/>
              <x v="10"/>
              <x v="11"/>
              <x v="14"/>
              <x v="16"/>
              <x v="18"/>
              <x v="20"/>
              <x v="22"/>
              <x v="23"/>
              <x v="27"/>
              <x v="29"/>
              <x v="30"/>
              <x v="31"/>
              <x v="33"/>
              <x v="34"/>
              <x v="35"/>
              <x v="37"/>
              <x v="38"/>
              <x v="40"/>
              <x v="43"/>
              <x v="45"/>
              <x v="46"/>
              <x v="47"/>
              <x v="52"/>
              <x v="54"/>
              <x v="55"/>
              <x v="56"/>
              <x v="57"/>
              <x v="58"/>
              <x v="59"/>
              <x v="62"/>
              <x v="63"/>
              <x v="64"/>
              <x v="72"/>
              <x v="73"/>
              <x v="75"/>
              <x v="76"/>
              <x v="77"/>
              <x v="78"/>
              <x v="79"/>
              <x v="81"/>
              <x v="82"/>
              <x v="83"/>
              <x v="84"/>
              <x v="88"/>
              <x v="92"/>
              <x v="93"/>
              <x v="94"/>
              <x v="98"/>
              <x v="99"/>
              <x v="100"/>
              <x v="101"/>
              <x v="103"/>
              <x v="104"/>
              <x v="105"/>
              <x v="107"/>
              <x v="113"/>
            </reference>
          </references>
        </pivotArea>
      </pivotAreas>
    </conditionalFormat>
    <conditionalFormat priority="2">
      <pivotAreas count="1">
        <pivotArea type="data" collapsedLevelsAreSubtotals="1" fieldPosition="0">
          <references count="2">
            <reference field="4294967294" count="1" selected="0">
              <x v="0"/>
            </reference>
            <reference field="0" count="60">
              <x v="0"/>
              <x v="2"/>
              <x v="3"/>
              <x v="8"/>
              <x v="10"/>
              <x v="11"/>
              <x v="14"/>
              <x v="16"/>
              <x v="18"/>
              <x v="20"/>
              <x v="22"/>
              <x v="23"/>
              <x v="27"/>
              <x v="29"/>
              <x v="30"/>
              <x v="31"/>
              <x v="33"/>
              <x v="34"/>
              <x v="35"/>
              <x v="37"/>
              <x v="38"/>
              <x v="40"/>
              <x v="43"/>
              <x v="45"/>
              <x v="46"/>
              <x v="47"/>
              <x v="52"/>
              <x v="54"/>
              <x v="55"/>
              <x v="56"/>
              <x v="57"/>
              <x v="58"/>
              <x v="59"/>
              <x v="62"/>
              <x v="63"/>
              <x v="64"/>
              <x v="72"/>
              <x v="73"/>
              <x v="75"/>
              <x v="76"/>
              <x v="77"/>
              <x v="78"/>
              <x v="79"/>
              <x v="81"/>
              <x v="82"/>
              <x v="83"/>
              <x v="84"/>
              <x v="88"/>
              <x v="92"/>
              <x v="93"/>
              <x v="94"/>
              <x v="98"/>
              <x v="99"/>
              <x v="100"/>
              <x v="101"/>
              <x v="103"/>
              <x v="104"/>
              <x v="105"/>
              <x v="107"/>
              <x v="113"/>
            </reference>
          </references>
        </pivotArea>
      </pivotAreas>
    </conditionalFormat>
    <conditionalFormat priority="3">
      <pivotAreas count="1">
        <pivotArea type="data" collapsedLevelsAreSubtotals="1" fieldPosition="0">
          <references count="2">
            <reference field="4294967294" count="1" selected="0">
              <x v="0"/>
            </reference>
            <reference field="0" count="82">
              <x v="0"/>
              <x v="1"/>
              <x v="3"/>
              <x v="4"/>
              <x v="5"/>
              <x v="6"/>
              <x v="7"/>
              <x v="8"/>
              <x v="10"/>
              <x v="11"/>
              <x v="14"/>
              <x v="16"/>
              <x v="17"/>
              <x v="18"/>
              <x v="19"/>
              <x v="20"/>
              <x v="21"/>
              <x v="22"/>
              <x v="23"/>
              <x v="24"/>
              <x v="27"/>
              <x v="29"/>
              <x v="30"/>
              <x v="31"/>
              <x v="32"/>
              <x v="33"/>
              <x v="34"/>
              <x v="35"/>
              <x v="36"/>
              <x v="37"/>
              <x v="38"/>
              <x v="39"/>
              <x v="40"/>
              <x v="41"/>
              <x v="43"/>
              <x v="44"/>
              <x v="45"/>
              <x v="46"/>
              <x v="47"/>
              <x v="52"/>
              <x v="54"/>
              <x v="55"/>
              <x v="56"/>
              <x v="57"/>
              <x v="58"/>
              <x v="59"/>
              <x v="62"/>
              <x v="63"/>
              <x v="64"/>
              <x v="66"/>
              <x v="67"/>
              <x v="69"/>
              <x v="70"/>
              <x v="72"/>
              <x v="73"/>
              <x v="75"/>
              <x v="76"/>
              <x v="77"/>
              <x v="78"/>
              <x v="79"/>
              <x v="81"/>
              <x v="82"/>
              <x v="83"/>
              <x v="84"/>
              <x v="87"/>
              <x v="88"/>
              <x v="89"/>
              <x v="92"/>
              <x v="93"/>
              <x v="94"/>
              <x v="96"/>
              <x v="97"/>
              <x v="98"/>
              <x v="100"/>
              <x v="101"/>
              <x v="103"/>
              <x v="104"/>
              <x v="105"/>
              <x v="107"/>
              <x v="108"/>
              <x v="110"/>
              <x v="112"/>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03549AB-AF01-43C2-8C82-785B6D51AF21}" name="PivotTable1" cacheId="7" applyNumberFormats="0" applyBorderFormats="0" applyFontFormats="0" applyPatternFormats="0" applyAlignmentFormats="0" applyWidthHeightFormats="1" dataCaption="Values" grandTotalCaption="Total" updatedVersion="8" minRefreshableVersion="3" useAutoFormatting="1" colGrandTotals="0" itemPrintTitles="1" createdVersion="8" indent="0" outline="1" outlineData="1" multipleFieldFilters="0" rowHeaderCaption="Competitie" colHeaderCaption="Tip">
  <location ref="A1:B39" firstHeaderRow="1" firstDataRow="1" firstDataCol="1"/>
  <pivotFields count="26">
    <pivotField showAll="0"/>
    <pivotField showAll="0"/>
    <pivotField dataField="1" showAll="0"/>
    <pivotField showAll="0"/>
    <pivotField showAll="0"/>
    <pivotField showAll="0"/>
    <pivotField showAll="0"/>
    <pivotField showAll="0"/>
    <pivotField showAll="0"/>
    <pivotField showAll="0"/>
    <pivotField showAll="0"/>
    <pivotField showAll="0"/>
    <pivotField showAll="0">
      <items count="9">
        <item x="1"/>
        <item x="2"/>
        <item x="3"/>
        <item x="5"/>
        <item x="0"/>
        <item m="1" x="7"/>
        <item m="1" x="6"/>
        <item x="4"/>
        <item t="default"/>
      </items>
    </pivotField>
    <pivotField showAll="0"/>
    <pivotField showAll="0"/>
    <pivotField showAll="0"/>
    <pivotField showAll="0"/>
    <pivotField showAll="0"/>
    <pivotField showAll="0"/>
    <pivotField showAll="0"/>
    <pivotField showAll="0"/>
    <pivotField showAll="0"/>
    <pivotField axis="axisRow" showAll="0" sortType="descending">
      <items count="105">
        <item m="1" x="59"/>
        <item m="1" x="46"/>
        <item m="1" x="77"/>
        <item m="1" x="60"/>
        <item m="1" x="56"/>
        <item m="1" x="64"/>
        <item m="1" x="51"/>
        <item m="1" x="70"/>
        <item m="1" x="73"/>
        <item m="1" x="49"/>
        <item m="1" x="103"/>
        <item m="1" x="57"/>
        <item m="1" x="48"/>
        <item m="1" x="53"/>
        <item m="1" x="72"/>
        <item m="1" x="69"/>
        <item m="1" x="71"/>
        <item m="1" x="44"/>
        <item m="1" x="65"/>
        <item m="1" x="63"/>
        <item m="1" x="75"/>
        <item m="1" x="58"/>
        <item m="1" x="50"/>
        <item m="1" x="55"/>
        <item m="1" x="52"/>
        <item m="1" x="54"/>
        <item m="1" x="45"/>
        <item m="1" x="47"/>
        <item m="1" x="62"/>
        <item m="1" x="61"/>
        <item m="1" x="76"/>
        <item m="1" x="74"/>
        <item m="1" x="66"/>
        <item m="1" x="68"/>
        <item m="1" x="67"/>
        <item m="1" x="79"/>
        <item m="1" x="78"/>
        <item h="1" x="0"/>
        <item m="1" x="80"/>
        <item m="1" x="81"/>
        <item m="1" x="82"/>
        <item m="1" x="83"/>
        <item m="1" x="84"/>
        <item m="1" x="85"/>
        <item m="1" x="86"/>
        <item m="1" x="102"/>
        <item x="30"/>
        <item m="1" x="88"/>
        <item m="1" x="87"/>
        <item m="1" x="89"/>
        <item m="1" x="90"/>
        <item m="1" x="91"/>
        <item m="1" x="92"/>
        <item m="1" x="93"/>
        <item m="1" x="94"/>
        <item m="1" x="95"/>
        <item m="1" x="96"/>
        <item m="1" x="97"/>
        <item m="1" x="98"/>
        <item m="1" x="99"/>
        <item m="1" x="100"/>
        <item m="1" x="101"/>
        <item x="1"/>
        <item x="2"/>
        <item x="3"/>
        <item x="4"/>
        <item x="5"/>
        <item x="6"/>
        <item x="7"/>
        <item x="8"/>
        <item x="9"/>
        <item x="10"/>
        <item x="11"/>
        <item x="12"/>
        <item x="13"/>
        <item x="14"/>
        <item x="15"/>
        <item x="16"/>
        <item x="17"/>
        <item x="18"/>
        <item x="19"/>
        <item x="20"/>
        <item x="21"/>
        <item x="22"/>
        <item x="23"/>
        <item x="24"/>
        <item x="25"/>
        <item x="26"/>
        <item x="27"/>
        <item x="28"/>
        <item x="29"/>
        <item x="31"/>
        <item x="32"/>
        <item x="33"/>
        <item x="34"/>
        <item x="35"/>
        <item x="36"/>
        <item x="37"/>
        <item h="1" x="38"/>
        <item h="1" x="39"/>
        <item h="1" x="40"/>
        <item h="1" x="41"/>
        <item h="1" x="42"/>
        <item h="1" x="43"/>
        <item t="default"/>
      </items>
      <autoSortScope>
        <pivotArea dataOnly="0" outline="0" fieldPosition="0">
          <references count="1">
            <reference field="4294967294" count="1" selected="0">
              <x v="0"/>
            </reference>
          </references>
        </pivotArea>
      </autoSortScope>
    </pivotField>
    <pivotField showAll="0"/>
    <pivotField showAll="0"/>
    <pivotField showAll="0"/>
  </pivotFields>
  <rowFields count="1">
    <field x="22"/>
  </rowFields>
  <rowItems count="38">
    <i>
      <x v="64"/>
    </i>
    <i>
      <x v="75"/>
    </i>
    <i>
      <x v="91"/>
    </i>
    <i>
      <x v="80"/>
    </i>
    <i>
      <x v="83"/>
    </i>
    <i>
      <x v="67"/>
    </i>
    <i>
      <x v="71"/>
    </i>
    <i>
      <x v="77"/>
    </i>
    <i>
      <x v="95"/>
    </i>
    <i>
      <x v="68"/>
    </i>
    <i>
      <x v="46"/>
    </i>
    <i>
      <x v="87"/>
    </i>
    <i>
      <x v="63"/>
    </i>
    <i>
      <x v="72"/>
    </i>
    <i>
      <x v="73"/>
    </i>
    <i>
      <x v="85"/>
    </i>
    <i>
      <x v="74"/>
    </i>
    <i>
      <x v="89"/>
    </i>
    <i>
      <x v="65"/>
    </i>
    <i>
      <x v="82"/>
    </i>
    <i>
      <x v="76"/>
    </i>
    <i>
      <x v="84"/>
    </i>
    <i>
      <x v="70"/>
    </i>
    <i>
      <x v="86"/>
    </i>
    <i>
      <x v="96"/>
    </i>
    <i>
      <x v="88"/>
    </i>
    <i>
      <x v="62"/>
    </i>
    <i>
      <x v="90"/>
    </i>
    <i>
      <x v="92"/>
    </i>
    <i>
      <x v="94"/>
    </i>
    <i>
      <x v="93"/>
    </i>
    <i>
      <x v="66"/>
    </i>
    <i>
      <x v="69"/>
    </i>
    <i>
      <x v="81"/>
    </i>
    <i>
      <x v="97"/>
    </i>
    <i>
      <x v="78"/>
    </i>
    <i>
      <x v="79"/>
    </i>
    <i t="grand">
      <x/>
    </i>
  </rowItems>
  <colItems count="1">
    <i/>
  </colItems>
  <dataFields count="1">
    <dataField name="Participanti" fld="2" subtotal="count" baseField="0" baseItem="0" numFmtId="171"/>
  </dataFields>
  <formats count="3">
    <format dxfId="17">
      <pivotArea outline="0" collapsedLevelsAreSubtotals="1" fieldPosition="0"/>
    </format>
    <format dxfId="16">
      <pivotArea field="12" type="button" dataOnly="0" labelOnly="1" outline="0"/>
    </format>
    <format dxfId="15">
      <pivotArea type="topRight" dataOnly="0" labelOnly="1" outline="0" offset="A1:C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H24"/>
  <sheetViews>
    <sheetView workbookViewId="0">
      <selection activeCell="D24" sqref="D24"/>
    </sheetView>
  </sheetViews>
  <sheetFormatPr defaultColWidth="8.85546875" defaultRowHeight="15" x14ac:dyDescent="0.25"/>
  <cols>
    <col min="1" max="1" width="10.28515625" style="82" bestFit="1" customWidth="1"/>
    <col min="2" max="2" width="14.7109375" style="82" bestFit="1" customWidth="1"/>
    <col min="3" max="3" width="21.28515625" style="82" bestFit="1" customWidth="1"/>
    <col min="4" max="4" width="19.5703125" style="82" bestFit="1" customWidth="1"/>
    <col min="5" max="5" width="22.85546875" style="82" bestFit="1" customWidth="1"/>
    <col min="6" max="6" width="8.85546875" style="82"/>
    <col min="7" max="7" width="22.85546875" style="82" hidden="1" customWidth="1"/>
    <col min="8" max="9" width="0" style="82" hidden="1" customWidth="1"/>
    <col min="10" max="16384" width="8.85546875" style="82"/>
  </cols>
  <sheetData>
    <row r="1" spans="1:8" x14ac:dyDescent="0.25">
      <c r="C1" s="82">
        <v>1</v>
      </c>
      <c r="D1" s="82">
        <v>2</v>
      </c>
      <c r="E1" s="82">
        <v>3</v>
      </c>
      <c r="G1" s="83" t="s">
        <v>0</v>
      </c>
      <c r="H1" s="83" t="s">
        <v>1</v>
      </c>
    </row>
    <row r="2" spans="1:8" x14ac:dyDescent="0.25">
      <c r="A2" s="83" t="s">
        <v>2</v>
      </c>
      <c r="B2" s="84" t="s">
        <v>3</v>
      </c>
      <c r="C2" s="83" t="s">
        <v>4</v>
      </c>
      <c r="D2" s="82" t="s">
        <v>5</v>
      </c>
      <c r="E2" s="82" t="s">
        <v>6</v>
      </c>
      <c r="G2" s="82" t="s">
        <v>7</v>
      </c>
      <c r="H2" s="82">
        <v>16</v>
      </c>
    </row>
    <row r="3" spans="1:8" x14ac:dyDescent="0.25">
      <c r="A3" s="83" t="s">
        <v>8</v>
      </c>
      <c r="B3" s="82" t="s">
        <v>9</v>
      </c>
      <c r="C3" s="83" t="s">
        <v>10</v>
      </c>
      <c r="D3" s="82" t="s">
        <v>11</v>
      </c>
      <c r="E3" s="82" t="s">
        <v>12</v>
      </c>
      <c r="G3" s="82" t="s">
        <v>13</v>
      </c>
      <c r="H3" s="82">
        <v>12</v>
      </c>
    </row>
    <row r="4" spans="1:8" x14ac:dyDescent="0.25">
      <c r="A4" s="83" t="s">
        <v>14</v>
      </c>
      <c r="B4" s="82" t="s">
        <v>15</v>
      </c>
      <c r="C4" s="83" t="s">
        <v>12</v>
      </c>
      <c r="D4" s="82" t="s">
        <v>16</v>
      </c>
      <c r="G4" s="82" t="s">
        <v>17</v>
      </c>
      <c r="H4" s="82">
        <v>12</v>
      </c>
    </row>
    <row r="5" spans="1:8" x14ac:dyDescent="0.25">
      <c r="A5" s="83" t="s">
        <v>18</v>
      </c>
      <c r="B5" s="82" t="s">
        <v>19</v>
      </c>
      <c r="C5" s="83" t="s">
        <v>20</v>
      </c>
      <c r="D5" s="82" t="s">
        <v>21</v>
      </c>
      <c r="E5" s="82" t="s">
        <v>22</v>
      </c>
      <c r="G5" s="82" t="s">
        <v>23</v>
      </c>
      <c r="H5" s="82">
        <v>8</v>
      </c>
    </row>
    <row r="6" spans="1:8" x14ac:dyDescent="0.25">
      <c r="A6" s="83" t="s">
        <v>24</v>
      </c>
      <c r="B6" s="82" t="s">
        <v>25</v>
      </c>
      <c r="C6" s="83" t="s">
        <v>23</v>
      </c>
      <c r="D6" s="82" t="s">
        <v>26</v>
      </c>
      <c r="E6" s="82" t="s">
        <v>22</v>
      </c>
      <c r="G6" s="82" t="s">
        <v>10</v>
      </c>
      <c r="H6" s="82">
        <v>4</v>
      </c>
    </row>
    <row r="7" spans="1:8" ht="14.25" customHeight="1" x14ac:dyDescent="0.25">
      <c r="A7" s="83" t="s">
        <v>27</v>
      </c>
      <c r="B7" s="82" t="s">
        <v>28</v>
      </c>
      <c r="C7" s="83" t="s">
        <v>7</v>
      </c>
      <c r="D7" s="82" t="s">
        <v>5</v>
      </c>
      <c r="E7" s="82" t="s">
        <v>13</v>
      </c>
      <c r="G7" s="82" t="s">
        <v>12</v>
      </c>
      <c r="H7" s="82">
        <v>4</v>
      </c>
    </row>
    <row r="8" spans="1:8" ht="14.25" customHeight="1" x14ac:dyDescent="0.25">
      <c r="A8" s="83" t="s">
        <v>29</v>
      </c>
      <c r="B8" s="82" t="s">
        <v>30</v>
      </c>
      <c r="C8" s="83" t="s">
        <v>7</v>
      </c>
      <c r="D8" s="82" t="s">
        <v>13</v>
      </c>
      <c r="E8" s="82" t="s">
        <v>31</v>
      </c>
      <c r="G8" s="82" t="s">
        <v>5</v>
      </c>
      <c r="H8" s="82">
        <v>4</v>
      </c>
    </row>
    <row r="9" spans="1:8" ht="14.25" customHeight="1" x14ac:dyDescent="0.25">
      <c r="A9" s="83" t="s">
        <v>32</v>
      </c>
      <c r="B9" s="82" t="s">
        <v>33</v>
      </c>
      <c r="C9" s="83" t="s">
        <v>13</v>
      </c>
      <c r="D9" s="82" t="s">
        <v>23</v>
      </c>
      <c r="E9" s="82" t="s">
        <v>7</v>
      </c>
      <c r="G9" s="82" t="s">
        <v>34</v>
      </c>
      <c r="H9" s="82">
        <v>4</v>
      </c>
    </row>
    <row r="10" spans="1:8" ht="14.25" customHeight="1" x14ac:dyDescent="0.25">
      <c r="A10" s="83" t="s">
        <v>35</v>
      </c>
      <c r="B10" s="82" t="s">
        <v>36</v>
      </c>
      <c r="C10" s="83" t="s">
        <v>23</v>
      </c>
      <c r="D10" s="82" t="s">
        <v>13</v>
      </c>
      <c r="E10" s="82" t="s">
        <v>10</v>
      </c>
      <c r="G10" s="82" t="s">
        <v>20</v>
      </c>
      <c r="H10" s="82">
        <v>3</v>
      </c>
    </row>
    <row r="11" spans="1:8" ht="14.25" customHeight="1" x14ac:dyDescent="0.25">
      <c r="A11" s="83" t="s">
        <v>37</v>
      </c>
      <c r="B11" s="82" t="s">
        <v>38</v>
      </c>
      <c r="C11" s="83" t="s">
        <v>39</v>
      </c>
      <c r="D11" s="82" t="s">
        <v>13</v>
      </c>
      <c r="E11" s="82" t="s">
        <v>7</v>
      </c>
      <c r="G11" s="82" t="s">
        <v>4</v>
      </c>
      <c r="H11" s="82">
        <v>3</v>
      </c>
    </row>
    <row r="12" spans="1:8" ht="14.25" customHeight="1" x14ac:dyDescent="0.25">
      <c r="A12" s="83" t="s">
        <v>40</v>
      </c>
      <c r="B12" s="82" t="s">
        <v>41</v>
      </c>
      <c r="C12" s="83" t="s">
        <v>7</v>
      </c>
      <c r="D12" s="82" t="s">
        <v>34</v>
      </c>
      <c r="E12" s="82" t="s">
        <v>42</v>
      </c>
      <c r="G12" s="82" t="s">
        <v>39</v>
      </c>
      <c r="H12" s="82">
        <v>3</v>
      </c>
    </row>
    <row r="13" spans="1:8" ht="14.25" customHeight="1" x14ac:dyDescent="0.25">
      <c r="A13" s="83" t="s">
        <v>43</v>
      </c>
      <c r="B13" s="82" t="s">
        <v>44</v>
      </c>
      <c r="C13" s="83" t="s">
        <v>7</v>
      </c>
      <c r="D13" s="82" t="s">
        <v>13</v>
      </c>
      <c r="E13" s="82" t="s">
        <v>45</v>
      </c>
      <c r="G13" s="82" t="s">
        <v>45</v>
      </c>
      <c r="H13" s="82">
        <v>3</v>
      </c>
    </row>
    <row r="14" spans="1:8" ht="14.25" customHeight="1" x14ac:dyDescent="0.25">
      <c r="A14" s="83" t="s">
        <v>46</v>
      </c>
      <c r="B14" s="82" t="s">
        <v>47</v>
      </c>
      <c r="C14" s="83" t="s">
        <v>17</v>
      </c>
      <c r="D14" s="82" t="s">
        <v>48</v>
      </c>
      <c r="E14" s="82" t="s">
        <v>13</v>
      </c>
      <c r="G14" s="82" t="s">
        <v>22</v>
      </c>
      <c r="H14" s="82">
        <v>2</v>
      </c>
    </row>
    <row r="15" spans="1:8" ht="14.25" customHeight="1" x14ac:dyDescent="0.25">
      <c r="A15" s="83" t="s">
        <v>49</v>
      </c>
      <c r="B15" s="82" t="s">
        <v>50</v>
      </c>
      <c r="C15" s="83" t="s">
        <v>17</v>
      </c>
      <c r="D15" s="82" t="s">
        <v>45</v>
      </c>
      <c r="E15" s="82" t="s">
        <v>13</v>
      </c>
      <c r="G15" s="82" t="s">
        <v>21</v>
      </c>
      <c r="H15" s="82">
        <v>2</v>
      </c>
    </row>
    <row r="16" spans="1:8" ht="14.25" customHeight="1" x14ac:dyDescent="0.25">
      <c r="A16" s="83" t="s">
        <v>51</v>
      </c>
      <c r="B16" s="82" t="s">
        <v>52</v>
      </c>
      <c r="C16" s="83" t="s">
        <v>17</v>
      </c>
      <c r="D16" s="82" t="s">
        <v>53</v>
      </c>
      <c r="E16" s="82" t="s">
        <v>34</v>
      </c>
      <c r="G16" s="82" t="s">
        <v>26</v>
      </c>
      <c r="H16" s="82">
        <v>2</v>
      </c>
    </row>
    <row r="17" spans="1:8" ht="14.25" customHeight="1" x14ac:dyDescent="0.25">
      <c r="A17" s="83" t="s">
        <v>54</v>
      </c>
      <c r="B17" s="82" t="s">
        <v>55</v>
      </c>
      <c r="C17" s="83" t="s">
        <v>17</v>
      </c>
      <c r="D17" s="82" t="s">
        <v>7</v>
      </c>
      <c r="E17" s="82" t="s">
        <v>34</v>
      </c>
      <c r="G17" s="82" t="s">
        <v>11</v>
      </c>
      <c r="H17" s="82">
        <v>2</v>
      </c>
    </row>
    <row r="18" spans="1:8" ht="14.25" customHeight="1" x14ac:dyDescent="0.25">
      <c r="A18" s="83" t="s">
        <v>56</v>
      </c>
      <c r="B18" s="82" t="s">
        <v>57</v>
      </c>
      <c r="C18" s="83" t="s">
        <v>39</v>
      </c>
      <c r="D18" s="82" t="s">
        <v>58</v>
      </c>
      <c r="E18" s="82" t="s">
        <v>59</v>
      </c>
      <c r="G18" s="82" t="s">
        <v>16</v>
      </c>
      <c r="H18" s="82">
        <v>2</v>
      </c>
    </row>
    <row r="19" spans="1:8" ht="14.25" customHeight="1" x14ac:dyDescent="0.25">
      <c r="A19" s="83" t="s">
        <v>60</v>
      </c>
      <c r="B19" s="82" t="s">
        <v>61</v>
      </c>
      <c r="C19" s="83" t="s">
        <v>62</v>
      </c>
      <c r="D19" s="82" t="s">
        <v>58</v>
      </c>
      <c r="E19" s="82" t="s">
        <v>39</v>
      </c>
      <c r="G19" s="82" t="s">
        <v>48</v>
      </c>
      <c r="H19" s="82">
        <v>2</v>
      </c>
    </row>
    <row r="20" spans="1:8" x14ac:dyDescent="0.25">
      <c r="A20" s="83" t="s">
        <v>63</v>
      </c>
      <c r="B20" s="82" t="s">
        <v>64</v>
      </c>
      <c r="C20" s="83" t="s">
        <v>58</v>
      </c>
      <c r="D20" s="82" t="s">
        <v>7</v>
      </c>
      <c r="E20" s="82" t="s">
        <v>39</v>
      </c>
      <c r="G20" s="82" t="s">
        <v>53</v>
      </c>
      <c r="H20" s="82">
        <v>2</v>
      </c>
    </row>
    <row r="21" spans="1:8" x14ac:dyDescent="0.25">
      <c r="A21" s="83" t="s">
        <v>388</v>
      </c>
      <c r="B21" s="82" t="s">
        <v>389</v>
      </c>
      <c r="C21" s="83" t="s">
        <v>58</v>
      </c>
      <c r="D21" s="82" t="s">
        <v>39</v>
      </c>
      <c r="E21" s="82" t="s">
        <v>7</v>
      </c>
      <c r="G21" s="82" t="s">
        <v>31</v>
      </c>
      <c r="H21" s="82">
        <v>1</v>
      </c>
    </row>
    <row r="22" spans="1:8" x14ac:dyDescent="0.25">
      <c r="A22" s="83" t="s">
        <v>390</v>
      </c>
      <c r="B22" s="82" t="s">
        <v>426</v>
      </c>
      <c r="C22" s="83" t="s">
        <v>231</v>
      </c>
      <c r="D22" s="82" t="s">
        <v>144</v>
      </c>
      <c r="E22" s="82" t="s">
        <v>386</v>
      </c>
      <c r="G22" s="82" t="s">
        <v>6</v>
      </c>
      <c r="H22" s="82">
        <v>1</v>
      </c>
    </row>
    <row r="23" spans="1:8" x14ac:dyDescent="0.25">
      <c r="A23" s="83" t="s">
        <v>487</v>
      </c>
      <c r="B23" s="82" t="s">
        <v>488</v>
      </c>
      <c r="C23" s="83" t="s">
        <v>39</v>
      </c>
      <c r="D23" s="82" t="s">
        <v>231</v>
      </c>
      <c r="E23" s="82" t="s">
        <v>144</v>
      </c>
      <c r="G23" s="82" t="s">
        <v>42</v>
      </c>
      <c r="H23" s="82">
        <v>1</v>
      </c>
    </row>
    <row r="24" spans="1:8" x14ac:dyDescent="0.25">
      <c r="A24" s="83" t="s">
        <v>594</v>
      </c>
      <c r="B24" s="82" t="s">
        <v>595</v>
      </c>
      <c r="C24" s="83" t="s">
        <v>39</v>
      </c>
      <c r="D24" s="82" t="s">
        <v>144</v>
      </c>
      <c r="E24" s="82" t="s">
        <v>13</v>
      </c>
    </row>
  </sheetData>
  <sortState xmlns:xlrd2="http://schemas.microsoft.com/office/spreadsheetml/2017/richdata2" ref="G2:H23">
    <sortCondition descending="1" ref="H2:H23"/>
  </sortState>
  <phoneticPr fontId="19"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F2D91-D20F-45B7-A188-0A36DD775DF2}">
  <sheetPr>
    <tabColor theme="0" tint="-0.249977111117893"/>
  </sheetPr>
  <dimension ref="A1:AF29"/>
  <sheetViews>
    <sheetView zoomScale="120" zoomScaleNormal="120" workbookViewId="0">
      <pane ySplit="1" topLeftCell="A2" activePane="bottomLeft" state="frozen"/>
      <selection activeCell="A31" sqref="A31"/>
      <selection pane="bottomLeft" activeCell="J27" sqref="J27"/>
    </sheetView>
  </sheetViews>
  <sheetFormatPr defaultColWidth="9.140625" defaultRowHeight="12" x14ac:dyDescent="0.2"/>
  <cols>
    <col min="1" max="1" width="7.7109375" style="66" customWidth="1"/>
    <col min="2" max="2" width="17.140625" style="21" bestFit="1" customWidth="1"/>
    <col min="3" max="16" width="5.28515625" style="22" customWidth="1"/>
    <col min="17" max="17" width="4.85546875" style="22" customWidth="1"/>
    <col min="18" max="18" width="8.5703125" style="113" customWidth="1"/>
    <col min="19" max="19" width="12.140625" style="22" bestFit="1" customWidth="1"/>
    <col min="20" max="20" width="9" style="1" hidden="1" customWidth="1"/>
    <col min="21" max="21" width="5.85546875" style="1" hidden="1" customWidth="1"/>
    <col min="22" max="22" width="6.42578125" style="1" hidden="1" customWidth="1"/>
    <col min="23" max="23" width="11.5703125" style="1" customWidth="1"/>
    <col min="24" max="28" width="9.140625" style="1" customWidth="1"/>
    <col min="29" max="29" width="7.7109375" style="1" hidden="1" customWidth="1"/>
    <col min="30" max="31" width="9.140625" style="1" customWidth="1"/>
    <col min="32" max="32" width="9.140625" style="103" customWidth="1"/>
    <col min="33" max="35" width="9.140625" style="1" customWidth="1"/>
    <col min="36" max="16384" width="9.140625" style="1"/>
  </cols>
  <sheetData>
    <row r="1" spans="1:30" x14ac:dyDescent="0.2">
      <c r="A1" s="127" t="s">
        <v>366</v>
      </c>
      <c r="B1" s="128" t="s">
        <v>130</v>
      </c>
      <c r="C1" s="129">
        <v>1</v>
      </c>
      <c r="D1" s="129">
        <v>2</v>
      </c>
      <c r="E1" s="129">
        <v>3</v>
      </c>
      <c r="F1" s="129">
        <v>4</v>
      </c>
      <c r="G1" s="129">
        <v>5</v>
      </c>
      <c r="H1" s="129">
        <v>6</v>
      </c>
      <c r="I1" s="129">
        <v>7</v>
      </c>
      <c r="J1" s="129">
        <v>8</v>
      </c>
      <c r="K1" s="129">
        <v>9</v>
      </c>
      <c r="L1" s="129">
        <v>10</v>
      </c>
      <c r="M1" s="129">
        <v>11</v>
      </c>
      <c r="N1" s="129">
        <v>12</v>
      </c>
      <c r="O1" s="129">
        <v>13</v>
      </c>
      <c r="P1" s="129">
        <v>14</v>
      </c>
      <c r="Q1" s="129">
        <v>15</v>
      </c>
      <c r="R1" s="131" t="s">
        <v>367</v>
      </c>
      <c r="S1" s="130" t="s">
        <v>65</v>
      </c>
      <c r="T1" s="29" t="s">
        <v>482</v>
      </c>
      <c r="U1" s="29" t="s">
        <v>481</v>
      </c>
      <c r="V1" s="29" t="s">
        <v>387</v>
      </c>
      <c r="W1" s="29" t="s">
        <v>496</v>
      </c>
      <c r="X1" s="29" t="s">
        <v>588</v>
      </c>
      <c r="Y1" s="112"/>
      <c r="Z1" s="29"/>
      <c r="AA1" s="29"/>
      <c r="AB1" s="29"/>
      <c r="AC1" s="29" t="s">
        <v>369</v>
      </c>
      <c r="AD1" s="29"/>
    </row>
    <row r="2" spans="1:30" x14ac:dyDescent="0.2">
      <c r="A2" s="178">
        <v>1</v>
      </c>
      <c r="B2" s="174" t="s">
        <v>483</v>
      </c>
      <c r="C2" s="134">
        <f>IF(SUMIFS(Data!$U:$U,Data!$A:$A,$B2,Data!$C:$C,C$1)=0,"",SUMIFS(Data!$U:$U,Data!$A:$A,$B2,Data!$C:$C,C$1))</f>
        <v>4.3603333333333332</v>
      </c>
      <c r="D2" s="134">
        <f>IF(SUMIFS(Data!$U:$U,Data!$A:$A,$B2,Data!$C:$C,D$1)=0,"",SUMIFS(Data!$U:$U,Data!$A:$A,$B2,Data!$C:$C,D$1))</f>
        <v>4.0654761904761907</v>
      </c>
      <c r="E2" s="134">
        <f>IF(SUMIFS(Data!$U:$U,Data!$A:$A,$B2,Data!$C:$C,E$1)=0,"",SUMIFS(Data!$U:$U,Data!$A:$A,$B2,Data!$C:$C,E$1))</f>
        <v>3.8191071428571428</v>
      </c>
      <c r="F2" s="134">
        <f>IF(SUMIFS(Data!$U:$U,Data!$A:$A,$B2,Data!$C:$C,F$1)=0,"",SUMIFS(Data!$U:$U,Data!$A:$A,$B2,Data!$C:$C,F$1))</f>
        <v>4.4156666666666666</v>
      </c>
      <c r="G2" s="175">
        <f>IF(SUMIFS(Data!$U:$U,Data!$A:$A,$B2,Data!$C:$C,G$1)=0,"",SUMIFS(Data!$U:$U,Data!$A:$A,$B2,Data!$C:$C,G$1))</f>
        <v>4.6124999999999998</v>
      </c>
      <c r="H2" s="134">
        <f>IF(SUMIFS(Data!$U:$U,Data!$A:$A,$B2,Data!$C:$C,H$1)=0,"",SUMIFS(Data!$U:$U,Data!$A:$A,$B2,Data!$C:$C,H$1))</f>
        <v>4.7125000000000004</v>
      </c>
      <c r="I2" s="134">
        <f>IF(SUMIFS(Data!$U:$U,Data!$A:$A,$B2,Data!$C:$C,I$1)=0,"",SUMIFS(Data!$U:$U,Data!$A:$A,$B2,Data!$C:$C,I$1))</f>
        <v>4.7625000000000002</v>
      </c>
      <c r="J2" s="134">
        <f>IF(SUMIFS(Data!$U:$U,Data!$A:$A,$B2,Data!$C:$C,J$1)=0,"",SUMIFS(Data!$U:$U,Data!$A:$A,$B2,Data!$C:$C,J$1))</f>
        <v>4.4830000000000005</v>
      </c>
      <c r="K2" s="175">
        <f>IF(SUMIFS(Data!$U:$U,Data!$A:$A,$B2,Data!$C:$C,K$1)=0,"",SUMIFS(Data!$U:$U,Data!$A:$A,$B2,Data!$C:$C,K$1))</f>
        <v>4.9874999999999998</v>
      </c>
      <c r="L2" s="134">
        <f>IF(SUMIFS(Data!$U:$U,Data!$A:$A,$B2,Data!$C:$C,L$1)=0,"",SUMIFS(Data!$U:$U,Data!$A:$A,$B2,Data!$C:$C,L$1))</f>
        <v>4.0095238095238095</v>
      </c>
      <c r="M2" s="134">
        <f>IF(SUMIFS(Data!$U:$U,Data!$A:$A,$B2,Data!$C:$C,M$1)=0,"",SUMIFS(Data!$U:$U,Data!$A:$A,$B2,Data!$C:$C,M$1))</f>
        <v>3.7886904761904763</v>
      </c>
      <c r="N2" s="134">
        <f>IF(SUMIFS(Data!$U:$U,Data!$A:$A,$B2,Data!$C:$C,N$1)=0,"",SUMIFS(Data!$U:$U,Data!$A:$A,$B2,Data!$C:$C,N$1))</f>
        <v>4.5</v>
      </c>
      <c r="O2" s="134">
        <f>IF(SUMIFS(Data!$U:$U,Data!$A:$A,$B2,Data!$C:$C,O$1)=0,"",SUMIFS(Data!$U:$U,Data!$A:$A,$B2,Data!$C:$C,O$1))</f>
        <v>4.7750000000000004</v>
      </c>
      <c r="P2" s="134">
        <f>IF(SUMIFS(Data!$U:$U,Data!$A:$A,$B2,Data!$C:$C,P$1)=0,"",SUMIFS(Data!$U:$U,Data!$A:$A,$B2,Data!$C:$C,P$1))</f>
        <v>4.5250000000000004</v>
      </c>
      <c r="Q2" s="134">
        <f>IF(SUMIFS(Data!$U:$U,Data!$A:$A,$B2,Data!$C:$C,Q$1)=0,"",SUMIFS(Data!$U:$U,Data!$A:$A,$B2,Data!$C:$C,Q$1))</f>
        <v>4.6108333333333338</v>
      </c>
      <c r="R2" s="135">
        <f t="shared" ref="R2" si="0">SUM(C2:Q2)</f>
        <v>66.427630952380952</v>
      </c>
      <c r="S2" s="134">
        <f>SUMIFS(Data!D:D,Data!A:A,Silver!$B2)</f>
        <v>373.73099999999999</v>
      </c>
      <c r="T2" s="109">
        <f>COUNTIF(Data!A:A,Silver!B8)</f>
        <v>15</v>
      </c>
      <c r="U2" s="91" t="str">
        <f>VLOOKUP(B2,Participanti!A:B,2,0)</f>
        <v>M</v>
      </c>
      <c r="V2" s="111">
        <f t="shared" ref="V2" si="1">R2/S2</f>
        <v>0.17774182755078105</v>
      </c>
      <c r="W2" s="114" t="s">
        <v>495</v>
      </c>
      <c r="X2" s="114" t="s">
        <v>495</v>
      </c>
      <c r="AC2" s="1" t="e">
        <f>VLOOKUP(B2,Data_Echipe!A:R,18,0)</f>
        <v>#N/A</v>
      </c>
    </row>
    <row r="3" spans="1:30" x14ac:dyDescent="0.2">
      <c r="A3" s="178">
        <v>2</v>
      </c>
      <c r="B3" s="174" t="s">
        <v>206</v>
      </c>
      <c r="C3" s="134">
        <f>IF(SUMIFS(Data!$U:$U,Data!$A:$A,$B3,Data!$C:$C,C$1)=0,"",SUMIFS(Data!$U:$U,Data!$A:$A,$B3,Data!$C:$C,C$1))</f>
        <v>3.4007857142857141</v>
      </c>
      <c r="D3" s="134">
        <f>IF(SUMIFS(Data!$U:$U,Data!$A:$A,$B3,Data!$C:$C,D$1)=0,"",SUMIFS(Data!$U:$U,Data!$A:$A,$B3,Data!$C:$C,D$1))</f>
        <v>4.3570000000000002</v>
      </c>
      <c r="E3" s="134">
        <f>IF(SUMIFS(Data!$U:$U,Data!$A:$A,$B3,Data!$C:$C,E$1)=0,"",SUMIFS(Data!$U:$U,Data!$A:$A,$B3,Data!$C:$C,E$1))</f>
        <v>3.7208333333333332</v>
      </c>
      <c r="F3" s="134">
        <f>IF(SUMIFS(Data!$U:$U,Data!$A:$A,$B3,Data!$C:$C,F$1)=0,"",SUMIFS(Data!$U:$U,Data!$A:$A,$B3,Data!$C:$C,F$1))</f>
        <v>3.6068333333333333</v>
      </c>
      <c r="G3" s="134">
        <f>IF(SUMIFS(Data!$U:$U,Data!$A:$A,$B3,Data!$C:$C,G$1)=0,"",SUMIFS(Data!$U:$U,Data!$A:$A,$B3,Data!$C:$C,G$1))</f>
        <v>3.5279761904761902</v>
      </c>
      <c r="H3" s="175">
        <f>IF(SUMIFS(Data!$U:$U,Data!$A:$A,$B3,Data!$C:$C,H$1)=0,"",SUMIFS(Data!$U:$U,Data!$A:$A,$B3,Data!$C:$C,H$1))</f>
        <v>4.7276666666666669</v>
      </c>
      <c r="I3" s="134">
        <f>IF(SUMIFS(Data!$U:$U,Data!$A:$A,$B3,Data!$C:$C,I$1)=0,"",SUMIFS(Data!$U:$U,Data!$A:$A,$B3,Data!$C:$C,I$1))</f>
        <v>4.1875</v>
      </c>
      <c r="J3" s="134">
        <f>IF(SUMIFS(Data!$U:$U,Data!$A:$A,$B3,Data!$C:$C,J$1)=0,"",SUMIFS(Data!$U:$U,Data!$A:$A,$B3,Data!$C:$C,J$1))</f>
        <v>4.8205</v>
      </c>
      <c r="K3" s="134">
        <f>IF(SUMIFS(Data!$U:$U,Data!$A:$A,$B3,Data!$C:$C,K$1)=0,"",SUMIFS(Data!$U:$U,Data!$A:$A,$B3,Data!$C:$C,K$1))</f>
        <v>4.0351190476190473</v>
      </c>
      <c r="L3" s="134">
        <f>IF(SUMIFS(Data!$U:$U,Data!$A:$A,$B3,Data!$C:$C,L$1)=0,"",SUMIFS(Data!$U:$U,Data!$A:$A,$B3,Data!$C:$C,L$1))</f>
        <v>5</v>
      </c>
      <c r="M3" s="134">
        <f>IF(SUMIFS(Data!$U:$U,Data!$A:$A,$B3,Data!$C:$C,M$1)=0,"",SUMIFS(Data!$U:$U,Data!$A:$A,$B3,Data!$C:$C,M$1))</f>
        <v>3.9613095238095237</v>
      </c>
      <c r="N3" s="134">
        <f>IF(SUMIFS(Data!$U:$U,Data!$A:$A,$B3,Data!$C:$C,N$1)=0,"",SUMIFS(Data!$U:$U,Data!$A:$A,$B3,Data!$C:$C,N$1))</f>
        <v>4.375</v>
      </c>
      <c r="O3" s="134">
        <f>IF(SUMIFS(Data!$U:$U,Data!$A:$A,$B3,Data!$C:$C,O$1)=0,"",SUMIFS(Data!$U:$U,Data!$A:$A,$B3,Data!$C:$C,O$1))</f>
        <v>4.6580952380952381</v>
      </c>
      <c r="P3" s="134">
        <f>IF(SUMIFS(Data!$U:$U,Data!$A:$A,$B3,Data!$C:$C,P$1)=0,"",SUMIFS(Data!$U:$U,Data!$A:$A,$B3,Data!$C:$C,P$1))</f>
        <v>4.3125</v>
      </c>
      <c r="Q3" s="134">
        <f>IF(SUMIFS(Data!$U:$U,Data!$A:$A,$B3,Data!$C:$C,Q$1)=0,"",SUMIFS(Data!$U:$U,Data!$A:$A,$B3,Data!$C:$C,Q$1))</f>
        <v>4.4375</v>
      </c>
      <c r="R3" s="135">
        <f>SUM(C3:Q3)</f>
        <v>63.128619047619047</v>
      </c>
      <c r="S3" s="134">
        <f>SUMIFS(Data!D:D,Data!A:A,Silver!$B3)</f>
        <v>282.93</v>
      </c>
      <c r="T3" s="109">
        <f>COUNTIF(Data!A:A,Silver!B7)</f>
        <v>15</v>
      </c>
      <c r="U3" s="91" t="str">
        <f>VLOOKUP(B3,Participanti!A:B,2,0)</f>
        <v>M</v>
      </c>
      <c r="V3" s="111">
        <f>R3/S3</f>
        <v>0.22312451506598469</v>
      </c>
      <c r="W3" s="114" t="s">
        <v>495</v>
      </c>
      <c r="X3" s="114" t="s">
        <v>495</v>
      </c>
      <c r="AC3" s="1" t="e">
        <f>VLOOKUP(B3,Data_Echipe!A:R,18,0)</f>
        <v>#N/A</v>
      </c>
    </row>
    <row r="4" spans="1:30" x14ac:dyDescent="0.2">
      <c r="A4" s="178">
        <v>3</v>
      </c>
      <c r="B4" s="133" t="s">
        <v>325</v>
      </c>
      <c r="C4" s="134">
        <f>IF(SUMIFS(Data!$U:$U,Data!$A:$A,$B4,Data!$C:$C,C$1)=0,"",SUMIFS(Data!$U:$U,Data!$A:$A,$B4,Data!$C:$C,C$1))</f>
        <v>4.6558333333333337</v>
      </c>
      <c r="D4" s="134">
        <f>IF(SUMIFS(Data!$U:$U,Data!$A:$A,$B4,Data!$C:$C,D$1)=0,"",SUMIFS(Data!$U:$U,Data!$A:$A,$B4,Data!$C:$C,D$1))</f>
        <v>4.3548333333333336</v>
      </c>
      <c r="E4" s="134">
        <f>IF(SUMIFS(Data!$U:$U,Data!$A:$A,$B4,Data!$C:$C,E$1)=0,"",SUMIFS(Data!$U:$U,Data!$A:$A,$B4,Data!$C:$C,E$1))</f>
        <v>2.711357142857143</v>
      </c>
      <c r="F4" s="134">
        <f>IF(SUMIFS(Data!$U:$U,Data!$A:$A,$B4,Data!$C:$C,F$1)=0,"",SUMIFS(Data!$U:$U,Data!$A:$A,$B4,Data!$C:$C,F$1))</f>
        <v>4.503333333333333</v>
      </c>
      <c r="G4" s="134">
        <f>IF(SUMIFS(Data!$U:$U,Data!$A:$A,$B4,Data!$C:$C,G$1)=0,"",SUMIFS(Data!$U:$U,Data!$A:$A,$B4,Data!$C:$C,G$1))</f>
        <v>3.8096190476190475</v>
      </c>
      <c r="H4" s="134">
        <f>IF(SUMIFS(Data!$U:$U,Data!$A:$A,$B4,Data!$C:$C,H$1)=0,"",SUMIFS(Data!$U:$U,Data!$A:$A,$B4,Data!$C:$C,H$1))</f>
        <v>3.0898809523809523</v>
      </c>
      <c r="I4" s="175">
        <f>IF(SUMIFS(Data!$U:$U,Data!$A:$A,$B4,Data!$C:$C,I$1)=0,"",SUMIFS(Data!$U:$U,Data!$A:$A,$B4,Data!$C:$C,I$1))</f>
        <v>4.894333333333333</v>
      </c>
      <c r="J4" s="134">
        <f>IF(SUMIFS(Data!$U:$U,Data!$A:$A,$B4,Data!$C:$C,J$1)=0,"",SUMIFS(Data!$U:$U,Data!$A:$A,$B4,Data!$C:$C,J$1))</f>
        <v>4.9470000000000001</v>
      </c>
      <c r="K4" s="134">
        <f>IF(SUMIFS(Data!$U:$U,Data!$A:$A,$B4,Data!$C:$C,K$1)=0,"",SUMIFS(Data!$U:$U,Data!$A:$A,$B4,Data!$C:$C,K$1))</f>
        <v>4.0307619047619045</v>
      </c>
      <c r="L4" s="134">
        <f>IF(SUMIFS(Data!$U:$U,Data!$A:$A,$B4,Data!$C:$C,L$1)=0,"",SUMIFS(Data!$U:$U,Data!$A:$A,$B4,Data!$C:$C,L$1))</f>
        <v>4.2778095238095242</v>
      </c>
      <c r="M4" s="134">
        <f>IF(SUMIFS(Data!$U:$U,Data!$A:$A,$B4,Data!$C:$C,M$1)=0,"",SUMIFS(Data!$U:$U,Data!$A:$A,$B4,Data!$C:$C,M$1))</f>
        <v>3.3666666666666667</v>
      </c>
      <c r="N4" s="134">
        <f>IF(SUMIFS(Data!$U:$U,Data!$A:$A,$B4,Data!$C:$C,N$1)=0,"",SUMIFS(Data!$U:$U,Data!$A:$A,$B4,Data!$C:$C,N$1))</f>
        <v>2.9898809523809522</v>
      </c>
      <c r="O4" s="134">
        <f>IF(SUMIFS(Data!$U:$U,Data!$A:$A,$B4,Data!$C:$C,O$1)=0,"",SUMIFS(Data!$U:$U,Data!$A:$A,$B4,Data!$C:$C,O$1))</f>
        <v>4.7074999999999996</v>
      </c>
      <c r="P4" s="134">
        <f>IF(SUMIFS(Data!$U:$U,Data!$A:$A,$B4,Data!$C:$C,P$1)=0,"",SUMIFS(Data!$U:$U,Data!$A:$A,$B4,Data!$C:$C,P$1))</f>
        <v>4.7069999999999999</v>
      </c>
      <c r="Q4" s="134">
        <f>IF(SUMIFS(Data!$U:$U,Data!$A:$A,$B4,Data!$C:$C,Q$1)=0,"",SUMIFS(Data!$U:$U,Data!$A:$A,$B4,Data!$C:$C,Q$1))</f>
        <v>3.9619999999999997</v>
      </c>
      <c r="R4" s="135">
        <f>SUM(C4:Q4)</f>
        <v>61.007809523809513</v>
      </c>
      <c r="S4" s="134">
        <f>SUMIFS(Data!D:D,Data!A:A,Silver!$B4)</f>
        <v>330.27999999999992</v>
      </c>
      <c r="T4" s="109">
        <f>COUNTIF(Data!A:A,Silver!B5)</f>
        <v>15</v>
      </c>
      <c r="U4" s="91" t="str">
        <f>VLOOKUP(B4,Participanti!A:B,2,0)</f>
        <v>M</v>
      </c>
      <c r="V4" s="111">
        <f>R4/S4</f>
        <v>0.18471542183544123</v>
      </c>
      <c r="W4" s="114" t="s">
        <v>495</v>
      </c>
      <c r="X4" s="114" t="s">
        <v>495</v>
      </c>
      <c r="AC4" s="1" t="e">
        <f>VLOOKUP(B4,Data_Echipe!A:R,18,0)</f>
        <v>#N/A</v>
      </c>
    </row>
    <row r="5" spans="1:30" x14ac:dyDescent="0.2">
      <c r="A5" s="178">
        <v>4</v>
      </c>
      <c r="B5" s="133" t="s">
        <v>109</v>
      </c>
      <c r="C5" s="134">
        <f>IF(SUMIFS(Data!$U:$U,Data!$A:$A,$B5,Data!$C:$C,C$1)=0,"",SUMIFS(Data!$U:$U,Data!$A:$A,$B5,Data!$C:$C,C$1))</f>
        <v>3.7595238095238095</v>
      </c>
      <c r="D5" s="134">
        <f>IF(SUMIFS(Data!$U:$U,Data!$A:$A,$B5,Data!$C:$C,D$1)=0,"",SUMIFS(Data!$U:$U,Data!$A:$A,$B5,Data!$C:$C,D$1))</f>
        <v>3.8506666666666667</v>
      </c>
      <c r="E5" s="134">
        <f>IF(SUMIFS(Data!$U:$U,Data!$A:$A,$B5,Data!$C:$C,E$1)=0,"",SUMIFS(Data!$U:$U,Data!$A:$A,$B5,Data!$C:$C,E$1))</f>
        <v>4.5625</v>
      </c>
      <c r="F5" s="134">
        <f>IF(SUMIFS(Data!$U:$U,Data!$A:$A,$B5,Data!$C:$C,F$1)=0,"",SUMIFS(Data!$U:$U,Data!$A:$A,$B5,Data!$C:$C,F$1))</f>
        <v>4.0374999999999996</v>
      </c>
      <c r="G5" s="134">
        <f>IF(SUMIFS(Data!$U:$U,Data!$A:$A,$B5,Data!$C:$C,G$1)=0,"",SUMIFS(Data!$U:$U,Data!$A:$A,$B5,Data!$C:$C,G$1))</f>
        <v>4.1055714285714284</v>
      </c>
      <c r="H5" s="134">
        <f>IF(SUMIFS(Data!$U:$U,Data!$A:$A,$B5,Data!$C:$C,H$1)=0,"",SUMIFS(Data!$U:$U,Data!$A:$A,$B5,Data!$C:$C,H$1))</f>
        <v>3.1220238095238098</v>
      </c>
      <c r="I5" s="134">
        <f>IF(SUMIFS(Data!$U:$U,Data!$A:$A,$B5,Data!$C:$C,I$1)=0,"",SUMIFS(Data!$U:$U,Data!$A:$A,$B5,Data!$C:$C,I$1))</f>
        <v>3.4738095238095239</v>
      </c>
      <c r="J5" s="134">
        <f>IF(SUMIFS(Data!$U:$U,Data!$A:$A,$B5,Data!$C:$C,J$1)=0,"",SUMIFS(Data!$U:$U,Data!$A:$A,$B5,Data!$C:$C,J$1))</f>
        <v>4.5999999999999996</v>
      </c>
      <c r="K5" s="134">
        <f>IF(SUMIFS(Data!$U:$U,Data!$A:$A,$B5,Data!$C:$C,K$1)=0,"",SUMIFS(Data!$U:$U,Data!$A:$A,$B5,Data!$C:$C,K$1))</f>
        <v>4.95</v>
      </c>
      <c r="L5" s="134">
        <f>IF(SUMIFS(Data!$U:$U,Data!$A:$A,$B5,Data!$C:$C,L$1)=0,"",SUMIFS(Data!$U:$U,Data!$A:$A,$B5,Data!$C:$C,L$1))</f>
        <v>4.7874999999999996</v>
      </c>
      <c r="M5" s="134">
        <f>IF(SUMIFS(Data!$U:$U,Data!$A:$A,$B5,Data!$C:$C,M$1)=0,"",SUMIFS(Data!$U:$U,Data!$A:$A,$B5,Data!$C:$C,M$1))</f>
        <v>2.6857142857142859</v>
      </c>
      <c r="N5" s="134">
        <f>IF(SUMIFS(Data!$U:$U,Data!$A:$A,$B5,Data!$C:$C,N$1)=0,"",SUMIFS(Data!$U:$U,Data!$A:$A,$B5,Data!$C:$C,N$1))</f>
        <v>4.8125</v>
      </c>
      <c r="O5" s="134">
        <f>IF(SUMIFS(Data!$U:$U,Data!$A:$A,$B5,Data!$C:$C,O$1)=0,"",SUMIFS(Data!$U:$U,Data!$A:$A,$B5,Data!$C:$C,O$1))</f>
        <v>4.3865952380952384</v>
      </c>
      <c r="P5" s="134">
        <f>IF(SUMIFS(Data!$U:$U,Data!$A:$A,$B5,Data!$C:$C,P$1)=0,"",SUMIFS(Data!$U:$U,Data!$A:$A,$B5,Data!$C:$C,P$1))</f>
        <v>3.2892857142857141</v>
      </c>
      <c r="Q5" s="134">
        <f>IF(SUMIFS(Data!$U:$U,Data!$A:$A,$B5,Data!$C:$C,Q$1)=0,"",SUMIFS(Data!$U:$U,Data!$A:$A,$B5,Data!$C:$C,Q$1))</f>
        <v>4.0994047619047613</v>
      </c>
      <c r="R5" s="135">
        <f>SUM(C5:Q5)</f>
        <v>60.522595238095235</v>
      </c>
      <c r="S5" s="134">
        <f>SUMIFS(Data!D:D,Data!A:A,Silver!$B5)</f>
        <v>279.40000000000003</v>
      </c>
      <c r="T5" s="109">
        <f>COUNTIF(Data!A:A,Silver!B16)</f>
        <v>14</v>
      </c>
      <c r="U5" s="91" t="str">
        <f>VLOOKUP(B5,Participanti!A:B,2,0)</f>
        <v>M</v>
      </c>
      <c r="V5" s="111">
        <f>R5/S5</f>
        <v>0.21661630364386267</v>
      </c>
      <c r="W5" s="114"/>
      <c r="X5" s="114" t="s">
        <v>495</v>
      </c>
      <c r="AC5" s="1" t="e">
        <f>VLOOKUP(B5,Data_Echipe!A:R,18,0)</f>
        <v>#N/A</v>
      </c>
    </row>
    <row r="6" spans="1:30" x14ac:dyDescent="0.2">
      <c r="A6" s="178">
        <v>5</v>
      </c>
      <c r="B6" s="133" t="s">
        <v>330</v>
      </c>
      <c r="C6" s="134">
        <f>IF(SUMIFS(Data!$U:$U,Data!$A:$A,$B6,Data!$C:$C,C$1)=0,"",SUMIFS(Data!$U:$U,Data!$A:$A,$B6,Data!$C:$C,C$1))</f>
        <v>3.774404761904762</v>
      </c>
      <c r="D6" s="134">
        <f>IF(SUMIFS(Data!$U:$U,Data!$A:$A,$B6,Data!$C:$C,D$1)=0,"",SUMIFS(Data!$U:$U,Data!$A:$A,$B6,Data!$C:$C,D$1))</f>
        <v>4</v>
      </c>
      <c r="E6" s="175">
        <f>IF(SUMIFS(Data!$U:$U,Data!$A:$A,$B6,Data!$C:$C,E$1)=0,"",SUMIFS(Data!$U:$U,Data!$A:$A,$B6,Data!$C:$C,E$1))</f>
        <v>5.2619047619047619</v>
      </c>
      <c r="F6" s="134">
        <f>IF(SUMIFS(Data!$U:$U,Data!$A:$A,$B6,Data!$C:$C,F$1)=0,"",SUMIFS(Data!$U:$U,Data!$A:$A,$B6,Data!$C:$C,F$1))</f>
        <v>3.1375000000000002</v>
      </c>
      <c r="G6" s="134">
        <f>IF(SUMIFS(Data!$U:$U,Data!$A:$A,$B6,Data!$C:$C,G$1)=0,"",SUMIFS(Data!$U:$U,Data!$A:$A,$B6,Data!$C:$C,G$1))</f>
        <v>3.3696428571428569</v>
      </c>
      <c r="H6" s="134">
        <f>IF(SUMIFS(Data!$U:$U,Data!$A:$A,$B6,Data!$C:$C,H$1)=0,"",SUMIFS(Data!$U:$U,Data!$A:$A,$B6,Data!$C:$C,H$1))</f>
        <v>3.4470238095238095</v>
      </c>
      <c r="I6" s="134">
        <f>IF(SUMIFS(Data!$U:$U,Data!$A:$A,$B6,Data!$C:$C,I$1)=0,"",SUMIFS(Data!$U:$U,Data!$A:$A,$B6,Data!$C:$C,I$1))</f>
        <v>3.7869047619047618</v>
      </c>
      <c r="J6" s="134">
        <f>IF(SUMIFS(Data!$U:$U,Data!$A:$A,$B6,Data!$C:$C,J$1)=0,"",SUMIFS(Data!$U:$U,Data!$A:$A,$B6,Data!$C:$C,J$1))</f>
        <v>4.0625</v>
      </c>
      <c r="K6" s="134">
        <f>IF(SUMIFS(Data!$U:$U,Data!$A:$A,$B6,Data!$C:$C,K$1)=0,"",SUMIFS(Data!$U:$U,Data!$A:$A,$B6,Data!$C:$C,K$1))</f>
        <v>3.9375</v>
      </c>
      <c r="L6" s="134">
        <f>IF(SUMIFS(Data!$U:$U,Data!$A:$A,$B6,Data!$C:$C,L$1)=0,"",SUMIFS(Data!$U:$U,Data!$A:$A,$B6,Data!$C:$C,L$1))</f>
        <v>4.125</v>
      </c>
      <c r="M6" s="175">
        <f>IF(SUMIFS(Data!$U:$U,Data!$A:$A,$B6,Data!$C:$C,M$1)=0,"",SUMIFS(Data!$U:$U,Data!$A:$A,$B6,Data!$C:$C,M$1))</f>
        <v>4.789880952380952</v>
      </c>
      <c r="N6" s="175">
        <f>IF(SUMIFS(Data!$U:$U,Data!$A:$A,$B6,Data!$C:$C,N$1)=0,"",SUMIFS(Data!$U:$U,Data!$A:$A,$B6,Data!$C:$C,N$1))</f>
        <v>5.1577380952380949</v>
      </c>
      <c r="O6" s="134">
        <f>IF(SUMIFS(Data!$U:$U,Data!$A:$A,$B6,Data!$C:$C,O$1)=0,"",SUMIFS(Data!$U:$U,Data!$A:$A,$B6,Data!$C:$C,O$1))</f>
        <v>2.4940476190476191</v>
      </c>
      <c r="P6" s="134">
        <f>IF(SUMIFS(Data!$U:$U,Data!$A:$A,$B6,Data!$C:$C,P$1)=0,"",SUMIFS(Data!$U:$U,Data!$A:$A,$B6,Data!$C:$C,P$1))</f>
        <v>3.2321428571428568</v>
      </c>
      <c r="Q6" s="134">
        <f>IF(SUMIFS(Data!$U:$U,Data!$A:$A,$B6,Data!$C:$C,Q$1)=0,"",SUMIFS(Data!$U:$U,Data!$A:$A,$B6,Data!$C:$C,Q$1))</f>
        <v>5.2750000000000004</v>
      </c>
      <c r="R6" s="135">
        <f>SUM(C6:Q6)</f>
        <v>59.851190476190474</v>
      </c>
      <c r="S6" s="134">
        <f>SUMIFS(Data!D:D,Data!A:A,Silver!$B6)</f>
        <v>259.12000000000006</v>
      </c>
      <c r="T6" s="109">
        <f>COUNTIF(Data!A:A,Silver!B9)</f>
        <v>13</v>
      </c>
      <c r="U6" s="91" t="str">
        <f>VLOOKUP(B6,Participanti!A:B,2,0)</f>
        <v>M</v>
      </c>
      <c r="V6" s="111">
        <f>R6/S6</f>
        <v>0.23097866037430712</v>
      </c>
      <c r="W6" s="114"/>
      <c r="X6" s="114" t="s">
        <v>495</v>
      </c>
      <c r="AC6" s="1" t="e">
        <f>VLOOKUP(B6,Data_Echipe!A:R,18,0)</f>
        <v>#N/A</v>
      </c>
    </row>
    <row r="7" spans="1:30" x14ac:dyDescent="0.2">
      <c r="A7" s="132">
        <v>6</v>
      </c>
      <c r="B7" s="174" t="s">
        <v>477</v>
      </c>
      <c r="C7" s="134">
        <f>IF(SUMIFS(Data!$U:$U,Data!$A:$A,$B7,Data!$C:$C,C$1)=0,"",SUMIFS(Data!$U:$U,Data!$A:$A,$B7,Data!$C:$C,C$1))</f>
        <v>3.6875</v>
      </c>
      <c r="D7" s="134">
        <f>IF(SUMIFS(Data!$U:$U,Data!$A:$A,$B7,Data!$C:$C,D$1)=0,"",SUMIFS(Data!$U:$U,Data!$A:$A,$B7,Data!$C:$C,D$1))</f>
        <v>3.4708333333333332</v>
      </c>
      <c r="E7" s="134">
        <f>IF(SUMIFS(Data!$U:$U,Data!$A:$A,$B7,Data!$C:$C,E$1)=0,"",SUMIFS(Data!$U:$U,Data!$A:$A,$B7,Data!$C:$C,E$1))</f>
        <v>3.6101190476190474</v>
      </c>
      <c r="F7" s="134">
        <f>IF(SUMIFS(Data!$U:$U,Data!$A:$A,$B7,Data!$C:$C,F$1)=0,"",SUMIFS(Data!$U:$U,Data!$A:$A,$B7,Data!$C:$C,F$1))</f>
        <v>4.2874999999999996</v>
      </c>
      <c r="G7" s="134">
        <f>IF(SUMIFS(Data!$U:$U,Data!$A:$A,$B7,Data!$C:$C,G$1)=0,"",SUMIFS(Data!$U:$U,Data!$A:$A,$B7,Data!$C:$C,G$1))</f>
        <v>3.4708333333333332</v>
      </c>
      <c r="H7" s="134">
        <f>IF(SUMIFS(Data!$U:$U,Data!$A:$A,$B7,Data!$C:$C,H$1)=0,"",SUMIFS(Data!$U:$U,Data!$A:$A,$B7,Data!$C:$C,H$1))</f>
        <v>3.1636904761904763</v>
      </c>
      <c r="I7" s="134">
        <f>IF(SUMIFS(Data!$U:$U,Data!$A:$A,$B7,Data!$C:$C,I$1)=0,"",SUMIFS(Data!$U:$U,Data!$A:$A,$B7,Data!$C:$C,I$1))</f>
        <v>2.7553571428571431</v>
      </c>
      <c r="J7" s="134">
        <f>IF(SUMIFS(Data!$U:$U,Data!$A:$A,$B7,Data!$C:$C,J$1)=0,"",SUMIFS(Data!$U:$U,Data!$A:$A,$B7,Data!$C:$C,J$1))</f>
        <v>3.9375</v>
      </c>
      <c r="K7" s="134">
        <f>IF(SUMIFS(Data!$U:$U,Data!$A:$A,$B7,Data!$C:$C,K$1)=0,"",SUMIFS(Data!$U:$U,Data!$A:$A,$B7,Data!$C:$C,K$1))</f>
        <v>3.4160714285714286</v>
      </c>
      <c r="L7" s="134">
        <f>IF(SUMIFS(Data!$U:$U,Data!$A:$A,$B7,Data!$C:$C,L$1)=0,"",SUMIFS(Data!$U:$U,Data!$A:$A,$B7,Data!$C:$C,L$1))</f>
        <v>3.6375000000000002</v>
      </c>
      <c r="M7" s="134">
        <f>IF(SUMIFS(Data!$U:$U,Data!$A:$A,$B7,Data!$C:$C,M$1)=0,"",SUMIFS(Data!$U:$U,Data!$A:$A,$B7,Data!$C:$C,M$1))</f>
        <v>3.5482142857142858</v>
      </c>
      <c r="N7" s="134">
        <f>IF(SUMIFS(Data!$U:$U,Data!$A:$A,$B7,Data!$C:$C,N$1)=0,"",SUMIFS(Data!$U:$U,Data!$A:$A,$B7,Data!$C:$C,N$1))</f>
        <v>3.6559523809523808</v>
      </c>
      <c r="O7" s="134">
        <f>IF(SUMIFS(Data!$U:$U,Data!$A:$A,$B7,Data!$C:$C,O$1)=0,"",SUMIFS(Data!$U:$U,Data!$A:$A,$B7,Data!$C:$C,O$1))</f>
        <v>4.375</v>
      </c>
      <c r="P7" s="134">
        <f>IF(SUMIFS(Data!$U:$U,Data!$A:$A,$B7,Data!$C:$C,P$1)=0,"",SUMIFS(Data!$U:$U,Data!$A:$A,$B7,Data!$C:$C,P$1))</f>
        <v>3.5779761904761904</v>
      </c>
      <c r="Q7" s="134">
        <f>IF(SUMIFS(Data!$U:$U,Data!$A:$A,$B7,Data!$C:$C,Q$1)=0,"",SUMIFS(Data!$U:$U,Data!$A:$A,$B7,Data!$C:$C,Q$1))</f>
        <v>3.7250000000000001</v>
      </c>
      <c r="R7" s="135">
        <f>SUM(C7:Q7)</f>
        <v>54.319047619047623</v>
      </c>
      <c r="S7" s="134">
        <f>SUMIFS(Data!D:D,Data!A:A,Silver!$B8)</f>
        <v>219.11</v>
      </c>
      <c r="T7" s="109">
        <f>COUNTIF(Data!A:A,Silver!B21)</f>
        <v>2</v>
      </c>
      <c r="U7" s="91" t="str">
        <f>VLOOKUP(B7,Participanti!A:B,2,0)</f>
        <v>M</v>
      </c>
      <c r="V7" s="111">
        <f>R7/S7</f>
        <v>0.24790766107912746</v>
      </c>
      <c r="W7" s="114" t="s">
        <v>495</v>
      </c>
      <c r="X7" s="102"/>
      <c r="AC7" s="1" t="e">
        <f>VLOOKUP(B7,Data_Echipe!A:R,18,0)</f>
        <v>#N/A</v>
      </c>
    </row>
    <row r="8" spans="1:30" x14ac:dyDescent="0.2">
      <c r="A8" s="132">
        <v>7</v>
      </c>
      <c r="B8" s="133" t="s">
        <v>323</v>
      </c>
      <c r="C8" s="134">
        <f>IF(SUMIFS(Data!$U:$U,Data!$A:$A,$B8,Data!$C:$C,C$1)=0,"",SUMIFS(Data!$U:$U,Data!$A:$A,$B8,Data!$C:$C,C$1))</f>
        <v>3.9123095238095238</v>
      </c>
      <c r="D8" s="134">
        <f>IF(SUMIFS(Data!$U:$U,Data!$A:$A,$B8,Data!$C:$C,D$1)=0,"",SUMIFS(Data!$U:$U,Data!$A:$A,$B8,Data!$C:$C,D$1))</f>
        <v>4.0239285714285717</v>
      </c>
      <c r="E8" s="134">
        <f>IF(SUMIFS(Data!$U:$U,Data!$A:$A,$B8,Data!$C:$C,E$1)=0,"",SUMIFS(Data!$U:$U,Data!$A:$A,$B8,Data!$C:$C,E$1))</f>
        <v>3.6190476190476191</v>
      </c>
      <c r="F8" s="134">
        <f>IF(SUMIFS(Data!$U:$U,Data!$A:$A,$B8,Data!$C:$C,F$1)=0,"",SUMIFS(Data!$U:$U,Data!$A:$A,$B8,Data!$C:$C,F$1))</f>
        <v>3.9969047619047617</v>
      </c>
      <c r="G8" s="134">
        <f>IF(SUMIFS(Data!$U:$U,Data!$A:$A,$B8,Data!$C:$C,G$1)=0,"",SUMIFS(Data!$U:$U,Data!$A:$A,$B8,Data!$C:$C,G$1))</f>
        <v>4.512547619047619</v>
      </c>
      <c r="H8" s="134">
        <f>IF(SUMIFS(Data!$U:$U,Data!$A:$A,$B8,Data!$C:$C,H$1)=0,"",SUMIFS(Data!$U:$U,Data!$A:$A,$B8,Data!$C:$C,H$1))</f>
        <v>2.2928571428571427</v>
      </c>
      <c r="I8" s="134">
        <f>IF(SUMIFS(Data!$U:$U,Data!$A:$A,$B8,Data!$C:$C,I$1)=0,"",SUMIFS(Data!$U:$U,Data!$A:$A,$B8,Data!$C:$C,I$1))</f>
        <v>3.5726190476190478</v>
      </c>
      <c r="J8" s="134">
        <f>IF(SUMIFS(Data!$U:$U,Data!$A:$A,$B8,Data!$C:$C,J$1)=0,"",SUMIFS(Data!$U:$U,Data!$A:$A,$B8,Data!$C:$C,J$1))</f>
        <v>3.6577380952380953</v>
      </c>
      <c r="K8" s="134">
        <f>IF(SUMIFS(Data!$U:$U,Data!$A:$A,$B8,Data!$C:$C,K$1)=0,"",SUMIFS(Data!$U:$U,Data!$A:$A,$B8,Data!$C:$C,K$1))</f>
        <v>0.5</v>
      </c>
      <c r="L8" s="134">
        <f>IF(SUMIFS(Data!$U:$U,Data!$A:$A,$B8,Data!$C:$C,L$1)=0,"",SUMIFS(Data!$U:$U,Data!$A:$A,$B8,Data!$C:$C,L$1))</f>
        <v>3.6511428571428572</v>
      </c>
      <c r="M8" s="134">
        <f>IF(SUMIFS(Data!$U:$U,Data!$A:$A,$B8,Data!$C:$C,M$1)=0,"",SUMIFS(Data!$U:$U,Data!$A:$A,$B8,Data!$C:$C,M$1))</f>
        <v>3.8537857142857139</v>
      </c>
      <c r="N8" s="134">
        <f>IF(SUMIFS(Data!$U:$U,Data!$A:$A,$B8,Data!$C:$C,N$1)=0,"",SUMIFS(Data!$U:$U,Data!$A:$A,$B8,Data!$C:$C,N$1))</f>
        <v>3.9378333333333333</v>
      </c>
      <c r="O8" s="134">
        <f>IF(SUMIFS(Data!$U:$U,Data!$A:$A,$B8,Data!$C:$C,O$1)=0,"",SUMIFS(Data!$U:$U,Data!$A:$A,$B8,Data!$C:$C,O$1))</f>
        <v>4.6392619047619039</v>
      </c>
      <c r="P8" s="134">
        <f>IF(SUMIFS(Data!$U:$U,Data!$A:$A,$B8,Data!$C:$C,P$1)=0,"",SUMIFS(Data!$U:$U,Data!$A:$A,$B8,Data!$C:$C,P$1))</f>
        <v>3.733738095238095</v>
      </c>
      <c r="Q8" s="134">
        <f>IF(SUMIFS(Data!$U:$U,Data!$A:$A,$B8,Data!$C:$C,Q$1)=0,"",SUMIFS(Data!$U:$U,Data!$A:$A,$B8,Data!$C:$C,Q$1))</f>
        <v>4.0996666666666668</v>
      </c>
      <c r="R8" s="135">
        <f>SUM(C8:Q8)</f>
        <v>54.003380952380944</v>
      </c>
      <c r="S8" s="134">
        <f>SUMIFS(Data!D:D,Data!A:A,Silver!$B10)</f>
        <v>259.45</v>
      </c>
      <c r="T8" s="109">
        <f>COUNTIF(Data!A:A,Silver!B13)</f>
        <v>15</v>
      </c>
      <c r="U8" s="91" t="str">
        <f>VLOOKUP(B8,Participanti!A:B,2,0)</f>
        <v>M</v>
      </c>
      <c r="V8" s="111">
        <f>R8/S8</f>
        <v>0.20814561939634205</v>
      </c>
      <c r="W8" s="114"/>
      <c r="X8" s="102"/>
      <c r="AC8" s="1" t="e">
        <f>VLOOKUP(B8,Data_Echipe!A:R,18,0)</f>
        <v>#N/A</v>
      </c>
    </row>
    <row r="9" spans="1:30" x14ac:dyDescent="0.2">
      <c r="A9" s="132">
        <v>8</v>
      </c>
      <c r="B9" s="133" t="s">
        <v>470</v>
      </c>
      <c r="C9" s="175">
        <f>IF(SUMIFS(Data!$U:$U,Data!$A:$A,$B9,Data!$C:$C,C$1)=0,"",SUMIFS(Data!$U:$U,Data!$A:$A,$B9,Data!$C:$C,C$1))</f>
        <v>6.0488095238095241</v>
      </c>
      <c r="D9" s="175">
        <f>IF(SUMIFS(Data!$U:$U,Data!$A:$A,$B9,Data!$C:$C,D$1)=0,"",SUMIFS(Data!$U:$U,Data!$A:$A,$B9,Data!$C:$C,D$1))</f>
        <v>4.875</v>
      </c>
      <c r="E9" s="134">
        <f>IF(SUMIFS(Data!$U:$U,Data!$A:$A,$B9,Data!$C:$C,E$1)=0,"",SUMIFS(Data!$U:$U,Data!$A:$A,$B9,Data!$C:$C,E$1))</f>
        <v>4.2244047619047622</v>
      </c>
      <c r="F9" s="175">
        <f>IF(SUMIFS(Data!$U:$U,Data!$A:$A,$B9,Data!$C:$C,F$1)=0,"",SUMIFS(Data!$U:$U,Data!$A:$A,$B9,Data!$C:$C,F$1))</f>
        <v>4.8375000000000004</v>
      </c>
      <c r="G9" s="134">
        <f>IF(SUMIFS(Data!$U:$U,Data!$A:$A,$B9,Data!$C:$C,G$1)=0,"",SUMIFS(Data!$U:$U,Data!$A:$A,$B9,Data!$C:$C,G$1))</f>
        <v>3.9375</v>
      </c>
      <c r="H9" s="134">
        <f>IF(SUMIFS(Data!$U:$U,Data!$A:$A,$B9,Data!$C:$C,H$1)=0,"",SUMIFS(Data!$U:$U,Data!$A:$A,$B9,Data!$C:$C,H$1))</f>
        <v>4.1875</v>
      </c>
      <c r="I9" s="134">
        <f>IF(SUMIFS(Data!$U:$U,Data!$A:$A,$B9,Data!$C:$C,I$1)=0,"",SUMIFS(Data!$U:$U,Data!$A:$A,$B9,Data!$C:$C,I$1))</f>
        <v>3.9720238095238094</v>
      </c>
      <c r="J9" s="134">
        <f>IF(SUMIFS(Data!$U:$U,Data!$A:$A,$B9,Data!$C:$C,J$1)=0,"",SUMIFS(Data!$U:$U,Data!$A:$A,$B9,Data!$C:$C,J$1))</f>
        <v>3.8976190476190475</v>
      </c>
      <c r="K9" s="134">
        <f>IF(SUMIFS(Data!$U:$U,Data!$A:$A,$B9,Data!$C:$C,K$1)=0,"",SUMIFS(Data!$U:$U,Data!$A:$A,$B9,Data!$C:$C,K$1))</f>
        <v>3.905357142857143</v>
      </c>
      <c r="L9" s="176" t="str">
        <f>IF(SUMIFS(Data!$U:$U,Data!$A:$A,$B9,Data!$C:$C,L$1)=0,"",SUMIFS(Data!$U:$U,Data!$A:$A,$B9,Data!$C:$C,L$1))</f>
        <v/>
      </c>
      <c r="M9" s="134">
        <f>IF(SUMIFS(Data!$U:$U,Data!$A:$A,$B9,Data!$C:$C,M$1)=0,"",SUMIFS(Data!$U:$U,Data!$A:$A,$B9,Data!$C:$C,M$1))</f>
        <v>2.9107142857142856</v>
      </c>
      <c r="N9" s="176" t="str">
        <f>IF(SUMIFS(Data!$U:$U,Data!$A:$A,$B9,Data!$C:$C,N$1)=0,"",SUMIFS(Data!$U:$U,Data!$A:$A,$B9,Data!$C:$C,N$1))</f>
        <v/>
      </c>
      <c r="O9" s="134">
        <f>IF(SUMIFS(Data!$U:$U,Data!$A:$A,$B9,Data!$C:$C,O$1)=0,"",SUMIFS(Data!$U:$U,Data!$A:$A,$B9,Data!$C:$C,O$1))</f>
        <v>3.6035714285714286</v>
      </c>
      <c r="P9" s="134">
        <f>IF(SUMIFS(Data!$U:$U,Data!$A:$A,$B9,Data!$C:$C,P$1)=0,"",SUMIFS(Data!$U:$U,Data!$A:$A,$B9,Data!$C:$C,P$1))</f>
        <v>2.8714285714285714</v>
      </c>
      <c r="Q9" s="134">
        <f>IF(SUMIFS(Data!$U:$U,Data!$A:$A,$B9,Data!$C:$C,Q$1)=0,"",SUMIFS(Data!$U:$U,Data!$A:$A,$B9,Data!$C:$C,Q$1))</f>
        <v>4</v>
      </c>
      <c r="R9" s="135">
        <f>SUM(C9:Q9)</f>
        <v>53.271428571428572</v>
      </c>
      <c r="S9" s="134">
        <f>SUMIFS(Data!D:D,Data!A:A,Silver!$B12)</f>
        <v>250.67999999999998</v>
      </c>
      <c r="T9" s="109">
        <f>COUNTIF(Data!A:A,Silver!B3)</f>
        <v>15</v>
      </c>
      <c r="U9" s="91" t="str">
        <f>VLOOKUP(B9,Participanti!A:B,2,0)</f>
        <v>M</v>
      </c>
      <c r="V9" s="111">
        <f>R9/S9</f>
        <v>0.21250769335977571</v>
      </c>
      <c r="W9" s="114" t="s">
        <v>495</v>
      </c>
      <c r="X9" s="102"/>
      <c r="AC9" s="1" t="e">
        <f>VLOOKUP(B9,Data_Echipe!A:R,18,0)</f>
        <v>#N/A</v>
      </c>
    </row>
    <row r="10" spans="1:30" x14ac:dyDescent="0.2">
      <c r="A10" s="132">
        <v>9</v>
      </c>
      <c r="B10" s="133" t="s">
        <v>517</v>
      </c>
      <c r="C10" s="134">
        <f>IF(SUMIFS(Data!$U:$U,Data!$A:$A,$B10,Data!$C:$C,C$1)=0,"",SUMIFS(Data!$U:$U,Data!$A:$A,$B10,Data!$C:$C,C$1))</f>
        <v>3.0619047619047617</v>
      </c>
      <c r="D10" s="134">
        <f>IF(SUMIFS(Data!$U:$U,Data!$A:$A,$B10,Data!$C:$C,D$1)=0,"",SUMIFS(Data!$U:$U,Data!$A:$A,$B10,Data!$C:$C,D$1))</f>
        <v>4.1124999999999998</v>
      </c>
      <c r="E10" s="134">
        <f>IF(SUMIFS(Data!$U:$U,Data!$A:$A,$B10,Data!$C:$C,E$1)=0,"",SUMIFS(Data!$U:$U,Data!$A:$A,$B10,Data!$C:$C,E$1))</f>
        <v>3.625</v>
      </c>
      <c r="F10" s="134">
        <f>IF(SUMIFS(Data!$U:$U,Data!$A:$A,$B10,Data!$C:$C,F$1)=0,"",SUMIFS(Data!$U:$U,Data!$A:$A,$B10,Data!$C:$C,F$1))</f>
        <v>3.9750000000000001</v>
      </c>
      <c r="G10" s="134">
        <f>IF(SUMIFS(Data!$U:$U,Data!$A:$A,$B10,Data!$C:$C,G$1)=0,"",SUMIFS(Data!$U:$U,Data!$A:$A,$B10,Data!$C:$C,G$1))</f>
        <v>2.7476190476190476</v>
      </c>
      <c r="H10" s="134">
        <f>IF(SUMIFS(Data!$U:$U,Data!$A:$A,$B10,Data!$C:$C,H$1)=0,"",SUMIFS(Data!$U:$U,Data!$A:$A,$B10,Data!$C:$C,H$1))</f>
        <v>3.5</v>
      </c>
      <c r="I10" s="134">
        <f>IF(SUMIFS(Data!$U:$U,Data!$A:$A,$B10,Data!$C:$C,I$1)=0,"",SUMIFS(Data!$U:$U,Data!$A:$A,$B10,Data!$C:$C,I$1))</f>
        <v>3.0065476190476188</v>
      </c>
      <c r="J10" s="175">
        <f>IF(SUMIFS(Data!$U:$U,Data!$A:$A,$B10,Data!$C:$C,J$1)=0,"",SUMIFS(Data!$U:$U,Data!$A:$A,$B10,Data!$C:$C,J$1))</f>
        <v>5.9551666666666669</v>
      </c>
      <c r="K10" s="134">
        <f>IF(SUMIFS(Data!$U:$U,Data!$A:$A,$B10,Data!$C:$C,K$1)=0,"",SUMIFS(Data!$U:$U,Data!$A:$A,$B10,Data!$C:$C,K$1))</f>
        <v>3.5160714285714283</v>
      </c>
      <c r="L10" s="134">
        <f>IF(SUMIFS(Data!$U:$U,Data!$A:$A,$B10,Data!$C:$C,L$1)=0,"",SUMIFS(Data!$U:$U,Data!$A:$A,$B10,Data!$C:$C,L$1))</f>
        <v>3.75</v>
      </c>
      <c r="M10" s="134">
        <f>IF(SUMIFS(Data!$U:$U,Data!$A:$A,$B10,Data!$C:$C,M$1)=0,"",SUMIFS(Data!$U:$U,Data!$A:$A,$B10,Data!$C:$C,M$1))</f>
        <v>4.2261904761904763</v>
      </c>
      <c r="N10" s="134">
        <f>IF(SUMIFS(Data!$U:$U,Data!$A:$A,$B10,Data!$C:$C,N$1)=0,"",SUMIFS(Data!$U:$U,Data!$A:$A,$B10,Data!$C:$C,N$1))</f>
        <v>2.9321428571428569</v>
      </c>
      <c r="O10" s="134">
        <f>IF(SUMIFS(Data!$U:$U,Data!$A:$A,$B10,Data!$C:$C,O$1)=0,"",SUMIFS(Data!$U:$U,Data!$A:$A,$B10,Data!$C:$C,O$1))</f>
        <v>2.8327380952380952</v>
      </c>
      <c r="P10" s="134">
        <f>IF(SUMIFS(Data!$U:$U,Data!$A:$A,$B10,Data!$C:$C,P$1)=0,"",SUMIFS(Data!$U:$U,Data!$A:$A,$B10,Data!$C:$C,P$1))</f>
        <v>2.9404761904761907</v>
      </c>
      <c r="Q10" s="134">
        <f>IF(SUMIFS(Data!$U:$U,Data!$A:$A,$B10,Data!$C:$C,Q$1)=0,"",SUMIFS(Data!$U:$U,Data!$A:$A,$B10,Data!$C:$C,Q$1))</f>
        <v>3.0785714285714287</v>
      </c>
      <c r="R10" s="135">
        <f>SUM(C10:Q10)</f>
        <v>53.259928571428567</v>
      </c>
      <c r="S10" s="134">
        <f>SUMIFS(Data!D:D,Data!A:A,Silver!$B9)</f>
        <v>227.88</v>
      </c>
      <c r="T10" s="109">
        <f>COUNTIF(Data!A:A,Silver!B19)</f>
        <v>7</v>
      </c>
      <c r="U10" s="91" t="str">
        <f>VLOOKUP(B10,Participanti!A:B,2,0)</f>
        <v>M</v>
      </c>
      <c r="V10" s="111">
        <f>R10/S10</f>
        <v>0.23371918804383257</v>
      </c>
      <c r="W10" s="114" t="s">
        <v>494</v>
      </c>
      <c r="X10" s="102"/>
      <c r="AC10" s="1" t="e">
        <f>VLOOKUP(B10,Data_Echipe!A:R,18,0)</f>
        <v>#N/A</v>
      </c>
    </row>
    <row r="11" spans="1:30" x14ac:dyDescent="0.2">
      <c r="A11" s="132">
        <v>10</v>
      </c>
      <c r="B11" s="133" t="s">
        <v>350</v>
      </c>
      <c r="C11" s="134">
        <f>IF(SUMIFS(Data!$U:$U,Data!$A:$A,$B11,Data!$C:$C,C$1)=0,"",SUMIFS(Data!$U:$U,Data!$A:$A,$B11,Data!$C:$C,C$1))</f>
        <v>3.95</v>
      </c>
      <c r="D11" s="134">
        <f>IF(SUMIFS(Data!$U:$U,Data!$A:$A,$B11,Data!$C:$C,D$1)=0,"",SUMIFS(Data!$U:$U,Data!$A:$A,$B11,Data!$C:$C,D$1))</f>
        <v>3.9047619047619047</v>
      </c>
      <c r="E11" s="134">
        <f>IF(SUMIFS(Data!$U:$U,Data!$A:$A,$B11,Data!$C:$C,E$1)=0,"",SUMIFS(Data!$U:$U,Data!$A:$A,$B11,Data!$C:$C,E$1))</f>
        <v>5.2</v>
      </c>
      <c r="F11" s="134">
        <f>IF(SUMIFS(Data!$U:$U,Data!$A:$A,$B11,Data!$C:$C,F$1)=0,"",SUMIFS(Data!$U:$U,Data!$A:$A,$B11,Data!$C:$C,F$1))</f>
        <v>2.3452380952380953</v>
      </c>
      <c r="G11" s="176" t="str">
        <f>IF(SUMIFS(Data!$U:$U,Data!$A:$A,$B11,Data!$C:$C,G$1)=0,"",SUMIFS(Data!$U:$U,Data!$A:$A,$B11,Data!$C:$C,G$1))</f>
        <v/>
      </c>
      <c r="H11" s="134">
        <f>IF(SUMIFS(Data!$U:$U,Data!$A:$A,$B11,Data!$C:$C,H$1)=0,"",SUMIFS(Data!$U:$U,Data!$A:$A,$B11,Data!$C:$C,H$1))</f>
        <v>2.7214285714285715</v>
      </c>
      <c r="I11" s="134">
        <f>IF(SUMIFS(Data!$U:$U,Data!$A:$A,$B11,Data!$C:$C,I$1)=0,"",SUMIFS(Data!$U:$U,Data!$A:$A,$B11,Data!$C:$C,I$1))</f>
        <v>4.5250000000000004</v>
      </c>
      <c r="J11" s="134">
        <f>IF(SUMIFS(Data!$U:$U,Data!$A:$A,$B11,Data!$C:$C,J$1)=0,"",SUMIFS(Data!$U:$U,Data!$A:$A,$B11,Data!$C:$C,J$1))</f>
        <v>4.3125</v>
      </c>
      <c r="K11" s="134">
        <f>IF(SUMIFS(Data!$U:$U,Data!$A:$A,$B11,Data!$C:$C,K$1)=0,"",SUMIFS(Data!$U:$U,Data!$A:$A,$B11,Data!$C:$C,K$1))</f>
        <v>4.2625000000000002</v>
      </c>
      <c r="L11" s="134">
        <f>IF(SUMIFS(Data!$U:$U,Data!$A:$A,$B11,Data!$C:$C,L$1)=0,"",SUMIFS(Data!$U:$U,Data!$A:$A,$B11,Data!$C:$C,L$1))</f>
        <v>4.8250000000000002</v>
      </c>
      <c r="M11" s="134">
        <f>IF(SUMIFS(Data!$U:$U,Data!$A:$A,$B11,Data!$C:$C,M$1)=0,"",SUMIFS(Data!$U:$U,Data!$A:$A,$B11,Data!$C:$C,M$1))</f>
        <v>4.7750000000000004</v>
      </c>
      <c r="N11" s="134">
        <f>IF(SUMIFS(Data!$U:$U,Data!$A:$A,$B11,Data!$C:$C,N$1)=0,"",SUMIFS(Data!$U:$U,Data!$A:$A,$B11,Data!$C:$C,N$1))</f>
        <v>4.1226190476190467</v>
      </c>
      <c r="O11" s="134">
        <f>IF(SUMIFS(Data!$U:$U,Data!$A:$A,$B11,Data!$C:$C,O$1)=0,"",SUMIFS(Data!$U:$U,Data!$A:$A,$B11,Data!$C:$C,O$1))</f>
        <v>2.469642857142857</v>
      </c>
      <c r="P11" s="176" t="str">
        <f>IF(SUMIFS(Data!$U:$U,Data!$A:$A,$B11,Data!$C:$C,P$1)=0,"",SUMIFS(Data!$U:$U,Data!$A:$A,$B11,Data!$C:$C,P$1))</f>
        <v/>
      </c>
      <c r="Q11" s="134">
        <f>IF(SUMIFS(Data!$U:$U,Data!$A:$A,$B11,Data!$C:$C,Q$1)=0,"",SUMIFS(Data!$U:$U,Data!$A:$A,$B11,Data!$C:$C,Q$1))</f>
        <v>5.5456666666666665</v>
      </c>
      <c r="R11" s="135">
        <f>SUM(C11:Q11)</f>
        <v>52.959357142857144</v>
      </c>
      <c r="S11" s="134">
        <f>SUMIFS(Data!D:D,Data!A:A,Silver!$B13)</f>
        <v>199.75</v>
      </c>
      <c r="T11" s="109">
        <f>COUNTIF(Data!A:A,Silver!B10)</f>
        <v>15</v>
      </c>
      <c r="U11" s="91" t="str">
        <f>VLOOKUP(B11,Participanti!A:B,2,0)</f>
        <v>M</v>
      </c>
      <c r="V11" s="111">
        <f>R11/S11</f>
        <v>0.26512819595923476</v>
      </c>
      <c r="W11" s="114"/>
      <c r="X11" s="102"/>
      <c r="AC11" s="1" t="e">
        <f>VLOOKUP(B11,Data_Echipe!A:R,18,0)</f>
        <v>#N/A</v>
      </c>
    </row>
    <row r="12" spans="1:30" x14ac:dyDescent="0.2">
      <c r="A12" s="132">
        <v>11</v>
      </c>
      <c r="B12" s="174" t="s">
        <v>472</v>
      </c>
      <c r="C12" s="134">
        <f>IF(SUMIFS(Data!$U:$U,Data!$A:$A,$B12,Data!$C:$C,C$1)=0,"",SUMIFS(Data!$U:$U,Data!$A:$A,$B12,Data!$C:$C,C$1))</f>
        <v>3.6934523809523809</v>
      </c>
      <c r="D12" s="134">
        <f>IF(SUMIFS(Data!$U:$U,Data!$A:$A,$B12,Data!$C:$C,D$1)=0,"",SUMIFS(Data!$U:$U,Data!$A:$A,$B12,Data!$C:$C,D$1))</f>
        <v>3.1625000000000001</v>
      </c>
      <c r="E12" s="134">
        <f>IF(SUMIFS(Data!$U:$U,Data!$A:$A,$B12,Data!$C:$C,E$1)=0,"",SUMIFS(Data!$U:$U,Data!$A:$A,$B12,Data!$C:$C,E$1))</f>
        <v>3.638095238095238</v>
      </c>
      <c r="F12" s="134">
        <f>IF(SUMIFS(Data!$U:$U,Data!$A:$A,$B12,Data!$C:$C,F$1)=0,"",SUMIFS(Data!$U:$U,Data!$A:$A,$B12,Data!$C:$C,F$1))</f>
        <v>2.9464285714285712</v>
      </c>
      <c r="G12" s="134">
        <f>IF(SUMIFS(Data!$U:$U,Data!$A:$A,$B12,Data!$C:$C,G$1)=0,"",SUMIFS(Data!$U:$U,Data!$A:$A,$B12,Data!$C:$C,G$1))</f>
        <v>3.2648809523809526</v>
      </c>
      <c r="H12" s="134">
        <f>IF(SUMIFS(Data!$U:$U,Data!$A:$A,$B12,Data!$C:$C,H$1)=0,"",SUMIFS(Data!$U:$U,Data!$A:$A,$B12,Data!$C:$C,H$1))</f>
        <v>3.519047619047619</v>
      </c>
      <c r="I12" s="134">
        <f>IF(SUMIFS(Data!$U:$U,Data!$A:$A,$B12,Data!$C:$C,I$1)=0,"",SUMIFS(Data!$U:$U,Data!$A:$A,$B12,Data!$C:$C,I$1))</f>
        <v>3.4023809523809523</v>
      </c>
      <c r="J12" s="134">
        <f>IF(SUMIFS(Data!$U:$U,Data!$A:$A,$B12,Data!$C:$C,J$1)=0,"",SUMIFS(Data!$U:$U,Data!$A:$A,$B12,Data!$C:$C,J$1))</f>
        <v>3.3839285714285712</v>
      </c>
      <c r="K12" s="134">
        <f>IF(SUMIFS(Data!$U:$U,Data!$A:$A,$B12,Data!$C:$C,K$1)=0,"",SUMIFS(Data!$U:$U,Data!$A:$A,$B12,Data!$C:$C,K$1))</f>
        <v>3.3577380952380951</v>
      </c>
      <c r="L12" s="134">
        <f>IF(SUMIFS(Data!$U:$U,Data!$A:$A,$B12,Data!$C:$C,L$1)=0,"",SUMIFS(Data!$U:$U,Data!$A:$A,$B12,Data!$C:$C,L$1))</f>
        <v>4.625</v>
      </c>
      <c r="M12" s="134">
        <f>IF(SUMIFS(Data!$U:$U,Data!$A:$A,$B12,Data!$C:$C,M$1)=0,"",SUMIFS(Data!$U:$U,Data!$A:$A,$B12,Data!$C:$C,M$1))</f>
        <v>4.4208333333333325</v>
      </c>
      <c r="N12" s="134">
        <f>IF(SUMIFS(Data!$U:$U,Data!$A:$A,$B12,Data!$C:$C,N$1)=0,"",SUMIFS(Data!$U:$U,Data!$A:$A,$B12,Data!$C:$C,N$1))</f>
        <v>3.7</v>
      </c>
      <c r="O12" s="134">
        <f>IF(SUMIFS(Data!$U:$U,Data!$A:$A,$B12,Data!$C:$C,O$1)=0,"",SUMIFS(Data!$U:$U,Data!$A:$A,$B12,Data!$C:$C,O$1))</f>
        <v>4.1250714285714283</v>
      </c>
      <c r="P12" s="134">
        <f>IF(SUMIFS(Data!$U:$U,Data!$A:$A,$B12,Data!$C:$C,P$1)=0,"",SUMIFS(Data!$U:$U,Data!$A:$A,$B12,Data!$C:$C,P$1))</f>
        <v>3.7089285714285714</v>
      </c>
      <c r="Q12" s="134">
        <f>IF(SUMIFS(Data!$U:$U,Data!$A:$A,$B12,Data!$C:$C,Q$1)=0,"",SUMIFS(Data!$U:$U,Data!$A:$A,$B12,Data!$C:$C,Q$1))</f>
        <v>1.9339285714285714</v>
      </c>
      <c r="R12" s="135">
        <f>SUM(C12:Q12)</f>
        <v>52.882214285714291</v>
      </c>
      <c r="S12" s="134">
        <f>SUMIFS(Data!D:D,Data!A:A,Silver!$B7)</f>
        <v>218.11999999999998</v>
      </c>
      <c r="T12" s="109">
        <f>COUNTIF(Data!A:A,Silver!B20)</f>
        <v>6</v>
      </c>
      <c r="U12" s="91" t="str">
        <f>VLOOKUP(B12,Participanti!A:B,2,0)</f>
        <v>M</v>
      </c>
      <c r="V12" s="111">
        <f>R12/S12</f>
        <v>0.24244550837022877</v>
      </c>
      <c r="W12" s="114" t="s">
        <v>495</v>
      </c>
      <c r="X12" s="102"/>
      <c r="AC12" s="1" t="e">
        <f>VLOOKUP(B12,Data_Echipe!A:R,18,0)</f>
        <v>#N/A</v>
      </c>
    </row>
    <row r="13" spans="1:30" x14ac:dyDescent="0.2">
      <c r="A13" s="132">
        <v>12</v>
      </c>
      <c r="B13" s="133" t="s">
        <v>207</v>
      </c>
      <c r="C13" s="134">
        <f>IF(SUMIFS(Data!$U:$U,Data!$A:$A,$B13,Data!$C:$C,C$1)=0,"",SUMIFS(Data!$U:$U,Data!$A:$A,$B13,Data!$C:$C,C$1))</f>
        <v>3.4392857142857141</v>
      </c>
      <c r="D13" s="134">
        <f>IF(SUMIFS(Data!$U:$U,Data!$A:$A,$B13,Data!$C:$C,D$1)=0,"",SUMIFS(Data!$U:$U,Data!$A:$A,$B13,Data!$C:$C,D$1))</f>
        <v>3.1267857142857141</v>
      </c>
      <c r="E13" s="134">
        <f>IF(SUMIFS(Data!$U:$U,Data!$A:$A,$B13,Data!$C:$C,E$1)=0,"",SUMIFS(Data!$U:$U,Data!$A:$A,$B13,Data!$C:$C,E$1))</f>
        <v>3.6892857142857141</v>
      </c>
      <c r="F13" s="134">
        <f>IF(SUMIFS(Data!$U:$U,Data!$A:$A,$B13,Data!$C:$C,F$1)=0,"",SUMIFS(Data!$U:$U,Data!$A:$A,$B13,Data!$C:$C,F$1))</f>
        <v>2.9976190476190472</v>
      </c>
      <c r="G13" s="134">
        <f>IF(SUMIFS(Data!$U:$U,Data!$A:$A,$B13,Data!$C:$C,G$1)=0,"",SUMIFS(Data!$U:$U,Data!$A:$A,$B13,Data!$C:$C,G$1))</f>
        <v>3.5595238095238093</v>
      </c>
      <c r="H13" s="134">
        <f>IF(SUMIFS(Data!$U:$U,Data!$A:$A,$B13,Data!$C:$C,H$1)=0,"",SUMIFS(Data!$U:$U,Data!$A:$A,$B13,Data!$C:$C,H$1))</f>
        <v>3.3089285714285714</v>
      </c>
      <c r="I13" s="134">
        <f>IF(SUMIFS(Data!$U:$U,Data!$A:$A,$B13,Data!$C:$C,I$1)=0,"",SUMIFS(Data!$U:$U,Data!$A:$A,$B13,Data!$C:$C,I$1))</f>
        <v>3.4964285714285714</v>
      </c>
      <c r="J13" s="134">
        <f>IF(SUMIFS(Data!$U:$U,Data!$A:$A,$B13,Data!$C:$C,J$1)=0,"",SUMIFS(Data!$U:$U,Data!$A:$A,$B13,Data!$C:$C,J$1))</f>
        <v>3.4440476190476192</v>
      </c>
      <c r="K13" s="134">
        <f>IF(SUMIFS(Data!$U:$U,Data!$A:$A,$B13,Data!$C:$C,K$1)=0,"",SUMIFS(Data!$U:$U,Data!$A:$A,$B13,Data!$C:$C,K$1))</f>
        <v>3.3809523809523809</v>
      </c>
      <c r="L13" s="134">
        <f>IF(SUMIFS(Data!$U:$U,Data!$A:$A,$B13,Data!$C:$C,L$1)=0,"",SUMIFS(Data!$U:$U,Data!$A:$A,$B13,Data!$C:$C,L$1))</f>
        <v>3.1851190476190472</v>
      </c>
      <c r="M13" s="134">
        <f>IF(SUMIFS(Data!$U:$U,Data!$A:$A,$B13,Data!$C:$C,M$1)=0,"",SUMIFS(Data!$U:$U,Data!$A:$A,$B13,Data!$C:$C,M$1))</f>
        <v>3.3714285714285714</v>
      </c>
      <c r="N13" s="134">
        <f>IF(SUMIFS(Data!$U:$U,Data!$A:$A,$B13,Data!$C:$C,N$1)=0,"",SUMIFS(Data!$U:$U,Data!$A:$A,$B13,Data!$C:$C,N$1))</f>
        <v>3.4970238095238093</v>
      </c>
      <c r="O13" s="175">
        <f>IF(SUMIFS(Data!$U:$U,Data!$A:$A,$B13,Data!$C:$C,O$1)=0,"",SUMIFS(Data!$U:$U,Data!$A:$A,$B13,Data!$C:$C,O$1))</f>
        <v>5.9948333333333341</v>
      </c>
      <c r="P13" s="134">
        <f>IF(SUMIFS(Data!$U:$U,Data!$A:$A,$B13,Data!$C:$C,P$1)=0,"",SUMIFS(Data!$U:$U,Data!$A:$A,$B13,Data!$C:$C,P$1))</f>
        <v>3.2720238095238092</v>
      </c>
      <c r="Q13" s="134">
        <f>IF(SUMIFS(Data!$U:$U,Data!$A:$A,$B13,Data!$C:$C,Q$1)=0,"",SUMIFS(Data!$U:$U,Data!$A:$A,$B13,Data!$C:$C,Q$1))</f>
        <v>3.0214285714285709</v>
      </c>
      <c r="R13" s="135">
        <f>SUM(C13:Q13)</f>
        <v>52.784714285714287</v>
      </c>
      <c r="S13" s="134">
        <f>SUMIFS(Data!D:D,Data!A:A,Silver!$B11)</f>
        <v>266.63</v>
      </c>
      <c r="T13" s="109">
        <f>COUNTIF(Data!A:A,Silver!B14)</f>
        <v>14</v>
      </c>
      <c r="U13" s="91" t="str">
        <f>VLOOKUP(B13,Participanti!A:B,2,0)</f>
        <v>M</v>
      </c>
      <c r="V13" s="111">
        <f>R13/S13</f>
        <v>0.19796989943260057</v>
      </c>
      <c r="W13" s="114"/>
      <c r="X13" s="102"/>
      <c r="AC13" s="1" t="e">
        <f>VLOOKUP(B13,Data_Echipe!A:R,18,0)</f>
        <v>#N/A</v>
      </c>
    </row>
    <row r="14" spans="1:30" x14ac:dyDescent="0.2">
      <c r="A14" s="132">
        <v>13</v>
      </c>
      <c r="B14" s="133" t="s">
        <v>342</v>
      </c>
      <c r="C14" s="134">
        <f>IF(SUMIFS(Data!$U:$U,Data!$A:$A,$B14,Data!$C:$C,C$1)=0,"",SUMIFS(Data!$U:$U,Data!$A:$A,$B14,Data!$C:$C,C$1))</f>
        <v>2.6648809523809525</v>
      </c>
      <c r="D14" s="134">
        <f>IF(SUMIFS(Data!$U:$U,Data!$A:$A,$B14,Data!$C:$C,D$1)=0,"",SUMIFS(Data!$U:$U,Data!$A:$A,$B14,Data!$C:$C,D$1))</f>
        <v>3.0726190476190478</v>
      </c>
      <c r="E14" s="176" t="str">
        <f>IF(SUMIFS(Data!$U:$U,Data!$A:$A,$B14,Data!$C:$C,E$1)=0,"",SUMIFS(Data!$U:$U,Data!$A:$A,$B14,Data!$C:$C,E$1))</f>
        <v/>
      </c>
      <c r="F14" s="134">
        <f>IF(SUMIFS(Data!$U:$U,Data!$A:$A,$B14,Data!$C:$C,F$1)=0,"",SUMIFS(Data!$U:$U,Data!$A:$A,$B14,Data!$C:$C,F$1))</f>
        <v>3.4375</v>
      </c>
      <c r="G14" s="134">
        <f>IF(SUMIFS(Data!$U:$U,Data!$A:$A,$B14,Data!$C:$C,G$1)=0,"",SUMIFS(Data!$U:$U,Data!$A:$A,$B14,Data!$C:$C,G$1))</f>
        <v>4.1375000000000002</v>
      </c>
      <c r="H14" s="134">
        <f>IF(SUMIFS(Data!$U:$U,Data!$A:$A,$B14,Data!$C:$C,H$1)=0,"",SUMIFS(Data!$U:$U,Data!$A:$A,$B14,Data!$C:$C,H$1))</f>
        <v>3.3470238095238094</v>
      </c>
      <c r="I14" s="134">
        <f>IF(SUMIFS(Data!$U:$U,Data!$A:$A,$B14,Data!$C:$C,I$1)=0,"",SUMIFS(Data!$U:$U,Data!$A:$A,$B14,Data!$C:$C,I$1))</f>
        <v>3.888095238095238</v>
      </c>
      <c r="J14" s="134">
        <f>IF(SUMIFS(Data!$U:$U,Data!$A:$A,$B14,Data!$C:$C,J$1)=0,"",SUMIFS(Data!$U:$U,Data!$A:$A,$B14,Data!$C:$C,J$1))</f>
        <v>4.5999999999999996</v>
      </c>
      <c r="K14" s="134">
        <f>IF(SUMIFS(Data!$U:$U,Data!$A:$A,$B14,Data!$C:$C,K$1)=0,"",SUMIFS(Data!$U:$U,Data!$A:$A,$B14,Data!$C:$C,K$1))</f>
        <v>3.3208333333333333</v>
      </c>
      <c r="L14" s="134">
        <f>IF(SUMIFS(Data!$U:$U,Data!$A:$A,$B14,Data!$C:$C,L$1)=0,"",SUMIFS(Data!$U:$U,Data!$A:$A,$B14,Data!$C:$C,L$1))</f>
        <v>3.5249999999999999</v>
      </c>
      <c r="M14" s="134">
        <f>IF(SUMIFS(Data!$U:$U,Data!$A:$A,$B14,Data!$C:$C,M$1)=0,"",SUMIFS(Data!$U:$U,Data!$A:$A,$B14,Data!$C:$C,M$1))</f>
        <v>4.25</v>
      </c>
      <c r="N14" s="134">
        <f>IF(SUMIFS(Data!$U:$U,Data!$A:$A,$B14,Data!$C:$C,N$1)=0,"",SUMIFS(Data!$U:$U,Data!$A:$A,$B14,Data!$C:$C,N$1))</f>
        <v>3.1107142857142858</v>
      </c>
      <c r="O14" s="134">
        <f>IF(SUMIFS(Data!$U:$U,Data!$A:$A,$B14,Data!$C:$C,O$1)=0,"",SUMIFS(Data!$U:$U,Data!$A:$A,$B14,Data!$C:$C,O$1))</f>
        <v>4</v>
      </c>
      <c r="P14" s="134">
        <f>IF(SUMIFS(Data!$U:$U,Data!$A:$A,$B14,Data!$C:$C,P$1)=0,"",SUMIFS(Data!$U:$U,Data!$A:$A,$B14,Data!$C:$C,P$1))</f>
        <v>3.875</v>
      </c>
      <c r="Q14" s="134">
        <f>IF(SUMIFS(Data!$U:$U,Data!$A:$A,$B14,Data!$C:$C,Q$1)=0,"",SUMIFS(Data!$U:$U,Data!$A:$A,$B14,Data!$C:$C,Q$1))</f>
        <v>3.1738095238095236</v>
      </c>
      <c r="R14" s="135">
        <f>SUM(C14:Q14)</f>
        <v>50.402976190476188</v>
      </c>
      <c r="S14" s="134">
        <f>SUMIFS(Data!D:D,Data!A:A,Silver!$B14)</f>
        <v>235.31</v>
      </c>
      <c r="T14" s="109">
        <f>COUNTIF(Data!A:A,Silver!B12)</f>
        <v>15</v>
      </c>
      <c r="U14" s="91" t="str">
        <f>VLOOKUP(B14,Participanti!A:B,2,0)</f>
        <v>M</v>
      </c>
      <c r="V14" s="111">
        <f>R14/S14</f>
        <v>0.21419819043166965</v>
      </c>
      <c r="W14" s="114"/>
      <c r="X14" s="102"/>
      <c r="AC14" s="1" t="e">
        <f>VLOOKUP(B14,Data_Echipe!A:R,18,0)</f>
        <v>#N/A</v>
      </c>
    </row>
    <row r="15" spans="1:30" x14ac:dyDescent="0.2">
      <c r="A15" s="132">
        <v>14</v>
      </c>
      <c r="B15" s="133" t="s">
        <v>395</v>
      </c>
      <c r="C15" s="134">
        <f>IF(SUMIFS(Data!$U:$U,Data!$A:$A,$B15,Data!$C:$C,C$1)=0,"",SUMIFS(Data!$U:$U,Data!$A:$A,$B15,Data!$C:$C,C$1))</f>
        <v>2.3476190476190473</v>
      </c>
      <c r="D15" s="134">
        <f>IF(SUMIFS(Data!$U:$U,Data!$A:$A,$B15,Data!$C:$C,D$1)=0,"",SUMIFS(Data!$U:$U,Data!$A:$A,$B15,Data!$C:$C,D$1))</f>
        <v>3.3285714285714283</v>
      </c>
      <c r="E15" s="134">
        <f>IF(SUMIFS(Data!$U:$U,Data!$A:$A,$B15,Data!$C:$C,E$1)=0,"",SUMIFS(Data!$U:$U,Data!$A:$A,$B15,Data!$C:$C,E$1))</f>
        <v>3.4418809523809522</v>
      </c>
      <c r="F15" s="134">
        <f>IF(SUMIFS(Data!$U:$U,Data!$A:$A,$B15,Data!$C:$C,F$1)=0,"",SUMIFS(Data!$U:$U,Data!$A:$A,$B15,Data!$C:$C,F$1))</f>
        <v>4.2746190476190478</v>
      </c>
      <c r="G15" s="134">
        <f>IF(SUMIFS(Data!$U:$U,Data!$A:$A,$B15,Data!$C:$C,G$1)=0,"",SUMIFS(Data!$U:$U,Data!$A:$A,$B15,Data!$C:$C,G$1))</f>
        <v>3.8571428571428568</v>
      </c>
      <c r="H15" s="134">
        <f>IF(SUMIFS(Data!$U:$U,Data!$A:$A,$B15,Data!$C:$C,H$1)=0,"",SUMIFS(Data!$U:$U,Data!$A:$A,$B15,Data!$C:$C,H$1))</f>
        <v>3.0898809523809523</v>
      </c>
      <c r="I15" s="134">
        <f>IF(SUMIFS(Data!$U:$U,Data!$A:$A,$B15,Data!$C:$C,I$1)=0,"",SUMIFS(Data!$U:$U,Data!$A:$A,$B15,Data!$C:$C,I$1))</f>
        <v>2.717857142857143</v>
      </c>
      <c r="J15" s="134">
        <f>IF(SUMIFS(Data!$U:$U,Data!$A:$A,$B15,Data!$C:$C,J$1)=0,"",SUMIFS(Data!$U:$U,Data!$A:$A,$B15,Data!$C:$C,J$1))</f>
        <v>3.9375</v>
      </c>
      <c r="K15" s="134">
        <f>IF(SUMIFS(Data!$U:$U,Data!$A:$A,$B15,Data!$C:$C,K$1)=0,"",SUMIFS(Data!$U:$U,Data!$A:$A,$B15,Data!$C:$C,K$1))</f>
        <v>3.2845238095238094</v>
      </c>
      <c r="L15" s="134">
        <f>IF(SUMIFS(Data!$U:$U,Data!$A:$A,$B15,Data!$C:$C,L$1)=0,"",SUMIFS(Data!$U:$U,Data!$A:$A,$B15,Data!$C:$C,L$1))</f>
        <v>3.2333333333333334</v>
      </c>
      <c r="M15" s="134">
        <f>IF(SUMIFS(Data!$U:$U,Data!$A:$A,$B15,Data!$C:$C,M$1)=0,"",SUMIFS(Data!$U:$U,Data!$A:$A,$B15,Data!$C:$C,M$1))</f>
        <v>4.0374999999999996</v>
      </c>
      <c r="N15" s="134">
        <f>IF(SUMIFS(Data!$U:$U,Data!$A:$A,$B15,Data!$C:$C,N$1)=0,"",SUMIFS(Data!$U:$U,Data!$A:$A,$B15,Data!$C:$C,N$1))</f>
        <v>3.3464285714285715</v>
      </c>
      <c r="O15" s="134">
        <f>IF(SUMIFS(Data!$U:$U,Data!$A:$A,$B15,Data!$C:$C,O$1)=0,"",SUMIFS(Data!$U:$U,Data!$A:$A,$B15,Data!$C:$C,O$1))</f>
        <v>3.0898809523809523</v>
      </c>
      <c r="P15" s="134">
        <f>IF(SUMIFS(Data!$U:$U,Data!$A:$A,$B15,Data!$C:$C,P$1)=0,"",SUMIFS(Data!$U:$U,Data!$A:$A,$B15,Data!$C:$C,P$1))</f>
        <v>3.1547619047619047</v>
      </c>
      <c r="Q15" s="134">
        <f>IF(SUMIFS(Data!$U:$U,Data!$A:$A,$B15,Data!$C:$C,Q$1)=0,"",SUMIFS(Data!$U:$U,Data!$A:$A,$B15,Data!$C:$C,Q$1))</f>
        <v>3.2089285714285714</v>
      </c>
      <c r="R15" s="135">
        <f>SUM(C15:Q15)</f>
        <v>50.350428571428573</v>
      </c>
      <c r="S15" s="134">
        <f>SUMIFS(Data!D:D,Data!A:A,Silver!$B15)</f>
        <v>234.14999999999998</v>
      </c>
      <c r="T15" s="109">
        <f>COUNTIF(Data!A:A,Silver!B11)</f>
        <v>13</v>
      </c>
      <c r="U15" s="91" t="str">
        <f>VLOOKUP(B15,Participanti!A:B,2,0)</f>
        <v>M</v>
      </c>
      <c r="V15" s="111">
        <f>R15/S15</f>
        <v>0.2150349287697142</v>
      </c>
      <c r="W15" s="114"/>
      <c r="X15" s="102"/>
      <c r="AC15" s="1" t="e">
        <f>VLOOKUP(B15,Data_Echipe!A:R,18,0)</f>
        <v>#N/A</v>
      </c>
    </row>
    <row r="16" spans="1:30" x14ac:dyDescent="0.2">
      <c r="A16" s="132">
        <v>15</v>
      </c>
      <c r="B16" s="133" t="s">
        <v>174</v>
      </c>
      <c r="C16" s="134">
        <f>IF(SUMIFS(Data!$U:$U,Data!$A:$A,$B16,Data!$C:$C,C$1)=0,"",SUMIFS(Data!$U:$U,Data!$A:$A,$B16,Data!$C:$C,C$1))</f>
        <v>0.5</v>
      </c>
      <c r="D16" s="134">
        <f>IF(SUMIFS(Data!$U:$U,Data!$A:$A,$B16,Data!$C:$C,D$1)=0,"",SUMIFS(Data!$U:$U,Data!$A:$A,$B16,Data!$C:$C,D$1))</f>
        <v>2.6291666666666664</v>
      </c>
      <c r="E16" s="134">
        <f>IF(SUMIFS(Data!$U:$U,Data!$A:$A,$B16,Data!$C:$C,E$1)=0,"",SUMIFS(Data!$U:$U,Data!$A:$A,$B16,Data!$C:$C,E$1))</f>
        <v>4.125</v>
      </c>
      <c r="F16" s="134">
        <f>IF(SUMIFS(Data!$U:$U,Data!$A:$A,$B16,Data!$C:$C,F$1)=0,"",SUMIFS(Data!$U:$U,Data!$A:$A,$B16,Data!$C:$C,F$1))</f>
        <v>4.2249999999999996</v>
      </c>
      <c r="G16" s="134">
        <f>IF(SUMIFS(Data!$U:$U,Data!$A:$A,$B16,Data!$C:$C,G$1)=0,"",SUMIFS(Data!$U:$U,Data!$A:$A,$B16,Data!$C:$C,G$1))</f>
        <v>3.1357142857142857</v>
      </c>
      <c r="H16" s="134">
        <f>IF(SUMIFS(Data!$U:$U,Data!$A:$A,$B16,Data!$C:$C,H$1)=0,"",SUMIFS(Data!$U:$U,Data!$A:$A,$B16,Data!$C:$C,H$1))</f>
        <v>2.7857142857142856</v>
      </c>
      <c r="I16" s="134">
        <f>IF(SUMIFS(Data!$U:$U,Data!$A:$A,$B16,Data!$C:$C,I$1)=0,"",SUMIFS(Data!$U:$U,Data!$A:$A,$B16,Data!$C:$C,I$1))</f>
        <v>3.1345238095238095</v>
      </c>
      <c r="J16" s="134">
        <f>IF(SUMIFS(Data!$U:$U,Data!$A:$A,$B16,Data!$C:$C,J$1)=0,"",SUMIFS(Data!$U:$U,Data!$A:$A,$B16,Data!$C:$C,J$1))</f>
        <v>4.2874999999999996</v>
      </c>
      <c r="K16" s="134">
        <f>IF(SUMIFS(Data!$U:$U,Data!$A:$A,$B16,Data!$C:$C,K$1)=0,"",SUMIFS(Data!$U:$U,Data!$A:$A,$B16,Data!$C:$C,K$1))</f>
        <v>3.6720238095238096</v>
      </c>
      <c r="L16" s="134">
        <f>IF(SUMIFS(Data!$U:$U,Data!$A:$A,$B16,Data!$C:$C,L$1)=0,"",SUMIFS(Data!$U:$U,Data!$A:$A,$B16,Data!$C:$C,L$1))</f>
        <v>4.0625</v>
      </c>
      <c r="M16" s="134">
        <f>IF(SUMIFS(Data!$U:$U,Data!$A:$A,$B16,Data!$C:$C,M$1)=0,"",SUMIFS(Data!$U:$U,Data!$A:$A,$B16,Data!$C:$C,M$1))</f>
        <v>3.4273809523809522</v>
      </c>
      <c r="N16" s="176" t="str">
        <f>IF(SUMIFS(Data!$U:$U,Data!$A:$A,$B16,Data!$C:$C,N$1)=0,"",SUMIFS(Data!$U:$U,Data!$A:$A,$B16,Data!$C:$C,N$1))</f>
        <v/>
      </c>
      <c r="O16" s="134">
        <f>IF(SUMIFS(Data!$U:$U,Data!$A:$A,$B16,Data!$C:$C,O$1)=0,"",SUMIFS(Data!$U:$U,Data!$A:$A,$B16,Data!$C:$C,O$1))</f>
        <v>3.4113095238095239</v>
      </c>
      <c r="P16" s="134">
        <f>IF(SUMIFS(Data!$U:$U,Data!$A:$A,$B16,Data!$C:$C,P$1)=0,"",SUMIFS(Data!$U:$U,Data!$A:$A,$B16,Data!$C:$C,P$1))</f>
        <v>2.8321428571428573</v>
      </c>
      <c r="Q16" s="134">
        <f>IF(SUMIFS(Data!$U:$U,Data!$A:$A,$B16,Data!$C:$C,Q$1)=0,"",SUMIFS(Data!$U:$U,Data!$A:$A,$B16,Data!$C:$C,Q$1))</f>
        <v>4.45</v>
      </c>
      <c r="R16" s="135">
        <f>SUM(C16:Q16)</f>
        <v>46.677976190476194</v>
      </c>
      <c r="S16" s="134">
        <f>SUMIFS(Data!D:D,Data!A:A,Silver!$B17)</f>
        <v>206.69999999999996</v>
      </c>
      <c r="T16" s="109">
        <f>COUNTIF(Data!A:A,Silver!B18)</f>
        <v>10</v>
      </c>
      <c r="U16" s="91" t="str">
        <f>VLOOKUP(B16,Participanti!A:B,2,0)</f>
        <v>M</v>
      </c>
      <c r="V16" s="111">
        <f>R16/S16</f>
        <v>0.22582475176814806</v>
      </c>
      <c r="W16" s="114" t="s">
        <v>494</v>
      </c>
      <c r="X16" s="102"/>
      <c r="AC16" s="1" t="e">
        <f>VLOOKUP(B16,Data_Echipe!A:R,18,0)</f>
        <v>#N/A</v>
      </c>
    </row>
    <row r="17" spans="1:29" x14ac:dyDescent="0.2">
      <c r="A17" s="177">
        <v>16</v>
      </c>
      <c r="B17" s="133" t="s">
        <v>204</v>
      </c>
      <c r="C17" s="134">
        <f>IF(SUMIFS(Data!$U:$U,Data!$A:$A,$B17,Data!$C:$C,C$1)=0,"",SUMIFS(Data!$U:$U,Data!$A:$A,$B17,Data!$C:$C,C$1))</f>
        <v>3.9375</v>
      </c>
      <c r="D17" s="134">
        <f>IF(SUMIFS(Data!$U:$U,Data!$A:$A,$B17,Data!$C:$C,D$1)=0,"",SUMIFS(Data!$U:$U,Data!$A:$A,$B17,Data!$C:$C,D$1))</f>
        <v>2.424404761904762</v>
      </c>
      <c r="E17" s="134">
        <f>IF(SUMIFS(Data!$U:$U,Data!$A:$A,$B17,Data!$C:$C,E$1)=0,"",SUMIFS(Data!$U:$U,Data!$A:$A,$B17,Data!$C:$C,E$1))</f>
        <v>4.1875</v>
      </c>
      <c r="F17" s="134">
        <f>IF(SUMIFS(Data!$U:$U,Data!$A:$A,$B17,Data!$C:$C,F$1)=0,"",SUMIFS(Data!$U:$U,Data!$A:$A,$B17,Data!$C:$C,F$1))</f>
        <v>3.7250000000000001</v>
      </c>
      <c r="G17" s="134">
        <f>IF(SUMIFS(Data!$U:$U,Data!$A:$A,$B17,Data!$C:$C,G$1)=0,"",SUMIFS(Data!$U:$U,Data!$A:$A,$B17,Data!$C:$C,G$1))</f>
        <v>2.5327380952380953</v>
      </c>
      <c r="H17" s="134">
        <f>IF(SUMIFS(Data!$U:$U,Data!$A:$A,$B17,Data!$C:$C,H$1)=0,"",SUMIFS(Data!$U:$U,Data!$A:$A,$B17,Data!$C:$C,H$1))</f>
        <v>3.6875</v>
      </c>
      <c r="I17" s="134">
        <f>IF(SUMIFS(Data!$U:$U,Data!$A:$A,$B17,Data!$C:$C,I$1)=0,"",SUMIFS(Data!$U:$U,Data!$A:$A,$B17,Data!$C:$C,I$1))</f>
        <v>2.6148809523809522</v>
      </c>
      <c r="J17" s="134">
        <f>IF(SUMIFS(Data!$U:$U,Data!$A:$A,$B17,Data!$C:$C,J$1)=0,"",SUMIFS(Data!$U:$U,Data!$A:$A,$B17,Data!$C:$C,J$1))</f>
        <v>3.125</v>
      </c>
      <c r="K17" s="134">
        <f>IF(SUMIFS(Data!$U:$U,Data!$A:$A,$B17,Data!$C:$C,K$1)=0,"",SUMIFS(Data!$U:$U,Data!$A:$A,$B17,Data!$C:$C,K$1))</f>
        <v>2.3791666666666664</v>
      </c>
      <c r="L17" s="134">
        <f>IF(SUMIFS(Data!$U:$U,Data!$A:$A,$B17,Data!$C:$C,L$1)=0,"",SUMIFS(Data!$U:$U,Data!$A:$A,$B17,Data!$C:$C,L$1))</f>
        <v>3.75</v>
      </c>
      <c r="M17" s="134">
        <f>IF(SUMIFS(Data!$U:$U,Data!$A:$A,$B17,Data!$C:$C,M$1)=0,"",SUMIFS(Data!$U:$U,Data!$A:$A,$B17,Data!$C:$C,M$1))</f>
        <v>2.801190476190476</v>
      </c>
      <c r="N17" s="134">
        <f>IF(SUMIFS(Data!$U:$U,Data!$A:$A,$B17,Data!$C:$C,N$1)=0,"",SUMIFS(Data!$U:$U,Data!$A:$A,$B17,Data!$C:$C,N$1))</f>
        <v>2.613690476190476</v>
      </c>
      <c r="O17" s="134">
        <f>IF(SUMIFS(Data!$U:$U,Data!$A:$A,$B17,Data!$C:$C,O$1)=0,"",SUMIFS(Data!$U:$U,Data!$A:$A,$B17,Data!$C:$C,O$1))</f>
        <v>2.4767857142857141</v>
      </c>
      <c r="P17" s="134">
        <f>IF(SUMIFS(Data!$U:$U,Data!$A:$A,$B17,Data!$C:$C,P$1)=0,"",SUMIFS(Data!$U:$U,Data!$A:$A,$B17,Data!$C:$C,P$1))</f>
        <v>2.8630952380952381</v>
      </c>
      <c r="Q17" s="134">
        <f>IF(SUMIFS(Data!$U:$U,Data!$A:$A,$B17,Data!$C:$C,Q$1)=0,"",SUMIFS(Data!$U:$U,Data!$A:$A,$B17,Data!$C:$C,Q$1))</f>
        <v>2.5672619047619047</v>
      </c>
      <c r="R17" s="135">
        <f>SUM(C17:Q17)</f>
        <v>45.685714285714283</v>
      </c>
      <c r="S17" s="134">
        <f>SUMIFS(Data!D:D,Data!A:A,Silver!$B16)</f>
        <v>195.28</v>
      </c>
      <c r="T17" s="109">
        <f>COUNTIF(Data!A:A,Silver!B17)</f>
        <v>15</v>
      </c>
      <c r="U17" s="91" t="str">
        <f>VLOOKUP(B17,Participanti!A:B,2,0)</f>
        <v>M</v>
      </c>
      <c r="V17" s="111">
        <f>R17/S17</f>
        <v>0.23394978638731198</v>
      </c>
      <c r="W17" s="114" t="s">
        <v>494</v>
      </c>
      <c r="X17" s="114" t="s">
        <v>494</v>
      </c>
      <c r="AC17" s="1" t="e">
        <f>VLOOKUP(B17,Data_Echipe!A:R,18,0)</f>
        <v>#N/A</v>
      </c>
    </row>
    <row r="18" spans="1:29" x14ac:dyDescent="0.2">
      <c r="A18" s="177">
        <v>17</v>
      </c>
      <c r="B18" s="133" t="s">
        <v>338</v>
      </c>
      <c r="C18" s="134">
        <f>IF(SUMIFS(Data!$U:$U,Data!$A:$A,$B18,Data!$C:$C,C$1)=0,"",SUMIFS(Data!$U:$U,Data!$A:$A,$B18,Data!$C:$C,C$1))</f>
        <v>3.1636666666666664</v>
      </c>
      <c r="D18" s="134">
        <f>IF(SUMIFS(Data!$U:$U,Data!$A:$A,$B18,Data!$C:$C,D$1)=0,"",SUMIFS(Data!$U:$U,Data!$A:$A,$B18,Data!$C:$C,D$1))</f>
        <v>2.5943749999999999</v>
      </c>
      <c r="E18" s="134">
        <f>IF(SUMIFS(Data!$U:$U,Data!$A:$A,$B18,Data!$C:$C,E$1)=0,"",SUMIFS(Data!$U:$U,Data!$A:$A,$B18,Data!$C:$C,E$1))</f>
        <v>3.734375</v>
      </c>
      <c r="F18" s="176" t="str">
        <f>IF(SUMIFS(Data!$U:$U,Data!$A:$A,$B18,Data!$C:$C,F$1)=0,"",SUMIFS(Data!$U:$U,Data!$A:$A,$B18,Data!$C:$C,F$1))</f>
        <v/>
      </c>
      <c r="G18" s="176" t="str">
        <f>IF(SUMIFS(Data!$U:$U,Data!$A:$A,$B18,Data!$C:$C,G$1)=0,"",SUMIFS(Data!$U:$U,Data!$A:$A,$B18,Data!$C:$C,G$1))</f>
        <v/>
      </c>
      <c r="H18" s="176" t="str">
        <f>IF(SUMIFS(Data!$U:$U,Data!$A:$A,$B18,Data!$C:$C,H$1)=0,"",SUMIFS(Data!$U:$U,Data!$A:$A,$B18,Data!$C:$C,H$1))</f>
        <v/>
      </c>
      <c r="I18" s="134">
        <f>IF(SUMIFS(Data!$U:$U,Data!$A:$A,$B18,Data!$C:$C,I$1)=0,"",SUMIFS(Data!$U:$U,Data!$A:$A,$B18,Data!$C:$C,I$1))</f>
        <v>3.3768750000000001</v>
      </c>
      <c r="J18" s="176" t="str">
        <f>IF(SUMIFS(Data!$U:$U,Data!$A:$A,$B18,Data!$C:$C,J$1)=0,"",SUMIFS(Data!$U:$U,Data!$A:$A,$B18,Data!$C:$C,J$1))</f>
        <v/>
      </c>
      <c r="K18" s="134">
        <f>IF(SUMIFS(Data!$U:$U,Data!$A:$A,$B18,Data!$C:$C,K$1)=0,"",SUMIFS(Data!$U:$U,Data!$A:$A,$B18,Data!$C:$C,K$1))</f>
        <v>3.1437499999999998</v>
      </c>
      <c r="L18" s="175">
        <f>IF(SUMIFS(Data!$U:$U,Data!$A:$A,$B18,Data!$C:$C,L$1)=0,"",SUMIFS(Data!$U:$U,Data!$A:$A,$B18,Data!$C:$C,L$1))</f>
        <v>10.468666666666667</v>
      </c>
      <c r="M18" s="134">
        <f>IF(SUMIFS(Data!$U:$U,Data!$A:$A,$B18,Data!$C:$C,M$1)=0,"",SUMIFS(Data!$U:$U,Data!$A:$A,$B18,Data!$C:$C,M$1))</f>
        <v>2.1950000000000003</v>
      </c>
      <c r="N18" s="134">
        <f>IF(SUMIFS(Data!$U:$U,Data!$A:$A,$B18,Data!$C:$C,N$1)=0,"",SUMIFS(Data!$U:$U,Data!$A:$A,$B18,Data!$C:$C,N$1))</f>
        <v>1.099375</v>
      </c>
      <c r="O18" s="176" t="str">
        <f>IF(SUMIFS(Data!$U:$U,Data!$A:$A,$B18,Data!$C:$C,O$1)=0,"",SUMIFS(Data!$U:$U,Data!$A:$A,$B18,Data!$C:$C,O$1))</f>
        <v/>
      </c>
      <c r="P18" s="134">
        <f>IF(SUMIFS(Data!$U:$U,Data!$A:$A,$B18,Data!$C:$C,P$1)=0,"",SUMIFS(Data!$U:$U,Data!$A:$A,$B18,Data!$C:$C,P$1))</f>
        <v>1.6949999999999998</v>
      </c>
      <c r="Q18" s="134">
        <f>IF(SUMIFS(Data!$U:$U,Data!$A:$A,$B18,Data!$C:$C,Q$1)=0,"",SUMIFS(Data!$U:$U,Data!$A:$A,$B18,Data!$C:$C,Q$1))</f>
        <v>2.9766666666666666</v>
      </c>
      <c r="R18" s="135">
        <f>SUM(C18:Q18)</f>
        <v>34.447749999999999</v>
      </c>
      <c r="S18" s="134">
        <f>SUMIFS(Data!D:D,Data!A:A,Silver!$B18)</f>
        <v>281.58</v>
      </c>
      <c r="T18" s="109">
        <f>COUNTIF(Data!A:A,Silver!B15)</f>
        <v>15</v>
      </c>
      <c r="U18" s="91" t="str">
        <f>VLOOKUP(B18,Participanti!A:B,2,0)</f>
        <v>F</v>
      </c>
      <c r="V18" s="111">
        <f>R18/S18</f>
        <v>0.12233734640244336</v>
      </c>
      <c r="W18" s="114"/>
      <c r="X18" s="114" t="s">
        <v>494</v>
      </c>
      <c r="AC18" s="1" t="e">
        <f>VLOOKUP(B18,Data_Echipe!A:R,18,0)</f>
        <v>#N/A</v>
      </c>
    </row>
    <row r="19" spans="1:29" x14ac:dyDescent="0.2">
      <c r="A19" s="177">
        <v>18</v>
      </c>
      <c r="B19" s="133" t="s">
        <v>471</v>
      </c>
      <c r="C19" s="134">
        <f>IF(SUMIFS(Data!$U:$U,Data!$A:$A,$B19,Data!$C:$C,C$1)=0,"",SUMIFS(Data!$U:$U,Data!$A:$A,$B19,Data!$C:$C,C$1))</f>
        <v>2.5452380952380951</v>
      </c>
      <c r="D19" s="176" t="str">
        <f>IF(SUMIFS(Data!$U:$U,Data!$A:$A,$B19,Data!$C:$C,D$1)=0,"",SUMIFS(Data!$U:$U,Data!$A:$A,$B19,Data!$C:$C,D$1))</f>
        <v/>
      </c>
      <c r="E19" s="176" t="str">
        <f>IF(SUMIFS(Data!$U:$U,Data!$A:$A,$B19,Data!$C:$C,E$1)=0,"",SUMIFS(Data!$U:$U,Data!$A:$A,$B19,Data!$C:$C,E$1))</f>
        <v/>
      </c>
      <c r="F19" s="134">
        <f>IF(SUMIFS(Data!$U:$U,Data!$A:$A,$B19,Data!$C:$C,F$1)=0,"",SUMIFS(Data!$U:$U,Data!$A:$A,$B19,Data!$C:$C,F$1))</f>
        <v>2.5327380952380953</v>
      </c>
      <c r="G19" s="134">
        <f>IF(SUMIFS(Data!$U:$U,Data!$A:$A,$B19,Data!$C:$C,G$1)=0,"",SUMIFS(Data!$U:$U,Data!$A:$A,$B19,Data!$C:$C,G$1))</f>
        <v>3.3119047619047617</v>
      </c>
      <c r="H19" s="134">
        <f>IF(SUMIFS(Data!$U:$U,Data!$A:$A,$B19,Data!$C:$C,H$1)=0,"",SUMIFS(Data!$U:$U,Data!$A:$A,$B19,Data!$C:$C,H$1))</f>
        <v>3.0982142857142856</v>
      </c>
      <c r="I19" s="176" t="str">
        <f>IF(SUMIFS(Data!$U:$U,Data!$A:$A,$B19,Data!$C:$C,I$1)=0,"",SUMIFS(Data!$U:$U,Data!$A:$A,$B19,Data!$C:$C,I$1))</f>
        <v/>
      </c>
      <c r="J19" s="134">
        <f>IF(SUMIFS(Data!$U:$U,Data!$A:$A,$B19,Data!$C:$C,J$1)=0,"",SUMIFS(Data!$U:$U,Data!$A:$A,$B19,Data!$C:$C,J$1))</f>
        <v>3.7928571428571427</v>
      </c>
      <c r="K19" s="134">
        <f>IF(SUMIFS(Data!$U:$U,Data!$A:$A,$B19,Data!$C:$C,K$1)=0,"",SUMIFS(Data!$U:$U,Data!$A:$A,$B19,Data!$C:$C,K$1))</f>
        <v>3.875</v>
      </c>
      <c r="L19" s="134">
        <f>IF(SUMIFS(Data!$U:$U,Data!$A:$A,$B19,Data!$C:$C,L$1)=0,"",SUMIFS(Data!$U:$U,Data!$A:$A,$B19,Data!$C:$C,L$1))</f>
        <v>4.7</v>
      </c>
      <c r="M19" s="176" t="str">
        <f>IF(SUMIFS(Data!$U:$U,Data!$A:$A,$B19,Data!$C:$C,M$1)=0,"",SUMIFS(Data!$U:$U,Data!$A:$A,$B19,Data!$C:$C,M$1))</f>
        <v/>
      </c>
      <c r="N19" s="176" t="str">
        <f>IF(SUMIFS(Data!$U:$U,Data!$A:$A,$B19,Data!$C:$C,N$1)=0,"",SUMIFS(Data!$U:$U,Data!$A:$A,$B19,Data!$C:$C,N$1))</f>
        <v/>
      </c>
      <c r="O19" s="176" t="str">
        <f>IF(SUMIFS(Data!$U:$U,Data!$A:$A,$B19,Data!$C:$C,O$1)=0,"",SUMIFS(Data!$U:$U,Data!$A:$A,$B19,Data!$C:$C,O$1))</f>
        <v/>
      </c>
      <c r="P19" s="176" t="str">
        <f>IF(SUMIFS(Data!$U:$U,Data!$A:$A,$B19,Data!$C:$C,P$1)=0,"",SUMIFS(Data!$U:$U,Data!$A:$A,$B19,Data!$C:$C,P$1))</f>
        <v/>
      </c>
      <c r="Q19" s="176" t="str">
        <f>IF(SUMIFS(Data!$U:$U,Data!$A:$A,$B19,Data!$C:$C,Q$1)=0,"",SUMIFS(Data!$U:$U,Data!$A:$A,$B19,Data!$C:$C,Q$1))</f>
        <v/>
      </c>
      <c r="R19" s="135">
        <f>SUM(C19:Q19)</f>
        <v>23.855952380952377</v>
      </c>
      <c r="S19" s="134">
        <f>SUMIFS(Data!D:D,Data!A:A,Silver!$B19)</f>
        <v>105.1</v>
      </c>
      <c r="T19" s="109">
        <f>COUNTIF(Data!A:A,Silver!B2)</f>
        <v>15</v>
      </c>
      <c r="U19" s="91" t="str">
        <f>VLOOKUP(B19,Participanti!A:B,2,0)</f>
        <v>M</v>
      </c>
      <c r="V19" s="111">
        <f>R19/S19</f>
        <v>0.22698337184540798</v>
      </c>
      <c r="W19" s="114" t="s">
        <v>495</v>
      </c>
      <c r="X19" s="114" t="s">
        <v>494</v>
      </c>
      <c r="AC19" s="1" t="e">
        <f>VLOOKUP(B19,Data_Echipe!A:R,18,0)</f>
        <v>#N/A</v>
      </c>
    </row>
    <row r="20" spans="1:29" x14ac:dyDescent="0.2">
      <c r="A20" s="177">
        <v>19</v>
      </c>
      <c r="B20" s="133" t="s">
        <v>17</v>
      </c>
      <c r="C20" s="134">
        <f>IF(SUMIFS(Data!$U:$U,Data!$A:$A,$B20,Data!$C:$C,C$1)=0,"",SUMIFS(Data!$U:$U,Data!$A:$A,$B20,Data!$C:$C,C$1))</f>
        <v>2.7785714285714285</v>
      </c>
      <c r="D20" s="134">
        <f>IF(SUMIFS(Data!$U:$U,Data!$A:$A,$B20,Data!$C:$C,D$1)=0,"",SUMIFS(Data!$U:$U,Data!$A:$A,$B20,Data!$C:$C,D$1))</f>
        <v>3.8958333333333335</v>
      </c>
      <c r="E20" s="134">
        <f>IF(SUMIFS(Data!$U:$U,Data!$A:$A,$B20,Data!$C:$C,E$1)=0,"",SUMIFS(Data!$U:$U,Data!$A:$A,$B20,Data!$C:$C,E$1))</f>
        <v>3.1595238095238094</v>
      </c>
      <c r="F20" s="134">
        <f>IF(SUMIFS(Data!$U:$U,Data!$A:$A,$B20,Data!$C:$C,F$1)=0,"",SUMIFS(Data!$U:$U,Data!$A:$A,$B20,Data!$C:$C,F$1))</f>
        <v>4.0558333333333332</v>
      </c>
      <c r="G20" s="134">
        <f>IF(SUMIFS(Data!$U:$U,Data!$A:$A,$B20,Data!$C:$C,G$1)=0,"",SUMIFS(Data!$U:$U,Data!$A:$A,$B20,Data!$C:$C,G$1))</f>
        <v>2.4708333333333332</v>
      </c>
      <c r="H20" s="134">
        <f>IF(SUMIFS(Data!$U:$U,Data!$A:$A,$B20,Data!$C:$C,H$1)=0,"",SUMIFS(Data!$U:$U,Data!$A:$A,$B20,Data!$C:$C,H$1))</f>
        <v>0.5</v>
      </c>
      <c r="I20" s="176" t="str">
        <f>IF(SUMIFS(Data!$U:$U,Data!$A:$A,$B20,Data!$C:$C,I$1)=0,"",SUMIFS(Data!$U:$U,Data!$A:$A,$B20,Data!$C:$C,I$1))</f>
        <v/>
      </c>
      <c r="J20" s="176" t="str">
        <f>IF(SUMIFS(Data!$U:$U,Data!$A:$A,$B20,Data!$C:$C,J$1)=0,"",SUMIFS(Data!$U:$U,Data!$A:$A,$B20,Data!$C:$C,J$1))</f>
        <v/>
      </c>
      <c r="K20" s="176" t="str">
        <f>IF(SUMIFS(Data!$U:$U,Data!$A:$A,$B20,Data!$C:$C,K$1)=0,"",SUMIFS(Data!$U:$U,Data!$A:$A,$B20,Data!$C:$C,K$1))</f>
        <v/>
      </c>
      <c r="L20" s="176" t="str">
        <f>IF(SUMIFS(Data!$U:$U,Data!$A:$A,$B20,Data!$C:$C,L$1)=0,"",SUMIFS(Data!$U:$U,Data!$A:$A,$B20,Data!$C:$C,L$1))</f>
        <v/>
      </c>
      <c r="M20" s="176" t="str">
        <f>IF(SUMIFS(Data!$U:$U,Data!$A:$A,$B20,Data!$C:$C,M$1)=0,"",SUMIFS(Data!$U:$U,Data!$A:$A,$B20,Data!$C:$C,M$1))</f>
        <v/>
      </c>
      <c r="N20" s="176" t="str">
        <f>IF(SUMIFS(Data!$U:$U,Data!$A:$A,$B20,Data!$C:$C,N$1)=0,"",SUMIFS(Data!$U:$U,Data!$A:$A,$B20,Data!$C:$C,N$1))</f>
        <v/>
      </c>
      <c r="O20" s="176" t="str">
        <f>IF(SUMIFS(Data!$U:$U,Data!$A:$A,$B20,Data!$C:$C,O$1)=0,"",SUMIFS(Data!$U:$U,Data!$A:$A,$B20,Data!$C:$C,O$1))</f>
        <v/>
      </c>
      <c r="P20" s="176" t="str">
        <f>IF(SUMIFS(Data!$U:$U,Data!$A:$A,$B20,Data!$C:$C,P$1)=0,"",SUMIFS(Data!$U:$U,Data!$A:$A,$B20,Data!$C:$C,P$1))</f>
        <v/>
      </c>
      <c r="Q20" s="176" t="str">
        <f>IF(SUMIFS(Data!$U:$U,Data!$A:$A,$B20,Data!$C:$C,Q$1)=0,"",SUMIFS(Data!$U:$U,Data!$A:$A,$B20,Data!$C:$C,Q$1))</f>
        <v/>
      </c>
      <c r="R20" s="135">
        <f>SUM(C20:Q20)</f>
        <v>16.860595238095236</v>
      </c>
      <c r="S20" s="134">
        <f>SUMIFS(Data!D:D,Data!A:A,Silver!$B20)</f>
        <v>83.8</v>
      </c>
      <c r="T20" s="109">
        <f>COUNTIF(Data!A:A,Silver!B4)</f>
        <v>15</v>
      </c>
      <c r="U20" s="91" t="str">
        <f>VLOOKUP(B20,Participanti!A:B,2,0)</f>
        <v>M</v>
      </c>
      <c r="V20" s="111">
        <f>R20/S20</f>
        <v>0.20120042050232978</v>
      </c>
      <c r="W20" s="114" t="s">
        <v>495</v>
      </c>
      <c r="X20" s="114" t="s">
        <v>494</v>
      </c>
      <c r="AC20" s="1" t="e">
        <f>VLOOKUP(B20,Data_Echipe!A:R,18,0)</f>
        <v>#N/A</v>
      </c>
    </row>
    <row r="21" spans="1:29" x14ac:dyDescent="0.2">
      <c r="A21" s="177">
        <v>20</v>
      </c>
      <c r="B21" s="133" t="s">
        <v>397</v>
      </c>
      <c r="C21" s="134">
        <f>IF(SUMIFS(Data!$U:$U,Data!$A:$A,$B21,Data!$C:$C,C$1)=0,"",SUMIFS(Data!$U:$U,Data!$A:$A,$B21,Data!$C:$C,C$1))</f>
        <v>2.2351190476190474</v>
      </c>
      <c r="D21" s="134">
        <f>IF(SUMIFS(Data!$U:$U,Data!$A:$A,$B21,Data!$C:$C,D$1)=0,"",SUMIFS(Data!$U:$U,Data!$A:$A,$B21,Data!$C:$C,D$1))</f>
        <v>2.2071428571428573</v>
      </c>
      <c r="E21" s="176" t="str">
        <f>IF(SUMIFS(Data!$U:$U,Data!$A:$A,$B21,Data!$C:$C,E$1)=0,"",SUMIFS(Data!$U:$U,Data!$A:$A,$B21,Data!$C:$C,E$1))</f>
        <v/>
      </c>
      <c r="F21" s="176" t="str">
        <f>IF(SUMIFS(Data!$U:$U,Data!$A:$A,$B21,Data!$C:$C,F$1)=0,"",SUMIFS(Data!$U:$U,Data!$A:$A,$B21,Data!$C:$C,F$1))</f>
        <v/>
      </c>
      <c r="G21" s="176" t="str">
        <f>IF(SUMIFS(Data!$U:$U,Data!$A:$A,$B21,Data!$C:$C,G$1)=0,"",SUMIFS(Data!$U:$U,Data!$A:$A,$B21,Data!$C:$C,G$1))</f>
        <v/>
      </c>
      <c r="H21" s="176" t="str">
        <f>IF(SUMIFS(Data!$U:$U,Data!$A:$A,$B21,Data!$C:$C,H$1)=0,"",SUMIFS(Data!$U:$U,Data!$A:$A,$B21,Data!$C:$C,H$1))</f>
        <v/>
      </c>
      <c r="I21" s="176" t="str">
        <f>IF(SUMIFS(Data!$U:$U,Data!$A:$A,$B21,Data!$C:$C,I$1)=0,"",SUMIFS(Data!$U:$U,Data!$A:$A,$B21,Data!$C:$C,I$1))</f>
        <v/>
      </c>
      <c r="J21" s="176" t="str">
        <f>IF(SUMIFS(Data!$U:$U,Data!$A:$A,$B21,Data!$C:$C,J$1)=0,"",SUMIFS(Data!$U:$U,Data!$A:$A,$B21,Data!$C:$C,J$1))</f>
        <v/>
      </c>
      <c r="K21" s="176" t="str">
        <f>IF(SUMIFS(Data!$U:$U,Data!$A:$A,$B21,Data!$C:$C,K$1)=0,"",SUMIFS(Data!$U:$U,Data!$A:$A,$B21,Data!$C:$C,K$1))</f>
        <v/>
      </c>
      <c r="L21" s="176" t="str">
        <f>IF(SUMIFS(Data!$U:$U,Data!$A:$A,$B21,Data!$C:$C,L$1)=0,"",SUMIFS(Data!$U:$U,Data!$A:$A,$B21,Data!$C:$C,L$1))</f>
        <v/>
      </c>
      <c r="M21" s="176" t="str">
        <f>IF(SUMIFS(Data!$U:$U,Data!$A:$A,$B21,Data!$C:$C,M$1)=0,"",SUMIFS(Data!$U:$U,Data!$A:$A,$B21,Data!$C:$C,M$1))</f>
        <v/>
      </c>
      <c r="N21" s="176" t="str">
        <f>IF(SUMIFS(Data!$U:$U,Data!$A:$A,$B21,Data!$C:$C,N$1)=0,"",SUMIFS(Data!$U:$U,Data!$A:$A,$B21,Data!$C:$C,N$1))</f>
        <v/>
      </c>
      <c r="O21" s="176" t="str">
        <f>IF(SUMIFS(Data!$U:$U,Data!$A:$A,$B21,Data!$C:$C,O$1)=0,"",SUMIFS(Data!$U:$U,Data!$A:$A,$B21,Data!$C:$C,O$1))</f>
        <v/>
      </c>
      <c r="P21" s="176" t="str">
        <f>IF(SUMIFS(Data!$U:$U,Data!$A:$A,$B21,Data!$C:$C,P$1)=0,"",SUMIFS(Data!$U:$U,Data!$A:$A,$B21,Data!$C:$C,P$1))</f>
        <v/>
      </c>
      <c r="Q21" s="176" t="str">
        <f>IF(SUMIFS(Data!$U:$U,Data!$A:$A,$B21,Data!$C:$C,Q$1)=0,"",SUMIFS(Data!$U:$U,Data!$A:$A,$B21,Data!$C:$C,Q$1))</f>
        <v/>
      </c>
      <c r="R21" s="135">
        <f>SUM(C21:Q21)</f>
        <v>4.4422619047619047</v>
      </c>
      <c r="S21" s="134">
        <f>SUMIFS(Data!D:D,Data!A:A,Silver!$B21)</f>
        <v>14.78</v>
      </c>
      <c r="T21" s="109">
        <f>COUNTIF(Data!A:A,Silver!B6)</f>
        <v>15</v>
      </c>
      <c r="U21" s="91" t="str">
        <f>VLOOKUP(B21,Participanti!A:B,2,0)</f>
        <v>M</v>
      </c>
      <c r="V21" s="111">
        <f>R21/S21</f>
        <v>0.30055899220310589</v>
      </c>
      <c r="W21" s="114" t="s">
        <v>495</v>
      </c>
      <c r="X21" s="114" t="s">
        <v>494</v>
      </c>
      <c r="AC21" s="1" t="e">
        <f>VLOOKUP(B21,Data_Echipe!A:R,18,0)</f>
        <v>#N/A</v>
      </c>
    </row>
    <row r="22" spans="1:29" x14ac:dyDescent="0.2">
      <c r="B22" s="66"/>
      <c r="C22" s="66"/>
      <c r="D22" s="66"/>
      <c r="E22" s="66"/>
    </row>
    <row r="23" spans="1:29" x14ac:dyDescent="0.2">
      <c r="B23" s="66"/>
      <c r="C23" s="66"/>
      <c r="D23" s="66"/>
      <c r="E23" s="66"/>
    </row>
    <row r="24" spans="1:29" x14ac:dyDescent="0.2">
      <c r="B24" s="66"/>
      <c r="C24" s="66"/>
      <c r="D24" s="66"/>
      <c r="E24" s="66"/>
    </row>
    <row r="25" spans="1:29" x14ac:dyDescent="0.2">
      <c r="B25" s="66"/>
      <c r="C25" s="66"/>
      <c r="D25" s="66"/>
      <c r="E25" s="66"/>
    </row>
    <row r="26" spans="1:29" x14ac:dyDescent="0.2">
      <c r="B26" s="66"/>
      <c r="C26" s="66"/>
      <c r="D26" s="66"/>
      <c r="E26" s="66"/>
    </row>
    <row r="27" spans="1:29" x14ac:dyDescent="0.2">
      <c r="B27" s="66"/>
      <c r="C27" s="66"/>
      <c r="D27" s="66"/>
      <c r="E27" s="66"/>
    </row>
    <row r="28" spans="1:29" x14ac:dyDescent="0.2">
      <c r="B28" s="66"/>
      <c r="C28" s="66"/>
      <c r="D28" s="66"/>
      <c r="E28" s="66"/>
    </row>
    <row r="29" spans="1:29" x14ac:dyDescent="0.2">
      <c r="B29" s="66"/>
      <c r="C29" s="66"/>
      <c r="D29" s="66"/>
      <c r="E29" s="66"/>
    </row>
  </sheetData>
  <autoFilter ref="A1:AI21" xr:uid="{00000000-0001-0000-0600-000000000000}"/>
  <sortState xmlns:xlrd2="http://schemas.microsoft.com/office/spreadsheetml/2017/richdata2" ref="B3:W21">
    <sortCondition descending="1" ref="R3:R21"/>
  </sortState>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E23DE-6022-493B-9D9B-484964EB9D54}">
  <sheetPr>
    <tabColor theme="5"/>
  </sheetPr>
  <dimension ref="A1:AF35"/>
  <sheetViews>
    <sheetView zoomScale="120" zoomScaleNormal="120" workbookViewId="0">
      <pane ySplit="1" topLeftCell="A17" activePane="bottomLeft" state="frozen"/>
      <selection activeCell="A31" sqref="A31"/>
      <selection pane="bottomLeft" activeCell="X24" sqref="X24"/>
    </sheetView>
  </sheetViews>
  <sheetFormatPr defaultColWidth="9.140625" defaultRowHeight="12" x14ac:dyDescent="0.2"/>
  <cols>
    <col min="1" max="1" width="7.7109375" style="62" customWidth="1"/>
    <col min="2" max="2" width="18.28515625" style="1" bestFit="1" customWidth="1"/>
    <col min="3" max="3" width="5.28515625" style="75" customWidth="1"/>
    <col min="4" max="4" width="6.140625" style="75" bestFit="1" customWidth="1"/>
    <col min="5" max="6" width="5.28515625" style="75" customWidth="1"/>
    <col min="7" max="7" width="6.140625" style="75" bestFit="1" customWidth="1"/>
    <col min="8" max="16" width="5.28515625" style="75" customWidth="1"/>
    <col min="17" max="17" width="4.7109375" style="75" customWidth="1"/>
    <col min="18" max="18" width="9.42578125" style="189" customWidth="1"/>
    <col min="19" max="19" width="10.140625" style="75" customWidth="1"/>
    <col min="20" max="20" width="6.85546875" style="1" hidden="1" customWidth="1"/>
    <col min="21" max="21" width="5.85546875" style="1" hidden="1" customWidth="1"/>
    <col min="22" max="22" width="6.42578125" style="1" hidden="1" customWidth="1"/>
    <col min="23" max="23" width="10.7109375" style="1" bestFit="1" customWidth="1"/>
    <col min="24" max="28" width="9.140625" style="1" customWidth="1"/>
    <col min="29" max="29" width="7.7109375" style="1" hidden="1" customWidth="1"/>
    <col min="30" max="31" width="9.140625" style="1" customWidth="1"/>
    <col min="32" max="32" width="9.140625" style="103" customWidth="1"/>
    <col min="33" max="35" width="9.140625" style="1" customWidth="1"/>
    <col min="36" max="16384" width="9.140625" style="1"/>
  </cols>
  <sheetData>
    <row r="1" spans="1:30" x14ac:dyDescent="0.2">
      <c r="A1" s="127" t="s">
        <v>366</v>
      </c>
      <c r="B1" s="128" t="s">
        <v>130</v>
      </c>
      <c r="C1" s="129">
        <v>1</v>
      </c>
      <c r="D1" s="129">
        <v>2</v>
      </c>
      <c r="E1" s="129">
        <v>3</v>
      </c>
      <c r="F1" s="129">
        <v>4</v>
      </c>
      <c r="G1" s="129">
        <v>5</v>
      </c>
      <c r="H1" s="129">
        <v>6</v>
      </c>
      <c r="I1" s="129">
        <v>7</v>
      </c>
      <c r="J1" s="129">
        <v>8</v>
      </c>
      <c r="K1" s="129">
        <v>9</v>
      </c>
      <c r="L1" s="129">
        <v>10</v>
      </c>
      <c r="M1" s="129">
        <v>11</v>
      </c>
      <c r="N1" s="129">
        <v>12</v>
      </c>
      <c r="O1" s="129">
        <v>13</v>
      </c>
      <c r="P1" s="129">
        <v>14</v>
      </c>
      <c r="Q1" s="129">
        <v>15</v>
      </c>
      <c r="R1" s="131" t="s">
        <v>367</v>
      </c>
      <c r="S1" s="130" t="s">
        <v>65</v>
      </c>
      <c r="T1" s="29" t="s">
        <v>482</v>
      </c>
      <c r="U1" s="29" t="s">
        <v>481</v>
      </c>
      <c r="V1" s="29" t="s">
        <v>387</v>
      </c>
      <c r="W1" s="29" t="s">
        <v>496</v>
      </c>
      <c r="X1" s="29" t="s">
        <v>588</v>
      </c>
      <c r="Y1" s="112"/>
      <c r="Z1" s="29"/>
      <c r="AA1" s="29"/>
      <c r="AB1" s="29"/>
      <c r="AC1" s="29" t="s">
        <v>369</v>
      </c>
      <c r="AD1" s="29"/>
    </row>
    <row r="2" spans="1:30" x14ac:dyDescent="0.2">
      <c r="A2" s="178">
        <v>1</v>
      </c>
      <c r="B2" s="133" t="s">
        <v>58</v>
      </c>
      <c r="C2" s="175">
        <f>IF(SUMIFS(Data!$U:$U,Data!$A:$A,$B2,Data!$C:$C,C$1)=0,"",SUMIFS(Data!$U:$U,Data!$A:$A,$B2,Data!$C:$C,C$1))</f>
        <v>6.5214999999999996</v>
      </c>
      <c r="D2" s="175">
        <f>IF(SUMIFS(Data!$U:$U,Data!$A:$A,$B2,Data!$C:$C,D$1)=0,"",SUMIFS(Data!$U:$U,Data!$A:$A,$B2,Data!$C:$C,D$1))</f>
        <v>5.8628333333333336</v>
      </c>
      <c r="E2" s="175">
        <f>IF(SUMIFS(Data!$U:$U,Data!$A:$A,$B2,Data!$C:$C,E$1)=0,"",SUMIFS(Data!$U:$U,Data!$A:$A,$B2,Data!$C:$C,E$1))</f>
        <v>6.0013333333333332</v>
      </c>
      <c r="F2" s="134">
        <f>IF(SUMIFS(Data!$U:$U,Data!$A:$A,$B2,Data!$C:$C,F$1)=0,"",SUMIFS(Data!$U:$U,Data!$A:$A,$B2,Data!$C:$C,F$1))</f>
        <v>4.9124999999999996</v>
      </c>
      <c r="G2" s="175">
        <f>IF(SUMIFS(Data!$U:$U,Data!$A:$A,$B2,Data!$C:$C,G$1)=0,"",SUMIFS(Data!$U:$U,Data!$A:$A,$B2,Data!$C:$C,G$1))</f>
        <v>8.1028333333333329</v>
      </c>
      <c r="H2" s="134">
        <f>IF(SUMIFS(Data!$U:$U,Data!$A:$A,$B2,Data!$C:$C,H$1)=0,"",SUMIFS(Data!$U:$U,Data!$A:$A,$B2,Data!$C:$C,H$1))</f>
        <v>6.0768333333333331</v>
      </c>
      <c r="I2" s="134">
        <f>IF(SUMIFS(Data!$U:$U,Data!$A:$A,$B2,Data!$C:$C,I$1)=0,"",SUMIFS(Data!$U:$U,Data!$A:$A,$B2,Data!$C:$C,I$1))</f>
        <v>5.4375</v>
      </c>
      <c r="J2" s="134">
        <f>IF(SUMIFS(Data!$U:$U,Data!$A:$A,$B2,Data!$C:$C,J$1)=0,"",SUMIFS(Data!$U:$U,Data!$A:$A,$B2,Data!$C:$C,J$1))</f>
        <v>3.480952380952381</v>
      </c>
      <c r="K2" s="134">
        <f>IF(SUMIFS(Data!$U:$U,Data!$A:$A,$B2,Data!$C:$C,K$1)=0,"",SUMIFS(Data!$U:$U,Data!$A:$A,$B2,Data!$C:$C,K$1))</f>
        <v>0.5</v>
      </c>
      <c r="L2" s="134">
        <f>IF(SUMIFS(Data!$U:$U,Data!$A:$A,$B2,Data!$C:$C,L$1)=0,"",SUMIFS(Data!$U:$U,Data!$A:$A,$B2,Data!$C:$C,L$1))</f>
        <v>6.8765000000000001</v>
      </c>
      <c r="M2" s="134">
        <f>IF(SUMIFS(Data!$U:$U,Data!$A:$A,$B2,Data!$C:$C,M$1)=0,"",SUMIFS(Data!$U:$U,Data!$A:$A,$B2,Data!$C:$C,M$1))</f>
        <v>6.350333333</v>
      </c>
      <c r="N2" s="134">
        <f>IF(SUMIFS(Data!$U:$U,Data!$A:$A,$B2,Data!$C:$C,N$1)=0,"",SUMIFS(Data!$U:$U,Data!$A:$A,$B2,Data!$C:$C,N$1))</f>
        <v>4.5</v>
      </c>
      <c r="O2" s="175">
        <f>IF(SUMIFS(Data!$U:$U,Data!$A:$A,$B2,Data!$C:$C,O$1)=0,"",SUMIFS(Data!$U:$U,Data!$A:$A,$B2,Data!$C:$C,O$1))</f>
        <v>6.1769999999999996</v>
      </c>
      <c r="P2" s="134">
        <f>IF(SUMIFS(Data!$U:$U,Data!$A:$A,$B2,Data!$C:$C,P$1)=0,"",SUMIFS(Data!$U:$U,Data!$A:$A,$B2,Data!$C:$C,P$1))</f>
        <v>4.9625000000000004</v>
      </c>
      <c r="Q2" s="175">
        <f>IF(SUMIFS(Data!$U:$U,Data!$A:$A,$B2,Data!$C:$C,Q$1)=0,"",SUMIFS(Data!$U:$U,Data!$A:$A,$B2,Data!$C:$C,Q$1))</f>
        <v>5.4874999999999998</v>
      </c>
      <c r="R2" s="135">
        <f t="shared" ref="R2" si="0">SUM(C2:Q2)</f>
        <v>81.250119047285708</v>
      </c>
      <c r="S2" s="134">
        <f>SUMIFS(Data!D:D,Data!A:A,Bronze!$B2)</f>
        <v>612.06999999999994</v>
      </c>
      <c r="T2" s="109">
        <f>COUNTIF(Data!A:A,Bronze!B2)</f>
        <v>15</v>
      </c>
      <c r="U2" s="91" t="str">
        <f>VLOOKUP(B2,Participanti!A:B,2,0)</f>
        <v>M</v>
      </c>
      <c r="V2" s="111">
        <f t="shared" ref="V2" si="1">R2/S2</f>
        <v>0.13274644901283467</v>
      </c>
      <c r="W2" s="1" t="s">
        <v>534</v>
      </c>
      <c r="X2" s="1" t="s">
        <v>495</v>
      </c>
      <c r="Y2" s="114"/>
      <c r="AC2" s="1" t="e">
        <f>VLOOKUP(B2,Data_Echipe!A:R,18,0)</f>
        <v>#N/A</v>
      </c>
    </row>
    <row r="3" spans="1:30" x14ac:dyDescent="0.2">
      <c r="A3" s="178">
        <v>2</v>
      </c>
      <c r="B3" s="133" t="s">
        <v>391</v>
      </c>
      <c r="C3" s="134">
        <f>IF(SUMIFS(Data!$U:$U,Data!$A:$A,$B3,Data!$C:$C,C$1)=0,"",SUMIFS(Data!$U:$U,Data!$A:$A,$B3,Data!$C:$C,C$1))</f>
        <v>4.7755000000000001</v>
      </c>
      <c r="D3" s="134">
        <f>IF(SUMIFS(Data!$U:$U,Data!$A:$A,$B3,Data!$C:$C,D$1)=0,"",SUMIFS(Data!$U:$U,Data!$A:$A,$B3,Data!$C:$C,D$1))</f>
        <v>4.4375</v>
      </c>
      <c r="E3" s="134">
        <f>IF(SUMIFS(Data!$U:$U,Data!$A:$A,$B3,Data!$C:$C,E$1)=0,"",SUMIFS(Data!$U:$U,Data!$A:$A,$B3,Data!$C:$C,E$1))</f>
        <v>3.5333333333333332</v>
      </c>
      <c r="F3" s="134">
        <f>IF(SUMIFS(Data!$U:$U,Data!$A:$A,$B3,Data!$C:$C,F$1)=0,"",SUMIFS(Data!$U:$U,Data!$A:$A,$B3,Data!$C:$C,F$1))</f>
        <v>4.1767857142857139</v>
      </c>
      <c r="G3" s="134">
        <f>IF(SUMIFS(Data!$U:$U,Data!$A:$A,$B3,Data!$C:$C,G$1)=0,"",SUMIFS(Data!$U:$U,Data!$A:$A,$B3,Data!$C:$C,G$1))</f>
        <v>4.3125</v>
      </c>
      <c r="H3" s="134">
        <f>IF(SUMIFS(Data!$U:$U,Data!$A:$A,$B3,Data!$C:$C,H$1)=0,"",SUMIFS(Data!$U:$U,Data!$A:$A,$B3,Data!$C:$C,H$1))</f>
        <v>3.8964285714285714</v>
      </c>
      <c r="I3" s="134">
        <f>IF(SUMIFS(Data!$U:$U,Data!$A:$A,$B3,Data!$C:$C,I$1)=0,"",SUMIFS(Data!$U:$U,Data!$A:$A,$B3,Data!$C:$C,I$1))</f>
        <v>3.9624999999999999</v>
      </c>
      <c r="J3" s="134">
        <f>IF(SUMIFS(Data!$U:$U,Data!$A:$A,$B3,Data!$C:$C,J$1)=0,"",SUMIFS(Data!$U:$U,Data!$A:$A,$B3,Data!$C:$C,J$1))</f>
        <v>4.0666666666666664</v>
      </c>
      <c r="K3" s="134">
        <f>IF(SUMIFS(Data!$U:$U,Data!$A:$A,$B3,Data!$C:$C,K$1)=0,"",SUMIFS(Data!$U:$U,Data!$A:$A,$B3,Data!$C:$C,K$1))</f>
        <v>5.0625</v>
      </c>
      <c r="L3" s="134">
        <f>IF(SUMIFS(Data!$U:$U,Data!$A:$A,$B3,Data!$C:$C,L$1)=0,"",SUMIFS(Data!$U:$U,Data!$A:$A,$B3,Data!$C:$C,L$1))</f>
        <v>4.875</v>
      </c>
      <c r="M3" s="134">
        <f>IF(SUMIFS(Data!$U:$U,Data!$A:$A,$B3,Data!$C:$C,M$1)=0,"",SUMIFS(Data!$U:$U,Data!$A:$A,$B3,Data!$C:$C,M$1))</f>
        <v>5.9940476189999998</v>
      </c>
      <c r="N3" s="175">
        <f>IF(SUMIFS(Data!$U:$U,Data!$A:$A,$B3,Data!$C:$C,N$1)=0,"",SUMIFS(Data!$U:$U,Data!$A:$A,$B3,Data!$C:$C,N$1))</f>
        <v>6.0148333333333337</v>
      </c>
      <c r="O3" s="134">
        <f>IF(SUMIFS(Data!$U:$U,Data!$A:$A,$B3,Data!$C:$C,O$1)=0,"",SUMIFS(Data!$U:$U,Data!$A:$A,$B3,Data!$C:$C,O$1))</f>
        <v>4.6275238095238098</v>
      </c>
      <c r="P3" s="175">
        <f>IF(SUMIFS(Data!$U:$U,Data!$A:$A,$B3,Data!$C:$C,P$1)=0,"",SUMIFS(Data!$U:$U,Data!$A:$A,$B3,Data!$C:$C,P$1))</f>
        <v>5.8678571428571429</v>
      </c>
      <c r="Q3" s="134">
        <f>IF(SUMIFS(Data!$U:$U,Data!$A:$A,$B3,Data!$C:$C,Q$1)=0,"",SUMIFS(Data!$U:$U,Data!$A:$A,$B3,Data!$C:$C,Q$1))</f>
        <v>4.75</v>
      </c>
      <c r="R3" s="135">
        <f>SUM(C3:Q3)</f>
        <v>70.352976190428564</v>
      </c>
      <c r="S3" s="134">
        <f>SUMIFS(Data!D:D,Data!A:A,Bronze!$B3)</f>
        <v>292.79000000000002</v>
      </c>
      <c r="T3" s="109">
        <f>COUNTIF(Data!A:A,Bronze!B30)</f>
        <v>2</v>
      </c>
      <c r="U3" s="91" t="str">
        <f>VLOOKUP(B3,Participanti!A:B,2,0)</f>
        <v>M</v>
      </c>
      <c r="V3" s="111">
        <f>R3/S3</f>
        <v>0.24028476447429406</v>
      </c>
      <c r="W3" s="1" t="str">
        <f>IF(VLOOKUP(B3,Participanti!A:D,4,0)="New","New","")</f>
        <v/>
      </c>
      <c r="X3" s="1" t="s">
        <v>495</v>
      </c>
      <c r="Y3" s="114"/>
      <c r="AC3" s="1" t="e">
        <f>VLOOKUP(B3,Data_Echipe!A:R,18,0)</f>
        <v>#N/A</v>
      </c>
    </row>
    <row r="4" spans="1:30" x14ac:dyDescent="0.2">
      <c r="A4" s="178">
        <v>3</v>
      </c>
      <c r="B4" s="133" t="s">
        <v>518</v>
      </c>
      <c r="C4" s="134">
        <f>IF(SUMIFS(Data!$U:$U,Data!$A:$A,$B4,Data!$C:$C,C$1)=0,"",SUMIFS(Data!$U:$U,Data!$A:$A,$B4,Data!$C:$C,C$1))</f>
        <v>3.8125</v>
      </c>
      <c r="D4" s="134">
        <f>IF(SUMIFS(Data!$U:$U,Data!$A:$A,$B4,Data!$C:$C,D$1)=0,"",SUMIFS(Data!$U:$U,Data!$A:$A,$B4,Data!$C:$C,D$1))</f>
        <v>3.9375</v>
      </c>
      <c r="E4" s="134">
        <f>IF(SUMIFS(Data!$U:$U,Data!$A:$A,$B4,Data!$C:$C,E$1)=0,"",SUMIFS(Data!$U:$U,Data!$A:$A,$B4,Data!$C:$C,E$1))</f>
        <v>4.1580000000000004</v>
      </c>
      <c r="F4" s="175">
        <f>IF(SUMIFS(Data!$U:$U,Data!$A:$A,$B4,Data!$C:$C,F$1)=0,"",SUMIFS(Data!$U:$U,Data!$A:$A,$B4,Data!$C:$C,F$1))</f>
        <v>5.2750000000000004</v>
      </c>
      <c r="G4" s="134">
        <f>IF(SUMIFS(Data!$U:$U,Data!$A:$A,$B4,Data!$C:$C,G$1)=0,"",SUMIFS(Data!$U:$U,Data!$A:$A,$B4,Data!$C:$C,G$1))</f>
        <v>3.8119047619047617</v>
      </c>
      <c r="H4" s="134">
        <f>IF(SUMIFS(Data!$U:$U,Data!$A:$A,$B4,Data!$C:$C,H$1)=0,"",SUMIFS(Data!$U:$U,Data!$A:$A,$B4,Data!$C:$C,H$1))</f>
        <v>3.8125</v>
      </c>
      <c r="I4" s="134">
        <f>IF(SUMIFS(Data!$U:$U,Data!$A:$A,$B4,Data!$C:$C,I$1)=0,"",SUMIFS(Data!$U:$U,Data!$A:$A,$B4,Data!$C:$C,I$1))</f>
        <v>4.4625000000000004</v>
      </c>
      <c r="J4" s="134">
        <f>IF(SUMIFS(Data!$U:$U,Data!$A:$A,$B4,Data!$C:$C,J$1)=0,"",SUMIFS(Data!$U:$U,Data!$A:$A,$B4,Data!$C:$C,J$1))</f>
        <v>4.3</v>
      </c>
      <c r="K4" s="134">
        <f>IF(SUMIFS(Data!$U:$U,Data!$A:$A,$B4,Data!$C:$C,K$1)=0,"",SUMIFS(Data!$U:$U,Data!$A:$A,$B4,Data!$C:$C,K$1))</f>
        <v>6.0482142857142858</v>
      </c>
      <c r="L4" s="175">
        <f>IF(SUMIFS(Data!$U:$U,Data!$A:$A,$B4,Data!$C:$C,L$1)=0,"",SUMIFS(Data!$U:$U,Data!$A:$A,$B4,Data!$C:$C,L$1))</f>
        <v>8.827</v>
      </c>
      <c r="M4" s="175">
        <f>IF(SUMIFS(Data!$U:$U,Data!$A:$A,$B4,Data!$C:$C,M$1)=0,"",SUMIFS(Data!$U:$U,Data!$A:$A,$B4,Data!$C:$C,M$1))</f>
        <v>3.9232142857142858</v>
      </c>
      <c r="N4" s="134">
        <f>IF(SUMIFS(Data!$U:$U,Data!$A:$A,$B4,Data!$C:$C,N$1)=0,"",SUMIFS(Data!$U:$U,Data!$A:$A,$B4,Data!$C:$C,N$1))</f>
        <v>3.2833333333333332</v>
      </c>
      <c r="O4" s="134">
        <f>IF(SUMIFS(Data!$U:$U,Data!$A:$A,$B4,Data!$C:$C,O$1)=0,"",SUMIFS(Data!$U:$U,Data!$A:$A,$B4,Data!$C:$C,O$1))</f>
        <v>4.7125000000000004</v>
      </c>
      <c r="P4" s="134">
        <f>IF(SUMIFS(Data!$U:$U,Data!$A:$A,$B4,Data!$C:$C,P$1)=0,"",SUMIFS(Data!$U:$U,Data!$A:$A,$B4,Data!$C:$C,P$1))</f>
        <v>2.2351190476190474</v>
      </c>
      <c r="Q4" s="134">
        <f>IF(SUMIFS(Data!$U:$U,Data!$A:$A,$B4,Data!$C:$C,Q$1)=0,"",SUMIFS(Data!$U:$U,Data!$A:$A,$B4,Data!$C:$C,Q$1))</f>
        <v>4.625</v>
      </c>
      <c r="R4" s="135">
        <f>SUM(C4:Q4)</f>
        <v>67.224285714285713</v>
      </c>
      <c r="S4" s="134">
        <f>SUMIFS(Data!D:D,Data!A:A,Bronze!$B4)</f>
        <v>397.65</v>
      </c>
      <c r="T4" s="109">
        <f>COUNTIF(Data!A:A,Bronze!B7)</f>
        <v>15</v>
      </c>
      <c r="U4" s="91" t="str">
        <f>VLOOKUP(B4,Participanti!A:B,2,0)</f>
        <v>M</v>
      </c>
      <c r="V4" s="111">
        <f>R4/S4</f>
        <v>0.16905390598336656</v>
      </c>
      <c r="W4" s="1" t="str">
        <f>IF(VLOOKUP(B4,Participanti!A:D,4,0)="New","New","")</f>
        <v>New</v>
      </c>
      <c r="X4" s="1" t="s">
        <v>495</v>
      </c>
      <c r="Y4" s="114"/>
      <c r="AC4" s="1" t="e">
        <f>VLOOKUP(B4,Data_Echipe!A:R,18,0)</f>
        <v>#N/A</v>
      </c>
    </row>
    <row r="5" spans="1:30" x14ac:dyDescent="0.2">
      <c r="A5" s="178">
        <v>4</v>
      </c>
      <c r="B5" s="133" t="s">
        <v>523</v>
      </c>
      <c r="C5" s="134">
        <f>IF(SUMIFS(Data!$U:$U,Data!$A:$A,$B5,Data!$C:$C,C$1)=0,"",SUMIFS(Data!$U:$U,Data!$A:$A,$B5,Data!$C:$C,C$1))</f>
        <v>4.573666666666667</v>
      </c>
      <c r="D5" s="134">
        <f>IF(SUMIFS(Data!$U:$U,Data!$A:$A,$B5,Data!$C:$C,D$1)=0,"",SUMIFS(Data!$U:$U,Data!$A:$A,$B5,Data!$C:$C,D$1))</f>
        <v>3.3947619047619049</v>
      </c>
      <c r="E5" s="134">
        <f>IF(SUMIFS(Data!$U:$U,Data!$A:$A,$B5,Data!$C:$C,E$1)=0,"",SUMIFS(Data!$U:$U,Data!$A:$A,$B5,Data!$C:$C,E$1))</f>
        <v>3.280357142857143</v>
      </c>
      <c r="F5" s="134">
        <f>IF(SUMIFS(Data!$U:$U,Data!$A:$A,$B5,Data!$C:$C,F$1)=0,"",SUMIFS(Data!$U:$U,Data!$A:$A,$B5,Data!$C:$C,F$1))</f>
        <v>4.4298333333333328</v>
      </c>
      <c r="G5" s="134">
        <f>IF(SUMIFS(Data!$U:$U,Data!$A:$A,$B5,Data!$C:$C,G$1)=0,"",SUMIFS(Data!$U:$U,Data!$A:$A,$B5,Data!$C:$C,G$1))</f>
        <v>4.3313333333333333</v>
      </c>
      <c r="H5" s="134">
        <f>IF(SUMIFS(Data!$U:$U,Data!$A:$A,$B5,Data!$C:$C,H$1)=0,"",SUMIFS(Data!$U:$U,Data!$A:$A,$B5,Data!$C:$C,H$1))</f>
        <v>4.7163333333333339</v>
      </c>
      <c r="I5" s="134">
        <f>IF(SUMIFS(Data!$U:$U,Data!$A:$A,$B5,Data!$C:$C,I$1)=0,"",SUMIFS(Data!$U:$U,Data!$A:$A,$B5,Data!$C:$C,I$1))</f>
        <v>3.645833333333333</v>
      </c>
      <c r="J5" s="175">
        <f>IF(SUMIFS(Data!$U:$U,Data!$A:$A,$B5,Data!$C:$C,J$1)=0,"",SUMIFS(Data!$U:$U,Data!$A:$A,$B5,Data!$C:$C,J$1))</f>
        <v>5.8506666666666671</v>
      </c>
      <c r="K5" s="134">
        <f>IF(SUMIFS(Data!$U:$U,Data!$A:$A,$B5,Data!$C:$C,K$1)=0,"",SUMIFS(Data!$U:$U,Data!$A:$A,$B5,Data!$C:$C,K$1))</f>
        <v>4.1285714285714281</v>
      </c>
      <c r="L5" s="134">
        <f>IF(SUMIFS(Data!$U:$U,Data!$A:$A,$B5,Data!$C:$C,L$1)=0,"",SUMIFS(Data!$U:$U,Data!$A:$A,$B5,Data!$C:$C,L$1))</f>
        <v>5.729166666666667</v>
      </c>
      <c r="M5" s="134">
        <f>IF(SUMIFS(Data!$U:$U,Data!$A:$A,$B5,Data!$C:$C,M$1)=0,"",SUMIFS(Data!$U:$U,Data!$A:$A,$B5,Data!$C:$C,M$1))</f>
        <v>2.5249999999999999</v>
      </c>
      <c r="N5" s="134">
        <f>IF(SUMIFS(Data!$U:$U,Data!$A:$A,$B5,Data!$C:$C,N$1)=0,"",SUMIFS(Data!$U:$U,Data!$A:$A,$B5,Data!$C:$C,N$1))</f>
        <v>3.4740000000000002</v>
      </c>
      <c r="O5" s="134">
        <f>IF(SUMIFS(Data!$U:$U,Data!$A:$A,$B5,Data!$C:$C,O$1)=0,"",SUMIFS(Data!$U:$U,Data!$A:$A,$B5,Data!$C:$C,O$1))</f>
        <v>4.0169285714285712</v>
      </c>
      <c r="P5" s="134">
        <f>IF(SUMIFS(Data!$U:$U,Data!$A:$A,$B5,Data!$C:$C,P$1)=0,"",SUMIFS(Data!$U:$U,Data!$A:$A,$B5,Data!$C:$C,P$1))</f>
        <v>3.700595238095238</v>
      </c>
      <c r="Q5" s="134">
        <f>IF(SUMIFS(Data!$U:$U,Data!$A:$A,$B5,Data!$C:$C,Q$1)=0,"",SUMIFS(Data!$U:$U,Data!$A:$A,$B5,Data!$C:$C,Q$1))</f>
        <v>5.0286666666666662</v>
      </c>
      <c r="R5" s="135">
        <f>SUM(C5:Q5)</f>
        <v>62.825714285714284</v>
      </c>
      <c r="S5" s="134">
        <f>SUMIFS(Data!D:D,Data!A:A,Bronze!$B6)</f>
        <v>213.16000000000003</v>
      </c>
      <c r="T5" s="109">
        <f>COUNTIF(Data!A:A,Bronze!B17)</f>
        <v>13</v>
      </c>
      <c r="U5" s="91" t="str">
        <f>VLOOKUP(B5,Participanti!A:B,2,0)</f>
        <v>M</v>
      </c>
      <c r="V5" s="111">
        <f>R5/S5</f>
        <v>0.29473500790821111</v>
      </c>
      <c r="W5" s="1" t="str">
        <f>IF(VLOOKUP(B5,Participanti!A:D,4,0)="New","New","")</f>
        <v>New</v>
      </c>
      <c r="X5" s="1" t="s">
        <v>495</v>
      </c>
      <c r="Y5" s="114"/>
      <c r="AC5" s="1" t="e">
        <f>VLOOKUP(B5,Data_Echipe!A:R,18,0)</f>
        <v>#N/A</v>
      </c>
    </row>
    <row r="6" spans="1:30" x14ac:dyDescent="0.2">
      <c r="A6" s="178">
        <v>5</v>
      </c>
      <c r="B6" s="133" t="s">
        <v>53</v>
      </c>
      <c r="C6" s="134">
        <f>IF(SUMIFS(Data!$U:$U,Data!$A:$A,$B6,Data!$C:$C,C$1)=0,"",SUMIFS(Data!$U:$U,Data!$A:$A,$B6,Data!$C:$C,C$1))</f>
        <v>1.3404761904761904</v>
      </c>
      <c r="D6" s="134">
        <f>IF(SUMIFS(Data!$U:$U,Data!$A:$A,$B6,Data!$C:$C,D$1)=0,"",SUMIFS(Data!$U:$U,Data!$A:$A,$B6,Data!$C:$C,D$1))</f>
        <v>3.0559523809523808</v>
      </c>
      <c r="E6" s="134">
        <f>IF(SUMIFS(Data!$U:$U,Data!$A:$A,$B6,Data!$C:$C,E$1)=0,"",SUMIFS(Data!$U:$U,Data!$A:$A,$B6,Data!$C:$C,E$1))</f>
        <v>3.5077380952380954</v>
      </c>
      <c r="F6" s="134">
        <f>IF(SUMIFS(Data!$U:$U,Data!$A:$A,$B6,Data!$C:$C,F$1)=0,"",SUMIFS(Data!$U:$U,Data!$A:$A,$B6,Data!$C:$C,F$1))</f>
        <v>3.7077380952380952</v>
      </c>
      <c r="G6" s="134">
        <f>IF(SUMIFS(Data!$U:$U,Data!$A:$A,$B6,Data!$C:$C,G$1)=0,"",SUMIFS(Data!$U:$U,Data!$A:$A,$B6,Data!$C:$C,G$1))</f>
        <v>4.2970238095238091</v>
      </c>
      <c r="H6" s="134">
        <f>IF(SUMIFS(Data!$U:$U,Data!$A:$A,$B6,Data!$C:$C,H$1)=0,"",SUMIFS(Data!$U:$U,Data!$A:$A,$B6,Data!$C:$C,H$1))</f>
        <v>4.2190476190476192</v>
      </c>
      <c r="I6" s="175">
        <f>IF(SUMIFS(Data!$U:$U,Data!$A:$A,$B6,Data!$C:$C,I$1)=0,"",SUMIFS(Data!$U:$U,Data!$A:$A,$B6,Data!$C:$C,I$1))</f>
        <v>5.6875</v>
      </c>
      <c r="J6" s="134">
        <f>IF(SUMIFS(Data!$U:$U,Data!$A:$A,$B6,Data!$C:$C,J$1)=0,"",SUMIFS(Data!$U:$U,Data!$A:$A,$B6,Data!$C:$C,J$1))</f>
        <v>4.4375</v>
      </c>
      <c r="K6" s="175">
        <f>IF(SUMIFS(Data!$U:$U,Data!$A:$A,$B6,Data!$C:$C,K$1)=0,"",SUMIFS(Data!$U:$U,Data!$A:$A,$B6,Data!$C:$C,K$1))</f>
        <v>8.7113095238095237</v>
      </c>
      <c r="L6" s="134">
        <f>IF(SUMIFS(Data!$U:$U,Data!$A:$A,$B6,Data!$C:$C,L$1)=0,"",SUMIFS(Data!$U:$U,Data!$A:$A,$B6,Data!$C:$C,L$1))</f>
        <v>3.6952857142857143</v>
      </c>
      <c r="M6" s="134">
        <f>IF(SUMIFS(Data!$U:$U,Data!$A:$A,$B6,Data!$C:$C,M$1)=0,"",SUMIFS(Data!$U:$U,Data!$A:$A,$B6,Data!$C:$C,M$1))</f>
        <v>4.2190476190000004</v>
      </c>
      <c r="N6" s="134">
        <f>IF(SUMIFS(Data!$U:$U,Data!$A:$A,$B6,Data!$C:$C,N$1)=0,"",SUMIFS(Data!$U:$U,Data!$A:$A,$B6,Data!$C:$C,N$1))</f>
        <v>4.4928571428571429</v>
      </c>
      <c r="O6" s="134">
        <f>IF(SUMIFS(Data!$U:$U,Data!$A:$A,$B6,Data!$C:$C,O$1)=0,"",SUMIFS(Data!$U:$U,Data!$A:$A,$B6,Data!$C:$C,O$1))</f>
        <v>2.5315476190476192</v>
      </c>
      <c r="P6" s="134">
        <f>IF(SUMIFS(Data!$U:$U,Data!$A:$A,$B6,Data!$C:$C,P$1)=0,"",SUMIFS(Data!$U:$U,Data!$A:$A,$B6,Data!$C:$C,P$1))</f>
        <v>4.1053571428571427</v>
      </c>
      <c r="Q6" s="134">
        <f>IF(SUMIFS(Data!$U:$U,Data!$A:$A,$B6,Data!$C:$C,Q$1)=0,"",SUMIFS(Data!$U:$U,Data!$A:$A,$B6,Data!$C:$C,Q$1))</f>
        <v>4.0414761904761907</v>
      </c>
      <c r="R6" s="135">
        <f>SUM(C6:Q6)</f>
        <v>62.049857142809529</v>
      </c>
      <c r="S6" s="134">
        <f>SUMIFS(Data!D:D,Data!A:A,Bronze!$B5)</f>
        <v>362.6099999999999</v>
      </c>
      <c r="T6" s="109">
        <f>COUNTIF(Data!A:A,Bronze!B29)</f>
        <v>9</v>
      </c>
      <c r="U6" s="91" t="str">
        <f>VLOOKUP(B6,Participanti!A:B,2,0)</f>
        <v>M</v>
      </c>
      <c r="V6" s="111">
        <f>R6/S6</f>
        <v>0.17112009360693181</v>
      </c>
      <c r="W6" s="1" t="str">
        <f>IF(VLOOKUP(B6,Participanti!A:D,4,0)="New","New","")</f>
        <v/>
      </c>
      <c r="X6" s="1" t="s">
        <v>495</v>
      </c>
      <c r="Y6" s="114"/>
      <c r="AC6" s="1" t="e">
        <f>VLOOKUP(B6,Data_Echipe!A:R,18,0)</f>
        <v>#N/A</v>
      </c>
    </row>
    <row r="7" spans="1:30" x14ac:dyDescent="0.2">
      <c r="A7" s="132">
        <v>6</v>
      </c>
      <c r="B7" s="133" t="s">
        <v>399</v>
      </c>
      <c r="C7" s="134">
        <f>IF(SUMIFS(Data!$U:$U,Data!$A:$A,$B7,Data!$C:$C,C$1)=0,"",SUMIFS(Data!$U:$U,Data!$A:$A,$B7,Data!$C:$C,C$1))</f>
        <v>3.7470238095238093</v>
      </c>
      <c r="D7" s="134">
        <f>IF(SUMIFS(Data!$U:$U,Data!$A:$A,$B7,Data!$C:$C,D$1)=0,"",SUMIFS(Data!$U:$U,Data!$A:$A,$B7,Data!$C:$C,D$1))</f>
        <v>3.7479285714285715</v>
      </c>
      <c r="E7" s="134">
        <f>IF(SUMIFS(Data!$U:$U,Data!$A:$A,$B7,Data!$C:$C,E$1)=0,"",SUMIFS(Data!$U:$U,Data!$A:$A,$B7,Data!$C:$C,E$1))</f>
        <v>4.4000000000000004</v>
      </c>
      <c r="F7" s="134">
        <f>IF(SUMIFS(Data!$U:$U,Data!$A:$A,$B7,Data!$C:$C,F$1)=0,"",SUMIFS(Data!$U:$U,Data!$A:$A,$B7,Data!$C:$C,F$1))</f>
        <v>4.6875</v>
      </c>
      <c r="G7" s="134">
        <f>IF(SUMIFS(Data!$U:$U,Data!$A:$A,$B7,Data!$C:$C,G$1)=0,"",SUMIFS(Data!$U:$U,Data!$A:$A,$B7,Data!$C:$C,G$1))</f>
        <v>4.2750000000000004</v>
      </c>
      <c r="H7" s="134">
        <f>IF(SUMIFS(Data!$U:$U,Data!$A:$A,$B7,Data!$C:$C,H$1)=0,"",SUMIFS(Data!$U:$U,Data!$A:$A,$B7,Data!$C:$C,H$1))</f>
        <v>4.25</v>
      </c>
      <c r="I7" s="134">
        <f>IF(SUMIFS(Data!$U:$U,Data!$A:$A,$B7,Data!$C:$C,I$1)=0,"",SUMIFS(Data!$U:$U,Data!$A:$A,$B7,Data!$C:$C,I$1))</f>
        <v>3.3773809523809524</v>
      </c>
      <c r="J7" s="134">
        <f>IF(SUMIFS(Data!$U:$U,Data!$A:$A,$B7,Data!$C:$C,J$1)=0,"",SUMIFS(Data!$U:$U,Data!$A:$A,$B7,Data!$C:$C,J$1))</f>
        <v>3.913095238095238</v>
      </c>
      <c r="K7" s="134">
        <f>IF(SUMIFS(Data!$U:$U,Data!$A:$A,$B7,Data!$C:$C,K$1)=0,"",SUMIFS(Data!$U:$U,Data!$A:$A,$B7,Data!$C:$C,K$1))</f>
        <v>3.3583333333333334</v>
      </c>
      <c r="L7" s="134">
        <f>IF(SUMIFS(Data!$U:$U,Data!$A:$A,$B7,Data!$C:$C,L$1)=0,"",SUMIFS(Data!$U:$U,Data!$A:$A,$B7,Data!$C:$C,L$1))</f>
        <v>4.9000000000000004</v>
      </c>
      <c r="M7" s="134">
        <f>IF(SUMIFS(Data!$U:$U,Data!$A:$A,$B7,Data!$C:$C,M$1)=0,"",SUMIFS(Data!$U:$U,Data!$A:$A,$B7,Data!$C:$C,M$1))</f>
        <v>4.0875000000000004</v>
      </c>
      <c r="N7" s="134">
        <f>IF(SUMIFS(Data!$U:$U,Data!$A:$A,$B7,Data!$C:$C,N$1)=0,"",SUMIFS(Data!$U:$U,Data!$A:$A,$B7,Data!$C:$C,N$1))</f>
        <v>3.4184523809523806</v>
      </c>
      <c r="O7" s="134">
        <f>IF(SUMIFS(Data!$U:$U,Data!$A:$A,$B7,Data!$C:$C,O$1)=0,"",SUMIFS(Data!$U:$U,Data!$A:$A,$B7,Data!$C:$C,O$1))</f>
        <v>3.9</v>
      </c>
      <c r="P7" s="134">
        <f>IF(SUMIFS(Data!$U:$U,Data!$A:$A,$B7,Data!$C:$C,P$1)=0,"",SUMIFS(Data!$U:$U,Data!$A:$A,$B7,Data!$C:$C,P$1))</f>
        <v>3.0898809523809523</v>
      </c>
      <c r="Q7" s="134">
        <f>IF(SUMIFS(Data!$U:$U,Data!$A:$A,$B7,Data!$C:$C,Q$1)=0,"",SUMIFS(Data!$U:$U,Data!$A:$A,$B7,Data!$C:$C,Q$1))</f>
        <v>4.6500000000000004</v>
      </c>
      <c r="R7" s="135">
        <f>SUM(C7:Q7)</f>
        <v>59.802095238095234</v>
      </c>
      <c r="S7" s="134">
        <f>SUMIFS(Data!D:D,Data!A:A,Bronze!$B7)</f>
        <v>270.94000000000005</v>
      </c>
      <c r="T7" s="109">
        <f>COUNTIF(Data!A:A,Bronze!B3)</f>
        <v>15</v>
      </c>
      <c r="U7" s="91" t="str">
        <f>VLOOKUP(B7,Participanti!A:B,2,0)</f>
        <v>M</v>
      </c>
      <c r="V7" s="111">
        <f>R7/S7</f>
        <v>0.22072080622313139</v>
      </c>
      <c r="W7" s="1" t="str">
        <f>IF(VLOOKUP(B7,Participanti!A:D,4,0)="New","New","")</f>
        <v/>
      </c>
      <c r="Y7" s="114"/>
      <c r="AC7" s="1" t="e">
        <f>VLOOKUP(B7,Data_Echipe!A:R,18,0)</f>
        <v>#N/A</v>
      </c>
    </row>
    <row r="8" spans="1:30" x14ac:dyDescent="0.2">
      <c r="A8" s="132">
        <v>7</v>
      </c>
      <c r="B8" s="133" t="s">
        <v>493</v>
      </c>
      <c r="C8" s="134">
        <f>IF(SUMIFS(Data!$U:$U,Data!$A:$A,$B8,Data!$C:$C,C$1)=0,"",SUMIFS(Data!$U:$U,Data!$A:$A,$B8,Data!$C:$C,C$1))</f>
        <v>3.6875</v>
      </c>
      <c r="D8" s="134">
        <f>IF(SUMIFS(Data!$U:$U,Data!$A:$A,$B8,Data!$C:$C,D$1)=0,"",SUMIFS(Data!$U:$U,Data!$A:$A,$B8,Data!$C:$C,D$1))</f>
        <v>2.9810833333333338</v>
      </c>
      <c r="E8" s="134">
        <f>IF(SUMIFS(Data!$U:$U,Data!$A:$A,$B8,Data!$C:$C,E$1)=0,"",SUMIFS(Data!$U:$U,Data!$A:$A,$B8,Data!$C:$C,E$1))</f>
        <v>3.6037499999999998</v>
      </c>
      <c r="F8" s="134">
        <f>IF(SUMIFS(Data!$U:$U,Data!$A:$A,$B8,Data!$C:$C,F$1)=0,"",SUMIFS(Data!$U:$U,Data!$A:$A,$B8,Data!$C:$C,F$1))</f>
        <v>3.9750000000000001</v>
      </c>
      <c r="G8" s="134">
        <f>IF(SUMIFS(Data!$U:$U,Data!$A:$A,$B8,Data!$C:$C,G$1)=0,"",SUMIFS(Data!$U:$U,Data!$A:$A,$B8,Data!$C:$C,G$1))</f>
        <v>2.6937500000000001</v>
      </c>
      <c r="H8" s="134">
        <f>IF(SUMIFS(Data!$U:$U,Data!$A:$A,$B8,Data!$C:$C,H$1)=0,"",SUMIFS(Data!$U:$U,Data!$A:$A,$B8,Data!$C:$C,H$1))</f>
        <v>3.5056250000000002</v>
      </c>
      <c r="I8" s="134">
        <f>IF(SUMIFS(Data!$U:$U,Data!$A:$A,$B8,Data!$C:$C,I$1)=0,"",SUMIFS(Data!$U:$U,Data!$A:$A,$B8,Data!$C:$C,I$1))</f>
        <v>4.75</v>
      </c>
      <c r="J8" s="134">
        <f>IF(SUMIFS(Data!$U:$U,Data!$A:$A,$B8,Data!$C:$C,J$1)=0,"",SUMIFS(Data!$U:$U,Data!$A:$A,$B8,Data!$C:$C,J$1))</f>
        <v>3.2956250000000002</v>
      </c>
      <c r="K8" s="134">
        <f>IF(SUMIFS(Data!$U:$U,Data!$A:$A,$B8,Data!$C:$C,K$1)=0,"",SUMIFS(Data!$U:$U,Data!$A:$A,$B8,Data!$C:$C,K$1))</f>
        <v>2.8487499999999999</v>
      </c>
      <c r="L8" s="134">
        <f>IF(SUMIFS(Data!$U:$U,Data!$A:$A,$B8,Data!$C:$C,L$1)=0,"",SUMIFS(Data!$U:$U,Data!$A:$A,$B8,Data!$C:$C,L$1))</f>
        <v>3.625</v>
      </c>
      <c r="M8" s="134">
        <f>IF(SUMIFS(Data!$U:$U,Data!$A:$A,$B8,Data!$C:$C,M$1)=0,"",SUMIFS(Data!$U:$U,Data!$A:$A,$B8,Data!$C:$C,M$1))</f>
        <v>4.654833333</v>
      </c>
      <c r="N8" s="134">
        <f>IF(SUMIFS(Data!$U:$U,Data!$A:$A,$B8,Data!$C:$C,N$1)=0,"",SUMIFS(Data!$U:$U,Data!$A:$A,$B8,Data!$C:$C,N$1))</f>
        <v>3.8125</v>
      </c>
      <c r="O8" s="134">
        <f>IF(SUMIFS(Data!$U:$U,Data!$A:$A,$B8,Data!$C:$C,O$1)=0,"",SUMIFS(Data!$U:$U,Data!$A:$A,$B8,Data!$C:$C,O$1))</f>
        <v>3.8125</v>
      </c>
      <c r="P8" s="134">
        <f>IF(SUMIFS(Data!$U:$U,Data!$A:$A,$B8,Data!$C:$C,P$1)=0,"",SUMIFS(Data!$U:$U,Data!$A:$A,$B8,Data!$C:$C,P$1))</f>
        <v>3.01125</v>
      </c>
      <c r="Q8" s="134">
        <f>IF(SUMIFS(Data!$U:$U,Data!$A:$A,$B8,Data!$C:$C,Q$1)=0,"",SUMIFS(Data!$U:$U,Data!$A:$A,$B8,Data!$C:$C,Q$1))</f>
        <v>5.4795000000000007</v>
      </c>
      <c r="R8" s="135">
        <f>SUM(C8:Q8)</f>
        <v>55.736666666333328</v>
      </c>
      <c r="S8" s="134">
        <f>SUMIFS(Data!D:D,Data!A:A,Bronze!$B8)</f>
        <v>315.92999999999995</v>
      </c>
      <c r="T8" s="109">
        <f>COUNTIF(Data!A:A,Bronze!B6)</f>
        <v>15</v>
      </c>
      <c r="U8" s="91" t="str">
        <f>VLOOKUP(B8,Participanti!A:B,2,0)</f>
        <v>F</v>
      </c>
      <c r="V8" s="111">
        <f>R8/S8</f>
        <v>0.17642093712636767</v>
      </c>
      <c r="W8" s="1" t="str">
        <f>IF(VLOOKUP(B8,Participanti!A:D,4,0)="New","New","")</f>
        <v/>
      </c>
      <c r="Y8" s="114"/>
      <c r="AC8" s="1" t="e">
        <f>VLOOKUP(B8,Data_Echipe!A:R,18,0)</f>
        <v>#N/A</v>
      </c>
    </row>
    <row r="9" spans="1:30" x14ac:dyDescent="0.2">
      <c r="A9" s="132">
        <v>8</v>
      </c>
      <c r="B9" s="133" t="s">
        <v>173</v>
      </c>
      <c r="C9" s="134">
        <f>IF(SUMIFS(Data!$U:$U,Data!$A:$A,$B9,Data!$C:$C,C$1)=0,"",SUMIFS(Data!$U:$U,Data!$A:$A,$B9,Data!$C:$C,C$1))</f>
        <v>3.8250000000000002</v>
      </c>
      <c r="D9" s="134">
        <f>IF(SUMIFS(Data!$U:$U,Data!$A:$A,$B9,Data!$C:$C,D$1)=0,"",SUMIFS(Data!$U:$U,Data!$A:$A,$B9,Data!$C:$C,D$1))</f>
        <v>2.8279761904761904</v>
      </c>
      <c r="E9" s="134">
        <f>IF(SUMIFS(Data!$U:$U,Data!$A:$A,$B9,Data!$C:$C,E$1)=0,"",SUMIFS(Data!$U:$U,Data!$A:$A,$B9,Data!$C:$C,E$1))</f>
        <v>3.8875000000000002</v>
      </c>
      <c r="F9" s="134">
        <f>IF(SUMIFS(Data!$U:$U,Data!$A:$A,$B9,Data!$C:$C,F$1)=0,"",SUMIFS(Data!$U:$U,Data!$A:$A,$B9,Data!$C:$C,F$1))</f>
        <v>2.7928571428571427</v>
      </c>
      <c r="G9" s="134">
        <f>IF(SUMIFS(Data!$U:$U,Data!$A:$A,$B9,Data!$C:$C,G$1)=0,"",SUMIFS(Data!$U:$U,Data!$A:$A,$B9,Data!$C:$C,G$1))</f>
        <v>2.2242619047619048</v>
      </c>
      <c r="H9" s="134">
        <f>IF(SUMIFS(Data!$U:$U,Data!$A:$A,$B9,Data!$C:$C,H$1)=0,"",SUMIFS(Data!$U:$U,Data!$A:$A,$B9,Data!$C:$C,H$1))</f>
        <v>4.125</v>
      </c>
      <c r="I9" s="134">
        <f>IF(SUMIFS(Data!$U:$U,Data!$A:$A,$B9,Data!$C:$C,I$1)=0,"",SUMIFS(Data!$U:$U,Data!$A:$A,$B9,Data!$C:$C,I$1))</f>
        <v>4.3250000000000002</v>
      </c>
      <c r="J9" s="134">
        <f>IF(SUMIFS(Data!$U:$U,Data!$A:$A,$B9,Data!$C:$C,J$1)=0,"",SUMIFS(Data!$U:$U,Data!$A:$A,$B9,Data!$C:$C,J$1))</f>
        <v>3.3</v>
      </c>
      <c r="K9" s="134">
        <f>IF(SUMIFS(Data!$U:$U,Data!$A:$A,$B9,Data!$C:$C,K$1)=0,"",SUMIFS(Data!$U:$U,Data!$A:$A,$B9,Data!$C:$C,K$1))</f>
        <v>4.5250000000000004</v>
      </c>
      <c r="L9" s="134">
        <f>IF(SUMIFS(Data!$U:$U,Data!$A:$A,$B9,Data!$C:$C,L$1)=0,"",SUMIFS(Data!$U:$U,Data!$A:$A,$B9,Data!$C:$C,L$1))</f>
        <v>3.5488095238095236</v>
      </c>
      <c r="M9" s="134">
        <f>IF(SUMIFS(Data!$U:$U,Data!$A:$A,$B9,Data!$C:$C,M$1)=0,"",SUMIFS(Data!$U:$U,Data!$A:$A,$B9,Data!$C:$C,M$1))</f>
        <v>2.8624999999999998</v>
      </c>
      <c r="N9" s="134">
        <f>IF(SUMIFS(Data!$U:$U,Data!$A:$A,$B9,Data!$C:$C,N$1)=0,"",SUMIFS(Data!$U:$U,Data!$A:$A,$B9,Data!$C:$C,N$1))</f>
        <v>5</v>
      </c>
      <c r="O9" s="134">
        <f>IF(SUMIFS(Data!$U:$U,Data!$A:$A,$B9,Data!$C:$C,O$1)=0,"",SUMIFS(Data!$U:$U,Data!$A:$A,$B9,Data!$C:$C,O$1))</f>
        <v>3.4375</v>
      </c>
      <c r="P9" s="134">
        <f>IF(SUMIFS(Data!$U:$U,Data!$A:$A,$B9,Data!$C:$C,P$1)=0,"",SUMIFS(Data!$U:$U,Data!$A:$A,$B9,Data!$C:$C,P$1))</f>
        <v>3.4580952380952379</v>
      </c>
      <c r="Q9" s="134">
        <f>IF(SUMIFS(Data!$U:$U,Data!$A:$A,$B9,Data!$C:$C,Q$1)=0,"",SUMIFS(Data!$U:$U,Data!$A:$A,$B9,Data!$C:$C,Q$1))</f>
        <v>3.5230000000000001</v>
      </c>
      <c r="R9" s="135">
        <f>SUM(C9:Q9)</f>
        <v>53.662500000000001</v>
      </c>
      <c r="S9" s="134">
        <f>SUMIFS(Data!D:D,Data!A:A,Bronze!$B9)</f>
        <v>395.51</v>
      </c>
      <c r="T9" s="109">
        <f>COUNTIF(Data!A:A,Bronze!B23)</f>
        <v>7</v>
      </c>
      <c r="U9" s="91" t="str">
        <f>VLOOKUP(B9,Participanti!A:B,2,0)</f>
        <v>M</v>
      </c>
      <c r="V9" s="111">
        <f>R9/S9</f>
        <v>0.13567924957649619</v>
      </c>
      <c r="W9" s="1" t="str">
        <f>IF(VLOOKUP(B9,Participanti!A:D,4,0)="New","New","")</f>
        <v/>
      </c>
      <c r="Y9" s="114"/>
      <c r="AC9" s="1" t="e">
        <f>VLOOKUP(B9,Data_Echipe!A:R,18,0)</f>
        <v>#N/A</v>
      </c>
    </row>
    <row r="10" spans="1:30" x14ac:dyDescent="0.2">
      <c r="A10" s="132">
        <v>9</v>
      </c>
      <c r="B10" s="133" t="s">
        <v>475</v>
      </c>
      <c r="C10" s="134">
        <f>IF(SUMIFS(Data!$U:$U,Data!$A:$A,$B10,Data!$C:$C,C$1)=0,"",SUMIFS(Data!$U:$U,Data!$A:$A,$B10,Data!$C:$C,C$1))</f>
        <v>2.63625</v>
      </c>
      <c r="D10" s="134">
        <f>IF(SUMIFS(Data!$U:$U,Data!$A:$A,$B10,Data!$C:$C,D$1)=0,"",SUMIFS(Data!$U:$U,Data!$A:$A,$B10,Data!$C:$C,D$1))</f>
        <v>4.25</v>
      </c>
      <c r="E10" s="134">
        <f>IF(SUMIFS(Data!$U:$U,Data!$A:$A,$B10,Data!$C:$C,E$1)=0,"",SUMIFS(Data!$U:$U,Data!$A:$A,$B10,Data!$C:$C,E$1))</f>
        <v>3.9975000000000001</v>
      </c>
      <c r="F10" s="134">
        <f>IF(SUMIFS(Data!$U:$U,Data!$A:$A,$B10,Data!$C:$C,F$1)=0,"",SUMIFS(Data!$U:$U,Data!$A:$A,$B10,Data!$C:$C,F$1))</f>
        <v>2.8143750000000001</v>
      </c>
      <c r="G10" s="134">
        <f>IF(SUMIFS(Data!$U:$U,Data!$A:$A,$B10,Data!$C:$C,G$1)=0,"",SUMIFS(Data!$U:$U,Data!$A:$A,$B10,Data!$C:$C,G$1))</f>
        <v>3.25</v>
      </c>
      <c r="H10" s="134">
        <f>IF(SUMIFS(Data!$U:$U,Data!$A:$A,$B10,Data!$C:$C,H$1)=0,"",SUMIFS(Data!$U:$U,Data!$A:$A,$B10,Data!$C:$C,H$1))</f>
        <v>3.1418749999999998</v>
      </c>
      <c r="I10" s="134">
        <f>IF(SUMIFS(Data!$U:$U,Data!$A:$A,$B10,Data!$C:$C,I$1)=0,"",SUMIFS(Data!$U:$U,Data!$A:$A,$B10,Data!$C:$C,I$1))</f>
        <v>3.9375</v>
      </c>
      <c r="J10" s="134">
        <f>IF(SUMIFS(Data!$U:$U,Data!$A:$A,$B10,Data!$C:$C,J$1)=0,"",SUMIFS(Data!$U:$U,Data!$A:$A,$B10,Data!$C:$C,J$1))</f>
        <v>2.8125</v>
      </c>
      <c r="K10" s="134">
        <f>IF(SUMIFS(Data!$U:$U,Data!$A:$A,$B10,Data!$C:$C,K$1)=0,"",SUMIFS(Data!$U:$U,Data!$A:$A,$B10,Data!$C:$C,K$1))</f>
        <v>3.1881249999999999</v>
      </c>
      <c r="L10" s="134">
        <f>IF(SUMIFS(Data!$U:$U,Data!$A:$A,$B10,Data!$C:$C,L$1)=0,"",SUMIFS(Data!$U:$U,Data!$A:$A,$B10,Data!$C:$C,L$1))</f>
        <v>3.46875</v>
      </c>
      <c r="M10" s="134">
        <f>IF(SUMIFS(Data!$U:$U,Data!$A:$A,$B10,Data!$C:$C,M$1)=0,"",SUMIFS(Data!$U:$U,Data!$A:$A,$B10,Data!$C:$C,M$1))</f>
        <v>3.75</v>
      </c>
      <c r="N10" s="134">
        <f>IF(SUMIFS(Data!$U:$U,Data!$A:$A,$B10,Data!$C:$C,N$1)=0,"",SUMIFS(Data!$U:$U,Data!$A:$A,$B10,Data!$C:$C,N$1))</f>
        <v>4.0262499999999992</v>
      </c>
      <c r="O10" s="134">
        <f>IF(SUMIFS(Data!$U:$U,Data!$A:$A,$B10,Data!$C:$C,O$1)=0,"",SUMIFS(Data!$U:$U,Data!$A:$A,$B10,Data!$C:$C,O$1))</f>
        <v>3.0006249999999999</v>
      </c>
      <c r="P10" s="134">
        <f>IF(SUMIFS(Data!$U:$U,Data!$A:$A,$B10,Data!$C:$C,P$1)=0,"",SUMIFS(Data!$U:$U,Data!$A:$A,$B10,Data!$C:$C,P$1))</f>
        <v>3.5</v>
      </c>
      <c r="Q10" s="134">
        <f>IF(SUMIFS(Data!$U:$U,Data!$A:$A,$B10,Data!$C:$C,Q$1)=0,"",SUMIFS(Data!$U:$U,Data!$A:$A,$B10,Data!$C:$C,Q$1))</f>
        <v>3.1537500000000001</v>
      </c>
      <c r="R10" s="135">
        <f>SUM(C10:Q10)</f>
        <v>50.927500000000002</v>
      </c>
      <c r="S10" s="134">
        <f>SUMIFS(Data!D:D,Data!A:A,Bronze!$B10)</f>
        <v>200.03000000000003</v>
      </c>
      <c r="T10" s="109">
        <f>COUNTIF(Data!A:A,Bronze!B32)</f>
        <v>1</v>
      </c>
      <c r="U10" s="91" t="str">
        <f>VLOOKUP(B10,Participanti!A:B,2,0)</f>
        <v>F</v>
      </c>
      <c r="V10" s="111">
        <f>R10/S10</f>
        <v>0.25459931010348447</v>
      </c>
      <c r="W10" s="1" t="str">
        <f>IF(VLOOKUP(B10,Participanti!A:D,4,0)="New","New","")</f>
        <v/>
      </c>
      <c r="Y10" s="114"/>
      <c r="AC10" s="1" t="e">
        <f>VLOOKUP(B10,Data_Echipe!A:R,18,0)</f>
        <v>#N/A</v>
      </c>
    </row>
    <row r="11" spans="1:30" x14ac:dyDescent="0.2">
      <c r="A11" s="132">
        <v>10</v>
      </c>
      <c r="B11" s="133" t="s">
        <v>476</v>
      </c>
      <c r="C11" s="134">
        <f>IF(SUMIFS(Data!$U:$U,Data!$A:$A,$B11,Data!$C:$C,C$1)=0,"",SUMIFS(Data!$U:$U,Data!$A:$A,$B11,Data!$C:$C,C$1))</f>
        <v>3.1937500000000001</v>
      </c>
      <c r="D11" s="134">
        <f>IF(SUMIFS(Data!$U:$U,Data!$A:$A,$B11,Data!$C:$C,D$1)=0,"",SUMIFS(Data!$U:$U,Data!$A:$A,$B11,Data!$C:$C,D$1))</f>
        <v>3.2518750000000001</v>
      </c>
      <c r="E11" s="134">
        <f>IF(SUMIFS(Data!$U:$U,Data!$A:$A,$B11,Data!$C:$C,E$1)=0,"",SUMIFS(Data!$U:$U,Data!$A:$A,$B11,Data!$C:$C,E$1))</f>
        <v>3.0018750000000001</v>
      </c>
      <c r="F11" s="134">
        <f>IF(SUMIFS(Data!$U:$U,Data!$A:$A,$B11,Data!$C:$C,F$1)=0,"",SUMIFS(Data!$U:$U,Data!$A:$A,$B11,Data!$C:$C,F$1))</f>
        <v>4</v>
      </c>
      <c r="G11" s="134">
        <f>IF(SUMIFS(Data!$U:$U,Data!$A:$A,$B11,Data!$C:$C,G$1)=0,"",SUMIFS(Data!$U:$U,Data!$A:$A,$B11,Data!$C:$C,G$1))</f>
        <v>2.8762499999999998</v>
      </c>
      <c r="H11" s="134">
        <f>IF(SUMIFS(Data!$U:$U,Data!$A:$A,$B11,Data!$C:$C,H$1)=0,"",SUMIFS(Data!$U:$U,Data!$A:$A,$B11,Data!$C:$C,H$1))</f>
        <v>2.8787500000000001</v>
      </c>
      <c r="I11" s="134">
        <f>IF(SUMIFS(Data!$U:$U,Data!$A:$A,$B11,Data!$C:$C,I$1)=0,"",SUMIFS(Data!$U:$U,Data!$A:$A,$B11,Data!$C:$C,I$1))</f>
        <v>4.25</v>
      </c>
      <c r="J11" s="134">
        <f>IF(SUMIFS(Data!$U:$U,Data!$A:$A,$B11,Data!$C:$C,J$1)=0,"",SUMIFS(Data!$U:$U,Data!$A:$A,$B11,Data!$C:$C,J$1))</f>
        <v>3.629375</v>
      </c>
      <c r="K11" s="134">
        <f>IF(SUMIFS(Data!$U:$U,Data!$A:$A,$B11,Data!$C:$C,K$1)=0,"",SUMIFS(Data!$U:$U,Data!$A:$A,$B11,Data!$C:$C,K$1))</f>
        <v>3.4137499999999998</v>
      </c>
      <c r="L11" s="134">
        <f>IF(SUMIFS(Data!$U:$U,Data!$A:$A,$B11,Data!$C:$C,L$1)=0,"",SUMIFS(Data!$U:$U,Data!$A:$A,$B11,Data!$C:$C,L$1))</f>
        <v>3.6393750000000002</v>
      </c>
      <c r="M11" s="134">
        <f>IF(SUMIFS(Data!$U:$U,Data!$A:$A,$B11,Data!$C:$C,M$1)=0,"",SUMIFS(Data!$U:$U,Data!$A:$A,$B11,Data!$C:$C,M$1))</f>
        <v>3.410625</v>
      </c>
      <c r="N11" s="134">
        <f>IF(SUMIFS(Data!$U:$U,Data!$A:$A,$B11,Data!$C:$C,N$1)=0,"",SUMIFS(Data!$U:$U,Data!$A:$A,$B11,Data!$C:$C,N$1))</f>
        <v>3.8643749999999999</v>
      </c>
      <c r="O11" s="134">
        <f>IF(SUMIFS(Data!$U:$U,Data!$A:$A,$B11,Data!$C:$C,O$1)=0,"",SUMIFS(Data!$U:$U,Data!$A:$A,$B11,Data!$C:$C,O$1))</f>
        <v>0.5</v>
      </c>
      <c r="P11" s="134">
        <f>IF(SUMIFS(Data!$U:$U,Data!$A:$A,$B11,Data!$C:$C,P$1)=0,"",SUMIFS(Data!$U:$U,Data!$A:$A,$B11,Data!$C:$C,P$1))</f>
        <v>4.375</v>
      </c>
      <c r="Q11" s="134">
        <f>IF(SUMIFS(Data!$U:$U,Data!$A:$A,$B11,Data!$C:$C,Q$1)=0,"",SUMIFS(Data!$U:$U,Data!$A:$A,$B11,Data!$C:$C,Q$1))</f>
        <v>3.3899999999999997</v>
      </c>
      <c r="R11" s="135">
        <f>SUM(C11:Q11)</f>
        <v>49.675000000000004</v>
      </c>
      <c r="S11" s="134">
        <f>SUMIFS(Data!D:D,Data!A:A,Bronze!$B11)</f>
        <v>132.65</v>
      </c>
      <c r="T11" s="109">
        <f>COUNTIF(Data!A:A,Bronze!B11)</f>
        <v>15</v>
      </c>
      <c r="U11" s="91" t="str">
        <f>VLOOKUP(B11,Participanti!A:B,2,0)</f>
        <v>F</v>
      </c>
      <c r="V11" s="111">
        <f>R11/S11</f>
        <v>0.37448171880889558</v>
      </c>
      <c r="W11" s="1" t="str">
        <f>IF(VLOOKUP(B11,Participanti!A:D,4,0)="New","New","")</f>
        <v/>
      </c>
      <c r="Y11" s="114"/>
      <c r="AC11" s="1" t="e">
        <f>VLOOKUP(B11,Data_Echipe!A:R,18,0)</f>
        <v>#N/A</v>
      </c>
    </row>
    <row r="12" spans="1:30" x14ac:dyDescent="0.2">
      <c r="A12" s="132">
        <v>11</v>
      </c>
      <c r="B12" s="133" t="s">
        <v>347</v>
      </c>
      <c r="C12" s="134">
        <f>IF(SUMIFS(Data!$U:$U,Data!$A:$A,$B12,Data!$C:$C,C$1)=0,"",SUMIFS(Data!$U:$U,Data!$A:$A,$B12,Data!$C:$C,C$1))</f>
        <v>2.4972619047619045</v>
      </c>
      <c r="D12" s="134">
        <f>IF(SUMIFS(Data!$U:$U,Data!$A:$A,$B12,Data!$C:$C,D$1)=0,"",SUMIFS(Data!$U:$U,Data!$A:$A,$B12,Data!$C:$C,D$1))</f>
        <v>2.8517857142857141</v>
      </c>
      <c r="E12" s="134">
        <f>IF(SUMIFS(Data!$U:$U,Data!$A:$A,$B12,Data!$C:$C,E$1)=0,"",SUMIFS(Data!$U:$U,Data!$A:$A,$B12,Data!$C:$C,E$1))</f>
        <v>2.2660714285714283</v>
      </c>
      <c r="F12" s="134">
        <f>IF(SUMIFS(Data!$U:$U,Data!$A:$A,$B12,Data!$C:$C,F$1)=0,"",SUMIFS(Data!$U:$U,Data!$A:$A,$B12,Data!$C:$C,F$1))</f>
        <v>2.1564999999999999</v>
      </c>
      <c r="G12" s="134">
        <f>IF(SUMIFS(Data!$U:$U,Data!$A:$A,$B12,Data!$C:$C,G$1)=0,"",SUMIFS(Data!$U:$U,Data!$A:$A,$B12,Data!$C:$C,G$1))</f>
        <v>2.9827380952380951</v>
      </c>
      <c r="H12" s="134">
        <f>IF(SUMIFS(Data!$U:$U,Data!$A:$A,$B12,Data!$C:$C,H$1)=0,"",SUMIFS(Data!$U:$U,Data!$A:$A,$B12,Data!$C:$C,H$1))</f>
        <v>4.1868333333333334</v>
      </c>
      <c r="I12" s="134">
        <f>IF(SUMIFS(Data!$U:$U,Data!$A:$A,$B12,Data!$C:$C,I$1)=0,"",SUMIFS(Data!$U:$U,Data!$A:$A,$B12,Data!$C:$C,I$1))</f>
        <v>2.413095238095238</v>
      </c>
      <c r="J12" s="134">
        <f>IF(SUMIFS(Data!$U:$U,Data!$A:$A,$B12,Data!$C:$C,J$1)=0,"",SUMIFS(Data!$U:$U,Data!$A:$A,$B12,Data!$C:$C,J$1))</f>
        <v>3.1785714285714284</v>
      </c>
      <c r="K12" s="134">
        <f>IF(SUMIFS(Data!$U:$U,Data!$A:$A,$B12,Data!$C:$C,K$1)=0,"",SUMIFS(Data!$U:$U,Data!$A:$A,$B12,Data!$C:$C,K$1))</f>
        <v>2.6547619047619047</v>
      </c>
      <c r="L12" s="134">
        <f>IF(SUMIFS(Data!$U:$U,Data!$A:$A,$B12,Data!$C:$C,L$1)=0,"",SUMIFS(Data!$U:$U,Data!$A:$A,$B12,Data!$C:$C,L$1))</f>
        <v>4.551166666666667</v>
      </c>
      <c r="M12" s="134">
        <f>IF(SUMIFS(Data!$U:$U,Data!$A:$A,$B12,Data!$C:$C,M$1)=0,"",SUMIFS(Data!$U:$U,Data!$A:$A,$B12,Data!$C:$C,M$1))</f>
        <v>3.4732142860000002</v>
      </c>
      <c r="N12" s="134">
        <f>IF(SUMIFS(Data!$U:$U,Data!$A:$A,$B12,Data!$C:$C,N$1)=0,"",SUMIFS(Data!$U:$U,Data!$A:$A,$B12,Data!$C:$C,N$1))</f>
        <v>3.2172619047619047</v>
      </c>
      <c r="O12" s="134">
        <f>IF(SUMIFS(Data!$U:$U,Data!$A:$A,$B12,Data!$C:$C,O$1)=0,"",SUMIFS(Data!$U:$U,Data!$A:$A,$B12,Data!$C:$C,O$1))</f>
        <v>4.9498333333333333</v>
      </c>
      <c r="P12" s="134">
        <f>IF(SUMIFS(Data!$U:$U,Data!$A:$A,$B12,Data!$C:$C,P$1)=0,"",SUMIFS(Data!$U:$U,Data!$A:$A,$B12,Data!$C:$C,P$1))</f>
        <v>2.7056428571428568</v>
      </c>
      <c r="Q12" s="134">
        <f>IF(SUMIFS(Data!$U:$U,Data!$A:$A,$B12,Data!$C:$C,Q$1)=0,"",SUMIFS(Data!$U:$U,Data!$A:$A,$B12,Data!$C:$C,Q$1))</f>
        <v>3.1339285714285712</v>
      </c>
      <c r="R12" s="135">
        <f>SUM(C12:Q12)</f>
        <v>47.218666666952373</v>
      </c>
      <c r="S12" s="134">
        <f>SUMIFS(Data!D:D,Data!A:A,Bronze!$B12)</f>
        <v>212.81</v>
      </c>
      <c r="T12" s="109">
        <f>COUNTIF(Data!A:A,Bronze!B18)</f>
        <v>15</v>
      </c>
      <c r="U12" s="91" t="str">
        <f>VLOOKUP(B12,Participanti!A:B,2,0)</f>
        <v>M</v>
      </c>
      <c r="V12" s="111">
        <f>R12/S12</f>
        <v>0.22188180380128927</v>
      </c>
      <c r="W12" s="1" t="str">
        <f>IF(VLOOKUP(B12,Participanti!A:D,4,0)="New","New","")</f>
        <v/>
      </c>
      <c r="Y12" s="114"/>
      <c r="AC12" s="1" t="e">
        <f>VLOOKUP(B12,Data_Echipe!A:R,18,0)</f>
        <v>#N/A</v>
      </c>
    </row>
    <row r="13" spans="1:30" x14ac:dyDescent="0.2">
      <c r="A13" s="132">
        <v>12</v>
      </c>
      <c r="B13" s="133" t="s">
        <v>312</v>
      </c>
      <c r="C13" s="134">
        <f>IF(SUMIFS(Data!$U:$U,Data!$A:$A,$B13,Data!$C:$C,C$1)=0,"",SUMIFS(Data!$U:$U,Data!$A:$A,$B13,Data!$C:$C,C$1))</f>
        <v>2.9607142857142859</v>
      </c>
      <c r="D13" s="134">
        <f>IF(SUMIFS(Data!$U:$U,Data!$A:$A,$B13,Data!$C:$C,D$1)=0,"",SUMIFS(Data!$U:$U,Data!$A:$A,$B13,Data!$C:$C,D$1))</f>
        <v>3.3821428571428571</v>
      </c>
      <c r="E13" s="134">
        <f>IF(SUMIFS(Data!$U:$U,Data!$A:$A,$B13,Data!$C:$C,E$1)=0,"",SUMIFS(Data!$U:$U,Data!$A:$A,$B13,Data!$C:$C,E$1))</f>
        <v>3.5</v>
      </c>
      <c r="F13" s="134">
        <f>IF(SUMIFS(Data!$U:$U,Data!$A:$A,$B13,Data!$C:$C,F$1)=0,"",SUMIFS(Data!$U:$U,Data!$A:$A,$B13,Data!$C:$C,F$1))</f>
        <v>2.9375</v>
      </c>
      <c r="G13" s="134">
        <f>IF(SUMIFS(Data!$U:$U,Data!$A:$A,$B13,Data!$C:$C,G$1)=0,"",SUMIFS(Data!$U:$U,Data!$A:$A,$B13,Data!$C:$C,G$1))</f>
        <v>2.8440476190476192</v>
      </c>
      <c r="H13" s="134">
        <f>IF(SUMIFS(Data!$U:$U,Data!$A:$A,$B13,Data!$C:$C,H$1)=0,"",SUMIFS(Data!$U:$U,Data!$A:$A,$B13,Data!$C:$C,H$1))</f>
        <v>4.0391666666666666</v>
      </c>
      <c r="I13" s="134">
        <f>IF(SUMIFS(Data!$U:$U,Data!$A:$A,$B13,Data!$C:$C,I$1)=0,"",SUMIFS(Data!$U:$U,Data!$A:$A,$B13,Data!$C:$C,I$1))</f>
        <v>2.9089285714285715</v>
      </c>
      <c r="J13" s="134">
        <f>IF(SUMIFS(Data!$U:$U,Data!$A:$A,$B13,Data!$C:$C,J$1)=0,"",SUMIFS(Data!$U:$U,Data!$A:$A,$B13,Data!$C:$C,J$1))</f>
        <v>2.7419047619047614</v>
      </c>
      <c r="K13" s="134">
        <f>IF(SUMIFS(Data!$U:$U,Data!$A:$A,$B13,Data!$C:$C,K$1)=0,"",SUMIFS(Data!$U:$U,Data!$A:$A,$B13,Data!$C:$C,K$1))</f>
        <v>2.5446190476190473</v>
      </c>
      <c r="L13" s="134">
        <f>IF(SUMIFS(Data!$U:$U,Data!$A:$A,$B13,Data!$C:$C,L$1)=0,"",SUMIFS(Data!$U:$U,Data!$A:$A,$B13,Data!$C:$C,L$1))</f>
        <v>2.8523809523809525</v>
      </c>
      <c r="M13" s="134">
        <f>IF(SUMIFS(Data!$U:$U,Data!$A:$A,$B13,Data!$C:$C,M$1)=0,"",SUMIFS(Data!$U:$U,Data!$A:$A,$B13,Data!$C:$C,M$1))</f>
        <v>1.848809524</v>
      </c>
      <c r="N13" s="134">
        <f>IF(SUMIFS(Data!$U:$U,Data!$A:$A,$B13,Data!$C:$C,N$1)=0,"",SUMIFS(Data!$U:$U,Data!$A:$A,$B13,Data!$C:$C,N$1))</f>
        <v>2.6916666666666664</v>
      </c>
      <c r="O13" s="134">
        <f>IF(SUMIFS(Data!$U:$U,Data!$A:$A,$B13,Data!$C:$C,O$1)=0,"",SUMIFS(Data!$U:$U,Data!$A:$A,$B13,Data!$C:$C,O$1))</f>
        <v>3.5625</v>
      </c>
      <c r="P13" s="134">
        <f>IF(SUMIFS(Data!$U:$U,Data!$A:$A,$B13,Data!$C:$C,P$1)=0,"",SUMIFS(Data!$U:$U,Data!$A:$A,$B13,Data!$C:$C,P$1))</f>
        <v>2.905357142857143</v>
      </c>
      <c r="Q13" s="134">
        <f>IF(SUMIFS(Data!$U:$U,Data!$A:$A,$B13,Data!$C:$C,Q$1)=0,"",SUMIFS(Data!$U:$U,Data!$A:$A,$B13,Data!$C:$C,Q$1))</f>
        <v>3.2433333333333332</v>
      </c>
      <c r="R13" s="135">
        <f>SUM(C13:Q13)</f>
        <v>44.9630714287619</v>
      </c>
      <c r="S13" s="134">
        <f>SUMIFS(Data!D:D,Data!A:A,Bronze!$B14)</f>
        <v>263.51</v>
      </c>
      <c r="T13" s="109">
        <f>COUNTIF(Data!A:A,Bronze!B24)</f>
        <v>14</v>
      </c>
      <c r="U13" s="91" t="str">
        <f>VLOOKUP(B13,Participanti!A:B,2,0)</f>
        <v>M</v>
      </c>
      <c r="V13" s="111">
        <f>R13/S13</f>
        <v>0.17063136666070319</v>
      </c>
      <c r="W13" s="1" t="str">
        <f>IF(VLOOKUP(B13,Participanti!A:D,4,0)="New","New","")</f>
        <v/>
      </c>
      <c r="Y13" s="114"/>
      <c r="AC13" s="1" t="e">
        <f>VLOOKUP(B13,Data_Echipe!A:R,18,0)</f>
        <v>#N/A</v>
      </c>
    </row>
    <row r="14" spans="1:30" x14ac:dyDescent="0.2">
      <c r="A14" s="132">
        <v>13</v>
      </c>
      <c r="B14" s="133" t="s">
        <v>180</v>
      </c>
      <c r="C14" s="134">
        <f>IF(SUMIFS(Data!$U:$U,Data!$A:$A,$B14,Data!$C:$C,C$1)=0,"",SUMIFS(Data!$U:$U,Data!$A:$A,$B14,Data!$C:$C,C$1))</f>
        <v>4.3250000000000002</v>
      </c>
      <c r="D14" s="134">
        <f>IF(SUMIFS(Data!$U:$U,Data!$A:$A,$B14,Data!$C:$C,D$1)=0,"",SUMIFS(Data!$U:$U,Data!$A:$A,$B14,Data!$C:$C,D$1))</f>
        <v>3.7</v>
      </c>
      <c r="E14" s="134">
        <f>IF(SUMIFS(Data!$U:$U,Data!$A:$A,$B14,Data!$C:$C,E$1)=0,"",SUMIFS(Data!$U:$U,Data!$A:$A,$B14,Data!$C:$C,E$1))</f>
        <v>2.8488095238095239</v>
      </c>
      <c r="F14" s="134">
        <f>IF(SUMIFS(Data!$U:$U,Data!$A:$A,$B14,Data!$C:$C,F$1)=0,"",SUMIFS(Data!$U:$U,Data!$A:$A,$B14,Data!$C:$C,F$1))</f>
        <v>4.0875000000000004</v>
      </c>
      <c r="G14" s="134">
        <f>IF(SUMIFS(Data!$U:$U,Data!$A:$A,$B14,Data!$C:$C,G$1)=0,"",SUMIFS(Data!$U:$U,Data!$A:$A,$B14,Data!$C:$C,G$1))</f>
        <v>2.4976190476190476</v>
      </c>
      <c r="H14" s="134">
        <f>IF(SUMIFS(Data!$U:$U,Data!$A:$A,$B14,Data!$C:$C,H$1)=0,"",SUMIFS(Data!$U:$U,Data!$A:$A,$B14,Data!$C:$C,H$1))</f>
        <v>1.2958333333333334</v>
      </c>
      <c r="I14" s="134">
        <f>IF(SUMIFS(Data!$U:$U,Data!$A:$A,$B14,Data!$C:$C,I$1)=0,"",SUMIFS(Data!$U:$U,Data!$A:$A,$B14,Data!$C:$C,I$1))</f>
        <v>3.5750000000000002</v>
      </c>
      <c r="J14" s="134">
        <f>IF(SUMIFS(Data!$U:$U,Data!$A:$A,$B14,Data!$C:$C,J$1)=0,"",SUMIFS(Data!$U:$U,Data!$A:$A,$B14,Data!$C:$C,J$1))</f>
        <v>2.0327380952380949</v>
      </c>
      <c r="K14" s="134">
        <f>IF(SUMIFS(Data!$U:$U,Data!$A:$A,$B14,Data!$C:$C,K$1)=0,"",SUMIFS(Data!$U:$U,Data!$A:$A,$B14,Data!$C:$C,K$1))</f>
        <v>2.1113095238095236</v>
      </c>
      <c r="L14" s="134">
        <f>IF(SUMIFS(Data!$U:$U,Data!$A:$A,$B14,Data!$C:$C,L$1)=0,"",SUMIFS(Data!$U:$U,Data!$A:$A,$B14,Data!$C:$C,L$1))</f>
        <v>2.3613095238095236</v>
      </c>
      <c r="M14" s="134">
        <f>IF(SUMIFS(Data!$U:$U,Data!$A:$A,$B14,Data!$C:$C,M$1)=0,"",SUMIFS(Data!$U:$U,Data!$A:$A,$B14,Data!$C:$C,M$1))</f>
        <v>2.19047619</v>
      </c>
      <c r="N14" s="134">
        <f>IF(SUMIFS(Data!$U:$U,Data!$A:$A,$B14,Data!$C:$C,N$1)=0,"",SUMIFS(Data!$U:$U,Data!$A:$A,$B14,Data!$C:$C,N$1))</f>
        <v>3.5625</v>
      </c>
      <c r="O14" s="134">
        <f>IF(SUMIFS(Data!$U:$U,Data!$A:$A,$B14,Data!$C:$C,O$1)=0,"",SUMIFS(Data!$U:$U,Data!$A:$A,$B14,Data!$C:$C,O$1))</f>
        <v>5.5746666666666673</v>
      </c>
      <c r="P14" s="134">
        <f>IF(SUMIFS(Data!$U:$U,Data!$A:$A,$B14,Data!$C:$C,P$1)=0,"",SUMIFS(Data!$U:$U,Data!$A:$A,$B14,Data!$C:$C,P$1))</f>
        <v>2.4851190476190474</v>
      </c>
      <c r="Q14" s="134">
        <f>IF(SUMIFS(Data!$U:$U,Data!$A:$A,$B14,Data!$C:$C,Q$1)=0,"",SUMIFS(Data!$U:$U,Data!$A:$A,$B14,Data!$C:$C,Q$1))</f>
        <v>1.975595238095238</v>
      </c>
      <c r="R14" s="135">
        <f>SUM(C14:Q14)</f>
        <v>44.623476190000005</v>
      </c>
      <c r="S14" s="134">
        <f>SUMIFS(Data!D:D,Data!A:A,Bronze!$B13)</f>
        <v>251.48000000000002</v>
      </c>
      <c r="T14" s="109">
        <f>COUNTIF(Data!A:A,Bronze!B8)</f>
        <v>15</v>
      </c>
      <c r="U14" s="91" t="str">
        <f>VLOOKUP(B14,Participanti!A:B,2,0)</f>
        <v>M</v>
      </c>
      <c r="V14" s="111">
        <f>R14/S14</f>
        <v>0.17744343959758233</v>
      </c>
      <c r="W14" s="1" t="str">
        <f>IF(VLOOKUP(B14,Participanti!A:D,4,0)="New","New","")</f>
        <v/>
      </c>
      <c r="Y14" s="114"/>
      <c r="AC14" s="1" t="e">
        <f>VLOOKUP(B14,Data_Echipe!A:R,18,0)</f>
        <v>#N/A</v>
      </c>
    </row>
    <row r="15" spans="1:30" x14ac:dyDescent="0.2">
      <c r="A15" s="132">
        <v>14</v>
      </c>
      <c r="B15" s="133" t="s">
        <v>524</v>
      </c>
      <c r="C15" s="134">
        <f>IF(SUMIFS(Data!$U:$U,Data!$A:$A,$B15,Data!$C:$C,C$1)=0,"",SUMIFS(Data!$U:$U,Data!$A:$A,$B15,Data!$C:$C,C$1))</f>
        <v>3.1887499999999998</v>
      </c>
      <c r="D15" s="176" t="str">
        <f>IF(SUMIFS(Data!$U:$U,Data!$A:$A,$B15,Data!$C:$C,D$1)=0,"",SUMIFS(Data!$U:$U,Data!$A:$A,$B15,Data!$C:$C,D$1))</f>
        <v/>
      </c>
      <c r="E15" s="134">
        <f>IF(SUMIFS(Data!$U:$U,Data!$A:$A,$B15,Data!$C:$C,E$1)=0,"",SUMIFS(Data!$U:$U,Data!$A:$A,$B15,Data!$C:$C,E$1))</f>
        <v>3.125</v>
      </c>
      <c r="F15" s="134">
        <f>IF(SUMIFS(Data!$U:$U,Data!$A:$A,$B15,Data!$C:$C,F$1)=0,"",SUMIFS(Data!$U:$U,Data!$A:$A,$B15,Data!$C:$C,F$1))</f>
        <v>1.8234166666666667</v>
      </c>
      <c r="G15" s="134">
        <f>IF(SUMIFS(Data!$U:$U,Data!$A:$A,$B15,Data!$C:$C,G$1)=0,"",SUMIFS(Data!$U:$U,Data!$A:$A,$B15,Data!$C:$C,G$1))</f>
        <v>2.8816249999999997</v>
      </c>
      <c r="H15" s="134">
        <f>IF(SUMIFS(Data!$U:$U,Data!$A:$A,$B15,Data!$C:$C,H$1)=0,"",SUMIFS(Data!$U:$U,Data!$A:$A,$B15,Data!$C:$C,H$1))</f>
        <v>3.0106250000000001</v>
      </c>
      <c r="I15" s="134">
        <f>IF(SUMIFS(Data!$U:$U,Data!$A:$A,$B15,Data!$C:$C,I$1)=0,"",SUMIFS(Data!$U:$U,Data!$A:$A,$B15,Data!$C:$C,I$1))</f>
        <v>2.9787499999999998</v>
      </c>
      <c r="J15" s="134">
        <f>IF(SUMIFS(Data!$U:$U,Data!$A:$A,$B15,Data!$C:$C,J$1)=0,"",SUMIFS(Data!$U:$U,Data!$A:$A,$B15,Data!$C:$C,J$1))</f>
        <v>2.8125</v>
      </c>
      <c r="K15" s="134">
        <f>IF(SUMIFS(Data!$U:$U,Data!$A:$A,$B15,Data!$C:$C,K$1)=0,"",SUMIFS(Data!$U:$U,Data!$A:$A,$B15,Data!$C:$C,K$1))</f>
        <v>2.935083333333333</v>
      </c>
      <c r="L15" s="134">
        <f>IF(SUMIFS(Data!$U:$U,Data!$A:$A,$B15,Data!$C:$C,L$1)=0,"",SUMIFS(Data!$U:$U,Data!$A:$A,$B15,Data!$C:$C,L$1))</f>
        <v>3.0625</v>
      </c>
      <c r="M15" s="134">
        <f>IF(SUMIFS(Data!$U:$U,Data!$A:$A,$B15,Data!$C:$C,M$1)=0,"",SUMIFS(Data!$U:$U,Data!$A:$A,$B15,Data!$C:$C,M$1))</f>
        <v>3.2818749999999999</v>
      </c>
      <c r="N15" s="134">
        <f>IF(SUMIFS(Data!$U:$U,Data!$A:$A,$B15,Data!$C:$C,N$1)=0,"",SUMIFS(Data!$U:$U,Data!$A:$A,$B15,Data!$C:$C,N$1))</f>
        <v>2.8824999999999998</v>
      </c>
      <c r="O15" s="134">
        <f>IF(SUMIFS(Data!$U:$U,Data!$A:$A,$B15,Data!$C:$C,O$1)=0,"",SUMIFS(Data!$U:$U,Data!$A:$A,$B15,Data!$C:$C,O$1))</f>
        <v>3.319375</v>
      </c>
      <c r="P15" s="134">
        <f>IF(SUMIFS(Data!$U:$U,Data!$A:$A,$B15,Data!$C:$C,P$1)=0,"",SUMIFS(Data!$U:$U,Data!$A:$A,$B15,Data!$C:$C,P$1))</f>
        <v>2.27</v>
      </c>
      <c r="Q15" s="134">
        <f>IF(SUMIFS(Data!$U:$U,Data!$A:$A,$B15,Data!$C:$C,Q$1)=0,"",SUMIFS(Data!$U:$U,Data!$A:$A,$B15,Data!$C:$C,Q$1))</f>
        <v>3</v>
      </c>
      <c r="R15" s="135">
        <f>SUM(C15:Q15)</f>
        <v>40.572000000000003</v>
      </c>
      <c r="S15" s="134">
        <f>SUMIFS(Data!D:D,Data!A:A,Bronze!$B15)</f>
        <v>146.89000000000001</v>
      </c>
      <c r="T15" s="109">
        <f>COUNTIF(Data!A:A,Bronze!B15)</f>
        <v>14</v>
      </c>
      <c r="U15" s="91" t="str">
        <f>VLOOKUP(B15,Participanti!A:B,2,0)</f>
        <v>F</v>
      </c>
      <c r="V15" s="111">
        <f>R15/S15</f>
        <v>0.27620668527469533</v>
      </c>
      <c r="W15" s="1" t="str">
        <f>IF(VLOOKUP(B15,Participanti!A:D,4,0)="New","New","")</f>
        <v>New</v>
      </c>
      <c r="Y15" s="114"/>
      <c r="AC15" s="1" t="e">
        <f>VLOOKUP(B15,Data_Echipe!A:R,18,0)</f>
        <v>#N/A</v>
      </c>
    </row>
    <row r="16" spans="1:30" x14ac:dyDescent="0.2">
      <c r="A16" s="132">
        <v>15</v>
      </c>
      <c r="B16" s="133" t="s">
        <v>468</v>
      </c>
      <c r="C16" s="134">
        <f>IF(SUMIFS(Data!$U:$U,Data!$A:$A,$B16,Data!$C:$C,C$1)=0,"",SUMIFS(Data!$U:$U,Data!$A:$A,$B16,Data!$C:$C,C$1))</f>
        <v>2.7982142857142858</v>
      </c>
      <c r="D16" s="134">
        <f>IF(SUMIFS(Data!$U:$U,Data!$A:$A,$B16,Data!$C:$C,D$1)=0,"",SUMIFS(Data!$U:$U,Data!$A:$A,$B16,Data!$C:$C,D$1))</f>
        <v>2.7142857142857144</v>
      </c>
      <c r="E16" s="134">
        <f>IF(SUMIFS(Data!$U:$U,Data!$A:$A,$B16,Data!$C:$C,E$1)=0,"",SUMIFS(Data!$U:$U,Data!$A:$A,$B16,Data!$C:$C,E$1))</f>
        <v>3.1946428571428571</v>
      </c>
      <c r="F16" s="134">
        <f>IF(SUMIFS(Data!$U:$U,Data!$A:$A,$B16,Data!$C:$C,F$1)=0,"",SUMIFS(Data!$U:$U,Data!$A:$A,$B16,Data!$C:$C,F$1))</f>
        <v>2.5982142857142856</v>
      </c>
      <c r="G16" s="134">
        <f>IF(SUMIFS(Data!$U:$U,Data!$A:$A,$B16,Data!$C:$C,G$1)=0,"",SUMIFS(Data!$U:$U,Data!$A:$A,$B16,Data!$C:$C,G$1))</f>
        <v>3.3125</v>
      </c>
      <c r="H16" s="134">
        <f>IF(SUMIFS(Data!$U:$U,Data!$A:$A,$B16,Data!$C:$C,H$1)=0,"",SUMIFS(Data!$U:$U,Data!$A:$A,$B16,Data!$C:$C,H$1))</f>
        <v>1.5988095238095239</v>
      </c>
      <c r="I16" s="134">
        <f>IF(SUMIFS(Data!$U:$U,Data!$A:$A,$B16,Data!$C:$C,I$1)=0,"",SUMIFS(Data!$U:$U,Data!$A:$A,$B16,Data!$C:$C,I$1))</f>
        <v>1.9702380952380951</v>
      </c>
      <c r="J16" s="134">
        <f>IF(SUMIFS(Data!$U:$U,Data!$A:$A,$B16,Data!$C:$C,J$1)=0,"",SUMIFS(Data!$U:$U,Data!$A:$A,$B16,Data!$C:$C,J$1))</f>
        <v>3.6875</v>
      </c>
      <c r="K16" s="134">
        <f>IF(SUMIFS(Data!$U:$U,Data!$A:$A,$B16,Data!$C:$C,K$1)=0,"",SUMIFS(Data!$U:$U,Data!$A:$A,$B16,Data!$C:$C,K$1))</f>
        <v>2.4839285714285713</v>
      </c>
      <c r="L16" s="134">
        <f>IF(SUMIFS(Data!$U:$U,Data!$A:$A,$B16,Data!$C:$C,L$1)=0,"",SUMIFS(Data!$U:$U,Data!$A:$A,$B16,Data!$C:$C,L$1))</f>
        <v>2.75</v>
      </c>
      <c r="M16" s="134">
        <f>IF(SUMIFS(Data!$U:$U,Data!$A:$A,$B16,Data!$C:$C,M$1)=0,"",SUMIFS(Data!$U:$U,Data!$A:$A,$B16,Data!$C:$C,M$1))</f>
        <v>1.7964285710000001</v>
      </c>
      <c r="N16" s="134">
        <f>IF(SUMIFS(Data!$U:$U,Data!$A:$A,$B16,Data!$C:$C,N$1)=0,"",SUMIFS(Data!$U:$U,Data!$A:$A,$B16,Data!$C:$C,N$1))</f>
        <v>2.7339285714285713</v>
      </c>
      <c r="O16" s="134">
        <f>IF(SUMIFS(Data!$U:$U,Data!$A:$A,$B16,Data!$C:$C,O$1)=0,"",SUMIFS(Data!$U:$U,Data!$A:$A,$B16,Data!$C:$C,O$1))</f>
        <v>3.375</v>
      </c>
      <c r="P16" s="134">
        <f>IF(SUMIFS(Data!$U:$U,Data!$A:$A,$B16,Data!$C:$C,P$1)=0,"",SUMIFS(Data!$U:$U,Data!$A:$A,$B16,Data!$C:$C,P$1))</f>
        <v>1.9285714285714286</v>
      </c>
      <c r="Q16" s="134">
        <f>IF(SUMIFS(Data!$U:$U,Data!$A:$A,$B16,Data!$C:$C,Q$1)=0,"",SUMIFS(Data!$U:$U,Data!$A:$A,$B16,Data!$C:$C,Q$1))</f>
        <v>2.6077380952380951</v>
      </c>
      <c r="R16" s="135">
        <f>SUM(C16:Q16)</f>
        <v>39.549999999571433</v>
      </c>
      <c r="S16" s="134">
        <f>SUMIFS(Data!D:D,Data!A:A,Bronze!$B16)</f>
        <v>201.48000000000002</v>
      </c>
      <c r="T16" s="109">
        <f>COUNTIF(Data!A:A,Bronze!B16)</f>
        <v>15</v>
      </c>
      <c r="U16" s="91" t="str">
        <f>VLOOKUP(B16,Participanti!A:B,2,0)</f>
        <v>M</v>
      </c>
      <c r="V16" s="111">
        <f>R16/S16</f>
        <v>0.19629739924345557</v>
      </c>
      <c r="W16" s="1" t="str">
        <f>IF(VLOOKUP(B16,Participanti!A:D,4,0)="New","New","")</f>
        <v/>
      </c>
      <c r="Y16" s="114"/>
      <c r="AC16" s="1" t="e">
        <f>VLOOKUP(B16,Data_Echipe!A:R,18,0)</f>
        <v>#N/A</v>
      </c>
    </row>
    <row r="17" spans="1:29" x14ac:dyDescent="0.2">
      <c r="A17" s="132">
        <v>16</v>
      </c>
      <c r="B17" s="133" t="s">
        <v>186</v>
      </c>
      <c r="C17" s="134">
        <f>IF(SUMIFS(Data!$U:$U,Data!$A:$A,$B17,Data!$C:$C,C$1)=0,"",SUMIFS(Data!$U:$U,Data!$A:$A,$B17,Data!$C:$C,C$1))</f>
        <v>2.336904761904762</v>
      </c>
      <c r="D17" s="134">
        <f>IF(SUMIFS(Data!$U:$U,Data!$A:$A,$B17,Data!$C:$C,D$1)=0,"",SUMIFS(Data!$U:$U,Data!$A:$A,$B17,Data!$C:$C,D$1))</f>
        <v>3.3309523809523807</v>
      </c>
      <c r="E17" s="134">
        <f>IF(SUMIFS(Data!$U:$U,Data!$A:$A,$B17,Data!$C:$C,E$1)=0,"",SUMIFS(Data!$U:$U,Data!$A:$A,$B17,Data!$C:$C,E$1))</f>
        <v>3.75</v>
      </c>
      <c r="F17" s="134">
        <f>IF(SUMIFS(Data!$U:$U,Data!$A:$A,$B17,Data!$C:$C,F$1)=0,"",SUMIFS(Data!$U:$U,Data!$A:$A,$B17,Data!$C:$C,F$1))</f>
        <v>2.3351190476190475</v>
      </c>
      <c r="G17" s="134">
        <f>IF(SUMIFS(Data!$U:$U,Data!$A:$A,$B17,Data!$C:$C,G$1)=0,"",SUMIFS(Data!$U:$U,Data!$A:$A,$B17,Data!$C:$C,G$1))</f>
        <v>3.274404761904762</v>
      </c>
      <c r="H17" s="134">
        <f>IF(SUMIFS(Data!$U:$U,Data!$A:$A,$B17,Data!$C:$C,H$1)=0,"",SUMIFS(Data!$U:$U,Data!$A:$A,$B17,Data!$C:$C,H$1))</f>
        <v>2.208333333333333</v>
      </c>
      <c r="I17" s="176" t="str">
        <f>IF(SUMIFS(Data!$U:$U,Data!$A:$A,$B17,Data!$C:$C,I$1)=0,"",SUMIFS(Data!$U:$U,Data!$A:$A,$B17,Data!$C:$C,I$1))</f>
        <v/>
      </c>
      <c r="J17" s="176" t="str">
        <f>IF(SUMIFS(Data!$U:$U,Data!$A:$A,$B17,Data!$C:$C,J$1)=0,"",SUMIFS(Data!$U:$U,Data!$A:$A,$B17,Data!$C:$C,J$1))</f>
        <v/>
      </c>
      <c r="K17" s="134">
        <f>IF(SUMIFS(Data!$U:$U,Data!$A:$A,$B17,Data!$C:$C,K$1)=0,"",SUMIFS(Data!$U:$U,Data!$A:$A,$B17,Data!$C:$C,K$1))</f>
        <v>3.0297619047619047</v>
      </c>
      <c r="L17" s="134">
        <f>IF(SUMIFS(Data!$U:$U,Data!$A:$A,$B17,Data!$C:$C,L$1)=0,"",SUMIFS(Data!$U:$U,Data!$A:$A,$B17,Data!$C:$C,L$1))</f>
        <v>3.1517857142857144</v>
      </c>
      <c r="M17" s="134">
        <f>IF(SUMIFS(Data!$U:$U,Data!$A:$A,$B17,Data!$C:$C,M$1)=0,"",SUMIFS(Data!$U:$U,Data!$A:$A,$B17,Data!$C:$C,M$1))</f>
        <v>2.1523809520000001</v>
      </c>
      <c r="N17" s="134">
        <f>IF(SUMIFS(Data!$U:$U,Data!$A:$A,$B17,Data!$C:$C,N$1)=0,"",SUMIFS(Data!$U:$U,Data!$A:$A,$B17,Data!$C:$C,N$1))</f>
        <v>3.2678571428571428</v>
      </c>
      <c r="O17" s="134">
        <f>IF(SUMIFS(Data!$U:$U,Data!$A:$A,$B17,Data!$C:$C,O$1)=0,"",SUMIFS(Data!$U:$U,Data!$A:$A,$B17,Data!$C:$C,O$1))</f>
        <v>4.033666666666667</v>
      </c>
      <c r="P17" s="134">
        <f>IF(SUMIFS(Data!$U:$U,Data!$A:$A,$B17,Data!$C:$C,P$1)=0,"",SUMIFS(Data!$U:$U,Data!$A:$A,$B17,Data!$C:$C,P$1))</f>
        <v>3.2172619047619047</v>
      </c>
      <c r="Q17" s="134">
        <f>IF(SUMIFS(Data!$U:$U,Data!$A:$A,$B17,Data!$C:$C,Q$1)=0,"",SUMIFS(Data!$U:$U,Data!$A:$A,$B17,Data!$C:$C,Q$1))</f>
        <v>3.0357142857142856</v>
      </c>
      <c r="R17" s="135">
        <f>SUM(C17:Q17)</f>
        <v>39.124142856761907</v>
      </c>
      <c r="S17" s="134">
        <f>SUMIFS(Data!D:D,Data!A:A,Bronze!$B17)</f>
        <v>195.79</v>
      </c>
      <c r="T17" s="109">
        <f>COUNTIF(Data!A:A,Bronze!B10)</f>
        <v>15</v>
      </c>
      <c r="U17" s="91" t="str">
        <f>VLOOKUP(B17,Participanti!A:B,2,0)</f>
        <v>M</v>
      </c>
      <c r="V17" s="111">
        <f>R17/S17</f>
        <v>0.19982707419562751</v>
      </c>
      <c r="W17" s="1" t="str">
        <f>IF(VLOOKUP(B17,Participanti!A:D,4,0)="New","New","")</f>
        <v/>
      </c>
      <c r="Y17" s="114"/>
      <c r="AC17" s="1" t="e">
        <f>VLOOKUP(B17,Data_Echipe!A:R,18,0)</f>
        <v>#N/A</v>
      </c>
    </row>
    <row r="18" spans="1:29" x14ac:dyDescent="0.2">
      <c r="A18" s="132">
        <v>17</v>
      </c>
      <c r="B18" s="133" t="s">
        <v>250</v>
      </c>
      <c r="C18" s="134">
        <f>IF(SUMIFS(Data!$U:$U,Data!$A:$A,$B18,Data!$C:$C,C$1)=0,"",SUMIFS(Data!$U:$U,Data!$A:$A,$B18,Data!$C:$C,C$1))</f>
        <v>2.6517499999999998</v>
      </c>
      <c r="D18" s="134">
        <f>IF(SUMIFS(Data!$U:$U,Data!$A:$A,$B18,Data!$C:$C,D$1)=0,"",SUMIFS(Data!$U:$U,Data!$A:$A,$B18,Data!$C:$C,D$1))</f>
        <v>1.43625</v>
      </c>
      <c r="E18" s="134">
        <f>IF(SUMIFS(Data!$U:$U,Data!$A:$A,$B18,Data!$C:$C,E$1)=0,"",SUMIFS(Data!$U:$U,Data!$A:$A,$B18,Data!$C:$C,E$1))</f>
        <v>2.5561666666666665</v>
      </c>
      <c r="F18" s="134">
        <f>IF(SUMIFS(Data!$U:$U,Data!$A:$A,$B18,Data!$C:$C,F$1)=0,"",SUMIFS(Data!$U:$U,Data!$A:$A,$B18,Data!$C:$C,F$1))</f>
        <v>2.2599999999999998</v>
      </c>
      <c r="G18" s="134">
        <f>IF(SUMIFS(Data!$U:$U,Data!$A:$A,$B18,Data!$C:$C,G$1)=0,"",SUMIFS(Data!$U:$U,Data!$A:$A,$B18,Data!$C:$C,G$1))</f>
        <v>1.9248750000000001</v>
      </c>
      <c r="H18" s="134">
        <f>IF(SUMIFS(Data!$U:$U,Data!$A:$A,$B18,Data!$C:$C,H$1)=0,"",SUMIFS(Data!$U:$U,Data!$A:$A,$B18,Data!$C:$C,H$1))</f>
        <v>2.4661666666666666</v>
      </c>
      <c r="I18" s="134">
        <f>IF(SUMIFS(Data!$U:$U,Data!$A:$A,$B18,Data!$C:$C,I$1)=0,"",SUMIFS(Data!$U:$U,Data!$A:$A,$B18,Data!$C:$C,I$1))</f>
        <v>2.1270000000000002</v>
      </c>
      <c r="J18" s="134">
        <f>IF(SUMIFS(Data!$U:$U,Data!$A:$A,$B18,Data!$C:$C,J$1)=0,"",SUMIFS(Data!$U:$U,Data!$A:$A,$B18,Data!$C:$C,J$1))</f>
        <v>1.255625</v>
      </c>
      <c r="K18" s="134">
        <f>IF(SUMIFS(Data!$U:$U,Data!$A:$A,$B18,Data!$C:$C,K$1)=0,"",SUMIFS(Data!$U:$U,Data!$A:$A,$B18,Data!$C:$C,K$1))</f>
        <v>1.5743749999999999</v>
      </c>
      <c r="L18" s="134">
        <f>IF(SUMIFS(Data!$U:$U,Data!$A:$A,$B18,Data!$C:$C,L$1)=0,"",SUMIFS(Data!$U:$U,Data!$A:$A,$B18,Data!$C:$C,L$1))</f>
        <v>3.4115000000000002</v>
      </c>
      <c r="M18" s="134">
        <f>IF(SUMIFS(Data!$U:$U,Data!$A:$A,$B18,Data!$C:$C,M$1)=0,"",SUMIFS(Data!$U:$U,Data!$A:$A,$B18,Data!$C:$C,M$1))</f>
        <v>1.3118749999999999</v>
      </c>
      <c r="N18" s="134">
        <f>IF(SUMIFS(Data!$U:$U,Data!$A:$A,$B18,Data!$C:$C,N$1)=0,"",SUMIFS(Data!$U:$U,Data!$A:$A,$B18,Data!$C:$C,N$1))</f>
        <v>2.4381249999999999</v>
      </c>
      <c r="O18" s="134">
        <f>IF(SUMIFS(Data!$U:$U,Data!$A:$A,$B18,Data!$C:$C,O$1)=0,"",SUMIFS(Data!$U:$U,Data!$A:$A,$B18,Data!$C:$C,O$1))</f>
        <v>3.8988333333333336</v>
      </c>
      <c r="P18" s="134">
        <f>IF(SUMIFS(Data!$U:$U,Data!$A:$A,$B18,Data!$C:$C,P$1)=0,"",SUMIFS(Data!$U:$U,Data!$A:$A,$B18,Data!$C:$C,P$1))</f>
        <v>2.1906250000000003</v>
      </c>
      <c r="Q18" s="134">
        <f>IF(SUMIFS(Data!$U:$U,Data!$A:$A,$B18,Data!$C:$C,Q$1)=0,"",SUMIFS(Data!$U:$U,Data!$A:$A,$B18,Data!$C:$C,Q$1))</f>
        <v>1.5018750000000001</v>
      </c>
      <c r="R18" s="135">
        <f>SUM(C18:Q18)</f>
        <v>33.005041666666664</v>
      </c>
      <c r="S18" s="134">
        <f>SUMIFS(Data!D:D,Data!A:A,Bronze!$B18)</f>
        <v>186.77</v>
      </c>
      <c r="T18" s="109">
        <f>COUNTIF(Data!A:A,Bronze!B22)</f>
        <v>8</v>
      </c>
      <c r="U18" s="91" t="str">
        <f>VLOOKUP(B18,Participanti!A:B,2,0)</f>
        <v>F</v>
      </c>
      <c r="V18" s="111">
        <f>R18/S18</f>
        <v>0.17671489889525438</v>
      </c>
      <c r="W18" s="1" t="str">
        <f>IF(VLOOKUP(B18,Participanti!A:D,4,0)="New","New","")</f>
        <v/>
      </c>
      <c r="Y18" s="114"/>
      <c r="AC18" s="1" t="e">
        <f>VLOOKUP(B18,Data_Echipe!A:R,18,0)</f>
        <v>#N/A</v>
      </c>
    </row>
    <row r="19" spans="1:29" x14ac:dyDescent="0.2">
      <c r="A19" s="132">
        <v>18</v>
      </c>
      <c r="B19" s="133" t="s">
        <v>274</v>
      </c>
      <c r="C19" s="134">
        <f>IF(SUMIFS(Data!$U:$U,Data!$A:$A,$B19,Data!$C:$C,C$1)=0,"",SUMIFS(Data!$U:$U,Data!$A:$A,$B19,Data!$C:$C,C$1))</f>
        <v>2.5148809523809521</v>
      </c>
      <c r="D19" s="134">
        <f>IF(SUMIFS(Data!$U:$U,Data!$A:$A,$B19,Data!$C:$C,D$1)=0,"",SUMIFS(Data!$U:$U,Data!$A:$A,$B19,Data!$C:$C,D$1))</f>
        <v>1.899404761904762</v>
      </c>
      <c r="E19" s="134">
        <f>IF(SUMIFS(Data!$U:$U,Data!$A:$A,$B19,Data!$C:$C,E$1)=0,"",SUMIFS(Data!$U:$U,Data!$A:$A,$B19,Data!$C:$C,E$1))</f>
        <v>3.5625</v>
      </c>
      <c r="F19" s="134">
        <f>IF(SUMIFS(Data!$U:$U,Data!$A:$A,$B19,Data!$C:$C,F$1)=0,"",SUMIFS(Data!$U:$U,Data!$A:$A,$B19,Data!$C:$C,F$1))</f>
        <v>2.1351190476190478</v>
      </c>
      <c r="G19" s="176" t="str">
        <f>IF(SUMIFS(Data!$U:$U,Data!$A:$A,$B19,Data!$C:$C,G$1)=0,"",SUMIFS(Data!$U:$U,Data!$A:$A,$B19,Data!$C:$C,G$1))</f>
        <v/>
      </c>
      <c r="H19" s="176" t="str">
        <f>IF(SUMIFS(Data!$U:$U,Data!$A:$A,$B19,Data!$C:$C,H$1)=0,"",SUMIFS(Data!$U:$U,Data!$A:$A,$B19,Data!$C:$C,H$1))</f>
        <v/>
      </c>
      <c r="I19" s="134">
        <f>IF(SUMIFS(Data!$U:$U,Data!$A:$A,$B19,Data!$C:$C,I$1)=0,"",SUMIFS(Data!$U:$U,Data!$A:$A,$B19,Data!$C:$C,I$1))</f>
        <v>2.0672619047619047</v>
      </c>
      <c r="J19" s="134">
        <f>IF(SUMIFS(Data!$U:$U,Data!$A:$A,$B19,Data!$C:$C,J$1)=0,"",SUMIFS(Data!$U:$U,Data!$A:$A,$B19,Data!$C:$C,J$1))</f>
        <v>1.3708333333333333</v>
      </c>
      <c r="K19" s="134">
        <f>IF(SUMIFS(Data!$U:$U,Data!$A:$A,$B19,Data!$C:$C,K$1)=0,"",SUMIFS(Data!$U:$U,Data!$A:$A,$B19,Data!$C:$C,K$1))</f>
        <v>2.9529761904761904</v>
      </c>
      <c r="L19" s="134">
        <f>IF(SUMIFS(Data!$U:$U,Data!$A:$A,$B19,Data!$C:$C,L$1)=0,"",SUMIFS(Data!$U:$U,Data!$A:$A,$B19,Data!$C:$C,L$1))</f>
        <v>3.7749999999999999</v>
      </c>
      <c r="M19" s="134">
        <f>IF(SUMIFS(Data!$U:$U,Data!$A:$A,$B19,Data!$C:$C,M$1)=0,"",SUMIFS(Data!$U:$U,Data!$A:$A,$B19,Data!$C:$C,M$1))</f>
        <v>2.7660714290000001</v>
      </c>
      <c r="N19" s="134">
        <f>IF(SUMIFS(Data!$U:$U,Data!$A:$A,$B19,Data!$C:$C,N$1)=0,"",SUMIFS(Data!$U:$U,Data!$A:$A,$B19,Data!$C:$C,N$1))</f>
        <v>1.7488095238095238</v>
      </c>
      <c r="O19" s="176" t="str">
        <f>IF(SUMIFS(Data!$U:$U,Data!$A:$A,$B19,Data!$C:$C,O$1)=0,"",SUMIFS(Data!$U:$U,Data!$A:$A,$B19,Data!$C:$C,O$1))</f>
        <v/>
      </c>
      <c r="P19" s="134">
        <f>IF(SUMIFS(Data!$U:$U,Data!$A:$A,$B19,Data!$C:$C,P$1)=0,"",SUMIFS(Data!$U:$U,Data!$A:$A,$B19,Data!$C:$C,P$1))</f>
        <v>1.5684523809523809</v>
      </c>
      <c r="Q19" s="134">
        <f>IF(SUMIFS(Data!$U:$U,Data!$A:$A,$B19,Data!$C:$C,Q$1)=0,"",SUMIFS(Data!$U:$U,Data!$A:$A,$B19,Data!$C:$C,Q$1))</f>
        <v>3.3178571428571426</v>
      </c>
      <c r="R19" s="135">
        <f>SUM(C19:Q19)</f>
        <v>29.679166667095235</v>
      </c>
      <c r="S19" s="134">
        <f>SUMIFS(Data!D:D,Data!A:A,Bronze!$B20)</f>
        <v>146.99</v>
      </c>
      <c r="T19" s="109">
        <f>COUNTIF(Data!A:A,Bronze!B25)</f>
        <v>11</v>
      </c>
      <c r="U19" s="91" t="str">
        <f>VLOOKUP(B19,Participanti!A:B,2,0)</f>
        <v>M</v>
      </c>
      <c r="V19" s="111">
        <f>R19/S19</f>
        <v>0.20191282854000431</v>
      </c>
      <c r="W19" s="1" t="str">
        <f>IF(VLOOKUP(B19,Participanti!A:D,4,0)="New","New","")</f>
        <v/>
      </c>
      <c r="Y19" s="114"/>
      <c r="AC19" s="1" t="e">
        <f>VLOOKUP(B19,Data_Echipe!A:R,18,0)</f>
        <v>#N/A</v>
      </c>
    </row>
    <row r="20" spans="1:29" x14ac:dyDescent="0.2">
      <c r="A20" s="132">
        <v>19</v>
      </c>
      <c r="B20" s="133" t="s">
        <v>301</v>
      </c>
      <c r="C20" s="134">
        <f>IF(SUMIFS(Data!$U:$U,Data!$A:$A,$B20,Data!$C:$C,C$1)=0,"",SUMIFS(Data!$U:$U,Data!$A:$A,$B20,Data!$C:$C,C$1))</f>
        <v>2.605952380952381</v>
      </c>
      <c r="D20" s="134">
        <f>IF(SUMIFS(Data!$U:$U,Data!$A:$A,$B20,Data!$C:$C,D$1)=0,"",SUMIFS(Data!$U:$U,Data!$A:$A,$B20,Data!$C:$C,D$1))</f>
        <v>4.0525000000000002</v>
      </c>
      <c r="E20" s="134">
        <f>IF(SUMIFS(Data!$U:$U,Data!$A:$A,$B20,Data!$C:$C,E$1)=0,"",SUMIFS(Data!$U:$U,Data!$A:$A,$B20,Data!$C:$C,E$1))</f>
        <v>2.668452380952381</v>
      </c>
      <c r="F20" s="176" t="str">
        <f>IF(SUMIFS(Data!$U:$U,Data!$A:$A,$B20,Data!$C:$C,F$1)=0,"",SUMIFS(Data!$U:$U,Data!$A:$A,$B20,Data!$C:$C,F$1))</f>
        <v/>
      </c>
      <c r="G20" s="134">
        <f>IF(SUMIFS(Data!$U:$U,Data!$A:$A,$B20,Data!$C:$C,G$1)=0,"",SUMIFS(Data!$U:$U,Data!$A:$A,$B20,Data!$C:$C,G$1))</f>
        <v>1.3720238095238095</v>
      </c>
      <c r="H20" s="134">
        <f>IF(SUMIFS(Data!$U:$U,Data!$A:$A,$B20,Data!$C:$C,H$1)=0,"",SUMIFS(Data!$U:$U,Data!$A:$A,$B20,Data!$C:$C,H$1))</f>
        <v>2.4476190476190478</v>
      </c>
      <c r="I20" s="134">
        <f>IF(SUMIFS(Data!$U:$U,Data!$A:$A,$B20,Data!$C:$C,I$1)=0,"",SUMIFS(Data!$U:$U,Data!$A:$A,$B20,Data!$C:$C,I$1))</f>
        <v>2.6666666666666665</v>
      </c>
      <c r="J20" s="176" t="str">
        <f>IF(SUMIFS(Data!$U:$U,Data!$A:$A,$B20,Data!$C:$C,J$1)=0,"",SUMIFS(Data!$U:$U,Data!$A:$A,$B20,Data!$C:$C,J$1))</f>
        <v/>
      </c>
      <c r="K20" s="134">
        <f>IF(SUMIFS(Data!$U:$U,Data!$A:$A,$B20,Data!$C:$C,K$1)=0,"",SUMIFS(Data!$U:$U,Data!$A:$A,$B20,Data!$C:$C,K$1))</f>
        <v>2.4732142857142856</v>
      </c>
      <c r="L20" s="134">
        <f>IF(SUMIFS(Data!$U:$U,Data!$A:$A,$B20,Data!$C:$C,L$1)=0,"",SUMIFS(Data!$U:$U,Data!$A:$A,$B20,Data!$C:$C,L$1))</f>
        <v>2.3672619047619046</v>
      </c>
      <c r="M20" s="134">
        <f>IF(SUMIFS(Data!$U:$U,Data!$A:$A,$B20,Data!$C:$C,M$1)=0,"",SUMIFS(Data!$U:$U,Data!$A:$A,$B20,Data!$C:$C,M$1))</f>
        <v>2.6732142859999999</v>
      </c>
      <c r="N20" s="176" t="str">
        <f>IF(SUMIFS(Data!$U:$U,Data!$A:$A,$B20,Data!$C:$C,N$1)=0,"",SUMIFS(Data!$U:$U,Data!$A:$A,$B20,Data!$C:$C,N$1))</f>
        <v/>
      </c>
      <c r="O20" s="134">
        <f>IF(SUMIFS(Data!$U:$U,Data!$A:$A,$B20,Data!$C:$C,O$1)=0,"",SUMIFS(Data!$U:$U,Data!$A:$A,$B20,Data!$C:$C,O$1))</f>
        <v>1.3160714285714286</v>
      </c>
      <c r="P20" s="176" t="str">
        <f>IF(SUMIFS(Data!$U:$U,Data!$A:$A,$B20,Data!$C:$C,P$1)=0,"",SUMIFS(Data!$U:$U,Data!$A:$A,$B20,Data!$C:$C,P$1))</f>
        <v/>
      </c>
      <c r="Q20" s="134">
        <f>IF(SUMIFS(Data!$U:$U,Data!$A:$A,$B20,Data!$C:$C,Q$1)=0,"",SUMIFS(Data!$U:$U,Data!$A:$A,$B20,Data!$C:$C,Q$1))</f>
        <v>1.875</v>
      </c>
      <c r="R20" s="135">
        <f>SUM(C20:Q20)</f>
        <v>26.517976190761907</v>
      </c>
      <c r="S20" s="134">
        <f>SUMIFS(Data!D:D,Data!A:A,Bronze!$B22)</f>
        <v>136.30000000000001</v>
      </c>
      <c r="T20" s="109">
        <f>COUNTIF(Data!A:A,Bronze!B14)</f>
        <v>15</v>
      </c>
      <c r="U20" s="91" t="str">
        <f>VLOOKUP(B20,Participanti!A:B,2,0)</f>
        <v>M</v>
      </c>
      <c r="V20" s="111">
        <f>R20/S20</f>
        <v>0.19455595150962512</v>
      </c>
      <c r="W20" s="1" t="str">
        <f>IF(VLOOKUP(B20,Participanti!A:D,4,0)="New","New","")</f>
        <v/>
      </c>
      <c r="Y20" s="114"/>
      <c r="AC20" s="1" t="e">
        <f>VLOOKUP(B20,Data_Echipe!A:R,18,0)</f>
        <v>#N/A</v>
      </c>
    </row>
    <row r="21" spans="1:29" x14ac:dyDescent="0.2">
      <c r="A21" s="132">
        <v>20</v>
      </c>
      <c r="B21" s="133" t="s">
        <v>252</v>
      </c>
      <c r="C21" s="134">
        <f>IF(SUMIFS(Data!$U:$U,Data!$A:$A,$B21,Data!$C:$C,C$1)=0,"",SUMIFS(Data!$U:$U,Data!$A:$A,$B21,Data!$C:$C,C$1))</f>
        <v>4.5250000000000004</v>
      </c>
      <c r="D21" s="176" t="str">
        <f>IF(SUMIFS(Data!$U:$U,Data!$A:$A,$B21,Data!$C:$C,D$1)=0,"",SUMIFS(Data!$U:$U,Data!$A:$A,$B21,Data!$C:$C,D$1))</f>
        <v/>
      </c>
      <c r="E21" s="134">
        <f>IF(SUMIFS(Data!$U:$U,Data!$A:$A,$B21,Data!$C:$C,E$1)=0,"",SUMIFS(Data!$U:$U,Data!$A:$A,$B21,Data!$C:$C,E$1))</f>
        <v>3.875</v>
      </c>
      <c r="F21" s="134">
        <f>IF(SUMIFS(Data!$U:$U,Data!$A:$A,$B21,Data!$C:$C,F$1)=0,"",SUMIFS(Data!$U:$U,Data!$A:$A,$B21,Data!$C:$C,F$1))</f>
        <v>4.2750000000000004</v>
      </c>
      <c r="G21" s="134">
        <f>IF(SUMIFS(Data!$U:$U,Data!$A:$A,$B21,Data!$C:$C,G$1)=0,"",SUMIFS(Data!$U:$U,Data!$A:$A,$B21,Data!$C:$C,G$1))</f>
        <v>3.2636904761904759</v>
      </c>
      <c r="H21" s="175">
        <f>IF(SUMIFS(Data!$U:$U,Data!$A:$A,$B21,Data!$C:$C,H$1)=0,"",SUMIFS(Data!$U:$U,Data!$A:$A,$B21,Data!$C:$C,H$1))</f>
        <v>8.570333333333334</v>
      </c>
      <c r="I21" s="176" t="str">
        <f>IF(SUMIFS(Data!$U:$U,Data!$A:$A,$B21,Data!$C:$C,I$1)=0,"",SUMIFS(Data!$U:$U,Data!$A:$A,$B21,Data!$C:$C,I$1))</f>
        <v/>
      </c>
      <c r="J21" s="176" t="str">
        <f>IF(SUMIFS(Data!$U:$U,Data!$A:$A,$B21,Data!$C:$C,J$1)=0,"",SUMIFS(Data!$U:$U,Data!$A:$A,$B21,Data!$C:$C,J$1))</f>
        <v/>
      </c>
      <c r="K21" s="134">
        <f>IF(SUMIFS(Data!$U:$U,Data!$A:$A,$B21,Data!$C:$C,K$1)=0,"",SUMIFS(Data!$U:$U,Data!$A:$A,$B21,Data!$C:$C,K$1))</f>
        <v>1.9494047619047619</v>
      </c>
      <c r="L21" s="176" t="str">
        <f>IF(SUMIFS(Data!$U:$U,Data!$A:$A,$B21,Data!$C:$C,L$1)=0,"",SUMIFS(Data!$U:$U,Data!$A:$A,$B21,Data!$C:$C,L$1))</f>
        <v/>
      </c>
      <c r="M21" s="176" t="str">
        <f>IF(SUMIFS(Data!$U:$U,Data!$A:$A,$B21,Data!$C:$C,M$1)=0,"",SUMIFS(Data!$U:$U,Data!$A:$A,$B21,Data!$C:$C,M$1))</f>
        <v/>
      </c>
      <c r="N21" s="176" t="str">
        <f>IF(SUMIFS(Data!$U:$U,Data!$A:$A,$B21,Data!$C:$C,N$1)=0,"",SUMIFS(Data!$U:$U,Data!$A:$A,$B21,Data!$C:$C,N$1))</f>
        <v/>
      </c>
      <c r="O21" s="176" t="str">
        <f>IF(SUMIFS(Data!$U:$U,Data!$A:$A,$B21,Data!$C:$C,O$1)=0,"",SUMIFS(Data!$U:$U,Data!$A:$A,$B21,Data!$C:$C,O$1))</f>
        <v/>
      </c>
      <c r="P21" s="176" t="str">
        <f>IF(SUMIFS(Data!$U:$U,Data!$A:$A,$B21,Data!$C:$C,P$1)=0,"",SUMIFS(Data!$U:$U,Data!$A:$A,$B21,Data!$C:$C,P$1))</f>
        <v/>
      </c>
      <c r="Q21" s="176" t="str">
        <f>IF(SUMIFS(Data!$U:$U,Data!$A:$A,$B21,Data!$C:$C,Q$1)=0,"",SUMIFS(Data!$U:$U,Data!$A:$A,$B21,Data!$C:$C,Q$1))</f>
        <v/>
      </c>
      <c r="R21" s="135">
        <f>SUM(C21:Q21)</f>
        <v>26.458428571428573</v>
      </c>
      <c r="S21" s="134">
        <f>SUMIFS(Data!D:D,Data!A:A,Bronze!$B19)</f>
        <v>141.56</v>
      </c>
      <c r="T21" s="109">
        <f>COUNTIF(Data!A:A,Bronze!B9)</f>
        <v>15</v>
      </c>
      <c r="U21" s="91" t="str">
        <f>VLOOKUP(B21,Participanti!A:B,2,0)</f>
        <v>M</v>
      </c>
      <c r="V21" s="111">
        <f>R21/S21</f>
        <v>0.18690610745569775</v>
      </c>
      <c r="W21" s="1" t="str">
        <f>IF(VLOOKUP(B21,Participanti!A:D,4,0)="New","New","")</f>
        <v/>
      </c>
      <c r="Y21" s="114"/>
    </row>
    <row r="22" spans="1:29" x14ac:dyDescent="0.2">
      <c r="A22" s="132">
        <v>21</v>
      </c>
      <c r="B22" s="133" t="s">
        <v>234</v>
      </c>
      <c r="C22" s="134">
        <f>IF(SUMIFS(Data!$U:$U,Data!$A:$A,$B22,Data!$C:$C,C$1)=0,"",SUMIFS(Data!$U:$U,Data!$A:$A,$B22,Data!$C:$C,C$1))</f>
        <v>3.2678571428571428</v>
      </c>
      <c r="D22" s="134">
        <f>IF(SUMIFS(Data!$U:$U,Data!$A:$A,$B22,Data!$C:$C,D$1)=0,"",SUMIFS(Data!$U:$U,Data!$A:$A,$B22,Data!$C:$C,D$1))</f>
        <v>3.1339285714285712</v>
      </c>
      <c r="E22" s="134">
        <f>IF(SUMIFS(Data!$U:$U,Data!$A:$A,$B22,Data!$C:$C,E$1)=0,"",SUMIFS(Data!$U:$U,Data!$A:$A,$B22,Data!$C:$C,E$1))</f>
        <v>3.5</v>
      </c>
      <c r="F22" s="134">
        <f>IF(SUMIFS(Data!$U:$U,Data!$A:$A,$B22,Data!$C:$C,F$1)=0,"",SUMIFS(Data!$U:$U,Data!$A:$A,$B22,Data!$C:$C,F$1))</f>
        <v>2.8392857142857144</v>
      </c>
      <c r="G22" s="134">
        <f>IF(SUMIFS(Data!$U:$U,Data!$A:$A,$B22,Data!$C:$C,G$1)=0,"",SUMIFS(Data!$U:$U,Data!$A:$A,$B22,Data!$C:$C,G$1))</f>
        <v>3.2678571428571428</v>
      </c>
      <c r="H22" s="134">
        <f>IF(SUMIFS(Data!$U:$U,Data!$A:$A,$B22,Data!$C:$C,H$1)=0,"",SUMIFS(Data!$U:$U,Data!$A:$A,$B22,Data!$C:$C,H$1))</f>
        <v>3.8788333333333331</v>
      </c>
      <c r="I22" s="134">
        <f>IF(SUMIFS(Data!$U:$U,Data!$A:$A,$B22,Data!$C:$C,I$1)=0,"",SUMIFS(Data!$U:$U,Data!$A:$A,$B22,Data!$C:$C,I$1))</f>
        <v>3.2053571428571428</v>
      </c>
      <c r="J22" s="176" t="str">
        <f>IF(SUMIFS(Data!$U:$U,Data!$A:$A,$B22,Data!$C:$C,J$1)=0,"",SUMIFS(Data!$U:$U,Data!$A:$A,$B22,Data!$C:$C,J$1))</f>
        <v/>
      </c>
      <c r="K22" s="134">
        <f>IF(SUMIFS(Data!$U:$U,Data!$A:$A,$B22,Data!$C:$C,K$1)=0,"",SUMIFS(Data!$U:$U,Data!$A:$A,$B22,Data!$C:$C,K$1))</f>
        <v>2.7767857142857144</v>
      </c>
      <c r="L22" s="176" t="str">
        <f>IF(SUMIFS(Data!$U:$U,Data!$A:$A,$B22,Data!$C:$C,L$1)=0,"",SUMIFS(Data!$U:$U,Data!$A:$A,$B22,Data!$C:$C,L$1))</f>
        <v/>
      </c>
      <c r="M22" s="176" t="str">
        <f>IF(SUMIFS(Data!$U:$U,Data!$A:$A,$B22,Data!$C:$C,M$1)=0,"",SUMIFS(Data!$U:$U,Data!$A:$A,$B22,Data!$C:$C,M$1))</f>
        <v/>
      </c>
      <c r="N22" s="176" t="str">
        <f>IF(SUMIFS(Data!$U:$U,Data!$A:$A,$B22,Data!$C:$C,N$1)=0,"",SUMIFS(Data!$U:$U,Data!$A:$A,$B22,Data!$C:$C,N$1))</f>
        <v/>
      </c>
      <c r="O22" s="176" t="str">
        <f>IF(SUMIFS(Data!$U:$U,Data!$A:$A,$B22,Data!$C:$C,O$1)=0,"",SUMIFS(Data!$U:$U,Data!$A:$A,$B22,Data!$C:$C,O$1))</f>
        <v/>
      </c>
      <c r="P22" s="176" t="str">
        <f>IF(SUMIFS(Data!$U:$U,Data!$A:$A,$B22,Data!$C:$C,P$1)=0,"",SUMIFS(Data!$U:$U,Data!$A:$A,$B22,Data!$C:$C,P$1))</f>
        <v/>
      </c>
      <c r="Q22" s="176" t="str">
        <f>IF(SUMIFS(Data!$U:$U,Data!$A:$A,$B22,Data!$C:$C,Q$1)=0,"",SUMIFS(Data!$U:$U,Data!$A:$A,$B22,Data!$C:$C,Q$1))</f>
        <v/>
      </c>
      <c r="R22" s="135">
        <f>SUM(C22:Q22)</f>
        <v>25.86990476190476</v>
      </c>
      <c r="S22" s="134">
        <f>SUMIFS(Data!D:D,Data!A:A,Bronze!$B21)</f>
        <v>216.05</v>
      </c>
      <c r="T22" s="109">
        <f>COUNTIF(Data!A:A,Bronze!B19)</f>
        <v>12</v>
      </c>
      <c r="U22" s="91" t="str">
        <f>VLOOKUP(B22,Participanti!A:B,2,0)</f>
        <v>M</v>
      </c>
      <c r="V22" s="111">
        <f>R22/S22</f>
        <v>0.11974035992550223</v>
      </c>
      <c r="W22" s="1" t="str">
        <f>IF(VLOOKUP(B22,Participanti!A:D,4,0)="New","New","")</f>
        <v/>
      </c>
      <c r="Y22" s="114"/>
    </row>
    <row r="23" spans="1:29" x14ac:dyDescent="0.2">
      <c r="A23" s="132">
        <v>22</v>
      </c>
      <c r="B23" s="133" t="s">
        <v>522</v>
      </c>
      <c r="C23" s="134">
        <f>IF(SUMIFS(Data!$U:$U,Data!$A:$A,$B23,Data!$C:$C,C$1)=0,"",SUMIFS(Data!$U:$U,Data!$A:$A,$B23,Data!$C:$C,C$1))</f>
        <v>4.1575000000000006</v>
      </c>
      <c r="D23" s="134">
        <f>IF(SUMIFS(Data!$U:$U,Data!$A:$A,$B23,Data!$C:$C,D$1)=0,"",SUMIFS(Data!$U:$U,Data!$A:$A,$B23,Data!$C:$C,D$1))</f>
        <v>3.4562499999999998</v>
      </c>
      <c r="E23" s="134">
        <f>IF(SUMIFS(Data!$U:$U,Data!$A:$A,$B23,Data!$C:$C,E$1)=0,"",SUMIFS(Data!$U:$U,Data!$A:$A,$B23,Data!$C:$C,E$1))</f>
        <v>3.2981249999999998</v>
      </c>
      <c r="F23" s="134">
        <f>IF(SUMIFS(Data!$U:$U,Data!$A:$A,$B23,Data!$C:$C,F$1)=0,"",SUMIFS(Data!$U:$U,Data!$A:$A,$B23,Data!$C:$C,F$1))</f>
        <v>2.4481250000000001</v>
      </c>
      <c r="G23" s="176" t="str">
        <f>IF(SUMIFS(Data!$U:$U,Data!$A:$A,$B23,Data!$C:$C,G$1)=0,"",SUMIFS(Data!$U:$U,Data!$A:$A,$B23,Data!$C:$C,G$1))</f>
        <v/>
      </c>
      <c r="H23" s="176" t="str">
        <f>IF(SUMIFS(Data!$U:$U,Data!$A:$A,$B23,Data!$C:$C,H$1)=0,"",SUMIFS(Data!$U:$U,Data!$A:$A,$B23,Data!$C:$C,H$1))</f>
        <v/>
      </c>
      <c r="I23" s="134">
        <f>IF(SUMIFS(Data!$U:$U,Data!$A:$A,$B23,Data!$C:$C,I$1)=0,"",SUMIFS(Data!$U:$U,Data!$A:$A,$B23,Data!$C:$C,I$1))</f>
        <v>3.75</v>
      </c>
      <c r="J23" s="134">
        <f>IF(SUMIFS(Data!$U:$U,Data!$A:$A,$B23,Data!$C:$C,J$1)=0,"",SUMIFS(Data!$U:$U,Data!$A:$A,$B23,Data!$C:$C,J$1))</f>
        <v>3.8125</v>
      </c>
      <c r="K23" s="134">
        <f>IF(SUMIFS(Data!$U:$U,Data!$A:$A,$B23,Data!$C:$C,K$1)=0,"",SUMIFS(Data!$U:$U,Data!$A:$A,$B23,Data!$C:$C,K$1))</f>
        <v>3.1106249999999998</v>
      </c>
      <c r="L23" s="176" t="str">
        <f>IF(SUMIFS(Data!$U:$U,Data!$A:$A,$B23,Data!$C:$C,L$1)=0,"",SUMIFS(Data!$U:$U,Data!$A:$A,$B23,Data!$C:$C,L$1))</f>
        <v/>
      </c>
      <c r="M23" s="176" t="str">
        <f>IF(SUMIFS(Data!$U:$U,Data!$A:$A,$B23,Data!$C:$C,M$1)=0,"",SUMIFS(Data!$U:$U,Data!$A:$A,$B23,Data!$C:$C,M$1))</f>
        <v/>
      </c>
      <c r="N23" s="176" t="str">
        <f>IF(SUMIFS(Data!$U:$U,Data!$A:$A,$B23,Data!$C:$C,N$1)=0,"",SUMIFS(Data!$U:$U,Data!$A:$A,$B23,Data!$C:$C,N$1))</f>
        <v/>
      </c>
      <c r="O23" s="176" t="str">
        <f>IF(SUMIFS(Data!$U:$U,Data!$A:$A,$B23,Data!$C:$C,O$1)=0,"",SUMIFS(Data!$U:$U,Data!$A:$A,$B23,Data!$C:$C,O$1))</f>
        <v/>
      </c>
      <c r="P23" s="176" t="str">
        <f>IF(SUMIFS(Data!$U:$U,Data!$A:$A,$B23,Data!$C:$C,P$1)=0,"",SUMIFS(Data!$U:$U,Data!$A:$A,$B23,Data!$C:$C,P$1))</f>
        <v/>
      </c>
      <c r="Q23" s="176" t="str">
        <f>IF(SUMIFS(Data!$U:$U,Data!$A:$A,$B23,Data!$C:$C,Q$1)=0,"",SUMIFS(Data!$U:$U,Data!$A:$A,$B23,Data!$C:$C,Q$1))</f>
        <v/>
      </c>
      <c r="R23" s="135">
        <f>SUM(C23:Q23)</f>
        <v>24.033124999999998</v>
      </c>
      <c r="S23" s="134">
        <f>SUMIFS(Data!D:D,Data!A:A,Bronze!$B23)</f>
        <v>110.27</v>
      </c>
      <c r="T23" s="109">
        <f>COUNTIF(Data!A:A,Bronze!B13)</f>
        <v>15</v>
      </c>
      <c r="U23" s="91" t="str">
        <f>VLOOKUP(B23,Participanti!A:B,2,0)</f>
        <v>F</v>
      </c>
      <c r="V23" s="111">
        <f>R23/S23</f>
        <v>0.21794799129409631</v>
      </c>
      <c r="W23" s="1" t="str">
        <f>IF(VLOOKUP(B23,Participanti!A:D,4,0)="New","New","")</f>
        <v>New</v>
      </c>
      <c r="Y23" s="114"/>
    </row>
    <row r="24" spans="1:29" x14ac:dyDescent="0.2">
      <c r="A24" s="132">
        <v>23</v>
      </c>
      <c r="B24" s="133" t="s">
        <v>279</v>
      </c>
      <c r="C24" s="134">
        <f>IF(SUMIFS(Data!$U:$U,Data!$A:$A,$B24,Data!$C:$C,C$1)=0,"",SUMIFS(Data!$U:$U,Data!$A:$A,$B24,Data!$C:$C,C$1))</f>
        <v>2.0575000000000001</v>
      </c>
      <c r="D24" s="134">
        <f>IF(SUMIFS(Data!$U:$U,Data!$A:$A,$B24,Data!$C:$C,D$1)=0,"",SUMIFS(Data!$U:$U,Data!$A:$A,$B24,Data!$C:$C,D$1))</f>
        <v>2.4132500000000001</v>
      </c>
      <c r="E24" s="134">
        <f>IF(SUMIFS(Data!$U:$U,Data!$A:$A,$B24,Data!$C:$C,E$1)=0,"",SUMIFS(Data!$U:$U,Data!$A:$A,$B24,Data!$C:$C,E$1))</f>
        <v>1.129375</v>
      </c>
      <c r="F24" s="134">
        <f>IF(SUMIFS(Data!$U:$U,Data!$A:$A,$B24,Data!$C:$C,F$1)=0,"",SUMIFS(Data!$U:$U,Data!$A:$A,$B24,Data!$C:$C,F$1))</f>
        <v>1.92625</v>
      </c>
      <c r="G24" s="134">
        <f>IF(SUMIFS(Data!$U:$U,Data!$A:$A,$B24,Data!$C:$C,G$1)=0,"",SUMIFS(Data!$U:$U,Data!$A:$A,$B24,Data!$C:$C,G$1))</f>
        <v>1.35375</v>
      </c>
      <c r="H24" s="134">
        <f>IF(SUMIFS(Data!$U:$U,Data!$A:$A,$B24,Data!$C:$C,H$1)=0,"",SUMIFS(Data!$U:$U,Data!$A:$A,$B24,Data!$C:$C,H$1))</f>
        <v>0.86</v>
      </c>
      <c r="I24" s="134">
        <f>IF(SUMIFS(Data!$U:$U,Data!$A:$A,$B24,Data!$C:$C,I$1)=0,"",SUMIFS(Data!$U:$U,Data!$A:$A,$B24,Data!$C:$C,I$1))</f>
        <v>1.81125</v>
      </c>
      <c r="J24" s="134">
        <f>IF(SUMIFS(Data!$U:$U,Data!$A:$A,$B24,Data!$C:$C,J$1)=0,"",SUMIFS(Data!$U:$U,Data!$A:$A,$B24,Data!$C:$C,J$1))</f>
        <v>1.0093749999999999</v>
      </c>
      <c r="K24" s="134">
        <f>IF(SUMIFS(Data!$U:$U,Data!$A:$A,$B24,Data!$C:$C,K$1)=0,"",SUMIFS(Data!$U:$U,Data!$A:$A,$B24,Data!$C:$C,K$1))</f>
        <v>3.2678333333333334</v>
      </c>
      <c r="L24" s="134">
        <f>IF(SUMIFS(Data!$U:$U,Data!$A:$A,$B24,Data!$C:$C,L$1)=0,"",SUMIFS(Data!$U:$U,Data!$A:$A,$B24,Data!$C:$C,L$1))</f>
        <v>1.0962499999999999</v>
      </c>
      <c r="M24" s="134">
        <f>IF(SUMIFS(Data!$U:$U,Data!$A:$A,$B24,Data!$C:$C,M$1)=0,"",SUMIFS(Data!$U:$U,Data!$A:$A,$B24,Data!$C:$C,M$1))</f>
        <v>1.17</v>
      </c>
      <c r="N24" s="134">
        <f>IF(SUMIFS(Data!$U:$U,Data!$A:$A,$B24,Data!$C:$C,N$1)=0,"",SUMIFS(Data!$U:$U,Data!$A:$A,$B24,Data!$C:$C,N$1))</f>
        <v>1.9560000000000002</v>
      </c>
      <c r="O24" s="134">
        <f>IF(SUMIFS(Data!$U:$U,Data!$A:$A,$B24,Data!$C:$C,O$1)=0,"",SUMIFS(Data!$U:$U,Data!$A:$A,$B24,Data!$C:$C,O$1))</f>
        <v>2.0446666666666666</v>
      </c>
      <c r="P24" s="176" t="str">
        <f>IF(SUMIFS(Data!$U:$U,Data!$A:$A,$B24,Data!$C:$C,P$1)=0,"",SUMIFS(Data!$U:$U,Data!$A:$A,$B24,Data!$C:$C,P$1))</f>
        <v/>
      </c>
      <c r="Q24" s="134">
        <f>IF(SUMIFS(Data!$U:$U,Data!$A:$A,$B24,Data!$C:$C,Q$1)=0,"",SUMIFS(Data!$U:$U,Data!$A:$A,$B24,Data!$C:$C,Q$1))</f>
        <v>0.70937499999999998</v>
      </c>
      <c r="R24" s="135">
        <f>SUM(C24:Q24)</f>
        <v>22.804875000000003</v>
      </c>
      <c r="S24" s="134">
        <f>SUMIFS(Data!D:D,Data!A:A,Bronze!$B25)</f>
        <v>59.2</v>
      </c>
      <c r="T24" s="109">
        <f>COUNTIF(Data!A:A,Bronze!B12)</f>
        <v>15</v>
      </c>
      <c r="U24" s="91" t="str">
        <f>VLOOKUP(B24,Participanti!A:B,2,0)</f>
        <v>F</v>
      </c>
      <c r="V24" s="111">
        <f>R24/S24</f>
        <v>0.38521748310810816</v>
      </c>
      <c r="W24" s="1" t="str">
        <f>IF(VLOOKUP(B24,Participanti!A:D,4,0)="New","New","")</f>
        <v/>
      </c>
      <c r="Y24" s="114"/>
    </row>
    <row r="25" spans="1:29" x14ac:dyDescent="0.2">
      <c r="A25" s="132">
        <v>24</v>
      </c>
      <c r="B25" s="133" t="s">
        <v>205</v>
      </c>
      <c r="C25" s="134">
        <f>IF(SUMIFS(Data!$U:$U,Data!$A:$A,$B25,Data!$C:$C,C$1)=0,"",SUMIFS(Data!$U:$U,Data!$A:$A,$B25,Data!$C:$C,C$1))</f>
        <v>2.4196428571428568</v>
      </c>
      <c r="D25" s="134">
        <f>IF(SUMIFS(Data!$U:$U,Data!$A:$A,$B25,Data!$C:$C,D$1)=0,"",SUMIFS(Data!$U:$U,Data!$A:$A,$B25,Data!$C:$C,D$1))</f>
        <v>1.7517857142857143</v>
      </c>
      <c r="E25" s="134">
        <f>IF(SUMIFS(Data!$U:$U,Data!$A:$A,$B25,Data!$C:$C,E$1)=0,"",SUMIFS(Data!$U:$U,Data!$A:$A,$B25,Data!$C:$C,E$1))</f>
        <v>2.9029761904761906</v>
      </c>
      <c r="F25" s="134">
        <f>IF(SUMIFS(Data!$U:$U,Data!$A:$A,$B25,Data!$C:$C,F$1)=0,"",SUMIFS(Data!$U:$U,Data!$A:$A,$B25,Data!$C:$C,F$1))</f>
        <v>1.1434523809523809</v>
      </c>
      <c r="G25" s="134">
        <f>IF(SUMIFS(Data!$U:$U,Data!$A:$A,$B25,Data!$C:$C,G$1)=0,"",SUMIFS(Data!$U:$U,Data!$A:$A,$B25,Data!$C:$C,G$1))</f>
        <v>2.5148809523809526</v>
      </c>
      <c r="H25" s="134">
        <f>IF(SUMIFS(Data!$U:$U,Data!$A:$A,$B25,Data!$C:$C,H$1)=0,"",SUMIFS(Data!$U:$U,Data!$A:$A,$B25,Data!$C:$C,H$1))</f>
        <v>2.217857142857143</v>
      </c>
      <c r="I25" s="134">
        <f>IF(SUMIFS(Data!$U:$U,Data!$A:$A,$B25,Data!$C:$C,I$1)=0,"",SUMIFS(Data!$U:$U,Data!$A:$A,$B25,Data!$C:$C,I$1))</f>
        <v>1.5386904761904763</v>
      </c>
      <c r="J25" s="134">
        <f>IF(SUMIFS(Data!$U:$U,Data!$A:$A,$B25,Data!$C:$C,J$1)=0,"",SUMIFS(Data!$U:$U,Data!$A:$A,$B25,Data!$C:$C,J$1))</f>
        <v>1.9029761904761904</v>
      </c>
      <c r="K25" s="134">
        <f>IF(SUMIFS(Data!$U:$U,Data!$A:$A,$B25,Data!$C:$C,K$1)=0,"",SUMIFS(Data!$U:$U,Data!$A:$A,$B25,Data!$C:$C,K$1))</f>
        <v>1.8363095238095237</v>
      </c>
      <c r="L25" s="134">
        <f>IF(SUMIFS(Data!$U:$U,Data!$A:$A,$B25,Data!$C:$C,L$1)=0,"",SUMIFS(Data!$U:$U,Data!$A:$A,$B25,Data!$C:$C,L$1))</f>
        <v>1.9583333333333335</v>
      </c>
      <c r="M25" s="134">
        <f>IF(SUMIFS(Data!$U:$U,Data!$A:$A,$B25,Data!$C:$C,M$1)=0,"",SUMIFS(Data!$U:$U,Data!$A:$A,$B25,Data!$C:$C,M$1))</f>
        <v>2.2446428570000001</v>
      </c>
      <c r="N25" s="176" t="str">
        <f>IF(SUMIFS(Data!$U:$U,Data!$A:$A,$B25,Data!$C:$C,N$1)=0,"",SUMIFS(Data!$U:$U,Data!$A:$A,$B25,Data!$C:$C,N$1))</f>
        <v/>
      </c>
      <c r="O25" s="176" t="str">
        <f>IF(SUMIFS(Data!$U:$U,Data!$A:$A,$B25,Data!$C:$C,O$1)=0,"",SUMIFS(Data!$U:$U,Data!$A:$A,$B25,Data!$C:$C,O$1))</f>
        <v/>
      </c>
      <c r="P25" s="176" t="str">
        <f>IF(SUMIFS(Data!$U:$U,Data!$A:$A,$B25,Data!$C:$C,P$1)=0,"",SUMIFS(Data!$U:$U,Data!$A:$A,$B25,Data!$C:$C,P$1))</f>
        <v/>
      </c>
      <c r="Q25" s="176" t="str">
        <f>IF(SUMIFS(Data!$U:$U,Data!$A:$A,$B25,Data!$C:$C,Q$1)=0,"",SUMIFS(Data!$U:$U,Data!$A:$A,$B25,Data!$C:$C,Q$1))</f>
        <v/>
      </c>
      <c r="R25" s="135">
        <f>SUM(C25:Q25)</f>
        <v>22.431547618904759</v>
      </c>
      <c r="S25" s="134">
        <f>SUMIFS(Data!D:D,Data!A:A,Bronze!$B24)</f>
        <v>194.83999999999997</v>
      </c>
      <c r="T25" s="109">
        <f>COUNTIF(Data!A:A,Bronze!B21)</f>
        <v>6</v>
      </c>
      <c r="U25" s="91" t="str">
        <f>VLOOKUP(B25,Participanti!A:B,2,0)</f>
        <v>M</v>
      </c>
      <c r="V25" s="111">
        <f>R25/S25</f>
        <v>0.11512804156695115</v>
      </c>
      <c r="W25" s="1" t="str">
        <f>IF(VLOOKUP(B25,Participanti!A:D,4,0)="New","New","")</f>
        <v/>
      </c>
      <c r="Y25" s="114"/>
    </row>
    <row r="26" spans="1:29" x14ac:dyDescent="0.2">
      <c r="A26" s="132">
        <v>25</v>
      </c>
      <c r="B26" s="133" t="s">
        <v>248</v>
      </c>
      <c r="C26" s="134">
        <f>IF(SUMIFS(Data!$U:$U,Data!$A:$A,$B26,Data!$C:$C,C$1)=0,"",SUMIFS(Data!$U:$U,Data!$A:$A,$B26,Data!$C:$C,C$1))</f>
        <v>2.6325000000000003</v>
      </c>
      <c r="D26" s="134">
        <f>IF(SUMIFS(Data!$U:$U,Data!$A:$A,$B26,Data!$C:$C,D$1)=0,"",SUMIFS(Data!$U:$U,Data!$A:$A,$B26,Data!$C:$C,D$1))</f>
        <v>2.2818749999999999</v>
      </c>
      <c r="E26" s="134">
        <f>IF(SUMIFS(Data!$U:$U,Data!$A:$A,$B26,Data!$C:$C,E$1)=0,"",SUMIFS(Data!$U:$U,Data!$A:$A,$B26,Data!$C:$C,E$1))</f>
        <v>3.0637499999999998</v>
      </c>
      <c r="F26" s="134">
        <f>IF(SUMIFS(Data!$U:$U,Data!$A:$A,$B26,Data!$C:$C,F$1)=0,"",SUMIFS(Data!$U:$U,Data!$A:$A,$B26,Data!$C:$C,F$1))</f>
        <v>2.73</v>
      </c>
      <c r="G26" s="176" t="str">
        <f>IF(SUMIFS(Data!$U:$U,Data!$A:$A,$B26,Data!$C:$C,G$1)=0,"",SUMIFS(Data!$U:$U,Data!$A:$A,$B26,Data!$C:$C,G$1))</f>
        <v/>
      </c>
      <c r="H26" s="176" t="str">
        <f>IF(SUMIFS(Data!$U:$U,Data!$A:$A,$B26,Data!$C:$C,H$1)=0,"",SUMIFS(Data!$U:$U,Data!$A:$A,$B26,Data!$C:$C,H$1))</f>
        <v/>
      </c>
      <c r="I26" s="176" t="str">
        <f>IF(SUMIFS(Data!$U:$U,Data!$A:$A,$B26,Data!$C:$C,I$1)=0,"",SUMIFS(Data!$U:$U,Data!$A:$A,$B26,Data!$C:$C,I$1))</f>
        <v/>
      </c>
      <c r="J26" s="176" t="str">
        <f>IF(SUMIFS(Data!$U:$U,Data!$A:$A,$B26,Data!$C:$C,J$1)=0,"",SUMIFS(Data!$U:$U,Data!$A:$A,$B26,Data!$C:$C,J$1))</f>
        <v/>
      </c>
      <c r="K26" s="176" t="str">
        <f>IF(SUMIFS(Data!$U:$U,Data!$A:$A,$B26,Data!$C:$C,K$1)=0,"",SUMIFS(Data!$U:$U,Data!$A:$A,$B26,Data!$C:$C,K$1))</f>
        <v/>
      </c>
      <c r="L26" s="176" t="str">
        <f>IF(SUMIFS(Data!$U:$U,Data!$A:$A,$B26,Data!$C:$C,L$1)=0,"",SUMIFS(Data!$U:$U,Data!$A:$A,$B26,Data!$C:$C,L$1))</f>
        <v/>
      </c>
      <c r="M26" s="176" t="str">
        <f>IF(SUMIFS(Data!$U:$U,Data!$A:$A,$B26,Data!$C:$C,M$1)=0,"",SUMIFS(Data!$U:$U,Data!$A:$A,$B26,Data!$C:$C,M$1))</f>
        <v/>
      </c>
      <c r="N26" s="176" t="str">
        <f>IF(SUMIFS(Data!$U:$U,Data!$A:$A,$B26,Data!$C:$C,N$1)=0,"",SUMIFS(Data!$U:$U,Data!$A:$A,$B26,Data!$C:$C,N$1))</f>
        <v/>
      </c>
      <c r="O26" s="176" t="str">
        <f>IF(SUMIFS(Data!$U:$U,Data!$A:$A,$B26,Data!$C:$C,O$1)=0,"",SUMIFS(Data!$U:$U,Data!$A:$A,$B26,Data!$C:$C,O$1))</f>
        <v/>
      </c>
      <c r="P26" s="176" t="str">
        <f>IF(SUMIFS(Data!$U:$U,Data!$A:$A,$B26,Data!$C:$C,P$1)=0,"",SUMIFS(Data!$U:$U,Data!$A:$A,$B26,Data!$C:$C,P$1))</f>
        <v/>
      </c>
      <c r="Q26" s="176" t="str">
        <f>IF(SUMIFS(Data!$U:$U,Data!$A:$A,$B26,Data!$C:$C,Q$1)=0,"",SUMIFS(Data!$U:$U,Data!$A:$A,$B26,Data!$C:$C,Q$1))</f>
        <v/>
      </c>
      <c r="R26" s="135">
        <f>SUM(C26:Q26)</f>
        <v>10.708124999999999</v>
      </c>
      <c r="S26" s="134">
        <f>SUMIFS(Data!D:D,Data!A:A,Bronze!$B26)</f>
        <v>40.26</v>
      </c>
      <c r="T26" s="109">
        <f>COUNTIF(Data!A:A,Bronze!B31)</f>
        <v>2</v>
      </c>
      <c r="U26" s="91" t="str">
        <f>VLOOKUP(B26,Participanti!A:B,2,0)</f>
        <v>F</v>
      </c>
      <c r="V26" s="111">
        <f>R26/S26</f>
        <v>0.26597429210134127</v>
      </c>
      <c r="W26" s="1" t="str">
        <f>IF(VLOOKUP(B26,Participanti!A:D,4,0)="New","New","")</f>
        <v/>
      </c>
      <c r="Y26" s="114"/>
    </row>
    <row r="27" spans="1:29" x14ac:dyDescent="0.2">
      <c r="A27" s="132">
        <v>26</v>
      </c>
      <c r="B27" s="133" t="s">
        <v>281</v>
      </c>
      <c r="C27" s="134">
        <f>IF(SUMIFS(Data!$U:$U,Data!$A:$A,$B27,Data!$C:$C,C$1)=0,"",SUMIFS(Data!$U:$U,Data!$A:$A,$B27,Data!$C:$C,C$1))</f>
        <v>4.1624999999999996</v>
      </c>
      <c r="D27" s="134">
        <f>IF(SUMIFS(Data!$U:$U,Data!$A:$A,$B27,Data!$C:$C,D$1)=0,"",SUMIFS(Data!$U:$U,Data!$A:$A,$B27,Data!$C:$C,D$1))</f>
        <v>3.4416666666666664</v>
      </c>
      <c r="E27" s="134">
        <f>IF(SUMIFS(Data!$U:$U,Data!$A:$A,$B27,Data!$C:$C,E$1)=0,"",SUMIFS(Data!$U:$U,Data!$A:$A,$B27,Data!$C:$C,E$1))</f>
        <v>3.0696428571428571</v>
      </c>
      <c r="F27" s="176" t="str">
        <f>IF(SUMIFS(Data!$U:$U,Data!$A:$A,$B27,Data!$C:$C,F$1)=0,"",SUMIFS(Data!$U:$U,Data!$A:$A,$B27,Data!$C:$C,F$1))</f>
        <v/>
      </c>
      <c r="G27" s="176" t="str">
        <f>IF(SUMIFS(Data!$U:$U,Data!$A:$A,$B27,Data!$C:$C,G$1)=0,"",SUMIFS(Data!$U:$U,Data!$A:$A,$B27,Data!$C:$C,G$1))</f>
        <v/>
      </c>
      <c r="H27" s="176" t="str">
        <f>IF(SUMIFS(Data!$U:$U,Data!$A:$A,$B27,Data!$C:$C,H$1)=0,"",SUMIFS(Data!$U:$U,Data!$A:$A,$B27,Data!$C:$C,H$1))</f>
        <v/>
      </c>
      <c r="I27" s="176" t="str">
        <f>IF(SUMIFS(Data!$U:$U,Data!$A:$A,$B27,Data!$C:$C,I$1)=0,"",SUMIFS(Data!$U:$U,Data!$A:$A,$B27,Data!$C:$C,I$1))</f>
        <v/>
      </c>
      <c r="J27" s="176" t="str">
        <f>IF(SUMIFS(Data!$U:$U,Data!$A:$A,$B27,Data!$C:$C,J$1)=0,"",SUMIFS(Data!$U:$U,Data!$A:$A,$B27,Data!$C:$C,J$1))</f>
        <v/>
      </c>
      <c r="K27" s="176" t="str">
        <f>IF(SUMIFS(Data!$U:$U,Data!$A:$A,$B27,Data!$C:$C,K$1)=0,"",SUMIFS(Data!$U:$U,Data!$A:$A,$B27,Data!$C:$C,K$1))</f>
        <v/>
      </c>
      <c r="L27" s="176" t="str">
        <f>IF(SUMIFS(Data!$U:$U,Data!$A:$A,$B27,Data!$C:$C,L$1)=0,"",SUMIFS(Data!$U:$U,Data!$A:$A,$B27,Data!$C:$C,L$1))</f>
        <v/>
      </c>
      <c r="M27" s="176" t="str">
        <f>IF(SUMIFS(Data!$U:$U,Data!$A:$A,$B27,Data!$C:$C,M$1)=0,"",SUMIFS(Data!$U:$U,Data!$A:$A,$B27,Data!$C:$C,M$1))</f>
        <v/>
      </c>
      <c r="N27" s="176" t="str">
        <f>IF(SUMIFS(Data!$U:$U,Data!$A:$A,$B27,Data!$C:$C,N$1)=0,"",SUMIFS(Data!$U:$U,Data!$A:$A,$B27,Data!$C:$C,N$1))</f>
        <v/>
      </c>
      <c r="O27" s="176" t="str">
        <f>IF(SUMIFS(Data!$U:$U,Data!$A:$A,$B27,Data!$C:$C,O$1)=0,"",SUMIFS(Data!$U:$U,Data!$A:$A,$B27,Data!$C:$C,O$1))</f>
        <v/>
      </c>
      <c r="P27" s="176" t="str">
        <f>IF(SUMIFS(Data!$U:$U,Data!$A:$A,$B27,Data!$C:$C,P$1)=0,"",SUMIFS(Data!$U:$U,Data!$A:$A,$B27,Data!$C:$C,P$1))</f>
        <v/>
      </c>
      <c r="Q27" s="176" t="str">
        <f>IF(SUMIFS(Data!$U:$U,Data!$A:$A,$B27,Data!$C:$C,Q$1)=0,"",SUMIFS(Data!$U:$U,Data!$A:$A,$B27,Data!$C:$C,Q$1))</f>
        <v/>
      </c>
      <c r="R27" s="135">
        <f>SUM(C27:Q27)</f>
        <v>10.673809523809524</v>
      </c>
      <c r="S27" s="134">
        <f>SUMIFS(Data!D:D,Data!A:A,Bronze!$B27)</f>
        <v>53.639999999999993</v>
      </c>
      <c r="T27" s="109">
        <f>COUNTIF(Data!A:A,Bronze!B27)</f>
        <v>3</v>
      </c>
      <c r="U27" s="91" t="str">
        <f>VLOOKUP(B27,Participanti!A:B,2,0)</f>
        <v>M</v>
      </c>
      <c r="V27" s="111">
        <f>R27/S27</f>
        <v>0.19898973758034164</v>
      </c>
      <c r="W27" s="1" t="str">
        <f>IF(VLOOKUP(B27,Participanti!A:D,4,0)="New","New","")</f>
        <v/>
      </c>
      <c r="Y27" s="114"/>
    </row>
    <row r="28" spans="1:29" x14ac:dyDescent="0.2">
      <c r="A28" s="132">
        <v>27</v>
      </c>
      <c r="B28" s="133" t="s">
        <v>497</v>
      </c>
      <c r="C28" s="134">
        <f>IF(SUMIFS(Data!$U:$U,Data!$A:$A,$B28,Data!$C:$C,C$1)=0,"",SUMIFS(Data!$U:$U,Data!$A:$A,$B28,Data!$C:$C,C$1))</f>
        <v>3.5696428571428571</v>
      </c>
      <c r="D28" s="134">
        <f>IF(SUMIFS(Data!$U:$U,Data!$A:$A,$B28,Data!$C:$C,D$1)=0,"",SUMIFS(Data!$U:$U,Data!$A:$A,$B28,Data!$C:$C,D$1))</f>
        <v>2.3160714285714286</v>
      </c>
      <c r="E28" s="134">
        <f>IF(SUMIFS(Data!$U:$U,Data!$A:$A,$B28,Data!$C:$C,E$1)=0,"",SUMIFS(Data!$U:$U,Data!$A:$A,$B28,Data!$C:$C,E$1))</f>
        <v>3.5660714285714286</v>
      </c>
      <c r="F28" s="176" t="str">
        <f>IF(SUMIFS(Data!$U:$U,Data!$A:$A,$B28,Data!$C:$C,F$1)=0,"",SUMIFS(Data!$U:$U,Data!$A:$A,$B28,Data!$C:$C,F$1))</f>
        <v/>
      </c>
      <c r="G28" s="176" t="str">
        <f>IF(SUMIFS(Data!$U:$U,Data!$A:$A,$B28,Data!$C:$C,G$1)=0,"",SUMIFS(Data!$U:$U,Data!$A:$A,$B28,Data!$C:$C,G$1))</f>
        <v/>
      </c>
      <c r="H28" s="176" t="str">
        <f>IF(SUMIFS(Data!$U:$U,Data!$A:$A,$B28,Data!$C:$C,H$1)=0,"",SUMIFS(Data!$U:$U,Data!$A:$A,$B28,Data!$C:$C,H$1))</f>
        <v/>
      </c>
      <c r="I28" s="176" t="str">
        <f>IF(SUMIFS(Data!$U:$U,Data!$A:$A,$B28,Data!$C:$C,I$1)=0,"",SUMIFS(Data!$U:$U,Data!$A:$A,$B28,Data!$C:$C,I$1))</f>
        <v/>
      </c>
      <c r="J28" s="176" t="str">
        <f>IF(SUMIFS(Data!$U:$U,Data!$A:$A,$B28,Data!$C:$C,J$1)=0,"",SUMIFS(Data!$U:$U,Data!$A:$A,$B28,Data!$C:$C,J$1))</f>
        <v/>
      </c>
      <c r="K28" s="176" t="str">
        <f>IF(SUMIFS(Data!$U:$U,Data!$A:$A,$B28,Data!$C:$C,K$1)=0,"",SUMIFS(Data!$U:$U,Data!$A:$A,$B28,Data!$C:$C,K$1))</f>
        <v/>
      </c>
      <c r="L28" s="176" t="str">
        <f>IF(SUMIFS(Data!$U:$U,Data!$A:$A,$B28,Data!$C:$C,L$1)=0,"",SUMIFS(Data!$U:$U,Data!$A:$A,$B28,Data!$C:$C,L$1))</f>
        <v/>
      </c>
      <c r="M28" s="176" t="str">
        <f>IF(SUMIFS(Data!$U:$U,Data!$A:$A,$B28,Data!$C:$C,M$1)=0,"",SUMIFS(Data!$U:$U,Data!$A:$A,$B28,Data!$C:$C,M$1))</f>
        <v/>
      </c>
      <c r="N28" s="176" t="str">
        <f>IF(SUMIFS(Data!$U:$U,Data!$A:$A,$B28,Data!$C:$C,N$1)=0,"",SUMIFS(Data!$U:$U,Data!$A:$A,$B28,Data!$C:$C,N$1))</f>
        <v/>
      </c>
      <c r="O28" s="176" t="str">
        <f>IF(SUMIFS(Data!$U:$U,Data!$A:$A,$B28,Data!$C:$C,O$1)=0,"",SUMIFS(Data!$U:$U,Data!$A:$A,$B28,Data!$C:$C,O$1))</f>
        <v/>
      </c>
      <c r="P28" s="176" t="str">
        <f>IF(SUMIFS(Data!$U:$U,Data!$A:$A,$B28,Data!$C:$C,P$1)=0,"",SUMIFS(Data!$U:$U,Data!$A:$A,$B28,Data!$C:$C,P$1))</f>
        <v/>
      </c>
      <c r="Q28" s="176" t="str">
        <f>IF(SUMIFS(Data!$U:$U,Data!$A:$A,$B28,Data!$C:$C,Q$1)=0,"",SUMIFS(Data!$U:$U,Data!$A:$A,$B28,Data!$C:$C,Q$1))</f>
        <v/>
      </c>
      <c r="R28" s="135">
        <f>SUM(C28:Q28)</f>
        <v>9.4517857142857142</v>
      </c>
      <c r="S28" s="134">
        <f>SUMIFS(Data!D:D,Data!A:A,Bronze!$B28)</f>
        <v>60.03</v>
      </c>
      <c r="T28" s="109">
        <f>COUNTIF(Data!A:A,Bronze!B26)</f>
        <v>4</v>
      </c>
      <c r="U28" s="91" t="str">
        <f>VLOOKUP(B28,Participanti!A:B,2,0)</f>
        <v>M</v>
      </c>
      <c r="V28" s="111">
        <f>R28/S28</f>
        <v>0.15745103638656863</v>
      </c>
      <c r="W28" s="1" t="str">
        <f>IF(VLOOKUP(B28,Participanti!A:D,4,0)="New","New","")</f>
        <v>New</v>
      </c>
      <c r="Y28" s="114"/>
    </row>
    <row r="29" spans="1:29" x14ac:dyDescent="0.2">
      <c r="A29" s="132">
        <v>28</v>
      </c>
      <c r="B29" s="133" t="s">
        <v>520</v>
      </c>
      <c r="C29" s="134">
        <f>IF(SUMIFS(Data!$U:$U,Data!$A:$A,$B29,Data!$C:$C,C$1)=0,"",SUMIFS(Data!$U:$U,Data!$A:$A,$B29,Data!$C:$C,C$1))</f>
        <v>1.3875</v>
      </c>
      <c r="D29" s="134">
        <f>IF(SUMIFS(Data!$U:$U,Data!$A:$A,$B29,Data!$C:$C,D$1)=0,"",SUMIFS(Data!$U:$U,Data!$A:$A,$B29,Data!$C:$C,D$1))</f>
        <v>1.3275000000000001</v>
      </c>
      <c r="E29" s="134">
        <f>IF(SUMIFS(Data!$U:$U,Data!$A:$A,$B29,Data!$C:$C,E$1)=0,"",SUMIFS(Data!$U:$U,Data!$A:$A,$B29,Data!$C:$C,E$1))</f>
        <v>0.94125000000000003</v>
      </c>
      <c r="F29" s="134">
        <f>IF(SUMIFS(Data!$U:$U,Data!$A:$A,$B29,Data!$C:$C,F$1)=0,"",SUMIFS(Data!$U:$U,Data!$A:$A,$B29,Data!$C:$C,F$1))</f>
        <v>1.28</v>
      </c>
      <c r="G29" s="134">
        <f>IF(SUMIFS(Data!$U:$U,Data!$A:$A,$B29,Data!$C:$C,G$1)=0,"",SUMIFS(Data!$U:$U,Data!$A:$A,$B29,Data!$C:$C,G$1))</f>
        <v>1.1875</v>
      </c>
      <c r="H29" s="134">
        <f>IF(SUMIFS(Data!$U:$U,Data!$A:$A,$B29,Data!$C:$C,H$1)=0,"",SUMIFS(Data!$U:$U,Data!$A:$A,$B29,Data!$C:$C,H$1))</f>
        <v>0.875</v>
      </c>
      <c r="I29" s="176" t="str">
        <f>IF(SUMIFS(Data!$U:$U,Data!$A:$A,$B29,Data!$C:$C,I$1)=0,"",SUMIFS(Data!$U:$U,Data!$A:$A,$B29,Data!$C:$C,I$1))</f>
        <v/>
      </c>
      <c r="J29" s="134">
        <f>IF(SUMIFS(Data!$U:$U,Data!$A:$A,$B29,Data!$C:$C,J$1)=0,"",SUMIFS(Data!$U:$U,Data!$A:$A,$B29,Data!$C:$C,J$1))</f>
        <v>0.54875000000000007</v>
      </c>
      <c r="K29" s="134">
        <f>IF(SUMIFS(Data!$U:$U,Data!$A:$A,$B29,Data!$C:$C,K$1)=0,"",SUMIFS(Data!$U:$U,Data!$A:$A,$B29,Data!$C:$C,K$1))</f>
        <v>0.83437499999999998</v>
      </c>
      <c r="L29" s="134">
        <f>IF(SUMIFS(Data!$U:$U,Data!$A:$A,$B29,Data!$C:$C,L$1)=0,"",SUMIFS(Data!$U:$U,Data!$A:$A,$B29,Data!$C:$C,L$1))</f>
        <v>0.83875</v>
      </c>
      <c r="M29" s="176" t="str">
        <f>IF(SUMIFS(Data!$U:$U,Data!$A:$A,$B29,Data!$C:$C,M$1)=0,"",SUMIFS(Data!$U:$U,Data!$A:$A,$B29,Data!$C:$C,M$1))</f>
        <v/>
      </c>
      <c r="N29" s="176" t="str">
        <f>IF(SUMIFS(Data!$U:$U,Data!$A:$A,$B29,Data!$C:$C,N$1)=0,"",SUMIFS(Data!$U:$U,Data!$A:$A,$B29,Data!$C:$C,N$1))</f>
        <v/>
      </c>
      <c r="O29" s="176" t="str">
        <f>IF(SUMIFS(Data!$U:$U,Data!$A:$A,$B29,Data!$C:$C,O$1)=0,"",SUMIFS(Data!$U:$U,Data!$A:$A,$B29,Data!$C:$C,O$1))</f>
        <v/>
      </c>
      <c r="P29" s="176" t="str">
        <f>IF(SUMIFS(Data!$U:$U,Data!$A:$A,$B29,Data!$C:$C,P$1)=0,"",SUMIFS(Data!$U:$U,Data!$A:$A,$B29,Data!$C:$C,P$1))</f>
        <v/>
      </c>
      <c r="Q29" s="176" t="str">
        <f>IF(SUMIFS(Data!$U:$U,Data!$A:$A,$B29,Data!$C:$C,Q$1)=0,"",SUMIFS(Data!$U:$U,Data!$A:$A,$B29,Data!$C:$C,Q$1))</f>
        <v/>
      </c>
      <c r="R29" s="135">
        <f>SUM(C29:Q29)</f>
        <v>9.2206250000000001</v>
      </c>
      <c r="S29" s="134">
        <f>SUMIFS(Data!D:D,Data!A:A,Bronze!$B29)</f>
        <v>65.98</v>
      </c>
      <c r="T29" s="109">
        <f>COUNTIF(Data!A:A,Bronze!B28)</f>
        <v>3</v>
      </c>
      <c r="U29" s="91" t="str">
        <f>VLOOKUP(B29,Participanti!A:B,2,0)</f>
        <v>F</v>
      </c>
      <c r="V29" s="111">
        <f>R29/S29</f>
        <v>0.13974878751136707</v>
      </c>
      <c r="W29" s="1" t="str">
        <f>IF(VLOOKUP(B29,Participanti!A:D,4,0)="New","New","")</f>
        <v>New</v>
      </c>
      <c r="Y29" s="114"/>
    </row>
    <row r="30" spans="1:29" x14ac:dyDescent="0.2">
      <c r="A30" s="132">
        <v>29</v>
      </c>
      <c r="B30" s="133" t="s">
        <v>317</v>
      </c>
      <c r="C30" s="134">
        <f>IF(SUMIFS(Data!$U:$U,Data!$A:$A,$B30,Data!$C:$C,C$1)=0,"",SUMIFS(Data!$U:$U,Data!$A:$A,$B30,Data!$C:$C,C$1))</f>
        <v>4.1758333333333333</v>
      </c>
      <c r="D30" s="176" t="str">
        <f>IF(SUMIFS(Data!$U:$U,Data!$A:$A,$B30,Data!$C:$C,D$1)=0,"",SUMIFS(Data!$U:$U,Data!$A:$A,$B30,Data!$C:$C,D$1))</f>
        <v/>
      </c>
      <c r="E30" s="176" t="str">
        <f>IF(SUMIFS(Data!$U:$U,Data!$A:$A,$B30,Data!$C:$C,E$1)=0,"",SUMIFS(Data!$U:$U,Data!$A:$A,$B30,Data!$C:$C,E$1))</f>
        <v/>
      </c>
      <c r="F30" s="134">
        <f>IF(SUMIFS(Data!$U:$U,Data!$A:$A,$B30,Data!$C:$C,F$1)=0,"",SUMIFS(Data!$U:$U,Data!$A:$A,$B30,Data!$C:$C,F$1))</f>
        <v>2.3392857142857144</v>
      </c>
      <c r="G30" s="176" t="str">
        <f>IF(SUMIFS(Data!$U:$U,Data!$A:$A,$B30,Data!$C:$C,G$1)=0,"",SUMIFS(Data!$U:$U,Data!$A:$A,$B30,Data!$C:$C,G$1))</f>
        <v/>
      </c>
      <c r="H30" s="176" t="str">
        <f>IF(SUMIFS(Data!$U:$U,Data!$A:$A,$B30,Data!$C:$C,H$1)=0,"",SUMIFS(Data!$U:$U,Data!$A:$A,$B30,Data!$C:$C,H$1))</f>
        <v/>
      </c>
      <c r="I30" s="176" t="str">
        <f>IF(SUMIFS(Data!$U:$U,Data!$A:$A,$B30,Data!$C:$C,I$1)=0,"",SUMIFS(Data!$U:$U,Data!$A:$A,$B30,Data!$C:$C,I$1))</f>
        <v/>
      </c>
      <c r="J30" s="176" t="str">
        <f>IF(SUMIFS(Data!$U:$U,Data!$A:$A,$B30,Data!$C:$C,J$1)=0,"",SUMIFS(Data!$U:$U,Data!$A:$A,$B30,Data!$C:$C,J$1))</f>
        <v/>
      </c>
      <c r="K30" s="176" t="str">
        <f>IF(SUMIFS(Data!$U:$U,Data!$A:$A,$B30,Data!$C:$C,K$1)=0,"",SUMIFS(Data!$U:$U,Data!$A:$A,$B30,Data!$C:$C,K$1))</f>
        <v/>
      </c>
      <c r="L30" s="176" t="str">
        <f>IF(SUMIFS(Data!$U:$U,Data!$A:$A,$B30,Data!$C:$C,L$1)=0,"",SUMIFS(Data!$U:$U,Data!$A:$A,$B30,Data!$C:$C,L$1))</f>
        <v/>
      </c>
      <c r="M30" s="176" t="str">
        <f>IF(SUMIFS(Data!$U:$U,Data!$A:$A,$B30,Data!$C:$C,M$1)=0,"",SUMIFS(Data!$U:$U,Data!$A:$A,$B30,Data!$C:$C,M$1))</f>
        <v/>
      </c>
      <c r="N30" s="176" t="str">
        <f>IF(SUMIFS(Data!$U:$U,Data!$A:$A,$B30,Data!$C:$C,N$1)=0,"",SUMIFS(Data!$U:$U,Data!$A:$A,$B30,Data!$C:$C,N$1))</f>
        <v/>
      </c>
      <c r="O30" s="176" t="str">
        <f>IF(SUMIFS(Data!$U:$U,Data!$A:$A,$B30,Data!$C:$C,O$1)=0,"",SUMIFS(Data!$U:$U,Data!$A:$A,$B30,Data!$C:$C,O$1))</f>
        <v/>
      </c>
      <c r="P30" s="176" t="str">
        <f>IF(SUMIFS(Data!$U:$U,Data!$A:$A,$B30,Data!$C:$C,P$1)=0,"",SUMIFS(Data!$U:$U,Data!$A:$A,$B30,Data!$C:$C,P$1))</f>
        <v/>
      </c>
      <c r="Q30" s="176" t="str">
        <f>IF(SUMIFS(Data!$U:$U,Data!$A:$A,$B30,Data!$C:$C,Q$1)=0,"",SUMIFS(Data!$U:$U,Data!$A:$A,$B30,Data!$C:$C,Q$1))</f>
        <v/>
      </c>
      <c r="R30" s="135">
        <f>SUM(C30:Q30)</f>
        <v>6.5151190476190477</v>
      </c>
      <c r="S30" s="134">
        <f>SUMIFS(Data!D:D,Data!A:A,Bronze!$B30)</f>
        <v>36.01</v>
      </c>
      <c r="T30" s="109">
        <f>COUNTIF(Data!A:A,Bronze!B4)</f>
        <v>15</v>
      </c>
      <c r="U30" s="91" t="str">
        <f>VLOOKUP(B30,Participanti!A:B,2,0)</f>
        <v>M</v>
      </c>
      <c r="V30" s="111">
        <f>R30/S30</f>
        <v>0.18092527208050674</v>
      </c>
      <c r="W30" s="1" t="str">
        <f>IF(VLOOKUP(B30,Participanti!A:D,4,0)="New","New","")</f>
        <v/>
      </c>
      <c r="Y30" s="114"/>
    </row>
    <row r="31" spans="1:29" x14ac:dyDescent="0.2">
      <c r="A31" s="132">
        <v>30</v>
      </c>
      <c r="B31" s="133" t="s">
        <v>525</v>
      </c>
      <c r="C31" s="134">
        <f>IF(SUMIFS(Data!$U:$U,Data!$A:$A,$B31,Data!$C:$C,C$1)=0,"",SUMIFS(Data!$U:$U,Data!$A:$A,$B31,Data!$C:$C,C$1))</f>
        <v>3.2537500000000001</v>
      </c>
      <c r="D31" s="134">
        <f>IF(SUMIFS(Data!$U:$U,Data!$A:$A,$B31,Data!$C:$C,D$1)=0,"",SUMIFS(Data!$U:$U,Data!$A:$A,$B31,Data!$C:$C,D$1))</f>
        <v>2.8287499999999999</v>
      </c>
      <c r="E31" s="176" t="str">
        <f>IF(SUMIFS(Data!$U:$U,Data!$A:$A,$B31,Data!$C:$C,E$1)=0,"",SUMIFS(Data!$U:$U,Data!$A:$A,$B31,Data!$C:$C,E$1))</f>
        <v/>
      </c>
      <c r="F31" s="176" t="str">
        <f>IF(SUMIFS(Data!$U:$U,Data!$A:$A,$B31,Data!$C:$C,F$1)=0,"",SUMIFS(Data!$U:$U,Data!$A:$A,$B31,Data!$C:$C,F$1))</f>
        <v/>
      </c>
      <c r="G31" s="176" t="str">
        <f>IF(SUMIFS(Data!$U:$U,Data!$A:$A,$B31,Data!$C:$C,G$1)=0,"",SUMIFS(Data!$U:$U,Data!$A:$A,$B31,Data!$C:$C,G$1))</f>
        <v/>
      </c>
      <c r="H31" s="176" t="str">
        <f>IF(SUMIFS(Data!$U:$U,Data!$A:$A,$B31,Data!$C:$C,H$1)=0,"",SUMIFS(Data!$U:$U,Data!$A:$A,$B31,Data!$C:$C,H$1))</f>
        <v/>
      </c>
      <c r="I31" s="176" t="str">
        <f>IF(SUMIFS(Data!$U:$U,Data!$A:$A,$B31,Data!$C:$C,I$1)=0,"",SUMIFS(Data!$U:$U,Data!$A:$A,$B31,Data!$C:$C,I$1))</f>
        <v/>
      </c>
      <c r="J31" s="176" t="str">
        <f>IF(SUMIFS(Data!$U:$U,Data!$A:$A,$B31,Data!$C:$C,J$1)=0,"",SUMIFS(Data!$U:$U,Data!$A:$A,$B31,Data!$C:$C,J$1))</f>
        <v/>
      </c>
      <c r="K31" s="176" t="str">
        <f>IF(SUMIFS(Data!$U:$U,Data!$A:$A,$B31,Data!$C:$C,K$1)=0,"",SUMIFS(Data!$U:$U,Data!$A:$A,$B31,Data!$C:$C,K$1))</f>
        <v/>
      </c>
      <c r="L31" s="176" t="str">
        <f>IF(SUMIFS(Data!$U:$U,Data!$A:$A,$B31,Data!$C:$C,L$1)=0,"",SUMIFS(Data!$U:$U,Data!$A:$A,$B31,Data!$C:$C,L$1))</f>
        <v/>
      </c>
      <c r="M31" s="176" t="str">
        <f>IF(SUMIFS(Data!$U:$U,Data!$A:$A,$B31,Data!$C:$C,M$1)=0,"",SUMIFS(Data!$U:$U,Data!$A:$A,$B31,Data!$C:$C,M$1))</f>
        <v/>
      </c>
      <c r="N31" s="176" t="str">
        <f>IF(SUMIFS(Data!$U:$U,Data!$A:$A,$B31,Data!$C:$C,N$1)=0,"",SUMIFS(Data!$U:$U,Data!$A:$A,$B31,Data!$C:$C,N$1))</f>
        <v/>
      </c>
      <c r="O31" s="176" t="str">
        <f>IF(SUMIFS(Data!$U:$U,Data!$A:$A,$B31,Data!$C:$C,O$1)=0,"",SUMIFS(Data!$U:$U,Data!$A:$A,$B31,Data!$C:$C,O$1))</f>
        <v/>
      </c>
      <c r="P31" s="176" t="str">
        <f>IF(SUMIFS(Data!$U:$U,Data!$A:$A,$B31,Data!$C:$C,P$1)=0,"",SUMIFS(Data!$U:$U,Data!$A:$A,$B31,Data!$C:$C,P$1))</f>
        <v/>
      </c>
      <c r="Q31" s="176" t="str">
        <f>IF(SUMIFS(Data!$U:$U,Data!$A:$A,$B31,Data!$C:$C,Q$1)=0,"",SUMIFS(Data!$U:$U,Data!$A:$A,$B31,Data!$C:$C,Q$1))</f>
        <v/>
      </c>
      <c r="R31" s="135">
        <f>SUM(C31:Q31)</f>
        <v>6.0824999999999996</v>
      </c>
      <c r="S31" s="134">
        <f>SUMIFS(Data!D:D,Data!A:A,Bronze!$B31)</f>
        <v>33.159999999999997</v>
      </c>
      <c r="T31" s="109">
        <f>COUNTIF(Data!A:A,Bronze!B20)</f>
        <v>11</v>
      </c>
      <c r="U31" s="91" t="str">
        <f>VLOOKUP(B31,Participanti!A:B,2,0)</f>
        <v>F</v>
      </c>
      <c r="V31" s="111">
        <f>R31/S31</f>
        <v>0.18342882991556092</v>
      </c>
      <c r="W31" s="1" t="str">
        <f>IF(VLOOKUP(B31,Participanti!A:D,4,0)="New","New","")</f>
        <v>New</v>
      </c>
      <c r="Y31" s="114"/>
    </row>
    <row r="32" spans="1:29" x14ac:dyDescent="0.2">
      <c r="A32" s="132">
        <v>31</v>
      </c>
      <c r="B32" s="133" t="s">
        <v>272</v>
      </c>
      <c r="C32" s="176" t="str">
        <f>IF(SUMIFS(Data!$U:$U,Data!$A:$A,$B32,Data!$C:$C,C$1)=0,"",SUMIFS(Data!$U:$U,Data!$A:$A,$B32,Data!$C:$C,C$1))</f>
        <v/>
      </c>
      <c r="D32" s="134">
        <f>IF(SUMIFS(Data!$U:$U,Data!$A:$A,$B32,Data!$C:$C,D$1)=0,"",SUMIFS(Data!$U:$U,Data!$A:$A,$B32,Data!$C:$C,D$1))</f>
        <v>2.8125</v>
      </c>
      <c r="E32" s="176" t="str">
        <f>IF(SUMIFS(Data!$U:$U,Data!$A:$A,$B32,Data!$C:$C,E$1)=0,"",SUMIFS(Data!$U:$U,Data!$A:$A,$B32,Data!$C:$C,E$1))</f>
        <v/>
      </c>
      <c r="F32" s="176" t="str">
        <f>IF(SUMIFS(Data!$U:$U,Data!$A:$A,$B32,Data!$C:$C,F$1)=0,"",SUMIFS(Data!$U:$U,Data!$A:$A,$B32,Data!$C:$C,F$1))</f>
        <v/>
      </c>
      <c r="G32" s="176" t="str">
        <f>IF(SUMIFS(Data!$U:$U,Data!$A:$A,$B32,Data!$C:$C,G$1)=0,"",SUMIFS(Data!$U:$U,Data!$A:$A,$B32,Data!$C:$C,G$1))</f>
        <v/>
      </c>
      <c r="H32" s="176" t="str">
        <f>IF(SUMIFS(Data!$U:$U,Data!$A:$A,$B32,Data!$C:$C,H$1)=0,"",SUMIFS(Data!$U:$U,Data!$A:$A,$B32,Data!$C:$C,H$1))</f>
        <v/>
      </c>
      <c r="I32" s="176" t="str">
        <f>IF(SUMIFS(Data!$U:$U,Data!$A:$A,$B32,Data!$C:$C,I$1)=0,"",SUMIFS(Data!$U:$U,Data!$A:$A,$B32,Data!$C:$C,I$1))</f>
        <v/>
      </c>
      <c r="J32" s="176" t="str">
        <f>IF(SUMIFS(Data!$U:$U,Data!$A:$A,$B32,Data!$C:$C,J$1)=0,"",SUMIFS(Data!$U:$U,Data!$A:$A,$B32,Data!$C:$C,J$1))</f>
        <v/>
      </c>
      <c r="K32" s="176" t="str">
        <f>IF(SUMIFS(Data!$U:$U,Data!$A:$A,$B32,Data!$C:$C,K$1)=0,"",SUMIFS(Data!$U:$U,Data!$A:$A,$B32,Data!$C:$C,K$1))</f>
        <v/>
      </c>
      <c r="L32" s="176" t="str">
        <f>IF(SUMIFS(Data!$U:$U,Data!$A:$A,$B32,Data!$C:$C,L$1)=0,"",SUMIFS(Data!$U:$U,Data!$A:$A,$B32,Data!$C:$C,L$1))</f>
        <v/>
      </c>
      <c r="M32" s="176" t="str">
        <f>IF(SUMIFS(Data!$U:$U,Data!$A:$A,$B32,Data!$C:$C,M$1)=0,"",SUMIFS(Data!$U:$U,Data!$A:$A,$B32,Data!$C:$C,M$1))</f>
        <v/>
      </c>
      <c r="N32" s="176" t="str">
        <f>IF(SUMIFS(Data!$U:$U,Data!$A:$A,$B32,Data!$C:$C,N$1)=0,"",SUMIFS(Data!$U:$U,Data!$A:$A,$B32,Data!$C:$C,N$1))</f>
        <v/>
      </c>
      <c r="O32" s="176" t="str">
        <f>IF(SUMIFS(Data!$U:$U,Data!$A:$A,$B32,Data!$C:$C,O$1)=0,"",SUMIFS(Data!$U:$U,Data!$A:$A,$B32,Data!$C:$C,O$1))</f>
        <v/>
      </c>
      <c r="P32" s="176" t="str">
        <f>IF(SUMIFS(Data!$U:$U,Data!$A:$A,$B32,Data!$C:$C,P$1)=0,"",SUMIFS(Data!$U:$U,Data!$A:$A,$B32,Data!$C:$C,P$1))</f>
        <v/>
      </c>
      <c r="Q32" s="176" t="str">
        <f>IF(SUMIFS(Data!$U:$U,Data!$A:$A,$B32,Data!$C:$C,Q$1)=0,"",SUMIFS(Data!$U:$U,Data!$A:$A,$B32,Data!$C:$C,Q$1))</f>
        <v/>
      </c>
      <c r="R32" s="135">
        <f>SUM(C32:Q32)</f>
        <v>2.8125</v>
      </c>
      <c r="S32" s="134">
        <f>SUMIFS(Data!D:D,Data!A:A,Bronze!$B32)</f>
        <v>21.05</v>
      </c>
      <c r="T32" s="109">
        <f>COUNTIF(Data!A:A,Bronze!B33)</f>
        <v>2</v>
      </c>
      <c r="U32" s="91" t="str">
        <f>VLOOKUP(B32,Participanti!A:B,2,0)</f>
        <v>F</v>
      </c>
      <c r="V32" s="111">
        <f>R32/S32</f>
        <v>0.1336104513064133</v>
      </c>
      <c r="W32" s="1" t="str">
        <f>IF(VLOOKUP(B32,Participanti!A:D,4,0)="New","New","")</f>
        <v/>
      </c>
      <c r="Y32" s="114"/>
    </row>
    <row r="33" spans="1:25" x14ac:dyDescent="0.2">
      <c r="A33" s="132">
        <v>32</v>
      </c>
      <c r="B33" s="133" t="s">
        <v>21</v>
      </c>
      <c r="C33" s="134">
        <f>IF(SUMIFS(Data!$U:$U,Data!$A:$A,$B33,Data!$C:$C,C$1)=0,"",SUMIFS(Data!$U:$U,Data!$A:$A,$B33,Data!$C:$C,C$1))</f>
        <v>1.5725</v>
      </c>
      <c r="D33" s="134">
        <f>IF(SUMIFS(Data!$U:$U,Data!$A:$A,$B33,Data!$C:$C,D$1)=0,"",SUMIFS(Data!$U:$U,Data!$A:$A,$B33,Data!$C:$C,D$1))</f>
        <v>1.0037499999999999</v>
      </c>
      <c r="E33" s="176" t="str">
        <f>IF(SUMIFS(Data!$U:$U,Data!$A:$A,$B33,Data!$C:$C,E$1)=0,"",SUMIFS(Data!$U:$U,Data!$A:$A,$B33,Data!$C:$C,E$1))</f>
        <v/>
      </c>
      <c r="F33" s="176" t="str">
        <f>IF(SUMIFS(Data!$U:$U,Data!$A:$A,$B33,Data!$C:$C,F$1)=0,"",SUMIFS(Data!$U:$U,Data!$A:$A,$B33,Data!$C:$C,F$1))</f>
        <v/>
      </c>
      <c r="G33" s="176" t="str">
        <f>IF(SUMIFS(Data!$U:$U,Data!$A:$A,$B33,Data!$C:$C,G$1)=0,"",SUMIFS(Data!$U:$U,Data!$A:$A,$B33,Data!$C:$C,G$1))</f>
        <v/>
      </c>
      <c r="H33" s="176" t="str">
        <f>IF(SUMIFS(Data!$U:$U,Data!$A:$A,$B33,Data!$C:$C,H$1)=0,"",SUMIFS(Data!$U:$U,Data!$A:$A,$B33,Data!$C:$C,H$1))</f>
        <v/>
      </c>
      <c r="I33" s="176" t="str">
        <f>IF(SUMIFS(Data!$U:$U,Data!$A:$A,$B33,Data!$C:$C,I$1)=0,"",SUMIFS(Data!$U:$U,Data!$A:$A,$B33,Data!$C:$C,I$1))</f>
        <v/>
      </c>
      <c r="J33" s="176" t="str">
        <f>IF(SUMIFS(Data!$U:$U,Data!$A:$A,$B33,Data!$C:$C,J$1)=0,"",SUMIFS(Data!$U:$U,Data!$A:$A,$B33,Data!$C:$C,J$1))</f>
        <v/>
      </c>
      <c r="K33" s="176" t="str">
        <f>IF(SUMIFS(Data!$U:$U,Data!$A:$A,$B33,Data!$C:$C,K$1)=0,"",SUMIFS(Data!$U:$U,Data!$A:$A,$B33,Data!$C:$C,K$1))</f>
        <v/>
      </c>
      <c r="L33" s="176" t="str">
        <f>IF(SUMIFS(Data!$U:$U,Data!$A:$A,$B33,Data!$C:$C,L$1)=0,"",SUMIFS(Data!$U:$U,Data!$A:$A,$B33,Data!$C:$C,L$1))</f>
        <v/>
      </c>
      <c r="M33" s="176" t="str">
        <f>IF(SUMIFS(Data!$U:$U,Data!$A:$A,$B33,Data!$C:$C,M$1)=0,"",SUMIFS(Data!$U:$U,Data!$A:$A,$B33,Data!$C:$C,M$1))</f>
        <v/>
      </c>
      <c r="N33" s="176" t="str">
        <f>IF(SUMIFS(Data!$U:$U,Data!$A:$A,$B33,Data!$C:$C,N$1)=0,"",SUMIFS(Data!$U:$U,Data!$A:$A,$B33,Data!$C:$C,N$1))</f>
        <v/>
      </c>
      <c r="O33" s="176" t="str">
        <f>IF(SUMIFS(Data!$U:$U,Data!$A:$A,$B33,Data!$C:$C,O$1)=0,"",SUMIFS(Data!$U:$U,Data!$A:$A,$B33,Data!$C:$C,O$1))</f>
        <v/>
      </c>
      <c r="P33" s="176" t="str">
        <f>IF(SUMIFS(Data!$U:$U,Data!$A:$A,$B33,Data!$C:$C,P$1)=0,"",SUMIFS(Data!$U:$U,Data!$A:$A,$B33,Data!$C:$C,P$1))</f>
        <v/>
      </c>
      <c r="Q33" s="176" t="str">
        <f>IF(SUMIFS(Data!$U:$U,Data!$A:$A,$B33,Data!$C:$C,Q$1)=0,"",SUMIFS(Data!$U:$U,Data!$A:$A,$B33,Data!$C:$C,Q$1))</f>
        <v/>
      </c>
      <c r="R33" s="135">
        <f>SUM(C33:Q33)</f>
        <v>2.5762499999999999</v>
      </c>
      <c r="S33" s="134">
        <f>SUMIFS(Data!D:D,Data!A:A,Bronze!$B33)</f>
        <v>12.14</v>
      </c>
      <c r="T33" s="109">
        <f>COUNTIF(Data!A:A,Bronze!B5)</f>
        <v>15</v>
      </c>
      <c r="U33" s="91" t="str">
        <f>VLOOKUP(B33,Participanti!A:B,2,0)</f>
        <v>F</v>
      </c>
      <c r="V33" s="111">
        <f>R33/S33</f>
        <v>0.21221169686985172</v>
      </c>
      <c r="W33" s="1" t="str">
        <f>IF(VLOOKUP(B33,Participanti!A:D,4,0)="New","New","")</f>
        <v/>
      </c>
      <c r="Y33" s="114"/>
    </row>
    <row r="34" spans="1:25" x14ac:dyDescent="0.2">
      <c r="A34" s="132">
        <v>33</v>
      </c>
      <c r="B34" s="133" t="s">
        <v>547</v>
      </c>
      <c r="C34" s="176" t="str">
        <f>IF(SUMIFS(Data!$U:$U,Data!$A:$A,$B34,Data!$C:$C,C$1)=0,"",SUMIFS(Data!$U:$U,Data!$A:$A,$B34,Data!$C:$C,C$1))</f>
        <v/>
      </c>
      <c r="D34" s="176" t="str">
        <f>IF(SUMIFS(Data!$U:$U,Data!$A:$A,$B34,Data!$C:$C,D$1)=0,"",SUMIFS(Data!$U:$U,Data!$A:$A,$B34,Data!$C:$C,D$1))</f>
        <v/>
      </c>
      <c r="E34" s="176" t="str">
        <f>IF(SUMIFS(Data!$U:$U,Data!$A:$A,$B34,Data!$C:$C,E$1)=0,"",SUMIFS(Data!$U:$U,Data!$A:$A,$B34,Data!$C:$C,E$1))</f>
        <v/>
      </c>
      <c r="F34" s="176" t="str">
        <f>IF(SUMIFS(Data!$U:$U,Data!$A:$A,$B34,Data!$C:$C,F$1)=0,"",SUMIFS(Data!$U:$U,Data!$A:$A,$B34,Data!$C:$C,F$1))</f>
        <v/>
      </c>
      <c r="G34" s="176" t="str">
        <f>IF(SUMIFS(Data!$U:$U,Data!$A:$A,$B34,Data!$C:$C,G$1)=0,"",SUMIFS(Data!$U:$U,Data!$A:$A,$B34,Data!$C:$C,G$1))</f>
        <v/>
      </c>
      <c r="H34" s="176" t="str">
        <f>IF(SUMIFS(Data!$U:$U,Data!$A:$A,$B34,Data!$C:$C,H$1)=0,"",SUMIFS(Data!$U:$U,Data!$A:$A,$B34,Data!$C:$C,H$1))</f>
        <v/>
      </c>
      <c r="I34" s="176" t="str">
        <f>IF(SUMIFS(Data!$U:$U,Data!$A:$A,$B34,Data!$C:$C,I$1)=0,"",SUMIFS(Data!$U:$U,Data!$A:$A,$B34,Data!$C:$C,I$1))</f>
        <v/>
      </c>
      <c r="J34" s="134">
        <f>IF(SUMIFS(Data!$U:$U,Data!$A:$A,$B34,Data!$C:$C,J$1)=0,"",SUMIFS(Data!$U:$U,Data!$A:$A,$B34,Data!$C:$C,J$1))</f>
        <v>2.3963749999999999</v>
      </c>
      <c r="K34" s="176" t="str">
        <f>IF(SUMIFS(Data!$U:$U,Data!$A:$A,$B34,Data!$C:$C,K$1)=0,"",SUMIFS(Data!$U:$U,Data!$A:$A,$B34,Data!$C:$C,K$1))</f>
        <v/>
      </c>
      <c r="L34" s="176" t="str">
        <f>IF(SUMIFS(Data!$U:$U,Data!$A:$A,$B34,Data!$C:$C,L$1)=0,"",SUMIFS(Data!$U:$U,Data!$A:$A,$B34,Data!$C:$C,L$1))</f>
        <v/>
      </c>
      <c r="M34" s="176" t="str">
        <f>IF(SUMIFS(Data!$U:$U,Data!$A:$A,$B34,Data!$C:$C,M$1)=0,"",SUMIFS(Data!$U:$U,Data!$A:$A,$B34,Data!$C:$C,M$1))</f>
        <v/>
      </c>
      <c r="N34" s="176" t="str">
        <f>IF(SUMIFS(Data!$U:$U,Data!$A:$A,$B34,Data!$C:$C,N$1)=0,"",SUMIFS(Data!$U:$U,Data!$A:$A,$B34,Data!$C:$C,N$1))</f>
        <v/>
      </c>
      <c r="O34" s="176" t="str">
        <f>IF(SUMIFS(Data!$U:$U,Data!$A:$A,$B34,Data!$C:$C,O$1)=0,"",SUMIFS(Data!$U:$U,Data!$A:$A,$B34,Data!$C:$C,O$1))</f>
        <v/>
      </c>
      <c r="P34" s="176" t="str">
        <f>IF(SUMIFS(Data!$U:$U,Data!$A:$A,$B34,Data!$C:$C,P$1)=0,"",SUMIFS(Data!$U:$U,Data!$A:$A,$B34,Data!$C:$C,P$1))</f>
        <v/>
      </c>
      <c r="Q34" s="176" t="str">
        <f>IF(SUMIFS(Data!$U:$U,Data!$A:$A,$B34,Data!$C:$C,Q$1)=0,"",SUMIFS(Data!$U:$U,Data!$A:$A,$B34,Data!$C:$C,Q$1))</f>
        <v/>
      </c>
      <c r="R34" s="135">
        <f>SUM(C34:Q34)</f>
        <v>2.3963749999999999</v>
      </c>
      <c r="S34" s="134">
        <f>SUMIFS(Data!D:D,Data!A:A,Bronze!$B34)</f>
        <v>16.07</v>
      </c>
      <c r="T34" s="109">
        <f>COUNTIF(Data!A:A,Bronze!B35)</f>
        <v>1</v>
      </c>
      <c r="U34" s="91" t="str">
        <f>VLOOKUP(B34,Participanti!A:B,2,0)</f>
        <v>F</v>
      </c>
      <c r="V34" s="111">
        <f>R34/S34</f>
        <v>0.14912103298070939</v>
      </c>
      <c r="W34" s="1" t="str">
        <f>IF(VLOOKUP(B34,Participanti!A:D,4,0)="New","New","")</f>
        <v>New</v>
      </c>
      <c r="Y34" s="114"/>
    </row>
    <row r="35" spans="1:25" x14ac:dyDescent="0.2">
      <c r="A35" s="132">
        <v>34</v>
      </c>
      <c r="B35" s="133" t="s">
        <v>535</v>
      </c>
      <c r="C35" s="176" t="str">
        <f>IF(SUMIFS(Data!$U:$U,Data!$A:$A,$B35,Data!$C:$C,C$1)=0,"",SUMIFS(Data!$U:$U,Data!$A:$A,$B35,Data!$C:$C,C$1))</f>
        <v/>
      </c>
      <c r="D35" s="176" t="str">
        <f>IF(SUMIFS(Data!$U:$U,Data!$A:$A,$B35,Data!$C:$C,D$1)=0,"",SUMIFS(Data!$U:$U,Data!$A:$A,$B35,Data!$C:$C,D$1))</f>
        <v/>
      </c>
      <c r="E35" s="134">
        <f>IF(SUMIFS(Data!$U:$U,Data!$A:$A,$B35,Data!$C:$C,E$1)=0,"",SUMIFS(Data!$U:$U,Data!$A:$A,$B35,Data!$C:$C,E$1))</f>
        <v>2.2993749999999999</v>
      </c>
      <c r="F35" s="176" t="str">
        <f>IF(SUMIFS(Data!$U:$U,Data!$A:$A,$B35,Data!$C:$C,F$1)=0,"",SUMIFS(Data!$U:$U,Data!$A:$A,$B35,Data!$C:$C,F$1))</f>
        <v/>
      </c>
      <c r="G35" s="176" t="str">
        <f>IF(SUMIFS(Data!$U:$U,Data!$A:$A,$B35,Data!$C:$C,G$1)=0,"",SUMIFS(Data!$U:$U,Data!$A:$A,$B35,Data!$C:$C,G$1))</f>
        <v/>
      </c>
      <c r="H35" s="176" t="str">
        <f>IF(SUMIFS(Data!$U:$U,Data!$A:$A,$B35,Data!$C:$C,H$1)=0,"",SUMIFS(Data!$U:$U,Data!$A:$A,$B35,Data!$C:$C,H$1))</f>
        <v/>
      </c>
      <c r="I35" s="176" t="str">
        <f>IF(SUMIFS(Data!$U:$U,Data!$A:$A,$B35,Data!$C:$C,I$1)=0,"",SUMIFS(Data!$U:$U,Data!$A:$A,$B35,Data!$C:$C,I$1))</f>
        <v/>
      </c>
      <c r="J35" s="176" t="str">
        <f>IF(SUMIFS(Data!$U:$U,Data!$A:$A,$B35,Data!$C:$C,J$1)=0,"",SUMIFS(Data!$U:$U,Data!$A:$A,$B35,Data!$C:$C,J$1))</f>
        <v/>
      </c>
      <c r="K35" s="176" t="str">
        <f>IF(SUMIFS(Data!$U:$U,Data!$A:$A,$B35,Data!$C:$C,K$1)=0,"",SUMIFS(Data!$U:$U,Data!$A:$A,$B35,Data!$C:$C,K$1))</f>
        <v/>
      </c>
      <c r="L35" s="176" t="str">
        <f>IF(SUMIFS(Data!$U:$U,Data!$A:$A,$B35,Data!$C:$C,L$1)=0,"",SUMIFS(Data!$U:$U,Data!$A:$A,$B35,Data!$C:$C,L$1))</f>
        <v/>
      </c>
      <c r="M35" s="176" t="str">
        <f>IF(SUMIFS(Data!$U:$U,Data!$A:$A,$B35,Data!$C:$C,M$1)=0,"",SUMIFS(Data!$U:$U,Data!$A:$A,$B35,Data!$C:$C,M$1))</f>
        <v/>
      </c>
      <c r="N35" s="176" t="str">
        <f>IF(SUMIFS(Data!$U:$U,Data!$A:$A,$B35,Data!$C:$C,N$1)=0,"",SUMIFS(Data!$U:$U,Data!$A:$A,$B35,Data!$C:$C,N$1))</f>
        <v/>
      </c>
      <c r="O35" s="176" t="str">
        <f>IF(SUMIFS(Data!$U:$U,Data!$A:$A,$B35,Data!$C:$C,O$1)=0,"",SUMIFS(Data!$U:$U,Data!$A:$A,$B35,Data!$C:$C,O$1))</f>
        <v/>
      </c>
      <c r="P35" s="176" t="str">
        <f>IF(SUMIFS(Data!$U:$U,Data!$A:$A,$B35,Data!$C:$C,P$1)=0,"",SUMIFS(Data!$U:$U,Data!$A:$A,$B35,Data!$C:$C,P$1))</f>
        <v/>
      </c>
      <c r="Q35" s="176" t="str">
        <f>IF(SUMIFS(Data!$U:$U,Data!$A:$A,$B35,Data!$C:$C,Q$1)=0,"",SUMIFS(Data!$U:$U,Data!$A:$A,$B35,Data!$C:$C,Q$1))</f>
        <v/>
      </c>
      <c r="R35" s="135">
        <f>SUM(C35:Q35)</f>
        <v>2.2993749999999999</v>
      </c>
      <c r="S35" s="134">
        <f>SUMIFS(Data!D:D,Data!A:A,Bronze!$B35)</f>
        <v>10.79</v>
      </c>
      <c r="T35" s="109">
        <f>COUNTIF(Data!A:A,Bronze!B34)</f>
        <v>1</v>
      </c>
      <c r="U35" s="91" t="str">
        <f>VLOOKUP(B35,Participanti!A:B,2,0)</f>
        <v>F</v>
      </c>
      <c r="V35" s="111">
        <f>R35/S35</f>
        <v>0.21310240963855423</v>
      </c>
      <c r="W35" s="1" t="str">
        <f>IF(VLOOKUP(B35,Participanti!A:D,4,0)="New","New","")</f>
        <v>New</v>
      </c>
      <c r="Y35" s="114"/>
    </row>
  </sheetData>
  <autoFilter ref="A1:AI35" xr:uid="{00000000-0001-0000-0600-000000000000}"/>
  <sortState xmlns:xlrd2="http://schemas.microsoft.com/office/spreadsheetml/2017/richdata2" ref="B3:X35">
    <sortCondition descending="1" ref="R3:R35"/>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U76"/>
  <sheetViews>
    <sheetView zoomScaleNormal="100" workbookViewId="0">
      <pane ySplit="1" topLeftCell="A2" activePane="bottomLeft" state="frozen"/>
      <selection activeCell="A31" sqref="A31"/>
      <selection pane="bottomLeft" activeCell="R4" sqref="R4"/>
    </sheetView>
  </sheetViews>
  <sheetFormatPr defaultColWidth="9.140625" defaultRowHeight="12" x14ac:dyDescent="0.2"/>
  <cols>
    <col min="1" max="1" width="7.7109375" style="66" bestFit="1" customWidth="1"/>
    <col min="2" max="2" width="20.42578125" style="21" bestFit="1" customWidth="1"/>
    <col min="3" max="3" width="7.7109375" style="22" customWidth="1"/>
    <col min="4" max="4" width="7.5703125" style="22" customWidth="1"/>
    <col min="5" max="6" width="7.7109375" style="22" customWidth="1"/>
    <col min="7" max="7" width="8.42578125" style="22" customWidth="1"/>
    <col min="8" max="8" width="7.7109375" style="22" customWidth="1"/>
    <col min="9" max="9" width="8.42578125" style="22" customWidth="1"/>
    <col min="10" max="11" width="7.7109375" style="22" customWidth="1"/>
    <col min="12" max="13" width="10.28515625" style="22" customWidth="1"/>
    <col min="14" max="14" width="7.7109375" style="22" customWidth="1"/>
    <col min="15" max="16" width="10.28515625" style="22" customWidth="1"/>
    <col min="17" max="17" width="7.7109375" style="22" customWidth="1"/>
    <col min="18" max="18" width="10.28515625" style="22" bestFit="1" customWidth="1"/>
    <col min="19" max="19" width="13.42578125" style="22" bestFit="1" customWidth="1"/>
    <col min="20" max="20" width="6.42578125" style="1" bestFit="1" customWidth="1"/>
    <col min="21" max="21" width="12" style="1" bestFit="1" customWidth="1"/>
    <col min="22" max="16384" width="9.140625" style="1"/>
  </cols>
  <sheetData>
    <row r="1" spans="1:21" ht="12.75" x14ac:dyDescent="0.2">
      <c r="A1" s="64" t="s">
        <v>366</v>
      </c>
      <c r="B1" s="25" t="s">
        <v>130</v>
      </c>
      <c r="C1" s="30">
        <v>1</v>
      </c>
      <c r="D1" s="30">
        <v>2</v>
      </c>
      <c r="E1" s="30">
        <v>3</v>
      </c>
      <c r="F1" s="30">
        <v>4</v>
      </c>
      <c r="G1" s="30">
        <v>5</v>
      </c>
      <c r="H1" s="30">
        <v>6</v>
      </c>
      <c r="I1" s="30">
        <v>7</v>
      </c>
      <c r="J1" s="30">
        <v>8</v>
      </c>
      <c r="K1" s="30">
        <v>9</v>
      </c>
      <c r="L1" s="30">
        <v>10</v>
      </c>
      <c r="M1" s="30">
        <v>11</v>
      </c>
      <c r="N1" s="30">
        <v>12</v>
      </c>
      <c r="O1" s="30">
        <v>13</v>
      </c>
      <c r="P1" s="30">
        <v>14</v>
      </c>
      <c r="Q1" s="30">
        <v>15</v>
      </c>
      <c r="R1" s="26" t="s">
        <v>367</v>
      </c>
      <c r="S1" s="26" t="s">
        <v>65</v>
      </c>
      <c r="T1" s="29" t="s">
        <v>368</v>
      </c>
      <c r="U1" s="29" t="s">
        <v>371</v>
      </c>
    </row>
    <row r="2" spans="1:21" ht="12.75" x14ac:dyDescent="0.2">
      <c r="A2" s="65">
        <v>1</v>
      </c>
      <c r="B2" s="27" t="s">
        <v>7</v>
      </c>
      <c r="C2" s="58">
        <f>SUMIFS(Data!$H:$H,Data!$A:$A,Cataratorii!$B2,Data!$C:$C,Cataratorii!C$1)</f>
        <v>1140</v>
      </c>
      <c r="D2" s="58">
        <f>SUMIFS(Data!$H:$H,Data!$A:$A,Cataratorii!$B2,Data!$C:$C,Cataratorii!D$1)</f>
        <v>2338</v>
      </c>
      <c r="E2" s="58">
        <f>SUMIFS(Data!$H:$H,Data!$A:$A,Cataratorii!$B2,Data!$C:$C,Cataratorii!E$1)</f>
        <v>2389</v>
      </c>
      <c r="F2" s="58">
        <f>SUMIFS(Data!$H:$H,Data!$A:$A,Cataratorii!$B2,Data!$C:$C,Cataratorii!F$1)</f>
        <v>2409</v>
      </c>
      <c r="G2" s="58">
        <f>SUMIFS(Data!$H:$H,Data!$A:$A,Cataratorii!$B2,Data!$C:$C,Cataratorii!G$1)</f>
        <v>2260</v>
      </c>
      <c r="H2" s="58">
        <f>SUMIFS(Data!$H:$H,Data!$A:$A,Cataratorii!$B2,Data!$C:$C,Cataratorii!H$1)</f>
        <v>2129</v>
      </c>
      <c r="I2" s="58">
        <f>SUMIFS(Data!$H:$H,Data!$A:$A,Cataratorii!$B2,Data!$C:$C,Cataratorii!I$1)</f>
        <v>2084</v>
      </c>
      <c r="J2" s="58">
        <f>SUMIFS(Data!$H:$H,Data!$A:$A,Cataratorii!$B2,Data!$C:$C,Cataratorii!J$1)</f>
        <v>2567</v>
      </c>
      <c r="K2" s="58">
        <f>SUMIFS(Data!$H:$H,Data!$A:$A,Cataratorii!$B2,Data!$C:$C,Cataratorii!K$1)</f>
        <v>2283</v>
      </c>
      <c r="L2" s="58">
        <f>SUMIFS(Data!$H:$H,Data!$A:$A,Cataratorii!$B2,Data!$C:$C,Cataratorii!L$1)</f>
        <v>749</v>
      </c>
      <c r="M2" s="58">
        <f>SUMIFS(Data!$H:$H,Data!$A:$A,Cataratorii!$B2,Data!$C:$C,Cataratorii!M$1)</f>
        <v>2285</v>
      </c>
      <c r="N2" s="58">
        <f>SUMIFS(Data!$H:$H,Data!$A:$A,Cataratorii!$B2,Data!$C:$C,Cataratorii!N$1)</f>
        <v>174</v>
      </c>
      <c r="O2" s="58">
        <f>SUMIFS(Data!$H:$H,Data!$A:$A,Cataratorii!$B2,Data!$C:$C,Cataratorii!O$1)</f>
        <v>388</v>
      </c>
      <c r="P2" s="58">
        <f>SUMIFS(Data!$H:$H,Data!$A:$A,Cataratorii!$B2,Data!$C:$C,Cataratorii!P$1)</f>
        <v>2822</v>
      </c>
      <c r="Q2" s="58">
        <f>SUMIFS(Data!$H:$H,Data!$A:$A,Cataratorii!$B2,Data!$C:$C,Cataratorii!Q$1)</f>
        <v>1344</v>
      </c>
      <c r="R2" s="115">
        <f>SUM(C2:Q2)</f>
        <v>27361</v>
      </c>
      <c r="S2" s="28">
        <f>SUMIFS(Data!D:D,Data!A:A,Cataratorii!B2)</f>
        <v>642.22000000000014</v>
      </c>
      <c r="T2" s="1" t="str">
        <f>IF(VLOOKUP(B2,Participanti!A:D,4,0)=0," ","New")</f>
        <v xml:space="preserve"> </v>
      </c>
      <c r="U2" s="98">
        <f t="shared" ref="U2" si="0">R2/S2/1000</f>
        <v>4.2603780635919145E-2</v>
      </c>
    </row>
    <row r="3" spans="1:21" ht="12.75" x14ac:dyDescent="0.2">
      <c r="A3" s="65">
        <v>2</v>
      </c>
      <c r="B3" s="27" t="s">
        <v>13</v>
      </c>
      <c r="C3" s="58">
        <f>SUMIFS(Data!$H:$H,Data!$A:$A,Cataratorii!$B3,Data!$C:$C,Cataratorii!C$1)</f>
        <v>1031</v>
      </c>
      <c r="D3" s="58">
        <f>SUMIFS(Data!$H:$H,Data!$A:$A,Cataratorii!$B3,Data!$C:$C,Cataratorii!D$1)</f>
        <v>1786</v>
      </c>
      <c r="E3" s="58">
        <f>SUMIFS(Data!$H:$H,Data!$A:$A,Cataratorii!$B3,Data!$C:$C,Cataratorii!E$1)</f>
        <v>90</v>
      </c>
      <c r="F3" s="58">
        <f>SUMIFS(Data!$H:$H,Data!$A:$A,Cataratorii!$B3,Data!$C:$C,Cataratorii!F$1)</f>
        <v>261</v>
      </c>
      <c r="G3" s="58">
        <f>SUMIFS(Data!$H:$H,Data!$A:$A,Cataratorii!$B3,Data!$C:$C,Cataratorii!G$1)</f>
        <v>2116</v>
      </c>
      <c r="H3" s="58">
        <f>SUMIFS(Data!$H:$H,Data!$A:$A,Cataratorii!$B3,Data!$C:$C,Cataratorii!H$1)</f>
        <v>1029</v>
      </c>
      <c r="I3" s="58">
        <f>SUMIFS(Data!$H:$H,Data!$A:$A,Cataratorii!$B3,Data!$C:$C,Cataratorii!I$1)</f>
        <v>1830</v>
      </c>
      <c r="J3" s="58">
        <f>SUMIFS(Data!$H:$H,Data!$A:$A,Cataratorii!$B3,Data!$C:$C,Cataratorii!J$1)</f>
        <v>49</v>
      </c>
      <c r="K3" s="58">
        <f>SUMIFS(Data!$H:$H,Data!$A:$A,Cataratorii!$B3,Data!$C:$C,Cataratorii!K$1)</f>
        <v>2188</v>
      </c>
      <c r="L3" s="58">
        <f>SUMIFS(Data!$H:$H,Data!$A:$A,Cataratorii!$B3,Data!$C:$C,Cataratorii!L$1)</f>
        <v>19</v>
      </c>
      <c r="M3" s="58">
        <f>SUMIFS(Data!$H:$H,Data!$A:$A,Cataratorii!$B3,Data!$C:$C,Cataratorii!M$1)</f>
        <v>1798</v>
      </c>
      <c r="N3" s="58">
        <f>SUMIFS(Data!$H:$H,Data!$A:$A,Cataratorii!$B3,Data!$C:$C,Cataratorii!N$1)</f>
        <v>4</v>
      </c>
      <c r="O3" s="58">
        <f>SUMIFS(Data!$H:$H,Data!$A:$A,Cataratorii!$B3,Data!$C:$C,Cataratorii!O$1)</f>
        <v>2503</v>
      </c>
      <c r="P3" s="58">
        <f>SUMIFS(Data!$H:$H,Data!$A:$A,Cataratorii!$B3,Data!$C:$C,Cataratorii!P$1)</f>
        <v>1136</v>
      </c>
      <c r="Q3" s="58">
        <f>SUMIFS(Data!$H:$H,Data!$A:$A,Cataratorii!$B3,Data!$C:$C,Cataratorii!Q$1)</f>
        <v>3355</v>
      </c>
      <c r="R3" s="115">
        <f t="shared" ref="R3:R66" si="1">SUM(C3:Q3)</f>
        <v>19195</v>
      </c>
      <c r="S3" s="28">
        <f>SUMIFS(Data!D:D,Data!A:A,Cataratorii!B3)</f>
        <v>490.40999999999991</v>
      </c>
      <c r="T3" s="1" t="str">
        <f>IF(VLOOKUP(B3,Participanti!A:D,4,0)=0," ","New")</f>
        <v xml:space="preserve"> </v>
      </c>
      <c r="U3" s="98">
        <f>R3/S3/1000</f>
        <v>3.9140718990232672E-2</v>
      </c>
    </row>
    <row r="4" spans="1:21" ht="12.75" x14ac:dyDescent="0.2">
      <c r="A4" s="65">
        <v>3</v>
      </c>
      <c r="B4" s="27" t="s">
        <v>523</v>
      </c>
      <c r="C4" s="58">
        <f>SUMIFS(Data!$H:$H,Data!$A:$A,Cataratorii!$B4,Data!$C:$C,Cataratorii!C$1)</f>
        <v>1048</v>
      </c>
      <c r="D4" s="58">
        <f>SUMIFS(Data!$H:$H,Data!$A:$A,Cataratorii!$B4,Data!$C:$C,Cataratorii!D$1)</f>
        <v>685</v>
      </c>
      <c r="E4" s="58">
        <f>SUMIFS(Data!$H:$H,Data!$A:$A,Cataratorii!$B4,Data!$C:$C,Cataratorii!E$1)</f>
        <v>28</v>
      </c>
      <c r="F4" s="58">
        <f>SUMIFS(Data!$H:$H,Data!$A:$A,Cataratorii!$B4,Data!$C:$C,Cataratorii!F$1)</f>
        <v>776</v>
      </c>
      <c r="G4" s="58">
        <f>SUMIFS(Data!$H:$H,Data!$A:$A,Cataratorii!$B4,Data!$C:$C,Cataratorii!G$1)</f>
        <v>2147</v>
      </c>
      <c r="H4" s="58">
        <f>SUMIFS(Data!$H:$H,Data!$A:$A,Cataratorii!$B4,Data!$C:$C,Cataratorii!H$1)</f>
        <v>1037</v>
      </c>
      <c r="I4" s="58">
        <f>SUMIFS(Data!$H:$H,Data!$A:$A,Cataratorii!$B4,Data!$C:$C,Cataratorii!I$1)</f>
        <v>87</v>
      </c>
      <c r="J4" s="58">
        <f>SUMIFS(Data!$H:$H,Data!$A:$A,Cataratorii!$B4,Data!$C:$C,Cataratorii!J$1)</f>
        <v>1501</v>
      </c>
      <c r="K4" s="58">
        <f>SUMIFS(Data!$H:$H,Data!$A:$A,Cataratorii!$B4,Data!$C:$C,Cataratorii!K$1)</f>
        <v>113</v>
      </c>
      <c r="L4" s="58">
        <f>SUMIFS(Data!$H:$H,Data!$A:$A,Cataratorii!$B4,Data!$C:$C,Cataratorii!L$1)</f>
        <v>2125</v>
      </c>
      <c r="M4" s="58">
        <f>SUMIFS(Data!$H:$H,Data!$A:$A,Cataratorii!$B4,Data!$C:$C,Cataratorii!M$1)</f>
        <v>42</v>
      </c>
      <c r="N4" s="58">
        <f>SUMIFS(Data!$H:$H,Data!$A:$A,Cataratorii!$B4,Data!$C:$C,Cataratorii!N$1)</f>
        <v>711</v>
      </c>
      <c r="O4" s="58">
        <f>SUMIFS(Data!$H:$H,Data!$A:$A,Cataratorii!$B4,Data!$C:$C,Cataratorii!O$1)</f>
        <v>687</v>
      </c>
      <c r="P4" s="58">
        <f>SUMIFS(Data!$H:$H,Data!$A:$A,Cataratorii!$B4,Data!$C:$C,Cataratorii!P$1)</f>
        <v>64</v>
      </c>
      <c r="Q4" s="58">
        <f>SUMIFS(Data!$H:$H,Data!$A:$A,Cataratorii!$B4,Data!$C:$C,Cataratorii!Q$1)</f>
        <v>2293</v>
      </c>
      <c r="R4" s="115">
        <f t="shared" si="1"/>
        <v>13344</v>
      </c>
      <c r="S4" s="28">
        <f>SUMIFS(Data!D:D,Data!A:A,Cataratorii!B4)</f>
        <v>362.6099999999999</v>
      </c>
      <c r="T4" s="1" t="str">
        <f>IF(VLOOKUP(B4,Participanti!A:D,4,0)=0," ","New")</f>
        <v>New</v>
      </c>
      <c r="U4" s="98">
        <f>R4/S4/1000</f>
        <v>3.6799867626375452E-2</v>
      </c>
    </row>
    <row r="5" spans="1:21" ht="12.75" x14ac:dyDescent="0.2">
      <c r="A5" s="65">
        <v>4</v>
      </c>
      <c r="B5" s="27" t="s">
        <v>325</v>
      </c>
      <c r="C5" s="58">
        <f>SUMIFS(Data!$H:$H,Data!$A:$A,Cataratorii!$B5,Data!$C:$C,Cataratorii!C$1)</f>
        <v>890</v>
      </c>
      <c r="D5" s="58">
        <f>SUMIFS(Data!$H:$H,Data!$A:$A,Cataratorii!$B5,Data!$C:$C,Cataratorii!D$1)</f>
        <v>251</v>
      </c>
      <c r="E5" s="58">
        <f>SUMIFS(Data!$H:$H,Data!$A:$A,Cataratorii!$B5,Data!$C:$C,Cataratorii!E$1)</f>
        <v>1109</v>
      </c>
      <c r="F5" s="58">
        <f>SUMIFS(Data!$H:$H,Data!$A:$A,Cataratorii!$B5,Data!$C:$C,Cataratorii!F$1)</f>
        <v>1055</v>
      </c>
      <c r="G5" s="58">
        <f>SUMIFS(Data!$H:$H,Data!$A:$A,Cataratorii!$B5,Data!$C:$C,Cataratorii!G$1)</f>
        <v>1168</v>
      </c>
      <c r="H5" s="58">
        <f>SUMIFS(Data!$H:$H,Data!$A:$A,Cataratorii!$B5,Data!$C:$C,Cataratorii!H$1)</f>
        <v>57</v>
      </c>
      <c r="I5" s="58">
        <f>SUMIFS(Data!$H:$H,Data!$A:$A,Cataratorii!$B5,Data!$C:$C,Cataratorii!I$1)</f>
        <v>629</v>
      </c>
      <c r="J5" s="58">
        <f>SUMIFS(Data!$H:$H,Data!$A:$A,Cataratorii!$B5,Data!$C:$C,Cataratorii!J$1)</f>
        <v>1308</v>
      </c>
      <c r="K5" s="58">
        <f>SUMIFS(Data!$H:$H,Data!$A:$A,Cataratorii!$B5,Data!$C:$C,Cataratorii!K$1)</f>
        <v>664</v>
      </c>
      <c r="L5" s="58">
        <f>SUMIFS(Data!$H:$H,Data!$A:$A,Cataratorii!$B5,Data!$C:$C,Cataratorii!L$1)</f>
        <v>656</v>
      </c>
      <c r="M5" s="58">
        <f>SUMIFS(Data!$H:$H,Data!$A:$A,Cataratorii!$B5,Data!$C:$C,Cataratorii!M$1)</f>
        <v>10</v>
      </c>
      <c r="N5" s="58">
        <f>SUMIFS(Data!$H:$H,Data!$A:$A,Cataratorii!$B5,Data!$C:$C,Cataratorii!N$1)</f>
        <v>82</v>
      </c>
      <c r="O5" s="58">
        <f>SUMIFS(Data!$H:$H,Data!$A:$A,Cataratorii!$B5,Data!$C:$C,Cataratorii!O$1)</f>
        <v>680</v>
      </c>
      <c r="P5" s="58">
        <f>SUMIFS(Data!$H:$H,Data!$A:$A,Cataratorii!$B5,Data!$C:$C,Cataratorii!P$1)</f>
        <v>1623</v>
      </c>
      <c r="Q5" s="58">
        <f>SUMIFS(Data!$H:$H,Data!$A:$A,Cataratorii!$B5,Data!$C:$C,Cataratorii!Q$1)</f>
        <v>1068</v>
      </c>
      <c r="R5" s="115">
        <f t="shared" si="1"/>
        <v>11250</v>
      </c>
      <c r="S5" s="28">
        <f>SUMIFS(Data!D:D,Data!A:A,Cataratorii!B5)</f>
        <v>330.27999999999992</v>
      </c>
      <c r="T5" s="1" t="str">
        <f>IF(VLOOKUP(B5,Participanti!A:D,4,0)=0," ","New")</f>
        <v xml:space="preserve"> </v>
      </c>
      <c r="U5" s="98">
        <f>R5/S5/1000</f>
        <v>3.4062007993217881E-2</v>
      </c>
    </row>
    <row r="6" spans="1:21" ht="12.75" x14ac:dyDescent="0.2">
      <c r="A6" s="65">
        <v>5</v>
      </c>
      <c r="B6" s="27" t="s">
        <v>394</v>
      </c>
      <c r="C6" s="58">
        <f>SUMIFS(Data!$H:$H,Data!$A:$A,Cataratorii!$B6,Data!$C:$C,Cataratorii!C$1)</f>
        <v>0</v>
      </c>
      <c r="D6" s="58">
        <f>SUMIFS(Data!$H:$H,Data!$A:$A,Cataratorii!$B6,Data!$C:$C,Cataratorii!D$1)</f>
        <v>0</v>
      </c>
      <c r="E6" s="58">
        <f>SUMIFS(Data!$H:$H,Data!$A:$A,Cataratorii!$B6,Data!$C:$C,Cataratorii!E$1)</f>
        <v>31</v>
      </c>
      <c r="F6" s="58">
        <f>SUMIFS(Data!$H:$H,Data!$A:$A,Cataratorii!$B6,Data!$C:$C,Cataratorii!F$1)</f>
        <v>527</v>
      </c>
      <c r="G6" s="58">
        <f>SUMIFS(Data!$H:$H,Data!$A:$A,Cataratorii!$B6,Data!$C:$C,Cataratorii!G$1)</f>
        <v>56</v>
      </c>
      <c r="H6" s="58">
        <f>SUMIFS(Data!$H:$H,Data!$A:$A,Cataratorii!$B6,Data!$C:$C,Cataratorii!H$1)</f>
        <v>378</v>
      </c>
      <c r="I6" s="58">
        <f>SUMIFS(Data!$H:$H,Data!$A:$A,Cataratorii!$B6,Data!$C:$C,Cataratorii!I$1)</f>
        <v>1110</v>
      </c>
      <c r="J6" s="58">
        <f>SUMIFS(Data!$H:$H,Data!$A:$A,Cataratorii!$B6,Data!$C:$C,Cataratorii!J$1)</f>
        <v>899</v>
      </c>
      <c r="K6" s="58">
        <f>SUMIFS(Data!$H:$H,Data!$A:$A,Cataratorii!$B6,Data!$C:$C,Cataratorii!K$1)</f>
        <v>15</v>
      </c>
      <c r="L6" s="58">
        <f>SUMIFS(Data!$H:$H,Data!$A:$A,Cataratorii!$B6,Data!$C:$C,Cataratorii!L$1)</f>
        <v>763</v>
      </c>
      <c r="M6" s="58">
        <f>SUMIFS(Data!$H:$H,Data!$A:$A,Cataratorii!$B6,Data!$C:$C,Cataratorii!M$1)</f>
        <v>243</v>
      </c>
      <c r="N6" s="58">
        <f>SUMIFS(Data!$H:$H,Data!$A:$A,Cataratorii!$B6,Data!$C:$C,Cataratorii!N$1)</f>
        <v>869</v>
      </c>
      <c r="O6" s="58">
        <f>SUMIFS(Data!$H:$H,Data!$A:$A,Cataratorii!$B6,Data!$C:$C,Cataratorii!O$1)</f>
        <v>4160</v>
      </c>
      <c r="P6" s="58">
        <f>SUMIFS(Data!$H:$H,Data!$A:$A,Cataratorii!$B6,Data!$C:$C,Cataratorii!P$1)</f>
        <v>49</v>
      </c>
      <c r="Q6" s="58">
        <f>SUMIFS(Data!$H:$H,Data!$A:$A,Cataratorii!$B6,Data!$C:$C,Cataratorii!Q$1)</f>
        <v>45</v>
      </c>
      <c r="R6" s="115">
        <f t="shared" si="1"/>
        <v>9145</v>
      </c>
      <c r="S6" s="28">
        <f>SUMIFS(Data!D:D,Data!A:A,Cataratorii!B6)</f>
        <v>322.54999999999995</v>
      </c>
      <c r="T6" s="1" t="str">
        <f>IF(VLOOKUP(B6,Participanti!A:D,4,0)=0," ","New")</f>
        <v xml:space="preserve"> </v>
      </c>
      <c r="U6" s="98">
        <f>R6/S6/1000</f>
        <v>2.8352193458378552E-2</v>
      </c>
    </row>
    <row r="7" spans="1:21" ht="12.75" x14ac:dyDescent="0.2">
      <c r="A7" s="65">
        <v>6</v>
      </c>
      <c r="B7" s="27" t="s">
        <v>58</v>
      </c>
      <c r="C7" s="58">
        <f>SUMIFS(Data!$H:$H,Data!$A:$A,Cataratorii!$B7,Data!$C:$C,Cataratorii!C$1)</f>
        <v>1026</v>
      </c>
      <c r="D7" s="58">
        <f>SUMIFS(Data!$H:$H,Data!$A:$A,Cataratorii!$B7,Data!$C:$C,Cataratorii!D$1)</f>
        <v>638</v>
      </c>
      <c r="E7" s="58">
        <f>SUMIFS(Data!$H:$H,Data!$A:$A,Cataratorii!$B7,Data!$C:$C,Cataratorii!E$1)</f>
        <v>527</v>
      </c>
      <c r="F7" s="58">
        <f>SUMIFS(Data!$H:$H,Data!$A:$A,Cataratorii!$B7,Data!$C:$C,Cataratorii!F$1)</f>
        <v>98</v>
      </c>
      <c r="G7" s="58">
        <f>SUMIFS(Data!$H:$H,Data!$A:$A,Cataratorii!$B7,Data!$C:$C,Cataratorii!G$1)</f>
        <v>1148</v>
      </c>
      <c r="H7" s="58">
        <f>SUMIFS(Data!$H:$H,Data!$A:$A,Cataratorii!$B7,Data!$C:$C,Cataratorii!H$1)</f>
        <v>734</v>
      </c>
      <c r="I7" s="58">
        <f>SUMIFS(Data!$H:$H,Data!$A:$A,Cataratorii!$B7,Data!$C:$C,Cataratorii!I$1)</f>
        <v>158</v>
      </c>
      <c r="J7" s="58">
        <f>SUMIFS(Data!$H:$H,Data!$A:$A,Cataratorii!$B7,Data!$C:$C,Cataratorii!J$1)</f>
        <v>23</v>
      </c>
      <c r="K7" s="58">
        <f>SUMIFS(Data!$H:$H,Data!$A:$A,Cataratorii!$B7,Data!$C:$C,Cataratorii!K$1)</f>
        <v>0</v>
      </c>
      <c r="L7" s="58">
        <f>SUMIFS(Data!$H:$H,Data!$A:$A,Cataratorii!$B7,Data!$C:$C,Cataratorii!L$1)</f>
        <v>621</v>
      </c>
      <c r="M7" s="58">
        <f>SUMIFS(Data!$H:$H,Data!$A:$A,Cataratorii!$B7,Data!$C:$C,Cataratorii!M$1)</f>
        <v>2063</v>
      </c>
      <c r="N7" s="58">
        <f>SUMIFS(Data!$H:$H,Data!$A:$A,Cataratorii!$B7,Data!$C:$C,Cataratorii!N$1)</f>
        <v>84</v>
      </c>
      <c r="O7" s="58">
        <f>SUMIFS(Data!$H:$H,Data!$A:$A,Cataratorii!$B7,Data!$C:$C,Cataratorii!O$1)</f>
        <v>1053</v>
      </c>
      <c r="P7" s="58">
        <f>SUMIFS(Data!$H:$H,Data!$A:$A,Cataratorii!$B7,Data!$C:$C,Cataratorii!P$1)</f>
        <v>113</v>
      </c>
      <c r="Q7" s="58">
        <f>SUMIFS(Data!$H:$H,Data!$A:$A,Cataratorii!$B7,Data!$C:$C,Cataratorii!Q$1)</f>
        <v>87</v>
      </c>
      <c r="R7" s="115">
        <f t="shared" si="1"/>
        <v>8373</v>
      </c>
      <c r="S7" s="28">
        <f>SUMIFS(Data!D:D,Data!A:A,Cataratorii!B7)</f>
        <v>612.06999999999994</v>
      </c>
      <c r="T7" s="1" t="str">
        <f>IF(VLOOKUP(B7,Participanti!A:D,4,0)=0," ","New")</f>
        <v xml:space="preserve"> </v>
      </c>
      <c r="U7" s="98">
        <f>R7/S7/1000</f>
        <v>1.3679807865113469E-2</v>
      </c>
    </row>
    <row r="8" spans="1:21" ht="12.75" x14ac:dyDescent="0.2">
      <c r="A8" s="65">
        <v>7</v>
      </c>
      <c r="B8" s="27" t="s">
        <v>336</v>
      </c>
      <c r="C8" s="58">
        <f>SUMIFS(Data!$H:$H,Data!$A:$A,Cataratorii!$B8,Data!$C:$C,Cataratorii!C$1)</f>
        <v>298</v>
      </c>
      <c r="D8" s="58">
        <f>SUMIFS(Data!$H:$H,Data!$A:$A,Cataratorii!$B8,Data!$C:$C,Cataratorii!D$1)</f>
        <v>11</v>
      </c>
      <c r="E8" s="58">
        <f>SUMIFS(Data!$H:$H,Data!$A:$A,Cataratorii!$B8,Data!$C:$C,Cataratorii!E$1)</f>
        <v>97</v>
      </c>
      <c r="F8" s="58">
        <f>SUMIFS(Data!$H:$H,Data!$A:$A,Cataratorii!$B8,Data!$C:$C,Cataratorii!F$1)</f>
        <v>1206</v>
      </c>
      <c r="G8" s="58">
        <f>SUMIFS(Data!$H:$H,Data!$A:$A,Cataratorii!$B8,Data!$C:$C,Cataratorii!G$1)</f>
        <v>457</v>
      </c>
      <c r="H8" s="58">
        <f>SUMIFS(Data!$H:$H,Data!$A:$A,Cataratorii!$B8,Data!$C:$C,Cataratorii!H$1)</f>
        <v>649</v>
      </c>
      <c r="I8" s="58">
        <f>SUMIFS(Data!$H:$H,Data!$A:$A,Cataratorii!$B8,Data!$C:$C,Cataratorii!I$1)</f>
        <v>1143</v>
      </c>
      <c r="J8" s="58">
        <f>SUMIFS(Data!$H:$H,Data!$A:$A,Cataratorii!$B8,Data!$C:$C,Cataratorii!J$1)</f>
        <v>940</v>
      </c>
      <c r="K8" s="58">
        <f>SUMIFS(Data!$H:$H,Data!$A:$A,Cataratorii!$B8,Data!$C:$C,Cataratorii!K$1)</f>
        <v>32</v>
      </c>
      <c r="L8" s="58">
        <f>SUMIFS(Data!$H:$H,Data!$A:$A,Cataratorii!$B8,Data!$C:$C,Cataratorii!L$1)</f>
        <v>1900</v>
      </c>
      <c r="M8" s="58">
        <f>SUMIFS(Data!$H:$H,Data!$A:$A,Cataratorii!$B8,Data!$C:$C,Cataratorii!M$1)</f>
        <v>32</v>
      </c>
      <c r="N8" s="58">
        <f>SUMIFS(Data!$H:$H,Data!$A:$A,Cataratorii!$B8,Data!$C:$C,Cataratorii!N$1)</f>
        <v>205</v>
      </c>
      <c r="O8" s="58">
        <f>SUMIFS(Data!$H:$H,Data!$A:$A,Cataratorii!$B8,Data!$C:$C,Cataratorii!O$1)</f>
        <v>121</v>
      </c>
      <c r="P8" s="58">
        <f>SUMIFS(Data!$H:$H,Data!$A:$A,Cataratorii!$B8,Data!$C:$C,Cataratorii!P$1)</f>
        <v>257</v>
      </c>
      <c r="Q8" s="58">
        <f>SUMIFS(Data!$H:$H,Data!$A:$A,Cataratorii!$B8,Data!$C:$C,Cataratorii!Q$1)</f>
        <v>249</v>
      </c>
      <c r="R8" s="115">
        <f t="shared" si="1"/>
        <v>7597</v>
      </c>
      <c r="S8" s="28">
        <f>SUMIFS(Data!D:D,Data!A:A,Cataratorii!B8)</f>
        <v>384.47</v>
      </c>
      <c r="T8" s="1" t="str">
        <f>IF(VLOOKUP(B8,Participanti!A:D,4,0)=0," ","New")</f>
        <v xml:space="preserve"> </v>
      </c>
      <c r="U8" s="98">
        <f>R8/S8/1000</f>
        <v>1.9759669154940568E-2</v>
      </c>
    </row>
    <row r="9" spans="1:21" ht="12.75" x14ac:dyDescent="0.2">
      <c r="A9" s="65">
        <v>8</v>
      </c>
      <c r="B9" s="27" t="s">
        <v>323</v>
      </c>
      <c r="C9" s="58">
        <f>SUMIFS(Data!$H:$H,Data!$A:$A,Cataratorii!$B9,Data!$C:$C,Cataratorii!C$1)</f>
        <v>289</v>
      </c>
      <c r="D9" s="58">
        <f>SUMIFS(Data!$H:$H,Data!$A:$A,Cataratorii!$B9,Data!$C:$C,Cataratorii!D$1)</f>
        <v>710</v>
      </c>
      <c r="E9" s="58">
        <f>SUMIFS(Data!$H:$H,Data!$A:$A,Cataratorii!$B9,Data!$C:$C,Cataratorii!E$1)</f>
        <v>84</v>
      </c>
      <c r="F9" s="58">
        <f>SUMIFS(Data!$H:$H,Data!$A:$A,Cataratorii!$B9,Data!$C:$C,Cataratorii!F$1)</f>
        <v>815</v>
      </c>
      <c r="G9" s="58">
        <f>SUMIFS(Data!$H:$H,Data!$A:$A,Cataratorii!$B9,Data!$C:$C,Cataratorii!G$1)</f>
        <v>1184</v>
      </c>
      <c r="H9" s="58">
        <f>SUMIFS(Data!$H:$H,Data!$A:$A,Cataratorii!$B9,Data!$C:$C,Cataratorii!H$1)</f>
        <v>7</v>
      </c>
      <c r="I9" s="58">
        <f>SUMIFS(Data!$H:$H,Data!$A:$A,Cataratorii!$B9,Data!$C:$C,Cataratorii!I$1)</f>
        <v>32</v>
      </c>
      <c r="J9" s="58">
        <f>SUMIFS(Data!$H:$H,Data!$A:$A,Cataratorii!$B9,Data!$C:$C,Cataratorii!J$1)</f>
        <v>28</v>
      </c>
      <c r="K9" s="58">
        <f>SUMIFS(Data!$H:$H,Data!$A:$A,Cataratorii!$B9,Data!$C:$C,Cataratorii!K$1)</f>
        <v>0</v>
      </c>
      <c r="L9" s="58">
        <f>SUMIFS(Data!$H:$H,Data!$A:$A,Cataratorii!$B9,Data!$C:$C,Cataratorii!L$1)</f>
        <v>541</v>
      </c>
      <c r="M9" s="58">
        <f>SUMIFS(Data!$H:$H,Data!$A:$A,Cataratorii!$B9,Data!$C:$C,Cataratorii!M$1)</f>
        <v>528</v>
      </c>
      <c r="N9" s="58">
        <f>SUMIFS(Data!$H:$H,Data!$A:$A,Cataratorii!$B9,Data!$C:$C,Cataratorii!N$1)</f>
        <v>888</v>
      </c>
      <c r="O9" s="58">
        <f>SUMIFS(Data!$H:$H,Data!$A:$A,Cataratorii!$B9,Data!$C:$C,Cataratorii!O$1)</f>
        <v>708</v>
      </c>
      <c r="P9" s="58">
        <f>SUMIFS(Data!$H:$H,Data!$A:$A,Cataratorii!$B9,Data!$C:$C,Cataratorii!P$1)</f>
        <v>389</v>
      </c>
      <c r="Q9" s="58">
        <f>SUMIFS(Data!$H:$H,Data!$A:$A,Cataratorii!$B9,Data!$C:$C,Cataratorii!Q$1)</f>
        <v>1087</v>
      </c>
      <c r="R9" s="115">
        <f t="shared" si="1"/>
        <v>7290</v>
      </c>
      <c r="S9" s="28">
        <f>SUMIFS(Data!D:D,Data!A:A,Cataratorii!B9)</f>
        <v>219.11</v>
      </c>
      <c r="T9" s="1" t="str">
        <f>IF(VLOOKUP(B9,Participanti!A:D,4,0)=0," ","New")</f>
        <v xml:space="preserve"> </v>
      </c>
      <c r="U9" s="98">
        <f>R9/S9/1000</f>
        <v>3.3270959791885352E-2</v>
      </c>
    </row>
    <row r="10" spans="1:21" ht="12.75" x14ac:dyDescent="0.2">
      <c r="A10" s="65">
        <v>9</v>
      </c>
      <c r="B10" s="27" t="s">
        <v>279</v>
      </c>
      <c r="C10" s="58">
        <f>SUMIFS(Data!$H:$H,Data!$A:$A,Cataratorii!$B10,Data!$C:$C,Cataratorii!C$1)</f>
        <v>479</v>
      </c>
      <c r="D10" s="58">
        <f>SUMIFS(Data!$H:$H,Data!$A:$A,Cataratorii!$B10,Data!$C:$C,Cataratorii!D$1)</f>
        <v>213</v>
      </c>
      <c r="E10" s="58">
        <f>SUMIFS(Data!$H:$H,Data!$A:$A,Cataratorii!$B10,Data!$C:$C,Cataratorii!E$1)</f>
        <v>433</v>
      </c>
      <c r="F10" s="58">
        <f>SUMIFS(Data!$H:$H,Data!$A:$A,Cataratorii!$B10,Data!$C:$C,Cataratorii!F$1)</f>
        <v>460</v>
      </c>
      <c r="G10" s="58">
        <f>SUMIFS(Data!$H:$H,Data!$A:$A,Cataratorii!$B10,Data!$C:$C,Cataratorii!G$1)</f>
        <v>452</v>
      </c>
      <c r="H10" s="58">
        <f>SUMIFS(Data!$H:$H,Data!$A:$A,Cataratorii!$B10,Data!$C:$C,Cataratorii!H$1)</f>
        <v>445</v>
      </c>
      <c r="I10" s="58">
        <f>SUMIFS(Data!$H:$H,Data!$A:$A,Cataratorii!$B10,Data!$C:$C,Cataratorii!I$1)</f>
        <v>422</v>
      </c>
      <c r="J10" s="58">
        <f>SUMIFS(Data!$H:$H,Data!$A:$A,Cataratorii!$B10,Data!$C:$C,Cataratorii!J$1)</f>
        <v>422</v>
      </c>
      <c r="K10" s="58">
        <f>SUMIFS(Data!$H:$H,Data!$A:$A,Cataratorii!$B10,Data!$C:$C,Cataratorii!K$1)</f>
        <v>683</v>
      </c>
      <c r="L10" s="58">
        <f>SUMIFS(Data!$H:$H,Data!$A:$A,Cataratorii!$B10,Data!$C:$C,Cataratorii!L$1)</f>
        <v>175</v>
      </c>
      <c r="M10" s="58">
        <f>SUMIFS(Data!$H:$H,Data!$A:$A,Cataratorii!$B10,Data!$C:$C,Cataratorii!M$1)</f>
        <v>407</v>
      </c>
      <c r="N10" s="58">
        <f>SUMIFS(Data!$H:$H,Data!$A:$A,Cataratorii!$B10,Data!$C:$C,Cataratorii!N$1)</f>
        <v>414</v>
      </c>
      <c r="O10" s="58">
        <f>SUMIFS(Data!$H:$H,Data!$A:$A,Cataratorii!$B10,Data!$C:$C,Cataratorii!O$1)</f>
        <v>817</v>
      </c>
      <c r="P10" s="58">
        <f>SUMIFS(Data!$H:$H,Data!$A:$A,Cataratorii!$B10,Data!$C:$C,Cataratorii!P$1)</f>
        <v>0</v>
      </c>
      <c r="Q10" s="58">
        <f>SUMIFS(Data!$H:$H,Data!$A:$A,Cataratorii!$B10,Data!$C:$C,Cataratorii!Q$1)</f>
        <v>428</v>
      </c>
      <c r="R10" s="115">
        <f t="shared" si="1"/>
        <v>6250</v>
      </c>
      <c r="S10" s="28">
        <f>SUMIFS(Data!D:D,Data!A:A,Cataratorii!B10)</f>
        <v>194.83999999999997</v>
      </c>
      <c r="T10" s="1" t="str">
        <f>IF(VLOOKUP(B10,Participanti!A:D,4,0)=0," ","New")</f>
        <v xml:space="preserve"> </v>
      </c>
      <c r="U10" s="98">
        <f>R10/S10/1000</f>
        <v>3.2077602135085204E-2</v>
      </c>
    </row>
    <row r="11" spans="1:21" ht="12.75" x14ac:dyDescent="0.2">
      <c r="A11" s="65">
        <v>10</v>
      </c>
      <c r="B11" s="27" t="s">
        <v>346</v>
      </c>
      <c r="C11" s="58">
        <f>SUMIFS(Data!$H:$H,Data!$A:$A,Cataratorii!$B11,Data!$C:$C,Cataratorii!C$1)</f>
        <v>1226</v>
      </c>
      <c r="D11" s="58">
        <f>SUMIFS(Data!$H:$H,Data!$A:$A,Cataratorii!$B11,Data!$C:$C,Cataratorii!D$1)</f>
        <v>345</v>
      </c>
      <c r="E11" s="58">
        <f>SUMIFS(Data!$H:$H,Data!$A:$A,Cataratorii!$B11,Data!$C:$C,Cataratorii!E$1)</f>
        <v>46</v>
      </c>
      <c r="F11" s="58">
        <f>SUMIFS(Data!$H:$H,Data!$A:$A,Cataratorii!$B11,Data!$C:$C,Cataratorii!F$1)</f>
        <v>9</v>
      </c>
      <c r="G11" s="58">
        <f>SUMIFS(Data!$H:$H,Data!$A:$A,Cataratorii!$B11,Data!$C:$C,Cataratorii!G$1)</f>
        <v>1053</v>
      </c>
      <c r="H11" s="58">
        <f>SUMIFS(Data!$H:$H,Data!$A:$A,Cataratorii!$B11,Data!$C:$C,Cataratorii!H$1)</f>
        <v>606</v>
      </c>
      <c r="I11" s="58">
        <f>SUMIFS(Data!$H:$H,Data!$A:$A,Cataratorii!$B11,Data!$C:$C,Cataratorii!I$1)</f>
        <v>994</v>
      </c>
      <c r="J11" s="58">
        <f>SUMIFS(Data!$H:$H,Data!$A:$A,Cataratorii!$B11,Data!$C:$C,Cataratorii!J$1)</f>
        <v>949</v>
      </c>
      <c r="K11" s="58">
        <f>SUMIFS(Data!$H:$H,Data!$A:$A,Cataratorii!$B11,Data!$C:$C,Cataratorii!K$1)</f>
        <v>634</v>
      </c>
      <c r="L11" s="58">
        <f>SUMIFS(Data!$H:$H,Data!$A:$A,Cataratorii!$B11,Data!$C:$C,Cataratorii!L$1)</f>
        <v>0</v>
      </c>
      <c r="M11" s="58">
        <f>SUMIFS(Data!$H:$H,Data!$A:$A,Cataratorii!$B11,Data!$C:$C,Cataratorii!M$1)</f>
        <v>0</v>
      </c>
      <c r="N11" s="58">
        <f>SUMIFS(Data!$H:$H,Data!$A:$A,Cataratorii!$B11,Data!$C:$C,Cataratorii!N$1)</f>
        <v>0</v>
      </c>
      <c r="O11" s="58">
        <f>SUMIFS(Data!$H:$H,Data!$A:$A,Cataratorii!$B11,Data!$C:$C,Cataratorii!O$1)</f>
        <v>0</v>
      </c>
      <c r="P11" s="58">
        <f>SUMIFS(Data!$H:$H,Data!$A:$A,Cataratorii!$B11,Data!$C:$C,Cataratorii!P$1)</f>
        <v>0</v>
      </c>
      <c r="Q11" s="58">
        <f>SUMIFS(Data!$H:$H,Data!$A:$A,Cataratorii!$B11,Data!$C:$C,Cataratorii!Q$1)</f>
        <v>0</v>
      </c>
      <c r="R11" s="115">
        <f t="shared" si="1"/>
        <v>5862</v>
      </c>
      <c r="S11" s="28">
        <f>SUMIFS(Data!D:D,Data!A:A,Cataratorii!B11)</f>
        <v>126.34000000000002</v>
      </c>
      <c r="T11" s="1" t="str">
        <f>IF(VLOOKUP(B11,Participanti!A:D,4,0)=0," ","New")</f>
        <v xml:space="preserve"> </v>
      </c>
      <c r="U11" s="98">
        <f>R11/S11/1000</f>
        <v>4.6398606933671038E-2</v>
      </c>
    </row>
    <row r="12" spans="1:21" ht="12.75" x14ac:dyDescent="0.2">
      <c r="A12" s="65">
        <v>11</v>
      </c>
      <c r="B12" s="27" t="s">
        <v>160</v>
      </c>
      <c r="C12" s="58">
        <f>SUMIFS(Data!$H:$H,Data!$A:$A,Cataratorii!$B12,Data!$C:$C,Cataratorii!C$1)</f>
        <v>12</v>
      </c>
      <c r="D12" s="58">
        <f>SUMIFS(Data!$H:$H,Data!$A:$A,Cataratorii!$B12,Data!$C:$C,Cataratorii!D$1)</f>
        <v>448</v>
      </c>
      <c r="E12" s="58">
        <f>SUMIFS(Data!$H:$H,Data!$A:$A,Cataratorii!$B12,Data!$C:$C,Cataratorii!E$1)</f>
        <v>1042</v>
      </c>
      <c r="F12" s="58">
        <f>SUMIFS(Data!$H:$H,Data!$A:$A,Cataratorii!$B12,Data!$C:$C,Cataratorii!F$1)</f>
        <v>43</v>
      </c>
      <c r="G12" s="58">
        <f>SUMIFS(Data!$H:$H,Data!$A:$A,Cataratorii!$B12,Data!$C:$C,Cataratorii!G$1)</f>
        <v>43</v>
      </c>
      <c r="H12" s="58">
        <f>SUMIFS(Data!$H:$H,Data!$A:$A,Cataratorii!$B12,Data!$C:$C,Cataratorii!H$1)</f>
        <v>21</v>
      </c>
      <c r="I12" s="58">
        <f>SUMIFS(Data!$H:$H,Data!$A:$A,Cataratorii!$B12,Data!$C:$C,Cataratorii!I$1)</f>
        <v>15</v>
      </c>
      <c r="J12" s="58">
        <f>SUMIFS(Data!$H:$H,Data!$A:$A,Cataratorii!$B12,Data!$C:$C,Cataratorii!J$1)</f>
        <v>44</v>
      </c>
      <c r="K12" s="58">
        <f>SUMIFS(Data!$H:$H,Data!$A:$A,Cataratorii!$B12,Data!$C:$C,Cataratorii!K$1)</f>
        <v>80</v>
      </c>
      <c r="L12" s="58">
        <f>SUMIFS(Data!$H:$H,Data!$A:$A,Cataratorii!$B12,Data!$C:$C,Cataratorii!L$1)</f>
        <v>47</v>
      </c>
      <c r="M12" s="58">
        <f>SUMIFS(Data!$H:$H,Data!$A:$A,Cataratorii!$B12,Data!$C:$C,Cataratorii!M$1)</f>
        <v>12</v>
      </c>
      <c r="N12" s="58">
        <f>SUMIFS(Data!$H:$H,Data!$A:$A,Cataratorii!$B12,Data!$C:$C,Cataratorii!N$1)</f>
        <v>81</v>
      </c>
      <c r="O12" s="58">
        <f>SUMIFS(Data!$H:$H,Data!$A:$A,Cataratorii!$B12,Data!$C:$C,Cataratorii!O$1)</f>
        <v>1159</v>
      </c>
      <c r="P12" s="58">
        <f>SUMIFS(Data!$H:$H,Data!$A:$A,Cataratorii!$B12,Data!$C:$C,Cataratorii!P$1)</f>
        <v>1019</v>
      </c>
      <c r="Q12" s="58">
        <f>SUMIFS(Data!$H:$H,Data!$A:$A,Cataratorii!$B12,Data!$C:$C,Cataratorii!Q$1)</f>
        <v>1129</v>
      </c>
      <c r="R12" s="115">
        <f t="shared" si="1"/>
        <v>5195</v>
      </c>
      <c r="S12" s="28">
        <f>SUMIFS(Data!D:D,Data!A:A,Cataratorii!B12)</f>
        <v>334.53999999999996</v>
      </c>
      <c r="T12" s="1" t="str">
        <f>IF(VLOOKUP(B12,Participanti!A:D,4,0)=0," ","New")</f>
        <v xml:space="preserve"> </v>
      </c>
      <c r="U12" s="98">
        <f>R12/S12/1000</f>
        <v>1.5528785795420578E-2</v>
      </c>
    </row>
    <row r="13" spans="1:21" ht="12.75" x14ac:dyDescent="0.2">
      <c r="A13" s="65">
        <v>12</v>
      </c>
      <c r="B13" s="27" t="s">
        <v>250</v>
      </c>
      <c r="C13" s="58">
        <f>SUMIFS(Data!$H:$H,Data!$A:$A,Cataratorii!$B13,Data!$C:$C,Cataratorii!C$1)</f>
        <v>507</v>
      </c>
      <c r="D13" s="58">
        <f>SUMIFS(Data!$H:$H,Data!$A:$A,Cataratorii!$B13,Data!$C:$C,Cataratorii!D$1)</f>
        <v>84</v>
      </c>
      <c r="E13" s="58">
        <f>SUMIFS(Data!$H:$H,Data!$A:$A,Cataratorii!$B13,Data!$C:$C,Cataratorii!E$1)</f>
        <v>358</v>
      </c>
      <c r="F13" s="58">
        <f>SUMIFS(Data!$H:$H,Data!$A:$A,Cataratorii!$B13,Data!$C:$C,Cataratorii!F$1)</f>
        <v>440</v>
      </c>
      <c r="G13" s="58">
        <f>SUMIFS(Data!$H:$H,Data!$A:$A,Cataratorii!$B13,Data!$C:$C,Cataratorii!G$1)</f>
        <v>357</v>
      </c>
      <c r="H13" s="58">
        <f>SUMIFS(Data!$H:$H,Data!$A:$A,Cataratorii!$B13,Data!$C:$C,Cataratorii!H$1)</f>
        <v>418</v>
      </c>
      <c r="I13" s="58">
        <f>SUMIFS(Data!$H:$H,Data!$A:$A,Cataratorii!$B13,Data!$C:$C,Cataratorii!I$1)</f>
        <v>243</v>
      </c>
      <c r="J13" s="58">
        <f>SUMIFS(Data!$H:$H,Data!$A:$A,Cataratorii!$B13,Data!$C:$C,Cataratorii!J$1)</f>
        <v>145</v>
      </c>
      <c r="K13" s="58">
        <f>SUMIFS(Data!$H:$H,Data!$A:$A,Cataratorii!$B13,Data!$C:$C,Cataratorii!K$1)</f>
        <v>178</v>
      </c>
      <c r="L13" s="58">
        <f>SUMIFS(Data!$H:$H,Data!$A:$A,Cataratorii!$B13,Data!$C:$C,Cataratorii!L$1)</f>
        <v>711</v>
      </c>
      <c r="M13" s="58">
        <f>SUMIFS(Data!$H:$H,Data!$A:$A,Cataratorii!$B13,Data!$C:$C,Cataratorii!M$1)</f>
        <v>48</v>
      </c>
      <c r="N13" s="58">
        <f>SUMIFS(Data!$H:$H,Data!$A:$A,Cataratorii!$B13,Data!$C:$C,Cataratorii!N$1)</f>
        <v>47</v>
      </c>
      <c r="O13" s="58">
        <f>SUMIFS(Data!$H:$H,Data!$A:$A,Cataratorii!$B13,Data!$C:$C,Cataratorii!O$1)</f>
        <v>707</v>
      </c>
      <c r="P13" s="58">
        <f>SUMIFS(Data!$H:$H,Data!$A:$A,Cataratorii!$B13,Data!$C:$C,Cataratorii!P$1)</f>
        <v>240</v>
      </c>
      <c r="Q13" s="58">
        <f>SUMIFS(Data!$H:$H,Data!$A:$A,Cataratorii!$B13,Data!$C:$C,Cataratorii!Q$1)</f>
        <v>188</v>
      </c>
      <c r="R13" s="115">
        <f t="shared" si="1"/>
        <v>4671</v>
      </c>
      <c r="S13" s="28">
        <f>SUMIFS(Data!D:D,Data!A:A,Cataratorii!B13)</f>
        <v>186.77</v>
      </c>
      <c r="T13" s="1" t="str">
        <f>IF(VLOOKUP(B13,Participanti!A:D,4,0)=0," ","New")</f>
        <v xml:space="preserve"> </v>
      </c>
      <c r="U13" s="98">
        <f>R13/S13/1000</f>
        <v>2.5009369813139153E-2</v>
      </c>
    </row>
    <row r="14" spans="1:21" ht="12.75" x14ac:dyDescent="0.2">
      <c r="A14" s="65">
        <v>13</v>
      </c>
      <c r="B14" s="27" t="s">
        <v>347</v>
      </c>
      <c r="C14" s="58">
        <f>SUMIFS(Data!$H:$H,Data!$A:$A,Cataratorii!$B14,Data!$C:$C,Cataratorii!C$1)</f>
        <v>620</v>
      </c>
      <c r="D14" s="58">
        <f>SUMIFS(Data!$H:$H,Data!$A:$A,Cataratorii!$B14,Data!$C:$C,Cataratorii!D$1)</f>
        <v>32</v>
      </c>
      <c r="E14" s="58">
        <f>SUMIFS(Data!$H:$H,Data!$A:$A,Cataratorii!$B14,Data!$C:$C,Cataratorii!E$1)</f>
        <v>21</v>
      </c>
      <c r="F14" s="58">
        <f>SUMIFS(Data!$H:$H,Data!$A:$A,Cataratorii!$B14,Data!$C:$C,Cataratorii!F$1)</f>
        <v>466</v>
      </c>
      <c r="G14" s="58">
        <f>SUMIFS(Data!$H:$H,Data!$A:$A,Cataratorii!$B14,Data!$C:$C,Cataratorii!G$1)</f>
        <v>23</v>
      </c>
      <c r="H14" s="58">
        <f>SUMIFS(Data!$H:$H,Data!$A:$A,Cataratorii!$B14,Data!$C:$C,Cataratorii!H$1)</f>
        <v>749</v>
      </c>
      <c r="I14" s="58">
        <f>SUMIFS(Data!$H:$H,Data!$A:$A,Cataratorii!$B14,Data!$C:$C,Cataratorii!I$1)</f>
        <v>25</v>
      </c>
      <c r="J14" s="58">
        <f>SUMIFS(Data!$H:$H,Data!$A:$A,Cataratorii!$B14,Data!$C:$C,Cataratorii!J$1)</f>
        <v>5</v>
      </c>
      <c r="K14" s="58">
        <f>SUMIFS(Data!$H:$H,Data!$A:$A,Cataratorii!$B14,Data!$C:$C,Cataratorii!K$1)</f>
        <v>123</v>
      </c>
      <c r="L14" s="58">
        <f>SUMIFS(Data!$H:$H,Data!$A:$A,Cataratorii!$B14,Data!$C:$C,Cataratorii!L$1)</f>
        <v>733</v>
      </c>
      <c r="M14" s="58">
        <f>SUMIFS(Data!$H:$H,Data!$A:$A,Cataratorii!$B14,Data!$C:$C,Cataratorii!M$1)</f>
        <v>33</v>
      </c>
      <c r="N14" s="58">
        <f>SUMIFS(Data!$H:$H,Data!$A:$A,Cataratorii!$B14,Data!$C:$C,Cataratorii!N$1)</f>
        <v>15</v>
      </c>
      <c r="O14" s="58">
        <f>SUMIFS(Data!$H:$H,Data!$A:$A,Cataratorii!$B14,Data!$C:$C,Cataratorii!O$1)</f>
        <v>1106</v>
      </c>
      <c r="P14" s="58">
        <f>SUMIFS(Data!$H:$H,Data!$A:$A,Cataratorii!$B14,Data!$C:$C,Cataratorii!P$1)</f>
        <v>504</v>
      </c>
      <c r="Q14" s="58">
        <f>SUMIFS(Data!$H:$H,Data!$A:$A,Cataratorii!$B14,Data!$C:$C,Cataratorii!Q$1)</f>
        <v>21</v>
      </c>
      <c r="R14" s="115">
        <f t="shared" si="1"/>
        <v>4476</v>
      </c>
      <c r="S14" s="28">
        <f>SUMIFS(Data!D:D,Data!A:A,Cataratorii!B14)</f>
        <v>212.81</v>
      </c>
      <c r="T14" s="1" t="str">
        <f>IF(VLOOKUP(B14,Participanti!A:D,4,0)=0," ","New")</f>
        <v xml:space="preserve"> </v>
      </c>
      <c r="U14" s="98">
        <f>R14/S14/1000</f>
        <v>2.1032846200836428E-2</v>
      </c>
    </row>
    <row r="15" spans="1:21" ht="12.75" x14ac:dyDescent="0.2">
      <c r="A15" s="65">
        <v>14</v>
      </c>
      <c r="B15" s="27" t="s">
        <v>483</v>
      </c>
      <c r="C15" s="58">
        <f>SUMIFS(Data!$H:$H,Data!$A:$A,Cataratorii!$B15,Data!$C:$C,Cataratorii!C$1)</f>
        <v>953</v>
      </c>
      <c r="D15" s="58">
        <f>SUMIFS(Data!$H:$H,Data!$A:$A,Cataratorii!$B15,Data!$C:$C,Cataratorii!D$1)</f>
        <v>181</v>
      </c>
      <c r="E15" s="58">
        <f>SUMIFS(Data!$H:$H,Data!$A:$A,Cataratorii!$B15,Data!$C:$C,Cataratorii!E$1)</f>
        <v>48</v>
      </c>
      <c r="F15" s="58">
        <f>SUMIFS(Data!$H:$H,Data!$A:$A,Cataratorii!$B15,Data!$C:$C,Cataratorii!F$1)</f>
        <v>1186</v>
      </c>
      <c r="G15" s="58">
        <f>SUMIFS(Data!$H:$H,Data!$A:$A,Cataratorii!$B15,Data!$C:$C,Cataratorii!G$1)</f>
        <v>103</v>
      </c>
      <c r="H15" s="58">
        <f>SUMIFS(Data!$H:$H,Data!$A:$A,Cataratorii!$B15,Data!$C:$C,Cataratorii!H$1)</f>
        <v>80</v>
      </c>
      <c r="I15" s="58">
        <f>SUMIFS(Data!$H:$H,Data!$A:$A,Cataratorii!$B15,Data!$C:$C,Cataratorii!I$1)</f>
        <v>83</v>
      </c>
      <c r="J15" s="58">
        <f>SUMIFS(Data!$H:$H,Data!$A:$A,Cataratorii!$B15,Data!$C:$C,Cataratorii!J$1)</f>
        <v>912</v>
      </c>
      <c r="K15" s="58">
        <f>SUMIFS(Data!$H:$H,Data!$A:$A,Cataratorii!$B15,Data!$C:$C,Cataratorii!K$1)</f>
        <v>180</v>
      </c>
      <c r="L15" s="58">
        <f>SUMIFS(Data!$H:$H,Data!$A:$A,Cataratorii!$B15,Data!$C:$C,Cataratorii!L$1)</f>
        <v>40</v>
      </c>
      <c r="M15" s="58">
        <f>SUMIFS(Data!$H:$H,Data!$A:$A,Cataratorii!$B15,Data!$C:$C,Cataratorii!M$1)</f>
        <v>15</v>
      </c>
      <c r="N15" s="58">
        <f>SUMIFS(Data!$H:$H,Data!$A:$A,Cataratorii!$B15,Data!$C:$C,Cataratorii!N$1)</f>
        <v>87</v>
      </c>
      <c r="O15" s="58">
        <f>SUMIFS(Data!$H:$H,Data!$A:$A,Cataratorii!$B15,Data!$C:$C,Cataratorii!O$1)</f>
        <v>32</v>
      </c>
      <c r="P15" s="58">
        <f>SUMIFS(Data!$H:$H,Data!$A:$A,Cataratorii!$B15,Data!$C:$C,Cataratorii!P$1)</f>
        <v>76</v>
      </c>
      <c r="Q15" s="58">
        <f>SUMIFS(Data!$H:$H,Data!$A:$A,Cataratorii!$B15,Data!$C:$C,Cataratorii!Q$1)</f>
        <v>260</v>
      </c>
      <c r="R15" s="115">
        <f t="shared" si="1"/>
        <v>4236</v>
      </c>
      <c r="S15" s="28">
        <f>SUMIFS(Data!D:D,Data!A:A,Cataratorii!B15)</f>
        <v>373.73099999999999</v>
      </c>
      <c r="T15" s="1" t="str">
        <f>IF(VLOOKUP(B15,Participanti!A:D,4,0)=0," ","New")</f>
        <v xml:space="preserve"> </v>
      </c>
      <c r="U15" s="98">
        <f>R15/S15/1000</f>
        <v>1.1334355458872826E-2</v>
      </c>
    </row>
    <row r="16" spans="1:21" ht="12.75" x14ac:dyDescent="0.2">
      <c r="A16" s="65">
        <v>15</v>
      </c>
      <c r="B16" s="27" t="s">
        <v>122</v>
      </c>
      <c r="C16" s="58">
        <f>SUMIFS(Data!$H:$H,Data!$A:$A,Cataratorii!$B16,Data!$C:$C,Cataratorii!C$1)</f>
        <v>960</v>
      </c>
      <c r="D16" s="58">
        <f>SUMIFS(Data!$H:$H,Data!$A:$A,Cataratorii!$B16,Data!$C:$C,Cataratorii!D$1)</f>
        <v>59</v>
      </c>
      <c r="E16" s="58">
        <f>SUMIFS(Data!$H:$H,Data!$A:$A,Cataratorii!$B16,Data!$C:$C,Cataratorii!E$1)</f>
        <v>1</v>
      </c>
      <c r="F16" s="58">
        <f>SUMIFS(Data!$H:$H,Data!$A:$A,Cataratorii!$B16,Data!$C:$C,Cataratorii!F$1)</f>
        <v>1024</v>
      </c>
      <c r="G16" s="58">
        <f>SUMIFS(Data!$H:$H,Data!$A:$A,Cataratorii!$B16,Data!$C:$C,Cataratorii!G$1)</f>
        <v>501</v>
      </c>
      <c r="H16" s="58">
        <f>SUMIFS(Data!$H:$H,Data!$A:$A,Cataratorii!$B16,Data!$C:$C,Cataratorii!H$1)</f>
        <v>17</v>
      </c>
      <c r="I16" s="58">
        <f>SUMIFS(Data!$H:$H,Data!$A:$A,Cataratorii!$B16,Data!$C:$C,Cataratorii!I$1)</f>
        <v>26</v>
      </c>
      <c r="J16" s="58">
        <f>SUMIFS(Data!$H:$H,Data!$A:$A,Cataratorii!$B16,Data!$C:$C,Cataratorii!J$1)</f>
        <v>121</v>
      </c>
      <c r="K16" s="58">
        <f>SUMIFS(Data!$H:$H,Data!$A:$A,Cataratorii!$B16,Data!$C:$C,Cataratorii!K$1)</f>
        <v>102</v>
      </c>
      <c r="L16" s="58">
        <f>SUMIFS(Data!$H:$H,Data!$A:$A,Cataratorii!$B16,Data!$C:$C,Cataratorii!L$1)</f>
        <v>7</v>
      </c>
      <c r="M16" s="58">
        <f>SUMIFS(Data!$H:$H,Data!$A:$A,Cataratorii!$B16,Data!$C:$C,Cataratorii!M$1)</f>
        <v>14</v>
      </c>
      <c r="N16" s="58">
        <f>SUMIFS(Data!$H:$H,Data!$A:$A,Cataratorii!$B16,Data!$C:$C,Cataratorii!N$1)</f>
        <v>277</v>
      </c>
      <c r="O16" s="58">
        <f>SUMIFS(Data!$H:$H,Data!$A:$A,Cataratorii!$B16,Data!$C:$C,Cataratorii!O$1)</f>
        <v>1005</v>
      </c>
      <c r="P16" s="58">
        <f>SUMIFS(Data!$H:$H,Data!$A:$A,Cataratorii!$B16,Data!$C:$C,Cataratorii!P$1)</f>
        <v>9</v>
      </c>
      <c r="Q16" s="58">
        <f>SUMIFS(Data!$H:$H,Data!$A:$A,Cataratorii!$B16,Data!$C:$C,Cataratorii!Q$1)</f>
        <v>22</v>
      </c>
      <c r="R16" s="115">
        <f t="shared" si="1"/>
        <v>4145</v>
      </c>
      <c r="S16" s="28">
        <f>SUMIFS(Data!D:D,Data!A:A,Cataratorii!B16)</f>
        <v>405.99</v>
      </c>
      <c r="T16" s="1" t="str">
        <f>IF(VLOOKUP(B16,Participanti!A:D,4,0)=0," ","New")</f>
        <v xml:space="preserve"> </v>
      </c>
      <c r="U16" s="98">
        <f>R16/S16/1000</f>
        <v>1.0209611074164387E-2</v>
      </c>
    </row>
    <row r="17" spans="1:21" ht="12.75" x14ac:dyDescent="0.2">
      <c r="A17" s="65">
        <v>16</v>
      </c>
      <c r="B17" s="27" t="s">
        <v>206</v>
      </c>
      <c r="C17" s="58">
        <f>SUMIFS(Data!$H:$H,Data!$A:$A,Cataratorii!$B17,Data!$C:$C,Cataratorii!C$1)</f>
        <v>286</v>
      </c>
      <c r="D17" s="58">
        <f>SUMIFS(Data!$H:$H,Data!$A:$A,Cataratorii!$B17,Data!$C:$C,Cataratorii!D$1)</f>
        <v>348</v>
      </c>
      <c r="E17" s="58">
        <f>SUMIFS(Data!$H:$H,Data!$A:$A,Cataratorii!$B17,Data!$C:$C,Cataratorii!E$1)</f>
        <v>21</v>
      </c>
      <c r="F17" s="58">
        <f>SUMIFS(Data!$H:$H,Data!$A:$A,Cataratorii!$B17,Data!$C:$C,Cataratorii!F$1)</f>
        <v>404</v>
      </c>
      <c r="G17" s="58">
        <f>SUMIFS(Data!$H:$H,Data!$A:$A,Cataratorii!$B17,Data!$C:$C,Cataratorii!G$1)</f>
        <v>91</v>
      </c>
      <c r="H17" s="58">
        <f>SUMIFS(Data!$H:$H,Data!$A:$A,Cataratorii!$B17,Data!$C:$C,Cataratorii!H$1)</f>
        <v>679</v>
      </c>
      <c r="I17" s="58">
        <f>SUMIFS(Data!$H:$H,Data!$A:$A,Cataratorii!$B17,Data!$C:$C,Cataratorii!I$1)</f>
        <v>158</v>
      </c>
      <c r="J17" s="58">
        <f>SUMIFS(Data!$H:$H,Data!$A:$A,Cataratorii!$B17,Data!$C:$C,Cataratorii!J$1)</f>
        <v>462</v>
      </c>
      <c r="K17" s="58">
        <f>SUMIFS(Data!$H:$H,Data!$A:$A,Cataratorii!$B17,Data!$C:$C,Cataratorii!K$1)</f>
        <v>17</v>
      </c>
      <c r="L17" s="58">
        <f>SUMIFS(Data!$H:$H,Data!$A:$A,Cataratorii!$B17,Data!$C:$C,Cataratorii!L$1)</f>
        <v>11</v>
      </c>
      <c r="M17" s="58">
        <f>SUMIFS(Data!$H:$H,Data!$A:$A,Cataratorii!$B17,Data!$C:$C,Cataratorii!M$1)</f>
        <v>300</v>
      </c>
      <c r="N17" s="58">
        <f>SUMIFS(Data!$H:$H,Data!$A:$A,Cataratorii!$B17,Data!$C:$C,Cataratorii!N$1)</f>
        <v>45</v>
      </c>
      <c r="O17" s="58">
        <f>SUMIFS(Data!$H:$H,Data!$A:$A,Cataratorii!$B17,Data!$C:$C,Cataratorii!O$1)</f>
        <v>705</v>
      </c>
      <c r="P17" s="58">
        <f>SUMIFS(Data!$H:$H,Data!$A:$A,Cataratorii!$B17,Data!$C:$C,Cataratorii!P$1)</f>
        <v>121</v>
      </c>
      <c r="Q17" s="58">
        <f>SUMIFS(Data!$H:$H,Data!$A:$A,Cataratorii!$B17,Data!$C:$C,Cataratorii!Q$1)</f>
        <v>30</v>
      </c>
      <c r="R17" s="115">
        <f t="shared" si="1"/>
        <v>3678</v>
      </c>
      <c r="S17" s="28">
        <f>SUMIFS(Data!D:D,Data!A:A,Cataratorii!B17)</f>
        <v>282.93</v>
      </c>
      <c r="T17" s="1" t="str">
        <f>IF(VLOOKUP(B17,Participanti!A:D,4,0)=0," ","New")</f>
        <v xml:space="preserve"> </v>
      </c>
      <c r="U17" s="98">
        <f>R17/S17/1000</f>
        <v>1.2999681900116637E-2</v>
      </c>
    </row>
    <row r="18" spans="1:21" ht="12.75" x14ac:dyDescent="0.2">
      <c r="A18" s="65">
        <v>17</v>
      </c>
      <c r="B18" s="27" t="s">
        <v>493</v>
      </c>
      <c r="C18" s="58">
        <f>SUMIFS(Data!$H:$H,Data!$A:$A,Cataratorii!$B18,Data!$C:$C,Cataratorii!C$1)</f>
        <v>82</v>
      </c>
      <c r="D18" s="58">
        <f>SUMIFS(Data!$H:$H,Data!$A:$A,Cataratorii!$B18,Data!$C:$C,Cataratorii!D$1)</f>
        <v>221</v>
      </c>
      <c r="E18" s="58">
        <f>SUMIFS(Data!$H:$H,Data!$A:$A,Cataratorii!$B18,Data!$C:$C,Cataratorii!E$1)</f>
        <v>41</v>
      </c>
      <c r="F18" s="58">
        <f>SUMIFS(Data!$H:$H,Data!$A:$A,Cataratorii!$B18,Data!$C:$C,Cataratorii!F$1)</f>
        <v>118</v>
      </c>
      <c r="G18" s="58">
        <f>SUMIFS(Data!$H:$H,Data!$A:$A,Cataratorii!$B18,Data!$C:$C,Cataratorii!G$1)</f>
        <v>43</v>
      </c>
      <c r="H18" s="58">
        <f>SUMIFS(Data!$H:$H,Data!$A:$A,Cataratorii!$B18,Data!$C:$C,Cataratorii!H$1)</f>
        <v>52</v>
      </c>
      <c r="I18" s="58">
        <f>SUMIFS(Data!$H:$H,Data!$A:$A,Cataratorii!$B18,Data!$C:$C,Cataratorii!I$1)</f>
        <v>86</v>
      </c>
      <c r="J18" s="58">
        <f>SUMIFS(Data!$H:$H,Data!$A:$A,Cataratorii!$B18,Data!$C:$C,Cataratorii!J$1)</f>
        <v>15</v>
      </c>
      <c r="K18" s="58">
        <f>SUMIFS(Data!$H:$H,Data!$A:$A,Cataratorii!$B18,Data!$C:$C,Cataratorii!K$1)</f>
        <v>19</v>
      </c>
      <c r="L18" s="58">
        <f>SUMIFS(Data!$H:$H,Data!$A:$A,Cataratorii!$B18,Data!$C:$C,Cataratorii!L$1)</f>
        <v>22</v>
      </c>
      <c r="M18" s="58">
        <f>SUMIFS(Data!$H:$H,Data!$A:$A,Cataratorii!$B18,Data!$C:$C,Cataratorii!M$1)</f>
        <v>626</v>
      </c>
      <c r="N18" s="58">
        <f>SUMIFS(Data!$H:$H,Data!$A:$A,Cataratorii!$B18,Data!$C:$C,Cataratorii!N$1)</f>
        <v>46</v>
      </c>
      <c r="O18" s="58">
        <f>SUMIFS(Data!$H:$H,Data!$A:$A,Cataratorii!$B18,Data!$C:$C,Cataratorii!O$1)</f>
        <v>23</v>
      </c>
      <c r="P18" s="58">
        <f>SUMIFS(Data!$H:$H,Data!$A:$A,Cataratorii!$B18,Data!$C:$C,Cataratorii!P$1)</f>
        <v>25</v>
      </c>
      <c r="Q18" s="58">
        <f>SUMIFS(Data!$H:$H,Data!$A:$A,Cataratorii!$B18,Data!$C:$C,Cataratorii!Q$1)</f>
        <v>2013</v>
      </c>
      <c r="R18" s="115">
        <f t="shared" si="1"/>
        <v>3432</v>
      </c>
      <c r="S18" s="28">
        <f>SUMIFS(Data!D:D,Data!A:A,Cataratorii!B18)</f>
        <v>315.92999999999995</v>
      </c>
      <c r="T18" s="1" t="str">
        <f>IF(VLOOKUP(B18,Participanti!A:D,4,0)=0," ","New")</f>
        <v xml:space="preserve"> </v>
      </c>
      <c r="U18" s="98">
        <f>R18/S18/1000</f>
        <v>1.0863165891178427E-2</v>
      </c>
    </row>
    <row r="19" spans="1:21" ht="12.75" x14ac:dyDescent="0.2">
      <c r="A19" s="65">
        <v>18</v>
      </c>
      <c r="B19" s="27" t="s">
        <v>312</v>
      </c>
      <c r="C19" s="58">
        <f>SUMIFS(Data!$H:$H,Data!$A:$A,Cataratorii!$B19,Data!$C:$C,Cataratorii!C$1)</f>
        <v>195</v>
      </c>
      <c r="D19" s="58">
        <f>SUMIFS(Data!$H:$H,Data!$A:$A,Cataratorii!$B19,Data!$C:$C,Cataratorii!D$1)</f>
        <v>121</v>
      </c>
      <c r="E19" s="58">
        <f>SUMIFS(Data!$H:$H,Data!$A:$A,Cataratorii!$B19,Data!$C:$C,Cataratorii!E$1)</f>
        <v>135</v>
      </c>
      <c r="F19" s="58">
        <f>SUMIFS(Data!$H:$H,Data!$A:$A,Cataratorii!$B19,Data!$C:$C,Cataratorii!F$1)</f>
        <v>197</v>
      </c>
      <c r="G19" s="58">
        <f>SUMIFS(Data!$H:$H,Data!$A:$A,Cataratorii!$B19,Data!$C:$C,Cataratorii!G$1)</f>
        <v>156</v>
      </c>
      <c r="H19" s="58">
        <f>SUMIFS(Data!$H:$H,Data!$A:$A,Cataratorii!$B19,Data!$C:$C,Cataratorii!H$1)</f>
        <v>265</v>
      </c>
      <c r="I19" s="58">
        <f>SUMIFS(Data!$H:$H,Data!$A:$A,Cataratorii!$B19,Data!$C:$C,Cataratorii!I$1)</f>
        <v>149</v>
      </c>
      <c r="J19" s="58">
        <f>SUMIFS(Data!$H:$H,Data!$A:$A,Cataratorii!$B19,Data!$C:$C,Cataratorii!J$1)</f>
        <v>245</v>
      </c>
      <c r="K19" s="58">
        <f>SUMIFS(Data!$H:$H,Data!$A:$A,Cataratorii!$B19,Data!$C:$C,Cataratorii!K$1)</f>
        <v>208</v>
      </c>
      <c r="L19" s="58">
        <f>SUMIFS(Data!$H:$H,Data!$A:$A,Cataratorii!$B19,Data!$C:$C,Cataratorii!L$1)</f>
        <v>83</v>
      </c>
      <c r="M19" s="58">
        <f>SUMIFS(Data!$H:$H,Data!$A:$A,Cataratorii!$B19,Data!$C:$C,Cataratorii!M$1)</f>
        <v>108</v>
      </c>
      <c r="N19" s="58">
        <f>SUMIFS(Data!$H:$H,Data!$A:$A,Cataratorii!$B19,Data!$C:$C,Cataratorii!N$1)</f>
        <v>191</v>
      </c>
      <c r="O19" s="58">
        <f>SUMIFS(Data!$H:$H,Data!$A:$A,Cataratorii!$B19,Data!$C:$C,Cataratorii!O$1)</f>
        <v>129</v>
      </c>
      <c r="P19" s="58">
        <f>SUMIFS(Data!$H:$H,Data!$A:$A,Cataratorii!$B19,Data!$C:$C,Cataratorii!P$1)</f>
        <v>89</v>
      </c>
      <c r="Q19" s="58">
        <f>SUMIFS(Data!$H:$H,Data!$A:$A,Cataratorii!$B19,Data!$C:$C,Cataratorii!Q$1)</f>
        <v>1115</v>
      </c>
      <c r="R19" s="115">
        <f t="shared" si="1"/>
        <v>3386</v>
      </c>
      <c r="S19" s="28">
        <f>SUMIFS(Data!D:D,Data!A:A,Cataratorii!B19)</f>
        <v>251.48000000000002</v>
      </c>
      <c r="T19" s="1" t="str">
        <f>IF(VLOOKUP(B19,Participanti!A:D,4,0)=0," ","New")</f>
        <v xml:space="preserve"> </v>
      </c>
      <c r="U19" s="98">
        <f>R19/S19/1000</f>
        <v>1.3464291394941943E-2</v>
      </c>
    </row>
    <row r="20" spans="1:21" ht="12.75" x14ac:dyDescent="0.2">
      <c r="A20" s="65">
        <v>19</v>
      </c>
      <c r="B20" s="27" t="s">
        <v>338</v>
      </c>
      <c r="C20" s="58">
        <f>SUMIFS(Data!$H:$H,Data!$A:$A,Cataratorii!$B20,Data!$C:$C,Cataratorii!C$1)</f>
        <v>553</v>
      </c>
      <c r="D20" s="58">
        <f>SUMIFS(Data!$H:$H,Data!$A:$A,Cataratorii!$B20,Data!$C:$C,Cataratorii!D$1)</f>
        <v>54</v>
      </c>
      <c r="E20" s="58">
        <f>SUMIFS(Data!$H:$H,Data!$A:$A,Cataratorii!$B20,Data!$C:$C,Cataratorii!E$1)</f>
        <v>45</v>
      </c>
      <c r="F20" s="58">
        <f>SUMIFS(Data!$H:$H,Data!$A:$A,Cataratorii!$B20,Data!$C:$C,Cataratorii!F$1)</f>
        <v>0</v>
      </c>
      <c r="G20" s="58">
        <f>SUMIFS(Data!$H:$H,Data!$A:$A,Cataratorii!$B20,Data!$C:$C,Cataratorii!G$1)</f>
        <v>0</v>
      </c>
      <c r="H20" s="58">
        <f>SUMIFS(Data!$H:$H,Data!$A:$A,Cataratorii!$B20,Data!$C:$C,Cataratorii!H$1)</f>
        <v>0</v>
      </c>
      <c r="I20" s="58">
        <f>SUMIFS(Data!$H:$H,Data!$A:$A,Cataratorii!$B20,Data!$C:$C,Cataratorii!I$1)</f>
        <v>39</v>
      </c>
      <c r="J20" s="58">
        <f>SUMIFS(Data!$H:$H,Data!$A:$A,Cataratorii!$B20,Data!$C:$C,Cataratorii!J$1)</f>
        <v>0</v>
      </c>
      <c r="K20" s="58">
        <f>SUMIFS(Data!$H:$H,Data!$A:$A,Cataratorii!$B20,Data!$C:$C,Cataratorii!K$1)</f>
        <v>127</v>
      </c>
      <c r="L20" s="58">
        <f>SUMIFS(Data!$H:$H,Data!$A:$A,Cataratorii!$B20,Data!$C:$C,Cataratorii!L$1)</f>
        <v>1303</v>
      </c>
      <c r="M20" s="58">
        <f>SUMIFS(Data!$H:$H,Data!$A:$A,Cataratorii!$B20,Data!$C:$C,Cataratorii!M$1)</f>
        <v>30</v>
      </c>
      <c r="N20" s="58">
        <f>SUMIFS(Data!$H:$H,Data!$A:$A,Cataratorii!$B20,Data!$C:$C,Cataratorii!N$1)</f>
        <v>83</v>
      </c>
      <c r="O20" s="58">
        <f>SUMIFS(Data!$H:$H,Data!$A:$A,Cataratorii!$B20,Data!$C:$C,Cataratorii!O$1)</f>
        <v>0</v>
      </c>
      <c r="P20" s="58">
        <f>SUMIFS(Data!$H:$H,Data!$A:$A,Cataratorii!$B20,Data!$C:$C,Cataratorii!P$1)</f>
        <v>136</v>
      </c>
      <c r="Q20" s="58">
        <f>SUMIFS(Data!$H:$H,Data!$A:$A,Cataratorii!$B20,Data!$C:$C,Cataratorii!Q$1)</f>
        <v>1015</v>
      </c>
      <c r="R20" s="115">
        <f t="shared" si="1"/>
        <v>3385</v>
      </c>
      <c r="S20" s="28">
        <f>SUMIFS(Data!D:D,Data!A:A,Cataratorii!B20)</f>
        <v>281.58</v>
      </c>
      <c r="T20" s="1" t="str">
        <f>IF(VLOOKUP(B20,Participanti!A:D,4,0)=0," ","New")</f>
        <v xml:space="preserve"> </v>
      </c>
      <c r="U20" s="98">
        <f>R20/S20/1000</f>
        <v>1.2021450387101357E-2</v>
      </c>
    </row>
    <row r="21" spans="1:21" ht="12.75" x14ac:dyDescent="0.2">
      <c r="A21" s="65">
        <v>20</v>
      </c>
      <c r="B21" s="27" t="s">
        <v>180</v>
      </c>
      <c r="C21" s="58">
        <f>SUMIFS(Data!$H:$H,Data!$A:$A,Cataratorii!$B21,Data!$C:$C,Cataratorii!C$1)</f>
        <v>13</v>
      </c>
      <c r="D21" s="58">
        <f>SUMIFS(Data!$H:$H,Data!$A:$A,Cataratorii!$B21,Data!$C:$C,Cataratorii!D$1)</f>
        <v>13</v>
      </c>
      <c r="E21" s="58">
        <f>SUMIFS(Data!$H:$H,Data!$A:$A,Cataratorii!$B21,Data!$C:$C,Cataratorii!E$1)</f>
        <v>13</v>
      </c>
      <c r="F21" s="58">
        <f>SUMIFS(Data!$H:$H,Data!$A:$A,Cataratorii!$B21,Data!$C:$C,Cataratorii!F$1)</f>
        <v>92</v>
      </c>
      <c r="G21" s="58">
        <f>SUMIFS(Data!$H:$H,Data!$A:$A,Cataratorii!$B21,Data!$C:$C,Cataratorii!G$1)</f>
        <v>1143</v>
      </c>
      <c r="H21" s="58">
        <f>SUMIFS(Data!$H:$H,Data!$A:$A,Cataratorii!$B21,Data!$C:$C,Cataratorii!H$1)</f>
        <v>14</v>
      </c>
      <c r="I21" s="58">
        <f>SUMIFS(Data!$H:$H,Data!$A:$A,Cataratorii!$B21,Data!$C:$C,Cataratorii!I$1)</f>
        <v>68</v>
      </c>
      <c r="J21" s="58">
        <f>SUMIFS(Data!$H:$H,Data!$A:$A,Cataratorii!$B21,Data!$C:$C,Cataratorii!J$1)</f>
        <v>13</v>
      </c>
      <c r="K21" s="58">
        <f>SUMIFS(Data!$H:$H,Data!$A:$A,Cataratorii!$B21,Data!$C:$C,Cataratorii!K$1)</f>
        <v>4</v>
      </c>
      <c r="L21" s="58">
        <f>SUMIFS(Data!$H:$H,Data!$A:$A,Cataratorii!$B21,Data!$C:$C,Cataratorii!L$1)</f>
        <v>7</v>
      </c>
      <c r="M21" s="58">
        <f>SUMIFS(Data!$H:$H,Data!$A:$A,Cataratorii!$B21,Data!$C:$C,Cataratorii!M$1)</f>
        <v>10</v>
      </c>
      <c r="N21" s="58">
        <f>SUMIFS(Data!$H:$H,Data!$A:$A,Cataratorii!$B21,Data!$C:$C,Cataratorii!N$1)</f>
        <v>61</v>
      </c>
      <c r="O21" s="58">
        <f>SUMIFS(Data!$H:$H,Data!$A:$A,Cataratorii!$B21,Data!$C:$C,Cataratorii!O$1)</f>
        <v>1762</v>
      </c>
      <c r="P21" s="58">
        <f>SUMIFS(Data!$H:$H,Data!$A:$A,Cataratorii!$B21,Data!$C:$C,Cataratorii!P$1)</f>
        <v>10</v>
      </c>
      <c r="Q21" s="58">
        <f>SUMIFS(Data!$H:$H,Data!$A:$A,Cataratorii!$B21,Data!$C:$C,Cataratorii!Q$1)</f>
        <v>28</v>
      </c>
      <c r="R21" s="115">
        <f t="shared" si="1"/>
        <v>3251</v>
      </c>
      <c r="S21" s="28">
        <f>SUMIFS(Data!D:D,Data!A:A,Cataratorii!B21)</f>
        <v>263.51</v>
      </c>
      <c r="T21" s="1" t="str">
        <f>IF(VLOOKUP(B21,Participanti!A:D,4,0)=0," ","New")</f>
        <v xml:space="preserve"> </v>
      </c>
      <c r="U21" s="98">
        <f>R21/S21/1000</f>
        <v>1.2337292702364238E-2</v>
      </c>
    </row>
    <row r="22" spans="1:21" ht="12.75" x14ac:dyDescent="0.2">
      <c r="A22" s="65">
        <v>21</v>
      </c>
      <c r="B22" s="27" t="s">
        <v>200</v>
      </c>
      <c r="C22" s="58">
        <f>SUMIFS(Data!$H:$H,Data!$A:$A,Cataratorii!$B22,Data!$C:$C,Cataratorii!C$1)</f>
        <v>55</v>
      </c>
      <c r="D22" s="58">
        <f>SUMIFS(Data!$H:$H,Data!$A:$A,Cataratorii!$B22,Data!$C:$C,Cataratorii!D$1)</f>
        <v>909</v>
      </c>
      <c r="E22" s="58">
        <f>SUMIFS(Data!$H:$H,Data!$A:$A,Cataratorii!$B22,Data!$C:$C,Cataratorii!E$1)</f>
        <v>43</v>
      </c>
      <c r="F22" s="58">
        <f>SUMIFS(Data!$H:$H,Data!$A:$A,Cataratorii!$B22,Data!$C:$C,Cataratorii!F$1)</f>
        <v>115</v>
      </c>
      <c r="G22" s="58">
        <f>SUMIFS(Data!$H:$H,Data!$A:$A,Cataratorii!$B22,Data!$C:$C,Cataratorii!G$1)</f>
        <v>1170</v>
      </c>
      <c r="H22" s="58">
        <f>SUMIFS(Data!$H:$H,Data!$A:$A,Cataratorii!$B22,Data!$C:$C,Cataratorii!H$1)</f>
        <v>2</v>
      </c>
      <c r="I22" s="58">
        <f>SUMIFS(Data!$H:$H,Data!$A:$A,Cataratorii!$B22,Data!$C:$C,Cataratorii!I$1)</f>
        <v>25</v>
      </c>
      <c r="J22" s="58">
        <f>SUMIFS(Data!$H:$H,Data!$A:$A,Cataratorii!$B22,Data!$C:$C,Cataratorii!J$1)</f>
        <v>36</v>
      </c>
      <c r="K22" s="58">
        <f>SUMIFS(Data!$H:$H,Data!$A:$A,Cataratorii!$B22,Data!$C:$C,Cataratorii!K$1)</f>
        <v>3</v>
      </c>
      <c r="L22" s="58">
        <f>SUMIFS(Data!$H:$H,Data!$A:$A,Cataratorii!$B22,Data!$C:$C,Cataratorii!L$1)</f>
        <v>49</v>
      </c>
      <c r="M22" s="58">
        <f>SUMIFS(Data!$H:$H,Data!$A:$A,Cataratorii!$B22,Data!$C:$C,Cataratorii!M$1)</f>
        <v>32</v>
      </c>
      <c r="N22" s="58">
        <f>SUMIFS(Data!$H:$H,Data!$A:$A,Cataratorii!$B22,Data!$C:$C,Cataratorii!N$1)</f>
        <v>4</v>
      </c>
      <c r="O22" s="58">
        <f>SUMIFS(Data!$H:$H,Data!$A:$A,Cataratorii!$B22,Data!$C:$C,Cataratorii!O$1)</f>
        <v>715</v>
      </c>
      <c r="P22" s="58">
        <f>SUMIFS(Data!$H:$H,Data!$A:$A,Cataratorii!$B22,Data!$C:$C,Cataratorii!P$1)</f>
        <v>0</v>
      </c>
      <c r="Q22" s="58">
        <f>SUMIFS(Data!$H:$H,Data!$A:$A,Cataratorii!$B22,Data!$C:$C,Cataratorii!Q$1)</f>
        <v>23</v>
      </c>
      <c r="R22" s="115">
        <f t="shared" si="1"/>
        <v>3181</v>
      </c>
      <c r="S22" s="28">
        <f>SUMIFS(Data!D:D,Data!A:A,Cataratorii!B22)</f>
        <v>200.60999999999999</v>
      </c>
      <c r="T22" s="1" t="str">
        <f>IF(VLOOKUP(B22,Participanti!A:D,4,0)=0," ","New")</f>
        <v xml:space="preserve"> </v>
      </c>
      <c r="U22" s="98">
        <f>R22/S22/1000</f>
        <v>1.5856637256368079E-2</v>
      </c>
    </row>
    <row r="23" spans="1:21" ht="12.75" x14ac:dyDescent="0.2">
      <c r="A23" s="65">
        <v>22</v>
      </c>
      <c r="B23" s="27" t="s">
        <v>182</v>
      </c>
      <c r="C23" s="58">
        <f>SUMIFS(Data!$H:$H,Data!$A:$A,Cataratorii!$B23,Data!$C:$C,Cataratorii!C$1)</f>
        <v>88</v>
      </c>
      <c r="D23" s="58">
        <f>SUMIFS(Data!$H:$H,Data!$A:$A,Cataratorii!$B23,Data!$C:$C,Cataratorii!D$1)</f>
        <v>1791</v>
      </c>
      <c r="E23" s="58">
        <f>SUMIFS(Data!$H:$H,Data!$A:$A,Cataratorii!$B23,Data!$C:$C,Cataratorii!E$1)</f>
        <v>48</v>
      </c>
      <c r="F23" s="58">
        <f>SUMIFS(Data!$H:$H,Data!$A:$A,Cataratorii!$B23,Data!$C:$C,Cataratorii!F$1)</f>
        <v>127</v>
      </c>
      <c r="G23" s="58">
        <f>SUMIFS(Data!$H:$H,Data!$A:$A,Cataratorii!$B23,Data!$C:$C,Cataratorii!G$1)</f>
        <v>2</v>
      </c>
      <c r="H23" s="58">
        <f>SUMIFS(Data!$H:$H,Data!$A:$A,Cataratorii!$B23,Data!$C:$C,Cataratorii!H$1)</f>
        <v>70</v>
      </c>
      <c r="I23" s="58">
        <f>SUMIFS(Data!$H:$H,Data!$A:$A,Cataratorii!$B23,Data!$C:$C,Cataratorii!I$1)</f>
        <v>2</v>
      </c>
      <c r="J23" s="58">
        <f>SUMIFS(Data!$H:$H,Data!$A:$A,Cataratorii!$B23,Data!$C:$C,Cataratorii!J$1)</f>
        <v>37</v>
      </c>
      <c r="K23" s="58">
        <f>SUMIFS(Data!$H:$H,Data!$A:$A,Cataratorii!$B23,Data!$C:$C,Cataratorii!K$1)</f>
        <v>47</v>
      </c>
      <c r="L23" s="58">
        <f>SUMIFS(Data!$H:$H,Data!$A:$A,Cataratorii!$B23,Data!$C:$C,Cataratorii!L$1)</f>
        <v>87</v>
      </c>
      <c r="M23" s="58">
        <f>SUMIFS(Data!$H:$H,Data!$A:$A,Cataratorii!$B23,Data!$C:$C,Cataratorii!M$1)</f>
        <v>22</v>
      </c>
      <c r="N23" s="58">
        <f>SUMIFS(Data!$H:$H,Data!$A:$A,Cataratorii!$B23,Data!$C:$C,Cataratorii!N$1)</f>
        <v>2</v>
      </c>
      <c r="O23" s="58">
        <f>SUMIFS(Data!$H:$H,Data!$A:$A,Cataratorii!$B23,Data!$C:$C,Cataratorii!O$1)</f>
        <v>703</v>
      </c>
      <c r="P23" s="58">
        <f>SUMIFS(Data!$H:$H,Data!$A:$A,Cataratorii!$B23,Data!$C:$C,Cataratorii!P$1)</f>
        <v>15</v>
      </c>
      <c r="Q23" s="58">
        <f>SUMIFS(Data!$H:$H,Data!$A:$A,Cataratorii!$B23,Data!$C:$C,Cataratorii!Q$1)</f>
        <v>23</v>
      </c>
      <c r="R23" s="115">
        <f t="shared" si="1"/>
        <v>3064</v>
      </c>
      <c r="S23" s="28">
        <f>SUMIFS(Data!D:D,Data!A:A,Cataratorii!B23)</f>
        <v>272.98000000000008</v>
      </c>
      <c r="T23" s="1" t="str">
        <f>IF(VLOOKUP(B23,Participanti!A:D,4,0)=0," ","New")</f>
        <v xml:space="preserve"> </v>
      </c>
      <c r="U23" s="98">
        <f>R23/S23/1000</f>
        <v>1.1224265513957063E-2</v>
      </c>
    </row>
    <row r="24" spans="1:21" ht="12.75" x14ac:dyDescent="0.2">
      <c r="A24" s="65">
        <v>23</v>
      </c>
      <c r="B24" s="190" t="s">
        <v>343</v>
      </c>
      <c r="C24" s="58">
        <f>SUMIFS(Data!$H:$H,Data!$A:$A,Cataratorii!$B24,Data!$C:$C,Cataratorii!C$1)</f>
        <v>90</v>
      </c>
      <c r="D24" s="58">
        <f>SUMIFS(Data!$H:$H,Data!$A:$A,Cataratorii!$B24,Data!$C:$C,Cataratorii!D$1)</f>
        <v>556</v>
      </c>
      <c r="E24" s="58">
        <f>SUMIFS(Data!$H:$H,Data!$A:$A,Cataratorii!$B24,Data!$C:$C,Cataratorii!E$1)</f>
        <v>11</v>
      </c>
      <c r="F24" s="58">
        <f>SUMIFS(Data!$H:$H,Data!$A:$A,Cataratorii!$B24,Data!$C:$C,Cataratorii!F$1)</f>
        <v>90</v>
      </c>
      <c r="G24" s="58">
        <f>SUMIFS(Data!$H:$H,Data!$A:$A,Cataratorii!$B24,Data!$C:$C,Cataratorii!G$1)</f>
        <v>235</v>
      </c>
      <c r="H24" s="58">
        <f>SUMIFS(Data!$H:$H,Data!$A:$A,Cataratorii!$B24,Data!$C:$C,Cataratorii!H$1)</f>
        <v>19</v>
      </c>
      <c r="I24" s="58">
        <f>SUMIFS(Data!$H:$H,Data!$A:$A,Cataratorii!$B24,Data!$C:$C,Cataratorii!I$1)</f>
        <v>105</v>
      </c>
      <c r="J24" s="58">
        <f>SUMIFS(Data!$H:$H,Data!$A:$A,Cataratorii!$B24,Data!$C:$C,Cataratorii!J$1)</f>
        <v>346</v>
      </c>
      <c r="K24" s="58">
        <f>SUMIFS(Data!$H:$H,Data!$A:$A,Cataratorii!$B24,Data!$C:$C,Cataratorii!K$1)</f>
        <v>26</v>
      </c>
      <c r="L24" s="58">
        <f>SUMIFS(Data!$H:$H,Data!$A:$A,Cataratorii!$B24,Data!$C:$C,Cataratorii!L$1)</f>
        <v>346</v>
      </c>
      <c r="M24" s="58">
        <f>SUMIFS(Data!$H:$H,Data!$A:$A,Cataratorii!$B24,Data!$C:$C,Cataratorii!M$1)</f>
        <v>92</v>
      </c>
      <c r="N24" s="58">
        <f>SUMIFS(Data!$H:$H,Data!$A:$A,Cataratorii!$B24,Data!$C:$C,Cataratorii!N$1)</f>
        <v>18</v>
      </c>
      <c r="O24" s="58">
        <f>SUMIFS(Data!$H:$H,Data!$A:$A,Cataratorii!$B24,Data!$C:$C,Cataratorii!O$1)</f>
        <v>388</v>
      </c>
      <c r="P24" s="58">
        <f>SUMIFS(Data!$H:$H,Data!$A:$A,Cataratorii!$B24,Data!$C:$C,Cataratorii!P$1)</f>
        <v>546</v>
      </c>
      <c r="Q24" s="58">
        <f>SUMIFS(Data!$H:$H,Data!$A:$A,Cataratorii!$B24,Data!$C:$C,Cataratorii!Q$1)</f>
        <v>40</v>
      </c>
      <c r="R24" s="115">
        <f t="shared" si="1"/>
        <v>2908</v>
      </c>
      <c r="S24" s="28">
        <f>SUMIFS(Data!D:D,Data!A:A,Cataratorii!B24)</f>
        <v>271.71000000000004</v>
      </c>
      <c r="T24" s="1" t="str">
        <f>IF(VLOOKUP(B24,Participanti!A:D,4,0)=0," ","New")</f>
        <v xml:space="preserve"> </v>
      </c>
      <c r="U24" s="98">
        <f>R24/S24/1000</f>
        <v>1.070258731736042E-2</v>
      </c>
    </row>
    <row r="25" spans="1:21" ht="12.75" x14ac:dyDescent="0.2">
      <c r="A25" s="65">
        <v>24</v>
      </c>
      <c r="B25" s="27" t="s">
        <v>274</v>
      </c>
      <c r="C25" s="58">
        <f>SUMIFS(Data!$H:$H,Data!$A:$A,Cataratorii!$B25,Data!$C:$C,Cataratorii!C$1)</f>
        <v>316</v>
      </c>
      <c r="D25" s="58">
        <f>SUMIFS(Data!$H:$H,Data!$A:$A,Cataratorii!$B25,Data!$C:$C,Cataratorii!D$1)</f>
        <v>274</v>
      </c>
      <c r="E25" s="58">
        <f>SUMIFS(Data!$H:$H,Data!$A:$A,Cataratorii!$B25,Data!$C:$C,Cataratorii!E$1)</f>
        <v>89</v>
      </c>
      <c r="F25" s="58">
        <f>SUMIFS(Data!$H:$H,Data!$A:$A,Cataratorii!$B25,Data!$C:$C,Cataratorii!F$1)</f>
        <v>193</v>
      </c>
      <c r="G25" s="58">
        <f>SUMIFS(Data!$H:$H,Data!$A:$A,Cataratorii!$B25,Data!$C:$C,Cataratorii!G$1)</f>
        <v>0</v>
      </c>
      <c r="H25" s="58">
        <f>SUMIFS(Data!$H:$H,Data!$A:$A,Cataratorii!$B25,Data!$C:$C,Cataratorii!H$1)</f>
        <v>0</v>
      </c>
      <c r="I25" s="58">
        <f>SUMIFS(Data!$H:$H,Data!$A:$A,Cataratorii!$B25,Data!$C:$C,Cataratorii!I$1)</f>
        <v>197</v>
      </c>
      <c r="J25" s="58">
        <f>SUMIFS(Data!$H:$H,Data!$A:$A,Cataratorii!$B25,Data!$C:$C,Cataratorii!J$1)</f>
        <v>215</v>
      </c>
      <c r="K25" s="58">
        <f>SUMIFS(Data!$H:$H,Data!$A:$A,Cataratorii!$B25,Data!$C:$C,Cataratorii!K$1)</f>
        <v>369</v>
      </c>
      <c r="L25" s="58">
        <f>SUMIFS(Data!$H:$H,Data!$A:$A,Cataratorii!$B25,Data!$C:$C,Cataratorii!L$1)</f>
        <v>445</v>
      </c>
      <c r="M25" s="58">
        <f>SUMIFS(Data!$H:$H,Data!$A:$A,Cataratorii!$B25,Data!$C:$C,Cataratorii!M$1)</f>
        <v>0</v>
      </c>
      <c r="N25" s="58">
        <f>SUMIFS(Data!$H:$H,Data!$A:$A,Cataratorii!$B25,Data!$C:$C,Cataratorii!N$1)</f>
        <v>144</v>
      </c>
      <c r="O25" s="58">
        <f>SUMIFS(Data!$H:$H,Data!$A:$A,Cataratorii!$B25,Data!$C:$C,Cataratorii!O$1)</f>
        <v>0</v>
      </c>
      <c r="P25" s="58">
        <f>SUMIFS(Data!$H:$H,Data!$A:$A,Cataratorii!$B25,Data!$C:$C,Cataratorii!P$1)</f>
        <v>316</v>
      </c>
      <c r="Q25" s="58">
        <f>SUMIFS(Data!$H:$H,Data!$A:$A,Cataratorii!$B25,Data!$C:$C,Cataratorii!Q$1)</f>
        <v>73</v>
      </c>
      <c r="R25" s="115">
        <f t="shared" si="1"/>
        <v>2631</v>
      </c>
      <c r="S25" s="28">
        <f>SUMIFS(Data!D:D,Data!A:A,Cataratorii!B25)</f>
        <v>141.56</v>
      </c>
      <c r="T25" s="1" t="str">
        <f>IF(VLOOKUP(B25,Participanti!A:D,4,0)=0," ","New")</f>
        <v xml:space="preserve"> </v>
      </c>
      <c r="U25" s="98">
        <f>R25/S25/1000</f>
        <v>1.8585758688895167E-2</v>
      </c>
    </row>
    <row r="26" spans="1:21" ht="12.75" x14ac:dyDescent="0.2">
      <c r="A26" s="65">
        <v>25</v>
      </c>
      <c r="B26" s="27" t="s">
        <v>301</v>
      </c>
      <c r="C26" s="58">
        <f>SUMIFS(Data!$H:$H,Data!$A:$A,Cataratorii!$B26,Data!$C:$C,Cataratorii!C$1)</f>
        <v>9</v>
      </c>
      <c r="D26" s="58">
        <f>SUMIFS(Data!$H:$H,Data!$A:$A,Cataratorii!$B26,Data!$C:$C,Cataratorii!D$1)</f>
        <v>660</v>
      </c>
      <c r="E26" s="58">
        <f>SUMIFS(Data!$H:$H,Data!$A:$A,Cataratorii!$B26,Data!$C:$C,Cataratorii!E$1)</f>
        <v>0</v>
      </c>
      <c r="F26" s="58">
        <f>SUMIFS(Data!$H:$H,Data!$A:$A,Cataratorii!$B26,Data!$C:$C,Cataratorii!F$1)</f>
        <v>0</v>
      </c>
      <c r="G26" s="58">
        <f>SUMIFS(Data!$H:$H,Data!$A:$A,Cataratorii!$B26,Data!$C:$C,Cataratorii!G$1)</f>
        <v>4</v>
      </c>
      <c r="H26" s="58">
        <f>SUMIFS(Data!$H:$H,Data!$A:$A,Cataratorii!$B26,Data!$C:$C,Cataratorii!H$1)</f>
        <v>75</v>
      </c>
      <c r="I26" s="58">
        <f>SUMIFS(Data!$H:$H,Data!$A:$A,Cataratorii!$B26,Data!$C:$C,Cataratorii!I$1)</f>
        <v>124</v>
      </c>
      <c r="J26" s="58">
        <f>SUMIFS(Data!$H:$H,Data!$A:$A,Cataratorii!$B26,Data!$C:$C,Cataratorii!J$1)</f>
        <v>0</v>
      </c>
      <c r="K26" s="58">
        <f>SUMIFS(Data!$H:$H,Data!$A:$A,Cataratorii!$B26,Data!$C:$C,Cataratorii!K$1)</f>
        <v>10</v>
      </c>
      <c r="L26" s="58">
        <f>SUMIFS(Data!$H:$H,Data!$A:$A,Cataratorii!$B26,Data!$C:$C,Cataratorii!L$1)</f>
        <v>589</v>
      </c>
      <c r="M26" s="58">
        <f>SUMIFS(Data!$H:$H,Data!$A:$A,Cataratorii!$B26,Data!$C:$C,Cataratorii!M$1)</f>
        <v>104</v>
      </c>
      <c r="N26" s="58">
        <f>SUMIFS(Data!$H:$H,Data!$A:$A,Cataratorii!$B26,Data!$C:$C,Cataratorii!N$1)</f>
        <v>0</v>
      </c>
      <c r="O26" s="58">
        <f>SUMIFS(Data!$H:$H,Data!$A:$A,Cataratorii!$B26,Data!$C:$C,Cataratorii!O$1)</f>
        <v>388</v>
      </c>
      <c r="P26" s="58">
        <f>SUMIFS(Data!$H:$H,Data!$A:$A,Cataratorii!$B26,Data!$C:$C,Cataratorii!P$1)</f>
        <v>0</v>
      </c>
      <c r="Q26" s="58">
        <f>SUMIFS(Data!$H:$H,Data!$A:$A,Cataratorii!$B26,Data!$C:$C,Cataratorii!Q$1)</f>
        <v>623</v>
      </c>
      <c r="R26" s="115">
        <f t="shared" si="1"/>
        <v>2586</v>
      </c>
      <c r="S26" s="28">
        <f>SUMIFS(Data!D:D,Data!A:A,Cataratorii!B26)</f>
        <v>146.99</v>
      </c>
      <c r="T26" s="1" t="str">
        <f>IF(VLOOKUP(B26,Participanti!A:D,4,0)=0," ","New")</f>
        <v xml:space="preserve"> </v>
      </c>
      <c r="U26" s="98">
        <f>R26/S26/1000</f>
        <v>1.7593033539696577E-2</v>
      </c>
    </row>
    <row r="27" spans="1:21" ht="12.75" x14ac:dyDescent="0.2">
      <c r="A27" s="65">
        <v>26</v>
      </c>
      <c r="B27" s="27" t="s">
        <v>315</v>
      </c>
      <c r="C27" s="58">
        <f>SUMIFS(Data!$H:$H,Data!$A:$A,Cataratorii!$B27,Data!$C:$C,Cataratorii!C$1)</f>
        <v>100</v>
      </c>
      <c r="D27" s="58">
        <f>SUMIFS(Data!$H:$H,Data!$A:$A,Cataratorii!$B27,Data!$C:$C,Cataratorii!D$1)</f>
        <v>78</v>
      </c>
      <c r="E27" s="58">
        <f>SUMIFS(Data!$H:$H,Data!$A:$A,Cataratorii!$B27,Data!$C:$C,Cataratorii!E$1)</f>
        <v>401</v>
      </c>
      <c r="F27" s="58">
        <f>SUMIFS(Data!$H:$H,Data!$A:$A,Cataratorii!$B27,Data!$C:$C,Cataratorii!F$1)</f>
        <v>45</v>
      </c>
      <c r="G27" s="58">
        <f>SUMIFS(Data!$H:$H,Data!$A:$A,Cataratorii!$B27,Data!$C:$C,Cataratorii!G$1)</f>
        <v>179</v>
      </c>
      <c r="H27" s="58">
        <f>SUMIFS(Data!$H:$H,Data!$A:$A,Cataratorii!$B27,Data!$C:$C,Cataratorii!H$1)</f>
        <v>100</v>
      </c>
      <c r="I27" s="58">
        <f>SUMIFS(Data!$H:$H,Data!$A:$A,Cataratorii!$B27,Data!$C:$C,Cataratorii!I$1)</f>
        <v>44</v>
      </c>
      <c r="J27" s="58">
        <f>SUMIFS(Data!$H:$H,Data!$A:$A,Cataratorii!$B27,Data!$C:$C,Cataratorii!J$1)</f>
        <v>56</v>
      </c>
      <c r="K27" s="58">
        <f>SUMIFS(Data!$H:$H,Data!$A:$A,Cataratorii!$B27,Data!$C:$C,Cataratorii!K$1)</f>
        <v>1037</v>
      </c>
      <c r="L27" s="58">
        <f>SUMIFS(Data!$H:$H,Data!$A:$A,Cataratorii!$B27,Data!$C:$C,Cataratorii!L$1)</f>
        <v>359</v>
      </c>
      <c r="M27" s="58">
        <f>SUMIFS(Data!$H:$H,Data!$A:$A,Cataratorii!$B27,Data!$C:$C,Cataratorii!M$1)</f>
        <v>15</v>
      </c>
      <c r="N27" s="58">
        <f>SUMIFS(Data!$H:$H,Data!$A:$A,Cataratorii!$B27,Data!$C:$C,Cataratorii!N$1)</f>
        <v>21</v>
      </c>
      <c r="O27" s="58">
        <f>SUMIFS(Data!$H:$H,Data!$A:$A,Cataratorii!$B27,Data!$C:$C,Cataratorii!O$1)</f>
        <v>23</v>
      </c>
      <c r="P27" s="58">
        <f>SUMIFS(Data!$H:$H,Data!$A:$A,Cataratorii!$B27,Data!$C:$C,Cataratorii!P$1)</f>
        <v>41</v>
      </c>
      <c r="Q27" s="58">
        <f>SUMIFS(Data!$H:$H,Data!$A:$A,Cataratorii!$B27,Data!$C:$C,Cataratorii!Q$1)</f>
        <v>76</v>
      </c>
      <c r="R27" s="115">
        <f t="shared" si="1"/>
        <v>2575</v>
      </c>
      <c r="S27" s="28">
        <f>SUMIFS(Data!D:D,Data!A:A,Cataratorii!B27)</f>
        <v>321.31999999999994</v>
      </c>
      <c r="T27" s="1" t="str">
        <f>IF(VLOOKUP(B27,Participanti!A:D,4,0)=0," ","New")</f>
        <v xml:space="preserve"> </v>
      </c>
      <c r="U27" s="98">
        <f>R27/S27/1000</f>
        <v>8.0138180007469206E-3</v>
      </c>
    </row>
    <row r="28" spans="1:21" ht="12.75" x14ac:dyDescent="0.2">
      <c r="A28" s="65">
        <v>27</v>
      </c>
      <c r="B28" s="27" t="s">
        <v>109</v>
      </c>
      <c r="C28" s="58">
        <f>SUMIFS(Data!$H:$H,Data!$A:$A,Cataratorii!$B28,Data!$C:$C,Cataratorii!C$1)</f>
        <v>63</v>
      </c>
      <c r="D28" s="58">
        <f>SUMIFS(Data!$H:$H,Data!$A:$A,Cataratorii!$B28,Data!$C:$C,Cataratorii!D$1)</f>
        <v>901</v>
      </c>
      <c r="E28" s="58">
        <f>SUMIFS(Data!$H:$H,Data!$A:$A,Cataratorii!$B28,Data!$C:$C,Cataratorii!E$1)</f>
        <v>87</v>
      </c>
      <c r="F28" s="58">
        <f>SUMIFS(Data!$H:$H,Data!$A:$A,Cataratorii!$B28,Data!$C:$C,Cataratorii!F$1)</f>
        <v>123</v>
      </c>
      <c r="G28" s="58">
        <f>SUMIFS(Data!$H:$H,Data!$A:$A,Cataratorii!$B28,Data!$C:$C,Cataratorii!G$1)</f>
        <v>378</v>
      </c>
      <c r="H28" s="58">
        <f>SUMIFS(Data!$H:$H,Data!$A:$A,Cataratorii!$B28,Data!$C:$C,Cataratorii!H$1)</f>
        <v>39</v>
      </c>
      <c r="I28" s="58">
        <f>SUMIFS(Data!$H:$H,Data!$A:$A,Cataratorii!$B28,Data!$C:$C,Cataratorii!I$1)</f>
        <v>23</v>
      </c>
      <c r="J28" s="58">
        <f>SUMIFS(Data!$H:$H,Data!$A:$A,Cataratorii!$B28,Data!$C:$C,Cataratorii!J$1)</f>
        <v>39</v>
      </c>
      <c r="K28" s="58">
        <f>SUMIFS(Data!$H:$H,Data!$A:$A,Cataratorii!$B28,Data!$C:$C,Cataratorii!K$1)</f>
        <v>26</v>
      </c>
      <c r="L28" s="58">
        <f>SUMIFS(Data!$H:$H,Data!$A:$A,Cataratorii!$B28,Data!$C:$C,Cataratorii!L$1)</f>
        <v>27</v>
      </c>
      <c r="M28" s="58">
        <f>SUMIFS(Data!$H:$H,Data!$A:$A,Cataratorii!$B28,Data!$C:$C,Cataratorii!M$1)</f>
        <v>10</v>
      </c>
      <c r="N28" s="58">
        <f>SUMIFS(Data!$H:$H,Data!$A:$A,Cataratorii!$B28,Data!$C:$C,Cataratorii!N$1)</f>
        <v>78</v>
      </c>
      <c r="O28" s="58">
        <f>SUMIFS(Data!$H:$H,Data!$A:$A,Cataratorii!$B28,Data!$C:$C,Cataratorii!O$1)</f>
        <v>679</v>
      </c>
      <c r="P28" s="58">
        <f>SUMIFS(Data!$H:$H,Data!$A:$A,Cataratorii!$B28,Data!$C:$C,Cataratorii!P$1)</f>
        <v>48</v>
      </c>
      <c r="Q28" s="58">
        <f>SUMIFS(Data!$H:$H,Data!$A:$A,Cataratorii!$B28,Data!$C:$C,Cataratorii!Q$1)</f>
        <v>18</v>
      </c>
      <c r="R28" s="115">
        <f t="shared" si="1"/>
        <v>2539</v>
      </c>
      <c r="S28" s="28">
        <f>SUMIFS(Data!D:D,Data!A:A,Cataratorii!B28)</f>
        <v>279.40000000000003</v>
      </c>
      <c r="T28" s="1" t="str">
        <f>IF(VLOOKUP(B28,Participanti!A:D,4,0)=0," ","New")</f>
        <v xml:space="preserve"> </v>
      </c>
      <c r="U28" s="98">
        <f>R28/S28/1000</f>
        <v>9.0873299928418017E-3</v>
      </c>
    </row>
    <row r="29" spans="1:21" ht="12.75" x14ac:dyDescent="0.2">
      <c r="A29" s="65">
        <v>28</v>
      </c>
      <c r="B29" s="27" t="s">
        <v>231</v>
      </c>
      <c r="C29" s="58">
        <f>SUMIFS(Data!$H:$H,Data!$A:$A,Cataratorii!$B29,Data!$C:$C,Cataratorii!C$1)</f>
        <v>44</v>
      </c>
      <c r="D29" s="58">
        <f>SUMIFS(Data!$H:$H,Data!$A:$A,Cataratorii!$B29,Data!$C:$C,Cataratorii!D$1)</f>
        <v>1013</v>
      </c>
      <c r="E29" s="58">
        <f>SUMIFS(Data!$H:$H,Data!$A:$A,Cataratorii!$B29,Data!$C:$C,Cataratorii!E$1)</f>
        <v>99</v>
      </c>
      <c r="F29" s="58">
        <f>SUMIFS(Data!$H:$H,Data!$A:$A,Cataratorii!$B29,Data!$C:$C,Cataratorii!F$1)</f>
        <v>124</v>
      </c>
      <c r="G29" s="58">
        <f>SUMIFS(Data!$H:$H,Data!$A:$A,Cataratorii!$B29,Data!$C:$C,Cataratorii!G$1)</f>
        <v>49</v>
      </c>
      <c r="H29" s="58">
        <f>SUMIFS(Data!$H:$H,Data!$A:$A,Cataratorii!$B29,Data!$C:$C,Cataratorii!H$1)</f>
        <v>85</v>
      </c>
      <c r="I29" s="58">
        <f>SUMIFS(Data!$H:$H,Data!$A:$A,Cataratorii!$B29,Data!$C:$C,Cataratorii!I$1)</f>
        <v>20</v>
      </c>
      <c r="J29" s="58">
        <f>SUMIFS(Data!$H:$H,Data!$A:$A,Cataratorii!$B29,Data!$C:$C,Cataratorii!J$1)</f>
        <v>91</v>
      </c>
      <c r="K29" s="58">
        <f>SUMIFS(Data!$H:$H,Data!$A:$A,Cataratorii!$B29,Data!$C:$C,Cataratorii!K$1)</f>
        <v>57</v>
      </c>
      <c r="L29" s="58">
        <f>SUMIFS(Data!$H:$H,Data!$A:$A,Cataratorii!$B29,Data!$C:$C,Cataratorii!L$1)</f>
        <v>22</v>
      </c>
      <c r="M29" s="58">
        <f>SUMIFS(Data!$H:$H,Data!$A:$A,Cataratorii!$B29,Data!$C:$C,Cataratorii!M$1)</f>
        <v>44</v>
      </c>
      <c r="N29" s="58">
        <f>SUMIFS(Data!$H:$H,Data!$A:$A,Cataratorii!$B29,Data!$C:$C,Cataratorii!N$1)</f>
        <v>90</v>
      </c>
      <c r="O29" s="58">
        <f>SUMIFS(Data!$H:$H,Data!$A:$A,Cataratorii!$B29,Data!$C:$C,Cataratorii!O$1)</f>
        <v>705</v>
      </c>
      <c r="P29" s="58">
        <f>SUMIFS(Data!$H:$H,Data!$A:$A,Cataratorii!$B29,Data!$C:$C,Cataratorii!P$1)</f>
        <v>16</v>
      </c>
      <c r="Q29" s="58">
        <f>SUMIFS(Data!$H:$H,Data!$A:$A,Cataratorii!$B29,Data!$C:$C,Cataratorii!Q$1)</f>
        <v>16</v>
      </c>
      <c r="R29" s="115">
        <f t="shared" si="1"/>
        <v>2475</v>
      </c>
      <c r="S29" s="28">
        <f>SUMIFS(Data!D:D,Data!A:A,Cataratorii!B29)</f>
        <v>273.89</v>
      </c>
      <c r="T29" s="1" t="str">
        <f>IF(VLOOKUP(B29,Participanti!A:D,4,0)=0," ","New")</f>
        <v xml:space="preserve"> </v>
      </c>
      <c r="U29" s="98">
        <f>R29/S29/1000</f>
        <v>9.0364744970608639E-3</v>
      </c>
    </row>
    <row r="30" spans="1:21" ht="12.75" x14ac:dyDescent="0.2">
      <c r="A30" s="65">
        <v>29</v>
      </c>
      <c r="B30" s="27" t="s">
        <v>207</v>
      </c>
      <c r="C30" s="58">
        <f>SUMIFS(Data!$H:$H,Data!$A:$A,Cataratorii!$B30,Data!$C:$C,Cataratorii!C$1)</f>
        <v>86</v>
      </c>
      <c r="D30" s="58">
        <f>SUMIFS(Data!$H:$H,Data!$A:$A,Cataratorii!$B30,Data!$C:$C,Cataratorii!D$1)</f>
        <v>70</v>
      </c>
      <c r="E30" s="58">
        <f>SUMIFS(Data!$H:$H,Data!$A:$A,Cataratorii!$B30,Data!$C:$C,Cataratorii!E$1)</f>
        <v>72</v>
      </c>
      <c r="F30" s="58">
        <f>SUMIFS(Data!$H:$H,Data!$A:$A,Cataratorii!$B30,Data!$C:$C,Cataratorii!F$1)</f>
        <v>31</v>
      </c>
      <c r="G30" s="58">
        <f>SUMIFS(Data!$H:$H,Data!$A:$A,Cataratorii!$B30,Data!$C:$C,Cataratorii!G$1)</f>
        <v>9</v>
      </c>
      <c r="H30" s="58">
        <f>SUMIFS(Data!$H:$H,Data!$A:$A,Cataratorii!$B30,Data!$C:$C,Cataratorii!H$1)</f>
        <v>20</v>
      </c>
      <c r="I30" s="58">
        <f>SUMIFS(Data!$H:$H,Data!$A:$A,Cataratorii!$B30,Data!$C:$C,Cataratorii!I$1)</f>
        <v>1</v>
      </c>
      <c r="J30" s="58">
        <f>SUMIFS(Data!$H:$H,Data!$A:$A,Cataratorii!$B30,Data!$C:$C,Cataratorii!J$1)</f>
        <v>94</v>
      </c>
      <c r="K30" s="58">
        <f>SUMIFS(Data!$H:$H,Data!$A:$A,Cataratorii!$B30,Data!$C:$C,Cataratorii!K$1)</f>
        <v>64</v>
      </c>
      <c r="L30" s="58">
        <f>SUMIFS(Data!$H:$H,Data!$A:$A,Cataratorii!$B30,Data!$C:$C,Cataratorii!L$1)</f>
        <v>46</v>
      </c>
      <c r="M30" s="58">
        <f>SUMIFS(Data!$H:$H,Data!$A:$A,Cataratorii!$B30,Data!$C:$C,Cataratorii!M$1)</f>
        <v>61</v>
      </c>
      <c r="N30" s="58">
        <f>SUMIFS(Data!$H:$H,Data!$A:$A,Cataratorii!$B30,Data!$C:$C,Cataratorii!N$1)</f>
        <v>44</v>
      </c>
      <c r="O30" s="58">
        <f>SUMIFS(Data!$H:$H,Data!$A:$A,Cataratorii!$B30,Data!$C:$C,Cataratorii!O$1)</f>
        <v>1586</v>
      </c>
      <c r="P30" s="58">
        <f>SUMIFS(Data!$H:$H,Data!$A:$A,Cataratorii!$B30,Data!$C:$C,Cataratorii!P$1)</f>
        <v>90</v>
      </c>
      <c r="Q30" s="58">
        <f>SUMIFS(Data!$H:$H,Data!$A:$A,Cataratorii!$B30,Data!$C:$C,Cataratorii!Q$1)</f>
        <v>52</v>
      </c>
      <c r="R30" s="115">
        <f t="shared" si="1"/>
        <v>2326</v>
      </c>
      <c r="S30" s="28">
        <f>SUMIFS(Data!D:D,Data!A:A,Cataratorii!B30)</f>
        <v>199.75</v>
      </c>
      <c r="T30" s="1" t="str">
        <f>IF(VLOOKUP(B30,Participanti!A:D,4,0)=0," ","New")</f>
        <v xml:space="preserve"> </v>
      </c>
      <c r="U30" s="98">
        <f>R30/S30/1000</f>
        <v>1.1644555694618274E-2</v>
      </c>
    </row>
    <row r="31" spans="1:21" ht="12.75" x14ac:dyDescent="0.2">
      <c r="A31" s="65">
        <v>30</v>
      </c>
      <c r="B31" s="27" t="s">
        <v>39</v>
      </c>
      <c r="C31" s="58">
        <f>SUMIFS(Data!$H:$H,Data!$A:$A,Cataratorii!$B31,Data!$C:$C,Cataratorii!C$1)</f>
        <v>0</v>
      </c>
      <c r="D31" s="58">
        <f>SUMIFS(Data!$H:$H,Data!$A:$A,Cataratorii!$B31,Data!$C:$C,Cataratorii!D$1)</f>
        <v>43</v>
      </c>
      <c r="E31" s="58">
        <f>SUMIFS(Data!$H:$H,Data!$A:$A,Cataratorii!$B31,Data!$C:$C,Cataratorii!E$1)</f>
        <v>721</v>
      </c>
      <c r="F31" s="58">
        <f>SUMIFS(Data!$H:$H,Data!$A:$A,Cataratorii!$B31,Data!$C:$C,Cataratorii!F$1)</f>
        <v>495</v>
      </c>
      <c r="G31" s="58">
        <f>SUMIFS(Data!$H:$H,Data!$A:$A,Cataratorii!$B31,Data!$C:$C,Cataratorii!G$1)</f>
        <v>138</v>
      </c>
      <c r="H31" s="58">
        <f>SUMIFS(Data!$H:$H,Data!$A:$A,Cataratorii!$B31,Data!$C:$C,Cataratorii!H$1)</f>
        <v>146</v>
      </c>
      <c r="I31" s="58">
        <f>SUMIFS(Data!$H:$H,Data!$A:$A,Cataratorii!$B31,Data!$C:$C,Cataratorii!I$1)</f>
        <v>28</v>
      </c>
      <c r="J31" s="58">
        <f>SUMIFS(Data!$H:$H,Data!$A:$A,Cataratorii!$B31,Data!$C:$C,Cataratorii!J$1)</f>
        <v>112</v>
      </c>
      <c r="K31" s="58">
        <f>SUMIFS(Data!$H:$H,Data!$A:$A,Cataratorii!$B31,Data!$C:$C,Cataratorii!K$1)</f>
        <v>91</v>
      </c>
      <c r="L31" s="58">
        <f>SUMIFS(Data!$H:$H,Data!$A:$A,Cataratorii!$B31,Data!$C:$C,Cataratorii!L$1)</f>
        <v>16</v>
      </c>
      <c r="M31" s="58">
        <f>SUMIFS(Data!$H:$H,Data!$A:$A,Cataratorii!$B31,Data!$C:$C,Cataratorii!M$1)</f>
        <v>62</v>
      </c>
      <c r="N31" s="58">
        <f>SUMIFS(Data!$H:$H,Data!$A:$A,Cataratorii!$B31,Data!$C:$C,Cataratorii!N$1)</f>
        <v>171</v>
      </c>
      <c r="O31" s="58">
        <f>SUMIFS(Data!$H:$H,Data!$A:$A,Cataratorii!$B31,Data!$C:$C,Cataratorii!O$1)</f>
        <v>73</v>
      </c>
      <c r="P31" s="58">
        <f>SUMIFS(Data!$H:$H,Data!$A:$A,Cataratorii!$B31,Data!$C:$C,Cataratorii!P$1)</f>
        <v>54</v>
      </c>
      <c r="Q31" s="58">
        <f>SUMIFS(Data!$H:$H,Data!$A:$A,Cataratorii!$B31,Data!$C:$C,Cataratorii!Q$1)</f>
        <v>124</v>
      </c>
      <c r="R31" s="115">
        <f t="shared" si="1"/>
        <v>2274</v>
      </c>
      <c r="S31" s="28">
        <f>SUMIFS(Data!D:D,Data!A:A,Cataratorii!B31)</f>
        <v>366.59000000000003</v>
      </c>
      <c r="T31" s="1" t="str">
        <f>IF(VLOOKUP(B31,Participanti!A:D,4,0)=0," ","New")</f>
        <v xml:space="preserve"> </v>
      </c>
      <c r="U31" s="98">
        <f>R31/S31/1000</f>
        <v>6.2031151968138781E-3</v>
      </c>
    </row>
    <row r="32" spans="1:21" ht="12.75" x14ac:dyDescent="0.2">
      <c r="A32" s="65">
        <v>31</v>
      </c>
      <c r="B32" s="27" t="s">
        <v>10</v>
      </c>
      <c r="C32" s="58">
        <f>SUMIFS(Data!$H:$H,Data!$A:$A,Cataratorii!$B32,Data!$C:$C,Cataratorii!C$1)</f>
        <v>731</v>
      </c>
      <c r="D32" s="58">
        <f>SUMIFS(Data!$H:$H,Data!$A:$A,Cataratorii!$B32,Data!$C:$C,Cataratorii!D$1)</f>
        <v>416</v>
      </c>
      <c r="E32" s="58">
        <f>SUMIFS(Data!$H:$H,Data!$A:$A,Cataratorii!$B32,Data!$C:$C,Cataratorii!E$1)</f>
        <v>100</v>
      </c>
      <c r="F32" s="58">
        <f>SUMIFS(Data!$H:$H,Data!$A:$A,Cataratorii!$B32,Data!$C:$C,Cataratorii!F$1)</f>
        <v>8</v>
      </c>
      <c r="G32" s="58">
        <f>SUMIFS(Data!$H:$H,Data!$A:$A,Cataratorii!$B32,Data!$C:$C,Cataratorii!G$1)</f>
        <v>529</v>
      </c>
      <c r="H32" s="58">
        <f>SUMIFS(Data!$H:$H,Data!$A:$A,Cataratorii!$B32,Data!$C:$C,Cataratorii!H$1)</f>
        <v>2</v>
      </c>
      <c r="I32" s="58">
        <f>SUMIFS(Data!$H:$H,Data!$A:$A,Cataratorii!$B32,Data!$C:$C,Cataratorii!I$1)</f>
        <v>378</v>
      </c>
      <c r="J32" s="58">
        <f>SUMIFS(Data!$H:$H,Data!$A:$A,Cataratorii!$B32,Data!$C:$C,Cataratorii!J$1)</f>
        <v>0</v>
      </c>
      <c r="K32" s="58">
        <f>SUMIFS(Data!$H:$H,Data!$A:$A,Cataratorii!$B32,Data!$C:$C,Cataratorii!K$1)</f>
        <v>0</v>
      </c>
      <c r="L32" s="58">
        <f>SUMIFS(Data!$H:$H,Data!$A:$A,Cataratorii!$B32,Data!$C:$C,Cataratorii!L$1)</f>
        <v>0</v>
      </c>
      <c r="M32" s="58">
        <f>SUMIFS(Data!$H:$H,Data!$A:$A,Cataratorii!$B32,Data!$C:$C,Cataratorii!M$1)</f>
        <v>0</v>
      </c>
      <c r="N32" s="58">
        <f>SUMIFS(Data!$H:$H,Data!$A:$A,Cataratorii!$B32,Data!$C:$C,Cataratorii!N$1)</f>
        <v>0</v>
      </c>
      <c r="O32" s="58">
        <f>SUMIFS(Data!$H:$H,Data!$A:$A,Cataratorii!$B32,Data!$C:$C,Cataratorii!O$1)</f>
        <v>0</v>
      </c>
      <c r="P32" s="58">
        <f>SUMIFS(Data!$H:$H,Data!$A:$A,Cataratorii!$B32,Data!$C:$C,Cataratorii!P$1)</f>
        <v>0</v>
      </c>
      <c r="Q32" s="58">
        <f>SUMIFS(Data!$H:$H,Data!$A:$A,Cataratorii!$B32,Data!$C:$C,Cataratorii!Q$1)</f>
        <v>0</v>
      </c>
      <c r="R32" s="115">
        <f t="shared" si="1"/>
        <v>2164</v>
      </c>
      <c r="S32" s="28">
        <f>SUMIFS(Data!D:D,Data!A:A,Cataratorii!B32)</f>
        <v>126.89000000000001</v>
      </c>
      <c r="T32" s="1" t="str">
        <f>IF(VLOOKUP(B32,Participanti!A:D,4,0)=0," ","New")</f>
        <v xml:space="preserve"> </v>
      </c>
      <c r="U32" s="98">
        <f>R32/S32/1000</f>
        <v>1.7054141382299628E-2</v>
      </c>
    </row>
    <row r="33" spans="1:21" ht="12.75" x14ac:dyDescent="0.2">
      <c r="A33" s="65">
        <v>32</v>
      </c>
      <c r="B33" s="27" t="s">
        <v>518</v>
      </c>
      <c r="C33" s="58">
        <f>SUMIFS(Data!$H:$H,Data!$A:$A,Cataratorii!$B33,Data!$C:$C,Cataratorii!C$1)</f>
        <v>0</v>
      </c>
      <c r="D33" s="58">
        <f>SUMIFS(Data!$H:$H,Data!$A:$A,Cataratorii!$B33,Data!$C:$C,Cataratorii!D$1)</f>
        <v>190</v>
      </c>
      <c r="E33" s="58">
        <f>SUMIFS(Data!$H:$H,Data!$A:$A,Cataratorii!$B33,Data!$C:$C,Cataratorii!E$1)</f>
        <v>237</v>
      </c>
      <c r="F33" s="58">
        <f>SUMIFS(Data!$H:$H,Data!$A:$A,Cataratorii!$B33,Data!$C:$C,Cataratorii!F$1)</f>
        <v>0</v>
      </c>
      <c r="G33" s="58">
        <f>SUMIFS(Data!$H:$H,Data!$A:$A,Cataratorii!$B33,Data!$C:$C,Cataratorii!G$1)</f>
        <v>0</v>
      </c>
      <c r="H33" s="58">
        <f>SUMIFS(Data!$H:$H,Data!$A:$A,Cataratorii!$B33,Data!$C:$C,Cataratorii!H$1)</f>
        <v>80</v>
      </c>
      <c r="I33" s="58">
        <f>SUMIFS(Data!$H:$H,Data!$A:$A,Cataratorii!$B33,Data!$C:$C,Cataratorii!I$1)</f>
        <v>121</v>
      </c>
      <c r="J33" s="58">
        <f>SUMIFS(Data!$H:$H,Data!$A:$A,Cataratorii!$B33,Data!$C:$C,Cataratorii!J$1)</f>
        <v>188</v>
      </c>
      <c r="K33" s="58">
        <f>SUMIFS(Data!$H:$H,Data!$A:$A,Cataratorii!$B33,Data!$C:$C,Cataratorii!K$1)</f>
        <v>0</v>
      </c>
      <c r="L33" s="58">
        <f>SUMIFS(Data!$H:$H,Data!$A:$A,Cataratorii!$B33,Data!$C:$C,Cataratorii!L$1)</f>
        <v>1053</v>
      </c>
      <c r="M33" s="58">
        <f>SUMIFS(Data!$H:$H,Data!$A:$A,Cataratorii!$B33,Data!$C:$C,Cataratorii!M$1)</f>
        <v>0</v>
      </c>
      <c r="N33" s="58">
        <f>SUMIFS(Data!$H:$H,Data!$A:$A,Cataratorii!$B33,Data!$C:$C,Cataratorii!N$1)</f>
        <v>0</v>
      </c>
      <c r="O33" s="58">
        <f>SUMIFS(Data!$H:$H,Data!$A:$A,Cataratorii!$B33,Data!$C:$C,Cataratorii!O$1)</f>
        <v>225</v>
      </c>
      <c r="P33" s="58">
        <f>SUMIFS(Data!$H:$H,Data!$A:$A,Cataratorii!$B33,Data!$C:$C,Cataratorii!P$1)</f>
        <v>0</v>
      </c>
      <c r="Q33" s="58">
        <f>SUMIFS(Data!$H:$H,Data!$A:$A,Cataratorii!$B33,Data!$C:$C,Cataratorii!Q$1)</f>
        <v>27</v>
      </c>
      <c r="R33" s="115">
        <f t="shared" si="1"/>
        <v>2121</v>
      </c>
      <c r="S33" s="28">
        <f>SUMIFS(Data!D:D,Data!A:A,Cataratorii!B33)</f>
        <v>397.65</v>
      </c>
      <c r="T33" s="1" t="str">
        <f>IF(VLOOKUP(B33,Participanti!A:D,4,0)=0," ","New")</f>
        <v>New</v>
      </c>
      <c r="U33" s="98">
        <f>R33/S33/1000</f>
        <v>5.3338362881931349E-3</v>
      </c>
    </row>
    <row r="34" spans="1:21" ht="12.75" x14ac:dyDescent="0.2">
      <c r="A34" s="65">
        <v>33</v>
      </c>
      <c r="B34" s="27" t="s">
        <v>173</v>
      </c>
      <c r="C34" s="58">
        <f>SUMIFS(Data!$H:$H,Data!$A:$A,Cataratorii!$B34,Data!$C:$C,Cataratorii!C$1)</f>
        <v>13</v>
      </c>
      <c r="D34" s="58">
        <f>SUMIFS(Data!$H:$H,Data!$A:$A,Cataratorii!$B34,Data!$C:$C,Cataratorii!D$1)</f>
        <v>178</v>
      </c>
      <c r="E34" s="58">
        <f>SUMIFS(Data!$H:$H,Data!$A:$A,Cataratorii!$B34,Data!$C:$C,Cataratorii!E$1)</f>
        <v>32</v>
      </c>
      <c r="F34" s="58">
        <f>SUMIFS(Data!$H:$H,Data!$A:$A,Cataratorii!$B34,Data!$C:$C,Cataratorii!F$1)</f>
        <v>4</v>
      </c>
      <c r="G34" s="58">
        <f>SUMIFS(Data!$H:$H,Data!$A:$A,Cataratorii!$B34,Data!$C:$C,Cataratorii!G$1)</f>
        <v>1148</v>
      </c>
      <c r="H34" s="58">
        <f>SUMIFS(Data!$H:$H,Data!$A:$A,Cataratorii!$B34,Data!$C:$C,Cataratorii!H$1)</f>
        <v>0</v>
      </c>
      <c r="I34" s="58">
        <f>SUMIFS(Data!$H:$H,Data!$A:$A,Cataratorii!$B34,Data!$C:$C,Cataratorii!I$1)</f>
        <v>11</v>
      </c>
      <c r="J34" s="58">
        <f>SUMIFS(Data!$H:$H,Data!$A:$A,Cataratorii!$B34,Data!$C:$C,Cataratorii!J$1)</f>
        <v>15</v>
      </c>
      <c r="K34" s="58">
        <f>SUMIFS(Data!$H:$H,Data!$A:$A,Cataratorii!$B34,Data!$C:$C,Cataratorii!K$1)</f>
        <v>35</v>
      </c>
      <c r="L34" s="58">
        <f>SUMIFS(Data!$H:$H,Data!$A:$A,Cataratorii!$B34,Data!$C:$C,Cataratorii!L$1)</f>
        <v>32</v>
      </c>
      <c r="M34" s="58">
        <f>SUMIFS(Data!$H:$H,Data!$A:$A,Cataratorii!$B34,Data!$C:$C,Cataratorii!M$1)</f>
        <v>13</v>
      </c>
      <c r="N34" s="58">
        <f>SUMIFS(Data!$H:$H,Data!$A:$A,Cataratorii!$B34,Data!$C:$C,Cataratorii!N$1)</f>
        <v>108</v>
      </c>
      <c r="O34" s="58">
        <f>SUMIFS(Data!$H:$H,Data!$A:$A,Cataratorii!$B34,Data!$C:$C,Cataratorii!O$1)</f>
        <v>35</v>
      </c>
      <c r="P34" s="58">
        <f>SUMIFS(Data!$H:$H,Data!$A:$A,Cataratorii!$B34,Data!$C:$C,Cataratorii!P$1)</f>
        <v>255</v>
      </c>
      <c r="Q34" s="58">
        <f>SUMIFS(Data!$H:$H,Data!$A:$A,Cataratorii!$B34,Data!$C:$C,Cataratorii!Q$1)</f>
        <v>222</v>
      </c>
      <c r="R34" s="115">
        <f t="shared" si="1"/>
        <v>2101</v>
      </c>
      <c r="S34" s="28">
        <f>SUMIFS(Data!D:D,Data!A:A,Cataratorii!B34)</f>
        <v>395.51</v>
      </c>
      <c r="T34" s="1" t="str">
        <f>IF(VLOOKUP(B34,Participanti!A:D,4,0)=0," ","New")</f>
        <v xml:space="preserve"> </v>
      </c>
      <c r="U34" s="98">
        <f>R34/S34/1000</f>
        <v>5.3121286440292285E-3</v>
      </c>
    </row>
    <row r="35" spans="1:21" ht="12.75" x14ac:dyDescent="0.2">
      <c r="A35" s="65">
        <v>34</v>
      </c>
      <c r="B35" s="27" t="s">
        <v>391</v>
      </c>
      <c r="C35" s="58">
        <f>SUMIFS(Data!$H:$H,Data!$A:$A,Cataratorii!$B35,Data!$C:$C,Cataratorii!C$1)</f>
        <v>207</v>
      </c>
      <c r="D35" s="58">
        <f>SUMIFS(Data!$H:$H,Data!$A:$A,Cataratorii!$B35,Data!$C:$C,Cataratorii!D$1)</f>
        <v>132</v>
      </c>
      <c r="E35" s="58">
        <f>SUMIFS(Data!$H:$H,Data!$A:$A,Cataratorii!$B35,Data!$C:$C,Cataratorii!E$1)</f>
        <v>14</v>
      </c>
      <c r="F35" s="58">
        <f>SUMIFS(Data!$H:$H,Data!$A:$A,Cataratorii!$B35,Data!$C:$C,Cataratorii!F$1)</f>
        <v>0</v>
      </c>
      <c r="G35" s="58">
        <f>SUMIFS(Data!$H:$H,Data!$A:$A,Cataratorii!$B35,Data!$C:$C,Cataratorii!G$1)</f>
        <v>0</v>
      </c>
      <c r="H35" s="58">
        <f>SUMIFS(Data!$H:$H,Data!$A:$A,Cataratorii!$B35,Data!$C:$C,Cataratorii!H$1)</f>
        <v>86</v>
      </c>
      <c r="I35" s="58">
        <f>SUMIFS(Data!$H:$H,Data!$A:$A,Cataratorii!$B35,Data!$C:$C,Cataratorii!I$1)</f>
        <v>181</v>
      </c>
      <c r="J35" s="58">
        <f>SUMIFS(Data!$H:$H,Data!$A:$A,Cataratorii!$B35,Data!$C:$C,Cataratorii!J$1)</f>
        <v>0</v>
      </c>
      <c r="K35" s="58">
        <f>SUMIFS(Data!$H:$H,Data!$A:$A,Cataratorii!$B35,Data!$C:$C,Cataratorii!K$1)</f>
        <v>181</v>
      </c>
      <c r="L35" s="58">
        <f>SUMIFS(Data!$H:$H,Data!$A:$A,Cataratorii!$B35,Data!$C:$C,Cataratorii!L$1)</f>
        <v>40</v>
      </c>
      <c r="M35" s="58">
        <f>SUMIFS(Data!$H:$H,Data!$A:$A,Cataratorii!$B35,Data!$C:$C,Cataratorii!M$1)</f>
        <v>0</v>
      </c>
      <c r="N35" s="58">
        <f>SUMIFS(Data!$H:$H,Data!$A:$A,Cataratorii!$B35,Data!$C:$C,Cataratorii!N$1)</f>
        <v>341</v>
      </c>
      <c r="O35" s="58">
        <f>SUMIFS(Data!$H:$H,Data!$A:$A,Cataratorii!$B35,Data!$C:$C,Cataratorii!O$1)</f>
        <v>702</v>
      </c>
      <c r="P35" s="58">
        <f>SUMIFS(Data!$H:$H,Data!$A:$A,Cataratorii!$B35,Data!$C:$C,Cataratorii!P$1)</f>
        <v>0</v>
      </c>
      <c r="Q35" s="58">
        <f>SUMIFS(Data!$H:$H,Data!$A:$A,Cataratorii!$B35,Data!$C:$C,Cataratorii!Q$1)</f>
        <v>90</v>
      </c>
      <c r="R35" s="115">
        <f t="shared" si="1"/>
        <v>1974</v>
      </c>
      <c r="S35" s="28">
        <f>SUMIFS(Data!D:D,Data!A:A,Cataratorii!B35)</f>
        <v>292.79000000000002</v>
      </c>
      <c r="T35" s="1" t="str">
        <f>IF(VLOOKUP(B35,Participanti!A:D,4,0)=0," ","New")</f>
        <v xml:space="preserve"> </v>
      </c>
      <c r="U35" s="98">
        <f>R35/S35/1000</f>
        <v>6.7420335393968368E-3</v>
      </c>
    </row>
    <row r="36" spans="1:21" ht="12.75" x14ac:dyDescent="0.2">
      <c r="A36" s="65">
        <v>35</v>
      </c>
      <c r="B36" s="27" t="s">
        <v>395</v>
      </c>
      <c r="C36" s="58">
        <f>SUMIFS(Data!$H:$H,Data!$A:$A,Cataratorii!$B36,Data!$C:$C,Cataratorii!C$1)</f>
        <v>8</v>
      </c>
      <c r="D36" s="58">
        <f>SUMIFS(Data!$H:$H,Data!$A:$A,Cataratorii!$B36,Data!$C:$C,Cataratorii!D$1)</f>
        <v>188</v>
      </c>
      <c r="E36" s="58">
        <f>SUMIFS(Data!$H:$H,Data!$A:$A,Cataratorii!$B36,Data!$C:$C,Cataratorii!E$1)</f>
        <v>953</v>
      </c>
      <c r="F36" s="58">
        <f>SUMIFS(Data!$H:$H,Data!$A:$A,Cataratorii!$B36,Data!$C:$C,Cataratorii!F$1)</f>
        <v>256</v>
      </c>
      <c r="G36" s="58">
        <f>SUMIFS(Data!$H:$H,Data!$A:$A,Cataratorii!$B36,Data!$C:$C,Cataratorii!G$1)</f>
        <v>250</v>
      </c>
      <c r="H36" s="58">
        <f>SUMIFS(Data!$H:$H,Data!$A:$A,Cataratorii!$B36,Data!$C:$C,Cataratorii!H$1)</f>
        <v>16</v>
      </c>
      <c r="I36" s="58">
        <f>SUMIFS(Data!$H:$H,Data!$A:$A,Cataratorii!$B36,Data!$C:$C,Cataratorii!I$1)</f>
        <v>15</v>
      </c>
      <c r="J36" s="58">
        <f>SUMIFS(Data!$H:$H,Data!$A:$A,Cataratorii!$B36,Data!$C:$C,Cataratorii!J$1)</f>
        <v>25</v>
      </c>
      <c r="K36" s="58">
        <f>SUMIFS(Data!$H:$H,Data!$A:$A,Cataratorii!$B36,Data!$C:$C,Cataratorii!K$1)</f>
        <v>9</v>
      </c>
      <c r="L36" s="58">
        <f>SUMIFS(Data!$H:$H,Data!$A:$A,Cataratorii!$B36,Data!$C:$C,Cataratorii!L$1)</f>
        <v>22</v>
      </c>
      <c r="M36" s="58">
        <f>SUMIFS(Data!$H:$H,Data!$A:$A,Cataratorii!$B36,Data!$C:$C,Cataratorii!M$1)</f>
        <v>61</v>
      </c>
      <c r="N36" s="58">
        <f>SUMIFS(Data!$H:$H,Data!$A:$A,Cataratorii!$B36,Data!$C:$C,Cataratorii!N$1)</f>
        <v>15</v>
      </c>
      <c r="O36" s="58">
        <f>SUMIFS(Data!$H:$H,Data!$A:$A,Cataratorii!$B36,Data!$C:$C,Cataratorii!O$1)</f>
        <v>80</v>
      </c>
      <c r="P36" s="58">
        <f>SUMIFS(Data!$H:$H,Data!$A:$A,Cataratorii!$B36,Data!$C:$C,Cataratorii!P$1)</f>
        <v>29</v>
      </c>
      <c r="Q36" s="58">
        <f>SUMIFS(Data!$H:$H,Data!$A:$A,Cataratorii!$B36,Data!$C:$C,Cataratorii!Q$1)</f>
        <v>30</v>
      </c>
      <c r="R36" s="115">
        <f t="shared" si="1"/>
        <v>1957</v>
      </c>
      <c r="S36" s="28">
        <f>SUMIFS(Data!D:D,Data!A:A,Cataratorii!B36)</f>
        <v>234.14999999999998</v>
      </c>
      <c r="T36" s="1" t="str">
        <f>IF(VLOOKUP(B36,Participanti!A:D,4,0)=0," ","New")</f>
        <v xml:space="preserve"> </v>
      </c>
      <c r="U36" s="98">
        <f>R36/S36/1000</f>
        <v>8.3578902412983144E-3</v>
      </c>
    </row>
    <row r="37" spans="1:21" ht="12.75" x14ac:dyDescent="0.2">
      <c r="A37" s="65">
        <v>36</v>
      </c>
      <c r="B37" s="27" t="s">
        <v>468</v>
      </c>
      <c r="C37" s="58">
        <f>SUMIFS(Data!$H:$H,Data!$A:$A,Cataratorii!$B37,Data!$C:$C,Cataratorii!C$1)</f>
        <v>7</v>
      </c>
      <c r="D37" s="58">
        <f>SUMIFS(Data!$H:$H,Data!$A:$A,Cataratorii!$B37,Data!$C:$C,Cataratorii!D$1)</f>
        <v>12</v>
      </c>
      <c r="E37" s="58">
        <f>SUMIFS(Data!$H:$H,Data!$A:$A,Cataratorii!$B37,Data!$C:$C,Cataratorii!E$1)</f>
        <v>41</v>
      </c>
      <c r="F37" s="58">
        <f>SUMIFS(Data!$H:$H,Data!$A:$A,Cataratorii!$B37,Data!$C:$C,Cataratorii!F$1)</f>
        <v>32</v>
      </c>
      <c r="G37" s="58">
        <f>SUMIFS(Data!$H:$H,Data!$A:$A,Cataratorii!$B37,Data!$C:$C,Cataratorii!G$1)</f>
        <v>1211</v>
      </c>
      <c r="H37" s="58">
        <f>SUMIFS(Data!$H:$H,Data!$A:$A,Cataratorii!$B37,Data!$C:$C,Cataratorii!H$1)</f>
        <v>9</v>
      </c>
      <c r="I37" s="58">
        <f>SUMIFS(Data!$H:$H,Data!$A:$A,Cataratorii!$B37,Data!$C:$C,Cataratorii!I$1)</f>
        <v>9</v>
      </c>
      <c r="J37" s="58">
        <f>SUMIFS(Data!$H:$H,Data!$A:$A,Cataratorii!$B37,Data!$C:$C,Cataratorii!J$1)</f>
        <v>176</v>
      </c>
      <c r="K37" s="58">
        <f>SUMIFS(Data!$H:$H,Data!$A:$A,Cataratorii!$B37,Data!$C:$C,Cataratorii!K$1)</f>
        <v>4</v>
      </c>
      <c r="L37" s="58">
        <f>SUMIFS(Data!$H:$H,Data!$A:$A,Cataratorii!$B37,Data!$C:$C,Cataratorii!L$1)</f>
        <v>32</v>
      </c>
      <c r="M37" s="58">
        <f>SUMIFS(Data!$H:$H,Data!$A:$A,Cataratorii!$B37,Data!$C:$C,Cataratorii!M$1)</f>
        <v>9</v>
      </c>
      <c r="N37" s="58">
        <f>SUMIFS(Data!$H:$H,Data!$A:$A,Cataratorii!$B37,Data!$C:$C,Cataratorii!N$1)</f>
        <v>3</v>
      </c>
      <c r="O37" s="58">
        <f>SUMIFS(Data!$H:$H,Data!$A:$A,Cataratorii!$B37,Data!$C:$C,Cataratorii!O$1)</f>
        <v>281</v>
      </c>
      <c r="P37" s="58">
        <f>SUMIFS(Data!$H:$H,Data!$A:$A,Cataratorii!$B37,Data!$C:$C,Cataratorii!P$1)</f>
        <v>2</v>
      </c>
      <c r="Q37" s="58">
        <f>SUMIFS(Data!$H:$H,Data!$A:$A,Cataratorii!$B37,Data!$C:$C,Cataratorii!Q$1)</f>
        <v>5</v>
      </c>
      <c r="R37" s="115">
        <f t="shared" si="1"/>
        <v>1833</v>
      </c>
      <c r="S37" s="28">
        <f>SUMIFS(Data!D:D,Data!A:A,Cataratorii!B37)</f>
        <v>201.48000000000002</v>
      </c>
      <c r="T37" s="1" t="str">
        <f>IF(VLOOKUP(B37,Participanti!A:D,4,0)=0," ","New")</f>
        <v xml:space="preserve"> </v>
      </c>
      <c r="U37" s="98">
        <f>R37/S37/1000</f>
        <v>9.097677188802859E-3</v>
      </c>
    </row>
    <row r="38" spans="1:21" ht="12.75" x14ac:dyDescent="0.2">
      <c r="A38" s="65">
        <v>37</v>
      </c>
      <c r="B38" s="27" t="s">
        <v>524</v>
      </c>
      <c r="C38" s="58">
        <f>SUMIFS(Data!$H:$H,Data!$A:$A,Cataratorii!$B38,Data!$C:$C,Cataratorii!C$1)</f>
        <v>38</v>
      </c>
      <c r="D38" s="58">
        <f>SUMIFS(Data!$H:$H,Data!$A:$A,Cataratorii!$B38,Data!$C:$C,Cataratorii!D$1)</f>
        <v>0</v>
      </c>
      <c r="E38" s="58">
        <f>SUMIFS(Data!$H:$H,Data!$A:$A,Cataratorii!$B38,Data!$C:$C,Cataratorii!E$1)</f>
        <v>4</v>
      </c>
      <c r="F38" s="58">
        <f>SUMIFS(Data!$H:$H,Data!$A:$A,Cataratorii!$B38,Data!$C:$C,Cataratorii!F$1)</f>
        <v>577</v>
      </c>
      <c r="G38" s="58">
        <f>SUMIFS(Data!$H:$H,Data!$A:$A,Cataratorii!$B38,Data!$C:$C,Cataratorii!G$1)</f>
        <v>384</v>
      </c>
      <c r="H38" s="58">
        <f>SUMIFS(Data!$H:$H,Data!$A:$A,Cataratorii!$B38,Data!$C:$C,Cataratorii!H$1)</f>
        <v>36</v>
      </c>
      <c r="I38" s="58">
        <f>SUMIFS(Data!$H:$H,Data!$A:$A,Cataratorii!$B38,Data!$C:$C,Cataratorii!I$1)</f>
        <v>88</v>
      </c>
      <c r="J38" s="58">
        <f>SUMIFS(Data!$H:$H,Data!$A:$A,Cataratorii!$B38,Data!$C:$C,Cataratorii!J$1)</f>
        <v>46</v>
      </c>
      <c r="K38" s="58">
        <f>SUMIFS(Data!$H:$H,Data!$A:$A,Cataratorii!$B38,Data!$C:$C,Cataratorii!K$1)</f>
        <v>437</v>
      </c>
      <c r="L38" s="58">
        <f>SUMIFS(Data!$H:$H,Data!$A:$A,Cataratorii!$B38,Data!$C:$C,Cataratorii!L$1)</f>
        <v>51</v>
      </c>
      <c r="M38" s="58">
        <f>SUMIFS(Data!$H:$H,Data!$A:$A,Cataratorii!$B38,Data!$C:$C,Cataratorii!M$1)</f>
        <v>2</v>
      </c>
      <c r="N38" s="58">
        <f>SUMIFS(Data!$H:$H,Data!$A:$A,Cataratorii!$B38,Data!$C:$C,Cataratorii!N$1)</f>
        <v>19</v>
      </c>
      <c r="O38" s="58">
        <f>SUMIFS(Data!$H:$H,Data!$A:$A,Cataratorii!$B38,Data!$C:$C,Cataratorii!O$1)</f>
        <v>9</v>
      </c>
      <c r="P38" s="58">
        <f>SUMIFS(Data!$H:$H,Data!$A:$A,Cataratorii!$B38,Data!$C:$C,Cataratorii!P$1)</f>
        <v>79</v>
      </c>
      <c r="Q38" s="58">
        <f>SUMIFS(Data!$H:$H,Data!$A:$A,Cataratorii!$B38,Data!$C:$C,Cataratorii!Q$1)</f>
        <v>7</v>
      </c>
      <c r="R38" s="115">
        <f t="shared" si="1"/>
        <v>1777</v>
      </c>
      <c r="S38" s="28">
        <f>SUMIFS(Data!D:D,Data!A:A,Cataratorii!B38)</f>
        <v>146.89000000000001</v>
      </c>
      <c r="T38" s="1" t="str">
        <f>IF(VLOOKUP(B38,Participanti!A:D,4,0)=0," ","New")</f>
        <v>New</v>
      </c>
      <c r="U38" s="98">
        <f>R38/S38/1000</f>
        <v>1.2097487916127714E-2</v>
      </c>
    </row>
    <row r="39" spans="1:21" ht="12.75" x14ac:dyDescent="0.2">
      <c r="A39" s="65">
        <v>38</v>
      </c>
      <c r="B39" s="27" t="s">
        <v>53</v>
      </c>
      <c r="C39" s="58">
        <f>SUMIFS(Data!$H:$H,Data!$A:$A,Cataratorii!$B39,Data!$C:$C,Cataratorii!C$1)</f>
        <v>23</v>
      </c>
      <c r="D39" s="58">
        <f>SUMIFS(Data!$H:$H,Data!$A:$A,Cataratorii!$B39,Data!$C:$C,Cataratorii!D$1)</f>
        <v>28</v>
      </c>
      <c r="E39" s="58">
        <f>SUMIFS(Data!$H:$H,Data!$A:$A,Cataratorii!$B39,Data!$C:$C,Cataratorii!E$1)</f>
        <v>29</v>
      </c>
      <c r="F39" s="58">
        <f>SUMIFS(Data!$H:$H,Data!$A:$A,Cataratorii!$B39,Data!$C:$C,Cataratorii!F$1)</f>
        <v>49</v>
      </c>
      <c r="G39" s="58">
        <f>SUMIFS(Data!$H:$H,Data!$A:$A,Cataratorii!$B39,Data!$C:$C,Cataratorii!G$1)</f>
        <v>49</v>
      </c>
      <c r="H39" s="58">
        <f>SUMIFS(Data!$H:$H,Data!$A:$A,Cataratorii!$B39,Data!$C:$C,Cataratorii!H$1)</f>
        <v>22</v>
      </c>
      <c r="I39" s="58">
        <f>SUMIFS(Data!$H:$H,Data!$A:$A,Cataratorii!$B39,Data!$C:$C,Cataratorii!I$1)</f>
        <v>0</v>
      </c>
      <c r="J39" s="58">
        <f>SUMIFS(Data!$H:$H,Data!$A:$A,Cataratorii!$B39,Data!$C:$C,Cataratorii!J$1)</f>
        <v>57</v>
      </c>
      <c r="K39" s="58">
        <f>SUMIFS(Data!$H:$H,Data!$A:$A,Cataratorii!$B39,Data!$C:$C,Cataratorii!K$1)</f>
        <v>0</v>
      </c>
      <c r="L39" s="58">
        <f>SUMIFS(Data!$H:$H,Data!$A:$A,Cataratorii!$B39,Data!$C:$C,Cataratorii!L$1)</f>
        <v>434</v>
      </c>
      <c r="M39" s="58">
        <f>SUMIFS(Data!$H:$H,Data!$A:$A,Cataratorii!$B39,Data!$C:$C,Cataratorii!M$1)</f>
        <v>141</v>
      </c>
      <c r="N39" s="58">
        <f>SUMIFS(Data!$H:$H,Data!$A:$A,Cataratorii!$B39,Data!$C:$C,Cataratorii!N$1)</f>
        <v>37</v>
      </c>
      <c r="O39" s="58">
        <f>SUMIFS(Data!$H:$H,Data!$A:$A,Cataratorii!$B39,Data!$C:$C,Cataratorii!O$1)</f>
        <v>401</v>
      </c>
      <c r="P39" s="58">
        <f>SUMIFS(Data!$H:$H,Data!$A:$A,Cataratorii!$B39,Data!$C:$C,Cataratorii!P$1)</f>
        <v>40</v>
      </c>
      <c r="Q39" s="58">
        <f>SUMIFS(Data!$H:$H,Data!$A:$A,Cataratorii!$B39,Data!$C:$C,Cataratorii!Q$1)</f>
        <v>314</v>
      </c>
      <c r="R39" s="115">
        <f t="shared" si="1"/>
        <v>1624</v>
      </c>
      <c r="S39" s="28">
        <f>SUMIFS(Data!D:D,Data!A:A,Cataratorii!B39)</f>
        <v>213.16000000000003</v>
      </c>
      <c r="T39" s="1" t="str">
        <f>IF(VLOOKUP(B39,Participanti!A:D,4,0)=0," ","New")</f>
        <v xml:space="preserve"> </v>
      </c>
      <c r="U39" s="98">
        <f>R39/S39/1000</f>
        <v>7.6186901857759424E-3</v>
      </c>
    </row>
    <row r="40" spans="1:21" ht="12.75" x14ac:dyDescent="0.2">
      <c r="A40" s="65">
        <v>39</v>
      </c>
      <c r="B40" s="27" t="s">
        <v>517</v>
      </c>
      <c r="C40" s="58">
        <f>SUMIFS(Data!$H:$H,Data!$A:$A,Cataratorii!$B40,Data!$C:$C,Cataratorii!C$1)</f>
        <v>68</v>
      </c>
      <c r="D40" s="58">
        <f>SUMIFS(Data!$H:$H,Data!$A:$A,Cataratorii!$B40,Data!$C:$C,Cataratorii!D$1)</f>
        <v>36</v>
      </c>
      <c r="E40" s="58">
        <f>SUMIFS(Data!$H:$H,Data!$A:$A,Cataratorii!$B40,Data!$C:$C,Cataratorii!E$1)</f>
        <v>99</v>
      </c>
      <c r="F40" s="58">
        <f>SUMIFS(Data!$H:$H,Data!$A:$A,Cataratorii!$B40,Data!$C:$C,Cataratorii!F$1)</f>
        <v>141</v>
      </c>
      <c r="G40" s="58">
        <f>SUMIFS(Data!$H:$H,Data!$A:$A,Cataratorii!$B40,Data!$C:$C,Cataratorii!G$1)</f>
        <v>13</v>
      </c>
      <c r="H40" s="58">
        <f>SUMIFS(Data!$H:$H,Data!$A:$A,Cataratorii!$B40,Data!$C:$C,Cataratorii!H$1)</f>
        <v>38</v>
      </c>
      <c r="I40" s="58">
        <f>SUMIFS(Data!$H:$H,Data!$A:$A,Cataratorii!$B40,Data!$C:$C,Cataratorii!I$1)</f>
        <v>419</v>
      </c>
      <c r="J40" s="58">
        <f>SUMIFS(Data!$H:$H,Data!$A:$A,Cataratorii!$B40,Data!$C:$C,Cataratorii!J$1)</f>
        <v>214</v>
      </c>
      <c r="K40" s="58">
        <f>SUMIFS(Data!$H:$H,Data!$A:$A,Cataratorii!$B40,Data!$C:$C,Cataratorii!K$1)</f>
        <v>19</v>
      </c>
      <c r="L40" s="58">
        <f>SUMIFS(Data!$H:$H,Data!$A:$A,Cataratorii!$B40,Data!$C:$C,Cataratorii!L$1)</f>
        <v>38</v>
      </c>
      <c r="M40" s="58">
        <f>SUMIFS(Data!$H:$H,Data!$A:$A,Cataratorii!$B40,Data!$C:$C,Cataratorii!M$1)</f>
        <v>30</v>
      </c>
      <c r="N40" s="58">
        <f>SUMIFS(Data!$H:$H,Data!$A:$A,Cataratorii!$B40,Data!$C:$C,Cataratorii!N$1)</f>
        <v>148</v>
      </c>
      <c r="O40" s="58">
        <f>SUMIFS(Data!$H:$H,Data!$A:$A,Cataratorii!$B40,Data!$C:$C,Cataratorii!O$1)</f>
        <v>97</v>
      </c>
      <c r="P40" s="58">
        <f>SUMIFS(Data!$H:$H,Data!$A:$A,Cataratorii!$B40,Data!$C:$C,Cataratorii!P$1)</f>
        <v>67</v>
      </c>
      <c r="Q40" s="58">
        <f>SUMIFS(Data!$H:$H,Data!$A:$A,Cataratorii!$B40,Data!$C:$C,Cataratorii!Q$1)</f>
        <v>6</v>
      </c>
      <c r="R40" s="115">
        <f t="shared" si="1"/>
        <v>1433</v>
      </c>
      <c r="S40" s="28">
        <f>SUMIFS(Data!D:D,Data!A:A,Cataratorii!B40)</f>
        <v>259.45</v>
      </c>
      <c r="T40" s="1" t="str">
        <f>IF(VLOOKUP(B40,Participanti!A:D,4,0)=0," ","New")</f>
        <v xml:space="preserve"> </v>
      </c>
      <c r="U40" s="98">
        <f>R40/S40/1000</f>
        <v>5.5232222008094051E-3</v>
      </c>
    </row>
    <row r="41" spans="1:21" ht="12.75" x14ac:dyDescent="0.2">
      <c r="A41" s="65">
        <v>40</v>
      </c>
      <c r="B41" s="27" t="s">
        <v>252</v>
      </c>
      <c r="C41" s="58">
        <f>SUMIFS(Data!$H:$H,Data!$A:$A,Cataratorii!$B41,Data!$C:$C,Cataratorii!C$1)</f>
        <v>40</v>
      </c>
      <c r="D41" s="58">
        <f>SUMIFS(Data!$H:$H,Data!$A:$A,Cataratorii!$B41,Data!$C:$C,Cataratorii!D$1)</f>
        <v>0</v>
      </c>
      <c r="E41" s="58">
        <f>SUMIFS(Data!$H:$H,Data!$A:$A,Cataratorii!$B41,Data!$C:$C,Cataratorii!E$1)</f>
        <v>95</v>
      </c>
      <c r="F41" s="58">
        <f>SUMIFS(Data!$H:$H,Data!$A:$A,Cataratorii!$B41,Data!$C:$C,Cataratorii!F$1)</f>
        <v>51</v>
      </c>
      <c r="G41" s="58">
        <f>SUMIFS(Data!$H:$H,Data!$A:$A,Cataratorii!$B41,Data!$C:$C,Cataratorii!G$1)</f>
        <v>23</v>
      </c>
      <c r="H41" s="58">
        <f>SUMIFS(Data!$H:$H,Data!$A:$A,Cataratorii!$B41,Data!$C:$C,Cataratorii!H$1)</f>
        <v>1193</v>
      </c>
      <c r="I41" s="58">
        <f>SUMIFS(Data!$H:$H,Data!$A:$A,Cataratorii!$B41,Data!$C:$C,Cataratorii!I$1)</f>
        <v>0</v>
      </c>
      <c r="J41" s="58">
        <f>SUMIFS(Data!$H:$H,Data!$A:$A,Cataratorii!$B41,Data!$C:$C,Cataratorii!J$1)</f>
        <v>0</v>
      </c>
      <c r="K41" s="58">
        <f>SUMIFS(Data!$H:$H,Data!$A:$A,Cataratorii!$B41,Data!$C:$C,Cataratorii!K$1)</f>
        <v>27</v>
      </c>
      <c r="L41" s="58">
        <f>SUMIFS(Data!$H:$H,Data!$A:$A,Cataratorii!$B41,Data!$C:$C,Cataratorii!L$1)</f>
        <v>0</v>
      </c>
      <c r="M41" s="58">
        <f>SUMIFS(Data!$H:$H,Data!$A:$A,Cataratorii!$B41,Data!$C:$C,Cataratorii!M$1)</f>
        <v>0</v>
      </c>
      <c r="N41" s="58">
        <f>SUMIFS(Data!$H:$H,Data!$A:$A,Cataratorii!$B41,Data!$C:$C,Cataratorii!N$1)</f>
        <v>0</v>
      </c>
      <c r="O41" s="58">
        <f>SUMIFS(Data!$H:$H,Data!$A:$A,Cataratorii!$B41,Data!$C:$C,Cataratorii!O$1)</f>
        <v>0</v>
      </c>
      <c r="P41" s="58">
        <f>SUMIFS(Data!$H:$H,Data!$A:$A,Cataratorii!$B41,Data!$C:$C,Cataratorii!P$1)</f>
        <v>0</v>
      </c>
      <c r="Q41" s="58">
        <f>SUMIFS(Data!$H:$H,Data!$A:$A,Cataratorii!$B41,Data!$C:$C,Cataratorii!Q$1)</f>
        <v>0</v>
      </c>
      <c r="R41" s="115">
        <f t="shared" si="1"/>
        <v>1429</v>
      </c>
      <c r="S41" s="28">
        <f>SUMIFS(Data!D:D,Data!A:A,Cataratorii!B41)</f>
        <v>216.05</v>
      </c>
      <c r="T41" s="1" t="str">
        <f>IF(VLOOKUP(B41,Participanti!A:D,4,0)=0," ","New")</f>
        <v xml:space="preserve"> </v>
      </c>
      <c r="U41" s="98">
        <f>R41/S41/1000</f>
        <v>6.6142096736866466E-3</v>
      </c>
    </row>
    <row r="42" spans="1:21" ht="12.75" x14ac:dyDescent="0.2">
      <c r="A42" s="65">
        <v>41</v>
      </c>
      <c r="B42" s="27" t="s">
        <v>317</v>
      </c>
      <c r="C42" s="58">
        <f>SUMIFS(Data!$H:$H,Data!$A:$A,Cataratorii!$B42,Data!$C:$C,Cataratorii!C$1)</f>
        <v>920</v>
      </c>
      <c r="D42" s="58">
        <f>SUMIFS(Data!$H:$H,Data!$A:$A,Cataratorii!$B42,Data!$C:$C,Cataratorii!D$1)</f>
        <v>0</v>
      </c>
      <c r="E42" s="58">
        <f>SUMIFS(Data!$H:$H,Data!$A:$A,Cataratorii!$B42,Data!$C:$C,Cataratorii!E$1)</f>
        <v>0</v>
      </c>
      <c r="F42" s="58">
        <f>SUMIFS(Data!$H:$H,Data!$A:$A,Cataratorii!$B42,Data!$C:$C,Cataratorii!F$1)</f>
        <v>486</v>
      </c>
      <c r="G42" s="58">
        <f>SUMIFS(Data!$H:$H,Data!$A:$A,Cataratorii!$B42,Data!$C:$C,Cataratorii!G$1)</f>
        <v>0</v>
      </c>
      <c r="H42" s="58">
        <f>SUMIFS(Data!$H:$H,Data!$A:$A,Cataratorii!$B42,Data!$C:$C,Cataratorii!H$1)</f>
        <v>0</v>
      </c>
      <c r="I42" s="58">
        <f>SUMIFS(Data!$H:$H,Data!$A:$A,Cataratorii!$B42,Data!$C:$C,Cataratorii!I$1)</f>
        <v>0</v>
      </c>
      <c r="J42" s="58">
        <f>SUMIFS(Data!$H:$H,Data!$A:$A,Cataratorii!$B42,Data!$C:$C,Cataratorii!J$1)</f>
        <v>0</v>
      </c>
      <c r="K42" s="58">
        <f>SUMIFS(Data!$H:$H,Data!$A:$A,Cataratorii!$B42,Data!$C:$C,Cataratorii!K$1)</f>
        <v>0</v>
      </c>
      <c r="L42" s="58">
        <f>SUMIFS(Data!$H:$H,Data!$A:$A,Cataratorii!$B42,Data!$C:$C,Cataratorii!L$1)</f>
        <v>0</v>
      </c>
      <c r="M42" s="58">
        <f>SUMIFS(Data!$H:$H,Data!$A:$A,Cataratorii!$B42,Data!$C:$C,Cataratorii!M$1)</f>
        <v>0</v>
      </c>
      <c r="N42" s="58">
        <f>SUMIFS(Data!$H:$H,Data!$A:$A,Cataratorii!$B42,Data!$C:$C,Cataratorii!N$1)</f>
        <v>0</v>
      </c>
      <c r="O42" s="58">
        <f>SUMIFS(Data!$H:$H,Data!$A:$A,Cataratorii!$B42,Data!$C:$C,Cataratorii!O$1)</f>
        <v>0</v>
      </c>
      <c r="P42" s="58">
        <f>SUMIFS(Data!$H:$H,Data!$A:$A,Cataratorii!$B42,Data!$C:$C,Cataratorii!P$1)</f>
        <v>0</v>
      </c>
      <c r="Q42" s="58">
        <f>SUMIFS(Data!$H:$H,Data!$A:$A,Cataratorii!$B42,Data!$C:$C,Cataratorii!Q$1)</f>
        <v>0</v>
      </c>
      <c r="R42" s="115">
        <f t="shared" si="1"/>
        <v>1406</v>
      </c>
      <c r="S42" s="28">
        <f>SUMIFS(Data!D:D,Data!A:A,Cataratorii!B42)</f>
        <v>36.01</v>
      </c>
      <c r="T42" s="1" t="str">
        <f>IF(VLOOKUP(B42,Participanti!A:D,4,0)=0," ","New")</f>
        <v xml:space="preserve"> </v>
      </c>
      <c r="U42" s="98">
        <f>R42/S42/1000</f>
        <v>3.9044709802832547E-2</v>
      </c>
    </row>
    <row r="43" spans="1:21" ht="12.75" x14ac:dyDescent="0.2">
      <c r="A43" s="65">
        <v>42</v>
      </c>
      <c r="B43" s="27" t="s">
        <v>186</v>
      </c>
      <c r="C43" s="58">
        <f>SUMIFS(Data!$H:$H,Data!$A:$A,Cataratorii!$B43,Data!$C:$C,Cataratorii!C$1)</f>
        <v>42</v>
      </c>
      <c r="D43" s="58">
        <f>SUMIFS(Data!$H:$H,Data!$A:$A,Cataratorii!$B43,Data!$C:$C,Cataratorii!D$1)</f>
        <v>47</v>
      </c>
      <c r="E43" s="58">
        <f>SUMIFS(Data!$H:$H,Data!$A:$A,Cataratorii!$B43,Data!$C:$C,Cataratorii!E$1)</f>
        <v>89</v>
      </c>
      <c r="F43" s="58">
        <f>SUMIFS(Data!$H:$H,Data!$A:$A,Cataratorii!$B43,Data!$C:$C,Cataratorii!F$1)</f>
        <v>84</v>
      </c>
      <c r="G43" s="58">
        <f>SUMIFS(Data!$H:$H,Data!$A:$A,Cataratorii!$B43,Data!$C:$C,Cataratorii!G$1)</f>
        <v>57</v>
      </c>
      <c r="H43" s="58">
        <f>SUMIFS(Data!$H:$H,Data!$A:$A,Cataratorii!$B43,Data!$C:$C,Cataratorii!H$1)</f>
        <v>44</v>
      </c>
      <c r="I43" s="58">
        <f>SUMIFS(Data!$H:$H,Data!$A:$A,Cataratorii!$B43,Data!$C:$C,Cataratorii!I$1)</f>
        <v>0</v>
      </c>
      <c r="J43" s="58">
        <f>SUMIFS(Data!$H:$H,Data!$A:$A,Cataratorii!$B43,Data!$C:$C,Cataratorii!J$1)</f>
        <v>0</v>
      </c>
      <c r="K43" s="58">
        <f>SUMIFS(Data!$H:$H,Data!$A:$A,Cataratorii!$B43,Data!$C:$C,Cataratorii!K$1)</f>
        <v>18</v>
      </c>
      <c r="L43" s="58">
        <f>SUMIFS(Data!$H:$H,Data!$A:$A,Cataratorii!$B43,Data!$C:$C,Cataratorii!L$1)</f>
        <v>56</v>
      </c>
      <c r="M43" s="58">
        <f>SUMIFS(Data!$H:$H,Data!$A:$A,Cataratorii!$B43,Data!$C:$C,Cataratorii!M$1)</f>
        <v>127</v>
      </c>
      <c r="N43" s="58">
        <f>SUMIFS(Data!$H:$H,Data!$A:$A,Cataratorii!$B43,Data!$C:$C,Cataratorii!N$1)</f>
        <v>38</v>
      </c>
      <c r="O43" s="58">
        <f>SUMIFS(Data!$H:$H,Data!$A:$A,Cataratorii!$B43,Data!$C:$C,Cataratorii!O$1)</f>
        <v>613</v>
      </c>
      <c r="P43" s="58">
        <f>SUMIFS(Data!$H:$H,Data!$A:$A,Cataratorii!$B43,Data!$C:$C,Cataratorii!P$1)</f>
        <v>129</v>
      </c>
      <c r="Q43" s="58">
        <f>SUMIFS(Data!$H:$H,Data!$A:$A,Cataratorii!$B43,Data!$C:$C,Cataratorii!Q$1)</f>
        <v>35</v>
      </c>
      <c r="R43" s="115">
        <f t="shared" si="1"/>
        <v>1379</v>
      </c>
      <c r="S43" s="28">
        <f>SUMIFS(Data!D:D,Data!A:A,Cataratorii!B43)</f>
        <v>195.79</v>
      </c>
      <c r="T43" s="1" t="str">
        <f>IF(VLOOKUP(B43,Participanti!A:D,4,0)=0," ","New")</f>
        <v xml:space="preserve"> </v>
      </c>
      <c r="U43" s="98">
        <f>R43/S43/1000</f>
        <v>7.0432606363961398E-3</v>
      </c>
    </row>
    <row r="44" spans="1:21" ht="12.75" x14ac:dyDescent="0.2">
      <c r="A44" s="65">
        <v>43</v>
      </c>
      <c r="B44" s="27" t="s">
        <v>472</v>
      </c>
      <c r="C44" s="58">
        <f>SUMIFS(Data!$H:$H,Data!$A:$A,Cataratorii!$B44,Data!$C:$C,Cataratorii!C$1)</f>
        <v>37</v>
      </c>
      <c r="D44" s="58">
        <f>SUMIFS(Data!$H:$H,Data!$A:$A,Cataratorii!$B44,Data!$C:$C,Cataratorii!D$1)</f>
        <v>162</v>
      </c>
      <c r="E44" s="58">
        <f>SUMIFS(Data!$H:$H,Data!$A:$A,Cataratorii!$B44,Data!$C:$C,Cataratorii!E$1)</f>
        <v>45</v>
      </c>
      <c r="F44" s="58">
        <f>SUMIFS(Data!$H:$H,Data!$A:$A,Cataratorii!$B44,Data!$C:$C,Cataratorii!F$1)</f>
        <v>116</v>
      </c>
      <c r="G44" s="58">
        <f>SUMIFS(Data!$H:$H,Data!$A:$A,Cataratorii!$B44,Data!$C:$C,Cataratorii!G$1)</f>
        <v>76</v>
      </c>
      <c r="H44" s="58">
        <f>SUMIFS(Data!$H:$H,Data!$A:$A,Cataratorii!$B44,Data!$C:$C,Cataratorii!H$1)</f>
        <v>100</v>
      </c>
      <c r="I44" s="58">
        <f>SUMIFS(Data!$H:$H,Data!$A:$A,Cataratorii!$B44,Data!$C:$C,Cataratorii!I$1)</f>
        <v>0</v>
      </c>
      <c r="J44" s="58">
        <f>SUMIFS(Data!$H:$H,Data!$A:$A,Cataratorii!$B44,Data!$C:$C,Cataratorii!J$1)</f>
        <v>13</v>
      </c>
      <c r="K44" s="58">
        <f>SUMIFS(Data!$H:$H,Data!$A:$A,Cataratorii!$B44,Data!$C:$C,Cataratorii!K$1)</f>
        <v>0</v>
      </c>
      <c r="L44" s="58">
        <f>SUMIFS(Data!$H:$H,Data!$A:$A,Cataratorii!$B44,Data!$C:$C,Cataratorii!L$1)</f>
        <v>36</v>
      </c>
      <c r="M44" s="58">
        <f>SUMIFS(Data!$H:$H,Data!$A:$A,Cataratorii!$B44,Data!$C:$C,Cataratorii!M$1)</f>
        <v>23</v>
      </c>
      <c r="N44" s="58">
        <f>SUMIFS(Data!$H:$H,Data!$A:$A,Cataratorii!$B44,Data!$C:$C,Cataratorii!N$1)</f>
        <v>120</v>
      </c>
      <c r="O44" s="58">
        <f>SUMIFS(Data!$H:$H,Data!$A:$A,Cataratorii!$B44,Data!$C:$C,Cataratorii!O$1)</f>
        <v>401</v>
      </c>
      <c r="P44" s="58">
        <f>SUMIFS(Data!$H:$H,Data!$A:$A,Cataratorii!$B44,Data!$C:$C,Cataratorii!P$1)</f>
        <v>151</v>
      </c>
      <c r="Q44" s="58">
        <f>SUMIFS(Data!$H:$H,Data!$A:$A,Cataratorii!$B44,Data!$C:$C,Cataratorii!Q$1)</f>
        <v>10</v>
      </c>
      <c r="R44" s="115">
        <f t="shared" si="1"/>
        <v>1290</v>
      </c>
      <c r="S44" s="28">
        <f>SUMIFS(Data!D:D,Data!A:A,Cataratorii!B44)</f>
        <v>250.67999999999998</v>
      </c>
      <c r="T44" s="1" t="str">
        <f>IF(VLOOKUP(B44,Participanti!A:D,4,0)=0," ","New")</f>
        <v xml:space="preserve"> </v>
      </c>
      <c r="U44" s="98">
        <f>R44/S44/1000</f>
        <v>5.1460028721876504E-3</v>
      </c>
    </row>
    <row r="45" spans="1:21" ht="12.75" x14ac:dyDescent="0.2">
      <c r="A45" s="65">
        <v>44</v>
      </c>
      <c r="B45" s="27" t="s">
        <v>399</v>
      </c>
      <c r="C45" s="58">
        <f>SUMIFS(Data!$H:$H,Data!$A:$A,Cataratorii!$B45,Data!$C:$C,Cataratorii!C$1)</f>
        <v>12</v>
      </c>
      <c r="D45" s="58">
        <f>SUMIFS(Data!$H:$H,Data!$A:$A,Cataratorii!$B45,Data!$C:$C,Cataratorii!D$1)</f>
        <v>596</v>
      </c>
      <c r="E45" s="58">
        <f>SUMIFS(Data!$H:$H,Data!$A:$A,Cataratorii!$B45,Data!$C:$C,Cataratorii!E$1)</f>
        <v>9</v>
      </c>
      <c r="F45" s="58">
        <f>SUMIFS(Data!$H:$H,Data!$A:$A,Cataratorii!$B45,Data!$C:$C,Cataratorii!F$1)</f>
        <v>24</v>
      </c>
      <c r="G45" s="58">
        <f>SUMIFS(Data!$H:$H,Data!$A:$A,Cataratorii!$B45,Data!$C:$C,Cataratorii!G$1)</f>
        <v>20</v>
      </c>
      <c r="H45" s="58">
        <f>SUMIFS(Data!$H:$H,Data!$A:$A,Cataratorii!$B45,Data!$C:$C,Cataratorii!H$1)</f>
        <v>110</v>
      </c>
      <c r="I45" s="58">
        <f>SUMIFS(Data!$H:$H,Data!$A:$A,Cataratorii!$B45,Data!$C:$C,Cataratorii!I$1)</f>
        <v>4</v>
      </c>
      <c r="J45" s="58">
        <f>SUMIFS(Data!$H:$H,Data!$A:$A,Cataratorii!$B45,Data!$C:$C,Cataratorii!J$1)</f>
        <v>80</v>
      </c>
      <c r="K45" s="58">
        <f>SUMIFS(Data!$H:$H,Data!$A:$A,Cataratorii!$B45,Data!$C:$C,Cataratorii!K$1)</f>
        <v>3</v>
      </c>
      <c r="L45" s="58">
        <f>SUMIFS(Data!$H:$H,Data!$A:$A,Cataratorii!$B45,Data!$C:$C,Cataratorii!L$1)</f>
        <v>36</v>
      </c>
      <c r="M45" s="58">
        <f>SUMIFS(Data!$H:$H,Data!$A:$A,Cataratorii!$B45,Data!$C:$C,Cataratorii!M$1)</f>
        <v>14</v>
      </c>
      <c r="N45" s="58">
        <f>SUMIFS(Data!$H:$H,Data!$A:$A,Cataratorii!$B45,Data!$C:$C,Cataratorii!N$1)</f>
        <v>2</v>
      </c>
      <c r="O45" s="58">
        <f>SUMIFS(Data!$H:$H,Data!$A:$A,Cataratorii!$B45,Data!$C:$C,Cataratorii!O$1)</f>
        <v>16</v>
      </c>
      <c r="P45" s="58">
        <f>SUMIFS(Data!$H:$H,Data!$A:$A,Cataratorii!$B45,Data!$C:$C,Cataratorii!P$1)</f>
        <v>13</v>
      </c>
      <c r="Q45" s="58">
        <f>SUMIFS(Data!$H:$H,Data!$A:$A,Cataratorii!$B45,Data!$C:$C,Cataratorii!Q$1)</f>
        <v>50</v>
      </c>
      <c r="R45" s="115">
        <f t="shared" si="1"/>
        <v>989</v>
      </c>
      <c r="S45" s="28">
        <f>SUMIFS(Data!D:D,Data!A:A,Cataratorii!B45)</f>
        <v>270.94000000000005</v>
      </c>
      <c r="T45" s="1" t="str">
        <f>IF(VLOOKUP(B45,Participanti!A:D,4,0)=0," ","New")</f>
        <v xml:space="preserve"> </v>
      </c>
      <c r="U45" s="98">
        <f>R45/S45/1000</f>
        <v>3.6502546689303897E-3</v>
      </c>
    </row>
    <row r="46" spans="1:21" ht="12.75" x14ac:dyDescent="0.2">
      <c r="A46" s="65">
        <v>45</v>
      </c>
      <c r="B46" s="27" t="s">
        <v>164</v>
      </c>
      <c r="C46" s="58">
        <f>SUMIFS(Data!$H:$H,Data!$A:$A,Cataratorii!$B46,Data!$C:$C,Cataratorii!C$1)</f>
        <v>25</v>
      </c>
      <c r="D46" s="58">
        <f>SUMIFS(Data!$H:$H,Data!$A:$A,Cataratorii!$B46,Data!$C:$C,Cataratorii!D$1)</f>
        <v>34</v>
      </c>
      <c r="E46" s="58">
        <f>SUMIFS(Data!$H:$H,Data!$A:$A,Cataratorii!$B46,Data!$C:$C,Cataratorii!E$1)</f>
        <v>39</v>
      </c>
      <c r="F46" s="58">
        <f>SUMIFS(Data!$H:$H,Data!$A:$A,Cataratorii!$B46,Data!$C:$C,Cataratorii!F$1)</f>
        <v>26</v>
      </c>
      <c r="G46" s="58">
        <f>SUMIFS(Data!$H:$H,Data!$A:$A,Cataratorii!$B46,Data!$C:$C,Cataratorii!G$1)</f>
        <v>94</v>
      </c>
      <c r="H46" s="58">
        <f>SUMIFS(Data!$H:$H,Data!$A:$A,Cataratorii!$B46,Data!$C:$C,Cataratorii!H$1)</f>
        <v>53</v>
      </c>
      <c r="I46" s="58">
        <f>SUMIFS(Data!$H:$H,Data!$A:$A,Cataratorii!$B46,Data!$C:$C,Cataratorii!I$1)</f>
        <v>19</v>
      </c>
      <c r="J46" s="58">
        <f>SUMIFS(Data!$H:$H,Data!$A:$A,Cataratorii!$B46,Data!$C:$C,Cataratorii!J$1)</f>
        <v>76</v>
      </c>
      <c r="K46" s="58">
        <f>SUMIFS(Data!$H:$H,Data!$A:$A,Cataratorii!$B46,Data!$C:$C,Cataratorii!K$1)</f>
        <v>38</v>
      </c>
      <c r="L46" s="58">
        <f>SUMIFS(Data!$H:$H,Data!$A:$A,Cataratorii!$B46,Data!$C:$C,Cataratorii!L$1)</f>
        <v>19</v>
      </c>
      <c r="M46" s="58">
        <f>SUMIFS(Data!$H:$H,Data!$A:$A,Cataratorii!$B46,Data!$C:$C,Cataratorii!M$1)</f>
        <v>54</v>
      </c>
      <c r="N46" s="58">
        <f>SUMIFS(Data!$H:$H,Data!$A:$A,Cataratorii!$B46,Data!$C:$C,Cataratorii!N$1)</f>
        <v>166</v>
      </c>
      <c r="O46" s="58">
        <f>SUMIFS(Data!$H:$H,Data!$A:$A,Cataratorii!$B46,Data!$C:$C,Cataratorii!O$1)</f>
        <v>9</v>
      </c>
      <c r="P46" s="58">
        <f>SUMIFS(Data!$H:$H,Data!$A:$A,Cataratorii!$B46,Data!$C:$C,Cataratorii!P$1)</f>
        <v>312</v>
      </c>
      <c r="Q46" s="58">
        <f>SUMIFS(Data!$H:$H,Data!$A:$A,Cataratorii!$B46,Data!$C:$C,Cataratorii!Q$1)</f>
        <v>17</v>
      </c>
      <c r="R46" s="115">
        <f t="shared" si="1"/>
        <v>981</v>
      </c>
      <c r="S46" s="28">
        <f>SUMIFS(Data!D:D,Data!A:A,Cataratorii!B46)</f>
        <v>222.87</v>
      </c>
      <c r="T46" s="1" t="str">
        <f>IF(VLOOKUP(B46,Participanti!A:D,4,0)=0," ","New")</f>
        <v xml:space="preserve"> </v>
      </c>
      <c r="U46" s="98">
        <f>R46/S46/1000</f>
        <v>4.4016691344730113E-3</v>
      </c>
    </row>
    <row r="47" spans="1:21" ht="12.75" x14ac:dyDescent="0.2">
      <c r="A47" s="65">
        <v>46</v>
      </c>
      <c r="B47" s="27" t="s">
        <v>144</v>
      </c>
      <c r="C47" s="58">
        <f>SUMIFS(Data!$H:$H,Data!$A:$A,Cataratorii!$B47,Data!$C:$C,Cataratorii!C$1)</f>
        <v>0</v>
      </c>
      <c r="D47" s="58">
        <f>SUMIFS(Data!$H:$H,Data!$A:$A,Cataratorii!$B47,Data!$C:$C,Cataratorii!D$1)</f>
        <v>58</v>
      </c>
      <c r="E47" s="58">
        <f>SUMIFS(Data!$H:$H,Data!$A:$A,Cataratorii!$B47,Data!$C:$C,Cataratorii!E$1)</f>
        <v>55</v>
      </c>
      <c r="F47" s="58">
        <f>SUMIFS(Data!$H:$H,Data!$A:$A,Cataratorii!$B47,Data!$C:$C,Cataratorii!F$1)</f>
        <v>60</v>
      </c>
      <c r="G47" s="58">
        <f>SUMIFS(Data!$H:$H,Data!$A:$A,Cataratorii!$B47,Data!$C:$C,Cataratorii!G$1)</f>
        <v>43</v>
      </c>
      <c r="H47" s="58">
        <f>SUMIFS(Data!$H:$H,Data!$A:$A,Cataratorii!$B47,Data!$C:$C,Cataratorii!H$1)</f>
        <v>0</v>
      </c>
      <c r="I47" s="58">
        <f>SUMIFS(Data!$H:$H,Data!$A:$A,Cataratorii!$B47,Data!$C:$C,Cataratorii!I$1)</f>
        <v>306</v>
      </c>
      <c r="J47" s="58">
        <f>SUMIFS(Data!$H:$H,Data!$A:$A,Cataratorii!$B47,Data!$C:$C,Cataratorii!J$1)</f>
        <v>0</v>
      </c>
      <c r="K47" s="58">
        <f>SUMIFS(Data!$H:$H,Data!$A:$A,Cataratorii!$B47,Data!$C:$C,Cataratorii!K$1)</f>
        <v>0</v>
      </c>
      <c r="L47" s="58">
        <f>SUMIFS(Data!$H:$H,Data!$A:$A,Cataratorii!$B47,Data!$C:$C,Cataratorii!L$1)</f>
        <v>22</v>
      </c>
      <c r="M47" s="58">
        <f>SUMIFS(Data!$H:$H,Data!$A:$A,Cataratorii!$B47,Data!$C:$C,Cataratorii!M$1)</f>
        <v>50</v>
      </c>
      <c r="N47" s="58">
        <f>SUMIFS(Data!$H:$H,Data!$A:$A,Cataratorii!$B47,Data!$C:$C,Cataratorii!N$1)</f>
        <v>210</v>
      </c>
      <c r="O47" s="58">
        <f>SUMIFS(Data!$H:$H,Data!$A:$A,Cataratorii!$B47,Data!$C:$C,Cataratorii!O$1)</f>
        <v>0</v>
      </c>
      <c r="P47" s="58">
        <f>SUMIFS(Data!$H:$H,Data!$A:$A,Cataratorii!$B47,Data!$C:$C,Cataratorii!P$1)</f>
        <v>0</v>
      </c>
      <c r="Q47" s="58">
        <f>SUMIFS(Data!$H:$H,Data!$A:$A,Cataratorii!$B47,Data!$C:$C,Cataratorii!Q$1)</f>
        <v>87</v>
      </c>
      <c r="R47" s="115">
        <f t="shared" si="1"/>
        <v>891</v>
      </c>
      <c r="S47" s="28">
        <f>SUMIFS(Data!D:D,Data!A:A,Cataratorii!B47)</f>
        <v>293.56</v>
      </c>
      <c r="T47" s="1" t="str">
        <f>IF(VLOOKUP(B47,Participanti!A:D,4,0)=0," ","New")</f>
        <v xml:space="preserve"> </v>
      </c>
      <c r="U47" s="98">
        <f>R47/S47/1000</f>
        <v>3.0351546532225099E-3</v>
      </c>
    </row>
    <row r="48" spans="1:21" ht="12.75" x14ac:dyDescent="0.2">
      <c r="A48" s="65">
        <v>47</v>
      </c>
      <c r="B48" s="27" t="s">
        <v>339</v>
      </c>
      <c r="C48" s="58">
        <f>SUMIFS(Data!$H:$H,Data!$A:$A,Cataratorii!$B48,Data!$C:$C,Cataratorii!C$1)</f>
        <v>27</v>
      </c>
      <c r="D48" s="58">
        <f>SUMIFS(Data!$H:$H,Data!$A:$A,Cataratorii!$B48,Data!$C:$C,Cataratorii!D$1)</f>
        <v>14</v>
      </c>
      <c r="E48" s="58">
        <f>SUMIFS(Data!$H:$H,Data!$A:$A,Cataratorii!$B48,Data!$C:$C,Cataratorii!E$1)</f>
        <v>110</v>
      </c>
      <c r="F48" s="58">
        <f>SUMIFS(Data!$H:$H,Data!$A:$A,Cataratorii!$B48,Data!$C:$C,Cataratorii!F$1)</f>
        <v>43</v>
      </c>
      <c r="G48" s="58">
        <f>SUMIFS(Data!$H:$H,Data!$A:$A,Cataratorii!$B48,Data!$C:$C,Cataratorii!G$1)</f>
        <v>63</v>
      </c>
      <c r="H48" s="58">
        <f>SUMIFS(Data!$H:$H,Data!$A:$A,Cataratorii!$B48,Data!$C:$C,Cataratorii!H$1)</f>
        <v>24</v>
      </c>
      <c r="I48" s="58">
        <f>SUMIFS(Data!$H:$H,Data!$A:$A,Cataratorii!$B48,Data!$C:$C,Cataratorii!I$1)</f>
        <v>0</v>
      </c>
      <c r="J48" s="58">
        <f>SUMIFS(Data!$H:$H,Data!$A:$A,Cataratorii!$B48,Data!$C:$C,Cataratorii!J$1)</f>
        <v>34</v>
      </c>
      <c r="K48" s="58">
        <f>SUMIFS(Data!$H:$H,Data!$A:$A,Cataratorii!$B48,Data!$C:$C,Cataratorii!K$1)</f>
        <v>94</v>
      </c>
      <c r="L48" s="58">
        <f>SUMIFS(Data!$H:$H,Data!$A:$A,Cataratorii!$B48,Data!$C:$C,Cataratorii!L$1)</f>
        <v>12</v>
      </c>
      <c r="M48" s="58">
        <f>SUMIFS(Data!$H:$H,Data!$A:$A,Cataratorii!$B48,Data!$C:$C,Cataratorii!M$1)</f>
        <v>33</v>
      </c>
      <c r="N48" s="58">
        <f>SUMIFS(Data!$H:$H,Data!$A:$A,Cataratorii!$B48,Data!$C:$C,Cataratorii!N$1)</f>
        <v>43</v>
      </c>
      <c r="O48" s="58">
        <f>SUMIFS(Data!$H:$H,Data!$A:$A,Cataratorii!$B48,Data!$C:$C,Cataratorii!O$1)</f>
        <v>309</v>
      </c>
      <c r="P48" s="58">
        <f>SUMIFS(Data!$H:$H,Data!$A:$A,Cataratorii!$B48,Data!$C:$C,Cataratorii!P$1)</f>
        <v>15</v>
      </c>
      <c r="Q48" s="58">
        <f>SUMIFS(Data!$H:$H,Data!$A:$A,Cataratorii!$B48,Data!$C:$C,Cataratorii!Q$1)</f>
        <v>12</v>
      </c>
      <c r="R48" s="115">
        <f t="shared" si="1"/>
        <v>833</v>
      </c>
      <c r="S48" s="28">
        <f>SUMIFS(Data!D:D,Data!A:A,Cataratorii!B48)</f>
        <v>264.44</v>
      </c>
      <c r="T48" s="1" t="str">
        <f>IF(VLOOKUP(B48,Participanti!A:D,4,0)=0," ","New")</f>
        <v xml:space="preserve"> </v>
      </c>
      <c r="U48" s="98">
        <f>R48/S48/1000</f>
        <v>3.1500529420662531E-3</v>
      </c>
    </row>
    <row r="49" spans="1:21" ht="12.75" x14ac:dyDescent="0.2">
      <c r="A49" s="65">
        <v>48</v>
      </c>
      <c r="B49" s="27" t="s">
        <v>350</v>
      </c>
      <c r="C49" s="58">
        <f>SUMIFS(Data!$H:$H,Data!$A:$A,Cataratorii!$B49,Data!$C:$C,Cataratorii!C$1)</f>
        <v>103</v>
      </c>
      <c r="D49" s="58">
        <f>SUMIFS(Data!$H:$H,Data!$A:$A,Cataratorii!$B49,Data!$C:$C,Cataratorii!D$1)</f>
        <v>57</v>
      </c>
      <c r="E49" s="58">
        <f>SUMIFS(Data!$H:$H,Data!$A:$A,Cataratorii!$B49,Data!$C:$C,Cataratorii!E$1)</f>
        <v>91</v>
      </c>
      <c r="F49" s="58">
        <f>SUMIFS(Data!$H:$H,Data!$A:$A,Cataratorii!$B49,Data!$C:$C,Cataratorii!F$1)</f>
        <v>29</v>
      </c>
      <c r="G49" s="58">
        <f>SUMIFS(Data!$H:$H,Data!$A:$A,Cataratorii!$B49,Data!$C:$C,Cataratorii!G$1)</f>
        <v>0</v>
      </c>
      <c r="H49" s="58">
        <f>SUMIFS(Data!$H:$H,Data!$A:$A,Cataratorii!$B49,Data!$C:$C,Cataratorii!H$1)</f>
        <v>25</v>
      </c>
      <c r="I49" s="58">
        <f>SUMIFS(Data!$H:$H,Data!$A:$A,Cataratorii!$B49,Data!$C:$C,Cataratorii!I$1)</f>
        <v>101</v>
      </c>
      <c r="J49" s="58">
        <f>SUMIFS(Data!$H:$H,Data!$A:$A,Cataratorii!$B49,Data!$C:$C,Cataratorii!J$1)</f>
        <v>54</v>
      </c>
      <c r="K49" s="58">
        <f>SUMIFS(Data!$H:$H,Data!$A:$A,Cataratorii!$B49,Data!$C:$C,Cataratorii!K$1)</f>
        <v>11</v>
      </c>
      <c r="L49" s="58">
        <f>SUMIFS(Data!$H:$H,Data!$A:$A,Cataratorii!$B49,Data!$C:$C,Cataratorii!L$1)</f>
        <v>40</v>
      </c>
      <c r="M49" s="58">
        <f>SUMIFS(Data!$H:$H,Data!$A:$A,Cataratorii!$B49,Data!$C:$C,Cataratorii!M$1)</f>
        <v>24</v>
      </c>
      <c r="N49" s="58">
        <f>SUMIFS(Data!$H:$H,Data!$A:$A,Cataratorii!$B49,Data!$C:$C,Cataratorii!N$1)</f>
        <v>8</v>
      </c>
      <c r="O49" s="58">
        <f>SUMIFS(Data!$H:$H,Data!$A:$A,Cataratorii!$B49,Data!$C:$C,Cataratorii!O$1)</f>
        <v>32</v>
      </c>
      <c r="P49" s="58">
        <f>SUMIFS(Data!$H:$H,Data!$A:$A,Cataratorii!$B49,Data!$C:$C,Cataratorii!P$1)</f>
        <v>0</v>
      </c>
      <c r="Q49" s="58">
        <f>SUMIFS(Data!$H:$H,Data!$A:$A,Cataratorii!$B49,Data!$C:$C,Cataratorii!Q$1)</f>
        <v>256</v>
      </c>
      <c r="R49" s="115">
        <f t="shared" si="1"/>
        <v>831</v>
      </c>
      <c r="S49" s="28">
        <f>SUMIFS(Data!D:D,Data!A:A,Cataratorii!B49)</f>
        <v>266.63</v>
      </c>
      <c r="T49" s="1" t="str">
        <f>IF(VLOOKUP(B49,Participanti!A:D,4,0)=0," ","New")</f>
        <v xml:space="preserve"> </v>
      </c>
      <c r="U49" s="98">
        <f>R49/S49/1000</f>
        <v>3.1166785432997037E-3</v>
      </c>
    </row>
    <row r="50" spans="1:21" ht="12.75" x14ac:dyDescent="0.2">
      <c r="A50" s="65">
        <v>49</v>
      </c>
      <c r="B50" s="27" t="s">
        <v>17</v>
      </c>
      <c r="C50" s="58">
        <f>SUMIFS(Data!$H:$H,Data!$A:$A,Cataratorii!$B50,Data!$C:$C,Cataratorii!C$1)</f>
        <v>162</v>
      </c>
      <c r="D50" s="58">
        <f>SUMIFS(Data!$H:$H,Data!$A:$A,Cataratorii!$B50,Data!$C:$C,Cataratorii!D$1)</f>
        <v>147</v>
      </c>
      <c r="E50" s="58">
        <f>SUMIFS(Data!$H:$H,Data!$A:$A,Cataratorii!$B50,Data!$C:$C,Cataratorii!E$1)</f>
        <v>151</v>
      </c>
      <c r="F50" s="58">
        <f>SUMIFS(Data!$H:$H,Data!$A:$A,Cataratorii!$B50,Data!$C:$C,Cataratorii!F$1)</f>
        <v>215</v>
      </c>
      <c r="G50" s="58">
        <f>SUMIFS(Data!$H:$H,Data!$A:$A,Cataratorii!$B50,Data!$C:$C,Cataratorii!G$1)</f>
        <v>120</v>
      </c>
      <c r="H50" s="58">
        <f>SUMIFS(Data!$H:$H,Data!$A:$A,Cataratorii!$B50,Data!$C:$C,Cataratorii!H$1)</f>
        <v>0</v>
      </c>
      <c r="I50" s="58">
        <f>SUMIFS(Data!$H:$H,Data!$A:$A,Cataratorii!$B50,Data!$C:$C,Cataratorii!I$1)</f>
        <v>0</v>
      </c>
      <c r="J50" s="58">
        <f>SUMIFS(Data!$H:$H,Data!$A:$A,Cataratorii!$B50,Data!$C:$C,Cataratorii!J$1)</f>
        <v>0</v>
      </c>
      <c r="K50" s="58">
        <f>SUMIFS(Data!$H:$H,Data!$A:$A,Cataratorii!$B50,Data!$C:$C,Cataratorii!K$1)</f>
        <v>0</v>
      </c>
      <c r="L50" s="58">
        <f>SUMIFS(Data!$H:$H,Data!$A:$A,Cataratorii!$B50,Data!$C:$C,Cataratorii!L$1)</f>
        <v>0</v>
      </c>
      <c r="M50" s="58">
        <f>SUMIFS(Data!$H:$H,Data!$A:$A,Cataratorii!$B50,Data!$C:$C,Cataratorii!M$1)</f>
        <v>0</v>
      </c>
      <c r="N50" s="58">
        <f>SUMIFS(Data!$H:$H,Data!$A:$A,Cataratorii!$B50,Data!$C:$C,Cataratorii!N$1)</f>
        <v>0</v>
      </c>
      <c r="O50" s="58">
        <f>SUMIFS(Data!$H:$H,Data!$A:$A,Cataratorii!$B50,Data!$C:$C,Cataratorii!O$1)</f>
        <v>0</v>
      </c>
      <c r="P50" s="58">
        <f>SUMIFS(Data!$H:$H,Data!$A:$A,Cataratorii!$B50,Data!$C:$C,Cataratorii!P$1)</f>
        <v>0</v>
      </c>
      <c r="Q50" s="58">
        <f>SUMIFS(Data!$H:$H,Data!$A:$A,Cataratorii!$B50,Data!$C:$C,Cataratorii!Q$1)</f>
        <v>0</v>
      </c>
      <c r="R50" s="115">
        <f t="shared" si="1"/>
        <v>795</v>
      </c>
      <c r="S50" s="28">
        <f>SUMIFS(Data!D:D,Data!A:A,Cataratorii!B50)</f>
        <v>83.8</v>
      </c>
      <c r="T50" s="1" t="str">
        <f>IF(VLOOKUP(B50,Participanti!A:D,4,0)=0," ","New")</f>
        <v xml:space="preserve"> </v>
      </c>
      <c r="U50" s="98">
        <f>R50/S50/1000</f>
        <v>9.4868735083532222E-3</v>
      </c>
    </row>
    <row r="51" spans="1:21" ht="12.75" x14ac:dyDescent="0.2">
      <c r="A51" s="65">
        <v>50</v>
      </c>
      <c r="B51" s="27" t="s">
        <v>234</v>
      </c>
      <c r="C51" s="58">
        <f>SUMIFS(Data!$H:$H,Data!$A:$A,Cataratorii!$B51,Data!$C:$C,Cataratorii!C$1)</f>
        <v>33</v>
      </c>
      <c r="D51" s="58">
        <f>SUMIFS(Data!$H:$H,Data!$A:$A,Cataratorii!$B51,Data!$C:$C,Cataratorii!D$1)</f>
        <v>44</v>
      </c>
      <c r="E51" s="58">
        <f>SUMIFS(Data!$H:$H,Data!$A:$A,Cataratorii!$B51,Data!$C:$C,Cataratorii!E$1)</f>
        <v>105</v>
      </c>
      <c r="F51" s="58">
        <f>SUMIFS(Data!$H:$H,Data!$A:$A,Cataratorii!$B51,Data!$C:$C,Cataratorii!F$1)</f>
        <v>39</v>
      </c>
      <c r="G51" s="58">
        <f>SUMIFS(Data!$H:$H,Data!$A:$A,Cataratorii!$B51,Data!$C:$C,Cataratorii!G$1)</f>
        <v>175</v>
      </c>
      <c r="H51" s="58">
        <f>SUMIFS(Data!$H:$H,Data!$A:$A,Cataratorii!$B51,Data!$C:$C,Cataratorii!H$1)</f>
        <v>287</v>
      </c>
      <c r="I51" s="58">
        <f>SUMIFS(Data!$H:$H,Data!$A:$A,Cataratorii!$B51,Data!$C:$C,Cataratorii!I$1)</f>
        <v>35</v>
      </c>
      <c r="J51" s="58">
        <f>SUMIFS(Data!$H:$H,Data!$A:$A,Cataratorii!$B51,Data!$C:$C,Cataratorii!J$1)</f>
        <v>0</v>
      </c>
      <c r="K51" s="58">
        <f>SUMIFS(Data!$H:$H,Data!$A:$A,Cataratorii!$B51,Data!$C:$C,Cataratorii!K$1)</f>
        <v>38</v>
      </c>
      <c r="L51" s="58">
        <f>SUMIFS(Data!$H:$H,Data!$A:$A,Cataratorii!$B51,Data!$C:$C,Cataratorii!L$1)</f>
        <v>0</v>
      </c>
      <c r="M51" s="58">
        <f>SUMIFS(Data!$H:$H,Data!$A:$A,Cataratorii!$B51,Data!$C:$C,Cataratorii!M$1)</f>
        <v>0</v>
      </c>
      <c r="N51" s="58">
        <f>SUMIFS(Data!$H:$H,Data!$A:$A,Cataratorii!$B51,Data!$C:$C,Cataratorii!N$1)</f>
        <v>0</v>
      </c>
      <c r="O51" s="58">
        <f>SUMIFS(Data!$H:$H,Data!$A:$A,Cataratorii!$B51,Data!$C:$C,Cataratorii!O$1)</f>
        <v>0</v>
      </c>
      <c r="P51" s="58">
        <f>SUMIFS(Data!$H:$H,Data!$A:$A,Cataratorii!$B51,Data!$C:$C,Cataratorii!P$1)</f>
        <v>0</v>
      </c>
      <c r="Q51" s="58">
        <f>SUMIFS(Data!$H:$H,Data!$A:$A,Cataratorii!$B51,Data!$C:$C,Cataratorii!Q$1)</f>
        <v>0</v>
      </c>
      <c r="R51" s="115">
        <f t="shared" si="1"/>
        <v>756</v>
      </c>
      <c r="S51" s="28">
        <f>SUMIFS(Data!D:D,Data!A:A,Cataratorii!B51)</f>
        <v>136.30000000000001</v>
      </c>
      <c r="T51" s="1" t="str">
        <f>IF(VLOOKUP(B51,Participanti!A:D,4,0)=0," ","New")</f>
        <v xml:space="preserve"> </v>
      </c>
      <c r="U51" s="98">
        <f>R51/S51/1000</f>
        <v>5.5465884079236973E-3</v>
      </c>
    </row>
    <row r="52" spans="1:21" ht="12.75" x14ac:dyDescent="0.2">
      <c r="A52" s="65">
        <v>51</v>
      </c>
      <c r="B52" s="27" t="s">
        <v>476</v>
      </c>
      <c r="C52" s="58">
        <f>SUMIFS(Data!$H:$H,Data!$A:$A,Cataratorii!$B52,Data!$C:$C,Cataratorii!C$1)</f>
        <v>28</v>
      </c>
      <c r="D52" s="58">
        <f>SUMIFS(Data!$H:$H,Data!$A:$A,Cataratorii!$B52,Data!$C:$C,Cataratorii!D$1)</f>
        <v>28</v>
      </c>
      <c r="E52" s="58">
        <f>SUMIFS(Data!$H:$H,Data!$A:$A,Cataratorii!$B52,Data!$C:$C,Cataratorii!E$1)</f>
        <v>0</v>
      </c>
      <c r="F52" s="58">
        <f>SUMIFS(Data!$H:$H,Data!$A:$A,Cataratorii!$B52,Data!$C:$C,Cataratorii!F$1)</f>
        <v>58</v>
      </c>
      <c r="G52" s="58">
        <f>SUMIFS(Data!$H:$H,Data!$A:$A,Cataratorii!$B52,Data!$C:$C,Cataratorii!G$1)</f>
        <v>364</v>
      </c>
      <c r="H52" s="58">
        <f>SUMIFS(Data!$H:$H,Data!$A:$A,Cataratorii!$B52,Data!$C:$C,Cataratorii!H$1)</f>
        <v>0</v>
      </c>
      <c r="I52" s="58">
        <f>SUMIFS(Data!$H:$H,Data!$A:$A,Cataratorii!$B52,Data!$C:$C,Cataratorii!I$1)</f>
        <v>38</v>
      </c>
      <c r="J52" s="58">
        <f>SUMIFS(Data!$H:$H,Data!$A:$A,Cataratorii!$B52,Data!$C:$C,Cataratorii!J$1)</f>
        <v>6</v>
      </c>
      <c r="K52" s="58">
        <f>SUMIFS(Data!$H:$H,Data!$A:$A,Cataratorii!$B52,Data!$C:$C,Cataratorii!K$1)</f>
        <v>0</v>
      </c>
      <c r="L52" s="58">
        <f>SUMIFS(Data!$H:$H,Data!$A:$A,Cataratorii!$B52,Data!$C:$C,Cataratorii!L$1)</f>
        <v>7</v>
      </c>
      <c r="M52" s="58">
        <f>SUMIFS(Data!$H:$H,Data!$A:$A,Cataratorii!$B52,Data!$C:$C,Cataratorii!M$1)</f>
        <v>0</v>
      </c>
      <c r="N52" s="58">
        <f>SUMIFS(Data!$H:$H,Data!$A:$A,Cataratorii!$B52,Data!$C:$C,Cataratorii!N$1)</f>
        <v>6</v>
      </c>
      <c r="O52" s="58">
        <f>SUMIFS(Data!$H:$H,Data!$A:$A,Cataratorii!$B52,Data!$C:$C,Cataratorii!O$1)</f>
        <v>0</v>
      </c>
      <c r="P52" s="58">
        <f>SUMIFS(Data!$H:$H,Data!$A:$A,Cataratorii!$B52,Data!$C:$C,Cataratorii!P$1)</f>
        <v>86</v>
      </c>
      <c r="Q52" s="58">
        <f>SUMIFS(Data!$H:$H,Data!$A:$A,Cataratorii!$B52,Data!$C:$C,Cataratorii!Q$1)</f>
        <v>131</v>
      </c>
      <c r="R52" s="115">
        <f t="shared" si="1"/>
        <v>752</v>
      </c>
      <c r="S52" s="28">
        <f>SUMIFS(Data!D:D,Data!A:A,Cataratorii!B52)</f>
        <v>132.65</v>
      </c>
      <c r="T52" s="1" t="str">
        <f>IF(VLOOKUP(B52,Participanti!A:D,4,0)=0," ","New")</f>
        <v xml:space="preserve"> </v>
      </c>
      <c r="U52" s="98">
        <f>R52/S52/1000</f>
        <v>5.669053901243875E-3</v>
      </c>
    </row>
    <row r="53" spans="1:21" ht="12.75" x14ac:dyDescent="0.2">
      <c r="A53" s="65">
        <v>52</v>
      </c>
      <c r="B53" s="27" t="s">
        <v>470</v>
      </c>
      <c r="C53" s="58">
        <f>SUMIFS(Data!$H:$H,Data!$A:$A,Cataratorii!$B53,Data!$C:$C,Cataratorii!C$1)</f>
        <v>0</v>
      </c>
      <c r="D53" s="58">
        <f>SUMIFS(Data!$H:$H,Data!$A:$A,Cataratorii!$B53,Data!$C:$C,Cataratorii!D$1)</f>
        <v>67</v>
      </c>
      <c r="E53" s="58">
        <f>SUMIFS(Data!$H:$H,Data!$A:$A,Cataratorii!$B53,Data!$C:$C,Cataratorii!E$1)</f>
        <v>44</v>
      </c>
      <c r="F53" s="58">
        <f>SUMIFS(Data!$H:$H,Data!$A:$A,Cataratorii!$B53,Data!$C:$C,Cataratorii!F$1)</f>
        <v>83</v>
      </c>
      <c r="G53" s="58">
        <f>SUMIFS(Data!$H:$H,Data!$A:$A,Cataratorii!$B53,Data!$C:$C,Cataratorii!G$1)</f>
        <v>57</v>
      </c>
      <c r="H53" s="58">
        <f>SUMIFS(Data!$H:$H,Data!$A:$A,Cataratorii!$B53,Data!$C:$C,Cataratorii!H$1)</f>
        <v>46</v>
      </c>
      <c r="I53" s="58">
        <f>SUMIFS(Data!$H:$H,Data!$A:$A,Cataratorii!$B53,Data!$C:$C,Cataratorii!I$1)</f>
        <v>33</v>
      </c>
      <c r="J53" s="58">
        <f>SUMIFS(Data!$H:$H,Data!$A:$A,Cataratorii!$B53,Data!$C:$C,Cataratorii!J$1)</f>
        <v>32</v>
      </c>
      <c r="K53" s="58">
        <f>SUMIFS(Data!$H:$H,Data!$A:$A,Cataratorii!$B53,Data!$C:$C,Cataratorii!K$1)</f>
        <v>34</v>
      </c>
      <c r="L53" s="58">
        <f>SUMIFS(Data!$H:$H,Data!$A:$A,Cataratorii!$B53,Data!$C:$C,Cataratorii!L$1)</f>
        <v>0</v>
      </c>
      <c r="M53" s="58">
        <f>SUMIFS(Data!$H:$H,Data!$A:$A,Cataratorii!$B53,Data!$C:$C,Cataratorii!M$1)</f>
        <v>30</v>
      </c>
      <c r="N53" s="58">
        <f>SUMIFS(Data!$H:$H,Data!$A:$A,Cataratorii!$B53,Data!$C:$C,Cataratorii!N$1)</f>
        <v>0</v>
      </c>
      <c r="O53" s="58">
        <f>SUMIFS(Data!$H:$H,Data!$A:$A,Cataratorii!$B53,Data!$C:$C,Cataratorii!O$1)</f>
        <v>18</v>
      </c>
      <c r="P53" s="58">
        <f>SUMIFS(Data!$H:$H,Data!$A:$A,Cataratorii!$B53,Data!$C:$C,Cataratorii!P$1)</f>
        <v>22</v>
      </c>
      <c r="Q53" s="58">
        <f>SUMIFS(Data!$H:$H,Data!$A:$A,Cataratorii!$B53,Data!$C:$C,Cataratorii!Q$1)</f>
        <v>51</v>
      </c>
      <c r="R53" s="115">
        <f t="shared" si="1"/>
        <v>517</v>
      </c>
      <c r="S53" s="28">
        <f>SUMIFS(Data!D:D,Data!A:A,Cataratorii!B53)</f>
        <v>227.88</v>
      </c>
      <c r="T53" s="1" t="str">
        <f>IF(VLOOKUP(B53,Participanti!A:D,4,0)=0," ","New")</f>
        <v xml:space="preserve"> </v>
      </c>
      <c r="U53" s="98">
        <f>R53/S53/1000</f>
        <v>2.2687379322450414E-3</v>
      </c>
    </row>
    <row r="54" spans="1:21" ht="12.75" x14ac:dyDescent="0.2">
      <c r="A54" s="65">
        <v>53</v>
      </c>
      <c r="B54" s="27" t="s">
        <v>330</v>
      </c>
      <c r="C54" s="58">
        <f>SUMIFS(Data!$H:$H,Data!$A:$A,Cataratorii!$B54,Data!$C:$C,Cataratorii!C$1)</f>
        <v>31</v>
      </c>
      <c r="D54" s="58">
        <f>SUMIFS(Data!$H:$H,Data!$A:$A,Cataratorii!$B54,Data!$C:$C,Cataratorii!D$1)</f>
        <v>39</v>
      </c>
      <c r="E54" s="58">
        <f>SUMIFS(Data!$H:$H,Data!$A:$A,Cataratorii!$B54,Data!$C:$C,Cataratorii!E$1)</f>
        <v>50</v>
      </c>
      <c r="F54" s="58">
        <f>SUMIFS(Data!$H:$H,Data!$A:$A,Cataratorii!$B54,Data!$C:$C,Cataratorii!F$1)</f>
        <v>30</v>
      </c>
      <c r="G54" s="58">
        <f>SUMIFS(Data!$H:$H,Data!$A:$A,Cataratorii!$B54,Data!$C:$C,Cataratorii!G$1)</f>
        <v>33</v>
      </c>
      <c r="H54" s="58">
        <f>SUMIFS(Data!$H:$H,Data!$A:$A,Cataratorii!$B54,Data!$C:$C,Cataratorii!H$1)</f>
        <v>37</v>
      </c>
      <c r="I54" s="58">
        <f>SUMIFS(Data!$H:$H,Data!$A:$A,Cataratorii!$B54,Data!$C:$C,Cataratorii!I$1)</f>
        <v>28</v>
      </c>
      <c r="J54" s="58">
        <f>SUMIFS(Data!$H:$H,Data!$A:$A,Cataratorii!$B54,Data!$C:$C,Cataratorii!J$1)</f>
        <v>37</v>
      </c>
      <c r="K54" s="58">
        <f>SUMIFS(Data!$H:$H,Data!$A:$A,Cataratorii!$B54,Data!$C:$C,Cataratorii!K$1)</f>
        <v>22</v>
      </c>
      <c r="L54" s="58">
        <f>SUMIFS(Data!$H:$H,Data!$A:$A,Cataratorii!$B54,Data!$C:$C,Cataratorii!L$1)</f>
        <v>23</v>
      </c>
      <c r="M54" s="58">
        <f>SUMIFS(Data!$H:$H,Data!$A:$A,Cataratorii!$B54,Data!$C:$C,Cataratorii!M$1)</f>
        <v>22</v>
      </c>
      <c r="N54" s="58">
        <f>SUMIFS(Data!$H:$H,Data!$A:$A,Cataratorii!$B54,Data!$C:$C,Cataratorii!N$1)</f>
        <v>9</v>
      </c>
      <c r="O54" s="58">
        <f>SUMIFS(Data!$H:$H,Data!$A:$A,Cataratorii!$B54,Data!$C:$C,Cataratorii!O$1)</f>
        <v>17</v>
      </c>
      <c r="P54" s="58">
        <f>SUMIFS(Data!$H:$H,Data!$A:$A,Cataratorii!$B54,Data!$C:$C,Cataratorii!P$1)</f>
        <v>31</v>
      </c>
      <c r="Q54" s="58">
        <f>SUMIFS(Data!$H:$H,Data!$A:$A,Cataratorii!$B54,Data!$C:$C,Cataratorii!Q$1)</f>
        <v>66</v>
      </c>
      <c r="R54" s="115">
        <f t="shared" si="1"/>
        <v>475</v>
      </c>
      <c r="S54" s="28">
        <f>SUMIFS(Data!D:D,Data!A:A,Cataratorii!B54)</f>
        <v>259.12000000000006</v>
      </c>
      <c r="T54" s="1" t="str">
        <f>IF(VLOOKUP(B54,Participanti!A:D,4,0)=0," ","New")</f>
        <v xml:space="preserve"> </v>
      </c>
      <c r="U54" s="98">
        <f>R54/S54/1000</f>
        <v>1.8331275084902743E-3</v>
      </c>
    </row>
    <row r="55" spans="1:21" ht="12.75" x14ac:dyDescent="0.2">
      <c r="A55" s="65">
        <v>54</v>
      </c>
      <c r="B55" s="27" t="s">
        <v>174</v>
      </c>
      <c r="C55" s="58">
        <f>SUMIFS(Data!$H:$H,Data!$A:$A,Cataratorii!$B55,Data!$C:$C,Cataratorii!C$1)</f>
        <v>0</v>
      </c>
      <c r="D55" s="58">
        <f>SUMIFS(Data!$H:$H,Data!$A:$A,Cataratorii!$B55,Data!$C:$C,Cataratorii!D$1)</f>
        <v>50</v>
      </c>
      <c r="E55" s="58">
        <f>SUMIFS(Data!$H:$H,Data!$A:$A,Cataratorii!$B55,Data!$C:$C,Cataratorii!E$1)</f>
        <v>105</v>
      </c>
      <c r="F55" s="58">
        <f>SUMIFS(Data!$H:$H,Data!$A:$A,Cataratorii!$B55,Data!$C:$C,Cataratorii!F$1)</f>
        <v>96</v>
      </c>
      <c r="G55" s="58">
        <f>SUMIFS(Data!$H:$H,Data!$A:$A,Cataratorii!$B55,Data!$C:$C,Cataratorii!G$1)</f>
        <v>25</v>
      </c>
      <c r="H55" s="58">
        <f>SUMIFS(Data!$H:$H,Data!$A:$A,Cataratorii!$B55,Data!$C:$C,Cataratorii!H$1)</f>
        <v>23</v>
      </c>
      <c r="I55" s="58">
        <f>SUMIFS(Data!$H:$H,Data!$A:$A,Cataratorii!$B55,Data!$C:$C,Cataratorii!I$1)</f>
        <v>41</v>
      </c>
      <c r="J55" s="58">
        <f>SUMIFS(Data!$H:$H,Data!$A:$A,Cataratorii!$B55,Data!$C:$C,Cataratorii!J$1)</f>
        <v>19</v>
      </c>
      <c r="K55" s="58">
        <f>SUMIFS(Data!$H:$H,Data!$A:$A,Cataratorii!$B55,Data!$C:$C,Cataratorii!K$1)</f>
        <v>35</v>
      </c>
      <c r="L55" s="58">
        <f>SUMIFS(Data!$H:$H,Data!$A:$A,Cataratorii!$B55,Data!$C:$C,Cataratorii!L$1)</f>
        <v>5</v>
      </c>
      <c r="M55" s="58">
        <f>SUMIFS(Data!$H:$H,Data!$A:$A,Cataratorii!$B55,Data!$C:$C,Cataratorii!M$1)</f>
        <v>0</v>
      </c>
      <c r="N55" s="58">
        <f>SUMIFS(Data!$H:$H,Data!$A:$A,Cataratorii!$B55,Data!$C:$C,Cataratorii!N$1)</f>
        <v>0</v>
      </c>
      <c r="O55" s="58">
        <f>SUMIFS(Data!$H:$H,Data!$A:$A,Cataratorii!$B55,Data!$C:$C,Cataratorii!O$1)</f>
        <v>18</v>
      </c>
      <c r="P55" s="58">
        <f>SUMIFS(Data!$H:$H,Data!$A:$A,Cataratorii!$B55,Data!$C:$C,Cataratorii!P$1)</f>
        <v>0</v>
      </c>
      <c r="Q55" s="58">
        <f>SUMIFS(Data!$H:$H,Data!$A:$A,Cataratorii!$B55,Data!$C:$C,Cataratorii!Q$1)</f>
        <v>43</v>
      </c>
      <c r="R55" s="115">
        <f t="shared" si="1"/>
        <v>460</v>
      </c>
      <c r="S55" s="28">
        <f>SUMIFS(Data!D:D,Data!A:A,Cataratorii!B55)</f>
        <v>195.28</v>
      </c>
      <c r="T55" s="1" t="str">
        <f>IF(VLOOKUP(B55,Participanti!A:D,4,0)=0," ","New")</f>
        <v xml:space="preserve"> </v>
      </c>
      <c r="U55" s="98">
        <f>R55/S55/1000</f>
        <v>2.3555919705038919E-3</v>
      </c>
    </row>
    <row r="56" spans="1:21" ht="12.75" x14ac:dyDescent="0.2">
      <c r="A56" s="65">
        <v>55</v>
      </c>
      <c r="B56" s="27" t="s">
        <v>204</v>
      </c>
      <c r="C56" s="58">
        <f>SUMIFS(Data!$H:$H,Data!$A:$A,Cataratorii!$B56,Data!$C:$C,Cataratorii!C$1)</f>
        <v>26</v>
      </c>
      <c r="D56" s="58">
        <f>SUMIFS(Data!$H:$H,Data!$A:$A,Cataratorii!$B56,Data!$C:$C,Cataratorii!D$1)</f>
        <v>42</v>
      </c>
      <c r="E56" s="58">
        <f>SUMIFS(Data!$H:$H,Data!$A:$A,Cataratorii!$B56,Data!$C:$C,Cataratorii!E$1)</f>
        <v>93</v>
      </c>
      <c r="F56" s="58">
        <f>SUMIFS(Data!$H:$H,Data!$A:$A,Cataratorii!$B56,Data!$C:$C,Cataratorii!F$1)</f>
        <v>121</v>
      </c>
      <c r="G56" s="58">
        <f>SUMIFS(Data!$H:$H,Data!$A:$A,Cataratorii!$B56,Data!$C:$C,Cataratorii!G$1)</f>
        <v>18</v>
      </c>
      <c r="H56" s="58">
        <f>SUMIFS(Data!$H:$H,Data!$A:$A,Cataratorii!$B56,Data!$C:$C,Cataratorii!H$1)</f>
        <v>21</v>
      </c>
      <c r="I56" s="58">
        <f>SUMIFS(Data!$H:$H,Data!$A:$A,Cataratorii!$B56,Data!$C:$C,Cataratorii!I$1)</f>
        <v>2</v>
      </c>
      <c r="J56" s="58">
        <f>SUMIFS(Data!$H:$H,Data!$A:$A,Cataratorii!$B56,Data!$C:$C,Cataratorii!J$1)</f>
        <v>23</v>
      </c>
      <c r="K56" s="58">
        <f>SUMIFS(Data!$H:$H,Data!$A:$A,Cataratorii!$B56,Data!$C:$C,Cataratorii!K$1)</f>
        <v>12</v>
      </c>
      <c r="L56" s="58">
        <f>SUMIFS(Data!$H:$H,Data!$A:$A,Cataratorii!$B56,Data!$C:$C,Cataratorii!L$1)</f>
        <v>45</v>
      </c>
      <c r="M56" s="58">
        <f>SUMIFS(Data!$H:$H,Data!$A:$A,Cataratorii!$B56,Data!$C:$C,Cataratorii!M$1)</f>
        <v>12</v>
      </c>
      <c r="N56" s="58">
        <f>SUMIFS(Data!$H:$H,Data!$A:$A,Cataratorii!$B56,Data!$C:$C,Cataratorii!N$1)</f>
        <v>0</v>
      </c>
      <c r="O56" s="58">
        <f>SUMIFS(Data!$H:$H,Data!$A:$A,Cataratorii!$B56,Data!$C:$C,Cataratorii!O$1)</f>
        <v>19</v>
      </c>
      <c r="P56" s="58">
        <f>SUMIFS(Data!$H:$H,Data!$A:$A,Cataratorii!$B56,Data!$C:$C,Cataratorii!P$1)</f>
        <v>15</v>
      </c>
      <c r="Q56" s="58">
        <f>SUMIFS(Data!$H:$H,Data!$A:$A,Cataratorii!$B56,Data!$C:$C,Cataratorii!Q$1)</f>
        <v>3</v>
      </c>
      <c r="R56" s="115">
        <f t="shared" si="1"/>
        <v>452</v>
      </c>
      <c r="S56" s="28">
        <f>SUMIFS(Data!D:D,Data!A:A,Cataratorii!B56)</f>
        <v>206.69999999999996</v>
      </c>
      <c r="T56" s="1" t="str">
        <f>IF(VLOOKUP(B56,Participanti!A:D,4,0)=0," ","New")</f>
        <v xml:space="preserve"> </v>
      </c>
      <c r="U56" s="98">
        <f>R56/S56/1000</f>
        <v>2.1867440735365267E-3</v>
      </c>
    </row>
    <row r="57" spans="1:21" ht="12.75" x14ac:dyDescent="0.2">
      <c r="A57" s="65">
        <v>56</v>
      </c>
      <c r="B57" s="27" t="s">
        <v>335</v>
      </c>
      <c r="C57" s="58">
        <f>SUMIFS(Data!$H:$H,Data!$A:$A,Cataratorii!$B57,Data!$C:$C,Cataratorii!C$1)</f>
        <v>45</v>
      </c>
      <c r="D57" s="58">
        <f>SUMIFS(Data!$H:$H,Data!$A:$A,Cataratorii!$B57,Data!$C:$C,Cataratorii!D$1)</f>
        <v>58</v>
      </c>
      <c r="E57" s="58">
        <f>SUMIFS(Data!$H:$H,Data!$A:$A,Cataratorii!$B57,Data!$C:$C,Cataratorii!E$1)</f>
        <v>96</v>
      </c>
      <c r="F57" s="58">
        <f>SUMIFS(Data!$H:$H,Data!$A:$A,Cataratorii!$B57,Data!$C:$C,Cataratorii!F$1)</f>
        <v>63</v>
      </c>
      <c r="G57" s="58">
        <f>SUMIFS(Data!$H:$H,Data!$A:$A,Cataratorii!$B57,Data!$C:$C,Cataratorii!G$1)</f>
        <v>12</v>
      </c>
      <c r="H57" s="58">
        <f>SUMIFS(Data!$H:$H,Data!$A:$A,Cataratorii!$B57,Data!$C:$C,Cataratorii!H$1)</f>
        <v>26</v>
      </c>
      <c r="I57" s="58">
        <f>SUMIFS(Data!$H:$H,Data!$A:$A,Cataratorii!$B57,Data!$C:$C,Cataratorii!I$1)</f>
        <v>9</v>
      </c>
      <c r="J57" s="58">
        <f>SUMIFS(Data!$H:$H,Data!$A:$A,Cataratorii!$B57,Data!$C:$C,Cataratorii!J$1)</f>
        <v>6</v>
      </c>
      <c r="K57" s="58">
        <f>SUMIFS(Data!$H:$H,Data!$A:$A,Cataratorii!$B57,Data!$C:$C,Cataratorii!K$1)</f>
        <v>0</v>
      </c>
      <c r="L57" s="58">
        <f>SUMIFS(Data!$H:$H,Data!$A:$A,Cataratorii!$B57,Data!$C:$C,Cataratorii!L$1)</f>
        <v>22</v>
      </c>
      <c r="M57" s="58">
        <f>SUMIFS(Data!$H:$H,Data!$A:$A,Cataratorii!$B57,Data!$C:$C,Cataratorii!M$1)</f>
        <v>4</v>
      </c>
      <c r="N57" s="58">
        <f>SUMIFS(Data!$H:$H,Data!$A:$A,Cataratorii!$B57,Data!$C:$C,Cataratorii!N$1)</f>
        <v>23</v>
      </c>
      <c r="O57" s="58">
        <f>SUMIFS(Data!$H:$H,Data!$A:$A,Cataratorii!$B57,Data!$C:$C,Cataratorii!O$1)</f>
        <v>2</v>
      </c>
      <c r="P57" s="58">
        <f>SUMIFS(Data!$H:$H,Data!$A:$A,Cataratorii!$B57,Data!$C:$C,Cataratorii!P$1)</f>
        <v>27</v>
      </c>
      <c r="Q57" s="58">
        <f>SUMIFS(Data!$H:$H,Data!$A:$A,Cataratorii!$B57,Data!$C:$C,Cataratorii!Q$1)</f>
        <v>30</v>
      </c>
      <c r="R57" s="115">
        <f t="shared" si="1"/>
        <v>423</v>
      </c>
      <c r="S57" s="28">
        <f>SUMIFS(Data!D:D,Data!A:A,Cataratorii!B57)</f>
        <v>138.24</v>
      </c>
      <c r="T57" s="1" t="str">
        <f>IF(VLOOKUP(B57,Participanti!A:D,4,0)=0," ","New")</f>
        <v xml:space="preserve"> </v>
      </c>
      <c r="U57" s="98">
        <f>R57/S57/1000</f>
        <v>3.0598958333333329E-3</v>
      </c>
    </row>
    <row r="58" spans="1:21" ht="12.75" x14ac:dyDescent="0.2">
      <c r="A58" s="65">
        <v>57</v>
      </c>
      <c r="B58" s="27" t="s">
        <v>477</v>
      </c>
      <c r="C58" s="58">
        <f>SUMIFS(Data!$H:$H,Data!$A:$A,Cataratorii!$B58,Data!$C:$C,Cataratorii!C$1)</f>
        <v>20.100000000000001</v>
      </c>
      <c r="D58" s="58">
        <f>SUMIFS(Data!$H:$H,Data!$A:$A,Cataratorii!$B58,Data!$C:$C,Cataratorii!D$1)</f>
        <v>6.3</v>
      </c>
      <c r="E58" s="58">
        <f>SUMIFS(Data!$H:$H,Data!$A:$A,Cataratorii!$B58,Data!$C:$C,Cataratorii!E$1)</f>
        <v>14</v>
      </c>
      <c r="F58" s="58">
        <f>SUMIFS(Data!$H:$H,Data!$A:$A,Cataratorii!$B58,Data!$C:$C,Cataratorii!F$1)</f>
        <v>118</v>
      </c>
      <c r="G58" s="58">
        <f>SUMIFS(Data!$H:$H,Data!$A:$A,Cataratorii!$B58,Data!$C:$C,Cataratorii!G$1)</f>
        <v>4</v>
      </c>
      <c r="H58" s="58">
        <f>SUMIFS(Data!$H:$H,Data!$A:$A,Cataratorii!$B58,Data!$C:$C,Cataratorii!H$1)</f>
        <v>6</v>
      </c>
      <c r="I58" s="58">
        <f>SUMIFS(Data!$H:$H,Data!$A:$A,Cataratorii!$B58,Data!$C:$C,Cataratorii!I$1)</f>
        <v>54</v>
      </c>
      <c r="J58" s="58">
        <f>SUMIFS(Data!$H:$H,Data!$A:$A,Cataratorii!$B58,Data!$C:$C,Cataratorii!J$1)</f>
        <v>37</v>
      </c>
      <c r="K58" s="58">
        <f>SUMIFS(Data!$H:$H,Data!$A:$A,Cataratorii!$B58,Data!$C:$C,Cataratorii!K$1)</f>
        <v>6</v>
      </c>
      <c r="L58" s="58">
        <f>SUMIFS(Data!$H:$H,Data!$A:$A,Cataratorii!$B58,Data!$C:$C,Cataratorii!L$1)</f>
        <v>33</v>
      </c>
      <c r="M58" s="58">
        <f>SUMIFS(Data!$H:$H,Data!$A:$A,Cataratorii!$B58,Data!$C:$C,Cataratorii!M$1)</f>
        <v>0</v>
      </c>
      <c r="N58" s="58">
        <f>SUMIFS(Data!$H:$H,Data!$A:$A,Cataratorii!$B58,Data!$C:$C,Cataratorii!N$1)</f>
        <v>4</v>
      </c>
      <c r="O58" s="58">
        <f>SUMIFS(Data!$H:$H,Data!$A:$A,Cataratorii!$B58,Data!$C:$C,Cataratorii!O$1)</f>
        <v>23</v>
      </c>
      <c r="P58" s="58">
        <f>SUMIFS(Data!$H:$H,Data!$A:$A,Cataratorii!$B58,Data!$C:$C,Cataratorii!P$1)</f>
        <v>57</v>
      </c>
      <c r="Q58" s="58">
        <f>SUMIFS(Data!$H:$H,Data!$A:$A,Cataratorii!$B58,Data!$C:$C,Cataratorii!Q$1)</f>
        <v>18</v>
      </c>
      <c r="R58" s="115">
        <f t="shared" si="1"/>
        <v>400.4</v>
      </c>
      <c r="S58" s="28">
        <f>SUMIFS(Data!D:D,Data!A:A,Cataratorii!B58)</f>
        <v>218.11999999999998</v>
      </c>
      <c r="T58" s="1" t="str">
        <f>IF(VLOOKUP(B58,Participanti!A:D,4,0)=0," ","New")</f>
        <v xml:space="preserve"> </v>
      </c>
      <c r="U58" s="98">
        <f>R58/S58/1000</f>
        <v>1.8356867779204108E-3</v>
      </c>
    </row>
    <row r="59" spans="1:21" ht="12.75" x14ac:dyDescent="0.2">
      <c r="A59" s="65">
        <v>58</v>
      </c>
      <c r="B59" s="27" t="s">
        <v>342</v>
      </c>
      <c r="C59" s="58">
        <f>SUMIFS(Data!$H:$H,Data!$A:$A,Cataratorii!$B59,Data!$C:$C,Cataratorii!C$1)</f>
        <v>36</v>
      </c>
      <c r="D59" s="58">
        <f>SUMIFS(Data!$H:$H,Data!$A:$A,Cataratorii!$B59,Data!$C:$C,Cataratorii!D$1)</f>
        <v>21</v>
      </c>
      <c r="E59" s="58">
        <f>SUMIFS(Data!$H:$H,Data!$A:$A,Cataratorii!$B59,Data!$C:$C,Cataratorii!E$1)</f>
        <v>0</v>
      </c>
      <c r="F59" s="58">
        <f>SUMIFS(Data!$H:$H,Data!$A:$A,Cataratorii!$B59,Data!$C:$C,Cataratorii!F$1)</f>
        <v>41</v>
      </c>
      <c r="G59" s="58">
        <f>SUMIFS(Data!$H:$H,Data!$A:$A,Cataratorii!$B59,Data!$C:$C,Cataratorii!G$1)</f>
        <v>28</v>
      </c>
      <c r="H59" s="58">
        <f>SUMIFS(Data!$H:$H,Data!$A:$A,Cataratorii!$B59,Data!$C:$C,Cataratorii!H$1)</f>
        <v>26</v>
      </c>
      <c r="I59" s="58">
        <f>SUMIFS(Data!$H:$H,Data!$A:$A,Cataratorii!$B59,Data!$C:$C,Cataratorii!I$1)</f>
        <v>13</v>
      </c>
      <c r="J59" s="58">
        <f>SUMIFS(Data!$H:$H,Data!$A:$A,Cataratorii!$B59,Data!$C:$C,Cataratorii!J$1)</f>
        <v>30</v>
      </c>
      <c r="K59" s="58">
        <f>SUMIFS(Data!$H:$H,Data!$A:$A,Cataratorii!$B59,Data!$C:$C,Cataratorii!K$1)</f>
        <v>22</v>
      </c>
      <c r="L59" s="58">
        <f>SUMIFS(Data!$H:$H,Data!$A:$A,Cataratorii!$B59,Data!$C:$C,Cataratorii!L$1)</f>
        <v>7</v>
      </c>
      <c r="M59" s="58">
        <f>SUMIFS(Data!$H:$H,Data!$A:$A,Cataratorii!$B59,Data!$C:$C,Cataratorii!M$1)</f>
        <v>63</v>
      </c>
      <c r="N59" s="58">
        <f>SUMIFS(Data!$H:$H,Data!$A:$A,Cataratorii!$B59,Data!$C:$C,Cataratorii!N$1)</f>
        <v>14</v>
      </c>
      <c r="O59" s="58">
        <f>SUMIFS(Data!$H:$H,Data!$A:$A,Cataratorii!$B59,Data!$C:$C,Cataratorii!O$1)</f>
        <v>13</v>
      </c>
      <c r="P59" s="58">
        <f>SUMIFS(Data!$H:$H,Data!$A:$A,Cataratorii!$B59,Data!$C:$C,Cataratorii!P$1)</f>
        <v>13</v>
      </c>
      <c r="Q59" s="58">
        <f>SUMIFS(Data!$H:$H,Data!$A:$A,Cataratorii!$B59,Data!$C:$C,Cataratorii!Q$1)</f>
        <v>21</v>
      </c>
      <c r="R59" s="115">
        <f t="shared" si="1"/>
        <v>348</v>
      </c>
      <c r="S59" s="28">
        <f>SUMIFS(Data!D:D,Data!A:A,Cataratorii!B59)</f>
        <v>235.31</v>
      </c>
      <c r="T59" s="1" t="str">
        <f>IF(VLOOKUP(B59,Participanti!A:D,4,0)=0," ","New")</f>
        <v xml:space="preserve"> </v>
      </c>
      <c r="U59" s="98">
        <f>R59/S59/1000</f>
        <v>1.4789001742382389E-3</v>
      </c>
    </row>
    <row r="60" spans="1:21" ht="12.75" x14ac:dyDescent="0.2">
      <c r="A60" s="65">
        <v>59</v>
      </c>
      <c r="B60" s="27" t="s">
        <v>193</v>
      </c>
      <c r="C60" s="58">
        <f>SUMIFS(Data!$H:$H,Data!$A:$A,Cataratorii!$B60,Data!$C:$C,Cataratorii!C$1)</f>
        <v>20</v>
      </c>
      <c r="D60" s="58">
        <f>SUMIFS(Data!$H:$H,Data!$A:$A,Cataratorii!$B60,Data!$C:$C,Cataratorii!D$1)</f>
        <v>0</v>
      </c>
      <c r="E60" s="58">
        <f>SUMIFS(Data!$H:$H,Data!$A:$A,Cataratorii!$B60,Data!$C:$C,Cataratorii!E$1)</f>
        <v>91</v>
      </c>
      <c r="F60" s="58">
        <f>SUMIFS(Data!$H:$H,Data!$A:$A,Cataratorii!$B60,Data!$C:$C,Cataratorii!F$1)</f>
        <v>31</v>
      </c>
      <c r="G60" s="58">
        <f>SUMIFS(Data!$H:$H,Data!$A:$A,Cataratorii!$B60,Data!$C:$C,Cataratorii!G$1)</f>
        <v>33</v>
      </c>
      <c r="H60" s="58">
        <f>SUMIFS(Data!$H:$H,Data!$A:$A,Cataratorii!$B60,Data!$C:$C,Cataratorii!H$1)</f>
        <v>0</v>
      </c>
      <c r="I60" s="58">
        <f>SUMIFS(Data!$H:$H,Data!$A:$A,Cataratorii!$B60,Data!$C:$C,Cataratorii!I$1)</f>
        <v>20</v>
      </c>
      <c r="J60" s="58">
        <f>SUMIFS(Data!$H:$H,Data!$A:$A,Cataratorii!$B60,Data!$C:$C,Cataratorii!J$1)</f>
        <v>20</v>
      </c>
      <c r="K60" s="58">
        <f>SUMIFS(Data!$H:$H,Data!$A:$A,Cataratorii!$B60,Data!$C:$C,Cataratorii!K$1)</f>
        <v>15</v>
      </c>
      <c r="L60" s="58">
        <f>SUMIFS(Data!$H:$H,Data!$A:$A,Cataratorii!$B60,Data!$C:$C,Cataratorii!L$1)</f>
        <v>19</v>
      </c>
      <c r="M60" s="58">
        <f>SUMIFS(Data!$H:$H,Data!$A:$A,Cataratorii!$B60,Data!$C:$C,Cataratorii!M$1)</f>
        <v>24</v>
      </c>
      <c r="N60" s="58">
        <f>SUMIFS(Data!$H:$H,Data!$A:$A,Cataratorii!$B60,Data!$C:$C,Cataratorii!N$1)</f>
        <v>17</v>
      </c>
      <c r="O60" s="58">
        <f>SUMIFS(Data!$H:$H,Data!$A:$A,Cataratorii!$B60,Data!$C:$C,Cataratorii!O$1)</f>
        <v>4</v>
      </c>
      <c r="P60" s="58">
        <f>SUMIFS(Data!$H:$H,Data!$A:$A,Cataratorii!$B60,Data!$C:$C,Cataratorii!P$1)</f>
        <v>16</v>
      </c>
      <c r="Q60" s="58">
        <f>SUMIFS(Data!$H:$H,Data!$A:$A,Cataratorii!$B60,Data!$C:$C,Cataratorii!Q$1)</f>
        <v>32</v>
      </c>
      <c r="R60" s="115">
        <f t="shared" si="1"/>
        <v>342</v>
      </c>
      <c r="S60" s="28">
        <f>SUMIFS(Data!D:D,Data!A:A,Cataratorii!B60)</f>
        <v>188.74000000000004</v>
      </c>
      <c r="T60" s="1" t="str">
        <f>IF(VLOOKUP(B60,Participanti!A:D,4,0)=0," ","New")</f>
        <v xml:space="preserve"> </v>
      </c>
      <c r="U60" s="98">
        <f>R60/S60/1000</f>
        <v>1.8120165306771217E-3</v>
      </c>
    </row>
    <row r="61" spans="1:21" ht="12.75" x14ac:dyDescent="0.2">
      <c r="A61" s="65">
        <v>60</v>
      </c>
      <c r="B61" s="27" t="s">
        <v>475</v>
      </c>
      <c r="C61" s="58">
        <f>SUMIFS(Data!$H:$H,Data!$A:$A,Cataratorii!$B61,Data!$C:$C,Cataratorii!C$1)</f>
        <v>4</v>
      </c>
      <c r="D61" s="58">
        <f>SUMIFS(Data!$H:$H,Data!$A:$A,Cataratorii!$B61,Data!$C:$C,Cataratorii!D$1)</f>
        <v>49</v>
      </c>
      <c r="E61" s="58">
        <f>SUMIFS(Data!$H:$H,Data!$A:$A,Cataratorii!$B61,Data!$C:$C,Cataratorii!E$1)</f>
        <v>48</v>
      </c>
      <c r="F61" s="58">
        <f>SUMIFS(Data!$H:$H,Data!$A:$A,Cataratorii!$B61,Data!$C:$C,Cataratorii!F$1)</f>
        <v>12</v>
      </c>
      <c r="G61" s="58">
        <f>SUMIFS(Data!$H:$H,Data!$A:$A,Cataratorii!$B61,Data!$C:$C,Cataratorii!G$1)</f>
        <v>13</v>
      </c>
      <c r="H61" s="58">
        <f>SUMIFS(Data!$H:$H,Data!$A:$A,Cataratorii!$B61,Data!$C:$C,Cataratorii!H$1)</f>
        <v>7</v>
      </c>
      <c r="I61" s="58">
        <f>SUMIFS(Data!$H:$H,Data!$A:$A,Cataratorii!$B61,Data!$C:$C,Cataratorii!I$1)</f>
        <v>42</v>
      </c>
      <c r="J61" s="58">
        <f>SUMIFS(Data!$H:$H,Data!$A:$A,Cataratorii!$B61,Data!$C:$C,Cataratorii!J$1)</f>
        <v>4</v>
      </c>
      <c r="K61" s="58">
        <f>SUMIFS(Data!$H:$H,Data!$A:$A,Cataratorii!$B61,Data!$C:$C,Cataratorii!K$1)</f>
        <v>5</v>
      </c>
      <c r="L61" s="58">
        <f>SUMIFS(Data!$H:$H,Data!$A:$A,Cataratorii!$B61,Data!$C:$C,Cataratorii!L$1)</f>
        <v>17</v>
      </c>
      <c r="M61" s="58">
        <f>SUMIFS(Data!$H:$H,Data!$A:$A,Cataratorii!$B61,Data!$C:$C,Cataratorii!M$1)</f>
        <v>39</v>
      </c>
      <c r="N61" s="58">
        <f>SUMIFS(Data!$H:$H,Data!$A:$A,Cataratorii!$B61,Data!$C:$C,Cataratorii!N$1)</f>
        <v>5</v>
      </c>
      <c r="O61" s="58">
        <f>SUMIFS(Data!$H:$H,Data!$A:$A,Cataratorii!$B61,Data!$C:$C,Cataratorii!O$1)</f>
        <v>23</v>
      </c>
      <c r="P61" s="58">
        <f>SUMIFS(Data!$H:$H,Data!$A:$A,Cataratorii!$B61,Data!$C:$C,Cataratorii!P$1)</f>
        <v>10</v>
      </c>
      <c r="Q61" s="58">
        <f>SUMIFS(Data!$H:$H,Data!$A:$A,Cataratorii!$B61,Data!$C:$C,Cataratorii!Q$1)</f>
        <v>25</v>
      </c>
      <c r="R61" s="115">
        <f t="shared" si="1"/>
        <v>303</v>
      </c>
      <c r="S61" s="28">
        <f>SUMIFS(Data!D:D,Data!A:A,Cataratorii!B61)</f>
        <v>200.03000000000003</v>
      </c>
      <c r="T61" s="1" t="str">
        <f>IF(VLOOKUP(B61,Participanti!A:D,4,0)=0," ","New")</f>
        <v xml:space="preserve"> </v>
      </c>
      <c r="U61" s="98">
        <f>R61/S61/1000</f>
        <v>1.5147727840823875E-3</v>
      </c>
    </row>
    <row r="62" spans="1:21" ht="12.75" x14ac:dyDescent="0.2">
      <c r="A62" s="65">
        <v>61</v>
      </c>
      <c r="B62" s="27" t="s">
        <v>520</v>
      </c>
      <c r="C62" s="58">
        <f>SUMIFS(Data!$H:$H,Data!$A:$A,Cataratorii!$B62,Data!$C:$C,Cataratorii!C$1)</f>
        <v>51</v>
      </c>
      <c r="D62" s="58">
        <f>SUMIFS(Data!$H:$H,Data!$A:$A,Cataratorii!$B62,Data!$C:$C,Cataratorii!D$1)</f>
        <v>57</v>
      </c>
      <c r="E62" s="58">
        <f>SUMIFS(Data!$H:$H,Data!$A:$A,Cataratorii!$B62,Data!$C:$C,Cataratorii!E$1)</f>
        <v>67</v>
      </c>
      <c r="F62" s="58">
        <f>SUMIFS(Data!$H:$H,Data!$A:$A,Cataratorii!$B62,Data!$C:$C,Cataratorii!F$1)</f>
        <v>15</v>
      </c>
      <c r="G62" s="58">
        <f>SUMIFS(Data!$H:$H,Data!$A:$A,Cataratorii!$B62,Data!$C:$C,Cataratorii!G$1)</f>
        <v>16</v>
      </c>
      <c r="H62" s="58">
        <f>SUMIFS(Data!$H:$H,Data!$A:$A,Cataratorii!$B62,Data!$C:$C,Cataratorii!H$1)</f>
        <v>24</v>
      </c>
      <c r="I62" s="58">
        <f>SUMIFS(Data!$H:$H,Data!$A:$A,Cataratorii!$B62,Data!$C:$C,Cataratorii!I$1)</f>
        <v>0</v>
      </c>
      <c r="J62" s="58">
        <f>SUMIFS(Data!$H:$H,Data!$A:$A,Cataratorii!$B62,Data!$C:$C,Cataratorii!J$1)</f>
        <v>19</v>
      </c>
      <c r="K62" s="58">
        <f>SUMIFS(Data!$H:$H,Data!$A:$A,Cataratorii!$B62,Data!$C:$C,Cataratorii!K$1)</f>
        <v>23</v>
      </c>
      <c r="L62" s="58">
        <f>SUMIFS(Data!$H:$H,Data!$A:$A,Cataratorii!$B62,Data!$C:$C,Cataratorii!L$1)</f>
        <v>14</v>
      </c>
      <c r="M62" s="58">
        <f>SUMIFS(Data!$H:$H,Data!$A:$A,Cataratorii!$B62,Data!$C:$C,Cataratorii!M$1)</f>
        <v>0</v>
      </c>
      <c r="N62" s="58">
        <f>SUMIFS(Data!$H:$H,Data!$A:$A,Cataratorii!$B62,Data!$C:$C,Cataratorii!N$1)</f>
        <v>0</v>
      </c>
      <c r="O62" s="58">
        <f>SUMIFS(Data!$H:$H,Data!$A:$A,Cataratorii!$B62,Data!$C:$C,Cataratorii!O$1)</f>
        <v>0</v>
      </c>
      <c r="P62" s="58">
        <f>SUMIFS(Data!$H:$H,Data!$A:$A,Cataratorii!$B62,Data!$C:$C,Cataratorii!P$1)</f>
        <v>0</v>
      </c>
      <c r="Q62" s="58">
        <f>SUMIFS(Data!$H:$H,Data!$A:$A,Cataratorii!$B62,Data!$C:$C,Cataratorii!Q$1)</f>
        <v>0</v>
      </c>
      <c r="R62" s="115">
        <f t="shared" si="1"/>
        <v>286</v>
      </c>
      <c r="S62" s="28">
        <f>SUMIFS(Data!D:D,Data!A:A,Cataratorii!B62)</f>
        <v>65.98</v>
      </c>
      <c r="T62" s="1" t="str">
        <f>IF(VLOOKUP(B62,Participanti!A:D,4,0)=0," ","New")</f>
        <v>New</v>
      </c>
      <c r="U62" s="98">
        <f>R62/S62/1000</f>
        <v>4.3346468626856618E-3</v>
      </c>
    </row>
    <row r="63" spans="1:21" ht="12.75" x14ac:dyDescent="0.2">
      <c r="A63" s="65">
        <v>62</v>
      </c>
      <c r="B63" s="27" t="s">
        <v>248</v>
      </c>
      <c r="C63" s="58">
        <f>SUMIFS(Data!$H:$H,Data!$A:$A,Cataratorii!$B63,Data!$C:$C,Cataratorii!C$1)</f>
        <v>36</v>
      </c>
      <c r="D63" s="58">
        <f>SUMIFS(Data!$H:$H,Data!$A:$A,Cataratorii!$B63,Data!$C:$C,Cataratorii!D$1)</f>
        <v>62</v>
      </c>
      <c r="E63" s="58">
        <f>SUMIFS(Data!$H:$H,Data!$A:$A,Cataratorii!$B63,Data!$C:$C,Cataratorii!E$1)</f>
        <v>137</v>
      </c>
      <c r="F63" s="58">
        <f>SUMIFS(Data!$H:$H,Data!$A:$A,Cataratorii!$B63,Data!$C:$C,Cataratorii!F$1)</f>
        <v>22</v>
      </c>
      <c r="G63" s="58">
        <f>SUMIFS(Data!$H:$H,Data!$A:$A,Cataratorii!$B63,Data!$C:$C,Cataratorii!G$1)</f>
        <v>0</v>
      </c>
      <c r="H63" s="58">
        <f>SUMIFS(Data!$H:$H,Data!$A:$A,Cataratorii!$B63,Data!$C:$C,Cataratorii!H$1)</f>
        <v>0</v>
      </c>
      <c r="I63" s="58">
        <f>SUMIFS(Data!$H:$H,Data!$A:$A,Cataratorii!$B63,Data!$C:$C,Cataratorii!I$1)</f>
        <v>0</v>
      </c>
      <c r="J63" s="58">
        <f>SUMIFS(Data!$H:$H,Data!$A:$A,Cataratorii!$B63,Data!$C:$C,Cataratorii!J$1)</f>
        <v>0</v>
      </c>
      <c r="K63" s="58">
        <f>SUMIFS(Data!$H:$H,Data!$A:$A,Cataratorii!$B63,Data!$C:$C,Cataratorii!K$1)</f>
        <v>0</v>
      </c>
      <c r="L63" s="58">
        <f>SUMIFS(Data!$H:$H,Data!$A:$A,Cataratorii!$B63,Data!$C:$C,Cataratorii!L$1)</f>
        <v>0</v>
      </c>
      <c r="M63" s="58">
        <f>SUMIFS(Data!$H:$H,Data!$A:$A,Cataratorii!$B63,Data!$C:$C,Cataratorii!M$1)</f>
        <v>0</v>
      </c>
      <c r="N63" s="58">
        <f>SUMIFS(Data!$H:$H,Data!$A:$A,Cataratorii!$B63,Data!$C:$C,Cataratorii!N$1)</f>
        <v>0</v>
      </c>
      <c r="O63" s="58">
        <f>SUMIFS(Data!$H:$H,Data!$A:$A,Cataratorii!$B63,Data!$C:$C,Cataratorii!O$1)</f>
        <v>0</v>
      </c>
      <c r="P63" s="58">
        <f>SUMIFS(Data!$H:$H,Data!$A:$A,Cataratorii!$B63,Data!$C:$C,Cataratorii!P$1)</f>
        <v>0</v>
      </c>
      <c r="Q63" s="58">
        <f>SUMIFS(Data!$H:$H,Data!$A:$A,Cataratorii!$B63,Data!$C:$C,Cataratorii!Q$1)</f>
        <v>0</v>
      </c>
      <c r="R63" s="115">
        <f t="shared" si="1"/>
        <v>257</v>
      </c>
      <c r="S63" s="28">
        <f>SUMIFS(Data!D:D,Data!A:A,Cataratorii!B63)</f>
        <v>40.26</v>
      </c>
      <c r="T63" s="1" t="str">
        <f>IF(VLOOKUP(B63,Participanti!A:D,4,0)=0," ","New")</f>
        <v xml:space="preserve"> </v>
      </c>
      <c r="U63" s="98">
        <f>R63/S63/1000</f>
        <v>6.3835072031793345E-3</v>
      </c>
    </row>
    <row r="64" spans="1:21" ht="12.75" x14ac:dyDescent="0.2">
      <c r="A64" s="65">
        <v>63</v>
      </c>
      <c r="B64" s="27" t="s">
        <v>205</v>
      </c>
      <c r="C64" s="58">
        <f>SUMIFS(Data!$H:$H,Data!$A:$A,Cataratorii!$B64,Data!$C:$C,Cataratorii!C$1)</f>
        <v>54</v>
      </c>
      <c r="D64" s="58">
        <f>SUMIFS(Data!$H:$H,Data!$A:$A,Cataratorii!$B64,Data!$C:$C,Cataratorii!D$1)</f>
        <v>8</v>
      </c>
      <c r="E64" s="58">
        <f>SUMIFS(Data!$H:$H,Data!$A:$A,Cataratorii!$B64,Data!$C:$C,Cataratorii!E$1)</f>
        <v>20</v>
      </c>
      <c r="F64" s="58">
        <f>SUMIFS(Data!$H:$H,Data!$A:$A,Cataratorii!$B64,Data!$C:$C,Cataratorii!F$1)</f>
        <v>0</v>
      </c>
      <c r="G64" s="58">
        <f>SUMIFS(Data!$H:$H,Data!$A:$A,Cataratorii!$B64,Data!$C:$C,Cataratorii!G$1)</f>
        <v>16</v>
      </c>
      <c r="H64" s="58">
        <f>SUMIFS(Data!$H:$H,Data!$A:$A,Cataratorii!$B64,Data!$C:$C,Cataratorii!H$1)</f>
        <v>13</v>
      </c>
      <c r="I64" s="58">
        <f>SUMIFS(Data!$H:$H,Data!$A:$A,Cataratorii!$B64,Data!$C:$C,Cataratorii!I$1)</f>
        <v>13</v>
      </c>
      <c r="J64" s="58">
        <f>SUMIFS(Data!$H:$H,Data!$A:$A,Cataratorii!$B64,Data!$C:$C,Cataratorii!J$1)</f>
        <v>9</v>
      </c>
      <c r="K64" s="58">
        <f>SUMIFS(Data!$H:$H,Data!$A:$A,Cataratorii!$B64,Data!$C:$C,Cataratorii!K$1)</f>
        <v>8</v>
      </c>
      <c r="L64" s="58">
        <f>SUMIFS(Data!$H:$H,Data!$A:$A,Cataratorii!$B64,Data!$C:$C,Cataratorii!L$1)</f>
        <v>76</v>
      </c>
      <c r="M64" s="58">
        <f>SUMIFS(Data!$H:$H,Data!$A:$A,Cataratorii!$B64,Data!$C:$C,Cataratorii!M$1)</f>
        <v>11</v>
      </c>
      <c r="N64" s="58">
        <f>SUMIFS(Data!$H:$H,Data!$A:$A,Cataratorii!$B64,Data!$C:$C,Cataratorii!N$1)</f>
        <v>0</v>
      </c>
      <c r="O64" s="58">
        <f>SUMIFS(Data!$H:$H,Data!$A:$A,Cataratorii!$B64,Data!$C:$C,Cataratorii!O$1)</f>
        <v>0</v>
      </c>
      <c r="P64" s="58">
        <f>SUMIFS(Data!$H:$H,Data!$A:$A,Cataratorii!$B64,Data!$C:$C,Cataratorii!P$1)</f>
        <v>0</v>
      </c>
      <c r="Q64" s="58">
        <f>SUMIFS(Data!$H:$H,Data!$A:$A,Cataratorii!$B64,Data!$C:$C,Cataratorii!Q$1)</f>
        <v>0</v>
      </c>
      <c r="R64" s="115">
        <f t="shared" si="1"/>
        <v>228</v>
      </c>
      <c r="S64" s="28">
        <f>SUMIFS(Data!D:D,Data!A:A,Cataratorii!B64)</f>
        <v>59.2</v>
      </c>
      <c r="T64" s="1" t="str">
        <f>IF(VLOOKUP(B64,Participanti!A:D,4,0)=0," ","New")</f>
        <v xml:space="preserve"> </v>
      </c>
      <c r="U64" s="98">
        <f>R64/S64/1000</f>
        <v>3.8513513513513515E-3</v>
      </c>
    </row>
    <row r="65" spans="1:21" ht="12.75" x14ac:dyDescent="0.2">
      <c r="A65" s="65">
        <v>64</v>
      </c>
      <c r="B65" s="27" t="s">
        <v>547</v>
      </c>
      <c r="C65" s="58">
        <f>SUMIFS(Data!$H:$H,Data!$A:$A,Cataratorii!$B65,Data!$C:$C,Cataratorii!C$1)</f>
        <v>0</v>
      </c>
      <c r="D65" s="58">
        <f>SUMIFS(Data!$H:$H,Data!$A:$A,Cataratorii!$B65,Data!$C:$C,Cataratorii!D$1)</f>
        <v>0</v>
      </c>
      <c r="E65" s="58">
        <f>SUMIFS(Data!$H:$H,Data!$A:$A,Cataratorii!$B65,Data!$C:$C,Cataratorii!E$1)</f>
        <v>0</v>
      </c>
      <c r="F65" s="58">
        <f>SUMIFS(Data!$H:$H,Data!$A:$A,Cataratorii!$B65,Data!$C:$C,Cataratorii!F$1)</f>
        <v>0</v>
      </c>
      <c r="G65" s="58">
        <f>SUMIFS(Data!$H:$H,Data!$A:$A,Cataratorii!$B65,Data!$C:$C,Cataratorii!G$1)</f>
        <v>0</v>
      </c>
      <c r="H65" s="58">
        <f>SUMIFS(Data!$H:$H,Data!$A:$A,Cataratorii!$B65,Data!$C:$C,Cataratorii!H$1)</f>
        <v>0</v>
      </c>
      <c r="I65" s="58">
        <f>SUMIFS(Data!$H:$H,Data!$A:$A,Cataratorii!$B65,Data!$C:$C,Cataratorii!I$1)</f>
        <v>0</v>
      </c>
      <c r="J65" s="58">
        <f>SUMIFS(Data!$H:$H,Data!$A:$A,Cataratorii!$B65,Data!$C:$C,Cataratorii!J$1)</f>
        <v>213</v>
      </c>
      <c r="K65" s="58">
        <f>SUMIFS(Data!$H:$H,Data!$A:$A,Cataratorii!$B65,Data!$C:$C,Cataratorii!K$1)</f>
        <v>0</v>
      </c>
      <c r="L65" s="58">
        <f>SUMIFS(Data!$H:$H,Data!$A:$A,Cataratorii!$B65,Data!$C:$C,Cataratorii!L$1)</f>
        <v>0</v>
      </c>
      <c r="M65" s="58">
        <f>SUMIFS(Data!$H:$H,Data!$A:$A,Cataratorii!$B65,Data!$C:$C,Cataratorii!M$1)</f>
        <v>0</v>
      </c>
      <c r="N65" s="58">
        <f>SUMIFS(Data!$H:$H,Data!$A:$A,Cataratorii!$B65,Data!$C:$C,Cataratorii!N$1)</f>
        <v>0</v>
      </c>
      <c r="O65" s="58">
        <f>SUMIFS(Data!$H:$H,Data!$A:$A,Cataratorii!$B65,Data!$C:$C,Cataratorii!O$1)</f>
        <v>0</v>
      </c>
      <c r="P65" s="58">
        <f>SUMIFS(Data!$H:$H,Data!$A:$A,Cataratorii!$B65,Data!$C:$C,Cataratorii!P$1)</f>
        <v>0</v>
      </c>
      <c r="Q65" s="58">
        <f>SUMIFS(Data!$H:$H,Data!$A:$A,Cataratorii!$B65,Data!$C:$C,Cataratorii!Q$1)</f>
        <v>0</v>
      </c>
      <c r="R65" s="115">
        <f t="shared" si="1"/>
        <v>213</v>
      </c>
      <c r="S65" s="28">
        <f>SUMIFS(Data!D:D,Data!A:A,Cataratorii!B65)</f>
        <v>16.07</v>
      </c>
      <c r="T65" s="1" t="str">
        <f>IF(VLOOKUP(B65,Participanti!A:D,4,0)=0," ","New")</f>
        <v>New</v>
      </c>
      <c r="U65" s="98">
        <f>R65/S65/1000</f>
        <v>1.3254511512134411E-2</v>
      </c>
    </row>
    <row r="66" spans="1:21" ht="12.75" x14ac:dyDescent="0.2">
      <c r="A66" s="65">
        <v>65</v>
      </c>
      <c r="B66" s="27" t="s">
        <v>208</v>
      </c>
      <c r="C66" s="58">
        <f>SUMIFS(Data!$H:$H,Data!$A:$A,Cataratorii!$B66,Data!$C:$C,Cataratorii!C$1)</f>
        <v>73</v>
      </c>
      <c r="D66" s="58">
        <f>SUMIFS(Data!$H:$H,Data!$A:$A,Cataratorii!$B66,Data!$C:$C,Cataratorii!D$1)</f>
        <v>23</v>
      </c>
      <c r="E66" s="58">
        <f>SUMIFS(Data!$H:$H,Data!$A:$A,Cataratorii!$B66,Data!$C:$C,Cataratorii!E$1)</f>
        <v>100</v>
      </c>
      <c r="F66" s="58">
        <f>SUMIFS(Data!$H:$H,Data!$A:$A,Cataratorii!$B66,Data!$C:$C,Cataratorii!F$1)</f>
        <v>0</v>
      </c>
      <c r="G66" s="58">
        <f>SUMIFS(Data!$H:$H,Data!$A:$A,Cataratorii!$B66,Data!$C:$C,Cataratorii!G$1)</f>
        <v>0</v>
      </c>
      <c r="H66" s="58">
        <f>SUMIFS(Data!$H:$H,Data!$A:$A,Cataratorii!$B66,Data!$C:$C,Cataratorii!H$1)</f>
        <v>0</v>
      </c>
      <c r="I66" s="58">
        <f>SUMIFS(Data!$H:$H,Data!$A:$A,Cataratorii!$B66,Data!$C:$C,Cataratorii!I$1)</f>
        <v>0</v>
      </c>
      <c r="J66" s="58">
        <f>SUMIFS(Data!$H:$H,Data!$A:$A,Cataratorii!$B66,Data!$C:$C,Cataratorii!J$1)</f>
        <v>0</v>
      </c>
      <c r="K66" s="58">
        <f>SUMIFS(Data!$H:$H,Data!$A:$A,Cataratorii!$B66,Data!$C:$C,Cataratorii!K$1)</f>
        <v>0</v>
      </c>
      <c r="L66" s="58">
        <f>SUMIFS(Data!$H:$H,Data!$A:$A,Cataratorii!$B66,Data!$C:$C,Cataratorii!L$1)</f>
        <v>0</v>
      </c>
      <c r="M66" s="58">
        <f>SUMIFS(Data!$H:$H,Data!$A:$A,Cataratorii!$B66,Data!$C:$C,Cataratorii!M$1)</f>
        <v>0</v>
      </c>
      <c r="N66" s="58">
        <f>SUMIFS(Data!$H:$H,Data!$A:$A,Cataratorii!$B66,Data!$C:$C,Cataratorii!N$1)</f>
        <v>0</v>
      </c>
      <c r="O66" s="58">
        <f>SUMIFS(Data!$H:$H,Data!$A:$A,Cataratorii!$B66,Data!$C:$C,Cataratorii!O$1)</f>
        <v>0</v>
      </c>
      <c r="P66" s="58">
        <f>SUMIFS(Data!$H:$H,Data!$A:$A,Cataratorii!$B66,Data!$C:$C,Cataratorii!P$1)</f>
        <v>0</v>
      </c>
      <c r="Q66" s="58">
        <f>SUMIFS(Data!$H:$H,Data!$A:$A,Cataratorii!$B66,Data!$C:$C,Cataratorii!Q$1)</f>
        <v>0</v>
      </c>
      <c r="R66" s="115">
        <f t="shared" si="1"/>
        <v>196</v>
      </c>
      <c r="S66" s="28">
        <f>SUMIFS(Data!D:D,Data!A:A,Cataratorii!B66)</f>
        <v>52.54</v>
      </c>
      <c r="T66" s="1" t="str">
        <f>IF(VLOOKUP(B66,Participanti!A:D,4,0)=0," ","New")</f>
        <v xml:space="preserve"> </v>
      </c>
      <c r="U66" s="98">
        <f>R66/S66/1000</f>
        <v>3.7304910544347166E-3</v>
      </c>
    </row>
    <row r="67" spans="1:21" ht="12.75" x14ac:dyDescent="0.2">
      <c r="A67" s="65">
        <v>66</v>
      </c>
      <c r="B67" s="27" t="s">
        <v>471</v>
      </c>
      <c r="C67" s="58">
        <f>SUMIFS(Data!$H:$H,Data!$A:$A,Cataratorii!$B67,Data!$C:$C,Cataratorii!C$1)</f>
        <v>7</v>
      </c>
      <c r="D67" s="58">
        <f>SUMIFS(Data!$H:$H,Data!$A:$A,Cataratorii!$B67,Data!$C:$C,Cataratorii!D$1)</f>
        <v>0</v>
      </c>
      <c r="E67" s="58">
        <f>SUMIFS(Data!$H:$H,Data!$A:$A,Cataratorii!$B67,Data!$C:$C,Cataratorii!E$1)</f>
        <v>0</v>
      </c>
      <c r="F67" s="58">
        <f>SUMIFS(Data!$H:$H,Data!$A:$A,Cataratorii!$B67,Data!$C:$C,Cataratorii!F$1)</f>
        <v>50</v>
      </c>
      <c r="G67" s="58">
        <f>SUMIFS(Data!$H:$H,Data!$A:$A,Cataratorii!$B67,Data!$C:$C,Cataratorii!G$1)</f>
        <v>21</v>
      </c>
      <c r="H67" s="58">
        <f>SUMIFS(Data!$H:$H,Data!$A:$A,Cataratorii!$B67,Data!$C:$C,Cataratorii!H$1)</f>
        <v>7</v>
      </c>
      <c r="I67" s="58">
        <f>SUMIFS(Data!$H:$H,Data!$A:$A,Cataratorii!$B67,Data!$C:$C,Cataratorii!I$1)</f>
        <v>0</v>
      </c>
      <c r="J67" s="58">
        <f>SUMIFS(Data!$H:$H,Data!$A:$A,Cataratorii!$B67,Data!$C:$C,Cataratorii!J$1)</f>
        <v>17</v>
      </c>
      <c r="K67" s="58">
        <f>SUMIFS(Data!$H:$H,Data!$A:$A,Cataratorii!$B67,Data!$C:$C,Cataratorii!K$1)</f>
        <v>29</v>
      </c>
      <c r="L67" s="58">
        <f>SUMIFS(Data!$H:$H,Data!$A:$A,Cataratorii!$B67,Data!$C:$C,Cataratorii!L$1)</f>
        <v>27</v>
      </c>
      <c r="M67" s="58">
        <f>SUMIFS(Data!$H:$H,Data!$A:$A,Cataratorii!$B67,Data!$C:$C,Cataratorii!M$1)</f>
        <v>0</v>
      </c>
      <c r="N67" s="58">
        <f>SUMIFS(Data!$H:$H,Data!$A:$A,Cataratorii!$B67,Data!$C:$C,Cataratorii!N$1)</f>
        <v>0</v>
      </c>
      <c r="O67" s="58">
        <f>SUMIFS(Data!$H:$H,Data!$A:$A,Cataratorii!$B67,Data!$C:$C,Cataratorii!O$1)</f>
        <v>0</v>
      </c>
      <c r="P67" s="58">
        <f>SUMIFS(Data!$H:$H,Data!$A:$A,Cataratorii!$B67,Data!$C:$C,Cataratorii!P$1)</f>
        <v>0</v>
      </c>
      <c r="Q67" s="58">
        <f>SUMIFS(Data!$H:$H,Data!$A:$A,Cataratorii!$B67,Data!$C:$C,Cataratorii!Q$1)</f>
        <v>0</v>
      </c>
      <c r="R67" s="115">
        <f t="shared" ref="R67:R76" si="2">SUM(C67:Q67)</f>
        <v>158</v>
      </c>
      <c r="S67" s="28">
        <f>SUMIFS(Data!D:D,Data!A:A,Cataratorii!B67)</f>
        <v>105.1</v>
      </c>
      <c r="T67" s="1" t="str">
        <f>IF(VLOOKUP(B67,Participanti!A:D,4,0)=0," ","New")</f>
        <v xml:space="preserve"> </v>
      </c>
      <c r="U67" s="98">
        <f>R67/S67/1000</f>
        <v>1.5033301617507137E-3</v>
      </c>
    </row>
    <row r="68" spans="1:21" ht="12.75" x14ac:dyDescent="0.2">
      <c r="A68" s="65">
        <v>67</v>
      </c>
      <c r="B68" s="27" t="s">
        <v>522</v>
      </c>
      <c r="C68" s="58">
        <f>SUMIFS(Data!$H:$H,Data!$A:$A,Cataratorii!$B68,Data!$C:$C,Cataratorii!C$1)</f>
        <v>28</v>
      </c>
      <c r="D68" s="58">
        <f>SUMIFS(Data!$H:$H,Data!$A:$A,Cataratorii!$B68,Data!$C:$C,Cataratorii!D$1)</f>
        <v>42</v>
      </c>
      <c r="E68" s="58">
        <f>SUMIFS(Data!$H:$H,Data!$A:$A,Cataratorii!$B68,Data!$C:$C,Cataratorii!E$1)</f>
        <v>12</v>
      </c>
      <c r="F68" s="58">
        <f>SUMIFS(Data!$H:$H,Data!$A:$A,Cataratorii!$B68,Data!$C:$C,Cataratorii!F$1)</f>
        <v>12</v>
      </c>
      <c r="G68" s="58">
        <f>SUMIFS(Data!$H:$H,Data!$A:$A,Cataratorii!$B68,Data!$C:$C,Cataratorii!G$1)</f>
        <v>0</v>
      </c>
      <c r="H68" s="58">
        <f>SUMIFS(Data!$H:$H,Data!$A:$A,Cataratorii!$B68,Data!$C:$C,Cataratorii!H$1)</f>
        <v>0</v>
      </c>
      <c r="I68" s="58">
        <f>SUMIFS(Data!$H:$H,Data!$A:$A,Cataratorii!$B68,Data!$C:$C,Cataratorii!I$1)</f>
        <v>23</v>
      </c>
      <c r="J68" s="58">
        <f>SUMIFS(Data!$H:$H,Data!$A:$A,Cataratorii!$B68,Data!$C:$C,Cataratorii!J$1)</f>
        <v>26</v>
      </c>
      <c r="K68" s="58">
        <f>SUMIFS(Data!$H:$H,Data!$A:$A,Cataratorii!$B68,Data!$C:$C,Cataratorii!K$1)</f>
        <v>10</v>
      </c>
      <c r="L68" s="58">
        <f>SUMIFS(Data!$H:$H,Data!$A:$A,Cataratorii!$B68,Data!$C:$C,Cataratorii!L$1)</f>
        <v>0</v>
      </c>
      <c r="M68" s="58">
        <f>SUMIFS(Data!$H:$H,Data!$A:$A,Cataratorii!$B68,Data!$C:$C,Cataratorii!M$1)</f>
        <v>0</v>
      </c>
      <c r="N68" s="58">
        <f>SUMIFS(Data!$H:$H,Data!$A:$A,Cataratorii!$B68,Data!$C:$C,Cataratorii!N$1)</f>
        <v>0</v>
      </c>
      <c r="O68" s="58">
        <f>SUMIFS(Data!$H:$H,Data!$A:$A,Cataratorii!$B68,Data!$C:$C,Cataratorii!O$1)</f>
        <v>0</v>
      </c>
      <c r="P68" s="58">
        <f>SUMIFS(Data!$H:$H,Data!$A:$A,Cataratorii!$B68,Data!$C:$C,Cataratorii!P$1)</f>
        <v>0</v>
      </c>
      <c r="Q68" s="58">
        <f>SUMIFS(Data!$H:$H,Data!$A:$A,Cataratorii!$B68,Data!$C:$C,Cataratorii!Q$1)</f>
        <v>0</v>
      </c>
      <c r="R68" s="115">
        <f t="shared" si="2"/>
        <v>153</v>
      </c>
      <c r="S68" s="28">
        <f>SUMIFS(Data!D:D,Data!A:A,Cataratorii!B68)</f>
        <v>110.27</v>
      </c>
      <c r="T68" s="1" t="str">
        <f>IF(VLOOKUP(B68,Participanti!A:D,4,0)=0," ","New")</f>
        <v>New</v>
      </c>
      <c r="U68" s="98">
        <f>R68/S68/1000</f>
        <v>1.3875034007436293E-3</v>
      </c>
    </row>
    <row r="69" spans="1:21" ht="12.75" x14ac:dyDescent="0.2">
      <c r="A69" s="65">
        <v>68</v>
      </c>
      <c r="B69" s="27" t="s">
        <v>281</v>
      </c>
      <c r="C69" s="58">
        <f>SUMIFS(Data!$H:$H,Data!$A:$A,Cataratorii!$B69,Data!$C:$C,Cataratorii!C$1)</f>
        <v>18</v>
      </c>
      <c r="D69" s="58">
        <f>SUMIFS(Data!$H:$H,Data!$A:$A,Cataratorii!$B69,Data!$C:$C,Cataratorii!D$1)</f>
        <v>67</v>
      </c>
      <c r="E69" s="58">
        <f>SUMIFS(Data!$H:$H,Data!$A:$A,Cataratorii!$B69,Data!$C:$C,Cataratorii!E$1)</f>
        <v>48</v>
      </c>
      <c r="F69" s="58">
        <f>SUMIFS(Data!$H:$H,Data!$A:$A,Cataratorii!$B69,Data!$C:$C,Cataratorii!F$1)</f>
        <v>0</v>
      </c>
      <c r="G69" s="58">
        <f>SUMIFS(Data!$H:$H,Data!$A:$A,Cataratorii!$B69,Data!$C:$C,Cataratorii!G$1)</f>
        <v>0</v>
      </c>
      <c r="H69" s="58">
        <f>SUMIFS(Data!$H:$H,Data!$A:$A,Cataratorii!$B69,Data!$C:$C,Cataratorii!H$1)</f>
        <v>0</v>
      </c>
      <c r="I69" s="58">
        <f>SUMIFS(Data!$H:$H,Data!$A:$A,Cataratorii!$B69,Data!$C:$C,Cataratorii!I$1)</f>
        <v>0</v>
      </c>
      <c r="J69" s="58">
        <f>SUMIFS(Data!$H:$H,Data!$A:$A,Cataratorii!$B69,Data!$C:$C,Cataratorii!J$1)</f>
        <v>0</v>
      </c>
      <c r="K69" s="58">
        <f>SUMIFS(Data!$H:$H,Data!$A:$A,Cataratorii!$B69,Data!$C:$C,Cataratorii!K$1)</f>
        <v>0</v>
      </c>
      <c r="L69" s="58">
        <f>SUMIFS(Data!$H:$H,Data!$A:$A,Cataratorii!$B69,Data!$C:$C,Cataratorii!L$1)</f>
        <v>0</v>
      </c>
      <c r="M69" s="58">
        <f>SUMIFS(Data!$H:$H,Data!$A:$A,Cataratorii!$B69,Data!$C:$C,Cataratorii!M$1)</f>
        <v>0</v>
      </c>
      <c r="N69" s="58">
        <f>SUMIFS(Data!$H:$H,Data!$A:$A,Cataratorii!$B69,Data!$C:$C,Cataratorii!N$1)</f>
        <v>0</v>
      </c>
      <c r="O69" s="58">
        <f>SUMIFS(Data!$H:$H,Data!$A:$A,Cataratorii!$B69,Data!$C:$C,Cataratorii!O$1)</f>
        <v>0</v>
      </c>
      <c r="P69" s="58">
        <f>SUMIFS(Data!$H:$H,Data!$A:$A,Cataratorii!$B69,Data!$C:$C,Cataratorii!P$1)</f>
        <v>0</v>
      </c>
      <c r="Q69" s="58">
        <f>SUMIFS(Data!$H:$H,Data!$A:$A,Cataratorii!$B69,Data!$C:$C,Cataratorii!Q$1)</f>
        <v>0</v>
      </c>
      <c r="R69" s="115">
        <f t="shared" si="2"/>
        <v>133</v>
      </c>
      <c r="S69" s="28">
        <f>SUMIFS(Data!D:D,Data!A:A,Cataratorii!B69)</f>
        <v>53.639999999999993</v>
      </c>
      <c r="T69" s="1" t="str">
        <f>IF(VLOOKUP(B69,Participanti!A:D,4,0)=0," ","New")</f>
        <v xml:space="preserve"> </v>
      </c>
      <c r="U69" s="98">
        <f>R69/S69/1000</f>
        <v>2.4794929157345271E-3</v>
      </c>
    </row>
    <row r="70" spans="1:21" ht="12.75" x14ac:dyDescent="0.2">
      <c r="A70" s="65">
        <v>69</v>
      </c>
      <c r="B70" s="27" t="s">
        <v>497</v>
      </c>
      <c r="C70" s="58">
        <f>SUMIFS(Data!$H:$H,Data!$A:$A,Cataratorii!$B70,Data!$C:$C,Cataratorii!C$1)</f>
        <v>28</v>
      </c>
      <c r="D70" s="58">
        <f>SUMIFS(Data!$H:$H,Data!$A:$A,Cataratorii!$B70,Data!$C:$C,Cataratorii!D$1)</f>
        <v>28</v>
      </c>
      <c r="E70" s="58">
        <f>SUMIFS(Data!$H:$H,Data!$A:$A,Cataratorii!$B70,Data!$C:$C,Cataratorii!E$1)</f>
        <v>26</v>
      </c>
      <c r="F70" s="58">
        <f>SUMIFS(Data!$H:$H,Data!$A:$A,Cataratorii!$B70,Data!$C:$C,Cataratorii!F$1)</f>
        <v>0</v>
      </c>
      <c r="G70" s="58">
        <f>SUMIFS(Data!$H:$H,Data!$A:$A,Cataratorii!$B70,Data!$C:$C,Cataratorii!G$1)</f>
        <v>0</v>
      </c>
      <c r="H70" s="58">
        <f>SUMIFS(Data!$H:$H,Data!$A:$A,Cataratorii!$B70,Data!$C:$C,Cataratorii!H$1)</f>
        <v>0</v>
      </c>
      <c r="I70" s="58">
        <f>SUMIFS(Data!$H:$H,Data!$A:$A,Cataratorii!$B70,Data!$C:$C,Cataratorii!I$1)</f>
        <v>0</v>
      </c>
      <c r="J70" s="58">
        <f>SUMIFS(Data!$H:$H,Data!$A:$A,Cataratorii!$B70,Data!$C:$C,Cataratorii!J$1)</f>
        <v>0</v>
      </c>
      <c r="K70" s="58">
        <f>SUMIFS(Data!$H:$H,Data!$A:$A,Cataratorii!$B70,Data!$C:$C,Cataratorii!K$1)</f>
        <v>0</v>
      </c>
      <c r="L70" s="58">
        <f>SUMIFS(Data!$H:$H,Data!$A:$A,Cataratorii!$B70,Data!$C:$C,Cataratorii!L$1)</f>
        <v>0</v>
      </c>
      <c r="M70" s="58">
        <f>SUMIFS(Data!$H:$H,Data!$A:$A,Cataratorii!$B70,Data!$C:$C,Cataratorii!M$1)</f>
        <v>0</v>
      </c>
      <c r="N70" s="58">
        <f>SUMIFS(Data!$H:$H,Data!$A:$A,Cataratorii!$B70,Data!$C:$C,Cataratorii!N$1)</f>
        <v>0</v>
      </c>
      <c r="O70" s="58">
        <f>SUMIFS(Data!$H:$H,Data!$A:$A,Cataratorii!$B70,Data!$C:$C,Cataratorii!O$1)</f>
        <v>0</v>
      </c>
      <c r="P70" s="58">
        <f>SUMIFS(Data!$H:$H,Data!$A:$A,Cataratorii!$B70,Data!$C:$C,Cataratorii!P$1)</f>
        <v>0</v>
      </c>
      <c r="Q70" s="58">
        <f>SUMIFS(Data!$H:$H,Data!$A:$A,Cataratorii!$B70,Data!$C:$C,Cataratorii!Q$1)</f>
        <v>0</v>
      </c>
      <c r="R70" s="115">
        <f t="shared" si="2"/>
        <v>82</v>
      </c>
      <c r="S70" s="28">
        <f>SUMIFS(Data!D:D,Data!A:A,Cataratorii!B70)</f>
        <v>60.03</v>
      </c>
      <c r="T70" s="1" t="str">
        <f>IF(VLOOKUP(B70,Participanti!A:D,4,0)=0," ","New")</f>
        <v>New</v>
      </c>
      <c r="U70" s="98">
        <f>R70/S70/1000</f>
        <v>1.365983674829252E-3</v>
      </c>
    </row>
    <row r="71" spans="1:21" ht="12.75" x14ac:dyDescent="0.2">
      <c r="A71" s="65">
        <v>70</v>
      </c>
      <c r="B71" s="27" t="s">
        <v>397</v>
      </c>
      <c r="C71" s="58">
        <f>SUMIFS(Data!$H:$H,Data!$A:$A,Cataratorii!$B71,Data!$C:$C,Cataratorii!C$1)</f>
        <v>51</v>
      </c>
      <c r="D71" s="58">
        <f>SUMIFS(Data!$H:$H,Data!$A:$A,Cataratorii!$B71,Data!$C:$C,Cataratorii!D$1)</f>
        <v>25</v>
      </c>
      <c r="E71" s="58">
        <f>SUMIFS(Data!$H:$H,Data!$A:$A,Cataratorii!$B71,Data!$C:$C,Cataratorii!E$1)</f>
        <v>0</v>
      </c>
      <c r="F71" s="58">
        <f>SUMIFS(Data!$H:$H,Data!$A:$A,Cataratorii!$B71,Data!$C:$C,Cataratorii!F$1)</f>
        <v>0</v>
      </c>
      <c r="G71" s="58">
        <f>SUMIFS(Data!$H:$H,Data!$A:$A,Cataratorii!$B71,Data!$C:$C,Cataratorii!G$1)</f>
        <v>0</v>
      </c>
      <c r="H71" s="58">
        <f>SUMIFS(Data!$H:$H,Data!$A:$A,Cataratorii!$B71,Data!$C:$C,Cataratorii!H$1)</f>
        <v>0</v>
      </c>
      <c r="I71" s="58">
        <f>SUMIFS(Data!$H:$H,Data!$A:$A,Cataratorii!$B71,Data!$C:$C,Cataratorii!I$1)</f>
        <v>0</v>
      </c>
      <c r="J71" s="58">
        <f>SUMIFS(Data!$H:$H,Data!$A:$A,Cataratorii!$B71,Data!$C:$C,Cataratorii!J$1)</f>
        <v>0</v>
      </c>
      <c r="K71" s="58">
        <f>SUMIFS(Data!$H:$H,Data!$A:$A,Cataratorii!$B71,Data!$C:$C,Cataratorii!K$1)</f>
        <v>0</v>
      </c>
      <c r="L71" s="58">
        <f>SUMIFS(Data!$H:$H,Data!$A:$A,Cataratorii!$B71,Data!$C:$C,Cataratorii!L$1)</f>
        <v>0</v>
      </c>
      <c r="M71" s="58">
        <f>SUMIFS(Data!$H:$H,Data!$A:$A,Cataratorii!$B71,Data!$C:$C,Cataratorii!M$1)</f>
        <v>0</v>
      </c>
      <c r="N71" s="58">
        <f>SUMIFS(Data!$H:$H,Data!$A:$A,Cataratorii!$B71,Data!$C:$C,Cataratorii!N$1)</f>
        <v>0</v>
      </c>
      <c r="O71" s="58">
        <f>SUMIFS(Data!$H:$H,Data!$A:$A,Cataratorii!$B71,Data!$C:$C,Cataratorii!O$1)</f>
        <v>0</v>
      </c>
      <c r="P71" s="58">
        <f>SUMIFS(Data!$H:$H,Data!$A:$A,Cataratorii!$B71,Data!$C:$C,Cataratorii!P$1)</f>
        <v>0</v>
      </c>
      <c r="Q71" s="58">
        <f>SUMIFS(Data!$H:$H,Data!$A:$A,Cataratorii!$B71,Data!$C:$C,Cataratorii!Q$1)</f>
        <v>0</v>
      </c>
      <c r="R71" s="115">
        <f t="shared" si="2"/>
        <v>76</v>
      </c>
      <c r="S71" s="28">
        <f>SUMIFS(Data!D:D,Data!A:A,Cataratorii!B71)</f>
        <v>14.78</v>
      </c>
      <c r="T71" s="1" t="str">
        <f>IF(VLOOKUP(B71,Participanti!A:D,4,0)=0," ","New")</f>
        <v xml:space="preserve"> </v>
      </c>
      <c r="U71" s="98">
        <f>R71/S71/1000</f>
        <v>5.142083897158322E-3</v>
      </c>
    </row>
    <row r="72" spans="1:21" ht="12.75" x14ac:dyDescent="0.2">
      <c r="A72" s="65">
        <v>71</v>
      </c>
      <c r="B72" s="27" t="s">
        <v>535</v>
      </c>
      <c r="C72" s="58">
        <f>SUMIFS(Data!$H:$H,Data!$A:$A,Cataratorii!$B72,Data!$C:$C,Cataratorii!C$1)</f>
        <v>0</v>
      </c>
      <c r="D72" s="58">
        <f>SUMIFS(Data!$H:$H,Data!$A:$A,Cataratorii!$B72,Data!$C:$C,Cataratorii!D$1)</f>
        <v>0</v>
      </c>
      <c r="E72" s="58">
        <f>SUMIFS(Data!$H:$H,Data!$A:$A,Cataratorii!$B72,Data!$C:$C,Cataratorii!E$1)</f>
        <v>47</v>
      </c>
      <c r="F72" s="58">
        <f>SUMIFS(Data!$H:$H,Data!$A:$A,Cataratorii!$B72,Data!$C:$C,Cataratorii!F$1)</f>
        <v>0</v>
      </c>
      <c r="G72" s="58">
        <f>SUMIFS(Data!$H:$H,Data!$A:$A,Cataratorii!$B72,Data!$C:$C,Cataratorii!G$1)</f>
        <v>0</v>
      </c>
      <c r="H72" s="58">
        <f>SUMIFS(Data!$H:$H,Data!$A:$A,Cataratorii!$B72,Data!$C:$C,Cataratorii!H$1)</f>
        <v>0</v>
      </c>
      <c r="I72" s="58">
        <f>SUMIFS(Data!$H:$H,Data!$A:$A,Cataratorii!$B72,Data!$C:$C,Cataratorii!I$1)</f>
        <v>0</v>
      </c>
      <c r="J72" s="58">
        <f>SUMIFS(Data!$H:$H,Data!$A:$A,Cataratorii!$B72,Data!$C:$C,Cataratorii!J$1)</f>
        <v>0</v>
      </c>
      <c r="K72" s="58">
        <f>SUMIFS(Data!$H:$H,Data!$A:$A,Cataratorii!$B72,Data!$C:$C,Cataratorii!K$1)</f>
        <v>0</v>
      </c>
      <c r="L72" s="58">
        <f>SUMIFS(Data!$H:$H,Data!$A:$A,Cataratorii!$B72,Data!$C:$C,Cataratorii!L$1)</f>
        <v>0</v>
      </c>
      <c r="M72" s="58">
        <f>SUMIFS(Data!$H:$H,Data!$A:$A,Cataratorii!$B72,Data!$C:$C,Cataratorii!M$1)</f>
        <v>0</v>
      </c>
      <c r="N72" s="58">
        <f>SUMIFS(Data!$H:$H,Data!$A:$A,Cataratorii!$B72,Data!$C:$C,Cataratorii!N$1)</f>
        <v>0</v>
      </c>
      <c r="O72" s="58">
        <f>SUMIFS(Data!$H:$H,Data!$A:$A,Cataratorii!$B72,Data!$C:$C,Cataratorii!O$1)</f>
        <v>0</v>
      </c>
      <c r="P72" s="58">
        <f>SUMIFS(Data!$H:$H,Data!$A:$A,Cataratorii!$B72,Data!$C:$C,Cataratorii!P$1)</f>
        <v>0</v>
      </c>
      <c r="Q72" s="58">
        <f>SUMIFS(Data!$H:$H,Data!$A:$A,Cataratorii!$B72,Data!$C:$C,Cataratorii!Q$1)</f>
        <v>0</v>
      </c>
      <c r="R72" s="115">
        <f t="shared" si="2"/>
        <v>47</v>
      </c>
      <c r="S72" s="28">
        <f>SUMIFS(Data!D:D,Data!A:A,Cataratorii!B72)</f>
        <v>10.79</v>
      </c>
      <c r="T72" s="1" t="str">
        <f>IF(VLOOKUP(B72,Participanti!A:D,4,0)=0," ","New")</f>
        <v>New</v>
      </c>
      <c r="U72" s="98">
        <f>R72/S72/1000</f>
        <v>4.3558850787766452E-3</v>
      </c>
    </row>
    <row r="73" spans="1:21" ht="12.75" x14ac:dyDescent="0.2">
      <c r="A73" s="65">
        <v>72</v>
      </c>
      <c r="B73" s="27" t="s">
        <v>272</v>
      </c>
      <c r="C73" s="58">
        <f>SUMIFS(Data!$H:$H,Data!$A:$A,Cataratorii!$B73,Data!$C:$C,Cataratorii!C$1)</f>
        <v>0</v>
      </c>
      <c r="D73" s="58">
        <f>SUMIFS(Data!$H:$H,Data!$A:$A,Cataratorii!$B73,Data!$C:$C,Cataratorii!D$1)</f>
        <v>41</v>
      </c>
      <c r="E73" s="58">
        <f>SUMIFS(Data!$H:$H,Data!$A:$A,Cataratorii!$B73,Data!$C:$C,Cataratorii!E$1)</f>
        <v>0</v>
      </c>
      <c r="F73" s="58">
        <f>SUMIFS(Data!$H:$H,Data!$A:$A,Cataratorii!$B73,Data!$C:$C,Cataratorii!F$1)</f>
        <v>0</v>
      </c>
      <c r="G73" s="58">
        <f>SUMIFS(Data!$H:$H,Data!$A:$A,Cataratorii!$B73,Data!$C:$C,Cataratorii!G$1)</f>
        <v>0</v>
      </c>
      <c r="H73" s="58">
        <f>SUMIFS(Data!$H:$H,Data!$A:$A,Cataratorii!$B73,Data!$C:$C,Cataratorii!H$1)</f>
        <v>0</v>
      </c>
      <c r="I73" s="58">
        <f>SUMIFS(Data!$H:$H,Data!$A:$A,Cataratorii!$B73,Data!$C:$C,Cataratorii!I$1)</f>
        <v>0</v>
      </c>
      <c r="J73" s="58">
        <f>SUMIFS(Data!$H:$H,Data!$A:$A,Cataratorii!$B73,Data!$C:$C,Cataratorii!J$1)</f>
        <v>0</v>
      </c>
      <c r="K73" s="58">
        <f>SUMIFS(Data!$H:$H,Data!$A:$A,Cataratorii!$B73,Data!$C:$C,Cataratorii!K$1)</f>
        <v>0</v>
      </c>
      <c r="L73" s="58">
        <f>SUMIFS(Data!$H:$H,Data!$A:$A,Cataratorii!$B73,Data!$C:$C,Cataratorii!L$1)</f>
        <v>0</v>
      </c>
      <c r="M73" s="58">
        <f>SUMIFS(Data!$H:$H,Data!$A:$A,Cataratorii!$B73,Data!$C:$C,Cataratorii!M$1)</f>
        <v>0</v>
      </c>
      <c r="N73" s="58">
        <f>SUMIFS(Data!$H:$H,Data!$A:$A,Cataratorii!$B73,Data!$C:$C,Cataratorii!N$1)</f>
        <v>0</v>
      </c>
      <c r="O73" s="58">
        <f>SUMIFS(Data!$H:$H,Data!$A:$A,Cataratorii!$B73,Data!$C:$C,Cataratorii!O$1)</f>
        <v>0</v>
      </c>
      <c r="P73" s="58">
        <f>SUMIFS(Data!$H:$H,Data!$A:$A,Cataratorii!$B73,Data!$C:$C,Cataratorii!P$1)</f>
        <v>0</v>
      </c>
      <c r="Q73" s="58">
        <f>SUMIFS(Data!$H:$H,Data!$A:$A,Cataratorii!$B73,Data!$C:$C,Cataratorii!Q$1)</f>
        <v>0</v>
      </c>
      <c r="R73" s="115">
        <f t="shared" si="2"/>
        <v>41</v>
      </c>
      <c r="S73" s="28">
        <f>SUMIFS(Data!D:D,Data!A:A,Cataratorii!B73)</f>
        <v>21.05</v>
      </c>
      <c r="T73" s="1" t="str">
        <f>IF(VLOOKUP(B73,Participanti!A:D,4,0)=0," ","New")</f>
        <v xml:space="preserve"> </v>
      </c>
      <c r="U73" s="98">
        <f>R73/S73/1000</f>
        <v>1.9477434679334915E-3</v>
      </c>
    </row>
    <row r="74" spans="1:21" ht="12.75" x14ac:dyDescent="0.2">
      <c r="A74" s="65">
        <v>73</v>
      </c>
      <c r="B74" s="27" t="s">
        <v>525</v>
      </c>
      <c r="C74" s="58">
        <f>SUMIFS(Data!$H:$H,Data!$A:$A,Cataratorii!$B74,Data!$C:$C,Cataratorii!C$1)</f>
        <v>8</v>
      </c>
      <c r="D74" s="58">
        <f>SUMIFS(Data!$H:$H,Data!$A:$A,Cataratorii!$B74,Data!$C:$C,Cataratorii!D$1)</f>
        <v>9</v>
      </c>
      <c r="E74" s="58">
        <f>SUMIFS(Data!$H:$H,Data!$A:$A,Cataratorii!$B74,Data!$C:$C,Cataratorii!E$1)</f>
        <v>0</v>
      </c>
      <c r="F74" s="58">
        <f>SUMIFS(Data!$H:$H,Data!$A:$A,Cataratorii!$B74,Data!$C:$C,Cataratorii!F$1)</f>
        <v>0</v>
      </c>
      <c r="G74" s="58">
        <f>SUMIFS(Data!$H:$H,Data!$A:$A,Cataratorii!$B74,Data!$C:$C,Cataratorii!G$1)</f>
        <v>0</v>
      </c>
      <c r="H74" s="58">
        <f>SUMIFS(Data!$H:$H,Data!$A:$A,Cataratorii!$B74,Data!$C:$C,Cataratorii!H$1)</f>
        <v>0</v>
      </c>
      <c r="I74" s="58">
        <f>SUMIFS(Data!$H:$H,Data!$A:$A,Cataratorii!$B74,Data!$C:$C,Cataratorii!I$1)</f>
        <v>0</v>
      </c>
      <c r="J74" s="58">
        <f>SUMIFS(Data!$H:$H,Data!$A:$A,Cataratorii!$B74,Data!$C:$C,Cataratorii!J$1)</f>
        <v>0</v>
      </c>
      <c r="K74" s="58">
        <f>SUMIFS(Data!$H:$H,Data!$A:$A,Cataratorii!$B74,Data!$C:$C,Cataratorii!K$1)</f>
        <v>0</v>
      </c>
      <c r="L74" s="58">
        <f>SUMIFS(Data!$H:$H,Data!$A:$A,Cataratorii!$B74,Data!$C:$C,Cataratorii!L$1)</f>
        <v>0</v>
      </c>
      <c r="M74" s="58">
        <f>SUMIFS(Data!$H:$H,Data!$A:$A,Cataratorii!$B74,Data!$C:$C,Cataratorii!M$1)</f>
        <v>0</v>
      </c>
      <c r="N74" s="58">
        <f>SUMIFS(Data!$H:$H,Data!$A:$A,Cataratorii!$B74,Data!$C:$C,Cataratorii!N$1)</f>
        <v>0</v>
      </c>
      <c r="O74" s="58">
        <f>SUMIFS(Data!$H:$H,Data!$A:$A,Cataratorii!$B74,Data!$C:$C,Cataratorii!O$1)</f>
        <v>0</v>
      </c>
      <c r="P74" s="58">
        <f>SUMIFS(Data!$H:$H,Data!$A:$A,Cataratorii!$B74,Data!$C:$C,Cataratorii!P$1)</f>
        <v>0</v>
      </c>
      <c r="Q74" s="58">
        <f>SUMIFS(Data!$H:$H,Data!$A:$A,Cataratorii!$B74,Data!$C:$C,Cataratorii!Q$1)</f>
        <v>0</v>
      </c>
      <c r="R74" s="115">
        <f t="shared" si="2"/>
        <v>17</v>
      </c>
      <c r="S74" s="28">
        <f>SUMIFS(Data!D:D,Data!A:A,Cataratorii!B74)</f>
        <v>33.159999999999997</v>
      </c>
      <c r="T74" s="1" t="str">
        <f>IF(VLOOKUP(B74,Participanti!A:D,4,0)=0," ","New")</f>
        <v>New</v>
      </c>
      <c r="U74" s="98">
        <f>R74/S74/1000</f>
        <v>5.1266586248492163E-4</v>
      </c>
    </row>
    <row r="75" spans="1:21" ht="12.75" x14ac:dyDescent="0.2">
      <c r="A75" s="65">
        <v>74</v>
      </c>
      <c r="B75" s="27" t="s">
        <v>21</v>
      </c>
      <c r="C75" s="58">
        <f>SUMIFS(Data!$H:$H,Data!$A:$A,Cataratorii!$B75,Data!$C:$C,Cataratorii!C$1)</f>
        <v>2</v>
      </c>
      <c r="D75" s="58">
        <f>SUMIFS(Data!$H:$H,Data!$A:$A,Cataratorii!$B75,Data!$C:$C,Cataratorii!D$1)</f>
        <v>0</v>
      </c>
      <c r="E75" s="58">
        <f>SUMIFS(Data!$H:$H,Data!$A:$A,Cataratorii!$B75,Data!$C:$C,Cataratorii!E$1)</f>
        <v>0</v>
      </c>
      <c r="F75" s="58">
        <f>SUMIFS(Data!$H:$H,Data!$A:$A,Cataratorii!$B75,Data!$C:$C,Cataratorii!F$1)</f>
        <v>0</v>
      </c>
      <c r="G75" s="58">
        <f>SUMIFS(Data!$H:$H,Data!$A:$A,Cataratorii!$B75,Data!$C:$C,Cataratorii!G$1)</f>
        <v>0</v>
      </c>
      <c r="H75" s="58">
        <f>SUMIFS(Data!$H:$H,Data!$A:$A,Cataratorii!$B75,Data!$C:$C,Cataratorii!H$1)</f>
        <v>0</v>
      </c>
      <c r="I75" s="58">
        <f>SUMIFS(Data!$H:$H,Data!$A:$A,Cataratorii!$B75,Data!$C:$C,Cataratorii!I$1)</f>
        <v>0</v>
      </c>
      <c r="J75" s="58">
        <f>SUMIFS(Data!$H:$H,Data!$A:$A,Cataratorii!$B75,Data!$C:$C,Cataratorii!J$1)</f>
        <v>0</v>
      </c>
      <c r="K75" s="58">
        <f>SUMIFS(Data!$H:$H,Data!$A:$A,Cataratorii!$B75,Data!$C:$C,Cataratorii!K$1)</f>
        <v>0</v>
      </c>
      <c r="L75" s="58">
        <f>SUMIFS(Data!$H:$H,Data!$A:$A,Cataratorii!$B75,Data!$C:$C,Cataratorii!L$1)</f>
        <v>0</v>
      </c>
      <c r="M75" s="58">
        <f>SUMIFS(Data!$H:$H,Data!$A:$A,Cataratorii!$B75,Data!$C:$C,Cataratorii!M$1)</f>
        <v>0</v>
      </c>
      <c r="N75" s="58">
        <f>SUMIFS(Data!$H:$H,Data!$A:$A,Cataratorii!$B75,Data!$C:$C,Cataratorii!N$1)</f>
        <v>0</v>
      </c>
      <c r="O75" s="58">
        <f>SUMIFS(Data!$H:$H,Data!$A:$A,Cataratorii!$B75,Data!$C:$C,Cataratorii!O$1)</f>
        <v>0</v>
      </c>
      <c r="P75" s="58">
        <f>SUMIFS(Data!$H:$H,Data!$A:$A,Cataratorii!$B75,Data!$C:$C,Cataratorii!P$1)</f>
        <v>0</v>
      </c>
      <c r="Q75" s="58">
        <f>SUMIFS(Data!$H:$H,Data!$A:$A,Cataratorii!$B75,Data!$C:$C,Cataratorii!Q$1)</f>
        <v>0</v>
      </c>
      <c r="R75" s="115">
        <f t="shared" si="2"/>
        <v>2</v>
      </c>
      <c r="S75" s="28">
        <f>SUMIFS(Data!D:D,Data!A:A,Cataratorii!B75)</f>
        <v>12.14</v>
      </c>
      <c r="T75" s="1" t="str">
        <f>IF(VLOOKUP(B75,Participanti!A:D,4,0)=0," ","New")</f>
        <v xml:space="preserve"> </v>
      </c>
      <c r="U75" s="98">
        <f>R75/S75/1000</f>
        <v>1.6474464579901152E-4</v>
      </c>
    </row>
    <row r="76" spans="1:21" ht="12.75" x14ac:dyDescent="0.2">
      <c r="A76" s="65">
        <v>75</v>
      </c>
      <c r="B76" s="27"/>
      <c r="C76" s="58">
        <f>SUMIFS(Data!$H:$H,Data!$A:$A,Cataratorii!$B76,Data!$C:$C,Cataratorii!C$1)</f>
        <v>0</v>
      </c>
      <c r="D76" s="58">
        <f>SUMIFS(Data!$H:$H,Data!$A:$A,Cataratorii!$B76,Data!$C:$C,Cataratorii!D$1)</f>
        <v>0</v>
      </c>
      <c r="E76" s="58">
        <f>SUMIFS(Data!$H:$H,Data!$A:$A,Cataratorii!$B76,Data!$C:$C,Cataratorii!E$1)</f>
        <v>0</v>
      </c>
      <c r="F76" s="58">
        <f>SUMIFS(Data!$H:$H,Data!$A:$A,Cataratorii!$B76,Data!$C:$C,Cataratorii!F$1)</f>
        <v>0</v>
      </c>
      <c r="G76" s="58">
        <f>SUMIFS(Data!$H:$H,Data!$A:$A,Cataratorii!$B76,Data!$C:$C,Cataratorii!G$1)</f>
        <v>0</v>
      </c>
      <c r="H76" s="58">
        <f>SUMIFS(Data!$H:$H,Data!$A:$A,Cataratorii!$B76,Data!$C:$C,Cataratorii!H$1)</f>
        <v>0</v>
      </c>
      <c r="I76" s="58">
        <f>SUMIFS(Data!$H:$H,Data!$A:$A,Cataratorii!$B76,Data!$C:$C,Cataratorii!I$1)</f>
        <v>0</v>
      </c>
      <c r="J76" s="58">
        <f>SUMIFS(Data!$H:$H,Data!$A:$A,Cataratorii!$B76,Data!$C:$C,Cataratorii!J$1)</f>
        <v>0</v>
      </c>
      <c r="K76" s="58">
        <f>SUMIFS(Data!$H:$H,Data!$A:$A,Cataratorii!$B76,Data!$C:$C,Cataratorii!K$1)</f>
        <v>0</v>
      </c>
      <c r="L76" s="58">
        <f>SUMIFS(Data!$H:$H,Data!$A:$A,Cataratorii!$B76,Data!$C:$C,Cataratorii!L$1)</f>
        <v>0</v>
      </c>
      <c r="M76" s="58">
        <f>SUMIFS(Data!$H:$H,Data!$A:$A,Cataratorii!$B76,Data!$C:$C,Cataratorii!M$1)</f>
        <v>0</v>
      </c>
      <c r="N76" s="58">
        <f>SUMIFS(Data!$H:$H,Data!$A:$A,Cataratorii!$B76,Data!$C:$C,Cataratorii!N$1)</f>
        <v>0</v>
      </c>
      <c r="O76" s="58">
        <f>SUMIFS(Data!$H:$H,Data!$A:$A,Cataratorii!$B76,Data!$C:$C,Cataratorii!O$1)</f>
        <v>0</v>
      </c>
      <c r="P76" s="58">
        <f>SUMIFS(Data!$H:$H,Data!$A:$A,Cataratorii!$B76,Data!$C:$C,Cataratorii!P$1)</f>
        <v>0</v>
      </c>
      <c r="Q76" s="58">
        <f>SUMIFS(Data!$H:$H,Data!$A:$A,Cataratorii!$B76,Data!$C:$C,Cataratorii!Q$1)</f>
        <v>0</v>
      </c>
      <c r="R76" s="115">
        <f t="shared" si="2"/>
        <v>0</v>
      </c>
      <c r="S76" s="28">
        <f>SUMIFS(Data!D:D,Data!A:A,Cataratorii!B76)</f>
        <v>0</v>
      </c>
      <c r="T76" s="1" t="e">
        <f>IF(VLOOKUP(B76,Participanti!A:D,4,0)=0," ","New")</f>
        <v>#N/A</v>
      </c>
      <c r="U76" s="98" t="e">
        <f t="shared" ref="U67:U76" si="3">R76/S76/1000</f>
        <v>#DIV/0!</v>
      </c>
    </row>
  </sheetData>
  <autoFilter ref="A1:U1" xr:uid="{00000000-0001-0000-0A00-000000000000}">
    <sortState xmlns:xlrd2="http://schemas.microsoft.com/office/spreadsheetml/2017/richdata2" ref="A2:U86">
      <sortCondition descending="1" ref="R1"/>
    </sortState>
  </autoFilter>
  <sortState xmlns:xlrd2="http://schemas.microsoft.com/office/spreadsheetml/2017/richdata2" ref="B3:U75">
    <sortCondition descending="1" ref="R3:R75"/>
  </sortState>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T76"/>
  <sheetViews>
    <sheetView zoomScaleNormal="100" workbookViewId="0">
      <pane ySplit="1" topLeftCell="A2" activePane="bottomLeft" state="frozen"/>
      <selection activeCell="A31" sqref="A31"/>
      <selection pane="bottomLeft" activeCell="R6" sqref="R6"/>
    </sheetView>
  </sheetViews>
  <sheetFormatPr defaultColWidth="9.140625" defaultRowHeight="12" x14ac:dyDescent="0.2"/>
  <cols>
    <col min="1" max="1" width="7.7109375" style="66" bestFit="1" customWidth="1"/>
    <col min="2" max="2" width="23.5703125" style="21" bestFit="1" customWidth="1"/>
    <col min="3" max="5" width="6.5703125" style="106" bestFit="1" customWidth="1"/>
    <col min="6" max="10" width="5.5703125" style="106" bestFit="1" customWidth="1"/>
    <col min="11" max="11" width="6.7109375" style="106" bestFit="1" customWidth="1"/>
    <col min="12" max="12" width="5.5703125" style="106" bestFit="1" customWidth="1"/>
    <col min="13" max="13" width="6.5703125" style="106" bestFit="1" customWidth="1"/>
    <col min="14" max="14" width="5.5703125" style="106" bestFit="1" customWidth="1"/>
    <col min="15" max="16" width="6.5703125" style="106" bestFit="1" customWidth="1"/>
    <col min="17" max="17" width="6.7109375" style="106" bestFit="1" customWidth="1"/>
    <col min="18" max="18" width="8.42578125" style="106" bestFit="1" customWidth="1"/>
    <col min="19" max="19" width="10.42578125" style="106" customWidth="1"/>
    <col min="20" max="20" width="7.5703125" style="1" bestFit="1" customWidth="1"/>
    <col min="21" max="16384" width="9.140625" style="1"/>
  </cols>
  <sheetData>
    <row r="1" spans="1:20" ht="12.75" x14ac:dyDescent="0.2">
      <c r="A1" s="64" t="s">
        <v>366</v>
      </c>
      <c r="B1" s="25" t="s">
        <v>130</v>
      </c>
      <c r="C1" s="30">
        <v>1</v>
      </c>
      <c r="D1" s="30">
        <v>2</v>
      </c>
      <c r="E1" s="30">
        <v>3</v>
      </c>
      <c r="F1" s="30">
        <v>4</v>
      </c>
      <c r="G1" s="30">
        <v>5</v>
      </c>
      <c r="H1" s="30">
        <v>6</v>
      </c>
      <c r="I1" s="30">
        <v>7</v>
      </c>
      <c r="J1" s="30">
        <v>8</v>
      </c>
      <c r="K1" s="30">
        <v>9</v>
      </c>
      <c r="L1" s="30">
        <v>10</v>
      </c>
      <c r="M1" s="30">
        <v>11</v>
      </c>
      <c r="N1" s="30">
        <v>12</v>
      </c>
      <c r="O1" s="30">
        <v>13</v>
      </c>
      <c r="P1" s="30">
        <v>14</v>
      </c>
      <c r="Q1" s="30">
        <v>15</v>
      </c>
      <c r="R1" s="30" t="s">
        <v>367</v>
      </c>
      <c r="S1" s="30" t="s">
        <v>65</v>
      </c>
      <c r="T1" s="29" t="s">
        <v>372</v>
      </c>
    </row>
    <row r="2" spans="1:20" ht="12.75" x14ac:dyDescent="0.2">
      <c r="A2" s="65">
        <v>1</v>
      </c>
      <c r="B2" s="27" t="s">
        <v>39</v>
      </c>
      <c r="C2" s="105">
        <f>IFERROR(IF(SUMIFS(Data!$K:$K,Data!$A:$A,Vitezistii!$B2,Data!$C:$C,Vitezistii!C$1)=0," ",SUMIFS(Data!$K:$K,Data!$A:$A,Vitezistii!$B2,Data!$C:$C,Vitezistii!C$1))+SUMIFS(Data!$S:$S,Data!$A:$A,Vitezistii!$B2,Data!$C:$C,Vitezistii!C$1),0)</f>
        <v>8.15</v>
      </c>
      <c r="D2" s="105">
        <f>IFERROR(IF(SUMIFS(Data!$K:$K,Data!$A:$A,Vitezistii!$B2,Data!$C:$C,Vitezistii!D$1)=0," ",SUMIFS(Data!$K:$K,Data!$A:$A,Vitezistii!$B2,Data!$C:$C,Vitezistii!D$1))+SUMIFS(Data!$S:$S,Data!$A:$A,Vitezistii!$B2,Data!$C:$C,Vitezistii!D$1),0)</f>
        <v>4.5</v>
      </c>
      <c r="E2" s="105">
        <f>IFERROR(IF(SUMIFS(Data!$K:$K,Data!$A:$A,Vitezistii!$B2,Data!$C:$C,Vitezistii!E$1)=0," ",SUMIFS(Data!$K:$K,Data!$A:$A,Vitezistii!$B2,Data!$C:$C,Vitezistii!E$1))+SUMIFS(Data!$S:$S,Data!$A:$A,Vitezistii!$B2,Data!$C:$C,Vitezistii!E$1),0)</f>
        <v>4</v>
      </c>
      <c r="F2" s="105">
        <f>IFERROR(IF(SUMIFS(Data!$K:$K,Data!$A:$A,Vitezistii!$B2,Data!$C:$C,Vitezistii!F$1)=0," ",SUMIFS(Data!$K:$K,Data!$A:$A,Vitezistii!$B2,Data!$C:$C,Vitezistii!F$1))+SUMIFS(Data!$S:$S,Data!$A:$A,Vitezistii!$B2,Data!$C:$C,Vitezistii!F$1),0)</f>
        <v>4.75</v>
      </c>
      <c r="G2" s="105">
        <f>IFERROR(IF(SUMIFS(Data!$K:$K,Data!$A:$A,Vitezistii!$B2,Data!$C:$C,Vitezistii!G$1)=0," ",SUMIFS(Data!$K:$K,Data!$A:$A,Vitezistii!$B2,Data!$C:$C,Vitezistii!G$1))+SUMIFS(Data!$S:$S,Data!$A:$A,Vitezistii!$B2,Data!$C:$C,Vitezistii!G$1),0)</f>
        <v>7.25</v>
      </c>
      <c r="H2" s="105">
        <f>IFERROR(IF(SUMIFS(Data!$K:$K,Data!$A:$A,Vitezistii!$B2,Data!$C:$C,Vitezistii!H$1)=0," ",SUMIFS(Data!$K:$K,Data!$A:$A,Vitezistii!$B2,Data!$C:$C,Vitezistii!H$1))+SUMIFS(Data!$S:$S,Data!$A:$A,Vitezistii!$B2,Data!$C:$C,Vitezistii!H$1),0)</f>
        <v>6.5</v>
      </c>
      <c r="I2" s="105">
        <f>IFERROR(IF(SUMIFS(Data!$K:$K,Data!$A:$A,Vitezistii!$B2,Data!$C:$C,Vitezistii!I$1)=0," ",SUMIFS(Data!$K:$K,Data!$A:$A,Vitezistii!$B2,Data!$C:$C,Vitezistii!I$1))+SUMIFS(Data!$S:$S,Data!$A:$A,Vitezistii!$B2,Data!$C:$C,Vitezistii!I$1),0)</f>
        <v>9.1999999999999993</v>
      </c>
      <c r="J2" s="105">
        <f>IFERROR(IF(SUMIFS(Data!$K:$K,Data!$A:$A,Vitezistii!$B2,Data!$C:$C,Vitezistii!J$1)=0," ",SUMIFS(Data!$K:$K,Data!$A:$A,Vitezistii!$B2,Data!$C:$C,Vitezistii!J$1))+SUMIFS(Data!$S:$S,Data!$A:$A,Vitezistii!$B2,Data!$C:$C,Vitezistii!J$1),0)</f>
        <v>4.75</v>
      </c>
      <c r="K2" s="105">
        <f>IFERROR(IF(SUMIFS(Data!$K:$K,Data!$A:$A,Vitezistii!$B2,Data!$C:$C,Vitezistii!K$1)=0," ",SUMIFS(Data!$K:$K,Data!$A:$A,Vitezistii!$B2,Data!$C:$C,Vitezistii!K$1))+SUMIFS(Data!$S:$S,Data!$A:$A,Vitezistii!$B2,Data!$C:$C,Vitezistii!K$1),0)</f>
        <v>5.45</v>
      </c>
      <c r="L2" s="105">
        <f>IFERROR(IF(SUMIFS(Data!$K:$K,Data!$A:$A,Vitezistii!$B2,Data!$C:$C,Vitezistii!L$1)=0," ",SUMIFS(Data!$K:$K,Data!$A:$A,Vitezistii!$B2,Data!$C:$C,Vitezistii!L$1))+SUMIFS(Data!$S:$S,Data!$A:$A,Vitezistii!$B2,Data!$C:$C,Vitezistii!L$1),0)</f>
        <v>6.5</v>
      </c>
      <c r="M2" s="105">
        <f>IFERROR(IF(SUMIFS(Data!$K:$K,Data!$A:$A,Vitezistii!$B2,Data!$C:$C,Vitezistii!M$1)=0," ",SUMIFS(Data!$K:$K,Data!$A:$A,Vitezistii!$B2,Data!$C:$C,Vitezistii!M$1))+SUMIFS(Data!$S:$S,Data!$A:$A,Vitezistii!$B2,Data!$C:$C,Vitezistii!M$1),0)</f>
        <v>9.1999999999999993</v>
      </c>
      <c r="N2" s="105">
        <f>IFERROR(IF(SUMIFS(Data!$K:$K,Data!$A:$A,Vitezistii!$B2,Data!$C:$C,Vitezistii!N$1)=0," ",SUMIFS(Data!$K:$K,Data!$A:$A,Vitezistii!$B2,Data!$C:$C,Vitezistii!N$1))+SUMIFS(Data!$S:$S,Data!$A:$A,Vitezistii!$B2,Data!$C:$C,Vitezistii!N$1),0)</f>
        <v>6.5</v>
      </c>
      <c r="O2" s="105">
        <f>IFERROR(IF(SUMIFS(Data!$K:$K,Data!$A:$A,Vitezistii!$B2,Data!$C:$C,Vitezistii!O$1)=0," ",SUMIFS(Data!$K:$K,Data!$A:$A,Vitezistii!$B2,Data!$C:$C,Vitezistii!O$1))+SUMIFS(Data!$S:$S,Data!$A:$A,Vitezistii!$B2,Data!$C:$C,Vitezistii!O$1),0)</f>
        <v>7.25</v>
      </c>
      <c r="P2" s="105">
        <f>IFERROR(IF(SUMIFS(Data!$K:$K,Data!$A:$A,Vitezistii!$B2,Data!$C:$C,Vitezistii!P$1)=0," ",SUMIFS(Data!$K:$K,Data!$A:$A,Vitezistii!$B2,Data!$C:$C,Vitezistii!P$1))+SUMIFS(Data!$S:$S,Data!$A:$A,Vitezistii!$B2,Data!$C:$C,Vitezistii!P$1),0)</f>
        <v>7.25</v>
      </c>
      <c r="Q2" s="105">
        <f>IFERROR(IF(SUMIFS(Data!$K:$K,Data!$A:$A,Vitezistii!$B2,Data!$C:$C,Vitezistii!Q$1)=0," ",SUMIFS(Data!$K:$K,Data!$A:$A,Vitezistii!$B2,Data!$C:$C,Vitezistii!Q$1))+SUMIFS(Data!$S:$S,Data!$A:$A,Vitezistii!$B2,Data!$C:$C,Vitezistii!Q$1),0)</f>
        <v>5.15</v>
      </c>
      <c r="R2" s="105">
        <f>SUM(C2:Q2)</f>
        <v>96.4</v>
      </c>
      <c r="S2" s="105">
        <f>SUMIFS(Data!D:D,Data!A:A,Vitezistii!B2)</f>
        <v>366.59000000000003</v>
      </c>
      <c r="T2" s="11">
        <f>SUMIFS(Data!I:I,Data!A:A,Vitezistii!B2)/COUNTIF(Data!A:A,Vitezistii!B2)</f>
        <v>2.6922073474007786E-3</v>
      </c>
    </row>
    <row r="3" spans="1:20" ht="12.75" x14ac:dyDescent="0.2">
      <c r="A3" s="65">
        <v>2</v>
      </c>
      <c r="B3" s="27" t="s">
        <v>144</v>
      </c>
      <c r="C3" s="105">
        <f>IFERROR(IF(SUMIFS(Data!$K:$K,Data!$A:$A,Vitezistii!$B3,Data!$C:$C,Vitezistii!C$1)=0," ",SUMIFS(Data!$K:$K,Data!$A:$A,Vitezistii!$B3,Data!$C:$C,Vitezistii!C$1))+SUMIFS(Data!$S:$S,Data!$A:$A,Vitezistii!$B3,Data!$C:$C,Vitezistii!C$1),0)</f>
        <v>4.75</v>
      </c>
      <c r="D3" s="105">
        <f>IFERROR(IF(SUMIFS(Data!$K:$K,Data!$A:$A,Vitezistii!$B3,Data!$C:$C,Vitezistii!D$1)=0," ",SUMIFS(Data!$K:$K,Data!$A:$A,Vitezistii!$B3,Data!$C:$C,Vitezistii!D$1))+SUMIFS(Data!$S:$S,Data!$A:$A,Vitezistii!$B3,Data!$C:$C,Vitezistii!D$1),0)</f>
        <v>4.75</v>
      </c>
      <c r="E3" s="105">
        <f>IFERROR(IF(SUMIFS(Data!$K:$K,Data!$A:$A,Vitezistii!$B3,Data!$C:$C,Vitezistii!E$1)=0," ",SUMIFS(Data!$K:$K,Data!$A:$A,Vitezistii!$B3,Data!$C:$C,Vitezistii!E$1))+SUMIFS(Data!$S:$S,Data!$A:$A,Vitezistii!$B3,Data!$C:$C,Vitezistii!E$1),0)</f>
        <v>7.25</v>
      </c>
      <c r="F3" s="105">
        <f>IFERROR(IF(SUMIFS(Data!$K:$K,Data!$A:$A,Vitezistii!$B3,Data!$C:$C,Vitezistii!F$1)=0," ",SUMIFS(Data!$K:$K,Data!$A:$A,Vitezistii!$B3,Data!$C:$C,Vitezistii!F$1))+SUMIFS(Data!$S:$S,Data!$A:$A,Vitezistii!$B3,Data!$C:$C,Vitezistii!F$1),0)</f>
        <v>4.75</v>
      </c>
      <c r="G3" s="105">
        <f>IFERROR(IF(SUMIFS(Data!$K:$K,Data!$A:$A,Vitezistii!$B3,Data!$C:$C,Vitezistii!G$1)=0," ",SUMIFS(Data!$K:$K,Data!$A:$A,Vitezistii!$B3,Data!$C:$C,Vitezistii!G$1))+SUMIFS(Data!$S:$S,Data!$A:$A,Vitezistii!$B3,Data!$C:$C,Vitezistii!G$1),0)</f>
        <v>5.45</v>
      </c>
      <c r="H3" s="105">
        <f>IFERROR(IF(SUMIFS(Data!$K:$K,Data!$A:$A,Vitezistii!$B3,Data!$C:$C,Vitezistii!H$1)=0," ",SUMIFS(Data!$K:$K,Data!$A:$A,Vitezistii!$B3,Data!$C:$C,Vitezistii!H$1))+SUMIFS(Data!$S:$S,Data!$A:$A,Vitezistii!$B3,Data!$C:$C,Vitezistii!H$1),0)</f>
        <v>4.75</v>
      </c>
      <c r="I3" s="105">
        <f>IFERROR(IF(SUMIFS(Data!$K:$K,Data!$A:$A,Vitezistii!$B3,Data!$C:$C,Vitezistii!I$1)=0," ",SUMIFS(Data!$K:$K,Data!$A:$A,Vitezistii!$B3,Data!$C:$C,Vitezistii!I$1))+SUMIFS(Data!$S:$S,Data!$A:$A,Vitezistii!$B3,Data!$C:$C,Vitezistii!I$1),0)</f>
        <v>4</v>
      </c>
      <c r="J3" s="105">
        <f>IFERROR(IF(SUMIFS(Data!$K:$K,Data!$A:$A,Vitezistii!$B3,Data!$C:$C,Vitezistii!J$1)=0," ",SUMIFS(Data!$K:$K,Data!$A:$A,Vitezistii!$B3,Data!$C:$C,Vitezistii!J$1))+SUMIFS(Data!$S:$S,Data!$A:$A,Vitezistii!$B3,Data!$C:$C,Vitezistii!J$1),0)</f>
        <v>4</v>
      </c>
      <c r="K3" s="105">
        <f>IFERROR(IF(SUMIFS(Data!$K:$K,Data!$A:$A,Vitezistii!$B3,Data!$C:$C,Vitezistii!K$1)=0," ",SUMIFS(Data!$K:$K,Data!$A:$A,Vitezistii!$B3,Data!$C:$C,Vitezistii!K$1))+SUMIFS(Data!$S:$S,Data!$A:$A,Vitezistii!$B3,Data!$C:$C,Vitezistii!K$1),0)</f>
        <v>4.5</v>
      </c>
      <c r="L3" s="105">
        <f>IFERROR(IF(SUMIFS(Data!$K:$K,Data!$A:$A,Vitezistii!$B3,Data!$C:$C,Vitezistii!L$1)=0," ",SUMIFS(Data!$K:$K,Data!$A:$A,Vitezistii!$B3,Data!$C:$C,Vitezistii!L$1))+SUMIFS(Data!$S:$S,Data!$A:$A,Vitezistii!$B3,Data!$C:$C,Vitezistii!L$1),0)</f>
        <v>6.5</v>
      </c>
      <c r="M3" s="105">
        <f>IFERROR(IF(SUMIFS(Data!$K:$K,Data!$A:$A,Vitezistii!$B3,Data!$C:$C,Vitezistii!M$1)=0," ",SUMIFS(Data!$K:$K,Data!$A:$A,Vitezistii!$B3,Data!$C:$C,Vitezistii!M$1))+SUMIFS(Data!$S:$S,Data!$A:$A,Vitezistii!$B3,Data!$C:$C,Vitezistii!M$1),0)</f>
        <v>4.25</v>
      </c>
      <c r="N3" s="105">
        <f>IFERROR(IF(SUMIFS(Data!$K:$K,Data!$A:$A,Vitezistii!$B3,Data!$C:$C,Vitezistii!N$1)=0," ",SUMIFS(Data!$K:$K,Data!$A:$A,Vitezistii!$B3,Data!$C:$C,Vitezistii!N$1))+SUMIFS(Data!$S:$S,Data!$A:$A,Vitezistii!$B3,Data!$C:$C,Vitezistii!N$1),0)</f>
        <v>4.75</v>
      </c>
      <c r="O3" s="105">
        <f>IFERROR(IF(SUMIFS(Data!$K:$K,Data!$A:$A,Vitezistii!$B3,Data!$C:$C,Vitezistii!O$1)=0," ",SUMIFS(Data!$K:$K,Data!$A:$A,Vitezistii!$B3,Data!$C:$C,Vitezistii!O$1))+SUMIFS(Data!$S:$S,Data!$A:$A,Vitezistii!$B3,Data!$C:$C,Vitezistii!O$1),0)</f>
        <v>10.4</v>
      </c>
      <c r="P3" s="105">
        <f>IFERROR(IF(SUMIFS(Data!$K:$K,Data!$A:$A,Vitezistii!$B3,Data!$C:$C,Vitezistii!P$1)=0," ",SUMIFS(Data!$K:$K,Data!$A:$A,Vitezistii!$B3,Data!$C:$C,Vitezistii!P$1))+SUMIFS(Data!$S:$S,Data!$A:$A,Vitezistii!$B3,Data!$C:$C,Vitezistii!P$1),0)</f>
        <v>4.5</v>
      </c>
      <c r="Q3" s="105">
        <f>IFERROR(IF(SUMIFS(Data!$K:$K,Data!$A:$A,Vitezistii!$B3,Data!$C:$C,Vitezistii!Q$1)=0," ",SUMIFS(Data!$K:$K,Data!$A:$A,Vitezistii!$B3,Data!$C:$C,Vitezistii!Q$1))+SUMIFS(Data!$S:$S,Data!$A:$A,Vitezistii!$B3,Data!$C:$C,Vitezistii!Q$1),0)</f>
        <v>5.9</v>
      </c>
      <c r="R3" s="105">
        <f t="shared" ref="R3:R66" si="0">SUM(C3:Q3)</f>
        <v>80.500000000000014</v>
      </c>
      <c r="S3" s="105">
        <f>SUMIFS(Data!D:D,Data!A:A,Vitezistii!B3)</f>
        <v>293.56</v>
      </c>
      <c r="T3" s="11">
        <f>SUMIFS(Data!I:I,Data!A:A,Vitezistii!B3)/COUNTIF(Data!A:A,Vitezistii!B3)</f>
        <v>2.9002356717930011E-3</v>
      </c>
    </row>
    <row r="4" spans="1:20" ht="12.75" x14ac:dyDescent="0.2">
      <c r="A4" s="65">
        <v>3</v>
      </c>
      <c r="B4" s="27" t="s">
        <v>330</v>
      </c>
      <c r="C4" s="105">
        <f>IFERROR(IF(SUMIFS(Data!$K:$K,Data!$A:$A,Vitezistii!$B4,Data!$C:$C,Vitezistii!C$1)=0," ",SUMIFS(Data!$K:$K,Data!$A:$A,Vitezistii!$B4,Data!$C:$C,Vitezistii!C$1))+SUMIFS(Data!$S:$S,Data!$A:$A,Vitezistii!$B4,Data!$C:$C,Vitezistii!C$1),0)</f>
        <v>4.5</v>
      </c>
      <c r="D4" s="105">
        <f>IFERROR(IF(SUMIFS(Data!$K:$K,Data!$A:$A,Vitezistii!$B4,Data!$C:$C,Vitezistii!D$1)=0," ",SUMIFS(Data!$K:$K,Data!$A:$A,Vitezistii!$B4,Data!$C:$C,Vitezistii!D$1))+SUMIFS(Data!$S:$S,Data!$A:$A,Vitezistii!$B4,Data!$C:$C,Vitezistii!D$1),0)</f>
        <v>4.5</v>
      </c>
      <c r="E4" s="105">
        <f>IFERROR(IF(SUMIFS(Data!$K:$K,Data!$A:$A,Vitezistii!$B4,Data!$C:$C,Vitezistii!E$1)=0," ",SUMIFS(Data!$K:$K,Data!$A:$A,Vitezistii!$B4,Data!$C:$C,Vitezistii!E$1))+SUMIFS(Data!$S:$S,Data!$A:$A,Vitezistii!$B4,Data!$C:$C,Vitezistii!E$1),0)</f>
        <v>6.5</v>
      </c>
      <c r="F4" s="105">
        <f>IFERROR(IF(SUMIFS(Data!$K:$K,Data!$A:$A,Vitezistii!$B4,Data!$C:$C,Vitezistii!F$1)=0," ",SUMIFS(Data!$K:$K,Data!$A:$A,Vitezistii!$B4,Data!$C:$C,Vitezistii!F$1))+SUMIFS(Data!$S:$S,Data!$A:$A,Vitezistii!$B4,Data!$C:$C,Vitezistii!F$1),0)</f>
        <v>4.25</v>
      </c>
      <c r="G4" s="105">
        <f>IFERROR(IF(SUMIFS(Data!$K:$K,Data!$A:$A,Vitezistii!$B4,Data!$C:$C,Vitezistii!G$1)=0," ",SUMIFS(Data!$K:$K,Data!$A:$A,Vitezistii!$B4,Data!$C:$C,Vitezistii!G$1))+SUMIFS(Data!$S:$S,Data!$A:$A,Vitezistii!$B4,Data!$C:$C,Vitezistii!G$1),0)</f>
        <v>4.5</v>
      </c>
      <c r="H4" s="105">
        <f>IFERROR(IF(SUMIFS(Data!$K:$K,Data!$A:$A,Vitezistii!$B4,Data!$C:$C,Vitezistii!H$1)=0," ",SUMIFS(Data!$K:$K,Data!$A:$A,Vitezistii!$B4,Data!$C:$C,Vitezistii!H$1))+SUMIFS(Data!$S:$S,Data!$A:$A,Vitezistii!$B4,Data!$C:$C,Vitezistii!H$1),0)</f>
        <v>4.5</v>
      </c>
      <c r="I4" s="105">
        <f>IFERROR(IF(SUMIFS(Data!$K:$K,Data!$A:$A,Vitezistii!$B4,Data!$C:$C,Vitezistii!I$1)=0," ",SUMIFS(Data!$K:$K,Data!$A:$A,Vitezistii!$B4,Data!$C:$C,Vitezistii!I$1))+SUMIFS(Data!$S:$S,Data!$A:$A,Vitezistii!$B4,Data!$C:$C,Vitezistii!I$1),0)</f>
        <v>4.5</v>
      </c>
      <c r="J4" s="105">
        <f>IFERROR(IF(SUMIFS(Data!$K:$K,Data!$A:$A,Vitezistii!$B4,Data!$C:$C,Vitezistii!J$1)=0," ",SUMIFS(Data!$K:$K,Data!$A:$A,Vitezistii!$B4,Data!$C:$C,Vitezistii!J$1))+SUMIFS(Data!$S:$S,Data!$A:$A,Vitezistii!$B4,Data!$C:$C,Vitezistii!J$1),0)</f>
        <v>4.5</v>
      </c>
      <c r="K4" s="105">
        <f>IFERROR(IF(SUMIFS(Data!$K:$K,Data!$A:$A,Vitezistii!$B4,Data!$C:$C,Vitezistii!K$1)=0," ",SUMIFS(Data!$K:$K,Data!$A:$A,Vitezistii!$B4,Data!$C:$C,Vitezistii!K$1))+SUMIFS(Data!$S:$S,Data!$A:$A,Vitezistii!$B4,Data!$C:$C,Vitezistii!K$1),0)</f>
        <v>4.25</v>
      </c>
      <c r="L4" s="105">
        <f>IFERROR(IF(SUMIFS(Data!$K:$K,Data!$A:$A,Vitezistii!$B4,Data!$C:$C,Vitezistii!L$1)=0," ",SUMIFS(Data!$K:$K,Data!$A:$A,Vitezistii!$B4,Data!$C:$C,Vitezistii!L$1))+SUMIFS(Data!$S:$S,Data!$A:$A,Vitezistii!$B4,Data!$C:$C,Vitezistii!L$1),0)</f>
        <v>4</v>
      </c>
      <c r="M4" s="105">
        <f>IFERROR(IF(SUMIFS(Data!$K:$K,Data!$A:$A,Vitezistii!$B4,Data!$C:$C,Vitezistii!M$1)=0," ",SUMIFS(Data!$K:$K,Data!$A:$A,Vitezistii!$B4,Data!$C:$C,Vitezistii!M$1))+SUMIFS(Data!$S:$S,Data!$A:$A,Vitezistii!$B4,Data!$C:$C,Vitezistii!M$1),0)</f>
        <v>4.75</v>
      </c>
      <c r="N4" s="105">
        <f>IFERROR(IF(SUMIFS(Data!$K:$K,Data!$A:$A,Vitezistii!$B4,Data!$C:$C,Vitezistii!N$1)=0," ",SUMIFS(Data!$K:$K,Data!$A:$A,Vitezistii!$B4,Data!$C:$C,Vitezistii!N$1))+SUMIFS(Data!$S:$S,Data!$A:$A,Vitezistii!$B4,Data!$C:$C,Vitezistii!N$1),0)</f>
        <v>6.5</v>
      </c>
      <c r="O4" s="105">
        <f>IFERROR(IF(SUMIFS(Data!$K:$K,Data!$A:$A,Vitezistii!$B4,Data!$C:$C,Vitezistii!O$1)=0," ",SUMIFS(Data!$K:$K,Data!$A:$A,Vitezistii!$B4,Data!$C:$C,Vitezistii!O$1))+SUMIFS(Data!$S:$S,Data!$A:$A,Vitezistii!$B4,Data!$C:$C,Vitezistii!O$1),0)</f>
        <v>4.25</v>
      </c>
      <c r="P4" s="105">
        <f>IFERROR(IF(SUMIFS(Data!$K:$K,Data!$A:$A,Vitezistii!$B4,Data!$C:$C,Vitezistii!P$1)=0," ",SUMIFS(Data!$K:$K,Data!$A:$A,Vitezistii!$B4,Data!$C:$C,Vitezistii!P$1))+SUMIFS(Data!$S:$S,Data!$A:$A,Vitezistii!$B4,Data!$C:$C,Vitezistii!P$1),0)</f>
        <v>4</v>
      </c>
      <c r="Q4" s="105">
        <f>IFERROR(IF(SUMIFS(Data!$K:$K,Data!$A:$A,Vitezistii!$B4,Data!$C:$C,Vitezistii!Q$1)=0," ",SUMIFS(Data!$K:$K,Data!$A:$A,Vitezistii!$B4,Data!$C:$C,Vitezistii!Q$1))+SUMIFS(Data!$S:$S,Data!$A:$A,Vitezistii!$B4,Data!$C:$C,Vitezistii!Q$1),0)</f>
        <v>5.9</v>
      </c>
      <c r="R4" s="105">
        <f t="shared" si="0"/>
        <v>71.400000000000006</v>
      </c>
      <c r="S4" s="105">
        <f>SUMIFS(Data!D:D,Data!A:A,Vitezistii!B4)</f>
        <v>259.12000000000006</v>
      </c>
      <c r="T4" s="11">
        <f>SUMIFS(Data!I:I,Data!A:A,Vitezistii!B4)/COUNTIF(Data!A:A,Vitezistii!B4)</f>
        <v>3.04107883501428E-3</v>
      </c>
    </row>
    <row r="5" spans="1:20" ht="12.75" x14ac:dyDescent="0.2">
      <c r="A5" s="65">
        <v>4</v>
      </c>
      <c r="B5" s="27" t="s">
        <v>475</v>
      </c>
      <c r="C5" s="105">
        <f>IFERROR(IF(SUMIFS(Data!$K:$K,Data!$A:$A,Vitezistii!$B5,Data!$C:$C,Vitezistii!C$1)=0," ",SUMIFS(Data!$K:$K,Data!$A:$A,Vitezistii!$B5,Data!$C:$C,Vitezistii!C$1))+SUMIFS(Data!$S:$S,Data!$A:$A,Vitezistii!$B5,Data!$C:$C,Vitezistii!C$1),0)</f>
        <v>3.75</v>
      </c>
      <c r="D5" s="105">
        <f>IFERROR(IF(SUMIFS(Data!$K:$K,Data!$A:$A,Vitezistii!$B5,Data!$C:$C,Vitezistii!D$1)=0," ",SUMIFS(Data!$K:$K,Data!$A:$A,Vitezistii!$B5,Data!$C:$C,Vitezistii!D$1))+SUMIFS(Data!$S:$S,Data!$A:$A,Vitezistii!$B5,Data!$C:$C,Vitezistii!D$1),0)</f>
        <v>4.5</v>
      </c>
      <c r="E5" s="105">
        <f>IFERROR(IF(SUMIFS(Data!$K:$K,Data!$A:$A,Vitezistii!$B5,Data!$C:$C,Vitezistii!E$1)=0," ",SUMIFS(Data!$K:$K,Data!$A:$A,Vitezistii!$B5,Data!$C:$C,Vitezistii!E$1))+SUMIFS(Data!$S:$S,Data!$A:$A,Vitezistii!$B5,Data!$C:$C,Vitezistii!E$1),0)</f>
        <v>5.45</v>
      </c>
      <c r="F5" s="105">
        <f>IFERROR(IF(SUMIFS(Data!$K:$K,Data!$A:$A,Vitezistii!$B5,Data!$C:$C,Vitezistii!F$1)=0," ",SUMIFS(Data!$K:$K,Data!$A:$A,Vitezistii!$B5,Data!$C:$C,Vitezistii!F$1))+SUMIFS(Data!$S:$S,Data!$A:$A,Vitezistii!$B5,Data!$C:$C,Vitezistii!F$1),0)</f>
        <v>4.25</v>
      </c>
      <c r="G5" s="105">
        <f>IFERROR(IF(SUMIFS(Data!$K:$K,Data!$A:$A,Vitezistii!$B5,Data!$C:$C,Vitezistii!G$1)=0," ",SUMIFS(Data!$K:$K,Data!$A:$A,Vitezistii!$B5,Data!$C:$C,Vitezistii!G$1))+SUMIFS(Data!$S:$S,Data!$A:$A,Vitezistii!$B5,Data!$C:$C,Vitezistii!G$1),0)</f>
        <v>4.25</v>
      </c>
      <c r="H5" s="105">
        <f>IFERROR(IF(SUMIFS(Data!$K:$K,Data!$A:$A,Vitezistii!$B5,Data!$C:$C,Vitezistii!H$1)=0," ",SUMIFS(Data!$K:$K,Data!$A:$A,Vitezistii!$B5,Data!$C:$C,Vitezistii!H$1))+SUMIFS(Data!$S:$S,Data!$A:$A,Vitezistii!$B5,Data!$C:$C,Vitezistii!H$1),0)</f>
        <v>4.25</v>
      </c>
      <c r="I5" s="105">
        <f>IFERROR(IF(SUMIFS(Data!$K:$K,Data!$A:$A,Vitezistii!$B5,Data!$C:$C,Vitezistii!I$1)=0," ",SUMIFS(Data!$K:$K,Data!$A:$A,Vitezistii!$B5,Data!$C:$C,Vitezistii!I$1))+SUMIFS(Data!$S:$S,Data!$A:$A,Vitezistii!$B5,Data!$C:$C,Vitezistii!I$1),0)</f>
        <v>3.25</v>
      </c>
      <c r="J5" s="105">
        <f>IFERROR(IF(SUMIFS(Data!$K:$K,Data!$A:$A,Vitezistii!$B5,Data!$C:$C,Vitezistii!J$1)=0," ",SUMIFS(Data!$K:$K,Data!$A:$A,Vitezistii!$B5,Data!$C:$C,Vitezistii!J$1))+SUMIFS(Data!$S:$S,Data!$A:$A,Vitezistii!$B5,Data!$C:$C,Vitezistii!J$1),0)</f>
        <v>4.75</v>
      </c>
      <c r="K5" s="105">
        <f>IFERROR(IF(SUMIFS(Data!$K:$K,Data!$A:$A,Vitezistii!$B5,Data!$C:$C,Vitezistii!K$1)=0," ",SUMIFS(Data!$K:$K,Data!$A:$A,Vitezistii!$B5,Data!$C:$C,Vitezistii!K$1))+SUMIFS(Data!$S:$S,Data!$A:$A,Vitezistii!$B5,Data!$C:$C,Vitezistii!K$1),0)</f>
        <v>4.75</v>
      </c>
      <c r="L5" s="105">
        <f>IFERROR(IF(SUMIFS(Data!$K:$K,Data!$A:$A,Vitezistii!$B5,Data!$C:$C,Vitezistii!L$1)=0," ",SUMIFS(Data!$K:$K,Data!$A:$A,Vitezistii!$B5,Data!$C:$C,Vitezistii!L$1))+SUMIFS(Data!$S:$S,Data!$A:$A,Vitezistii!$B5,Data!$C:$C,Vitezistii!L$1),0)</f>
        <v>5.15</v>
      </c>
      <c r="M5" s="105">
        <f>IFERROR(IF(SUMIFS(Data!$K:$K,Data!$A:$A,Vitezistii!$B5,Data!$C:$C,Vitezistii!M$1)=0," ",SUMIFS(Data!$K:$K,Data!$A:$A,Vitezistii!$B5,Data!$C:$C,Vitezistii!M$1))+SUMIFS(Data!$S:$S,Data!$A:$A,Vitezistii!$B5,Data!$C:$C,Vitezistii!M$1),0)</f>
        <v>4.25</v>
      </c>
      <c r="N5" s="105">
        <f>IFERROR(IF(SUMIFS(Data!$K:$K,Data!$A:$A,Vitezistii!$B5,Data!$C:$C,Vitezistii!N$1)=0," ",SUMIFS(Data!$K:$K,Data!$A:$A,Vitezistii!$B5,Data!$C:$C,Vitezistii!N$1))+SUMIFS(Data!$S:$S,Data!$A:$A,Vitezistii!$B5,Data!$C:$C,Vitezistii!N$1),0)</f>
        <v>5.9</v>
      </c>
      <c r="O5" s="105">
        <f>IFERROR(IF(SUMIFS(Data!$K:$K,Data!$A:$A,Vitezistii!$B5,Data!$C:$C,Vitezistii!O$1)=0," ",SUMIFS(Data!$K:$K,Data!$A:$A,Vitezistii!$B5,Data!$C:$C,Vitezistii!O$1))+SUMIFS(Data!$S:$S,Data!$A:$A,Vitezistii!$B5,Data!$C:$C,Vitezistii!O$1),0)</f>
        <v>4.5</v>
      </c>
      <c r="P5" s="105">
        <f>IFERROR(IF(SUMIFS(Data!$K:$K,Data!$A:$A,Vitezistii!$B5,Data!$C:$C,Vitezistii!P$1)=0," ",SUMIFS(Data!$K:$K,Data!$A:$A,Vitezistii!$B5,Data!$C:$C,Vitezistii!P$1))+SUMIFS(Data!$S:$S,Data!$A:$A,Vitezistii!$B5,Data!$C:$C,Vitezistii!P$1),0)</f>
        <v>4.5</v>
      </c>
      <c r="Q5" s="105">
        <f>IFERROR(IF(SUMIFS(Data!$K:$K,Data!$A:$A,Vitezistii!$B5,Data!$C:$C,Vitezistii!Q$1)=0," ",SUMIFS(Data!$K:$K,Data!$A:$A,Vitezistii!$B5,Data!$C:$C,Vitezistii!Q$1))+SUMIFS(Data!$S:$S,Data!$A:$A,Vitezistii!$B5,Data!$C:$C,Vitezistii!Q$1),0)</f>
        <v>5.15</v>
      </c>
      <c r="R5" s="105">
        <f t="shared" si="0"/>
        <v>68.650000000000006</v>
      </c>
      <c r="S5" s="105">
        <f>SUMIFS(Data!D:D,Data!A:A,Vitezistii!B5)</f>
        <v>200.03000000000003</v>
      </c>
      <c r="T5" s="11">
        <f>SUMIFS(Data!I:I,Data!A:A,Vitezistii!B5)/COUNTIF(Data!A:A,Vitezistii!B5)</f>
        <v>3.4175015014685857E-3</v>
      </c>
    </row>
    <row r="6" spans="1:20" ht="12.75" x14ac:dyDescent="0.2">
      <c r="A6" s="65">
        <v>5</v>
      </c>
      <c r="B6" s="27" t="s">
        <v>391</v>
      </c>
      <c r="C6" s="105">
        <f>IFERROR(IF(SUMIFS(Data!$K:$K,Data!$A:$A,Vitezistii!$B6,Data!$C:$C,Vitezistii!C$1)=0," ",SUMIFS(Data!$K:$K,Data!$A:$A,Vitezistii!$B6,Data!$C:$C,Vitezistii!C$1))+SUMIFS(Data!$S:$S,Data!$A:$A,Vitezistii!$B6,Data!$C:$C,Vitezistii!C$1),0)</f>
        <v>3.25</v>
      </c>
      <c r="D6" s="105">
        <f>IFERROR(IF(SUMIFS(Data!$K:$K,Data!$A:$A,Vitezistii!$B6,Data!$C:$C,Vitezistii!D$1)=0," ",SUMIFS(Data!$K:$K,Data!$A:$A,Vitezistii!$B6,Data!$C:$C,Vitezistii!D$1))+SUMIFS(Data!$S:$S,Data!$A:$A,Vitezistii!$B6,Data!$C:$C,Vitezistii!D$1),0)</f>
        <v>3.75</v>
      </c>
      <c r="E6" s="105">
        <f>IFERROR(IF(SUMIFS(Data!$K:$K,Data!$A:$A,Vitezistii!$B6,Data!$C:$C,Vitezistii!E$1)=0," ",SUMIFS(Data!$K:$K,Data!$A:$A,Vitezistii!$B6,Data!$C:$C,Vitezistii!E$1))+SUMIFS(Data!$S:$S,Data!$A:$A,Vitezistii!$B6,Data!$C:$C,Vitezistii!E$1),0)</f>
        <v>4.25</v>
      </c>
      <c r="F6" s="105">
        <f>IFERROR(IF(SUMIFS(Data!$K:$K,Data!$A:$A,Vitezistii!$B6,Data!$C:$C,Vitezistii!F$1)=0," ",SUMIFS(Data!$K:$K,Data!$A:$A,Vitezistii!$B6,Data!$C:$C,Vitezistii!F$1))+SUMIFS(Data!$S:$S,Data!$A:$A,Vitezistii!$B6,Data!$C:$C,Vitezistii!F$1),0)</f>
        <v>3.75</v>
      </c>
      <c r="G6" s="105">
        <f>IFERROR(IF(SUMIFS(Data!$K:$K,Data!$A:$A,Vitezistii!$B6,Data!$C:$C,Vitezistii!G$1)=0," ",SUMIFS(Data!$K:$K,Data!$A:$A,Vitezistii!$B6,Data!$C:$C,Vitezistii!G$1))+SUMIFS(Data!$S:$S,Data!$A:$A,Vitezistii!$B6,Data!$C:$C,Vitezistii!G$1),0)</f>
        <v>4.25</v>
      </c>
      <c r="H6" s="105">
        <f>IFERROR(IF(SUMIFS(Data!$K:$K,Data!$A:$A,Vitezistii!$B6,Data!$C:$C,Vitezistii!H$1)=0," ",SUMIFS(Data!$K:$K,Data!$A:$A,Vitezistii!$B6,Data!$C:$C,Vitezistii!H$1))+SUMIFS(Data!$S:$S,Data!$A:$A,Vitezistii!$B6,Data!$C:$C,Vitezistii!H$1),0)</f>
        <v>2</v>
      </c>
      <c r="I6" s="105">
        <f>IFERROR(IF(SUMIFS(Data!$K:$K,Data!$A:$A,Vitezistii!$B6,Data!$C:$C,Vitezistii!I$1)=0," ",SUMIFS(Data!$K:$K,Data!$A:$A,Vitezistii!$B6,Data!$C:$C,Vitezistii!I$1))+SUMIFS(Data!$S:$S,Data!$A:$A,Vitezistii!$B6,Data!$C:$C,Vitezistii!I$1),0)</f>
        <v>3.75</v>
      </c>
      <c r="J6" s="105">
        <f>IFERROR(IF(SUMIFS(Data!$K:$K,Data!$A:$A,Vitezistii!$B6,Data!$C:$C,Vitezistii!J$1)=0," ",SUMIFS(Data!$K:$K,Data!$A:$A,Vitezistii!$B6,Data!$C:$C,Vitezistii!J$1))+SUMIFS(Data!$S:$S,Data!$A:$A,Vitezistii!$B6,Data!$C:$C,Vitezistii!J$1),0)</f>
        <v>5.45</v>
      </c>
      <c r="K6" s="105">
        <f>IFERROR(IF(SUMIFS(Data!$K:$K,Data!$A:$A,Vitezistii!$B6,Data!$C:$C,Vitezistii!K$1)=0," ",SUMIFS(Data!$K:$K,Data!$A:$A,Vitezistii!$B6,Data!$C:$C,Vitezistii!K$1))+SUMIFS(Data!$S:$S,Data!$A:$A,Vitezistii!$B6,Data!$C:$C,Vitezistii!K$1),0)</f>
        <v>3.75</v>
      </c>
      <c r="L6" s="105">
        <f>IFERROR(IF(SUMIFS(Data!$K:$K,Data!$A:$A,Vitezistii!$B6,Data!$C:$C,Vitezistii!L$1)=0," ",SUMIFS(Data!$K:$K,Data!$A:$A,Vitezistii!$B6,Data!$C:$C,Vitezistii!L$1))+SUMIFS(Data!$S:$S,Data!$A:$A,Vitezistii!$B6,Data!$C:$C,Vitezistii!L$1),0)</f>
        <v>4.5</v>
      </c>
      <c r="M6" s="105">
        <f>IFERROR(IF(SUMIFS(Data!$K:$K,Data!$A:$A,Vitezistii!$B6,Data!$C:$C,Vitezistii!M$1)=0," ",SUMIFS(Data!$K:$K,Data!$A:$A,Vitezistii!$B6,Data!$C:$C,Vitezistii!M$1))+SUMIFS(Data!$S:$S,Data!$A:$A,Vitezistii!$B6,Data!$C:$C,Vitezistii!M$1),0)</f>
        <v>7.25</v>
      </c>
      <c r="N6" s="105">
        <f>IFERROR(IF(SUMIFS(Data!$K:$K,Data!$A:$A,Vitezistii!$B6,Data!$C:$C,Vitezistii!N$1)=0," ",SUMIFS(Data!$K:$K,Data!$A:$A,Vitezistii!$B6,Data!$C:$C,Vitezistii!N$1))+SUMIFS(Data!$S:$S,Data!$A:$A,Vitezistii!$B6,Data!$C:$C,Vitezistii!N$1),0)</f>
        <v>3.75</v>
      </c>
      <c r="O6" s="105">
        <f>IFERROR(IF(SUMIFS(Data!$K:$K,Data!$A:$A,Vitezistii!$B6,Data!$C:$C,Vitezistii!O$1)=0," ",SUMIFS(Data!$K:$K,Data!$A:$A,Vitezistii!$B6,Data!$C:$C,Vitezistii!O$1))+SUMIFS(Data!$S:$S,Data!$A:$A,Vitezistii!$B6,Data!$C:$C,Vitezistii!O$1),0)</f>
        <v>2</v>
      </c>
      <c r="P6" s="105">
        <f>IFERROR(IF(SUMIFS(Data!$K:$K,Data!$A:$A,Vitezistii!$B6,Data!$C:$C,Vitezistii!P$1)=0," ",SUMIFS(Data!$K:$K,Data!$A:$A,Vitezistii!$B6,Data!$C:$C,Vitezistii!P$1))+SUMIFS(Data!$S:$S,Data!$A:$A,Vitezistii!$B6,Data!$C:$C,Vitezistii!P$1),0)</f>
        <v>7.25</v>
      </c>
      <c r="Q6" s="105">
        <f>IFERROR(IF(SUMIFS(Data!$K:$K,Data!$A:$A,Vitezistii!$B6,Data!$C:$C,Vitezistii!Q$1)=0," ",SUMIFS(Data!$K:$K,Data!$A:$A,Vitezistii!$B6,Data!$C:$C,Vitezistii!Q$1))+SUMIFS(Data!$S:$S,Data!$A:$A,Vitezistii!$B6,Data!$C:$C,Vitezistii!Q$1),0)</f>
        <v>4.5</v>
      </c>
      <c r="R6" s="105">
        <f t="shared" si="0"/>
        <v>63.45</v>
      </c>
      <c r="S6" s="105">
        <f>SUMIFS(Data!D:D,Data!A:A,Vitezistii!B6)</f>
        <v>292.79000000000002</v>
      </c>
      <c r="T6" s="11">
        <f>SUMIFS(Data!I:I,Data!A:A,Vitezistii!B6)/COUNTIF(Data!A:A,Vitezistii!B6)</f>
        <v>3.4033908550375846E-3</v>
      </c>
    </row>
    <row r="7" spans="1:20" ht="12.75" x14ac:dyDescent="0.2">
      <c r="A7" s="65">
        <v>6</v>
      </c>
      <c r="B7" s="27" t="s">
        <v>518</v>
      </c>
      <c r="C7" s="105">
        <f>IFERROR(IF(SUMIFS(Data!$K:$K,Data!$A:$A,Vitezistii!$B7,Data!$C:$C,Vitezistii!C$1)=0," ",SUMIFS(Data!$K:$K,Data!$A:$A,Vitezistii!$B7,Data!$C:$C,Vitezistii!C$1))+SUMIFS(Data!$S:$S,Data!$A:$A,Vitezistii!$B7,Data!$C:$C,Vitezistii!C$1),0)</f>
        <v>4.75</v>
      </c>
      <c r="D7" s="105">
        <f>IFERROR(IF(SUMIFS(Data!$K:$K,Data!$A:$A,Vitezistii!$B7,Data!$C:$C,Vitezistii!D$1)=0," ",SUMIFS(Data!$K:$K,Data!$A:$A,Vitezistii!$B7,Data!$C:$C,Vitezistii!D$1))+SUMIFS(Data!$S:$S,Data!$A:$A,Vitezistii!$B7,Data!$C:$C,Vitezistii!D$1),0)</f>
        <v>4.25</v>
      </c>
      <c r="E7" s="105">
        <f>IFERROR(IF(SUMIFS(Data!$K:$K,Data!$A:$A,Vitezistii!$B7,Data!$C:$C,Vitezistii!E$1)=0," ",SUMIFS(Data!$K:$K,Data!$A:$A,Vitezistii!$B7,Data!$C:$C,Vitezistii!E$1))+SUMIFS(Data!$S:$S,Data!$A:$A,Vitezistii!$B7,Data!$C:$C,Vitezistii!E$1),0)</f>
        <v>4.25</v>
      </c>
      <c r="F7" s="105">
        <f>IFERROR(IF(SUMIFS(Data!$K:$K,Data!$A:$A,Vitezistii!$B7,Data!$C:$C,Vitezistii!F$1)=0," ",SUMIFS(Data!$K:$K,Data!$A:$A,Vitezistii!$B7,Data!$C:$C,Vitezistii!F$1))+SUMIFS(Data!$S:$S,Data!$A:$A,Vitezistii!$B7,Data!$C:$C,Vitezistii!F$1),0)</f>
        <v>5.9</v>
      </c>
      <c r="G7" s="105">
        <f>IFERROR(IF(SUMIFS(Data!$K:$K,Data!$A:$A,Vitezistii!$B7,Data!$C:$C,Vitezistii!G$1)=0," ",SUMIFS(Data!$K:$K,Data!$A:$A,Vitezistii!$B7,Data!$C:$C,Vitezistii!G$1))+SUMIFS(Data!$S:$S,Data!$A:$A,Vitezistii!$B7,Data!$C:$C,Vitezistii!G$1),0)</f>
        <v>5.15</v>
      </c>
      <c r="H7" s="105">
        <f>IFERROR(IF(SUMIFS(Data!$K:$K,Data!$A:$A,Vitezistii!$B7,Data!$C:$C,Vitezistii!H$1)=0," ",SUMIFS(Data!$K:$K,Data!$A:$A,Vitezistii!$B7,Data!$C:$C,Vitezistii!H$1))+SUMIFS(Data!$S:$S,Data!$A:$A,Vitezistii!$B7,Data!$C:$C,Vitezistii!H$1),0)</f>
        <v>4</v>
      </c>
      <c r="I7" s="105">
        <f>IFERROR(IF(SUMIFS(Data!$K:$K,Data!$A:$A,Vitezistii!$B7,Data!$C:$C,Vitezistii!I$1)=0," ",SUMIFS(Data!$K:$K,Data!$A:$A,Vitezistii!$B7,Data!$C:$C,Vitezistii!I$1))+SUMIFS(Data!$S:$S,Data!$A:$A,Vitezistii!$B7,Data!$C:$C,Vitezistii!I$1),0)</f>
        <v>4.5</v>
      </c>
      <c r="J7" s="105">
        <f>IFERROR(IF(SUMIFS(Data!$K:$K,Data!$A:$A,Vitezistii!$B7,Data!$C:$C,Vitezistii!J$1)=0," ",SUMIFS(Data!$K:$K,Data!$A:$A,Vitezistii!$B7,Data!$C:$C,Vitezistii!J$1))+SUMIFS(Data!$S:$S,Data!$A:$A,Vitezistii!$B7,Data!$C:$C,Vitezistii!J$1),0)</f>
        <v>0.5</v>
      </c>
      <c r="K7" s="105">
        <f>IFERROR(IF(SUMIFS(Data!$K:$K,Data!$A:$A,Vitezistii!$B7,Data!$C:$C,Vitezistii!K$1)=0," ",SUMIFS(Data!$K:$K,Data!$A:$A,Vitezistii!$B7,Data!$C:$C,Vitezistii!K$1))+SUMIFS(Data!$S:$S,Data!$A:$A,Vitezistii!$B7,Data!$C:$C,Vitezistii!K$1),0)</f>
        <v>7.25</v>
      </c>
      <c r="L7" s="105">
        <f>IFERROR(IF(SUMIFS(Data!$K:$K,Data!$A:$A,Vitezistii!$B7,Data!$C:$C,Vitezistii!L$1)=0," ",SUMIFS(Data!$K:$K,Data!$A:$A,Vitezistii!$B7,Data!$C:$C,Vitezistii!L$1))+SUMIFS(Data!$S:$S,Data!$A:$A,Vitezistii!$B7,Data!$C:$C,Vitezistii!L$1),0)</f>
        <v>0</v>
      </c>
      <c r="M7" s="105">
        <f>IFERROR(IF(SUMIFS(Data!$K:$K,Data!$A:$A,Vitezistii!$B7,Data!$C:$C,Vitezistii!M$1)=0," ",SUMIFS(Data!$K:$K,Data!$A:$A,Vitezistii!$B7,Data!$C:$C,Vitezistii!M$1))+SUMIFS(Data!$S:$S,Data!$A:$A,Vitezistii!$B7,Data!$C:$C,Vitezistii!M$1),0)</f>
        <v>4.5</v>
      </c>
      <c r="N7" s="105">
        <f>IFERROR(IF(SUMIFS(Data!$K:$K,Data!$A:$A,Vitezistii!$B7,Data!$C:$C,Vitezistii!N$1)=0," ",SUMIFS(Data!$K:$K,Data!$A:$A,Vitezistii!$B7,Data!$C:$C,Vitezistii!N$1))+SUMIFS(Data!$S:$S,Data!$A:$A,Vitezistii!$B7,Data!$C:$C,Vitezistii!N$1),0)</f>
        <v>4.75</v>
      </c>
      <c r="O7" s="105">
        <f>IFERROR(IF(SUMIFS(Data!$K:$K,Data!$A:$A,Vitezistii!$B7,Data!$C:$C,Vitezistii!O$1)=0," ",SUMIFS(Data!$K:$K,Data!$A:$A,Vitezistii!$B7,Data!$C:$C,Vitezistii!O$1))+SUMIFS(Data!$S:$S,Data!$A:$A,Vitezistii!$B7,Data!$C:$C,Vitezistii!O$1),0)</f>
        <v>4.25</v>
      </c>
      <c r="P7" s="105">
        <f>IFERROR(IF(SUMIFS(Data!$K:$K,Data!$A:$A,Vitezistii!$B7,Data!$C:$C,Vitezistii!P$1)=0," ",SUMIFS(Data!$K:$K,Data!$A:$A,Vitezistii!$B7,Data!$C:$C,Vitezistii!P$1))+SUMIFS(Data!$S:$S,Data!$A:$A,Vitezistii!$B7,Data!$C:$C,Vitezistii!P$1),0)</f>
        <v>4.25</v>
      </c>
      <c r="Q7" s="105">
        <f>IFERROR(IF(SUMIFS(Data!$K:$K,Data!$A:$A,Vitezistii!$B7,Data!$C:$C,Vitezistii!Q$1)=0," ",SUMIFS(Data!$K:$K,Data!$A:$A,Vitezistii!$B7,Data!$C:$C,Vitezistii!Q$1))+SUMIFS(Data!$S:$S,Data!$A:$A,Vitezistii!$B7,Data!$C:$C,Vitezistii!Q$1),0)</f>
        <v>4.75</v>
      </c>
      <c r="R7" s="105">
        <f t="shared" si="0"/>
        <v>63.05</v>
      </c>
      <c r="S7" s="105">
        <f>SUMIFS(Data!D:D,Data!A:A,Vitezistii!B7)</f>
        <v>397.65</v>
      </c>
      <c r="T7" s="11">
        <f>SUMIFS(Data!I:I,Data!A:A,Vitezistii!B7)/COUNTIF(Data!A:A,Vitezistii!B7)</f>
        <v>3.3457862210602893E-3</v>
      </c>
    </row>
    <row r="8" spans="1:20" ht="12.75" x14ac:dyDescent="0.2">
      <c r="A8" s="65">
        <v>7</v>
      </c>
      <c r="B8" s="27" t="s">
        <v>231</v>
      </c>
      <c r="C8" s="105">
        <f>IFERROR(IF(SUMIFS(Data!$K:$K,Data!$A:$A,Vitezistii!$B8,Data!$C:$C,Vitezistii!C$1)=0," ",SUMIFS(Data!$K:$K,Data!$A:$A,Vitezistii!$B8,Data!$C:$C,Vitezistii!C$1))+SUMIFS(Data!$S:$S,Data!$A:$A,Vitezistii!$B8,Data!$C:$C,Vitezistii!C$1),0)</f>
        <v>4.25</v>
      </c>
      <c r="D8" s="105">
        <f>IFERROR(IF(SUMIFS(Data!$K:$K,Data!$A:$A,Vitezistii!$B8,Data!$C:$C,Vitezistii!D$1)=0," ",SUMIFS(Data!$K:$K,Data!$A:$A,Vitezistii!$B8,Data!$C:$C,Vitezistii!D$1))+SUMIFS(Data!$S:$S,Data!$A:$A,Vitezistii!$B8,Data!$C:$C,Vitezistii!D$1),0)</f>
        <v>0.5</v>
      </c>
      <c r="E8" s="105">
        <f>IFERROR(IF(SUMIFS(Data!$K:$K,Data!$A:$A,Vitezistii!$B8,Data!$C:$C,Vitezistii!E$1)=0," ",SUMIFS(Data!$K:$K,Data!$A:$A,Vitezistii!$B8,Data!$C:$C,Vitezistii!E$1))+SUMIFS(Data!$S:$S,Data!$A:$A,Vitezistii!$B8,Data!$C:$C,Vitezistii!E$1),0)</f>
        <v>4.5</v>
      </c>
      <c r="F8" s="105">
        <f>IFERROR(IF(SUMIFS(Data!$K:$K,Data!$A:$A,Vitezistii!$B8,Data!$C:$C,Vitezistii!F$1)=0," ",SUMIFS(Data!$K:$K,Data!$A:$A,Vitezistii!$B8,Data!$C:$C,Vitezistii!F$1))+SUMIFS(Data!$S:$S,Data!$A:$A,Vitezistii!$B8,Data!$C:$C,Vitezistii!F$1),0)</f>
        <v>3</v>
      </c>
      <c r="G8" s="105">
        <f>IFERROR(IF(SUMIFS(Data!$K:$K,Data!$A:$A,Vitezistii!$B8,Data!$C:$C,Vitezistii!G$1)=0," ",SUMIFS(Data!$K:$K,Data!$A:$A,Vitezistii!$B8,Data!$C:$C,Vitezistii!G$1))+SUMIFS(Data!$S:$S,Data!$A:$A,Vitezistii!$B8,Data!$C:$C,Vitezistii!G$1),0)</f>
        <v>4.25</v>
      </c>
      <c r="H8" s="105">
        <f>IFERROR(IF(SUMIFS(Data!$K:$K,Data!$A:$A,Vitezistii!$B8,Data!$C:$C,Vitezistii!H$1)=0," ",SUMIFS(Data!$K:$K,Data!$A:$A,Vitezistii!$B8,Data!$C:$C,Vitezistii!H$1))+SUMIFS(Data!$S:$S,Data!$A:$A,Vitezistii!$B8,Data!$C:$C,Vitezistii!H$1),0)</f>
        <v>2</v>
      </c>
      <c r="I8" s="105">
        <f>IFERROR(IF(SUMIFS(Data!$K:$K,Data!$A:$A,Vitezistii!$B8,Data!$C:$C,Vitezistii!I$1)=0," ",SUMIFS(Data!$K:$K,Data!$A:$A,Vitezistii!$B8,Data!$C:$C,Vitezistii!I$1))+SUMIFS(Data!$S:$S,Data!$A:$A,Vitezistii!$B8,Data!$C:$C,Vitezistii!I$1),0)</f>
        <v>4.75</v>
      </c>
      <c r="J8" s="105">
        <f>IFERROR(IF(SUMIFS(Data!$K:$K,Data!$A:$A,Vitezistii!$B8,Data!$C:$C,Vitezistii!J$1)=0," ",SUMIFS(Data!$K:$K,Data!$A:$A,Vitezistii!$B8,Data!$C:$C,Vitezistii!J$1))+SUMIFS(Data!$S:$S,Data!$A:$A,Vitezistii!$B8,Data!$C:$C,Vitezistii!J$1),0)</f>
        <v>3.75</v>
      </c>
      <c r="K8" s="105">
        <f>IFERROR(IF(SUMIFS(Data!$K:$K,Data!$A:$A,Vitezistii!$B8,Data!$C:$C,Vitezistii!K$1)=0," ",SUMIFS(Data!$K:$K,Data!$A:$A,Vitezistii!$B8,Data!$C:$C,Vitezistii!K$1))+SUMIFS(Data!$S:$S,Data!$A:$A,Vitezistii!$B8,Data!$C:$C,Vitezistii!K$1),0)</f>
        <v>3</v>
      </c>
      <c r="L8" s="105">
        <f>IFERROR(IF(SUMIFS(Data!$K:$K,Data!$A:$A,Vitezistii!$B8,Data!$C:$C,Vitezistii!L$1)=0," ",SUMIFS(Data!$K:$K,Data!$A:$A,Vitezistii!$B8,Data!$C:$C,Vitezistii!L$1))+SUMIFS(Data!$S:$S,Data!$A:$A,Vitezistii!$B8,Data!$C:$C,Vitezistii!L$1),0)</f>
        <v>8.15</v>
      </c>
      <c r="M8" s="105">
        <f>IFERROR(IF(SUMIFS(Data!$K:$K,Data!$A:$A,Vitezistii!$B8,Data!$C:$C,Vitezistii!M$1)=0," ",SUMIFS(Data!$K:$K,Data!$A:$A,Vitezistii!$B8,Data!$C:$C,Vitezistii!M$1))+SUMIFS(Data!$S:$S,Data!$A:$A,Vitezistii!$B8,Data!$C:$C,Vitezistii!M$1),0)</f>
        <v>4</v>
      </c>
      <c r="N8" s="105">
        <f>IFERROR(IF(SUMIFS(Data!$K:$K,Data!$A:$A,Vitezistii!$B8,Data!$C:$C,Vitezistii!N$1)=0," ",SUMIFS(Data!$K:$K,Data!$A:$A,Vitezistii!$B8,Data!$C:$C,Vitezistii!N$1))+SUMIFS(Data!$S:$S,Data!$A:$A,Vitezistii!$B8,Data!$C:$C,Vitezistii!N$1),0)</f>
        <v>6.5</v>
      </c>
      <c r="O8" s="105">
        <f>IFERROR(IF(SUMIFS(Data!$K:$K,Data!$A:$A,Vitezistii!$B8,Data!$C:$C,Vitezistii!O$1)=0," ",SUMIFS(Data!$K:$K,Data!$A:$A,Vitezistii!$B8,Data!$C:$C,Vitezistii!O$1))+SUMIFS(Data!$S:$S,Data!$A:$A,Vitezistii!$B8,Data!$C:$C,Vitezistii!O$1),0)</f>
        <v>3.5</v>
      </c>
      <c r="P8" s="105">
        <f>IFERROR(IF(SUMIFS(Data!$K:$K,Data!$A:$A,Vitezistii!$B8,Data!$C:$C,Vitezistii!P$1)=0," ",SUMIFS(Data!$K:$K,Data!$A:$A,Vitezistii!$B8,Data!$C:$C,Vitezistii!P$1))+SUMIFS(Data!$S:$S,Data!$A:$A,Vitezistii!$B8,Data!$C:$C,Vitezistii!P$1),0)</f>
        <v>4.5</v>
      </c>
      <c r="Q8" s="105">
        <f>IFERROR(IF(SUMIFS(Data!$K:$K,Data!$A:$A,Vitezistii!$B8,Data!$C:$C,Vitezistii!Q$1)=0," ",SUMIFS(Data!$K:$K,Data!$A:$A,Vitezistii!$B8,Data!$C:$C,Vitezistii!Q$1))+SUMIFS(Data!$S:$S,Data!$A:$A,Vitezistii!$B8,Data!$C:$C,Vitezistii!Q$1),0)</f>
        <v>4.5</v>
      </c>
      <c r="R8" s="105">
        <f t="shared" si="0"/>
        <v>61.15</v>
      </c>
      <c r="S8" s="105">
        <f>SUMIFS(Data!D:D,Data!A:A,Vitezistii!B8)</f>
        <v>273.89</v>
      </c>
      <c r="T8" s="11">
        <f>SUMIFS(Data!I:I,Data!A:A,Vitezistii!B8)/COUNTIF(Data!A:A,Vitezistii!B8)</f>
        <v>3.4778219922223332E-3</v>
      </c>
    </row>
    <row r="9" spans="1:20" ht="12.75" x14ac:dyDescent="0.2">
      <c r="A9" s="65">
        <v>8</v>
      </c>
      <c r="B9" s="27" t="s">
        <v>350</v>
      </c>
      <c r="C9" s="105">
        <f>IFERROR(IF(SUMIFS(Data!$K:$K,Data!$A:$A,Vitezistii!$B9,Data!$C:$C,Vitezistii!C$1)=0," ",SUMIFS(Data!$K:$K,Data!$A:$A,Vitezistii!$B9,Data!$C:$C,Vitezistii!C$1))+SUMIFS(Data!$S:$S,Data!$A:$A,Vitezistii!$B9,Data!$C:$C,Vitezistii!C$1),0)</f>
        <v>3.75</v>
      </c>
      <c r="D9" s="105">
        <f>IFERROR(IF(SUMIFS(Data!$K:$K,Data!$A:$A,Vitezistii!$B9,Data!$C:$C,Vitezistii!D$1)=0," ",SUMIFS(Data!$K:$K,Data!$A:$A,Vitezistii!$B9,Data!$C:$C,Vitezistii!D$1))+SUMIFS(Data!$S:$S,Data!$A:$A,Vitezistii!$B9,Data!$C:$C,Vitezistii!D$1),0)</f>
        <v>5</v>
      </c>
      <c r="E9" s="105">
        <f>IFERROR(IF(SUMIFS(Data!$K:$K,Data!$A:$A,Vitezistii!$B9,Data!$C:$C,Vitezistii!E$1)=0," ",SUMIFS(Data!$K:$K,Data!$A:$A,Vitezistii!$B9,Data!$C:$C,Vitezistii!E$1))+SUMIFS(Data!$S:$S,Data!$A:$A,Vitezistii!$B9,Data!$C:$C,Vitezistii!E$1),0)</f>
        <v>5.45</v>
      </c>
      <c r="F9" s="105">
        <f>IFERROR(IF(SUMIFS(Data!$K:$K,Data!$A:$A,Vitezistii!$B9,Data!$C:$C,Vitezistii!F$1)=0," ",SUMIFS(Data!$K:$K,Data!$A:$A,Vitezistii!$B9,Data!$C:$C,Vitezistii!F$1))+SUMIFS(Data!$S:$S,Data!$A:$A,Vitezistii!$B9,Data!$C:$C,Vitezistii!F$1),0)</f>
        <v>3</v>
      </c>
      <c r="G9" s="105">
        <f>IFERROR(IF(SUMIFS(Data!$K:$K,Data!$A:$A,Vitezistii!$B9,Data!$C:$C,Vitezistii!G$1)=0," ",SUMIFS(Data!$K:$K,Data!$A:$A,Vitezistii!$B9,Data!$C:$C,Vitezistii!G$1))+SUMIFS(Data!$S:$S,Data!$A:$A,Vitezistii!$B9,Data!$C:$C,Vitezistii!G$1),0)</f>
        <v>0</v>
      </c>
      <c r="H9" s="105">
        <f>IFERROR(IF(SUMIFS(Data!$K:$K,Data!$A:$A,Vitezistii!$B9,Data!$C:$C,Vitezistii!H$1)=0," ",SUMIFS(Data!$K:$K,Data!$A:$A,Vitezistii!$B9,Data!$C:$C,Vitezistii!H$1))+SUMIFS(Data!$S:$S,Data!$A:$A,Vitezistii!$B9,Data!$C:$C,Vitezistii!H$1),0)</f>
        <v>3</v>
      </c>
      <c r="I9" s="105">
        <f>IFERROR(IF(SUMIFS(Data!$K:$K,Data!$A:$A,Vitezistii!$B9,Data!$C:$C,Vitezistii!I$1)=0," ",SUMIFS(Data!$K:$K,Data!$A:$A,Vitezistii!$B9,Data!$C:$C,Vitezistii!I$1))+SUMIFS(Data!$S:$S,Data!$A:$A,Vitezistii!$B9,Data!$C:$C,Vitezistii!I$1),0)</f>
        <v>5.15</v>
      </c>
      <c r="J9" s="105">
        <f>IFERROR(IF(SUMIFS(Data!$K:$K,Data!$A:$A,Vitezistii!$B9,Data!$C:$C,Vitezistii!J$1)=0," ",SUMIFS(Data!$K:$K,Data!$A:$A,Vitezistii!$B9,Data!$C:$C,Vitezistii!J$1))+SUMIFS(Data!$S:$S,Data!$A:$A,Vitezistii!$B9,Data!$C:$C,Vitezistii!J$1),0)</f>
        <v>4.75</v>
      </c>
      <c r="K9" s="105">
        <f>IFERROR(IF(SUMIFS(Data!$K:$K,Data!$A:$A,Vitezistii!$B9,Data!$C:$C,Vitezistii!K$1)=0," ",SUMIFS(Data!$K:$K,Data!$A:$A,Vitezistii!$B9,Data!$C:$C,Vitezistii!K$1))+SUMIFS(Data!$S:$S,Data!$A:$A,Vitezistii!$B9,Data!$C:$C,Vitezistii!K$1),0)</f>
        <v>4.75</v>
      </c>
      <c r="L9" s="105">
        <f>IFERROR(IF(SUMIFS(Data!$K:$K,Data!$A:$A,Vitezistii!$B9,Data!$C:$C,Vitezistii!L$1)=0," ",SUMIFS(Data!$K:$K,Data!$A:$A,Vitezistii!$B9,Data!$C:$C,Vitezistii!L$1))+SUMIFS(Data!$S:$S,Data!$A:$A,Vitezistii!$B9,Data!$C:$C,Vitezistii!L$1),0)</f>
        <v>5.45</v>
      </c>
      <c r="M9" s="105">
        <f>IFERROR(IF(SUMIFS(Data!$K:$K,Data!$A:$A,Vitezistii!$B9,Data!$C:$C,Vitezistii!M$1)=0," ",SUMIFS(Data!$K:$K,Data!$A:$A,Vitezistii!$B9,Data!$C:$C,Vitezistii!M$1))+SUMIFS(Data!$S:$S,Data!$A:$A,Vitezistii!$B9,Data!$C:$C,Vitezistii!M$1),0)</f>
        <v>4.75</v>
      </c>
      <c r="N9" s="105">
        <f>IFERROR(IF(SUMIFS(Data!$K:$K,Data!$A:$A,Vitezistii!$B9,Data!$C:$C,Vitezistii!N$1)=0," ",SUMIFS(Data!$K:$K,Data!$A:$A,Vitezistii!$B9,Data!$C:$C,Vitezistii!N$1))+SUMIFS(Data!$S:$S,Data!$A:$A,Vitezistii!$B9,Data!$C:$C,Vitezistii!N$1),0)</f>
        <v>5.9</v>
      </c>
      <c r="O9" s="105">
        <f>IFERROR(IF(SUMIFS(Data!$K:$K,Data!$A:$A,Vitezistii!$B9,Data!$C:$C,Vitezistii!O$1)=0," ",SUMIFS(Data!$K:$K,Data!$A:$A,Vitezistii!$B9,Data!$C:$C,Vitezistii!O$1))+SUMIFS(Data!$S:$S,Data!$A:$A,Vitezistii!$B9,Data!$C:$C,Vitezistii!O$1),0)</f>
        <v>3.75</v>
      </c>
      <c r="P9" s="105">
        <f>IFERROR(IF(SUMIFS(Data!$K:$K,Data!$A:$A,Vitezistii!$B9,Data!$C:$C,Vitezistii!P$1)=0," ",SUMIFS(Data!$K:$K,Data!$A:$A,Vitezistii!$B9,Data!$C:$C,Vitezistii!P$1))+SUMIFS(Data!$S:$S,Data!$A:$A,Vitezistii!$B9,Data!$C:$C,Vitezistii!P$1),0)</f>
        <v>0</v>
      </c>
      <c r="Q9" s="105">
        <f>IFERROR(IF(SUMIFS(Data!$K:$K,Data!$A:$A,Vitezistii!$B9,Data!$C:$C,Vitezistii!Q$1)=0," ",SUMIFS(Data!$K:$K,Data!$A:$A,Vitezistii!$B9,Data!$C:$C,Vitezistii!Q$1))+SUMIFS(Data!$S:$S,Data!$A:$A,Vitezistii!$B9,Data!$C:$C,Vitezistii!Q$1),0)</f>
        <v>4.75</v>
      </c>
      <c r="R9" s="105">
        <f t="shared" si="0"/>
        <v>59.45</v>
      </c>
      <c r="S9" s="105">
        <f>SUMIFS(Data!D:D,Data!A:A,Vitezistii!B9)</f>
        <v>266.63</v>
      </c>
      <c r="T9" s="11">
        <f>SUMIFS(Data!I:I,Data!A:A,Vitezistii!B9)/COUNTIF(Data!A:A,Vitezistii!B9)</f>
        <v>3.1113198857055527E-3</v>
      </c>
    </row>
    <row r="10" spans="1:20" ht="12.75" x14ac:dyDescent="0.2">
      <c r="A10" s="65">
        <v>9</v>
      </c>
      <c r="B10" s="27" t="s">
        <v>164</v>
      </c>
      <c r="C10" s="105">
        <f>IFERROR(IF(SUMIFS(Data!$K:$K,Data!$A:$A,Vitezistii!$B10,Data!$C:$C,Vitezistii!C$1)=0," ",SUMIFS(Data!$K:$K,Data!$A:$A,Vitezistii!$B10,Data!$C:$C,Vitezistii!C$1))+SUMIFS(Data!$S:$S,Data!$A:$A,Vitezistii!$B10,Data!$C:$C,Vitezistii!C$1),0)</f>
        <v>4</v>
      </c>
      <c r="D10" s="105">
        <f>IFERROR(IF(SUMIFS(Data!$K:$K,Data!$A:$A,Vitezistii!$B10,Data!$C:$C,Vitezistii!D$1)=0," ",SUMIFS(Data!$K:$K,Data!$A:$A,Vitezistii!$B10,Data!$C:$C,Vitezistii!D$1))+SUMIFS(Data!$S:$S,Data!$A:$A,Vitezistii!$B10,Data!$C:$C,Vitezistii!D$1),0)</f>
        <v>4.25</v>
      </c>
      <c r="E10" s="105">
        <f>IFERROR(IF(SUMIFS(Data!$K:$K,Data!$A:$A,Vitezistii!$B10,Data!$C:$C,Vitezistii!E$1)=0," ",SUMIFS(Data!$K:$K,Data!$A:$A,Vitezistii!$B10,Data!$C:$C,Vitezistii!E$1))+SUMIFS(Data!$S:$S,Data!$A:$A,Vitezistii!$B10,Data!$C:$C,Vitezistii!E$1),0)</f>
        <v>3.75</v>
      </c>
      <c r="F10" s="105">
        <f>IFERROR(IF(SUMIFS(Data!$K:$K,Data!$A:$A,Vitezistii!$B10,Data!$C:$C,Vitezistii!F$1)=0," ",SUMIFS(Data!$K:$K,Data!$A:$A,Vitezistii!$B10,Data!$C:$C,Vitezistii!F$1))+SUMIFS(Data!$S:$S,Data!$A:$A,Vitezistii!$B10,Data!$C:$C,Vitezistii!F$1),0)</f>
        <v>4</v>
      </c>
      <c r="G10" s="105">
        <f>IFERROR(IF(SUMIFS(Data!$K:$K,Data!$A:$A,Vitezistii!$B10,Data!$C:$C,Vitezistii!G$1)=0," ",SUMIFS(Data!$K:$K,Data!$A:$A,Vitezistii!$B10,Data!$C:$C,Vitezistii!G$1))+SUMIFS(Data!$S:$S,Data!$A:$A,Vitezistii!$B10,Data!$C:$C,Vitezistii!G$1),0)</f>
        <v>4</v>
      </c>
      <c r="H10" s="105">
        <f>IFERROR(IF(SUMIFS(Data!$K:$K,Data!$A:$A,Vitezistii!$B10,Data!$C:$C,Vitezistii!H$1)=0," ",SUMIFS(Data!$K:$K,Data!$A:$A,Vitezistii!$B10,Data!$C:$C,Vitezistii!H$1))+SUMIFS(Data!$S:$S,Data!$A:$A,Vitezistii!$B10,Data!$C:$C,Vitezistii!H$1),0)</f>
        <v>4.5</v>
      </c>
      <c r="I10" s="105">
        <f>IFERROR(IF(SUMIFS(Data!$K:$K,Data!$A:$A,Vitezistii!$B10,Data!$C:$C,Vitezistii!I$1)=0," ",SUMIFS(Data!$K:$K,Data!$A:$A,Vitezistii!$B10,Data!$C:$C,Vitezistii!I$1))+SUMIFS(Data!$S:$S,Data!$A:$A,Vitezistii!$B10,Data!$C:$C,Vitezistii!I$1),0)</f>
        <v>4</v>
      </c>
      <c r="J10" s="105">
        <f>IFERROR(IF(SUMIFS(Data!$K:$K,Data!$A:$A,Vitezistii!$B10,Data!$C:$C,Vitezistii!J$1)=0," ",SUMIFS(Data!$K:$K,Data!$A:$A,Vitezistii!$B10,Data!$C:$C,Vitezistii!J$1))+SUMIFS(Data!$S:$S,Data!$A:$A,Vitezistii!$B10,Data!$C:$C,Vitezistii!J$1),0)</f>
        <v>3.75</v>
      </c>
      <c r="K10" s="105">
        <f>IFERROR(IF(SUMIFS(Data!$K:$K,Data!$A:$A,Vitezistii!$B10,Data!$C:$C,Vitezistii!K$1)=0," ",SUMIFS(Data!$K:$K,Data!$A:$A,Vitezistii!$B10,Data!$C:$C,Vitezistii!K$1))+SUMIFS(Data!$S:$S,Data!$A:$A,Vitezistii!$B10,Data!$C:$C,Vitezistii!K$1),0)</f>
        <v>2</v>
      </c>
      <c r="L10" s="105">
        <f>IFERROR(IF(SUMIFS(Data!$K:$K,Data!$A:$A,Vitezistii!$B10,Data!$C:$C,Vitezistii!L$1)=0," ",SUMIFS(Data!$K:$K,Data!$A:$A,Vitezistii!$B10,Data!$C:$C,Vitezistii!L$1))+SUMIFS(Data!$S:$S,Data!$A:$A,Vitezistii!$B10,Data!$C:$C,Vitezistii!L$1),0)</f>
        <v>4.25</v>
      </c>
      <c r="M10" s="105">
        <f>IFERROR(IF(SUMIFS(Data!$K:$K,Data!$A:$A,Vitezistii!$B10,Data!$C:$C,Vitezistii!M$1)=0," ",SUMIFS(Data!$K:$K,Data!$A:$A,Vitezistii!$B10,Data!$C:$C,Vitezistii!M$1))+SUMIFS(Data!$S:$S,Data!$A:$A,Vitezistii!$B10,Data!$C:$C,Vitezistii!M$1),0)</f>
        <v>3.5</v>
      </c>
      <c r="N10" s="105">
        <f>IFERROR(IF(SUMIFS(Data!$K:$K,Data!$A:$A,Vitezistii!$B10,Data!$C:$C,Vitezistii!N$1)=0," ",SUMIFS(Data!$K:$K,Data!$A:$A,Vitezistii!$B10,Data!$C:$C,Vitezistii!N$1))+SUMIFS(Data!$S:$S,Data!$A:$A,Vitezistii!$B10,Data!$C:$C,Vitezistii!N$1),0)</f>
        <v>3.5</v>
      </c>
      <c r="O10" s="105">
        <f>IFERROR(IF(SUMIFS(Data!$K:$K,Data!$A:$A,Vitezistii!$B10,Data!$C:$C,Vitezistii!O$1)=0," ",SUMIFS(Data!$K:$K,Data!$A:$A,Vitezistii!$B10,Data!$C:$C,Vitezistii!O$1))+SUMIFS(Data!$S:$S,Data!$A:$A,Vitezistii!$B10,Data!$C:$C,Vitezistii!O$1),0)</f>
        <v>5.15</v>
      </c>
      <c r="P10" s="105">
        <f>IFERROR(IF(SUMIFS(Data!$K:$K,Data!$A:$A,Vitezistii!$B10,Data!$C:$C,Vitezistii!P$1)=0," ",SUMIFS(Data!$K:$K,Data!$A:$A,Vitezistii!$B10,Data!$C:$C,Vitezistii!P$1))+SUMIFS(Data!$S:$S,Data!$A:$A,Vitezistii!$B10,Data!$C:$C,Vitezistii!P$1),0)</f>
        <v>3.5</v>
      </c>
      <c r="Q10" s="105">
        <f>IFERROR(IF(SUMIFS(Data!$K:$K,Data!$A:$A,Vitezistii!$B10,Data!$C:$C,Vitezistii!Q$1)=0," ",SUMIFS(Data!$K:$K,Data!$A:$A,Vitezistii!$B10,Data!$C:$C,Vitezistii!Q$1))+SUMIFS(Data!$S:$S,Data!$A:$A,Vitezistii!$B10,Data!$C:$C,Vitezistii!Q$1),0)</f>
        <v>4.25</v>
      </c>
      <c r="R10" s="105">
        <f t="shared" si="0"/>
        <v>58.4</v>
      </c>
      <c r="S10" s="105">
        <f>SUMIFS(Data!D:D,Data!A:A,Vitezistii!B10)</f>
        <v>222.87</v>
      </c>
      <c r="T10" s="11">
        <f>SUMIFS(Data!I:I,Data!A:A,Vitezistii!B10)/COUNTIF(Data!A:A,Vitezistii!B10)</f>
        <v>3.4682516981687228E-3</v>
      </c>
    </row>
    <row r="11" spans="1:20" ht="12.75" x14ac:dyDescent="0.2">
      <c r="A11" s="65">
        <v>10</v>
      </c>
      <c r="B11" s="27" t="s">
        <v>517</v>
      </c>
      <c r="C11" s="105">
        <f>IFERROR(IF(SUMIFS(Data!$K:$K,Data!$A:$A,Vitezistii!$B11,Data!$C:$C,Vitezistii!C$1)=0," ",SUMIFS(Data!$K:$K,Data!$A:$A,Vitezistii!$B11,Data!$C:$C,Vitezistii!C$1))+SUMIFS(Data!$S:$S,Data!$A:$A,Vitezistii!$B11,Data!$C:$C,Vitezistii!C$1),0)</f>
        <v>4.25</v>
      </c>
      <c r="D11" s="105">
        <f>IFERROR(IF(SUMIFS(Data!$K:$K,Data!$A:$A,Vitezistii!$B11,Data!$C:$C,Vitezistii!D$1)=0," ",SUMIFS(Data!$K:$K,Data!$A:$A,Vitezistii!$B11,Data!$C:$C,Vitezistii!D$1))+SUMIFS(Data!$S:$S,Data!$A:$A,Vitezistii!$B11,Data!$C:$C,Vitezistii!D$1),0)</f>
        <v>3.75</v>
      </c>
      <c r="E11" s="105">
        <f>IFERROR(IF(SUMIFS(Data!$K:$K,Data!$A:$A,Vitezistii!$B11,Data!$C:$C,Vitezistii!E$1)=0," ",SUMIFS(Data!$K:$K,Data!$A:$A,Vitezistii!$B11,Data!$C:$C,Vitezistii!E$1))+SUMIFS(Data!$S:$S,Data!$A:$A,Vitezistii!$B11,Data!$C:$C,Vitezistii!E$1),0)</f>
        <v>4</v>
      </c>
      <c r="F11" s="105">
        <f>IFERROR(IF(SUMIFS(Data!$K:$K,Data!$A:$A,Vitezistii!$B11,Data!$C:$C,Vitezistii!F$1)=0," ",SUMIFS(Data!$K:$K,Data!$A:$A,Vitezistii!$B11,Data!$C:$C,Vitezistii!F$1))+SUMIFS(Data!$S:$S,Data!$A:$A,Vitezistii!$B11,Data!$C:$C,Vitezistii!F$1),0)</f>
        <v>3.25</v>
      </c>
      <c r="G11" s="105">
        <f>IFERROR(IF(SUMIFS(Data!$K:$K,Data!$A:$A,Vitezistii!$B11,Data!$C:$C,Vitezistii!G$1)=0," ",SUMIFS(Data!$K:$K,Data!$A:$A,Vitezistii!$B11,Data!$C:$C,Vitezistii!G$1))+SUMIFS(Data!$S:$S,Data!$A:$A,Vitezistii!$B11,Data!$C:$C,Vitezistii!G$1),0)</f>
        <v>4</v>
      </c>
      <c r="H11" s="105">
        <f>IFERROR(IF(SUMIFS(Data!$K:$K,Data!$A:$A,Vitezistii!$B11,Data!$C:$C,Vitezistii!H$1)=0," ",SUMIFS(Data!$K:$K,Data!$A:$A,Vitezistii!$B11,Data!$C:$C,Vitezistii!H$1))+SUMIFS(Data!$S:$S,Data!$A:$A,Vitezistii!$B11,Data!$C:$C,Vitezistii!H$1),0)</f>
        <v>3.5</v>
      </c>
      <c r="I11" s="105">
        <f>IFERROR(IF(SUMIFS(Data!$K:$K,Data!$A:$A,Vitezistii!$B11,Data!$C:$C,Vitezistii!I$1)=0," ",SUMIFS(Data!$K:$K,Data!$A:$A,Vitezistii!$B11,Data!$C:$C,Vitezistii!I$1))+SUMIFS(Data!$S:$S,Data!$A:$A,Vitezistii!$B11,Data!$C:$C,Vitezistii!I$1),0)</f>
        <v>0.5</v>
      </c>
      <c r="J11" s="105">
        <f>IFERROR(IF(SUMIFS(Data!$K:$K,Data!$A:$A,Vitezistii!$B11,Data!$C:$C,Vitezistii!J$1)=0," ",SUMIFS(Data!$K:$K,Data!$A:$A,Vitezistii!$B11,Data!$C:$C,Vitezistii!J$1))+SUMIFS(Data!$S:$S,Data!$A:$A,Vitezistii!$B11,Data!$C:$C,Vitezistii!J$1),0)</f>
        <v>4.25</v>
      </c>
      <c r="K11" s="105">
        <f>IFERROR(IF(SUMIFS(Data!$K:$K,Data!$A:$A,Vitezistii!$B11,Data!$C:$C,Vitezistii!K$1)=0," ",SUMIFS(Data!$K:$K,Data!$A:$A,Vitezistii!$B11,Data!$C:$C,Vitezistii!K$1))+SUMIFS(Data!$S:$S,Data!$A:$A,Vitezistii!$B11,Data!$C:$C,Vitezistii!K$1),0)</f>
        <v>5.15</v>
      </c>
      <c r="L11" s="105">
        <f>IFERROR(IF(SUMIFS(Data!$K:$K,Data!$A:$A,Vitezistii!$B11,Data!$C:$C,Vitezistii!L$1)=0," ",SUMIFS(Data!$K:$K,Data!$A:$A,Vitezistii!$B11,Data!$C:$C,Vitezistii!L$1))+SUMIFS(Data!$S:$S,Data!$A:$A,Vitezistii!$B11,Data!$C:$C,Vitezistii!L$1),0)</f>
        <v>3.75</v>
      </c>
      <c r="M11" s="105">
        <f>IFERROR(IF(SUMIFS(Data!$K:$K,Data!$A:$A,Vitezistii!$B11,Data!$C:$C,Vitezistii!M$1)=0," ",SUMIFS(Data!$K:$K,Data!$A:$A,Vitezistii!$B11,Data!$C:$C,Vitezistii!M$1))+SUMIFS(Data!$S:$S,Data!$A:$A,Vitezistii!$B11,Data!$C:$C,Vitezistii!M$1),0)</f>
        <v>4.5</v>
      </c>
      <c r="N11" s="105">
        <f>IFERROR(IF(SUMIFS(Data!$K:$K,Data!$A:$A,Vitezistii!$B11,Data!$C:$C,Vitezistii!N$1)=0," ",SUMIFS(Data!$K:$K,Data!$A:$A,Vitezistii!$B11,Data!$C:$C,Vitezistii!N$1))+SUMIFS(Data!$S:$S,Data!$A:$A,Vitezistii!$B11,Data!$C:$C,Vitezistii!N$1),0)</f>
        <v>3</v>
      </c>
      <c r="O11" s="105">
        <f>IFERROR(IF(SUMIFS(Data!$K:$K,Data!$A:$A,Vitezistii!$B11,Data!$C:$C,Vitezistii!O$1)=0," ",SUMIFS(Data!$K:$K,Data!$A:$A,Vitezistii!$B11,Data!$C:$C,Vitezistii!O$1))+SUMIFS(Data!$S:$S,Data!$A:$A,Vitezistii!$B11,Data!$C:$C,Vitezistii!O$1),0)</f>
        <v>3.25</v>
      </c>
      <c r="P11" s="105">
        <f>IFERROR(IF(SUMIFS(Data!$K:$K,Data!$A:$A,Vitezistii!$B11,Data!$C:$C,Vitezistii!P$1)=0," ",SUMIFS(Data!$K:$K,Data!$A:$A,Vitezistii!$B11,Data!$C:$C,Vitezistii!P$1))+SUMIFS(Data!$S:$S,Data!$A:$A,Vitezistii!$B11,Data!$C:$C,Vitezistii!P$1),0)</f>
        <v>4.25</v>
      </c>
      <c r="Q11" s="105">
        <f>IFERROR(IF(SUMIFS(Data!$K:$K,Data!$A:$A,Vitezistii!$B11,Data!$C:$C,Vitezistii!Q$1)=0," ",SUMIFS(Data!$K:$K,Data!$A:$A,Vitezistii!$B11,Data!$C:$C,Vitezistii!Q$1))+SUMIFS(Data!$S:$S,Data!$A:$A,Vitezistii!$B11,Data!$C:$C,Vitezistii!Q$1),0)</f>
        <v>5.9</v>
      </c>
      <c r="R11" s="105">
        <f t="shared" si="0"/>
        <v>57.3</v>
      </c>
      <c r="S11" s="105">
        <f>SUMIFS(Data!D:D,Data!A:A,Vitezistii!B11)</f>
        <v>259.45</v>
      </c>
      <c r="T11" s="11">
        <f>SUMIFS(Data!I:I,Data!A:A,Vitezistii!B11)/COUNTIF(Data!A:A,Vitezistii!B11)</f>
        <v>3.5492146541148554E-3</v>
      </c>
    </row>
    <row r="12" spans="1:20" ht="12.75" x14ac:dyDescent="0.2">
      <c r="A12" s="65">
        <v>11</v>
      </c>
      <c r="B12" s="27" t="s">
        <v>186</v>
      </c>
      <c r="C12" s="105">
        <f>IFERROR(IF(SUMIFS(Data!$K:$K,Data!$A:$A,Vitezistii!$B12,Data!$C:$C,Vitezistii!C$1)=0," ",SUMIFS(Data!$K:$K,Data!$A:$A,Vitezistii!$B12,Data!$C:$C,Vitezistii!C$1))+SUMIFS(Data!$S:$S,Data!$A:$A,Vitezistii!$B12,Data!$C:$C,Vitezistii!C$1),0)</f>
        <v>4.25</v>
      </c>
      <c r="D12" s="105">
        <f>IFERROR(IF(SUMIFS(Data!$K:$K,Data!$A:$A,Vitezistii!$B12,Data!$C:$C,Vitezistii!D$1)=0," ",SUMIFS(Data!$K:$K,Data!$A:$A,Vitezistii!$B12,Data!$C:$C,Vitezistii!D$1))+SUMIFS(Data!$S:$S,Data!$A:$A,Vitezistii!$B12,Data!$C:$C,Vitezistii!D$1),0)</f>
        <v>4.75</v>
      </c>
      <c r="E12" s="105">
        <f>IFERROR(IF(SUMIFS(Data!$K:$K,Data!$A:$A,Vitezistii!$B12,Data!$C:$C,Vitezistii!E$1)=0," ",SUMIFS(Data!$K:$K,Data!$A:$A,Vitezistii!$B12,Data!$C:$C,Vitezistii!E$1))+SUMIFS(Data!$S:$S,Data!$A:$A,Vitezistii!$B12,Data!$C:$C,Vitezistii!E$1),0)</f>
        <v>4.25</v>
      </c>
      <c r="F12" s="105">
        <f>IFERROR(IF(SUMIFS(Data!$K:$K,Data!$A:$A,Vitezistii!$B12,Data!$C:$C,Vitezistii!F$1)=0," ",SUMIFS(Data!$K:$K,Data!$A:$A,Vitezistii!$B12,Data!$C:$C,Vitezistii!F$1))+SUMIFS(Data!$S:$S,Data!$A:$A,Vitezistii!$B12,Data!$C:$C,Vitezistii!F$1),0)</f>
        <v>4.25</v>
      </c>
      <c r="G12" s="105">
        <f>IFERROR(IF(SUMIFS(Data!$K:$K,Data!$A:$A,Vitezistii!$B12,Data!$C:$C,Vitezistii!G$1)=0," ",SUMIFS(Data!$K:$K,Data!$A:$A,Vitezistii!$B12,Data!$C:$C,Vitezistii!G$1))+SUMIFS(Data!$S:$S,Data!$A:$A,Vitezistii!$B12,Data!$C:$C,Vitezistii!G$1),0)</f>
        <v>4.75</v>
      </c>
      <c r="H12" s="105">
        <f>IFERROR(IF(SUMIFS(Data!$K:$K,Data!$A:$A,Vitezistii!$B12,Data!$C:$C,Vitezistii!H$1)=0," ",SUMIFS(Data!$K:$K,Data!$A:$A,Vitezistii!$B12,Data!$C:$C,Vitezistii!H$1))+SUMIFS(Data!$S:$S,Data!$A:$A,Vitezistii!$B12,Data!$C:$C,Vitezistii!H$1),0)</f>
        <v>4.5</v>
      </c>
      <c r="I12" s="105">
        <f>IFERROR(IF(SUMIFS(Data!$K:$K,Data!$A:$A,Vitezistii!$B12,Data!$C:$C,Vitezistii!I$1)=0," ",SUMIFS(Data!$K:$K,Data!$A:$A,Vitezistii!$B12,Data!$C:$C,Vitezistii!I$1))+SUMIFS(Data!$S:$S,Data!$A:$A,Vitezistii!$B12,Data!$C:$C,Vitezistii!I$1),0)</f>
        <v>0</v>
      </c>
      <c r="J12" s="105">
        <f>IFERROR(IF(SUMIFS(Data!$K:$K,Data!$A:$A,Vitezistii!$B12,Data!$C:$C,Vitezistii!J$1)=0," ",SUMIFS(Data!$K:$K,Data!$A:$A,Vitezistii!$B12,Data!$C:$C,Vitezistii!J$1))+SUMIFS(Data!$S:$S,Data!$A:$A,Vitezistii!$B12,Data!$C:$C,Vitezistii!J$1),0)</f>
        <v>0</v>
      </c>
      <c r="K12" s="105">
        <f>IFERROR(IF(SUMIFS(Data!$K:$K,Data!$A:$A,Vitezistii!$B12,Data!$C:$C,Vitezistii!K$1)=0," ",SUMIFS(Data!$K:$K,Data!$A:$A,Vitezistii!$B12,Data!$C:$C,Vitezistii!K$1))+SUMIFS(Data!$S:$S,Data!$A:$A,Vitezistii!$B12,Data!$C:$C,Vitezistii!K$1),0)</f>
        <v>4</v>
      </c>
      <c r="L12" s="105">
        <f>IFERROR(IF(SUMIFS(Data!$K:$K,Data!$A:$A,Vitezistii!$B12,Data!$C:$C,Vitezistii!L$1)=0," ",SUMIFS(Data!$K:$K,Data!$A:$A,Vitezistii!$B12,Data!$C:$C,Vitezistii!L$1))+SUMIFS(Data!$S:$S,Data!$A:$A,Vitezistii!$B12,Data!$C:$C,Vitezistii!L$1),0)</f>
        <v>4.75</v>
      </c>
      <c r="M12" s="105">
        <f>IFERROR(IF(SUMIFS(Data!$K:$K,Data!$A:$A,Vitezistii!$B12,Data!$C:$C,Vitezistii!M$1)=0," ",SUMIFS(Data!$K:$K,Data!$A:$A,Vitezistii!$B12,Data!$C:$C,Vitezistii!M$1))+SUMIFS(Data!$S:$S,Data!$A:$A,Vitezistii!$B12,Data!$C:$C,Vitezistii!M$1),0)</f>
        <v>4.75</v>
      </c>
      <c r="N12" s="105">
        <f>IFERROR(IF(SUMIFS(Data!$K:$K,Data!$A:$A,Vitezistii!$B12,Data!$C:$C,Vitezistii!N$1)=0," ",SUMIFS(Data!$K:$K,Data!$A:$A,Vitezistii!$B12,Data!$C:$C,Vitezistii!N$1))+SUMIFS(Data!$S:$S,Data!$A:$A,Vitezistii!$B12,Data!$C:$C,Vitezistii!N$1),0)</f>
        <v>4.5</v>
      </c>
      <c r="O12" s="105">
        <f>IFERROR(IF(SUMIFS(Data!$K:$K,Data!$A:$A,Vitezistii!$B12,Data!$C:$C,Vitezistii!O$1)=0," ",SUMIFS(Data!$K:$K,Data!$A:$A,Vitezistii!$B12,Data!$C:$C,Vitezistii!O$1))+SUMIFS(Data!$S:$S,Data!$A:$A,Vitezistii!$B12,Data!$C:$C,Vitezistii!O$1),0)</f>
        <v>3.25</v>
      </c>
      <c r="P12" s="105">
        <f>IFERROR(IF(SUMIFS(Data!$K:$K,Data!$A:$A,Vitezistii!$B12,Data!$C:$C,Vitezistii!P$1)=0," ",SUMIFS(Data!$K:$K,Data!$A:$A,Vitezistii!$B12,Data!$C:$C,Vitezistii!P$1))+SUMIFS(Data!$S:$S,Data!$A:$A,Vitezistii!$B12,Data!$C:$C,Vitezistii!P$1),0)</f>
        <v>4.75</v>
      </c>
      <c r="Q12" s="105">
        <f>IFERROR(IF(SUMIFS(Data!$K:$K,Data!$A:$A,Vitezistii!$B12,Data!$C:$C,Vitezistii!Q$1)=0," ",SUMIFS(Data!$K:$K,Data!$A:$A,Vitezistii!$B12,Data!$C:$C,Vitezistii!Q$1))+SUMIFS(Data!$S:$S,Data!$A:$A,Vitezistii!$B12,Data!$C:$C,Vitezistii!Q$1),0)</f>
        <v>4.5</v>
      </c>
      <c r="R12" s="105">
        <f t="shared" si="0"/>
        <v>57.25</v>
      </c>
      <c r="S12" s="105">
        <f>SUMIFS(Data!D:D,Data!A:A,Vitezistii!B12)</f>
        <v>195.79</v>
      </c>
      <c r="T12" s="11">
        <f>SUMIFS(Data!I:I,Data!A:A,Vitezistii!B12)/COUNTIF(Data!A:A,Vitezistii!B12)</f>
        <v>3.1236044456070858E-3</v>
      </c>
    </row>
    <row r="13" spans="1:20" ht="12.75" x14ac:dyDescent="0.2">
      <c r="A13" s="65">
        <v>12</v>
      </c>
      <c r="B13" s="27" t="s">
        <v>336</v>
      </c>
      <c r="C13" s="105">
        <f>IFERROR(IF(SUMIFS(Data!$K:$K,Data!$A:$A,Vitezistii!$B13,Data!$C:$C,Vitezistii!C$1)=0," ",SUMIFS(Data!$K:$K,Data!$A:$A,Vitezistii!$B13,Data!$C:$C,Vitezistii!C$1))+SUMIFS(Data!$S:$S,Data!$A:$A,Vitezistii!$B13,Data!$C:$C,Vitezistii!C$1),0)</f>
        <v>4.75</v>
      </c>
      <c r="D13" s="105">
        <f>IFERROR(IF(SUMIFS(Data!$K:$K,Data!$A:$A,Vitezistii!$B13,Data!$C:$C,Vitezistii!D$1)=0," ",SUMIFS(Data!$K:$K,Data!$A:$A,Vitezistii!$B13,Data!$C:$C,Vitezistii!D$1))+SUMIFS(Data!$S:$S,Data!$A:$A,Vitezistii!$B13,Data!$C:$C,Vitezistii!D$1),0)</f>
        <v>4.5</v>
      </c>
      <c r="E13" s="105">
        <f>IFERROR(IF(SUMIFS(Data!$K:$K,Data!$A:$A,Vitezistii!$B13,Data!$C:$C,Vitezistii!E$1)=0," ",SUMIFS(Data!$K:$K,Data!$A:$A,Vitezistii!$B13,Data!$C:$C,Vitezistii!E$1))+SUMIFS(Data!$S:$S,Data!$A:$A,Vitezistii!$B13,Data!$C:$C,Vitezistii!E$1),0)</f>
        <v>4.75</v>
      </c>
      <c r="F13" s="105">
        <f>IFERROR(IF(SUMIFS(Data!$K:$K,Data!$A:$A,Vitezistii!$B13,Data!$C:$C,Vitezistii!F$1)=0," ",SUMIFS(Data!$K:$K,Data!$A:$A,Vitezistii!$B13,Data!$C:$C,Vitezistii!F$1))+SUMIFS(Data!$S:$S,Data!$A:$A,Vitezistii!$B13,Data!$C:$C,Vitezistii!F$1),0)</f>
        <v>0.5</v>
      </c>
      <c r="G13" s="105">
        <f>IFERROR(IF(SUMIFS(Data!$K:$K,Data!$A:$A,Vitezistii!$B13,Data!$C:$C,Vitezistii!G$1)=0," ",SUMIFS(Data!$K:$K,Data!$A:$A,Vitezistii!$B13,Data!$C:$C,Vitezistii!G$1))+SUMIFS(Data!$S:$S,Data!$A:$A,Vitezistii!$B13,Data!$C:$C,Vitezistii!G$1),0)</f>
        <v>4</v>
      </c>
      <c r="H13" s="105">
        <f>IFERROR(IF(SUMIFS(Data!$K:$K,Data!$A:$A,Vitezistii!$B13,Data!$C:$C,Vitezistii!H$1)=0," ",SUMIFS(Data!$K:$K,Data!$A:$A,Vitezistii!$B13,Data!$C:$C,Vitezistii!H$1))+SUMIFS(Data!$S:$S,Data!$A:$A,Vitezistii!$B13,Data!$C:$C,Vitezistii!H$1),0)</f>
        <v>4</v>
      </c>
      <c r="I13" s="105">
        <f>IFERROR(IF(SUMIFS(Data!$K:$K,Data!$A:$A,Vitezistii!$B13,Data!$C:$C,Vitezistii!I$1)=0," ",SUMIFS(Data!$K:$K,Data!$A:$A,Vitezistii!$B13,Data!$C:$C,Vitezistii!I$1))+SUMIFS(Data!$S:$S,Data!$A:$A,Vitezistii!$B13,Data!$C:$C,Vitezistii!I$1),0)</f>
        <v>2.5</v>
      </c>
      <c r="J13" s="105">
        <f>IFERROR(IF(SUMIFS(Data!$K:$K,Data!$A:$A,Vitezistii!$B13,Data!$C:$C,Vitezistii!J$1)=0," ",SUMIFS(Data!$K:$K,Data!$A:$A,Vitezistii!$B13,Data!$C:$C,Vitezistii!J$1))+SUMIFS(Data!$S:$S,Data!$A:$A,Vitezistii!$B13,Data!$C:$C,Vitezistii!J$1),0)</f>
        <v>2.5</v>
      </c>
      <c r="K13" s="105">
        <f>IFERROR(IF(SUMIFS(Data!$K:$K,Data!$A:$A,Vitezistii!$B13,Data!$C:$C,Vitezistii!K$1)=0," ",SUMIFS(Data!$K:$K,Data!$A:$A,Vitezistii!$B13,Data!$C:$C,Vitezistii!K$1))+SUMIFS(Data!$S:$S,Data!$A:$A,Vitezistii!$B13,Data!$C:$C,Vitezistii!K$1),0)</f>
        <v>4.5</v>
      </c>
      <c r="L13" s="105">
        <f>IFERROR(IF(SUMIFS(Data!$K:$K,Data!$A:$A,Vitezistii!$B13,Data!$C:$C,Vitezistii!L$1)=0," ",SUMIFS(Data!$K:$K,Data!$A:$A,Vitezistii!$B13,Data!$C:$C,Vitezistii!L$1))+SUMIFS(Data!$S:$S,Data!$A:$A,Vitezistii!$B13,Data!$C:$C,Vitezistii!L$1),0)</f>
        <v>2</v>
      </c>
      <c r="M13" s="105">
        <f>IFERROR(IF(SUMIFS(Data!$K:$K,Data!$A:$A,Vitezistii!$B13,Data!$C:$C,Vitezistii!M$1)=0," ",SUMIFS(Data!$K:$K,Data!$A:$A,Vitezistii!$B13,Data!$C:$C,Vitezistii!M$1))+SUMIFS(Data!$S:$S,Data!$A:$A,Vitezistii!$B13,Data!$C:$C,Vitezistii!M$1),0)</f>
        <v>4</v>
      </c>
      <c r="N13" s="105">
        <f>IFERROR(IF(SUMIFS(Data!$K:$K,Data!$A:$A,Vitezistii!$B13,Data!$C:$C,Vitezistii!N$1)=0," ",SUMIFS(Data!$K:$K,Data!$A:$A,Vitezistii!$B13,Data!$C:$C,Vitezistii!N$1))+SUMIFS(Data!$S:$S,Data!$A:$A,Vitezistii!$B13,Data!$C:$C,Vitezistii!N$1),0)</f>
        <v>4.75</v>
      </c>
      <c r="O13" s="105">
        <f>IFERROR(IF(SUMIFS(Data!$K:$K,Data!$A:$A,Vitezistii!$B13,Data!$C:$C,Vitezistii!O$1)=0," ",SUMIFS(Data!$K:$K,Data!$A:$A,Vitezistii!$B13,Data!$C:$C,Vitezistii!O$1))+SUMIFS(Data!$S:$S,Data!$A:$A,Vitezistii!$B13,Data!$C:$C,Vitezistii!O$1),0)</f>
        <v>5.45</v>
      </c>
      <c r="P13" s="105">
        <f>IFERROR(IF(SUMIFS(Data!$K:$K,Data!$A:$A,Vitezistii!$B13,Data!$C:$C,Vitezistii!P$1)=0," ",SUMIFS(Data!$K:$K,Data!$A:$A,Vitezistii!$B13,Data!$C:$C,Vitezistii!P$1))+SUMIFS(Data!$S:$S,Data!$A:$A,Vitezistii!$B13,Data!$C:$C,Vitezistii!P$1),0)</f>
        <v>3.75</v>
      </c>
      <c r="Q13" s="105">
        <f>IFERROR(IF(SUMIFS(Data!$K:$K,Data!$A:$A,Vitezistii!$B13,Data!$C:$C,Vitezistii!Q$1)=0," ",SUMIFS(Data!$K:$K,Data!$A:$A,Vitezistii!$B13,Data!$C:$C,Vitezistii!Q$1))+SUMIFS(Data!$S:$S,Data!$A:$A,Vitezistii!$B13,Data!$C:$C,Vitezistii!Q$1),0)</f>
        <v>5.15</v>
      </c>
      <c r="R13" s="105">
        <f t="shared" si="0"/>
        <v>57.1</v>
      </c>
      <c r="S13" s="105">
        <f>SUMIFS(Data!D:D,Data!A:A,Vitezistii!B13)</f>
        <v>384.47</v>
      </c>
      <c r="T13" s="11">
        <f>SUMIFS(Data!I:I,Data!A:A,Vitezistii!B13)/COUNTIF(Data!A:A,Vitezistii!B13)</f>
        <v>3.5092538946890637E-3</v>
      </c>
    </row>
    <row r="14" spans="1:20" ht="12.75" x14ac:dyDescent="0.2">
      <c r="A14" s="65">
        <v>13</v>
      </c>
      <c r="B14" s="27" t="s">
        <v>395</v>
      </c>
      <c r="C14" s="105">
        <f>IFERROR(IF(SUMIFS(Data!$K:$K,Data!$A:$A,Vitezistii!$B14,Data!$C:$C,Vitezistii!C$1)=0," ",SUMIFS(Data!$K:$K,Data!$A:$A,Vitezistii!$B14,Data!$C:$C,Vitezistii!C$1))+SUMIFS(Data!$S:$S,Data!$A:$A,Vitezistii!$B14,Data!$C:$C,Vitezistii!C$1),0)</f>
        <v>4</v>
      </c>
      <c r="D14" s="105">
        <f>IFERROR(IF(SUMIFS(Data!$K:$K,Data!$A:$A,Vitezistii!$B14,Data!$C:$C,Vitezistii!D$1)=0," ",SUMIFS(Data!$K:$K,Data!$A:$A,Vitezistii!$B14,Data!$C:$C,Vitezistii!D$1))+SUMIFS(Data!$S:$S,Data!$A:$A,Vitezistii!$B14,Data!$C:$C,Vitezistii!D$1),0)</f>
        <v>4</v>
      </c>
      <c r="E14" s="105">
        <f>IFERROR(IF(SUMIFS(Data!$K:$K,Data!$A:$A,Vitezistii!$B14,Data!$C:$C,Vitezistii!E$1)=0," ",SUMIFS(Data!$K:$K,Data!$A:$A,Vitezistii!$B14,Data!$C:$C,Vitezistii!E$1))+SUMIFS(Data!$S:$S,Data!$A:$A,Vitezistii!$B14,Data!$C:$C,Vitezistii!E$1),0)</f>
        <v>0.5</v>
      </c>
      <c r="F14" s="105">
        <f>IFERROR(IF(SUMIFS(Data!$K:$K,Data!$A:$A,Vitezistii!$B14,Data!$C:$C,Vitezistii!F$1)=0," ",SUMIFS(Data!$K:$K,Data!$A:$A,Vitezistii!$B14,Data!$C:$C,Vitezistii!F$1))+SUMIFS(Data!$S:$S,Data!$A:$A,Vitezistii!$B14,Data!$C:$C,Vitezistii!F$1),0)</f>
        <v>3.5</v>
      </c>
      <c r="G14" s="105">
        <f>IFERROR(IF(SUMIFS(Data!$K:$K,Data!$A:$A,Vitezistii!$B14,Data!$C:$C,Vitezistii!G$1)=0," ",SUMIFS(Data!$K:$K,Data!$A:$A,Vitezistii!$B14,Data!$C:$C,Vitezistii!G$1))+SUMIFS(Data!$S:$S,Data!$A:$A,Vitezistii!$B14,Data!$C:$C,Vitezistii!G$1),0)</f>
        <v>3.5</v>
      </c>
      <c r="H14" s="105">
        <f>IFERROR(IF(SUMIFS(Data!$K:$K,Data!$A:$A,Vitezistii!$B14,Data!$C:$C,Vitezistii!H$1)=0," ",SUMIFS(Data!$K:$K,Data!$A:$A,Vitezistii!$B14,Data!$C:$C,Vitezistii!H$1))+SUMIFS(Data!$S:$S,Data!$A:$A,Vitezistii!$B14,Data!$C:$C,Vitezistii!H$1),0)</f>
        <v>4</v>
      </c>
      <c r="I14" s="105">
        <f>IFERROR(IF(SUMIFS(Data!$K:$K,Data!$A:$A,Vitezistii!$B14,Data!$C:$C,Vitezistii!I$1)=0," ",SUMIFS(Data!$K:$K,Data!$A:$A,Vitezistii!$B14,Data!$C:$C,Vitezistii!I$1))+SUMIFS(Data!$S:$S,Data!$A:$A,Vitezistii!$B14,Data!$C:$C,Vitezistii!I$1),0)</f>
        <v>4</v>
      </c>
      <c r="J14" s="105">
        <f>IFERROR(IF(SUMIFS(Data!$K:$K,Data!$A:$A,Vitezistii!$B14,Data!$C:$C,Vitezistii!J$1)=0," ",SUMIFS(Data!$K:$K,Data!$A:$A,Vitezistii!$B14,Data!$C:$C,Vitezistii!J$1))+SUMIFS(Data!$S:$S,Data!$A:$A,Vitezistii!$B14,Data!$C:$C,Vitezistii!J$1),0)</f>
        <v>4</v>
      </c>
      <c r="K14" s="105">
        <f>IFERROR(IF(SUMIFS(Data!$K:$K,Data!$A:$A,Vitezistii!$B14,Data!$C:$C,Vitezistii!K$1)=0," ",SUMIFS(Data!$K:$K,Data!$A:$A,Vitezistii!$B14,Data!$C:$C,Vitezistii!K$1))+SUMIFS(Data!$S:$S,Data!$A:$A,Vitezistii!$B14,Data!$C:$C,Vitezistii!K$1),0)</f>
        <v>4.5</v>
      </c>
      <c r="L14" s="105">
        <f>IFERROR(IF(SUMIFS(Data!$K:$K,Data!$A:$A,Vitezistii!$B14,Data!$C:$C,Vitezistii!L$1)=0," ",SUMIFS(Data!$K:$K,Data!$A:$A,Vitezistii!$B14,Data!$C:$C,Vitezistii!L$1))+SUMIFS(Data!$S:$S,Data!$A:$A,Vitezistii!$B14,Data!$C:$C,Vitezistii!L$1),0)</f>
        <v>4</v>
      </c>
      <c r="M14" s="105">
        <f>IFERROR(IF(SUMIFS(Data!$K:$K,Data!$A:$A,Vitezistii!$B14,Data!$C:$C,Vitezistii!M$1)=0," ",SUMIFS(Data!$K:$K,Data!$A:$A,Vitezistii!$B14,Data!$C:$C,Vitezistii!M$1))+SUMIFS(Data!$S:$S,Data!$A:$A,Vitezistii!$B14,Data!$C:$C,Vitezistii!M$1),0)</f>
        <v>4</v>
      </c>
      <c r="N14" s="105">
        <f>IFERROR(IF(SUMIFS(Data!$K:$K,Data!$A:$A,Vitezistii!$B14,Data!$C:$C,Vitezistii!N$1)=0," ",SUMIFS(Data!$K:$K,Data!$A:$A,Vitezistii!$B14,Data!$C:$C,Vitezistii!N$1))+SUMIFS(Data!$S:$S,Data!$A:$A,Vitezistii!$B14,Data!$C:$C,Vitezistii!N$1),0)</f>
        <v>4.5</v>
      </c>
      <c r="O14" s="105">
        <f>IFERROR(IF(SUMIFS(Data!$K:$K,Data!$A:$A,Vitezistii!$B14,Data!$C:$C,Vitezistii!O$1)=0," ",SUMIFS(Data!$K:$K,Data!$A:$A,Vitezistii!$B14,Data!$C:$C,Vitezistii!O$1))+SUMIFS(Data!$S:$S,Data!$A:$A,Vitezistii!$B14,Data!$C:$C,Vitezistii!O$1),0)</f>
        <v>4</v>
      </c>
      <c r="P14" s="105">
        <f>IFERROR(IF(SUMIFS(Data!$K:$K,Data!$A:$A,Vitezistii!$B14,Data!$C:$C,Vitezistii!P$1)=0," ",SUMIFS(Data!$K:$K,Data!$A:$A,Vitezistii!$B14,Data!$C:$C,Vitezistii!P$1))+SUMIFS(Data!$S:$S,Data!$A:$A,Vitezistii!$B14,Data!$C:$C,Vitezistii!P$1),0)</f>
        <v>3.75</v>
      </c>
      <c r="Q14" s="105">
        <f>IFERROR(IF(SUMIFS(Data!$K:$K,Data!$A:$A,Vitezistii!$B14,Data!$C:$C,Vitezistii!Q$1)=0," ",SUMIFS(Data!$K:$K,Data!$A:$A,Vitezistii!$B14,Data!$C:$C,Vitezistii!Q$1))+SUMIFS(Data!$S:$S,Data!$A:$A,Vitezistii!$B14,Data!$C:$C,Vitezistii!Q$1),0)</f>
        <v>4</v>
      </c>
      <c r="R14" s="105">
        <f t="shared" si="0"/>
        <v>56.25</v>
      </c>
      <c r="S14" s="105">
        <f>SUMIFS(Data!D:D,Data!A:A,Vitezistii!B14)</f>
        <v>234.14999999999998</v>
      </c>
      <c r="T14" s="11">
        <f>SUMIFS(Data!I:I,Data!A:A,Vitezistii!B14)/COUNTIF(Data!A:A,Vitezistii!B14)</f>
        <v>3.553550665937637E-3</v>
      </c>
    </row>
    <row r="15" spans="1:20" ht="12.75" x14ac:dyDescent="0.2">
      <c r="A15" s="65">
        <v>14</v>
      </c>
      <c r="B15" s="27" t="s">
        <v>472</v>
      </c>
      <c r="C15" s="105">
        <f>IFERROR(IF(SUMIFS(Data!$K:$K,Data!$A:$A,Vitezistii!$B15,Data!$C:$C,Vitezistii!C$1)=0," ",SUMIFS(Data!$K:$K,Data!$A:$A,Vitezistii!$B15,Data!$C:$C,Vitezistii!C$1))+SUMIFS(Data!$S:$S,Data!$A:$A,Vitezistii!$B15,Data!$C:$C,Vitezistii!C$1),0)</f>
        <v>3.75</v>
      </c>
      <c r="D15" s="105">
        <f>IFERROR(IF(SUMIFS(Data!$K:$K,Data!$A:$A,Vitezistii!$B15,Data!$C:$C,Vitezistii!D$1)=0," ",SUMIFS(Data!$K:$K,Data!$A:$A,Vitezistii!$B15,Data!$C:$C,Vitezistii!D$1))+SUMIFS(Data!$S:$S,Data!$A:$A,Vitezistii!$B15,Data!$C:$C,Vitezistii!D$1),0)</f>
        <v>3.75</v>
      </c>
      <c r="E15" s="105">
        <f>IFERROR(IF(SUMIFS(Data!$K:$K,Data!$A:$A,Vitezistii!$B15,Data!$C:$C,Vitezistii!E$1)=0," ",SUMIFS(Data!$K:$K,Data!$A:$A,Vitezistii!$B15,Data!$C:$C,Vitezistii!E$1))+SUMIFS(Data!$S:$S,Data!$A:$A,Vitezistii!$B15,Data!$C:$C,Vitezistii!E$1),0)</f>
        <v>4.75</v>
      </c>
      <c r="F15" s="105">
        <f>IFERROR(IF(SUMIFS(Data!$K:$K,Data!$A:$A,Vitezistii!$B15,Data!$C:$C,Vitezistii!F$1)=0," ",SUMIFS(Data!$K:$K,Data!$A:$A,Vitezistii!$B15,Data!$C:$C,Vitezistii!F$1))+SUMIFS(Data!$S:$S,Data!$A:$A,Vitezistii!$B15,Data!$C:$C,Vitezistii!F$1),0)</f>
        <v>3.5</v>
      </c>
      <c r="G15" s="105">
        <f>IFERROR(IF(SUMIFS(Data!$K:$K,Data!$A:$A,Vitezistii!$B15,Data!$C:$C,Vitezistii!G$1)=0," ",SUMIFS(Data!$K:$K,Data!$A:$A,Vitezistii!$B15,Data!$C:$C,Vitezistii!G$1))+SUMIFS(Data!$S:$S,Data!$A:$A,Vitezistii!$B15,Data!$C:$C,Vitezistii!G$1),0)</f>
        <v>3.75</v>
      </c>
      <c r="H15" s="105">
        <f>IFERROR(IF(SUMIFS(Data!$K:$K,Data!$A:$A,Vitezistii!$B15,Data!$C:$C,Vitezistii!H$1)=0," ",SUMIFS(Data!$K:$K,Data!$A:$A,Vitezistii!$B15,Data!$C:$C,Vitezistii!H$1))+SUMIFS(Data!$S:$S,Data!$A:$A,Vitezistii!$B15,Data!$C:$C,Vitezistii!H$1),0)</f>
        <v>3.75</v>
      </c>
      <c r="I15" s="105">
        <f>IFERROR(IF(SUMIFS(Data!$K:$K,Data!$A:$A,Vitezistii!$B15,Data!$C:$C,Vitezistii!I$1)=0," ",SUMIFS(Data!$K:$K,Data!$A:$A,Vitezistii!$B15,Data!$C:$C,Vitezistii!I$1))+SUMIFS(Data!$S:$S,Data!$A:$A,Vitezistii!$B15,Data!$C:$C,Vitezistii!I$1),0)</f>
        <v>4.5</v>
      </c>
      <c r="J15" s="105">
        <f>IFERROR(IF(SUMIFS(Data!$K:$K,Data!$A:$A,Vitezistii!$B15,Data!$C:$C,Vitezistii!J$1)=0," ",SUMIFS(Data!$K:$K,Data!$A:$A,Vitezistii!$B15,Data!$C:$C,Vitezistii!J$1))+SUMIFS(Data!$S:$S,Data!$A:$A,Vitezistii!$B15,Data!$C:$C,Vitezistii!J$1),0)</f>
        <v>3.75</v>
      </c>
      <c r="K15" s="105">
        <f>IFERROR(IF(SUMIFS(Data!$K:$K,Data!$A:$A,Vitezistii!$B15,Data!$C:$C,Vitezistii!K$1)=0," ",SUMIFS(Data!$K:$K,Data!$A:$A,Vitezistii!$B15,Data!$C:$C,Vitezistii!K$1))+SUMIFS(Data!$S:$S,Data!$A:$A,Vitezistii!$B15,Data!$C:$C,Vitezistii!K$1),0)</f>
        <v>4.75</v>
      </c>
      <c r="L15" s="105">
        <f>IFERROR(IF(SUMIFS(Data!$K:$K,Data!$A:$A,Vitezistii!$B15,Data!$C:$C,Vitezistii!L$1)=0," ",SUMIFS(Data!$K:$K,Data!$A:$A,Vitezistii!$B15,Data!$C:$C,Vitezistii!L$1))+SUMIFS(Data!$S:$S,Data!$A:$A,Vitezistii!$B15,Data!$C:$C,Vitezistii!L$1),0)</f>
        <v>4.5</v>
      </c>
      <c r="M15" s="105">
        <f>IFERROR(IF(SUMIFS(Data!$K:$K,Data!$A:$A,Vitezistii!$B15,Data!$C:$C,Vitezistii!M$1)=0," ",SUMIFS(Data!$K:$K,Data!$A:$A,Vitezistii!$B15,Data!$C:$C,Vitezistii!M$1))+SUMIFS(Data!$S:$S,Data!$A:$A,Vitezistii!$B15,Data!$C:$C,Vitezistii!M$1),0)</f>
        <v>4</v>
      </c>
      <c r="N15" s="105">
        <f>IFERROR(IF(SUMIFS(Data!$K:$K,Data!$A:$A,Vitezistii!$B15,Data!$C:$C,Vitezistii!N$1)=0," ",SUMIFS(Data!$K:$K,Data!$A:$A,Vitezistii!$B15,Data!$C:$C,Vitezistii!N$1))+SUMIFS(Data!$S:$S,Data!$A:$A,Vitezistii!$B15,Data!$C:$C,Vitezistii!N$1),0)</f>
        <v>3.75</v>
      </c>
      <c r="O15" s="105">
        <f>IFERROR(IF(SUMIFS(Data!$K:$K,Data!$A:$A,Vitezistii!$B15,Data!$C:$C,Vitezistii!O$1)=0," ",SUMIFS(Data!$K:$K,Data!$A:$A,Vitezistii!$B15,Data!$C:$C,Vitezistii!O$1))+SUMIFS(Data!$S:$S,Data!$A:$A,Vitezistii!$B15,Data!$C:$C,Vitezistii!O$1),0)</f>
        <v>3.25</v>
      </c>
      <c r="P15" s="105">
        <f>IFERROR(IF(SUMIFS(Data!$K:$K,Data!$A:$A,Vitezistii!$B15,Data!$C:$C,Vitezistii!P$1)=0," ",SUMIFS(Data!$K:$K,Data!$A:$A,Vitezistii!$B15,Data!$C:$C,Vitezistii!P$1))+SUMIFS(Data!$S:$S,Data!$A:$A,Vitezistii!$B15,Data!$C:$C,Vitezistii!P$1),0)</f>
        <v>3.5</v>
      </c>
      <c r="Q15" s="105">
        <f>IFERROR(IF(SUMIFS(Data!$K:$K,Data!$A:$A,Vitezistii!$B15,Data!$C:$C,Vitezistii!Q$1)=0," ",SUMIFS(Data!$K:$K,Data!$A:$A,Vitezistii!$B15,Data!$C:$C,Vitezistii!Q$1))+SUMIFS(Data!$S:$S,Data!$A:$A,Vitezistii!$B15,Data!$C:$C,Vitezistii!Q$1),0)</f>
        <v>0.5</v>
      </c>
      <c r="R15" s="105">
        <f t="shared" si="0"/>
        <v>55.75</v>
      </c>
      <c r="S15" s="105">
        <f>SUMIFS(Data!D:D,Data!A:A,Vitezistii!B15)</f>
        <v>250.67999999999998</v>
      </c>
      <c r="T15" s="11">
        <f>SUMIFS(Data!I:I,Data!A:A,Vitezistii!B15)/COUNTIF(Data!A:A,Vitezistii!B15)</f>
        <v>3.5553952942986963E-3</v>
      </c>
    </row>
    <row r="16" spans="1:20" ht="12.75" x14ac:dyDescent="0.2">
      <c r="A16" s="65">
        <v>15</v>
      </c>
      <c r="B16" s="27" t="s">
        <v>53</v>
      </c>
      <c r="C16" s="105">
        <f>IFERROR(IF(SUMIFS(Data!$K:$K,Data!$A:$A,Vitezistii!$B16,Data!$C:$C,Vitezistii!C$1)=0," ",SUMIFS(Data!$K:$K,Data!$A:$A,Vitezistii!$B16,Data!$C:$C,Vitezistii!C$1))+SUMIFS(Data!$S:$S,Data!$A:$A,Vitezistii!$B16,Data!$C:$C,Vitezistii!C$1),0)</f>
        <v>2</v>
      </c>
      <c r="D16" s="105">
        <f>IFERROR(IF(SUMIFS(Data!$K:$K,Data!$A:$A,Vitezistii!$B16,Data!$C:$C,Vitezistii!D$1)=0," ",SUMIFS(Data!$K:$K,Data!$A:$A,Vitezistii!$B16,Data!$C:$C,Vitezistii!D$1))+SUMIFS(Data!$S:$S,Data!$A:$A,Vitezistii!$B16,Data!$C:$C,Vitezistii!D$1),0)</f>
        <v>3</v>
      </c>
      <c r="E16" s="105">
        <f>IFERROR(IF(SUMIFS(Data!$K:$K,Data!$A:$A,Vitezistii!$B16,Data!$C:$C,Vitezistii!E$1)=0," ",SUMIFS(Data!$K:$K,Data!$A:$A,Vitezistii!$B16,Data!$C:$C,Vitezistii!E$1))+SUMIFS(Data!$S:$S,Data!$A:$A,Vitezistii!$B16,Data!$C:$C,Vitezistii!E$1),0)</f>
        <v>3.5</v>
      </c>
      <c r="F16" s="105">
        <f>IFERROR(IF(SUMIFS(Data!$K:$K,Data!$A:$A,Vitezistii!$B16,Data!$C:$C,Vitezistii!F$1)=0," ",SUMIFS(Data!$K:$K,Data!$A:$A,Vitezistii!$B16,Data!$C:$C,Vitezistii!F$1))+SUMIFS(Data!$S:$S,Data!$A:$A,Vitezistii!$B16,Data!$C:$C,Vitezistii!F$1),0)</f>
        <v>3.5</v>
      </c>
      <c r="G16" s="105">
        <f>IFERROR(IF(SUMIFS(Data!$K:$K,Data!$A:$A,Vitezistii!$B16,Data!$C:$C,Vitezistii!G$1)=0," ",SUMIFS(Data!$K:$K,Data!$A:$A,Vitezistii!$B16,Data!$C:$C,Vitezistii!G$1))+SUMIFS(Data!$S:$S,Data!$A:$A,Vitezistii!$B16,Data!$C:$C,Vitezistii!G$1),0)</f>
        <v>3.25</v>
      </c>
      <c r="H16" s="105">
        <f>IFERROR(IF(SUMIFS(Data!$K:$K,Data!$A:$A,Vitezistii!$B16,Data!$C:$C,Vitezistii!H$1)=0," ",SUMIFS(Data!$K:$K,Data!$A:$A,Vitezistii!$B16,Data!$C:$C,Vitezistii!H$1))+SUMIFS(Data!$S:$S,Data!$A:$A,Vitezistii!$B16,Data!$C:$C,Vitezistii!H$1),0)</f>
        <v>3.25</v>
      </c>
      <c r="I16" s="105">
        <f>IFERROR(IF(SUMIFS(Data!$K:$K,Data!$A:$A,Vitezistii!$B16,Data!$C:$C,Vitezistii!I$1)=0," ",SUMIFS(Data!$K:$K,Data!$A:$A,Vitezistii!$B16,Data!$C:$C,Vitezistii!I$1))+SUMIFS(Data!$S:$S,Data!$A:$A,Vitezistii!$B16,Data!$C:$C,Vitezistii!I$1),0)</f>
        <v>7.25</v>
      </c>
      <c r="J16" s="105">
        <f>IFERROR(IF(SUMIFS(Data!$K:$K,Data!$A:$A,Vitezistii!$B16,Data!$C:$C,Vitezistii!J$1)=0," ",SUMIFS(Data!$K:$K,Data!$A:$A,Vitezistii!$B16,Data!$C:$C,Vitezistii!J$1))+SUMIFS(Data!$S:$S,Data!$A:$A,Vitezistii!$B16,Data!$C:$C,Vitezistii!J$1),0)</f>
        <v>3.25</v>
      </c>
      <c r="K16" s="105">
        <f>IFERROR(IF(SUMIFS(Data!$K:$K,Data!$A:$A,Vitezistii!$B16,Data!$C:$C,Vitezistii!K$1)=0," ",SUMIFS(Data!$K:$K,Data!$A:$A,Vitezistii!$B16,Data!$C:$C,Vitezistii!K$1))+SUMIFS(Data!$S:$S,Data!$A:$A,Vitezistii!$B16,Data!$C:$C,Vitezistii!K$1),0)</f>
        <v>10.4</v>
      </c>
      <c r="L16" s="105">
        <f>IFERROR(IF(SUMIFS(Data!$K:$K,Data!$A:$A,Vitezistii!$B16,Data!$C:$C,Vitezistii!L$1)=0," ",SUMIFS(Data!$K:$K,Data!$A:$A,Vitezistii!$B16,Data!$C:$C,Vitezistii!L$1))+SUMIFS(Data!$S:$S,Data!$A:$A,Vitezistii!$B16,Data!$C:$C,Vitezistii!L$1),0)</f>
        <v>2</v>
      </c>
      <c r="M16" s="105">
        <f>IFERROR(IF(SUMIFS(Data!$K:$K,Data!$A:$A,Vitezistii!$B16,Data!$C:$C,Vitezistii!M$1)=0," ",SUMIFS(Data!$K:$K,Data!$A:$A,Vitezistii!$B16,Data!$C:$C,Vitezistii!M$1))+SUMIFS(Data!$S:$S,Data!$A:$A,Vitezistii!$B16,Data!$C:$C,Vitezistii!M$1),0)</f>
        <v>3.5</v>
      </c>
      <c r="N16" s="105">
        <f>IFERROR(IF(SUMIFS(Data!$K:$K,Data!$A:$A,Vitezistii!$B16,Data!$C:$C,Vitezistii!N$1)=0," ",SUMIFS(Data!$K:$K,Data!$A:$A,Vitezistii!$B16,Data!$C:$C,Vitezistii!N$1))+SUMIFS(Data!$S:$S,Data!$A:$A,Vitezistii!$B16,Data!$C:$C,Vitezistii!N$1),0)</f>
        <v>3.25</v>
      </c>
      <c r="O16" s="105">
        <f>IFERROR(IF(SUMIFS(Data!$K:$K,Data!$A:$A,Vitezistii!$B16,Data!$C:$C,Vitezistii!O$1)=0," ",SUMIFS(Data!$K:$K,Data!$A:$A,Vitezistii!$B16,Data!$C:$C,Vitezistii!O$1))+SUMIFS(Data!$S:$S,Data!$A:$A,Vitezistii!$B16,Data!$C:$C,Vitezistii!O$1),0)</f>
        <v>0.5</v>
      </c>
      <c r="P16" s="105">
        <f>IFERROR(IF(SUMIFS(Data!$K:$K,Data!$A:$A,Vitezistii!$B16,Data!$C:$C,Vitezistii!P$1)=0," ",SUMIFS(Data!$K:$K,Data!$A:$A,Vitezistii!$B16,Data!$C:$C,Vitezistii!P$1))+SUMIFS(Data!$S:$S,Data!$A:$A,Vitezistii!$B16,Data!$C:$C,Vitezistii!P$1),0)</f>
        <v>3.5</v>
      </c>
      <c r="Q16" s="105">
        <f>IFERROR(IF(SUMIFS(Data!$K:$K,Data!$A:$A,Vitezistii!$B16,Data!$C:$C,Vitezistii!Q$1)=0," ",SUMIFS(Data!$K:$K,Data!$A:$A,Vitezistii!$B16,Data!$C:$C,Vitezistii!Q$1))+SUMIFS(Data!$S:$S,Data!$A:$A,Vitezistii!$B16,Data!$C:$C,Vitezistii!Q$1),0)</f>
        <v>3.25</v>
      </c>
      <c r="R16" s="105">
        <f t="shared" si="0"/>
        <v>55.4</v>
      </c>
      <c r="S16" s="105">
        <f>SUMIFS(Data!D:D,Data!A:A,Vitezistii!B16)</f>
        <v>213.16000000000003</v>
      </c>
      <c r="T16" s="11">
        <f>SUMIFS(Data!I:I,Data!A:A,Vitezistii!B16)/COUNTIF(Data!A:A,Vitezistii!B16)</f>
        <v>3.8506125720597622E-3</v>
      </c>
    </row>
    <row r="17" spans="1:20" ht="12.75" x14ac:dyDescent="0.2">
      <c r="A17" s="65">
        <v>16</v>
      </c>
      <c r="B17" s="27" t="s">
        <v>173</v>
      </c>
      <c r="C17" s="105">
        <f>IFERROR(IF(SUMIFS(Data!$K:$K,Data!$A:$A,Vitezistii!$B17,Data!$C:$C,Vitezistii!C$1)=0," ",SUMIFS(Data!$K:$K,Data!$A:$A,Vitezistii!$B17,Data!$C:$C,Vitezistii!C$1))+SUMIFS(Data!$S:$S,Data!$A:$A,Vitezistii!$B17,Data!$C:$C,Vitezistii!C$1),0)</f>
        <v>4</v>
      </c>
      <c r="D17" s="105">
        <f>IFERROR(IF(SUMIFS(Data!$K:$K,Data!$A:$A,Vitezistii!$B17,Data!$C:$C,Vitezistii!D$1)=0," ",SUMIFS(Data!$K:$K,Data!$A:$A,Vitezistii!$B17,Data!$C:$C,Vitezistii!D$1))+SUMIFS(Data!$S:$S,Data!$A:$A,Vitezistii!$B17,Data!$C:$C,Vitezistii!D$1),0)</f>
        <v>3.5</v>
      </c>
      <c r="E17" s="105">
        <f>IFERROR(IF(SUMIFS(Data!$K:$K,Data!$A:$A,Vitezistii!$B17,Data!$C:$C,Vitezistii!E$1)=0," ",SUMIFS(Data!$K:$K,Data!$A:$A,Vitezistii!$B17,Data!$C:$C,Vitezistii!E$1))+SUMIFS(Data!$S:$S,Data!$A:$A,Vitezistii!$B17,Data!$C:$C,Vitezistii!E$1),0)</f>
        <v>4</v>
      </c>
      <c r="F17" s="105">
        <f>IFERROR(IF(SUMIFS(Data!$K:$K,Data!$A:$A,Vitezistii!$B17,Data!$C:$C,Vitezistii!F$1)=0," ",SUMIFS(Data!$K:$K,Data!$A:$A,Vitezistii!$B17,Data!$C:$C,Vitezistii!F$1))+SUMIFS(Data!$S:$S,Data!$A:$A,Vitezistii!$B17,Data!$C:$C,Vitezistii!F$1),0)</f>
        <v>3.5</v>
      </c>
      <c r="G17" s="105">
        <f>IFERROR(IF(SUMIFS(Data!$K:$K,Data!$A:$A,Vitezistii!$B17,Data!$C:$C,Vitezistii!G$1)=0," ",SUMIFS(Data!$K:$K,Data!$A:$A,Vitezistii!$B17,Data!$C:$C,Vitezistii!G$1))+SUMIFS(Data!$S:$S,Data!$A:$A,Vitezistii!$B17,Data!$C:$C,Vitezistii!G$1),0)</f>
        <v>0.5</v>
      </c>
      <c r="H17" s="105">
        <f>IFERROR(IF(SUMIFS(Data!$K:$K,Data!$A:$A,Vitezistii!$B17,Data!$C:$C,Vitezistii!H$1)=0," ",SUMIFS(Data!$K:$K,Data!$A:$A,Vitezistii!$B17,Data!$C:$C,Vitezistii!H$1))+SUMIFS(Data!$S:$S,Data!$A:$A,Vitezistii!$B17,Data!$C:$C,Vitezistii!H$1),0)</f>
        <v>4.25</v>
      </c>
      <c r="I17" s="105">
        <f>IFERROR(IF(SUMIFS(Data!$K:$K,Data!$A:$A,Vitezistii!$B17,Data!$C:$C,Vitezistii!I$1)=0," ",SUMIFS(Data!$K:$K,Data!$A:$A,Vitezistii!$B17,Data!$C:$C,Vitezistii!I$1))+SUMIFS(Data!$S:$S,Data!$A:$A,Vitezistii!$B17,Data!$C:$C,Vitezistii!I$1),0)</f>
        <v>4</v>
      </c>
      <c r="J17" s="105">
        <f>IFERROR(IF(SUMIFS(Data!$K:$K,Data!$A:$A,Vitezistii!$B17,Data!$C:$C,Vitezistii!J$1)=0," ",SUMIFS(Data!$K:$K,Data!$A:$A,Vitezistii!$B17,Data!$C:$C,Vitezistii!J$1))+SUMIFS(Data!$S:$S,Data!$A:$A,Vitezistii!$B17,Data!$C:$C,Vitezistii!J$1),0)</f>
        <v>4</v>
      </c>
      <c r="K17" s="105">
        <f>IFERROR(IF(SUMIFS(Data!$K:$K,Data!$A:$A,Vitezistii!$B17,Data!$C:$C,Vitezistii!K$1)=0," ",SUMIFS(Data!$K:$K,Data!$A:$A,Vitezistii!$B17,Data!$C:$C,Vitezistii!K$1))+SUMIFS(Data!$S:$S,Data!$A:$A,Vitezistii!$B17,Data!$C:$C,Vitezistii!K$1),0)</f>
        <v>4</v>
      </c>
      <c r="L17" s="105">
        <f>IFERROR(IF(SUMIFS(Data!$K:$K,Data!$A:$A,Vitezistii!$B17,Data!$C:$C,Vitezistii!L$1)=0," ",SUMIFS(Data!$K:$K,Data!$A:$A,Vitezistii!$B17,Data!$C:$C,Vitezistii!L$1))+SUMIFS(Data!$S:$S,Data!$A:$A,Vitezistii!$B17,Data!$C:$C,Vitezistii!L$1),0)</f>
        <v>3.75</v>
      </c>
      <c r="M17" s="105">
        <f>IFERROR(IF(SUMIFS(Data!$K:$K,Data!$A:$A,Vitezistii!$B17,Data!$C:$C,Vitezistii!M$1)=0," ",SUMIFS(Data!$K:$K,Data!$A:$A,Vitezistii!$B17,Data!$C:$C,Vitezistii!M$1))+SUMIFS(Data!$S:$S,Data!$A:$A,Vitezistii!$B17,Data!$C:$C,Vitezistii!M$1),0)</f>
        <v>3.75</v>
      </c>
      <c r="N17" s="105">
        <f>IFERROR(IF(SUMIFS(Data!$K:$K,Data!$A:$A,Vitezistii!$B17,Data!$C:$C,Vitezistii!N$1)=0," ",SUMIFS(Data!$K:$K,Data!$A:$A,Vitezistii!$B17,Data!$C:$C,Vitezistii!N$1))+SUMIFS(Data!$S:$S,Data!$A:$A,Vitezistii!$B17,Data!$C:$C,Vitezistii!N$1),0)</f>
        <v>4.25</v>
      </c>
      <c r="O17" s="105">
        <f>IFERROR(IF(SUMIFS(Data!$K:$K,Data!$A:$A,Vitezistii!$B17,Data!$C:$C,Vitezistii!O$1)=0," ",SUMIFS(Data!$K:$K,Data!$A:$A,Vitezistii!$B17,Data!$C:$C,Vitezistii!O$1))+SUMIFS(Data!$S:$S,Data!$A:$A,Vitezistii!$B17,Data!$C:$C,Vitezistii!O$1),0)</f>
        <v>3.5</v>
      </c>
      <c r="P17" s="105">
        <f>IFERROR(IF(SUMIFS(Data!$K:$K,Data!$A:$A,Vitezistii!$B17,Data!$C:$C,Vitezistii!P$1)=0," ",SUMIFS(Data!$K:$K,Data!$A:$A,Vitezistii!$B17,Data!$C:$C,Vitezistii!P$1))+SUMIFS(Data!$S:$S,Data!$A:$A,Vitezistii!$B17,Data!$C:$C,Vitezistii!P$1),0)</f>
        <v>3.75</v>
      </c>
      <c r="Q17" s="105">
        <f>IFERROR(IF(SUMIFS(Data!$K:$K,Data!$A:$A,Vitezistii!$B17,Data!$C:$C,Vitezistii!Q$1)=0," ",SUMIFS(Data!$K:$K,Data!$A:$A,Vitezistii!$B17,Data!$C:$C,Vitezistii!Q$1))+SUMIFS(Data!$S:$S,Data!$A:$A,Vitezistii!$B17,Data!$C:$C,Vitezistii!Q$1),0)</f>
        <v>4.5</v>
      </c>
      <c r="R17" s="105">
        <f t="shared" si="0"/>
        <v>55.25</v>
      </c>
      <c r="S17" s="105">
        <f>SUMIFS(Data!D:D,Data!A:A,Vitezistii!B17)</f>
        <v>395.51</v>
      </c>
      <c r="T17" s="11">
        <f>SUMIFS(Data!I:I,Data!A:A,Vitezistii!B17)/COUNTIF(Data!A:A,Vitezistii!B17)</f>
        <v>3.596436891876496E-3</v>
      </c>
    </row>
    <row r="18" spans="1:20" ht="12.75" x14ac:dyDescent="0.2">
      <c r="A18" s="65">
        <v>17</v>
      </c>
      <c r="B18" s="27" t="s">
        <v>470</v>
      </c>
      <c r="C18" s="105">
        <f>IFERROR(IF(SUMIFS(Data!$K:$K,Data!$A:$A,Vitezistii!$B18,Data!$C:$C,Vitezistii!C$1)=0," ",SUMIFS(Data!$K:$K,Data!$A:$A,Vitezistii!$B18,Data!$C:$C,Vitezistii!C$1))+SUMIFS(Data!$S:$S,Data!$A:$A,Vitezistii!$B18,Data!$C:$C,Vitezistii!C$1),0)</f>
        <v>7.25</v>
      </c>
      <c r="D18" s="105">
        <f>IFERROR(IF(SUMIFS(Data!$K:$K,Data!$A:$A,Vitezistii!$B18,Data!$C:$C,Vitezistii!D$1)=0," ",SUMIFS(Data!$K:$K,Data!$A:$A,Vitezistii!$B18,Data!$C:$C,Vitezistii!D$1))+SUMIFS(Data!$S:$S,Data!$A:$A,Vitezistii!$B18,Data!$C:$C,Vitezistii!D$1),0)</f>
        <v>4.25</v>
      </c>
      <c r="E18" s="105">
        <f>IFERROR(IF(SUMIFS(Data!$K:$K,Data!$A:$A,Vitezistii!$B18,Data!$C:$C,Vitezistii!E$1)=0," ",SUMIFS(Data!$K:$K,Data!$A:$A,Vitezistii!$B18,Data!$C:$C,Vitezistii!E$1))+SUMIFS(Data!$S:$S,Data!$A:$A,Vitezistii!$B18,Data!$C:$C,Vitezistii!E$1),0)</f>
        <v>5.45</v>
      </c>
      <c r="F18" s="105">
        <f>IFERROR(IF(SUMIFS(Data!$K:$K,Data!$A:$A,Vitezistii!$B18,Data!$C:$C,Vitezistii!F$1)=0," ",SUMIFS(Data!$K:$K,Data!$A:$A,Vitezistii!$B18,Data!$C:$C,Vitezistii!F$1))+SUMIFS(Data!$S:$S,Data!$A:$A,Vitezistii!$B18,Data!$C:$C,Vitezistii!F$1),0)</f>
        <v>3</v>
      </c>
      <c r="G18" s="105">
        <f>IFERROR(IF(SUMIFS(Data!$K:$K,Data!$A:$A,Vitezistii!$B18,Data!$C:$C,Vitezistii!G$1)=0," ",SUMIFS(Data!$K:$K,Data!$A:$A,Vitezistii!$B18,Data!$C:$C,Vitezistii!G$1))+SUMIFS(Data!$S:$S,Data!$A:$A,Vitezistii!$B18,Data!$C:$C,Vitezistii!G$1),0)</f>
        <v>3.75</v>
      </c>
      <c r="H18" s="105">
        <f>IFERROR(IF(SUMIFS(Data!$K:$K,Data!$A:$A,Vitezistii!$B18,Data!$C:$C,Vitezistii!H$1)=0," ",SUMIFS(Data!$K:$K,Data!$A:$A,Vitezistii!$B18,Data!$C:$C,Vitezistii!H$1))+SUMIFS(Data!$S:$S,Data!$A:$A,Vitezistii!$B18,Data!$C:$C,Vitezistii!H$1),0)</f>
        <v>4</v>
      </c>
      <c r="I18" s="105">
        <f>IFERROR(IF(SUMIFS(Data!$K:$K,Data!$A:$A,Vitezistii!$B18,Data!$C:$C,Vitezistii!I$1)=0," ",SUMIFS(Data!$K:$K,Data!$A:$A,Vitezistii!$B18,Data!$C:$C,Vitezistii!I$1))+SUMIFS(Data!$S:$S,Data!$A:$A,Vitezistii!$B18,Data!$C:$C,Vitezistii!I$1),0)</f>
        <v>4</v>
      </c>
      <c r="J18" s="105">
        <f>IFERROR(IF(SUMIFS(Data!$K:$K,Data!$A:$A,Vitezistii!$B18,Data!$C:$C,Vitezistii!J$1)=0," ",SUMIFS(Data!$K:$K,Data!$A:$A,Vitezistii!$B18,Data!$C:$C,Vitezistii!J$1))+SUMIFS(Data!$S:$S,Data!$A:$A,Vitezistii!$B18,Data!$C:$C,Vitezistii!J$1),0)</f>
        <v>4</v>
      </c>
      <c r="K18" s="105">
        <f>IFERROR(IF(SUMIFS(Data!$K:$K,Data!$A:$A,Vitezistii!$B18,Data!$C:$C,Vitezistii!K$1)=0," ",SUMIFS(Data!$K:$K,Data!$A:$A,Vitezistii!$B18,Data!$C:$C,Vitezistii!K$1))+SUMIFS(Data!$S:$S,Data!$A:$A,Vitezistii!$B18,Data!$C:$C,Vitezistii!K$1),0)</f>
        <v>4</v>
      </c>
      <c r="L18" s="105">
        <f>IFERROR(IF(SUMIFS(Data!$K:$K,Data!$A:$A,Vitezistii!$B18,Data!$C:$C,Vitezistii!L$1)=0," ",SUMIFS(Data!$K:$K,Data!$A:$A,Vitezistii!$B18,Data!$C:$C,Vitezistii!L$1))+SUMIFS(Data!$S:$S,Data!$A:$A,Vitezistii!$B18,Data!$C:$C,Vitezistii!L$1),0)</f>
        <v>0</v>
      </c>
      <c r="M18" s="105">
        <f>IFERROR(IF(SUMIFS(Data!$K:$K,Data!$A:$A,Vitezistii!$B18,Data!$C:$C,Vitezistii!M$1)=0," ",SUMIFS(Data!$K:$K,Data!$A:$A,Vitezistii!$B18,Data!$C:$C,Vitezistii!M$1))+SUMIFS(Data!$S:$S,Data!$A:$A,Vitezistii!$B18,Data!$C:$C,Vitezistii!M$1),0)</f>
        <v>3.75</v>
      </c>
      <c r="N18" s="105">
        <f>IFERROR(IF(SUMIFS(Data!$K:$K,Data!$A:$A,Vitezistii!$B18,Data!$C:$C,Vitezistii!N$1)=0," ",SUMIFS(Data!$K:$K,Data!$A:$A,Vitezistii!$B18,Data!$C:$C,Vitezistii!N$1))+SUMIFS(Data!$S:$S,Data!$A:$A,Vitezistii!$B18,Data!$C:$C,Vitezistii!N$1),0)</f>
        <v>0</v>
      </c>
      <c r="O18" s="105">
        <f>IFERROR(IF(SUMIFS(Data!$K:$K,Data!$A:$A,Vitezistii!$B18,Data!$C:$C,Vitezistii!O$1)=0," ",SUMIFS(Data!$K:$K,Data!$A:$A,Vitezistii!$B18,Data!$C:$C,Vitezistii!O$1))+SUMIFS(Data!$S:$S,Data!$A:$A,Vitezistii!$B18,Data!$C:$C,Vitezistii!O$1),0)</f>
        <v>4.25</v>
      </c>
      <c r="P18" s="105">
        <f>IFERROR(IF(SUMIFS(Data!$K:$K,Data!$A:$A,Vitezistii!$B18,Data!$C:$C,Vitezistii!P$1)=0," ",SUMIFS(Data!$K:$K,Data!$A:$A,Vitezistii!$B18,Data!$C:$C,Vitezistii!P$1))+SUMIFS(Data!$S:$S,Data!$A:$A,Vitezistii!$B18,Data!$C:$C,Vitezistii!P$1),0)</f>
        <v>3.75</v>
      </c>
      <c r="Q18" s="105">
        <f>IFERROR(IF(SUMIFS(Data!$K:$K,Data!$A:$A,Vitezistii!$B18,Data!$C:$C,Vitezistii!Q$1)=0," ",SUMIFS(Data!$K:$K,Data!$A:$A,Vitezistii!$B18,Data!$C:$C,Vitezistii!Q$1))+SUMIFS(Data!$S:$S,Data!$A:$A,Vitezistii!$B18,Data!$C:$C,Vitezistii!Q$1),0)</f>
        <v>3.75</v>
      </c>
      <c r="R18" s="105">
        <f t="shared" si="0"/>
        <v>55.2</v>
      </c>
      <c r="S18" s="105">
        <f>SUMIFS(Data!D:D,Data!A:A,Vitezistii!B18)</f>
        <v>227.88</v>
      </c>
      <c r="T18" s="11">
        <f>SUMIFS(Data!I:I,Data!A:A,Vitezistii!B18)/COUNTIF(Data!A:A,Vitezistii!B18)</f>
        <v>3.3550549624263644E-3</v>
      </c>
    </row>
    <row r="19" spans="1:20" ht="12.75" x14ac:dyDescent="0.2">
      <c r="A19" s="65">
        <v>18</v>
      </c>
      <c r="B19" s="27" t="s">
        <v>312</v>
      </c>
      <c r="C19" s="105">
        <f>IFERROR(IF(SUMIFS(Data!$K:$K,Data!$A:$A,Vitezistii!$B19,Data!$C:$C,Vitezistii!C$1)=0," ",SUMIFS(Data!$K:$K,Data!$A:$A,Vitezistii!$B19,Data!$C:$C,Vitezistii!C$1))+SUMIFS(Data!$S:$S,Data!$A:$A,Vitezistii!$B19,Data!$C:$C,Vitezistii!C$1),0)</f>
        <v>3.75</v>
      </c>
      <c r="D19" s="105">
        <f>IFERROR(IF(SUMIFS(Data!$K:$K,Data!$A:$A,Vitezistii!$B19,Data!$C:$C,Vitezistii!D$1)=0," ",SUMIFS(Data!$K:$K,Data!$A:$A,Vitezistii!$B19,Data!$C:$C,Vitezistii!D$1))+SUMIFS(Data!$S:$S,Data!$A:$A,Vitezistii!$B19,Data!$C:$C,Vitezistii!D$1),0)</f>
        <v>3.75</v>
      </c>
      <c r="E19" s="105">
        <f>IFERROR(IF(SUMIFS(Data!$K:$K,Data!$A:$A,Vitezistii!$B19,Data!$C:$C,Vitezistii!E$1)=0," ",SUMIFS(Data!$K:$K,Data!$A:$A,Vitezistii!$B19,Data!$C:$C,Vitezistii!E$1))+SUMIFS(Data!$S:$S,Data!$A:$A,Vitezistii!$B19,Data!$C:$C,Vitezistii!E$1),0)</f>
        <v>3.5</v>
      </c>
      <c r="F19" s="105">
        <f>IFERROR(IF(SUMIFS(Data!$K:$K,Data!$A:$A,Vitezistii!$B19,Data!$C:$C,Vitezistii!F$1)=0," ",SUMIFS(Data!$K:$K,Data!$A:$A,Vitezistii!$B19,Data!$C:$C,Vitezistii!F$1))+SUMIFS(Data!$S:$S,Data!$A:$A,Vitezistii!$B19,Data!$C:$C,Vitezistii!F$1),0)</f>
        <v>3.75</v>
      </c>
      <c r="G19" s="105">
        <f>IFERROR(IF(SUMIFS(Data!$K:$K,Data!$A:$A,Vitezistii!$B19,Data!$C:$C,Vitezistii!G$1)=0," ",SUMIFS(Data!$K:$K,Data!$A:$A,Vitezistii!$B19,Data!$C:$C,Vitezistii!G$1))+SUMIFS(Data!$S:$S,Data!$A:$A,Vitezistii!$B19,Data!$C:$C,Vitezistii!G$1),0)</f>
        <v>4.25</v>
      </c>
      <c r="H19" s="105">
        <f>IFERROR(IF(SUMIFS(Data!$K:$K,Data!$A:$A,Vitezistii!$B19,Data!$C:$C,Vitezistii!H$1)=0," ",SUMIFS(Data!$K:$K,Data!$A:$A,Vitezistii!$B19,Data!$C:$C,Vitezistii!H$1))+SUMIFS(Data!$S:$S,Data!$A:$A,Vitezistii!$B19,Data!$C:$C,Vitezistii!H$1),0)</f>
        <v>3.75</v>
      </c>
      <c r="I19" s="105">
        <f>IFERROR(IF(SUMIFS(Data!$K:$K,Data!$A:$A,Vitezistii!$B19,Data!$C:$C,Vitezistii!I$1)=0," ",SUMIFS(Data!$K:$K,Data!$A:$A,Vitezistii!$B19,Data!$C:$C,Vitezistii!I$1))+SUMIFS(Data!$S:$S,Data!$A:$A,Vitezistii!$B19,Data!$C:$C,Vitezistii!I$1),0)</f>
        <v>4.25</v>
      </c>
      <c r="J19" s="105">
        <f>IFERROR(IF(SUMIFS(Data!$K:$K,Data!$A:$A,Vitezistii!$B19,Data!$C:$C,Vitezistii!J$1)=0," ",SUMIFS(Data!$K:$K,Data!$A:$A,Vitezistii!$B19,Data!$C:$C,Vitezistii!J$1))+SUMIFS(Data!$S:$S,Data!$A:$A,Vitezistii!$B19,Data!$C:$C,Vitezistii!J$1),0)</f>
        <v>3.5</v>
      </c>
      <c r="K19" s="105">
        <f>IFERROR(IF(SUMIFS(Data!$K:$K,Data!$A:$A,Vitezistii!$B19,Data!$C:$C,Vitezistii!K$1)=0," ",SUMIFS(Data!$K:$K,Data!$A:$A,Vitezistii!$B19,Data!$C:$C,Vitezistii!K$1))+SUMIFS(Data!$S:$S,Data!$A:$A,Vitezistii!$B19,Data!$C:$C,Vitezistii!K$1),0)</f>
        <v>3.5</v>
      </c>
      <c r="L19" s="105">
        <f>IFERROR(IF(SUMIFS(Data!$K:$K,Data!$A:$A,Vitezistii!$B19,Data!$C:$C,Vitezistii!L$1)=0," ",SUMIFS(Data!$K:$K,Data!$A:$A,Vitezistii!$B19,Data!$C:$C,Vitezistii!L$1))+SUMIFS(Data!$S:$S,Data!$A:$A,Vitezistii!$B19,Data!$C:$C,Vitezistii!L$1),0)</f>
        <v>4.5</v>
      </c>
      <c r="M19" s="105">
        <f>IFERROR(IF(SUMIFS(Data!$K:$K,Data!$A:$A,Vitezistii!$B19,Data!$C:$C,Vitezistii!M$1)=0," ",SUMIFS(Data!$K:$K,Data!$A:$A,Vitezistii!$B19,Data!$C:$C,Vitezistii!M$1))+SUMIFS(Data!$S:$S,Data!$A:$A,Vitezistii!$B19,Data!$C:$C,Vitezistii!M$1),0)</f>
        <v>3.5</v>
      </c>
      <c r="N19" s="105">
        <f>IFERROR(IF(SUMIFS(Data!$K:$K,Data!$A:$A,Vitezistii!$B19,Data!$C:$C,Vitezistii!N$1)=0," ",SUMIFS(Data!$K:$K,Data!$A:$A,Vitezistii!$B19,Data!$C:$C,Vitezistii!N$1))+SUMIFS(Data!$S:$S,Data!$A:$A,Vitezistii!$B19,Data!$C:$C,Vitezistii!N$1),0)</f>
        <v>3.75</v>
      </c>
      <c r="O19" s="105">
        <f>IFERROR(IF(SUMIFS(Data!$K:$K,Data!$A:$A,Vitezistii!$B19,Data!$C:$C,Vitezistii!O$1)=0," ",SUMIFS(Data!$K:$K,Data!$A:$A,Vitezistii!$B19,Data!$C:$C,Vitezistii!O$1))+SUMIFS(Data!$S:$S,Data!$A:$A,Vitezistii!$B19,Data!$C:$C,Vitezistii!O$1),0)</f>
        <v>4</v>
      </c>
      <c r="P19" s="105">
        <f>IFERROR(IF(SUMIFS(Data!$K:$K,Data!$A:$A,Vitezistii!$B19,Data!$C:$C,Vitezistii!P$1)=0," ",SUMIFS(Data!$K:$K,Data!$A:$A,Vitezistii!$B19,Data!$C:$C,Vitezistii!P$1))+SUMIFS(Data!$S:$S,Data!$A:$A,Vitezistii!$B19,Data!$C:$C,Vitezistii!P$1),0)</f>
        <v>4.25</v>
      </c>
      <c r="Q19" s="105">
        <f>IFERROR(IF(SUMIFS(Data!$K:$K,Data!$A:$A,Vitezistii!$B19,Data!$C:$C,Vitezistii!Q$1)=0," ",SUMIFS(Data!$K:$K,Data!$A:$A,Vitezistii!$B19,Data!$C:$C,Vitezistii!Q$1))+SUMIFS(Data!$S:$S,Data!$A:$A,Vitezistii!$B19,Data!$C:$C,Vitezistii!Q$1),0)</f>
        <v>1</v>
      </c>
      <c r="R19" s="105">
        <f t="shared" si="0"/>
        <v>55</v>
      </c>
      <c r="S19" s="105">
        <f>SUMIFS(Data!D:D,Data!A:A,Vitezistii!B19)</f>
        <v>251.48000000000002</v>
      </c>
      <c r="T19" s="11">
        <f>SUMIFS(Data!I:I,Data!A:A,Vitezistii!B19)/COUNTIF(Data!A:A,Vitezistii!B19)</f>
        <v>3.5974352263249006E-3</v>
      </c>
    </row>
    <row r="20" spans="1:20" ht="12.75" x14ac:dyDescent="0.2">
      <c r="A20" s="65">
        <v>19</v>
      </c>
      <c r="B20" s="27" t="s">
        <v>206</v>
      </c>
      <c r="C20" s="105">
        <f>IFERROR(IF(SUMIFS(Data!$K:$K,Data!$A:$A,Vitezistii!$B20,Data!$C:$C,Vitezistii!C$1)=0," ",SUMIFS(Data!$K:$K,Data!$A:$A,Vitezistii!$B20,Data!$C:$C,Vitezistii!C$1))+SUMIFS(Data!$S:$S,Data!$A:$A,Vitezistii!$B20,Data!$C:$C,Vitezistii!C$1),0)</f>
        <v>3.5</v>
      </c>
      <c r="D20" s="105">
        <f>IFERROR(IF(SUMIFS(Data!$K:$K,Data!$A:$A,Vitezistii!$B20,Data!$C:$C,Vitezistii!D$1)=0," ",SUMIFS(Data!$K:$K,Data!$A:$A,Vitezistii!$B20,Data!$C:$C,Vitezistii!D$1))+SUMIFS(Data!$S:$S,Data!$A:$A,Vitezistii!$B20,Data!$C:$C,Vitezistii!D$1),0)</f>
        <v>3.25</v>
      </c>
      <c r="E20" s="105">
        <f>IFERROR(IF(SUMIFS(Data!$K:$K,Data!$A:$A,Vitezistii!$B20,Data!$C:$C,Vitezistii!E$1)=0," ",SUMIFS(Data!$K:$K,Data!$A:$A,Vitezistii!$B20,Data!$C:$C,Vitezistii!E$1))+SUMIFS(Data!$S:$S,Data!$A:$A,Vitezistii!$B20,Data!$C:$C,Vitezistii!E$1),0)</f>
        <v>4.5</v>
      </c>
      <c r="F20" s="105">
        <f>IFERROR(IF(SUMIFS(Data!$K:$K,Data!$A:$A,Vitezistii!$B20,Data!$C:$C,Vitezistii!F$1)=0," ",SUMIFS(Data!$K:$K,Data!$A:$A,Vitezistii!$B20,Data!$C:$C,Vitezistii!F$1))+SUMIFS(Data!$S:$S,Data!$A:$A,Vitezistii!$B20,Data!$C:$C,Vitezistii!F$1),0)</f>
        <v>2.5</v>
      </c>
      <c r="G20" s="105">
        <f>IFERROR(IF(SUMIFS(Data!$K:$K,Data!$A:$A,Vitezistii!$B20,Data!$C:$C,Vitezistii!G$1)=0," ",SUMIFS(Data!$K:$K,Data!$A:$A,Vitezistii!$B20,Data!$C:$C,Vitezistii!G$1))+SUMIFS(Data!$S:$S,Data!$A:$A,Vitezistii!$B20,Data!$C:$C,Vitezistii!G$1),0)</f>
        <v>3.75</v>
      </c>
      <c r="H20" s="105">
        <f>IFERROR(IF(SUMIFS(Data!$K:$K,Data!$A:$A,Vitezistii!$B20,Data!$C:$C,Vitezistii!H$1)=0," ",SUMIFS(Data!$K:$K,Data!$A:$A,Vitezistii!$B20,Data!$C:$C,Vitezistii!H$1))+SUMIFS(Data!$S:$S,Data!$A:$A,Vitezistii!$B20,Data!$C:$C,Vitezistii!H$1),0)</f>
        <v>2.5</v>
      </c>
      <c r="I20" s="105">
        <f>IFERROR(IF(SUMIFS(Data!$K:$K,Data!$A:$A,Vitezistii!$B20,Data!$C:$C,Vitezistii!I$1)=0," ",SUMIFS(Data!$K:$K,Data!$A:$A,Vitezistii!$B20,Data!$C:$C,Vitezistii!I$1))+SUMIFS(Data!$S:$S,Data!$A:$A,Vitezistii!$B20,Data!$C:$C,Vitezistii!I$1),0)</f>
        <v>4</v>
      </c>
      <c r="J20" s="105">
        <f>IFERROR(IF(SUMIFS(Data!$K:$K,Data!$A:$A,Vitezistii!$B20,Data!$C:$C,Vitezistii!J$1)=0," ",SUMIFS(Data!$K:$K,Data!$A:$A,Vitezistii!$B20,Data!$C:$C,Vitezistii!J$1))+SUMIFS(Data!$S:$S,Data!$A:$A,Vitezistii!$B20,Data!$C:$C,Vitezistii!J$1),0)</f>
        <v>3.5</v>
      </c>
      <c r="K20" s="105">
        <f>IFERROR(IF(SUMIFS(Data!$K:$K,Data!$A:$A,Vitezistii!$B20,Data!$C:$C,Vitezistii!K$1)=0," ",SUMIFS(Data!$K:$K,Data!$A:$A,Vitezistii!$B20,Data!$C:$C,Vitezistii!K$1))+SUMIFS(Data!$S:$S,Data!$A:$A,Vitezistii!$B20,Data!$C:$C,Vitezistii!K$1),0)</f>
        <v>4.5</v>
      </c>
      <c r="L20" s="105">
        <f>IFERROR(IF(SUMIFS(Data!$K:$K,Data!$A:$A,Vitezistii!$B20,Data!$C:$C,Vitezistii!L$1)=0," ",SUMIFS(Data!$K:$K,Data!$A:$A,Vitezistii!$B20,Data!$C:$C,Vitezistii!L$1))+SUMIFS(Data!$S:$S,Data!$A:$A,Vitezistii!$B20,Data!$C:$C,Vitezistii!L$1),0)</f>
        <v>3.5</v>
      </c>
      <c r="M20" s="105">
        <f>IFERROR(IF(SUMIFS(Data!$K:$K,Data!$A:$A,Vitezistii!$B20,Data!$C:$C,Vitezistii!M$1)=0," ",SUMIFS(Data!$K:$K,Data!$A:$A,Vitezistii!$B20,Data!$C:$C,Vitezistii!M$1))+SUMIFS(Data!$S:$S,Data!$A:$A,Vitezistii!$B20,Data!$C:$C,Vitezistii!M$1),0)</f>
        <v>3.5</v>
      </c>
      <c r="N20" s="105">
        <f>IFERROR(IF(SUMIFS(Data!$K:$K,Data!$A:$A,Vitezistii!$B20,Data!$C:$C,Vitezistii!N$1)=0," ",SUMIFS(Data!$K:$K,Data!$A:$A,Vitezistii!$B20,Data!$C:$C,Vitezistii!N$1))+SUMIFS(Data!$S:$S,Data!$A:$A,Vitezistii!$B20,Data!$C:$C,Vitezistii!N$1),0)</f>
        <v>4</v>
      </c>
      <c r="O20" s="105">
        <f>IFERROR(IF(SUMIFS(Data!$K:$K,Data!$A:$A,Vitezistii!$B20,Data!$C:$C,Vitezistii!O$1)=0," ",SUMIFS(Data!$K:$K,Data!$A:$A,Vitezistii!$B20,Data!$C:$C,Vitezistii!O$1))+SUMIFS(Data!$S:$S,Data!$A:$A,Vitezistii!$B20,Data!$C:$C,Vitezistii!O$1),0)</f>
        <v>2.5</v>
      </c>
      <c r="P20" s="105">
        <f>IFERROR(IF(SUMIFS(Data!$K:$K,Data!$A:$A,Vitezistii!$B20,Data!$C:$C,Vitezistii!P$1)=0," ",SUMIFS(Data!$K:$K,Data!$A:$A,Vitezistii!$B20,Data!$C:$C,Vitezistii!P$1))+SUMIFS(Data!$S:$S,Data!$A:$A,Vitezistii!$B20,Data!$C:$C,Vitezistii!P$1),0)</f>
        <v>3.25</v>
      </c>
      <c r="Q20" s="105">
        <f>IFERROR(IF(SUMIFS(Data!$K:$K,Data!$A:$A,Vitezistii!$B20,Data!$C:$C,Vitezistii!Q$1)=0," ",SUMIFS(Data!$K:$K,Data!$A:$A,Vitezistii!$B20,Data!$C:$C,Vitezistii!Q$1))+SUMIFS(Data!$S:$S,Data!$A:$A,Vitezistii!$B20,Data!$C:$C,Vitezistii!Q$1),0)</f>
        <v>4.25</v>
      </c>
      <c r="R20" s="105">
        <f t="shared" si="0"/>
        <v>53</v>
      </c>
      <c r="S20" s="105">
        <f>SUMIFS(Data!D:D,Data!A:A,Vitezistii!B20)</f>
        <v>282.93</v>
      </c>
      <c r="T20" s="11">
        <f>SUMIFS(Data!I:I,Data!A:A,Vitezistii!B20)/COUNTIF(Data!A:A,Vitezistii!B20)</f>
        <v>3.6925706728791075E-3</v>
      </c>
    </row>
    <row r="21" spans="1:20" ht="12.75" x14ac:dyDescent="0.2">
      <c r="A21" s="65">
        <v>20</v>
      </c>
      <c r="B21" s="27" t="s">
        <v>477</v>
      </c>
      <c r="C21" s="105">
        <f>IFERROR(IF(SUMIFS(Data!$K:$K,Data!$A:$A,Vitezistii!$B21,Data!$C:$C,Vitezistii!C$1)=0," ",SUMIFS(Data!$K:$K,Data!$A:$A,Vitezistii!$B21,Data!$C:$C,Vitezistii!C$1))+SUMIFS(Data!$S:$S,Data!$A:$A,Vitezistii!$B21,Data!$C:$C,Vitezistii!C$1),0)</f>
        <v>3</v>
      </c>
      <c r="D21" s="105">
        <f>IFERROR(IF(SUMIFS(Data!$K:$K,Data!$A:$A,Vitezistii!$B21,Data!$C:$C,Vitezistii!D$1)=0," ",SUMIFS(Data!$K:$K,Data!$A:$A,Vitezistii!$B21,Data!$C:$C,Vitezistii!D$1))+SUMIFS(Data!$S:$S,Data!$A:$A,Vitezistii!$B21,Data!$C:$C,Vitezistii!D$1),0)</f>
        <v>4</v>
      </c>
      <c r="E21" s="105">
        <f>IFERROR(IF(SUMIFS(Data!$K:$K,Data!$A:$A,Vitezistii!$B21,Data!$C:$C,Vitezistii!E$1)=0," ",SUMIFS(Data!$K:$K,Data!$A:$A,Vitezistii!$B21,Data!$C:$C,Vitezistii!E$1))+SUMIFS(Data!$S:$S,Data!$A:$A,Vitezistii!$B21,Data!$C:$C,Vitezistii!E$1),0)</f>
        <v>3.25</v>
      </c>
      <c r="F21" s="105">
        <f>IFERROR(IF(SUMIFS(Data!$K:$K,Data!$A:$A,Vitezistii!$B21,Data!$C:$C,Vitezistii!F$1)=0," ",SUMIFS(Data!$K:$K,Data!$A:$A,Vitezistii!$B21,Data!$C:$C,Vitezistii!F$1))+SUMIFS(Data!$S:$S,Data!$A:$A,Vitezistii!$B21,Data!$C:$C,Vitezistii!F$1),0)</f>
        <v>3</v>
      </c>
      <c r="G21" s="105">
        <f>IFERROR(IF(SUMIFS(Data!$K:$K,Data!$A:$A,Vitezistii!$B21,Data!$C:$C,Vitezistii!G$1)=0," ",SUMIFS(Data!$K:$K,Data!$A:$A,Vitezistii!$B21,Data!$C:$C,Vitezistii!G$1))+SUMIFS(Data!$S:$S,Data!$A:$A,Vitezistii!$B21,Data!$C:$C,Vitezistii!G$1),0)</f>
        <v>4</v>
      </c>
      <c r="H21" s="105">
        <f>IFERROR(IF(SUMIFS(Data!$K:$K,Data!$A:$A,Vitezistii!$B21,Data!$C:$C,Vitezistii!H$1)=0," ",SUMIFS(Data!$K:$K,Data!$A:$A,Vitezistii!$B21,Data!$C:$C,Vitezistii!H$1))+SUMIFS(Data!$S:$S,Data!$A:$A,Vitezistii!$B21,Data!$C:$C,Vitezistii!H$1),0)</f>
        <v>3.25</v>
      </c>
      <c r="I21" s="105">
        <f>IFERROR(IF(SUMIFS(Data!$K:$K,Data!$A:$A,Vitezistii!$B21,Data!$C:$C,Vitezistii!I$1)=0," ",SUMIFS(Data!$K:$K,Data!$A:$A,Vitezistii!$B21,Data!$C:$C,Vitezistii!I$1))+SUMIFS(Data!$S:$S,Data!$A:$A,Vitezistii!$B21,Data!$C:$C,Vitezistii!I$1),0)</f>
        <v>3.5</v>
      </c>
      <c r="J21" s="105">
        <f>IFERROR(IF(SUMIFS(Data!$K:$K,Data!$A:$A,Vitezistii!$B21,Data!$C:$C,Vitezistii!J$1)=0," ",SUMIFS(Data!$K:$K,Data!$A:$A,Vitezistii!$B21,Data!$C:$C,Vitezistii!J$1))+SUMIFS(Data!$S:$S,Data!$A:$A,Vitezistii!$B21,Data!$C:$C,Vitezistii!J$1),0)</f>
        <v>2.5</v>
      </c>
      <c r="K21" s="105">
        <f>IFERROR(IF(SUMIFS(Data!$K:$K,Data!$A:$A,Vitezistii!$B21,Data!$C:$C,Vitezistii!K$1)=0," ",SUMIFS(Data!$K:$K,Data!$A:$A,Vitezistii!$B21,Data!$C:$C,Vitezistii!K$1))+SUMIFS(Data!$S:$S,Data!$A:$A,Vitezistii!$B21,Data!$C:$C,Vitezistii!K$1),0)</f>
        <v>4</v>
      </c>
      <c r="L21" s="105">
        <f>IFERROR(IF(SUMIFS(Data!$K:$K,Data!$A:$A,Vitezistii!$B21,Data!$C:$C,Vitezistii!L$1)=0," ",SUMIFS(Data!$K:$K,Data!$A:$A,Vitezistii!$B21,Data!$C:$C,Vitezistii!L$1))+SUMIFS(Data!$S:$S,Data!$A:$A,Vitezistii!$B21,Data!$C:$C,Vitezistii!L$1),0)</f>
        <v>3</v>
      </c>
      <c r="M21" s="105">
        <f>IFERROR(IF(SUMIFS(Data!$K:$K,Data!$A:$A,Vitezistii!$B21,Data!$C:$C,Vitezistii!M$1)=0," ",SUMIFS(Data!$K:$K,Data!$A:$A,Vitezistii!$B21,Data!$C:$C,Vitezistii!M$1))+SUMIFS(Data!$S:$S,Data!$A:$A,Vitezistii!$B21,Data!$C:$C,Vitezistii!M$1),0)</f>
        <v>4.5</v>
      </c>
      <c r="N21" s="105">
        <f>IFERROR(IF(SUMIFS(Data!$K:$K,Data!$A:$A,Vitezistii!$B21,Data!$C:$C,Vitezistii!N$1)=0," ",SUMIFS(Data!$K:$K,Data!$A:$A,Vitezistii!$B21,Data!$C:$C,Vitezistii!N$1))+SUMIFS(Data!$S:$S,Data!$A:$A,Vitezistii!$B21,Data!$C:$C,Vitezistii!N$1),0)</f>
        <v>3.25</v>
      </c>
      <c r="O21" s="105">
        <f>IFERROR(IF(SUMIFS(Data!$K:$K,Data!$A:$A,Vitezistii!$B21,Data!$C:$C,Vitezistii!O$1)=0," ",SUMIFS(Data!$K:$K,Data!$A:$A,Vitezistii!$B21,Data!$C:$C,Vitezistii!O$1))+SUMIFS(Data!$S:$S,Data!$A:$A,Vitezistii!$B21,Data!$C:$C,Vitezistii!O$1),0)</f>
        <v>3.75</v>
      </c>
      <c r="P21" s="105">
        <f>IFERROR(IF(SUMIFS(Data!$K:$K,Data!$A:$A,Vitezistii!$B21,Data!$C:$C,Vitezistii!P$1)=0," ",SUMIFS(Data!$K:$K,Data!$A:$A,Vitezistii!$B21,Data!$C:$C,Vitezistii!P$1))+SUMIFS(Data!$S:$S,Data!$A:$A,Vitezistii!$B21,Data!$C:$C,Vitezistii!P$1),0)</f>
        <v>3</v>
      </c>
      <c r="Q21" s="105">
        <f>IFERROR(IF(SUMIFS(Data!$K:$K,Data!$A:$A,Vitezistii!$B21,Data!$C:$C,Vitezistii!Q$1)=0," ",SUMIFS(Data!$K:$K,Data!$A:$A,Vitezistii!$B21,Data!$C:$C,Vitezistii!Q$1))+SUMIFS(Data!$S:$S,Data!$A:$A,Vitezistii!$B21,Data!$C:$C,Vitezistii!Q$1),0)</f>
        <v>4.25</v>
      </c>
      <c r="R21" s="105">
        <f t="shared" si="0"/>
        <v>52.25</v>
      </c>
      <c r="S21" s="105">
        <f>SUMIFS(Data!D:D,Data!A:A,Vitezistii!B21)</f>
        <v>218.11999999999998</v>
      </c>
      <c r="T21" s="11">
        <f>SUMIFS(Data!I:I,Data!A:A,Vitezistii!B21)/COUNTIF(Data!A:A,Vitezistii!B21)</f>
        <v>3.7547988883851282E-3</v>
      </c>
    </row>
    <row r="22" spans="1:20" ht="12.75" x14ac:dyDescent="0.2">
      <c r="A22" s="65">
        <v>21</v>
      </c>
      <c r="B22" s="27" t="s">
        <v>160</v>
      </c>
      <c r="C22" s="105">
        <f>IFERROR(IF(SUMIFS(Data!$K:$K,Data!$A:$A,Vitezistii!$B22,Data!$C:$C,Vitezistii!C$1)=0," ",SUMIFS(Data!$K:$K,Data!$A:$A,Vitezistii!$B22,Data!$C:$C,Vitezistii!C$1))+SUMIFS(Data!$S:$S,Data!$A:$A,Vitezistii!$B22,Data!$C:$C,Vitezistii!C$1),0)</f>
        <v>4.25</v>
      </c>
      <c r="D22" s="105">
        <f>IFERROR(IF(SUMIFS(Data!$K:$K,Data!$A:$A,Vitezistii!$B22,Data!$C:$C,Vitezistii!D$1)=0," ",SUMIFS(Data!$K:$K,Data!$A:$A,Vitezistii!$B22,Data!$C:$C,Vitezistii!D$1))+SUMIFS(Data!$S:$S,Data!$A:$A,Vitezistii!$B22,Data!$C:$C,Vitezistii!D$1),0)</f>
        <v>4</v>
      </c>
      <c r="E22" s="105">
        <f>IFERROR(IF(SUMIFS(Data!$K:$K,Data!$A:$A,Vitezistii!$B22,Data!$C:$C,Vitezistii!E$1)=0," ",SUMIFS(Data!$K:$K,Data!$A:$A,Vitezistii!$B22,Data!$C:$C,Vitezistii!E$1))+SUMIFS(Data!$S:$S,Data!$A:$A,Vitezistii!$B22,Data!$C:$C,Vitezistii!E$1),0)</f>
        <v>0.5</v>
      </c>
      <c r="F22" s="105">
        <f>IFERROR(IF(SUMIFS(Data!$K:$K,Data!$A:$A,Vitezistii!$B22,Data!$C:$C,Vitezistii!F$1)=0," ",SUMIFS(Data!$K:$K,Data!$A:$A,Vitezistii!$B22,Data!$C:$C,Vitezistii!F$1))+SUMIFS(Data!$S:$S,Data!$A:$A,Vitezistii!$B22,Data!$C:$C,Vitezistii!F$1),0)</f>
        <v>4.25</v>
      </c>
      <c r="G22" s="105">
        <f>IFERROR(IF(SUMIFS(Data!$K:$K,Data!$A:$A,Vitezistii!$B22,Data!$C:$C,Vitezistii!G$1)=0," ",SUMIFS(Data!$K:$K,Data!$A:$A,Vitezistii!$B22,Data!$C:$C,Vitezistii!G$1))+SUMIFS(Data!$S:$S,Data!$A:$A,Vitezistii!$B22,Data!$C:$C,Vitezistii!G$1),0)</f>
        <v>5.45</v>
      </c>
      <c r="H22" s="105">
        <f>IFERROR(IF(SUMIFS(Data!$K:$K,Data!$A:$A,Vitezistii!$B22,Data!$C:$C,Vitezistii!H$1)=0," ",SUMIFS(Data!$K:$K,Data!$A:$A,Vitezistii!$B22,Data!$C:$C,Vitezistii!H$1))+SUMIFS(Data!$S:$S,Data!$A:$A,Vitezistii!$B22,Data!$C:$C,Vitezistii!H$1),0)</f>
        <v>3.25</v>
      </c>
      <c r="I22" s="105">
        <f>IFERROR(IF(SUMIFS(Data!$K:$K,Data!$A:$A,Vitezistii!$B22,Data!$C:$C,Vitezistii!I$1)=0," ",SUMIFS(Data!$K:$K,Data!$A:$A,Vitezistii!$B22,Data!$C:$C,Vitezistii!I$1))+SUMIFS(Data!$S:$S,Data!$A:$A,Vitezistii!$B22,Data!$C:$C,Vitezistii!I$1),0)</f>
        <v>4</v>
      </c>
      <c r="J22" s="105">
        <f>IFERROR(IF(SUMIFS(Data!$K:$K,Data!$A:$A,Vitezistii!$B22,Data!$C:$C,Vitezistii!J$1)=0," ",SUMIFS(Data!$K:$K,Data!$A:$A,Vitezistii!$B22,Data!$C:$C,Vitezistii!J$1))+SUMIFS(Data!$S:$S,Data!$A:$A,Vitezistii!$B22,Data!$C:$C,Vitezistii!J$1),0)</f>
        <v>4.75</v>
      </c>
      <c r="K22" s="105">
        <f>IFERROR(IF(SUMIFS(Data!$K:$K,Data!$A:$A,Vitezistii!$B22,Data!$C:$C,Vitezistii!K$1)=0," ",SUMIFS(Data!$K:$K,Data!$A:$A,Vitezistii!$B22,Data!$C:$C,Vitezistii!K$1))+SUMIFS(Data!$S:$S,Data!$A:$A,Vitezistii!$B22,Data!$C:$C,Vitezistii!K$1),0)</f>
        <v>4.25</v>
      </c>
      <c r="L22" s="105">
        <f>IFERROR(IF(SUMIFS(Data!$K:$K,Data!$A:$A,Vitezistii!$B22,Data!$C:$C,Vitezistii!L$1)=0," ",SUMIFS(Data!$K:$K,Data!$A:$A,Vitezistii!$B22,Data!$C:$C,Vitezistii!L$1))+SUMIFS(Data!$S:$S,Data!$A:$A,Vitezistii!$B22,Data!$C:$C,Vitezistii!L$1),0)</f>
        <v>4.25</v>
      </c>
      <c r="M22" s="105">
        <f>IFERROR(IF(SUMIFS(Data!$K:$K,Data!$A:$A,Vitezistii!$B22,Data!$C:$C,Vitezistii!M$1)=0," ",SUMIFS(Data!$K:$K,Data!$A:$A,Vitezistii!$B22,Data!$C:$C,Vitezistii!M$1))+SUMIFS(Data!$S:$S,Data!$A:$A,Vitezistii!$B22,Data!$C:$C,Vitezistii!M$1),0)</f>
        <v>4.5</v>
      </c>
      <c r="N22" s="105">
        <f>IFERROR(IF(SUMIFS(Data!$K:$K,Data!$A:$A,Vitezistii!$B22,Data!$C:$C,Vitezistii!N$1)=0," ",SUMIFS(Data!$K:$K,Data!$A:$A,Vitezistii!$B22,Data!$C:$C,Vitezistii!N$1))+SUMIFS(Data!$S:$S,Data!$A:$A,Vitezistii!$B22,Data!$C:$C,Vitezistii!N$1),0)</f>
        <v>4.25</v>
      </c>
      <c r="O22" s="105">
        <f>IFERROR(IF(SUMIFS(Data!$K:$K,Data!$A:$A,Vitezistii!$B22,Data!$C:$C,Vitezistii!O$1)=0," ",SUMIFS(Data!$K:$K,Data!$A:$A,Vitezistii!$B22,Data!$C:$C,Vitezistii!O$1))+SUMIFS(Data!$S:$S,Data!$A:$A,Vitezistii!$B22,Data!$C:$C,Vitezistii!O$1),0)</f>
        <v>0.5</v>
      </c>
      <c r="P22" s="105">
        <f>IFERROR(IF(SUMIFS(Data!$K:$K,Data!$A:$A,Vitezistii!$B22,Data!$C:$C,Vitezistii!P$1)=0," ",SUMIFS(Data!$K:$K,Data!$A:$A,Vitezistii!$B22,Data!$C:$C,Vitezistii!P$1))+SUMIFS(Data!$S:$S,Data!$A:$A,Vitezistii!$B22,Data!$C:$C,Vitezistii!P$1),0)</f>
        <v>2</v>
      </c>
      <c r="Q22" s="105">
        <f>IFERROR(IF(SUMIFS(Data!$K:$K,Data!$A:$A,Vitezistii!$B22,Data!$C:$C,Vitezistii!Q$1)=0," ",SUMIFS(Data!$K:$K,Data!$A:$A,Vitezistii!$B22,Data!$C:$C,Vitezistii!Q$1))+SUMIFS(Data!$S:$S,Data!$A:$A,Vitezistii!$B22,Data!$C:$C,Vitezistii!Q$1),0)</f>
        <v>2</v>
      </c>
      <c r="R22" s="105">
        <f t="shared" si="0"/>
        <v>52.2</v>
      </c>
      <c r="S22" s="105">
        <f>SUMIFS(Data!D:D,Data!A:A,Vitezistii!B22)</f>
        <v>334.53999999999996</v>
      </c>
      <c r="T22" s="11">
        <f>SUMIFS(Data!I:I,Data!A:A,Vitezistii!B22)/COUNTIF(Data!A:A,Vitezistii!B22)</f>
        <v>3.6268158403318603E-3</v>
      </c>
    </row>
    <row r="23" spans="1:20" ht="12.75" x14ac:dyDescent="0.2">
      <c r="A23" s="65">
        <v>22</v>
      </c>
      <c r="B23" s="27" t="s">
        <v>339</v>
      </c>
      <c r="C23" s="105">
        <f>IFERROR(IF(SUMIFS(Data!$K:$K,Data!$A:$A,Vitezistii!$B23,Data!$C:$C,Vitezistii!C$1)=0," ",SUMIFS(Data!$K:$K,Data!$A:$A,Vitezistii!$B23,Data!$C:$C,Vitezistii!C$1))+SUMIFS(Data!$S:$S,Data!$A:$A,Vitezistii!$B23,Data!$C:$C,Vitezistii!C$1),0)</f>
        <v>4</v>
      </c>
      <c r="D23" s="105">
        <f>IFERROR(IF(SUMIFS(Data!$K:$K,Data!$A:$A,Vitezistii!$B23,Data!$C:$C,Vitezistii!D$1)=0," ",SUMIFS(Data!$K:$K,Data!$A:$A,Vitezistii!$B23,Data!$C:$C,Vitezistii!D$1))+SUMIFS(Data!$S:$S,Data!$A:$A,Vitezistii!$B23,Data!$C:$C,Vitezistii!D$1),0)</f>
        <v>4.25</v>
      </c>
      <c r="E23" s="105">
        <f>IFERROR(IF(SUMIFS(Data!$K:$K,Data!$A:$A,Vitezistii!$B23,Data!$C:$C,Vitezistii!E$1)=0," ",SUMIFS(Data!$K:$K,Data!$A:$A,Vitezistii!$B23,Data!$C:$C,Vitezistii!E$1))+SUMIFS(Data!$S:$S,Data!$A:$A,Vitezistii!$B23,Data!$C:$C,Vitezistii!E$1),0)</f>
        <v>3.75</v>
      </c>
      <c r="F23" s="105">
        <f>IFERROR(IF(SUMIFS(Data!$K:$K,Data!$A:$A,Vitezistii!$B23,Data!$C:$C,Vitezistii!F$1)=0," ",SUMIFS(Data!$K:$K,Data!$A:$A,Vitezistii!$B23,Data!$C:$C,Vitezistii!F$1))+SUMIFS(Data!$S:$S,Data!$A:$A,Vitezistii!$B23,Data!$C:$C,Vitezistii!F$1),0)</f>
        <v>3.25</v>
      </c>
      <c r="G23" s="105">
        <f>IFERROR(IF(SUMIFS(Data!$K:$K,Data!$A:$A,Vitezistii!$B23,Data!$C:$C,Vitezistii!G$1)=0," ",SUMIFS(Data!$K:$K,Data!$A:$A,Vitezistii!$B23,Data!$C:$C,Vitezistii!G$1))+SUMIFS(Data!$S:$S,Data!$A:$A,Vitezistii!$B23,Data!$C:$C,Vitezistii!G$1),0)</f>
        <v>3.5</v>
      </c>
      <c r="H23" s="105">
        <f>IFERROR(IF(SUMIFS(Data!$K:$K,Data!$A:$A,Vitezistii!$B23,Data!$C:$C,Vitezistii!H$1)=0," ",SUMIFS(Data!$K:$K,Data!$A:$A,Vitezistii!$B23,Data!$C:$C,Vitezistii!H$1))+SUMIFS(Data!$S:$S,Data!$A:$A,Vitezistii!$B23,Data!$C:$C,Vitezistii!H$1),0)</f>
        <v>2</v>
      </c>
      <c r="I23" s="105">
        <f>IFERROR(IF(SUMIFS(Data!$K:$K,Data!$A:$A,Vitezistii!$B23,Data!$C:$C,Vitezistii!I$1)=0," ",SUMIFS(Data!$K:$K,Data!$A:$A,Vitezistii!$B23,Data!$C:$C,Vitezistii!I$1))+SUMIFS(Data!$S:$S,Data!$A:$A,Vitezistii!$B23,Data!$C:$C,Vitezistii!I$1),0)</f>
        <v>4</v>
      </c>
      <c r="J23" s="105">
        <f>IFERROR(IF(SUMIFS(Data!$K:$K,Data!$A:$A,Vitezistii!$B23,Data!$C:$C,Vitezistii!J$1)=0," ",SUMIFS(Data!$K:$K,Data!$A:$A,Vitezistii!$B23,Data!$C:$C,Vitezistii!J$1))+SUMIFS(Data!$S:$S,Data!$A:$A,Vitezistii!$B23,Data!$C:$C,Vitezistii!J$1),0)</f>
        <v>4</v>
      </c>
      <c r="K23" s="105">
        <f>IFERROR(IF(SUMIFS(Data!$K:$K,Data!$A:$A,Vitezistii!$B23,Data!$C:$C,Vitezistii!K$1)=0," ",SUMIFS(Data!$K:$K,Data!$A:$A,Vitezistii!$B23,Data!$C:$C,Vitezistii!K$1))+SUMIFS(Data!$S:$S,Data!$A:$A,Vitezistii!$B23,Data!$C:$C,Vitezistii!K$1),0)</f>
        <v>2.5</v>
      </c>
      <c r="L23" s="105">
        <f>IFERROR(IF(SUMIFS(Data!$K:$K,Data!$A:$A,Vitezistii!$B23,Data!$C:$C,Vitezistii!L$1)=0," ",SUMIFS(Data!$K:$K,Data!$A:$A,Vitezistii!$B23,Data!$C:$C,Vitezistii!L$1))+SUMIFS(Data!$S:$S,Data!$A:$A,Vitezistii!$B23,Data!$C:$C,Vitezistii!L$1),0)</f>
        <v>4.25</v>
      </c>
      <c r="M23" s="105">
        <f>IFERROR(IF(SUMIFS(Data!$K:$K,Data!$A:$A,Vitezistii!$B23,Data!$C:$C,Vitezistii!M$1)=0," ",SUMIFS(Data!$K:$K,Data!$A:$A,Vitezistii!$B23,Data!$C:$C,Vitezistii!M$1))+SUMIFS(Data!$S:$S,Data!$A:$A,Vitezistii!$B23,Data!$C:$C,Vitezistii!M$1),0)</f>
        <v>3.5</v>
      </c>
      <c r="N23" s="105">
        <f>IFERROR(IF(SUMIFS(Data!$K:$K,Data!$A:$A,Vitezistii!$B23,Data!$C:$C,Vitezistii!N$1)=0," ",SUMIFS(Data!$K:$K,Data!$A:$A,Vitezistii!$B23,Data!$C:$C,Vitezistii!N$1))+SUMIFS(Data!$S:$S,Data!$A:$A,Vitezistii!$B23,Data!$C:$C,Vitezistii!N$1),0)</f>
        <v>3.25</v>
      </c>
      <c r="O23" s="105">
        <f>IFERROR(IF(SUMIFS(Data!$K:$K,Data!$A:$A,Vitezistii!$B23,Data!$C:$C,Vitezistii!O$1)=0," ",SUMIFS(Data!$K:$K,Data!$A:$A,Vitezistii!$B23,Data!$C:$C,Vitezistii!O$1))+SUMIFS(Data!$S:$S,Data!$A:$A,Vitezistii!$B23,Data!$C:$C,Vitezistii!O$1),0)</f>
        <v>2</v>
      </c>
      <c r="P23" s="105">
        <f>IFERROR(IF(SUMIFS(Data!$K:$K,Data!$A:$A,Vitezistii!$B23,Data!$C:$C,Vitezistii!P$1)=0," ",SUMIFS(Data!$K:$K,Data!$A:$A,Vitezistii!$B23,Data!$C:$C,Vitezistii!P$1))+SUMIFS(Data!$S:$S,Data!$A:$A,Vitezistii!$B23,Data!$C:$C,Vitezistii!P$1),0)</f>
        <v>3.5</v>
      </c>
      <c r="Q23" s="105">
        <f>IFERROR(IF(SUMIFS(Data!$K:$K,Data!$A:$A,Vitezistii!$B23,Data!$C:$C,Vitezistii!Q$1)=0," ",SUMIFS(Data!$K:$K,Data!$A:$A,Vitezistii!$B23,Data!$C:$C,Vitezistii!Q$1))+SUMIFS(Data!$S:$S,Data!$A:$A,Vitezistii!$B23,Data!$C:$C,Vitezistii!Q$1),0)</f>
        <v>4.25</v>
      </c>
      <c r="R23" s="105">
        <f t="shared" si="0"/>
        <v>52</v>
      </c>
      <c r="S23" s="105">
        <f>SUMIFS(Data!D:D,Data!A:A,Vitezistii!B23)</f>
        <v>264.44</v>
      </c>
      <c r="T23" s="11">
        <f>SUMIFS(Data!I:I,Data!A:A,Vitezistii!B23)/COUNTIF(Data!A:A,Vitezistii!B23)</f>
        <v>4.0658856070346586E-3</v>
      </c>
    </row>
    <row r="24" spans="1:20" ht="12.75" x14ac:dyDescent="0.2">
      <c r="A24" s="65">
        <v>23</v>
      </c>
      <c r="B24" s="27" t="s">
        <v>347</v>
      </c>
      <c r="C24" s="105">
        <f>IFERROR(IF(SUMIFS(Data!$K:$K,Data!$A:$A,Vitezistii!$B24,Data!$C:$C,Vitezistii!C$1)=0," ",SUMIFS(Data!$K:$K,Data!$A:$A,Vitezistii!$B24,Data!$C:$C,Vitezistii!C$1))+SUMIFS(Data!$S:$S,Data!$A:$A,Vitezistii!$B24,Data!$C:$C,Vitezistii!C$1),0)</f>
        <v>2.5</v>
      </c>
      <c r="D24" s="105">
        <f>IFERROR(IF(SUMIFS(Data!$K:$K,Data!$A:$A,Vitezistii!$B24,Data!$C:$C,Vitezistii!D$1)=0," ",SUMIFS(Data!$K:$K,Data!$A:$A,Vitezistii!$B24,Data!$C:$C,Vitezistii!D$1))+SUMIFS(Data!$S:$S,Data!$A:$A,Vitezistii!$B24,Data!$C:$C,Vitezistii!D$1),0)</f>
        <v>4</v>
      </c>
      <c r="E24" s="105">
        <f>IFERROR(IF(SUMIFS(Data!$K:$K,Data!$A:$A,Vitezistii!$B24,Data!$C:$C,Vitezistii!E$1)=0," ",SUMIFS(Data!$K:$K,Data!$A:$A,Vitezistii!$B24,Data!$C:$C,Vitezistii!E$1))+SUMIFS(Data!$S:$S,Data!$A:$A,Vitezistii!$B24,Data!$C:$C,Vitezistii!E$1),0)</f>
        <v>3.25</v>
      </c>
      <c r="F24" s="105">
        <f>IFERROR(IF(SUMIFS(Data!$K:$K,Data!$A:$A,Vitezistii!$B24,Data!$C:$C,Vitezistii!F$1)=0," ",SUMIFS(Data!$K:$K,Data!$A:$A,Vitezistii!$B24,Data!$C:$C,Vitezistii!F$1))+SUMIFS(Data!$S:$S,Data!$A:$A,Vitezistii!$B24,Data!$C:$C,Vitezistii!F$1),0)</f>
        <v>3</v>
      </c>
      <c r="G24" s="105">
        <f>IFERROR(IF(SUMIFS(Data!$K:$K,Data!$A:$A,Vitezistii!$B24,Data!$C:$C,Vitezistii!G$1)=0," ",SUMIFS(Data!$K:$K,Data!$A:$A,Vitezistii!$B24,Data!$C:$C,Vitezistii!G$1))+SUMIFS(Data!$S:$S,Data!$A:$A,Vitezistii!$B24,Data!$C:$C,Vitezistii!G$1),0)</f>
        <v>4.25</v>
      </c>
      <c r="H24" s="105">
        <f>IFERROR(IF(SUMIFS(Data!$K:$K,Data!$A:$A,Vitezistii!$B24,Data!$C:$C,Vitezistii!H$1)=0," ",SUMIFS(Data!$K:$K,Data!$A:$A,Vitezistii!$B24,Data!$C:$C,Vitezistii!H$1))+SUMIFS(Data!$S:$S,Data!$A:$A,Vitezistii!$B24,Data!$C:$C,Vitezistii!H$1),0)</f>
        <v>3</v>
      </c>
      <c r="I24" s="105">
        <f>IFERROR(IF(SUMIFS(Data!$K:$K,Data!$A:$A,Vitezistii!$B24,Data!$C:$C,Vitezistii!I$1)=0," ",SUMIFS(Data!$K:$K,Data!$A:$A,Vitezistii!$B24,Data!$C:$C,Vitezistii!I$1))+SUMIFS(Data!$S:$S,Data!$A:$A,Vitezistii!$B24,Data!$C:$C,Vitezistii!I$1),0)</f>
        <v>3.5</v>
      </c>
      <c r="J24" s="105">
        <f>IFERROR(IF(SUMIFS(Data!$K:$K,Data!$A:$A,Vitezistii!$B24,Data!$C:$C,Vitezistii!J$1)=0," ",SUMIFS(Data!$K:$K,Data!$A:$A,Vitezistii!$B24,Data!$C:$C,Vitezistii!J$1))+SUMIFS(Data!$S:$S,Data!$A:$A,Vitezistii!$B24,Data!$C:$C,Vitezistii!J$1),0)</f>
        <v>4.75</v>
      </c>
      <c r="K24" s="105">
        <f>IFERROR(IF(SUMIFS(Data!$K:$K,Data!$A:$A,Vitezistii!$B24,Data!$C:$C,Vitezistii!K$1)=0," ",SUMIFS(Data!$K:$K,Data!$A:$A,Vitezistii!$B24,Data!$C:$C,Vitezistii!K$1))+SUMIFS(Data!$S:$S,Data!$A:$A,Vitezistii!$B24,Data!$C:$C,Vitezistii!K$1),0)</f>
        <v>3</v>
      </c>
      <c r="L24" s="105">
        <f>IFERROR(IF(SUMIFS(Data!$K:$K,Data!$A:$A,Vitezistii!$B24,Data!$C:$C,Vitezistii!L$1)=0," ",SUMIFS(Data!$K:$K,Data!$A:$A,Vitezistii!$B24,Data!$C:$C,Vitezistii!L$1))+SUMIFS(Data!$S:$S,Data!$A:$A,Vitezistii!$B24,Data!$C:$C,Vitezistii!L$1),0)</f>
        <v>3.5</v>
      </c>
      <c r="M24" s="105">
        <f>IFERROR(IF(SUMIFS(Data!$K:$K,Data!$A:$A,Vitezistii!$B24,Data!$C:$C,Vitezistii!M$1)=0," ",SUMIFS(Data!$K:$K,Data!$A:$A,Vitezistii!$B24,Data!$C:$C,Vitezistii!M$1))+SUMIFS(Data!$S:$S,Data!$A:$A,Vitezistii!$B24,Data!$C:$C,Vitezistii!M$1),0)</f>
        <v>4.5</v>
      </c>
      <c r="N24" s="105">
        <f>IFERROR(IF(SUMIFS(Data!$K:$K,Data!$A:$A,Vitezistii!$B24,Data!$C:$C,Vitezistii!N$1)=0," ",SUMIFS(Data!$K:$K,Data!$A:$A,Vitezistii!$B24,Data!$C:$C,Vitezistii!N$1))+SUMIFS(Data!$S:$S,Data!$A:$A,Vitezistii!$B24,Data!$C:$C,Vitezistii!N$1),0)</f>
        <v>4</v>
      </c>
      <c r="O24" s="105">
        <f>IFERROR(IF(SUMIFS(Data!$K:$K,Data!$A:$A,Vitezistii!$B24,Data!$C:$C,Vitezistii!O$1)=0," ",SUMIFS(Data!$K:$K,Data!$A:$A,Vitezistii!$B24,Data!$C:$C,Vitezistii!O$1))+SUMIFS(Data!$S:$S,Data!$A:$A,Vitezistii!$B24,Data!$C:$C,Vitezistii!O$1),0)</f>
        <v>2.5</v>
      </c>
      <c r="P24" s="105">
        <f>IFERROR(IF(SUMIFS(Data!$K:$K,Data!$A:$A,Vitezistii!$B24,Data!$C:$C,Vitezistii!P$1)=0," ",SUMIFS(Data!$K:$K,Data!$A:$A,Vitezistii!$B24,Data!$C:$C,Vitezistii!P$1))+SUMIFS(Data!$S:$S,Data!$A:$A,Vitezistii!$B24,Data!$C:$C,Vitezistii!P$1),0)</f>
        <v>2</v>
      </c>
      <c r="Q24" s="105">
        <f>IFERROR(IF(SUMIFS(Data!$K:$K,Data!$A:$A,Vitezistii!$B24,Data!$C:$C,Vitezistii!Q$1)=0," ",SUMIFS(Data!$K:$K,Data!$A:$A,Vitezistii!$B24,Data!$C:$C,Vitezistii!Q$1))+SUMIFS(Data!$S:$S,Data!$A:$A,Vitezistii!$B24,Data!$C:$C,Vitezistii!Q$1),0)</f>
        <v>4</v>
      </c>
      <c r="R24" s="105">
        <f t="shared" si="0"/>
        <v>51.75</v>
      </c>
      <c r="S24" s="105">
        <f>SUMIFS(Data!D:D,Data!A:A,Vitezistii!B24)</f>
        <v>212.81</v>
      </c>
      <c r="T24" s="11">
        <f>SUMIFS(Data!I:I,Data!A:A,Vitezistii!B24)/COUNTIF(Data!A:A,Vitezistii!B24)</f>
        <v>3.739354472604965E-3</v>
      </c>
    </row>
    <row r="25" spans="1:20" ht="12.75" x14ac:dyDescent="0.2">
      <c r="A25" s="65">
        <v>24</v>
      </c>
      <c r="B25" s="27" t="s">
        <v>493</v>
      </c>
      <c r="C25" s="105">
        <f>IFERROR(IF(SUMIFS(Data!$K:$K,Data!$A:$A,Vitezistii!$B25,Data!$C:$C,Vitezistii!C$1)=0," ",SUMIFS(Data!$K:$K,Data!$A:$A,Vitezistii!$B25,Data!$C:$C,Vitezistii!C$1))+SUMIFS(Data!$S:$S,Data!$A:$A,Vitezistii!$B25,Data!$C:$C,Vitezistii!C$1),0)</f>
        <v>3.5</v>
      </c>
      <c r="D25" s="105">
        <f>IFERROR(IF(SUMIFS(Data!$K:$K,Data!$A:$A,Vitezistii!$B25,Data!$C:$C,Vitezistii!D$1)=0," ",SUMIFS(Data!$K:$K,Data!$A:$A,Vitezistii!$B25,Data!$C:$C,Vitezistii!D$1))+SUMIFS(Data!$S:$S,Data!$A:$A,Vitezistii!$B25,Data!$C:$C,Vitezistii!D$1),0)</f>
        <v>3.5</v>
      </c>
      <c r="E25" s="105">
        <f>IFERROR(IF(SUMIFS(Data!$K:$K,Data!$A:$A,Vitezistii!$B25,Data!$C:$C,Vitezistii!E$1)=0," ",SUMIFS(Data!$K:$K,Data!$A:$A,Vitezistii!$B25,Data!$C:$C,Vitezistii!E$1))+SUMIFS(Data!$S:$S,Data!$A:$A,Vitezistii!$B25,Data!$C:$C,Vitezistii!E$1),0)</f>
        <v>4.5</v>
      </c>
      <c r="F25" s="105">
        <f>IFERROR(IF(SUMIFS(Data!$K:$K,Data!$A:$A,Vitezistii!$B25,Data!$C:$C,Vitezistii!F$1)=0," ",SUMIFS(Data!$K:$K,Data!$A:$A,Vitezistii!$B25,Data!$C:$C,Vitezistii!F$1))+SUMIFS(Data!$S:$S,Data!$A:$A,Vitezistii!$B25,Data!$C:$C,Vitezistii!F$1),0)</f>
        <v>3</v>
      </c>
      <c r="G25" s="105">
        <f>IFERROR(IF(SUMIFS(Data!$K:$K,Data!$A:$A,Vitezistii!$B25,Data!$C:$C,Vitezistii!G$1)=0," ",SUMIFS(Data!$K:$K,Data!$A:$A,Vitezistii!$B25,Data!$C:$C,Vitezistii!G$1))+SUMIFS(Data!$S:$S,Data!$A:$A,Vitezistii!$B25,Data!$C:$C,Vitezistii!G$1),0)</f>
        <v>3.75</v>
      </c>
      <c r="H25" s="105">
        <f>IFERROR(IF(SUMIFS(Data!$K:$K,Data!$A:$A,Vitezistii!$B25,Data!$C:$C,Vitezistii!H$1)=0," ",SUMIFS(Data!$K:$K,Data!$A:$A,Vitezistii!$B25,Data!$C:$C,Vitezistii!H$1))+SUMIFS(Data!$S:$S,Data!$A:$A,Vitezistii!$B25,Data!$C:$C,Vitezistii!H$1),0)</f>
        <v>3.5</v>
      </c>
      <c r="I25" s="105">
        <f>IFERROR(IF(SUMIFS(Data!$K:$K,Data!$A:$A,Vitezistii!$B25,Data!$C:$C,Vitezistii!I$1)=0," ",SUMIFS(Data!$K:$K,Data!$A:$A,Vitezistii!$B25,Data!$C:$C,Vitezistii!I$1))+SUMIFS(Data!$S:$S,Data!$A:$A,Vitezistii!$B25,Data!$C:$C,Vitezistii!I$1),0)</f>
        <v>3.5</v>
      </c>
      <c r="J25" s="105">
        <f>IFERROR(IF(SUMIFS(Data!$K:$K,Data!$A:$A,Vitezistii!$B25,Data!$C:$C,Vitezistii!J$1)=0," ",SUMIFS(Data!$K:$K,Data!$A:$A,Vitezistii!$B25,Data!$C:$C,Vitezistii!J$1))+SUMIFS(Data!$S:$S,Data!$A:$A,Vitezistii!$B25,Data!$C:$C,Vitezistii!J$1),0)</f>
        <v>4</v>
      </c>
      <c r="K25" s="105">
        <f>IFERROR(IF(SUMIFS(Data!$K:$K,Data!$A:$A,Vitezistii!$B25,Data!$C:$C,Vitezistii!K$1)=0," ",SUMIFS(Data!$K:$K,Data!$A:$A,Vitezistii!$B25,Data!$C:$C,Vitezistii!K$1))+SUMIFS(Data!$S:$S,Data!$A:$A,Vitezistii!$B25,Data!$C:$C,Vitezistii!K$1),0)</f>
        <v>3.5</v>
      </c>
      <c r="L25" s="105">
        <f>IFERROR(IF(SUMIFS(Data!$K:$K,Data!$A:$A,Vitezistii!$B25,Data!$C:$C,Vitezistii!L$1)=0," ",SUMIFS(Data!$K:$K,Data!$A:$A,Vitezistii!$B25,Data!$C:$C,Vitezistii!L$1))+SUMIFS(Data!$S:$S,Data!$A:$A,Vitezistii!$B25,Data!$C:$C,Vitezistii!L$1),0)</f>
        <v>4</v>
      </c>
      <c r="M25" s="105">
        <f>IFERROR(IF(SUMIFS(Data!$K:$K,Data!$A:$A,Vitezistii!$B25,Data!$C:$C,Vitezistii!M$1)=0," ",SUMIFS(Data!$K:$K,Data!$A:$A,Vitezistii!$B25,Data!$C:$C,Vitezistii!M$1))+SUMIFS(Data!$S:$S,Data!$A:$A,Vitezistii!$B25,Data!$C:$C,Vitezistii!M$1),0)</f>
        <v>2.5</v>
      </c>
      <c r="N25" s="105">
        <f>IFERROR(IF(SUMIFS(Data!$K:$K,Data!$A:$A,Vitezistii!$B25,Data!$C:$C,Vitezistii!N$1)=0," ",SUMIFS(Data!$K:$K,Data!$A:$A,Vitezistii!$B25,Data!$C:$C,Vitezistii!N$1))+SUMIFS(Data!$S:$S,Data!$A:$A,Vitezistii!$B25,Data!$C:$C,Vitezistii!N$1),0)</f>
        <v>4</v>
      </c>
      <c r="O25" s="105">
        <f>IFERROR(IF(SUMIFS(Data!$K:$K,Data!$A:$A,Vitezistii!$B25,Data!$C:$C,Vitezistii!O$1)=0," ",SUMIFS(Data!$K:$K,Data!$A:$A,Vitezistii!$B25,Data!$C:$C,Vitezistii!O$1))+SUMIFS(Data!$S:$S,Data!$A:$A,Vitezistii!$B25,Data!$C:$C,Vitezistii!O$1),0)</f>
        <v>4.25</v>
      </c>
      <c r="P25" s="105">
        <f>IFERROR(IF(SUMIFS(Data!$K:$K,Data!$A:$A,Vitezistii!$B25,Data!$C:$C,Vitezistii!P$1)=0," ",SUMIFS(Data!$K:$K,Data!$A:$A,Vitezistii!$B25,Data!$C:$C,Vitezistii!P$1))+SUMIFS(Data!$S:$S,Data!$A:$A,Vitezistii!$B25,Data!$C:$C,Vitezistii!P$1),0)</f>
        <v>3.25</v>
      </c>
      <c r="Q25" s="105">
        <f>IFERROR(IF(SUMIFS(Data!$K:$K,Data!$A:$A,Vitezistii!$B25,Data!$C:$C,Vitezistii!Q$1)=0," ",SUMIFS(Data!$K:$K,Data!$A:$A,Vitezistii!$B25,Data!$C:$C,Vitezistii!Q$1))+SUMIFS(Data!$S:$S,Data!$A:$A,Vitezistii!$B25,Data!$C:$C,Vitezistii!Q$1),0)</f>
        <v>0.5</v>
      </c>
      <c r="R25" s="105">
        <f t="shared" si="0"/>
        <v>51.25</v>
      </c>
      <c r="S25" s="105">
        <f>SUMIFS(Data!D:D,Data!A:A,Vitezistii!B25)</f>
        <v>315.92999999999995</v>
      </c>
      <c r="T25" s="11">
        <f>SUMIFS(Data!I:I,Data!A:A,Vitezistii!B25)/COUNTIF(Data!A:A,Vitezistii!B25)</f>
        <v>4.1283587206310613E-3</v>
      </c>
    </row>
    <row r="26" spans="1:20" ht="12.75" x14ac:dyDescent="0.2">
      <c r="A26" s="65">
        <v>25</v>
      </c>
      <c r="B26" s="27" t="s">
        <v>182</v>
      </c>
      <c r="C26" s="105">
        <f>IFERROR(IF(SUMIFS(Data!$K:$K,Data!$A:$A,Vitezistii!$B26,Data!$C:$C,Vitezistii!C$1)=0," ",SUMIFS(Data!$K:$K,Data!$A:$A,Vitezistii!$B26,Data!$C:$C,Vitezistii!C$1))+SUMIFS(Data!$S:$S,Data!$A:$A,Vitezistii!$B26,Data!$C:$C,Vitezistii!C$1),0)</f>
        <v>3</v>
      </c>
      <c r="D26" s="105">
        <f>IFERROR(IF(SUMIFS(Data!$K:$K,Data!$A:$A,Vitezistii!$B26,Data!$C:$C,Vitezistii!D$1)=0," ",SUMIFS(Data!$K:$K,Data!$A:$A,Vitezistii!$B26,Data!$C:$C,Vitezistii!D$1))+SUMIFS(Data!$S:$S,Data!$A:$A,Vitezistii!$B26,Data!$C:$C,Vitezistii!D$1),0)</f>
        <v>0</v>
      </c>
      <c r="E26" s="105">
        <f>IFERROR(IF(SUMIFS(Data!$K:$K,Data!$A:$A,Vitezistii!$B26,Data!$C:$C,Vitezistii!E$1)=0," ",SUMIFS(Data!$K:$K,Data!$A:$A,Vitezistii!$B26,Data!$C:$C,Vitezistii!E$1))+SUMIFS(Data!$S:$S,Data!$A:$A,Vitezistii!$B26,Data!$C:$C,Vitezistii!E$1),0)</f>
        <v>4.25</v>
      </c>
      <c r="F26" s="105">
        <f>IFERROR(IF(SUMIFS(Data!$K:$K,Data!$A:$A,Vitezistii!$B26,Data!$C:$C,Vitezistii!F$1)=0," ",SUMIFS(Data!$K:$K,Data!$A:$A,Vitezistii!$B26,Data!$C:$C,Vitezistii!F$1))+SUMIFS(Data!$S:$S,Data!$A:$A,Vitezistii!$B26,Data!$C:$C,Vitezistii!F$1),0)</f>
        <v>3</v>
      </c>
      <c r="G26" s="105">
        <f>IFERROR(IF(SUMIFS(Data!$K:$K,Data!$A:$A,Vitezistii!$B26,Data!$C:$C,Vitezistii!G$1)=0," ",SUMIFS(Data!$K:$K,Data!$A:$A,Vitezistii!$B26,Data!$C:$C,Vitezistii!G$1))+SUMIFS(Data!$S:$S,Data!$A:$A,Vitezistii!$B26,Data!$C:$C,Vitezistii!G$1),0)</f>
        <v>4.5</v>
      </c>
      <c r="H26" s="105">
        <f>IFERROR(IF(SUMIFS(Data!$K:$K,Data!$A:$A,Vitezistii!$B26,Data!$C:$C,Vitezistii!H$1)=0," ",SUMIFS(Data!$K:$K,Data!$A:$A,Vitezistii!$B26,Data!$C:$C,Vitezistii!H$1))+SUMIFS(Data!$S:$S,Data!$A:$A,Vitezistii!$B26,Data!$C:$C,Vitezistii!H$1),0)</f>
        <v>2.5</v>
      </c>
      <c r="I26" s="105">
        <f>IFERROR(IF(SUMIFS(Data!$K:$K,Data!$A:$A,Vitezistii!$B26,Data!$C:$C,Vitezistii!I$1)=0," ",SUMIFS(Data!$K:$K,Data!$A:$A,Vitezistii!$B26,Data!$C:$C,Vitezistii!I$1))+SUMIFS(Data!$S:$S,Data!$A:$A,Vitezistii!$B26,Data!$C:$C,Vitezistii!I$1),0)</f>
        <v>4.5</v>
      </c>
      <c r="J26" s="105">
        <f>IFERROR(IF(SUMIFS(Data!$K:$K,Data!$A:$A,Vitezistii!$B26,Data!$C:$C,Vitezistii!J$1)=0," ",SUMIFS(Data!$K:$K,Data!$A:$A,Vitezistii!$B26,Data!$C:$C,Vitezistii!J$1))+SUMIFS(Data!$S:$S,Data!$A:$A,Vitezistii!$B26,Data!$C:$C,Vitezistii!J$1),0)</f>
        <v>3.75</v>
      </c>
      <c r="K26" s="105">
        <f>IFERROR(IF(SUMIFS(Data!$K:$K,Data!$A:$A,Vitezistii!$B26,Data!$C:$C,Vitezistii!K$1)=0," ",SUMIFS(Data!$K:$K,Data!$A:$A,Vitezistii!$B26,Data!$C:$C,Vitezistii!K$1))+SUMIFS(Data!$S:$S,Data!$A:$A,Vitezistii!$B26,Data!$C:$C,Vitezistii!K$1),0)</f>
        <v>3</v>
      </c>
      <c r="L26" s="105">
        <f>IFERROR(IF(SUMIFS(Data!$K:$K,Data!$A:$A,Vitezistii!$B26,Data!$C:$C,Vitezistii!L$1)=0," ",SUMIFS(Data!$K:$K,Data!$A:$A,Vitezistii!$B26,Data!$C:$C,Vitezistii!L$1))+SUMIFS(Data!$S:$S,Data!$A:$A,Vitezistii!$B26,Data!$C:$C,Vitezistii!L$1),0)</f>
        <v>4.25</v>
      </c>
      <c r="M26" s="105">
        <f>IFERROR(IF(SUMIFS(Data!$K:$K,Data!$A:$A,Vitezistii!$B26,Data!$C:$C,Vitezistii!M$1)=0," ",SUMIFS(Data!$K:$K,Data!$A:$A,Vitezistii!$B26,Data!$C:$C,Vitezistii!M$1))+SUMIFS(Data!$S:$S,Data!$A:$A,Vitezistii!$B26,Data!$C:$C,Vitezistii!M$1),0)</f>
        <v>3.5</v>
      </c>
      <c r="N26" s="105">
        <f>IFERROR(IF(SUMIFS(Data!$K:$K,Data!$A:$A,Vitezistii!$B26,Data!$C:$C,Vitezistii!N$1)=0," ",SUMIFS(Data!$K:$K,Data!$A:$A,Vitezistii!$B26,Data!$C:$C,Vitezistii!N$1))+SUMIFS(Data!$S:$S,Data!$A:$A,Vitezistii!$B26,Data!$C:$C,Vitezistii!N$1),0)</f>
        <v>4.75</v>
      </c>
      <c r="O26" s="105">
        <f>IFERROR(IF(SUMIFS(Data!$K:$K,Data!$A:$A,Vitezistii!$B26,Data!$C:$C,Vitezistii!O$1)=0," ",SUMIFS(Data!$K:$K,Data!$A:$A,Vitezistii!$B26,Data!$C:$C,Vitezistii!O$1))+SUMIFS(Data!$S:$S,Data!$A:$A,Vitezistii!$B26,Data!$C:$C,Vitezistii!O$1),0)</f>
        <v>2</v>
      </c>
      <c r="P26" s="105">
        <f>IFERROR(IF(SUMIFS(Data!$K:$K,Data!$A:$A,Vitezistii!$B26,Data!$C:$C,Vitezistii!P$1)=0," ",SUMIFS(Data!$K:$K,Data!$A:$A,Vitezistii!$B26,Data!$C:$C,Vitezistii!P$1))+SUMIFS(Data!$S:$S,Data!$A:$A,Vitezistii!$B26,Data!$C:$C,Vitezistii!P$1),0)</f>
        <v>3.75</v>
      </c>
      <c r="Q26" s="105">
        <f>IFERROR(IF(SUMIFS(Data!$K:$K,Data!$A:$A,Vitezistii!$B26,Data!$C:$C,Vitezistii!Q$1)=0," ",SUMIFS(Data!$K:$K,Data!$A:$A,Vitezistii!$B26,Data!$C:$C,Vitezistii!Q$1))+SUMIFS(Data!$S:$S,Data!$A:$A,Vitezistii!$B26,Data!$C:$C,Vitezistii!Q$1),0)</f>
        <v>4.5</v>
      </c>
      <c r="R26" s="105">
        <f t="shared" si="0"/>
        <v>51.25</v>
      </c>
      <c r="S26" s="105">
        <f>SUMIFS(Data!D:D,Data!A:A,Vitezistii!B26)</f>
        <v>272.98000000000008</v>
      </c>
      <c r="T26" s="11">
        <f>SUMIFS(Data!I:I,Data!A:A,Vitezistii!B26)/COUNTIF(Data!A:A,Vitezistii!B26)</f>
        <v>3.7668592874887568E-3</v>
      </c>
    </row>
    <row r="27" spans="1:20" ht="12.75" x14ac:dyDescent="0.2">
      <c r="A27" s="65">
        <v>26</v>
      </c>
      <c r="B27" s="27" t="s">
        <v>109</v>
      </c>
      <c r="C27" s="105">
        <f>IFERROR(IF(SUMIFS(Data!$K:$K,Data!$A:$A,Vitezistii!$B27,Data!$C:$C,Vitezistii!C$1)=0," ",SUMIFS(Data!$K:$K,Data!$A:$A,Vitezistii!$B27,Data!$C:$C,Vitezistii!C$1))+SUMIFS(Data!$S:$S,Data!$A:$A,Vitezistii!$B27,Data!$C:$C,Vitezistii!C$1),0)</f>
        <v>2</v>
      </c>
      <c r="D27" s="105">
        <f>IFERROR(IF(SUMIFS(Data!$K:$K,Data!$A:$A,Vitezistii!$B27,Data!$C:$C,Vitezistii!D$1)=0," ",SUMIFS(Data!$K:$K,Data!$A:$A,Vitezistii!$B27,Data!$C:$C,Vitezistii!D$1))+SUMIFS(Data!$S:$S,Data!$A:$A,Vitezistii!$B27,Data!$C:$C,Vitezistii!D$1),0)</f>
        <v>0</v>
      </c>
      <c r="E27" s="105">
        <f>IFERROR(IF(SUMIFS(Data!$K:$K,Data!$A:$A,Vitezistii!$B27,Data!$C:$C,Vitezistii!E$1)=0," ",SUMIFS(Data!$K:$K,Data!$A:$A,Vitezistii!$B27,Data!$C:$C,Vitezistii!E$1))+SUMIFS(Data!$S:$S,Data!$A:$A,Vitezistii!$B27,Data!$C:$C,Vitezistii!E$1),0)</f>
        <v>4.5</v>
      </c>
      <c r="F27" s="105">
        <f>IFERROR(IF(SUMIFS(Data!$K:$K,Data!$A:$A,Vitezistii!$B27,Data!$C:$C,Vitezistii!F$1)=0," ",SUMIFS(Data!$K:$K,Data!$A:$A,Vitezistii!$B27,Data!$C:$C,Vitezistii!F$1))+SUMIFS(Data!$S:$S,Data!$A:$A,Vitezistii!$B27,Data!$C:$C,Vitezistii!F$1),0)</f>
        <v>3</v>
      </c>
      <c r="G27" s="105">
        <f>IFERROR(IF(SUMIFS(Data!$K:$K,Data!$A:$A,Vitezistii!$B27,Data!$C:$C,Vitezistii!G$1)=0," ",SUMIFS(Data!$K:$K,Data!$A:$A,Vitezistii!$B27,Data!$C:$C,Vitezistii!G$1))+SUMIFS(Data!$S:$S,Data!$A:$A,Vitezistii!$B27,Data!$C:$C,Vitezistii!G$1),0)</f>
        <v>3</v>
      </c>
      <c r="H27" s="105">
        <f>IFERROR(IF(SUMIFS(Data!$K:$K,Data!$A:$A,Vitezistii!$B27,Data!$C:$C,Vitezistii!H$1)=0," ",SUMIFS(Data!$K:$K,Data!$A:$A,Vitezistii!$B27,Data!$C:$C,Vitezistii!H$1))+SUMIFS(Data!$S:$S,Data!$A:$A,Vitezistii!$B27,Data!$C:$C,Vitezistii!H$1),0)</f>
        <v>3.25</v>
      </c>
      <c r="I27" s="105">
        <f>IFERROR(IF(SUMIFS(Data!$K:$K,Data!$A:$A,Vitezistii!$B27,Data!$C:$C,Vitezistii!I$1)=0," ",SUMIFS(Data!$K:$K,Data!$A:$A,Vitezistii!$B27,Data!$C:$C,Vitezistii!I$1))+SUMIFS(Data!$S:$S,Data!$A:$A,Vitezistii!$B27,Data!$C:$C,Vitezistii!I$1),0)</f>
        <v>3.75</v>
      </c>
      <c r="J27" s="105">
        <f>IFERROR(IF(SUMIFS(Data!$K:$K,Data!$A:$A,Vitezistii!$B27,Data!$C:$C,Vitezistii!J$1)=0," ",SUMIFS(Data!$K:$K,Data!$A:$A,Vitezistii!$B27,Data!$C:$C,Vitezistii!J$1))+SUMIFS(Data!$S:$S,Data!$A:$A,Vitezistii!$B27,Data!$C:$C,Vitezistii!J$1),0)</f>
        <v>4</v>
      </c>
      <c r="K27" s="105">
        <f>IFERROR(IF(SUMIFS(Data!$K:$K,Data!$A:$A,Vitezistii!$B27,Data!$C:$C,Vitezistii!K$1)=0," ",SUMIFS(Data!$K:$K,Data!$A:$A,Vitezistii!$B27,Data!$C:$C,Vitezistii!K$1))+SUMIFS(Data!$S:$S,Data!$A:$A,Vitezistii!$B27,Data!$C:$C,Vitezistii!K$1),0)</f>
        <v>4</v>
      </c>
      <c r="L27" s="105">
        <f>IFERROR(IF(SUMIFS(Data!$K:$K,Data!$A:$A,Vitezistii!$B27,Data!$C:$C,Vitezistii!L$1)=0," ",SUMIFS(Data!$K:$K,Data!$A:$A,Vitezistii!$B27,Data!$C:$C,Vitezistii!L$1))+SUMIFS(Data!$S:$S,Data!$A:$A,Vitezistii!$B27,Data!$C:$C,Vitezistii!L$1),0)</f>
        <v>3.75</v>
      </c>
      <c r="M27" s="105">
        <f>IFERROR(IF(SUMIFS(Data!$K:$K,Data!$A:$A,Vitezistii!$B27,Data!$C:$C,Vitezistii!M$1)=0," ",SUMIFS(Data!$K:$K,Data!$A:$A,Vitezistii!$B27,Data!$C:$C,Vitezistii!M$1))+SUMIFS(Data!$S:$S,Data!$A:$A,Vitezistii!$B27,Data!$C:$C,Vitezistii!M$1),0)</f>
        <v>3.5</v>
      </c>
      <c r="N27" s="105">
        <f>IFERROR(IF(SUMIFS(Data!$K:$K,Data!$A:$A,Vitezistii!$B27,Data!$C:$C,Vitezistii!N$1)=0," ",SUMIFS(Data!$K:$K,Data!$A:$A,Vitezistii!$B27,Data!$C:$C,Vitezistii!N$1))+SUMIFS(Data!$S:$S,Data!$A:$A,Vitezistii!$B27,Data!$C:$C,Vitezistii!N$1),0)</f>
        <v>4.75</v>
      </c>
      <c r="O27" s="105">
        <f>IFERROR(IF(SUMIFS(Data!$K:$K,Data!$A:$A,Vitezistii!$B27,Data!$C:$C,Vitezistii!O$1)=0," ",SUMIFS(Data!$K:$K,Data!$A:$A,Vitezistii!$B27,Data!$C:$C,Vitezistii!O$1))+SUMIFS(Data!$S:$S,Data!$A:$A,Vitezistii!$B27,Data!$C:$C,Vitezistii!O$1),0)</f>
        <v>3</v>
      </c>
      <c r="P27" s="105">
        <f>IFERROR(IF(SUMIFS(Data!$K:$K,Data!$A:$A,Vitezistii!$B27,Data!$C:$C,Vitezistii!P$1)=0," ",SUMIFS(Data!$K:$K,Data!$A:$A,Vitezistii!$B27,Data!$C:$C,Vitezistii!P$1))+SUMIFS(Data!$S:$S,Data!$A:$A,Vitezistii!$B27,Data!$C:$C,Vitezistii!P$1),0)</f>
        <v>3.5</v>
      </c>
      <c r="Q27" s="105">
        <f>IFERROR(IF(SUMIFS(Data!$K:$K,Data!$A:$A,Vitezistii!$B27,Data!$C:$C,Vitezistii!Q$1)=0," ",SUMIFS(Data!$K:$K,Data!$A:$A,Vitezistii!$B27,Data!$C:$C,Vitezistii!Q$1))+SUMIFS(Data!$S:$S,Data!$A:$A,Vitezistii!$B27,Data!$C:$C,Vitezistii!Q$1),0)</f>
        <v>4.75</v>
      </c>
      <c r="R27" s="105">
        <f t="shared" si="0"/>
        <v>50.75</v>
      </c>
      <c r="S27" s="105">
        <f>SUMIFS(Data!D:D,Data!A:A,Vitezistii!B27)</f>
        <v>279.40000000000003</v>
      </c>
      <c r="T27" s="11">
        <f>SUMIFS(Data!I:I,Data!A:A,Vitezistii!B27)/COUNTIF(Data!A:A,Vitezistii!B27)</f>
        <v>3.7808234696263664E-3</v>
      </c>
    </row>
    <row r="28" spans="1:20" ht="12.75" x14ac:dyDescent="0.2">
      <c r="A28" s="65">
        <v>27</v>
      </c>
      <c r="B28" s="27" t="s">
        <v>399</v>
      </c>
      <c r="C28" s="105">
        <f>IFERROR(IF(SUMIFS(Data!$K:$K,Data!$A:$A,Vitezistii!$B28,Data!$C:$C,Vitezistii!C$1)=0," ",SUMIFS(Data!$K:$K,Data!$A:$A,Vitezistii!$B28,Data!$C:$C,Vitezistii!C$1))+SUMIFS(Data!$S:$S,Data!$A:$A,Vitezistii!$B28,Data!$C:$C,Vitezistii!C$1),0)</f>
        <v>3.25</v>
      </c>
      <c r="D28" s="105">
        <f>IFERROR(IF(SUMIFS(Data!$K:$K,Data!$A:$A,Vitezistii!$B28,Data!$C:$C,Vitezistii!D$1)=0," ",SUMIFS(Data!$K:$K,Data!$A:$A,Vitezistii!$B28,Data!$C:$C,Vitezistii!D$1))+SUMIFS(Data!$S:$S,Data!$A:$A,Vitezistii!$B28,Data!$C:$C,Vitezistii!D$1),0)</f>
        <v>1</v>
      </c>
      <c r="E28" s="105">
        <f>IFERROR(IF(SUMIFS(Data!$K:$K,Data!$A:$A,Vitezistii!$B28,Data!$C:$C,Vitezistii!E$1)=0," ",SUMIFS(Data!$K:$K,Data!$A:$A,Vitezistii!$B28,Data!$C:$C,Vitezistii!E$1))+SUMIFS(Data!$S:$S,Data!$A:$A,Vitezistii!$B28,Data!$C:$C,Vitezistii!E$1),0)</f>
        <v>3.5</v>
      </c>
      <c r="F28" s="105">
        <f>IFERROR(IF(SUMIFS(Data!$K:$K,Data!$A:$A,Vitezistii!$B28,Data!$C:$C,Vitezistii!F$1)=0," ",SUMIFS(Data!$K:$K,Data!$A:$A,Vitezistii!$B28,Data!$C:$C,Vitezistii!F$1))+SUMIFS(Data!$S:$S,Data!$A:$A,Vitezistii!$B28,Data!$C:$C,Vitezistii!F$1),0)</f>
        <v>3.25</v>
      </c>
      <c r="G28" s="105">
        <f>IFERROR(IF(SUMIFS(Data!$K:$K,Data!$A:$A,Vitezistii!$B28,Data!$C:$C,Vitezistii!G$1)=0," ",SUMIFS(Data!$K:$K,Data!$A:$A,Vitezistii!$B28,Data!$C:$C,Vitezistii!G$1))+SUMIFS(Data!$S:$S,Data!$A:$A,Vitezistii!$B28,Data!$C:$C,Vitezistii!G$1),0)</f>
        <v>3</v>
      </c>
      <c r="H28" s="105">
        <f>IFERROR(IF(SUMIFS(Data!$K:$K,Data!$A:$A,Vitezistii!$B28,Data!$C:$C,Vitezistii!H$1)=0," ",SUMIFS(Data!$K:$K,Data!$A:$A,Vitezistii!$B28,Data!$C:$C,Vitezistii!H$1))+SUMIFS(Data!$S:$S,Data!$A:$A,Vitezistii!$B28,Data!$C:$C,Vitezistii!H$1),0)</f>
        <v>3.25</v>
      </c>
      <c r="I28" s="105">
        <f>IFERROR(IF(SUMIFS(Data!$K:$K,Data!$A:$A,Vitezistii!$B28,Data!$C:$C,Vitezistii!I$1)=0," ",SUMIFS(Data!$K:$K,Data!$A:$A,Vitezistii!$B28,Data!$C:$C,Vitezistii!I$1))+SUMIFS(Data!$S:$S,Data!$A:$A,Vitezistii!$B28,Data!$C:$C,Vitezistii!I$1),0)</f>
        <v>4</v>
      </c>
      <c r="J28" s="105">
        <f>IFERROR(IF(SUMIFS(Data!$K:$K,Data!$A:$A,Vitezistii!$B28,Data!$C:$C,Vitezistii!J$1)=0," ",SUMIFS(Data!$K:$K,Data!$A:$A,Vitezistii!$B28,Data!$C:$C,Vitezistii!J$1))+SUMIFS(Data!$S:$S,Data!$A:$A,Vitezistii!$B28,Data!$C:$C,Vitezistii!J$1),0)</f>
        <v>3.5</v>
      </c>
      <c r="K28" s="105">
        <f>IFERROR(IF(SUMIFS(Data!$K:$K,Data!$A:$A,Vitezistii!$B28,Data!$C:$C,Vitezistii!K$1)=0," ",SUMIFS(Data!$K:$K,Data!$A:$A,Vitezistii!$B28,Data!$C:$C,Vitezistii!K$1))+SUMIFS(Data!$S:$S,Data!$A:$A,Vitezistii!$B28,Data!$C:$C,Vitezistii!K$1),0)</f>
        <v>3.5</v>
      </c>
      <c r="L28" s="105">
        <f>IFERROR(IF(SUMIFS(Data!$K:$K,Data!$A:$A,Vitezistii!$B28,Data!$C:$C,Vitezistii!L$1)=0," ",SUMIFS(Data!$K:$K,Data!$A:$A,Vitezistii!$B28,Data!$C:$C,Vitezistii!L$1))+SUMIFS(Data!$S:$S,Data!$A:$A,Vitezistii!$B28,Data!$C:$C,Vitezistii!L$1),0)</f>
        <v>3.75</v>
      </c>
      <c r="M28" s="105">
        <f>IFERROR(IF(SUMIFS(Data!$K:$K,Data!$A:$A,Vitezistii!$B28,Data!$C:$C,Vitezistii!M$1)=0," ",SUMIFS(Data!$K:$K,Data!$A:$A,Vitezistii!$B28,Data!$C:$C,Vitezistii!M$1))+SUMIFS(Data!$S:$S,Data!$A:$A,Vitezistii!$B28,Data!$C:$C,Vitezistii!M$1),0)</f>
        <v>3.25</v>
      </c>
      <c r="N28" s="105">
        <f>IFERROR(IF(SUMIFS(Data!$K:$K,Data!$A:$A,Vitezistii!$B28,Data!$C:$C,Vitezistii!N$1)=0," ",SUMIFS(Data!$K:$K,Data!$A:$A,Vitezistii!$B28,Data!$C:$C,Vitezistii!N$1))+SUMIFS(Data!$S:$S,Data!$A:$A,Vitezistii!$B28,Data!$C:$C,Vitezistii!N$1),0)</f>
        <v>4</v>
      </c>
      <c r="O28" s="105">
        <f>IFERROR(IF(SUMIFS(Data!$K:$K,Data!$A:$A,Vitezistii!$B28,Data!$C:$C,Vitezistii!O$1)=0," ",SUMIFS(Data!$K:$K,Data!$A:$A,Vitezistii!$B28,Data!$C:$C,Vitezistii!O$1))+SUMIFS(Data!$S:$S,Data!$A:$A,Vitezistii!$B28,Data!$C:$C,Vitezistii!O$1),0)</f>
        <v>3.5</v>
      </c>
      <c r="P28" s="105">
        <f>IFERROR(IF(SUMIFS(Data!$K:$K,Data!$A:$A,Vitezistii!$B28,Data!$C:$C,Vitezistii!P$1)=0," ",SUMIFS(Data!$K:$K,Data!$A:$A,Vitezistii!$B28,Data!$C:$C,Vitezistii!P$1))+SUMIFS(Data!$S:$S,Data!$A:$A,Vitezistii!$B28,Data!$C:$C,Vitezistii!P$1),0)</f>
        <v>3.5</v>
      </c>
      <c r="Q28" s="105">
        <f>IFERROR(IF(SUMIFS(Data!$K:$K,Data!$A:$A,Vitezistii!$B28,Data!$C:$C,Vitezistii!Q$1)=0," ",SUMIFS(Data!$K:$K,Data!$A:$A,Vitezistii!$B28,Data!$C:$C,Vitezistii!Q$1))+SUMIFS(Data!$S:$S,Data!$A:$A,Vitezistii!$B28,Data!$C:$C,Vitezistii!Q$1),0)</f>
        <v>3.75</v>
      </c>
      <c r="R28" s="105">
        <f t="shared" si="0"/>
        <v>50</v>
      </c>
      <c r="S28" s="105">
        <f>SUMIFS(Data!D:D,Data!A:A,Vitezistii!B28)</f>
        <v>270.94000000000005</v>
      </c>
      <c r="T28" s="11">
        <f>SUMIFS(Data!I:I,Data!A:A,Vitezistii!B28)/COUNTIF(Data!A:A,Vitezistii!B28)</f>
        <v>3.8205100516454254E-3</v>
      </c>
    </row>
    <row r="29" spans="1:20" ht="12.75" x14ac:dyDescent="0.2">
      <c r="A29" s="65">
        <v>28</v>
      </c>
      <c r="B29" s="27" t="s">
        <v>524</v>
      </c>
      <c r="C29" s="105">
        <f>IFERROR(IF(SUMIFS(Data!$K:$K,Data!$A:$A,Vitezistii!$B29,Data!$C:$C,Vitezistii!C$1)=0," ",SUMIFS(Data!$K:$K,Data!$A:$A,Vitezistii!$B29,Data!$C:$C,Vitezistii!C$1))+SUMIFS(Data!$S:$S,Data!$A:$A,Vitezistii!$B29,Data!$C:$C,Vitezistii!C$1),0)</f>
        <v>4</v>
      </c>
      <c r="D29" s="105">
        <f>IFERROR(IF(SUMIFS(Data!$K:$K,Data!$A:$A,Vitezistii!$B29,Data!$C:$C,Vitezistii!D$1)=0," ",SUMIFS(Data!$K:$K,Data!$A:$A,Vitezistii!$B29,Data!$C:$C,Vitezistii!D$1))+SUMIFS(Data!$S:$S,Data!$A:$A,Vitezistii!$B29,Data!$C:$C,Vitezistii!D$1),0)</f>
        <v>0</v>
      </c>
      <c r="E29" s="105">
        <f>IFERROR(IF(SUMIFS(Data!$K:$K,Data!$A:$A,Vitezistii!$B29,Data!$C:$C,Vitezistii!E$1)=0," ",SUMIFS(Data!$K:$K,Data!$A:$A,Vitezistii!$B29,Data!$C:$C,Vitezistii!E$1))+SUMIFS(Data!$S:$S,Data!$A:$A,Vitezistii!$B29,Data!$C:$C,Vitezistii!E$1),0)</f>
        <v>4.25</v>
      </c>
      <c r="F29" s="105">
        <f>IFERROR(IF(SUMIFS(Data!$K:$K,Data!$A:$A,Vitezistii!$B29,Data!$C:$C,Vitezistii!F$1)=0," ",SUMIFS(Data!$K:$K,Data!$A:$A,Vitezistii!$B29,Data!$C:$C,Vitezistii!F$1))+SUMIFS(Data!$S:$S,Data!$A:$A,Vitezistii!$B29,Data!$C:$C,Vitezistii!F$1),0)</f>
        <v>0.5</v>
      </c>
      <c r="G29" s="105">
        <f>IFERROR(IF(SUMIFS(Data!$K:$K,Data!$A:$A,Vitezistii!$B29,Data!$C:$C,Vitezistii!G$1)=0," ",SUMIFS(Data!$K:$K,Data!$A:$A,Vitezistii!$B29,Data!$C:$C,Vitezistii!G$1))+SUMIFS(Data!$S:$S,Data!$A:$A,Vitezistii!$B29,Data!$C:$C,Vitezistii!G$1),0)</f>
        <v>3.5</v>
      </c>
      <c r="H29" s="105">
        <f>IFERROR(IF(SUMIFS(Data!$K:$K,Data!$A:$A,Vitezistii!$B29,Data!$C:$C,Vitezistii!H$1)=0," ",SUMIFS(Data!$K:$K,Data!$A:$A,Vitezistii!$B29,Data!$C:$C,Vitezistii!H$1))+SUMIFS(Data!$S:$S,Data!$A:$A,Vitezistii!$B29,Data!$C:$C,Vitezistii!H$1),0)</f>
        <v>4</v>
      </c>
      <c r="I29" s="105">
        <f>IFERROR(IF(SUMIFS(Data!$K:$K,Data!$A:$A,Vitezistii!$B29,Data!$C:$C,Vitezistii!I$1)=0," ",SUMIFS(Data!$K:$K,Data!$A:$A,Vitezistii!$B29,Data!$C:$C,Vitezistii!I$1))+SUMIFS(Data!$S:$S,Data!$A:$A,Vitezistii!$B29,Data!$C:$C,Vitezistii!I$1),0)</f>
        <v>3.75</v>
      </c>
      <c r="J29" s="105">
        <f>IFERROR(IF(SUMIFS(Data!$K:$K,Data!$A:$A,Vitezistii!$B29,Data!$C:$C,Vitezistii!J$1)=0," ",SUMIFS(Data!$K:$K,Data!$A:$A,Vitezistii!$B29,Data!$C:$C,Vitezistii!J$1))+SUMIFS(Data!$S:$S,Data!$A:$A,Vitezistii!$B29,Data!$C:$C,Vitezistii!J$1),0)</f>
        <v>3.75</v>
      </c>
      <c r="K29" s="105">
        <f>IFERROR(IF(SUMIFS(Data!$K:$K,Data!$A:$A,Vitezistii!$B29,Data!$C:$C,Vitezistii!K$1)=0," ",SUMIFS(Data!$K:$K,Data!$A:$A,Vitezistii!$B29,Data!$C:$C,Vitezistii!K$1))+SUMIFS(Data!$S:$S,Data!$A:$A,Vitezistii!$B29,Data!$C:$C,Vitezistii!K$1),0)</f>
        <v>1.5</v>
      </c>
      <c r="L29" s="105">
        <f>IFERROR(IF(SUMIFS(Data!$K:$K,Data!$A:$A,Vitezistii!$B29,Data!$C:$C,Vitezistii!L$1)=0," ",SUMIFS(Data!$K:$K,Data!$A:$A,Vitezistii!$B29,Data!$C:$C,Vitezistii!L$1))+SUMIFS(Data!$S:$S,Data!$A:$A,Vitezistii!$B29,Data!$C:$C,Vitezistii!L$1),0)</f>
        <v>3.5</v>
      </c>
      <c r="M29" s="105">
        <f>IFERROR(IF(SUMIFS(Data!$K:$K,Data!$A:$A,Vitezistii!$B29,Data!$C:$C,Vitezistii!M$1)=0," ",SUMIFS(Data!$K:$K,Data!$A:$A,Vitezistii!$B29,Data!$C:$C,Vitezistii!M$1))+SUMIFS(Data!$S:$S,Data!$A:$A,Vitezistii!$B29,Data!$C:$C,Vitezistii!M$1),0)</f>
        <v>4.75</v>
      </c>
      <c r="N29" s="105">
        <f>IFERROR(IF(SUMIFS(Data!$K:$K,Data!$A:$A,Vitezistii!$B29,Data!$C:$C,Vitezistii!N$1)=0," ",SUMIFS(Data!$K:$K,Data!$A:$A,Vitezistii!$B29,Data!$C:$C,Vitezistii!N$1))+SUMIFS(Data!$S:$S,Data!$A:$A,Vitezistii!$B29,Data!$C:$C,Vitezistii!N$1),0)</f>
        <v>4.5</v>
      </c>
      <c r="O29" s="105">
        <f>IFERROR(IF(SUMIFS(Data!$K:$K,Data!$A:$A,Vitezistii!$B29,Data!$C:$C,Vitezistii!O$1)=0," ",SUMIFS(Data!$K:$K,Data!$A:$A,Vitezistii!$B29,Data!$C:$C,Vitezistii!O$1))+SUMIFS(Data!$S:$S,Data!$A:$A,Vitezistii!$B29,Data!$C:$C,Vitezistii!O$1),0)</f>
        <v>4.5</v>
      </c>
      <c r="P29" s="105">
        <f>IFERROR(IF(SUMIFS(Data!$K:$K,Data!$A:$A,Vitezistii!$B29,Data!$C:$C,Vitezistii!P$1)=0," ",SUMIFS(Data!$K:$K,Data!$A:$A,Vitezistii!$B29,Data!$C:$C,Vitezistii!P$1))+SUMIFS(Data!$S:$S,Data!$A:$A,Vitezistii!$B29,Data!$C:$C,Vitezistii!P$1),0)</f>
        <v>3.25</v>
      </c>
      <c r="Q29" s="105">
        <f>IFERROR(IF(SUMIFS(Data!$K:$K,Data!$A:$A,Vitezistii!$B29,Data!$C:$C,Vitezistii!Q$1)=0," ",SUMIFS(Data!$K:$K,Data!$A:$A,Vitezistii!$B29,Data!$C:$C,Vitezistii!Q$1))+SUMIFS(Data!$S:$S,Data!$A:$A,Vitezistii!$B29,Data!$C:$C,Vitezistii!Q$1),0)</f>
        <v>4.25</v>
      </c>
      <c r="R29" s="105">
        <f t="shared" si="0"/>
        <v>50</v>
      </c>
      <c r="S29" s="105">
        <f>SUMIFS(Data!D:D,Data!A:A,Vitezistii!B29)</f>
        <v>146.89000000000001</v>
      </c>
      <c r="T29" s="11">
        <f>SUMIFS(Data!I:I,Data!A:A,Vitezistii!B29)/COUNTIF(Data!A:A,Vitezistii!B29)</f>
        <v>3.9632023720836216E-3</v>
      </c>
    </row>
    <row r="30" spans="1:20" ht="12.75" x14ac:dyDescent="0.2">
      <c r="A30" s="65">
        <v>29</v>
      </c>
      <c r="B30" s="27" t="s">
        <v>315</v>
      </c>
      <c r="C30" s="105">
        <f>IFERROR(IF(SUMIFS(Data!$K:$K,Data!$A:$A,Vitezistii!$B30,Data!$C:$C,Vitezistii!C$1)=0," ",SUMIFS(Data!$K:$K,Data!$A:$A,Vitezistii!$B30,Data!$C:$C,Vitezistii!C$1))+SUMIFS(Data!$S:$S,Data!$A:$A,Vitezistii!$B30,Data!$C:$C,Vitezistii!C$1),0)</f>
        <v>3.75</v>
      </c>
      <c r="D30" s="105">
        <f>IFERROR(IF(SUMIFS(Data!$K:$K,Data!$A:$A,Vitezistii!$B30,Data!$C:$C,Vitezistii!D$1)=0," ",SUMIFS(Data!$K:$K,Data!$A:$A,Vitezistii!$B30,Data!$C:$C,Vitezistii!D$1))+SUMIFS(Data!$S:$S,Data!$A:$A,Vitezistii!$B30,Data!$C:$C,Vitezistii!D$1),0)</f>
        <v>3.75</v>
      </c>
      <c r="E30" s="105">
        <f>IFERROR(IF(SUMIFS(Data!$K:$K,Data!$A:$A,Vitezistii!$B30,Data!$C:$C,Vitezistii!E$1)=0," ",SUMIFS(Data!$K:$K,Data!$A:$A,Vitezistii!$B30,Data!$C:$C,Vitezistii!E$1))+SUMIFS(Data!$S:$S,Data!$A:$A,Vitezistii!$B30,Data!$C:$C,Vitezistii!E$1),0)</f>
        <v>3</v>
      </c>
      <c r="F30" s="105">
        <f>IFERROR(IF(SUMIFS(Data!$K:$K,Data!$A:$A,Vitezistii!$B30,Data!$C:$C,Vitezistii!F$1)=0," ",SUMIFS(Data!$K:$K,Data!$A:$A,Vitezistii!$B30,Data!$C:$C,Vitezistii!F$1))+SUMIFS(Data!$S:$S,Data!$A:$A,Vitezistii!$B30,Data!$C:$C,Vitezistii!F$1),0)</f>
        <v>4</v>
      </c>
      <c r="G30" s="105">
        <f>IFERROR(IF(SUMIFS(Data!$K:$K,Data!$A:$A,Vitezistii!$B30,Data!$C:$C,Vitezistii!G$1)=0," ",SUMIFS(Data!$K:$K,Data!$A:$A,Vitezistii!$B30,Data!$C:$C,Vitezistii!G$1))+SUMIFS(Data!$S:$S,Data!$A:$A,Vitezistii!$B30,Data!$C:$C,Vitezistii!G$1),0)</f>
        <v>3.25</v>
      </c>
      <c r="H30" s="105">
        <f>IFERROR(IF(SUMIFS(Data!$K:$K,Data!$A:$A,Vitezistii!$B30,Data!$C:$C,Vitezistii!H$1)=0," ",SUMIFS(Data!$K:$K,Data!$A:$A,Vitezistii!$B30,Data!$C:$C,Vitezistii!H$1))+SUMIFS(Data!$S:$S,Data!$A:$A,Vitezistii!$B30,Data!$C:$C,Vitezistii!H$1),0)</f>
        <v>3.75</v>
      </c>
      <c r="I30" s="105">
        <f>IFERROR(IF(SUMIFS(Data!$K:$K,Data!$A:$A,Vitezistii!$B30,Data!$C:$C,Vitezistii!I$1)=0," ",SUMIFS(Data!$K:$K,Data!$A:$A,Vitezistii!$B30,Data!$C:$C,Vitezistii!I$1))+SUMIFS(Data!$S:$S,Data!$A:$A,Vitezistii!$B30,Data!$C:$C,Vitezistii!I$1),0)</f>
        <v>3.5</v>
      </c>
      <c r="J30" s="105">
        <f>IFERROR(IF(SUMIFS(Data!$K:$K,Data!$A:$A,Vitezistii!$B30,Data!$C:$C,Vitezistii!J$1)=0," ",SUMIFS(Data!$K:$K,Data!$A:$A,Vitezistii!$B30,Data!$C:$C,Vitezistii!J$1))+SUMIFS(Data!$S:$S,Data!$A:$A,Vitezistii!$B30,Data!$C:$C,Vitezistii!J$1),0)</f>
        <v>3.25</v>
      </c>
      <c r="K30" s="105">
        <f>IFERROR(IF(SUMIFS(Data!$K:$K,Data!$A:$A,Vitezistii!$B30,Data!$C:$C,Vitezistii!K$1)=0," ",SUMIFS(Data!$K:$K,Data!$A:$A,Vitezistii!$B30,Data!$C:$C,Vitezistii!K$1))+SUMIFS(Data!$S:$S,Data!$A:$A,Vitezistii!$B30,Data!$C:$C,Vitezistii!K$1),0)</f>
        <v>0</v>
      </c>
      <c r="L30" s="105">
        <f>IFERROR(IF(SUMIFS(Data!$K:$K,Data!$A:$A,Vitezistii!$B30,Data!$C:$C,Vitezistii!L$1)=0," ",SUMIFS(Data!$K:$K,Data!$A:$A,Vitezistii!$B30,Data!$C:$C,Vitezistii!L$1))+SUMIFS(Data!$S:$S,Data!$A:$A,Vitezistii!$B30,Data!$C:$C,Vitezistii!L$1),0)</f>
        <v>2.5</v>
      </c>
      <c r="M30" s="105">
        <f>IFERROR(IF(SUMIFS(Data!$K:$K,Data!$A:$A,Vitezistii!$B30,Data!$C:$C,Vitezistii!M$1)=0," ",SUMIFS(Data!$K:$K,Data!$A:$A,Vitezistii!$B30,Data!$C:$C,Vitezistii!M$1))+SUMIFS(Data!$S:$S,Data!$A:$A,Vitezistii!$B30,Data!$C:$C,Vitezistii!M$1),0)</f>
        <v>4</v>
      </c>
      <c r="N30" s="105">
        <f>IFERROR(IF(SUMIFS(Data!$K:$K,Data!$A:$A,Vitezistii!$B30,Data!$C:$C,Vitezistii!N$1)=0," ",SUMIFS(Data!$K:$K,Data!$A:$A,Vitezistii!$B30,Data!$C:$C,Vitezistii!N$1))+SUMIFS(Data!$S:$S,Data!$A:$A,Vitezistii!$B30,Data!$C:$C,Vitezistii!N$1),0)</f>
        <v>4</v>
      </c>
      <c r="O30" s="105">
        <f>IFERROR(IF(SUMIFS(Data!$K:$K,Data!$A:$A,Vitezistii!$B30,Data!$C:$C,Vitezistii!O$1)=0," ",SUMIFS(Data!$K:$K,Data!$A:$A,Vitezistii!$B30,Data!$C:$C,Vitezistii!O$1))+SUMIFS(Data!$S:$S,Data!$A:$A,Vitezistii!$B30,Data!$C:$C,Vitezistii!O$1),0)</f>
        <v>3.75</v>
      </c>
      <c r="P30" s="105">
        <f>IFERROR(IF(SUMIFS(Data!$K:$K,Data!$A:$A,Vitezistii!$B30,Data!$C:$C,Vitezistii!P$1)=0," ",SUMIFS(Data!$K:$K,Data!$A:$A,Vitezistii!$B30,Data!$C:$C,Vitezistii!P$1))+SUMIFS(Data!$S:$S,Data!$A:$A,Vitezistii!$B30,Data!$C:$C,Vitezistii!P$1),0)</f>
        <v>3.75</v>
      </c>
      <c r="Q30" s="105">
        <f>IFERROR(IF(SUMIFS(Data!$K:$K,Data!$A:$A,Vitezistii!$B30,Data!$C:$C,Vitezistii!Q$1)=0," ",SUMIFS(Data!$K:$K,Data!$A:$A,Vitezistii!$B30,Data!$C:$C,Vitezistii!Q$1))+SUMIFS(Data!$S:$S,Data!$A:$A,Vitezistii!$B30,Data!$C:$C,Vitezistii!Q$1),0)</f>
        <v>3</v>
      </c>
      <c r="R30" s="105">
        <f t="shared" si="0"/>
        <v>49.25</v>
      </c>
      <c r="S30" s="105">
        <f>SUMIFS(Data!D:D,Data!A:A,Vitezistii!B30)</f>
        <v>321.31999999999994</v>
      </c>
      <c r="T30" s="11">
        <f>SUMIFS(Data!I:I,Data!A:A,Vitezistii!B30)/COUNTIF(Data!A:A,Vitezistii!B30)</f>
        <v>4.2223461879090565E-3</v>
      </c>
    </row>
    <row r="31" spans="1:20" ht="12.75" x14ac:dyDescent="0.2">
      <c r="A31" s="65">
        <v>30</v>
      </c>
      <c r="B31" s="27" t="s">
        <v>174</v>
      </c>
      <c r="C31" s="105">
        <f>IFERROR(IF(SUMIFS(Data!$K:$K,Data!$A:$A,Vitezistii!$B31,Data!$C:$C,Vitezistii!C$1)=0," ",SUMIFS(Data!$K:$K,Data!$A:$A,Vitezistii!$B31,Data!$C:$C,Vitezistii!C$1))+SUMIFS(Data!$S:$S,Data!$A:$A,Vitezistii!$B31,Data!$C:$C,Vitezistii!C$1),0)</f>
        <v>0</v>
      </c>
      <c r="D31" s="105">
        <f>IFERROR(IF(SUMIFS(Data!$K:$K,Data!$A:$A,Vitezistii!$B31,Data!$C:$C,Vitezistii!D$1)=0," ",SUMIFS(Data!$K:$K,Data!$A:$A,Vitezistii!$B31,Data!$C:$C,Vitezistii!D$1))+SUMIFS(Data!$S:$S,Data!$A:$A,Vitezistii!$B31,Data!$C:$C,Vitezistii!D$1),0)</f>
        <v>3.25</v>
      </c>
      <c r="E31" s="105">
        <f>IFERROR(IF(SUMIFS(Data!$K:$K,Data!$A:$A,Vitezistii!$B31,Data!$C:$C,Vitezistii!E$1)=0," ",SUMIFS(Data!$K:$K,Data!$A:$A,Vitezistii!$B31,Data!$C:$C,Vitezistii!E$1))+SUMIFS(Data!$S:$S,Data!$A:$A,Vitezistii!$B31,Data!$C:$C,Vitezistii!E$1),0)</f>
        <v>4</v>
      </c>
      <c r="F31" s="105">
        <f>IFERROR(IF(SUMIFS(Data!$K:$K,Data!$A:$A,Vitezistii!$B31,Data!$C:$C,Vitezistii!F$1)=0," ",SUMIFS(Data!$K:$K,Data!$A:$A,Vitezistii!$B31,Data!$C:$C,Vitezistii!F$1))+SUMIFS(Data!$S:$S,Data!$A:$A,Vitezistii!$B31,Data!$C:$C,Vitezistii!F$1),0)</f>
        <v>3</v>
      </c>
      <c r="G31" s="105">
        <f>IFERROR(IF(SUMIFS(Data!$K:$K,Data!$A:$A,Vitezistii!$B31,Data!$C:$C,Vitezistii!G$1)=0," ",SUMIFS(Data!$K:$K,Data!$A:$A,Vitezistii!$B31,Data!$C:$C,Vitezistii!G$1))+SUMIFS(Data!$S:$S,Data!$A:$A,Vitezistii!$B31,Data!$C:$C,Vitezistii!G$1),0)</f>
        <v>3</v>
      </c>
      <c r="H31" s="105">
        <f>IFERROR(IF(SUMIFS(Data!$K:$K,Data!$A:$A,Vitezistii!$B31,Data!$C:$C,Vitezistii!H$1)=0," ",SUMIFS(Data!$K:$K,Data!$A:$A,Vitezistii!$B31,Data!$C:$C,Vitezistii!H$1))+SUMIFS(Data!$S:$S,Data!$A:$A,Vitezistii!$B31,Data!$C:$C,Vitezistii!H$1),0)</f>
        <v>3.75</v>
      </c>
      <c r="I31" s="105">
        <f>IFERROR(IF(SUMIFS(Data!$K:$K,Data!$A:$A,Vitezistii!$B31,Data!$C:$C,Vitezistii!I$1)=0," ",SUMIFS(Data!$K:$K,Data!$A:$A,Vitezistii!$B31,Data!$C:$C,Vitezistii!I$1))+SUMIFS(Data!$S:$S,Data!$A:$A,Vitezistii!$B31,Data!$C:$C,Vitezistii!I$1),0)</f>
        <v>4</v>
      </c>
      <c r="J31" s="105">
        <f>IFERROR(IF(SUMIFS(Data!$K:$K,Data!$A:$A,Vitezistii!$B31,Data!$C:$C,Vitezistii!J$1)=0," ",SUMIFS(Data!$K:$K,Data!$A:$A,Vitezistii!$B31,Data!$C:$C,Vitezistii!J$1))+SUMIFS(Data!$S:$S,Data!$A:$A,Vitezistii!$B31,Data!$C:$C,Vitezistii!J$1),0)</f>
        <v>4</v>
      </c>
      <c r="K31" s="105">
        <f>IFERROR(IF(SUMIFS(Data!$K:$K,Data!$A:$A,Vitezistii!$B31,Data!$C:$C,Vitezistii!K$1)=0," ",SUMIFS(Data!$K:$K,Data!$A:$A,Vitezistii!$B31,Data!$C:$C,Vitezistii!K$1))+SUMIFS(Data!$S:$S,Data!$A:$A,Vitezistii!$B31,Data!$C:$C,Vitezistii!K$1),0)</f>
        <v>3.75</v>
      </c>
      <c r="L31" s="105">
        <f>IFERROR(IF(SUMIFS(Data!$K:$K,Data!$A:$A,Vitezistii!$B31,Data!$C:$C,Vitezistii!L$1)=0," ",SUMIFS(Data!$K:$K,Data!$A:$A,Vitezistii!$B31,Data!$C:$C,Vitezistii!L$1))+SUMIFS(Data!$S:$S,Data!$A:$A,Vitezistii!$B31,Data!$C:$C,Vitezistii!L$1),0)</f>
        <v>4</v>
      </c>
      <c r="M31" s="105">
        <f>IFERROR(IF(SUMIFS(Data!$K:$K,Data!$A:$A,Vitezistii!$B31,Data!$C:$C,Vitezistii!M$1)=0," ",SUMIFS(Data!$K:$K,Data!$A:$A,Vitezistii!$B31,Data!$C:$C,Vitezistii!M$1))+SUMIFS(Data!$S:$S,Data!$A:$A,Vitezistii!$B31,Data!$C:$C,Vitezistii!M$1),0)</f>
        <v>4.75</v>
      </c>
      <c r="N31" s="105">
        <f>IFERROR(IF(SUMIFS(Data!$K:$K,Data!$A:$A,Vitezistii!$B31,Data!$C:$C,Vitezistii!N$1)=0," ",SUMIFS(Data!$K:$K,Data!$A:$A,Vitezistii!$B31,Data!$C:$C,Vitezistii!N$1))+SUMIFS(Data!$S:$S,Data!$A:$A,Vitezistii!$B31,Data!$C:$C,Vitezistii!N$1),0)</f>
        <v>0</v>
      </c>
      <c r="O31" s="105">
        <f>IFERROR(IF(SUMIFS(Data!$K:$K,Data!$A:$A,Vitezistii!$B31,Data!$C:$C,Vitezistii!O$1)=0," ",SUMIFS(Data!$K:$K,Data!$A:$A,Vitezistii!$B31,Data!$C:$C,Vitezistii!O$1))+SUMIFS(Data!$S:$S,Data!$A:$A,Vitezistii!$B31,Data!$C:$C,Vitezistii!O$1),0)</f>
        <v>4</v>
      </c>
      <c r="P31" s="105">
        <f>IFERROR(IF(SUMIFS(Data!$K:$K,Data!$A:$A,Vitezistii!$B31,Data!$C:$C,Vitezistii!P$1)=0," ",SUMIFS(Data!$K:$K,Data!$A:$A,Vitezistii!$B31,Data!$C:$C,Vitezistii!P$1))+SUMIFS(Data!$S:$S,Data!$A:$A,Vitezistii!$B31,Data!$C:$C,Vitezistii!P$1),0)</f>
        <v>3.5</v>
      </c>
      <c r="Q31" s="105">
        <f>IFERROR(IF(SUMIFS(Data!$K:$K,Data!$A:$A,Vitezistii!$B31,Data!$C:$C,Vitezistii!Q$1)=0," ",SUMIFS(Data!$K:$K,Data!$A:$A,Vitezistii!$B31,Data!$C:$C,Vitezistii!Q$1))+SUMIFS(Data!$S:$S,Data!$A:$A,Vitezistii!$B31,Data!$C:$C,Vitezistii!Q$1),0)</f>
        <v>4.25</v>
      </c>
      <c r="R31" s="105">
        <f t="shared" si="0"/>
        <v>49.25</v>
      </c>
      <c r="S31" s="105">
        <f>SUMIFS(Data!D:D,Data!A:A,Vitezistii!B31)</f>
        <v>195.28</v>
      </c>
      <c r="T31" s="11">
        <f>SUMIFS(Data!I:I,Data!A:A,Vitezistii!B31)/COUNTIF(Data!A:A,Vitezistii!B31)</f>
        <v>3.2919440762436752E-3</v>
      </c>
    </row>
    <row r="32" spans="1:20" ht="12.75" x14ac:dyDescent="0.2">
      <c r="A32" s="65">
        <v>31</v>
      </c>
      <c r="B32" s="27" t="s">
        <v>335</v>
      </c>
      <c r="C32" s="105">
        <f>IFERROR(IF(SUMIFS(Data!$K:$K,Data!$A:$A,Vitezistii!$B32,Data!$C:$C,Vitezistii!C$1)=0," ",SUMIFS(Data!$K:$K,Data!$A:$A,Vitezistii!$B32,Data!$C:$C,Vitezistii!C$1))+SUMIFS(Data!$S:$S,Data!$A:$A,Vitezistii!$B32,Data!$C:$C,Vitezistii!C$1),0)</f>
        <v>4</v>
      </c>
      <c r="D32" s="105">
        <f>IFERROR(IF(SUMIFS(Data!$K:$K,Data!$A:$A,Vitezistii!$B32,Data!$C:$C,Vitezistii!D$1)=0," ",SUMIFS(Data!$K:$K,Data!$A:$A,Vitezistii!$B32,Data!$C:$C,Vitezistii!D$1))+SUMIFS(Data!$S:$S,Data!$A:$A,Vitezistii!$B32,Data!$C:$C,Vitezistii!D$1),0)</f>
        <v>3.5</v>
      </c>
      <c r="E32" s="105">
        <f>IFERROR(IF(SUMIFS(Data!$K:$K,Data!$A:$A,Vitezistii!$B32,Data!$C:$C,Vitezistii!E$1)=0," ",SUMIFS(Data!$K:$K,Data!$A:$A,Vitezistii!$B32,Data!$C:$C,Vitezistii!E$1))+SUMIFS(Data!$S:$S,Data!$A:$A,Vitezistii!$B32,Data!$C:$C,Vitezistii!E$1),0)</f>
        <v>4</v>
      </c>
      <c r="F32" s="105">
        <f>IFERROR(IF(SUMIFS(Data!$K:$K,Data!$A:$A,Vitezistii!$B32,Data!$C:$C,Vitezistii!F$1)=0," ",SUMIFS(Data!$K:$K,Data!$A:$A,Vitezistii!$B32,Data!$C:$C,Vitezistii!F$1))+SUMIFS(Data!$S:$S,Data!$A:$A,Vitezistii!$B32,Data!$C:$C,Vitezistii!F$1),0)</f>
        <v>3.25</v>
      </c>
      <c r="G32" s="105">
        <f>IFERROR(IF(SUMIFS(Data!$K:$K,Data!$A:$A,Vitezistii!$B32,Data!$C:$C,Vitezistii!G$1)=0," ",SUMIFS(Data!$K:$K,Data!$A:$A,Vitezistii!$B32,Data!$C:$C,Vitezistii!G$1))+SUMIFS(Data!$S:$S,Data!$A:$A,Vitezistii!$B32,Data!$C:$C,Vitezistii!G$1),0)</f>
        <v>3.25</v>
      </c>
      <c r="H32" s="105">
        <f>IFERROR(IF(SUMIFS(Data!$K:$K,Data!$A:$A,Vitezistii!$B32,Data!$C:$C,Vitezistii!H$1)=0," ",SUMIFS(Data!$K:$K,Data!$A:$A,Vitezistii!$B32,Data!$C:$C,Vitezistii!H$1))+SUMIFS(Data!$S:$S,Data!$A:$A,Vitezistii!$B32,Data!$C:$C,Vitezistii!H$1),0)</f>
        <v>2.5</v>
      </c>
      <c r="I32" s="105">
        <f>IFERROR(IF(SUMIFS(Data!$K:$K,Data!$A:$A,Vitezistii!$B32,Data!$C:$C,Vitezistii!I$1)=0," ",SUMIFS(Data!$K:$K,Data!$A:$A,Vitezistii!$B32,Data!$C:$C,Vitezistii!I$1))+SUMIFS(Data!$S:$S,Data!$A:$A,Vitezistii!$B32,Data!$C:$C,Vitezistii!I$1),0)</f>
        <v>4.5</v>
      </c>
      <c r="J32" s="105">
        <f>IFERROR(IF(SUMIFS(Data!$K:$K,Data!$A:$A,Vitezistii!$B32,Data!$C:$C,Vitezistii!J$1)=0," ",SUMIFS(Data!$K:$K,Data!$A:$A,Vitezistii!$B32,Data!$C:$C,Vitezistii!J$1))+SUMIFS(Data!$S:$S,Data!$A:$A,Vitezistii!$B32,Data!$C:$C,Vitezistii!J$1),0)</f>
        <v>2.5</v>
      </c>
      <c r="K32" s="105">
        <f>IFERROR(IF(SUMIFS(Data!$K:$K,Data!$A:$A,Vitezistii!$B32,Data!$C:$C,Vitezistii!K$1)=0," ",SUMIFS(Data!$K:$K,Data!$A:$A,Vitezistii!$B32,Data!$C:$C,Vitezistii!K$1))+SUMIFS(Data!$S:$S,Data!$A:$A,Vitezistii!$B32,Data!$C:$C,Vitezistii!K$1),0)</f>
        <v>0</v>
      </c>
      <c r="L32" s="105">
        <f>IFERROR(IF(SUMIFS(Data!$K:$K,Data!$A:$A,Vitezistii!$B32,Data!$C:$C,Vitezistii!L$1)=0," ",SUMIFS(Data!$K:$K,Data!$A:$A,Vitezistii!$B32,Data!$C:$C,Vitezistii!L$1))+SUMIFS(Data!$S:$S,Data!$A:$A,Vitezistii!$B32,Data!$C:$C,Vitezistii!L$1),0)</f>
        <v>4.5</v>
      </c>
      <c r="M32" s="105">
        <f>IFERROR(IF(SUMIFS(Data!$K:$K,Data!$A:$A,Vitezistii!$B32,Data!$C:$C,Vitezistii!M$1)=0," ",SUMIFS(Data!$K:$K,Data!$A:$A,Vitezistii!$B32,Data!$C:$C,Vitezistii!M$1))+SUMIFS(Data!$S:$S,Data!$A:$A,Vitezistii!$B32,Data!$C:$C,Vitezistii!M$1),0)</f>
        <v>3.5</v>
      </c>
      <c r="N32" s="105">
        <f>IFERROR(IF(SUMIFS(Data!$K:$K,Data!$A:$A,Vitezistii!$B32,Data!$C:$C,Vitezistii!N$1)=0," ",SUMIFS(Data!$K:$K,Data!$A:$A,Vitezistii!$B32,Data!$C:$C,Vitezistii!N$1))+SUMIFS(Data!$S:$S,Data!$A:$A,Vitezistii!$B32,Data!$C:$C,Vitezistii!N$1),0)</f>
        <v>3</v>
      </c>
      <c r="O32" s="105">
        <f>IFERROR(IF(SUMIFS(Data!$K:$K,Data!$A:$A,Vitezistii!$B32,Data!$C:$C,Vitezistii!O$1)=0," ",SUMIFS(Data!$K:$K,Data!$A:$A,Vitezistii!$B32,Data!$C:$C,Vitezistii!O$1))+SUMIFS(Data!$S:$S,Data!$A:$A,Vitezistii!$B32,Data!$C:$C,Vitezistii!O$1),0)</f>
        <v>3.75</v>
      </c>
      <c r="P32" s="105">
        <f>IFERROR(IF(SUMIFS(Data!$K:$K,Data!$A:$A,Vitezistii!$B32,Data!$C:$C,Vitezistii!P$1)=0," ",SUMIFS(Data!$K:$K,Data!$A:$A,Vitezistii!$B32,Data!$C:$C,Vitezistii!P$1))+SUMIFS(Data!$S:$S,Data!$A:$A,Vitezistii!$B32,Data!$C:$C,Vitezistii!P$1),0)</f>
        <v>2.5</v>
      </c>
      <c r="Q32" s="105">
        <f>IFERROR(IF(SUMIFS(Data!$K:$K,Data!$A:$A,Vitezistii!$B32,Data!$C:$C,Vitezistii!Q$1)=0," ",SUMIFS(Data!$K:$K,Data!$A:$A,Vitezistii!$B32,Data!$C:$C,Vitezistii!Q$1))+SUMIFS(Data!$S:$S,Data!$A:$A,Vitezistii!$B32,Data!$C:$C,Vitezistii!Q$1),0)</f>
        <v>4.5</v>
      </c>
      <c r="R32" s="105">
        <f t="shared" si="0"/>
        <v>49.25</v>
      </c>
      <c r="S32" s="105">
        <f>SUMIFS(Data!D:D,Data!A:A,Vitezistii!B32)</f>
        <v>138.24</v>
      </c>
      <c r="T32" s="11">
        <f>SUMIFS(Data!I:I,Data!A:A,Vitezistii!B32)/COUNTIF(Data!A:A,Vitezistii!B32)</f>
        <v>4.0551064522968815E-3</v>
      </c>
    </row>
    <row r="33" spans="1:20" ht="12.75" x14ac:dyDescent="0.2">
      <c r="A33" s="65">
        <v>32</v>
      </c>
      <c r="B33" s="190" t="s">
        <v>343</v>
      </c>
      <c r="C33" s="105">
        <f>IFERROR(IF(SUMIFS(Data!$K:$K,Data!$A:$A,Vitezistii!$B33,Data!$C:$C,Vitezistii!C$1)=0," ",SUMIFS(Data!$K:$K,Data!$A:$A,Vitezistii!$B33,Data!$C:$C,Vitezistii!C$1))+SUMIFS(Data!$S:$S,Data!$A:$A,Vitezistii!$B33,Data!$C:$C,Vitezistii!C$1),0)</f>
        <v>3.75</v>
      </c>
      <c r="D33" s="105">
        <f>IFERROR(IF(SUMIFS(Data!$K:$K,Data!$A:$A,Vitezistii!$B33,Data!$C:$C,Vitezistii!D$1)=0," ",SUMIFS(Data!$K:$K,Data!$A:$A,Vitezistii!$B33,Data!$C:$C,Vitezistii!D$1))+SUMIFS(Data!$S:$S,Data!$A:$A,Vitezistii!$B33,Data!$C:$C,Vitezistii!D$1),0)</f>
        <v>2.5</v>
      </c>
      <c r="E33" s="105">
        <f>IFERROR(IF(SUMIFS(Data!$K:$K,Data!$A:$A,Vitezistii!$B33,Data!$C:$C,Vitezistii!E$1)=0," ",SUMIFS(Data!$K:$K,Data!$A:$A,Vitezistii!$B33,Data!$C:$C,Vitezistii!E$1))+SUMIFS(Data!$S:$S,Data!$A:$A,Vitezistii!$B33,Data!$C:$C,Vitezistii!E$1),0)</f>
        <v>4.25</v>
      </c>
      <c r="F33" s="105">
        <f>IFERROR(IF(SUMIFS(Data!$K:$K,Data!$A:$A,Vitezistii!$B33,Data!$C:$C,Vitezistii!F$1)=0," ",SUMIFS(Data!$K:$K,Data!$A:$A,Vitezistii!$B33,Data!$C:$C,Vitezistii!F$1))+SUMIFS(Data!$S:$S,Data!$A:$A,Vitezistii!$B33,Data!$C:$C,Vitezistii!F$1),0)</f>
        <v>3.5</v>
      </c>
      <c r="G33" s="105">
        <f>IFERROR(IF(SUMIFS(Data!$K:$K,Data!$A:$A,Vitezistii!$B33,Data!$C:$C,Vitezistii!G$1)=0," ",SUMIFS(Data!$K:$K,Data!$A:$A,Vitezistii!$B33,Data!$C:$C,Vitezistii!G$1))+SUMIFS(Data!$S:$S,Data!$A:$A,Vitezistii!$B33,Data!$C:$C,Vitezistii!G$1),0)</f>
        <v>3.25</v>
      </c>
      <c r="H33" s="105">
        <f>IFERROR(IF(SUMIFS(Data!$K:$K,Data!$A:$A,Vitezistii!$B33,Data!$C:$C,Vitezistii!H$1)=0," ",SUMIFS(Data!$K:$K,Data!$A:$A,Vitezistii!$B33,Data!$C:$C,Vitezistii!H$1))+SUMIFS(Data!$S:$S,Data!$A:$A,Vitezistii!$B33,Data!$C:$C,Vitezistii!H$1),0)</f>
        <v>4</v>
      </c>
      <c r="I33" s="105">
        <f>IFERROR(IF(SUMIFS(Data!$K:$K,Data!$A:$A,Vitezistii!$B33,Data!$C:$C,Vitezistii!I$1)=0," ",SUMIFS(Data!$K:$K,Data!$A:$A,Vitezistii!$B33,Data!$C:$C,Vitezistii!I$1))+SUMIFS(Data!$S:$S,Data!$A:$A,Vitezistii!$B33,Data!$C:$C,Vitezistii!I$1),0)</f>
        <v>3.75</v>
      </c>
      <c r="J33" s="105">
        <f>IFERROR(IF(SUMIFS(Data!$K:$K,Data!$A:$A,Vitezistii!$B33,Data!$C:$C,Vitezistii!J$1)=0," ",SUMIFS(Data!$K:$K,Data!$A:$A,Vitezistii!$B33,Data!$C:$C,Vitezistii!J$1))+SUMIFS(Data!$S:$S,Data!$A:$A,Vitezistii!$B33,Data!$C:$C,Vitezistii!J$1),0)</f>
        <v>3</v>
      </c>
      <c r="K33" s="105">
        <f>IFERROR(IF(SUMIFS(Data!$K:$K,Data!$A:$A,Vitezistii!$B33,Data!$C:$C,Vitezistii!K$1)=0," ",SUMIFS(Data!$K:$K,Data!$A:$A,Vitezistii!$B33,Data!$C:$C,Vitezistii!K$1))+SUMIFS(Data!$S:$S,Data!$A:$A,Vitezistii!$B33,Data!$C:$C,Vitezistii!K$1),0)</f>
        <v>4</v>
      </c>
      <c r="L33" s="105">
        <f>IFERROR(IF(SUMIFS(Data!$K:$K,Data!$A:$A,Vitezistii!$B33,Data!$C:$C,Vitezistii!L$1)=0," ",SUMIFS(Data!$K:$K,Data!$A:$A,Vitezistii!$B33,Data!$C:$C,Vitezistii!L$1))+SUMIFS(Data!$S:$S,Data!$A:$A,Vitezistii!$B33,Data!$C:$C,Vitezistii!L$1),0)</f>
        <v>2</v>
      </c>
      <c r="M33" s="105">
        <f>IFERROR(IF(SUMIFS(Data!$K:$K,Data!$A:$A,Vitezistii!$B33,Data!$C:$C,Vitezistii!M$1)=0," ",SUMIFS(Data!$K:$K,Data!$A:$A,Vitezistii!$B33,Data!$C:$C,Vitezistii!M$1))+SUMIFS(Data!$S:$S,Data!$A:$A,Vitezistii!$B33,Data!$C:$C,Vitezistii!M$1),0)</f>
        <v>3.5</v>
      </c>
      <c r="N33" s="105">
        <f>IFERROR(IF(SUMIFS(Data!$K:$K,Data!$A:$A,Vitezistii!$B33,Data!$C:$C,Vitezistii!N$1)=0," ",SUMIFS(Data!$K:$K,Data!$A:$A,Vitezistii!$B33,Data!$C:$C,Vitezistii!N$1))+SUMIFS(Data!$S:$S,Data!$A:$A,Vitezistii!$B33,Data!$C:$C,Vitezistii!N$1),0)</f>
        <v>4</v>
      </c>
      <c r="O33" s="105">
        <f>IFERROR(IF(SUMIFS(Data!$K:$K,Data!$A:$A,Vitezistii!$B33,Data!$C:$C,Vitezistii!O$1)=0," ",SUMIFS(Data!$K:$K,Data!$A:$A,Vitezistii!$B33,Data!$C:$C,Vitezistii!O$1))+SUMIFS(Data!$S:$S,Data!$A:$A,Vitezistii!$B33,Data!$C:$C,Vitezistii!O$1),0)</f>
        <v>3</v>
      </c>
      <c r="P33" s="105">
        <f>IFERROR(IF(SUMIFS(Data!$K:$K,Data!$A:$A,Vitezistii!$B33,Data!$C:$C,Vitezistii!P$1)=0," ",SUMIFS(Data!$K:$K,Data!$A:$A,Vitezistii!$B33,Data!$C:$C,Vitezistii!P$1))+SUMIFS(Data!$S:$S,Data!$A:$A,Vitezistii!$B33,Data!$C:$C,Vitezistii!P$1),0)</f>
        <v>0.5</v>
      </c>
      <c r="Q33" s="105">
        <f>IFERROR(IF(SUMIFS(Data!$K:$K,Data!$A:$A,Vitezistii!$B33,Data!$C:$C,Vitezistii!Q$1)=0," ",SUMIFS(Data!$K:$K,Data!$A:$A,Vitezistii!$B33,Data!$C:$C,Vitezistii!Q$1))+SUMIFS(Data!$S:$S,Data!$A:$A,Vitezistii!$B33,Data!$C:$C,Vitezistii!Q$1),0)</f>
        <v>3.75</v>
      </c>
      <c r="R33" s="105">
        <f t="shared" si="0"/>
        <v>48.75</v>
      </c>
      <c r="S33" s="105">
        <f>SUMIFS(Data!D:D,Data!A:A,Vitezistii!B33)</f>
        <v>271.71000000000004</v>
      </c>
      <c r="T33" s="11">
        <f>SUMIFS(Data!I:I,Data!A:A,Vitezistii!B33)/COUNTIF(Data!A:A,Vitezistii!B33)</f>
        <v>3.8098256437244524E-3</v>
      </c>
    </row>
    <row r="34" spans="1:20" ht="12.75" x14ac:dyDescent="0.2">
      <c r="A34" s="65">
        <v>33</v>
      </c>
      <c r="B34" s="27" t="s">
        <v>200</v>
      </c>
      <c r="C34" s="105">
        <f>IFERROR(IF(SUMIFS(Data!$K:$K,Data!$A:$A,Vitezistii!$B34,Data!$C:$C,Vitezistii!C$1)=0," ",SUMIFS(Data!$K:$K,Data!$A:$A,Vitezistii!$B34,Data!$C:$C,Vitezistii!C$1))+SUMIFS(Data!$S:$S,Data!$A:$A,Vitezistii!$B34,Data!$C:$C,Vitezistii!C$1),0)</f>
        <v>3.5</v>
      </c>
      <c r="D34" s="105">
        <f>IFERROR(IF(SUMIFS(Data!$K:$K,Data!$A:$A,Vitezistii!$B34,Data!$C:$C,Vitezistii!D$1)=0," ",SUMIFS(Data!$K:$K,Data!$A:$A,Vitezistii!$B34,Data!$C:$C,Vitezistii!D$1))+SUMIFS(Data!$S:$S,Data!$A:$A,Vitezistii!$B34,Data!$C:$C,Vitezistii!D$1),0)</f>
        <v>0</v>
      </c>
      <c r="E34" s="105">
        <f>IFERROR(IF(SUMIFS(Data!$K:$K,Data!$A:$A,Vitezistii!$B34,Data!$C:$C,Vitezistii!E$1)=0," ",SUMIFS(Data!$K:$K,Data!$A:$A,Vitezistii!$B34,Data!$C:$C,Vitezistii!E$1))+SUMIFS(Data!$S:$S,Data!$A:$A,Vitezistii!$B34,Data!$C:$C,Vitezistii!E$1),0)</f>
        <v>4.5</v>
      </c>
      <c r="F34" s="105">
        <f>IFERROR(IF(SUMIFS(Data!$K:$K,Data!$A:$A,Vitezistii!$B34,Data!$C:$C,Vitezistii!F$1)=0," ",SUMIFS(Data!$K:$K,Data!$A:$A,Vitezistii!$B34,Data!$C:$C,Vitezistii!F$1))+SUMIFS(Data!$S:$S,Data!$A:$A,Vitezistii!$B34,Data!$C:$C,Vitezistii!F$1),0)</f>
        <v>3.5</v>
      </c>
      <c r="G34" s="105">
        <f>IFERROR(IF(SUMIFS(Data!$K:$K,Data!$A:$A,Vitezistii!$B34,Data!$C:$C,Vitezistii!G$1)=0," ",SUMIFS(Data!$K:$K,Data!$A:$A,Vitezistii!$B34,Data!$C:$C,Vitezistii!G$1))+SUMIFS(Data!$S:$S,Data!$A:$A,Vitezistii!$B34,Data!$C:$C,Vitezistii!G$1),0)</f>
        <v>0</v>
      </c>
      <c r="H34" s="105">
        <f>IFERROR(IF(SUMIFS(Data!$K:$K,Data!$A:$A,Vitezistii!$B34,Data!$C:$C,Vitezistii!H$1)=0," ",SUMIFS(Data!$K:$K,Data!$A:$A,Vitezistii!$B34,Data!$C:$C,Vitezistii!H$1))+SUMIFS(Data!$S:$S,Data!$A:$A,Vitezistii!$B34,Data!$C:$C,Vitezistii!H$1),0)</f>
        <v>3.5</v>
      </c>
      <c r="I34" s="105">
        <f>IFERROR(IF(SUMIFS(Data!$K:$K,Data!$A:$A,Vitezistii!$B34,Data!$C:$C,Vitezistii!I$1)=0," ",SUMIFS(Data!$K:$K,Data!$A:$A,Vitezistii!$B34,Data!$C:$C,Vitezistii!I$1))+SUMIFS(Data!$S:$S,Data!$A:$A,Vitezistii!$B34,Data!$C:$C,Vitezistii!I$1),0)</f>
        <v>3</v>
      </c>
      <c r="J34" s="105">
        <f>IFERROR(IF(SUMIFS(Data!$K:$K,Data!$A:$A,Vitezistii!$B34,Data!$C:$C,Vitezistii!J$1)=0," ",SUMIFS(Data!$K:$K,Data!$A:$A,Vitezistii!$B34,Data!$C:$C,Vitezistii!J$1))+SUMIFS(Data!$S:$S,Data!$A:$A,Vitezistii!$B34,Data!$C:$C,Vitezistii!J$1),0)</f>
        <v>4</v>
      </c>
      <c r="K34" s="105">
        <f>IFERROR(IF(SUMIFS(Data!$K:$K,Data!$A:$A,Vitezistii!$B34,Data!$C:$C,Vitezistii!K$1)=0," ",SUMIFS(Data!$K:$K,Data!$A:$A,Vitezistii!$B34,Data!$C:$C,Vitezistii!K$1))+SUMIFS(Data!$S:$S,Data!$A:$A,Vitezistii!$B34,Data!$C:$C,Vitezistii!K$1),0)</f>
        <v>5.9</v>
      </c>
      <c r="L34" s="105">
        <f>IFERROR(IF(SUMIFS(Data!$K:$K,Data!$A:$A,Vitezistii!$B34,Data!$C:$C,Vitezistii!L$1)=0," ",SUMIFS(Data!$K:$K,Data!$A:$A,Vitezistii!$B34,Data!$C:$C,Vitezistii!L$1))+SUMIFS(Data!$S:$S,Data!$A:$A,Vitezistii!$B34,Data!$C:$C,Vitezistii!L$1),0)</f>
        <v>4.5</v>
      </c>
      <c r="M34" s="105">
        <f>IFERROR(IF(SUMIFS(Data!$K:$K,Data!$A:$A,Vitezistii!$B34,Data!$C:$C,Vitezistii!M$1)=0," ",SUMIFS(Data!$K:$K,Data!$A:$A,Vitezistii!$B34,Data!$C:$C,Vitezistii!M$1))+SUMIFS(Data!$S:$S,Data!$A:$A,Vitezistii!$B34,Data!$C:$C,Vitezistii!M$1),0)</f>
        <v>4.25</v>
      </c>
      <c r="N34" s="105">
        <f>IFERROR(IF(SUMIFS(Data!$K:$K,Data!$A:$A,Vitezistii!$B34,Data!$C:$C,Vitezistii!N$1)=0," ",SUMIFS(Data!$K:$K,Data!$A:$A,Vitezistii!$B34,Data!$C:$C,Vitezistii!N$1))+SUMIFS(Data!$S:$S,Data!$A:$A,Vitezistii!$B34,Data!$C:$C,Vitezistii!N$1),0)</f>
        <v>5.15</v>
      </c>
      <c r="O34" s="105">
        <f>IFERROR(IF(SUMIFS(Data!$K:$K,Data!$A:$A,Vitezistii!$B34,Data!$C:$C,Vitezistii!O$1)=0," ",SUMIFS(Data!$K:$K,Data!$A:$A,Vitezistii!$B34,Data!$C:$C,Vitezistii!O$1))+SUMIFS(Data!$S:$S,Data!$A:$A,Vitezistii!$B34,Data!$C:$C,Vitezistii!O$1),0)</f>
        <v>1.5</v>
      </c>
      <c r="P34" s="105">
        <f>IFERROR(IF(SUMIFS(Data!$K:$K,Data!$A:$A,Vitezistii!$B34,Data!$C:$C,Vitezistii!P$1)=0," ",SUMIFS(Data!$K:$K,Data!$A:$A,Vitezistii!$B34,Data!$C:$C,Vitezistii!P$1))+SUMIFS(Data!$S:$S,Data!$A:$A,Vitezistii!$B34,Data!$C:$C,Vitezistii!P$1),0)</f>
        <v>0</v>
      </c>
      <c r="Q34" s="105">
        <f>IFERROR(IF(SUMIFS(Data!$K:$K,Data!$A:$A,Vitezistii!$B34,Data!$C:$C,Vitezistii!Q$1)=0," ",SUMIFS(Data!$K:$K,Data!$A:$A,Vitezistii!$B34,Data!$C:$C,Vitezistii!Q$1))+SUMIFS(Data!$S:$S,Data!$A:$A,Vitezistii!$B34,Data!$C:$C,Vitezistii!Q$1),0)</f>
        <v>4.75</v>
      </c>
      <c r="R34" s="105">
        <f t="shared" si="0"/>
        <v>48.05</v>
      </c>
      <c r="S34" s="105">
        <f>SUMIFS(Data!D:D,Data!A:A,Vitezistii!B34)</f>
        <v>200.60999999999999</v>
      </c>
      <c r="T34" s="11">
        <f>SUMIFS(Data!I:I,Data!A:A,Vitezistii!B34)/COUNTIF(Data!A:A,Vitezistii!B34)</f>
        <v>3.8593393035061276E-3</v>
      </c>
    </row>
    <row r="35" spans="1:20" ht="12.75" x14ac:dyDescent="0.2">
      <c r="A35" s="65">
        <v>34</v>
      </c>
      <c r="B35" s="27" t="s">
        <v>207</v>
      </c>
      <c r="C35" s="105">
        <f>IFERROR(IF(SUMIFS(Data!$K:$K,Data!$A:$A,Vitezistii!$B35,Data!$C:$C,Vitezistii!C$1)=0," ",SUMIFS(Data!$K:$K,Data!$A:$A,Vitezistii!$B35,Data!$C:$C,Vitezistii!C$1))+SUMIFS(Data!$S:$S,Data!$A:$A,Vitezistii!$B35,Data!$C:$C,Vitezistii!C$1),0)</f>
        <v>3.5</v>
      </c>
      <c r="D35" s="105">
        <f>IFERROR(IF(SUMIFS(Data!$K:$K,Data!$A:$A,Vitezistii!$B35,Data!$C:$C,Vitezistii!D$1)=0," ",SUMIFS(Data!$K:$K,Data!$A:$A,Vitezistii!$B35,Data!$C:$C,Vitezistii!D$1))+SUMIFS(Data!$S:$S,Data!$A:$A,Vitezistii!$B35,Data!$C:$C,Vitezistii!D$1),0)</f>
        <v>3.5</v>
      </c>
      <c r="E35" s="105">
        <f>IFERROR(IF(SUMIFS(Data!$K:$K,Data!$A:$A,Vitezistii!$B35,Data!$C:$C,Vitezistii!E$1)=0," ",SUMIFS(Data!$K:$K,Data!$A:$A,Vitezistii!$B35,Data!$C:$C,Vitezistii!E$1))+SUMIFS(Data!$S:$S,Data!$A:$A,Vitezistii!$B35,Data!$C:$C,Vitezistii!E$1),0)</f>
        <v>3.5</v>
      </c>
      <c r="F35" s="105">
        <f>IFERROR(IF(SUMIFS(Data!$K:$K,Data!$A:$A,Vitezistii!$B35,Data!$C:$C,Vitezistii!F$1)=0," ",SUMIFS(Data!$K:$K,Data!$A:$A,Vitezistii!$B35,Data!$C:$C,Vitezistii!F$1))+SUMIFS(Data!$S:$S,Data!$A:$A,Vitezistii!$B35,Data!$C:$C,Vitezistii!F$1),0)</f>
        <v>3.5</v>
      </c>
      <c r="G35" s="105">
        <f>IFERROR(IF(SUMIFS(Data!$K:$K,Data!$A:$A,Vitezistii!$B35,Data!$C:$C,Vitezistii!G$1)=0," ",SUMIFS(Data!$K:$K,Data!$A:$A,Vitezistii!$B35,Data!$C:$C,Vitezistii!G$1))+SUMIFS(Data!$S:$S,Data!$A:$A,Vitezistii!$B35,Data!$C:$C,Vitezistii!G$1),0)</f>
        <v>4</v>
      </c>
      <c r="H35" s="105">
        <f>IFERROR(IF(SUMIFS(Data!$K:$K,Data!$A:$A,Vitezistii!$B35,Data!$C:$C,Vitezistii!H$1)=0," ",SUMIFS(Data!$K:$K,Data!$A:$A,Vitezistii!$B35,Data!$C:$C,Vitezistii!H$1))+SUMIFS(Data!$S:$S,Data!$A:$A,Vitezistii!$B35,Data!$C:$C,Vitezistii!H$1),0)</f>
        <v>3.75</v>
      </c>
      <c r="I35" s="105">
        <f>IFERROR(IF(SUMIFS(Data!$K:$K,Data!$A:$A,Vitezistii!$B35,Data!$C:$C,Vitezistii!I$1)=0," ",SUMIFS(Data!$K:$K,Data!$A:$A,Vitezistii!$B35,Data!$C:$C,Vitezistii!I$1))+SUMIFS(Data!$S:$S,Data!$A:$A,Vitezistii!$B35,Data!$C:$C,Vitezistii!I$1),0)</f>
        <v>4</v>
      </c>
      <c r="J35" s="105">
        <f>IFERROR(IF(SUMIFS(Data!$K:$K,Data!$A:$A,Vitezistii!$B35,Data!$C:$C,Vitezistii!J$1)=0," ",SUMIFS(Data!$K:$K,Data!$A:$A,Vitezistii!$B35,Data!$C:$C,Vitezistii!J$1))+SUMIFS(Data!$S:$S,Data!$A:$A,Vitezistii!$B35,Data!$C:$C,Vitezistii!J$1),0)</f>
        <v>2.5</v>
      </c>
      <c r="K35" s="105">
        <f>IFERROR(IF(SUMIFS(Data!$K:$K,Data!$A:$A,Vitezistii!$B35,Data!$C:$C,Vitezistii!K$1)=0," ",SUMIFS(Data!$K:$K,Data!$A:$A,Vitezistii!$B35,Data!$C:$C,Vitezistii!K$1))+SUMIFS(Data!$S:$S,Data!$A:$A,Vitezistii!$B35,Data!$C:$C,Vitezistii!K$1),0)</f>
        <v>3.25</v>
      </c>
      <c r="L35" s="105">
        <f>IFERROR(IF(SUMIFS(Data!$K:$K,Data!$A:$A,Vitezistii!$B35,Data!$C:$C,Vitezistii!L$1)=0," ",SUMIFS(Data!$K:$K,Data!$A:$A,Vitezistii!$B35,Data!$C:$C,Vitezistii!L$1))+SUMIFS(Data!$S:$S,Data!$A:$A,Vitezistii!$B35,Data!$C:$C,Vitezistii!L$1),0)</f>
        <v>3.75</v>
      </c>
      <c r="M35" s="105">
        <f>IFERROR(IF(SUMIFS(Data!$K:$K,Data!$A:$A,Vitezistii!$B35,Data!$C:$C,Vitezistii!M$1)=0," ",SUMIFS(Data!$K:$K,Data!$A:$A,Vitezistii!$B35,Data!$C:$C,Vitezistii!M$1))+SUMIFS(Data!$S:$S,Data!$A:$A,Vitezistii!$B35,Data!$C:$C,Vitezistii!M$1),0)</f>
        <v>4</v>
      </c>
      <c r="N35" s="105">
        <f>IFERROR(IF(SUMIFS(Data!$K:$K,Data!$A:$A,Vitezistii!$B35,Data!$C:$C,Vitezistii!N$1)=0," ",SUMIFS(Data!$K:$K,Data!$A:$A,Vitezistii!$B35,Data!$C:$C,Vitezistii!N$1))+SUMIFS(Data!$S:$S,Data!$A:$A,Vitezistii!$B35,Data!$C:$C,Vitezistii!N$1),0)</f>
        <v>3.75</v>
      </c>
      <c r="O35" s="105">
        <f>IFERROR(IF(SUMIFS(Data!$K:$K,Data!$A:$A,Vitezistii!$B35,Data!$C:$C,Vitezistii!O$1)=0," ",SUMIFS(Data!$K:$K,Data!$A:$A,Vitezistii!$B35,Data!$C:$C,Vitezistii!O$1))+SUMIFS(Data!$S:$S,Data!$A:$A,Vitezistii!$B35,Data!$C:$C,Vitezistii!O$1),0)</f>
        <v>0</v>
      </c>
      <c r="P35" s="105">
        <f>IFERROR(IF(SUMIFS(Data!$K:$K,Data!$A:$A,Vitezistii!$B35,Data!$C:$C,Vitezistii!P$1)=0," ",SUMIFS(Data!$K:$K,Data!$A:$A,Vitezistii!$B35,Data!$C:$C,Vitezistii!P$1))+SUMIFS(Data!$S:$S,Data!$A:$A,Vitezistii!$B35,Data!$C:$C,Vitezistii!P$1),0)</f>
        <v>3</v>
      </c>
      <c r="Q35" s="105">
        <f>IFERROR(IF(SUMIFS(Data!$K:$K,Data!$A:$A,Vitezistii!$B35,Data!$C:$C,Vitezistii!Q$1)=0," ",SUMIFS(Data!$K:$K,Data!$A:$A,Vitezistii!$B35,Data!$C:$C,Vitezistii!Q$1))+SUMIFS(Data!$S:$S,Data!$A:$A,Vitezistii!$B35,Data!$C:$C,Vitezistii!Q$1),0)</f>
        <v>2</v>
      </c>
      <c r="R35" s="105">
        <f t="shared" si="0"/>
        <v>48</v>
      </c>
      <c r="S35" s="105">
        <f>SUMIFS(Data!D:D,Data!A:A,Vitezistii!B35)</f>
        <v>199.75</v>
      </c>
      <c r="T35" s="11">
        <f>SUMIFS(Data!I:I,Data!A:A,Vitezistii!B35)/COUNTIF(Data!A:A,Vitezistii!B35)</f>
        <v>3.9881270630235058E-3</v>
      </c>
    </row>
    <row r="36" spans="1:20" ht="12.75" x14ac:dyDescent="0.2">
      <c r="A36" s="65">
        <v>35</v>
      </c>
      <c r="B36" s="27" t="s">
        <v>58</v>
      </c>
      <c r="C36" s="105">
        <f>IFERROR(IF(SUMIFS(Data!$K:$K,Data!$A:$A,Vitezistii!$B36,Data!$C:$C,Vitezistii!C$1)=0," ",SUMIFS(Data!$K:$K,Data!$A:$A,Vitezistii!$B36,Data!$C:$C,Vitezistii!C$1))+SUMIFS(Data!$S:$S,Data!$A:$A,Vitezistii!$B36,Data!$C:$C,Vitezistii!C$1),0)</f>
        <v>1.5</v>
      </c>
      <c r="D36" s="105">
        <f>IFERROR(IF(SUMIFS(Data!$K:$K,Data!$A:$A,Vitezistii!$B36,Data!$C:$C,Vitezistii!D$1)=0," ",SUMIFS(Data!$K:$K,Data!$A:$A,Vitezistii!$B36,Data!$C:$C,Vitezistii!D$1))+SUMIFS(Data!$S:$S,Data!$A:$A,Vitezistii!$B36,Data!$C:$C,Vitezistii!D$1),0)</f>
        <v>3</v>
      </c>
      <c r="E36" s="105">
        <f>IFERROR(IF(SUMIFS(Data!$K:$K,Data!$A:$A,Vitezistii!$B36,Data!$C:$C,Vitezistii!E$1)=0," ",SUMIFS(Data!$K:$K,Data!$A:$A,Vitezistii!$B36,Data!$C:$C,Vitezistii!E$1))+SUMIFS(Data!$S:$S,Data!$A:$A,Vitezistii!$B36,Data!$C:$C,Vitezistii!E$1),0)</f>
        <v>3.5</v>
      </c>
      <c r="F36" s="105">
        <f>IFERROR(IF(SUMIFS(Data!$K:$K,Data!$A:$A,Vitezistii!$B36,Data!$C:$C,Vitezistii!F$1)=0," ",SUMIFS(Data!$K:$K,Data!$A:$A,Vitezistii!$B36,Data!$C:$C,Vitezistii!F$1))+SUMIFS(Data!$S:$S,Data!$A:$A,Vitezistii!$B36,Data!$C:$C,Vitezistii!F$1),0)</f>
        <v>4</v>
      </c>
      <c r="G36" s="105">
        <f>IFERROR(IF(SUMIFS(Data!$K:$K,Data!$A:$A,Vitezistii!$B36,Data!$C:$C,Vitezistii!G$1)=0," ",SUMIFS(Data!$K:$K,Data!$A:$A,Vitezistii!$B36,Data!$C:$C,Vitezistii!G$1))+SUMIFS(Data!$S:$S,Data!$A:$A,Vitezistii!$B36,Data!$C:$C,Vitezistii!G$1),0)</f>
        <v>3.25</v>
      </c>
      <c r="H36" s="105">
        <f>IFERROR(IF(SUMIFS(Data!$K:$K,Data!$A:$A,Vitezistii!$B36,Data!$C:$C,Vitezistii!H$1)=0," ",SUMIFS(Data!$K:$K,Data!$A:$A,Vitezistii!$B36,Data!$C:$C,Vitezistii!H$1))+SUMIFS(Data!$S:$S,Data!$A:$A,Vitezistii!$B36,Data!$C:$C,Vitezistii!H$1),0)</f>
        <v>3.25</v>
      </c>
      <c r="I36" s="105">
        <f>IFERROR(IF(SUMIFS(Data!$K:$K,Data!$A:$A,Vitezistii!$B36,Data!$C:$C,Vitezistii!I$1)=0," ",SUMIFS(Data!$K:$K,Data!$A:$A,Vitezistii!$B36,Data!$C:$C,Vitezistii!I$1))+SUMIFS(Data!$S:$S,Data!$A:$A,Vitezistii!$B36,Data!$C:$C,Vitezistii!I$1),0)</f>
        <v>3.75</v>
      </c>
      <c r="J36" s="105">
        <f>IFERROR(IF(SUMIFS(Data!$K:$K,Data!$A:$A,Vitezistii!$B36,Data!$C:$C,Vitezistii!J$1)=0," ",SUMIFS(Data!$K:$K,Data!$A:$A,Vitezistii!$B36,Data!$C:$C,Vitezistii!J$1))+SUMIFS(Data!$S:$S,Data!$A:$A,Vitezistii!$B36,Data!$C:$C,Vitezistii!J$1),0)</f>
        <v>4</v>
      </c>
      <c r="K36" s="105">
        <f>IFERROR(IF(SUMIFS(Data!$K:$K,Data!$A:$A,Vitezistii!$B36,Data!$C:$C,Vitezistii!K$1)=0," ",SUMIFS(Data!$K:$K,Data!$A:$A,Vitezistii!$B36,Data!$C:$C,Vitezistii!K$1))+SUMIFS(Data!$S:$S,Data!$A:$A,Vitezistii!$B36,Data!$C:$C,Vitezistii!K$1),0)</f>
        <v>0</v>
      </c>
      <c r="L36" s="105">
        <f>IFERROR(IF(SUMIFS(Data!$K:$K,Data!$A:$A,Vitezistii!$B36,Data!$C:$C,Vitezistii!L$1)=0," ",SUMIFS(Data!$K:$K,Data!$A:$A,Vitezistii!$B36,Data!$C:$C,Vitezistii!L$1))+SUMIFS(Data!$S:$S,Data!$A:$A,Vitezistii!$B36,Data!$C:$C,Vitezistii!L$1),0)</f>
        <v>3.25</v>
      </c>
      <c r="M36" s="105">
        <f>IFERROR(IF(SUMIFS(Data!$K:$K,Data!$A:$A,Vitezistii!$B36,Data!$C:$C,Vitezistii!M$1)=0," ",SUMIFS(Data!$K:$K,Data!$A:$A,Vitezistii!$B36,Data!$C:$C,Vitezistii!M$1))+SUMIFS(Data!$S:$S,Data!$A:$A,Vitezistii!$B36,Data!$C:$C,Vitezistii!M$1),0)</f>
        <v>0.5</v>
      </c>
      <c r="N36" s="105">
        <f>IFERROR(IF(SUMIFS(Data!$K:$K,Data!$A:$A,Vitezistii!$B36,Data!$C:$C,Vitezistii!N$1)=0," ",SUMIFS(Data!$K:$K,Data!$A:$A,Vitezistii!$B36,Data!$C:$C,Vitezistii!N$1))+SUMIFS(Data!$S:$S,Data!$A:$A,Vitezistii!$B36,Data!$C:$C,Vitezistii!N$1),0)</f>
        <v>4.25</v>
      </c>
      <c r="O36" s="105">
        <f>IFERROR(IF(SUMIFS(Data!$K:$K,Data!$A:$A,Vitezistii!$B36,Data!$C:$C,Vitezistii!O$1)=0," ",SUMIFS(Data!$K:$K,Data!$A:$A,Vitezistii!$B36,Data!$C:$C,Vitezistii!O$1))+SUMIFS(Data!$S:$S,Data!$A:$A,Vitezistii!$B36,Data!$C:$C,Vitezistii!O$1),0)</f>
        <v>3</v>
      </c>
      <c r="P36" s="105">
        <f>IFERROR(IF(SUMIFS(Data!$K:$K,Data!$A:$A,Vitezistii!$B36,Data!$C:$C,Vitezistii!P$1)=0," ",SUMIFS(Data!$K:$K,Data!$A:$A,Vitezistii!$B36,Data!$C:$C,Vitezistii!P$1))+SUMIFS(Data!$S:$S,Data!$A:$A,Vitezistii!$B36,Data!$C:$C,Vitezistii!P$1),0)</f>
        <v>4.5</v>
      </c>
      <c r="Q36" s="105">
        <f>IFERROR(IF(SUMIFS(Data!$K:$K,Data!$A:$A,Vitezistii!$B36,Data!$C:$C,Vitezistii!Q$1)=0," ",SUMIFS(Data!$K:$K,Data!$A:$A,Vitezistii!$B36,Data!$C:$C,Vitezistii!Q$1))+SUMIFS(Data!$S:$S,Data!$A:$A,Vitezistii!$B36,Data!$C:$C,Vitezistii!Q$1),0)</f>
        <v>4.25</v>
      </c>
      <c r="R36" s="105">
        <f t="shared" si="0"/>
        <v>46</v>
      </c>
      <c r="S36" s="105">
        <f>SUMIFS(Data!D:D,Data!A:A,Vitezistii!B36)</f>
        <v>612.06999999999994</v>
      </c>
      <c r="T36" s="11">
        <f>SUMIFS(Data!I:I,Data!A:A,Vitezistii!B36)/COUNTIF(Data!A:A,Vitezistii!B36)</f>
        <v>3.5481167357066497E-3</v>
      </c>
    </row>
    <row r="37" spans="1:20" ht="12.75" x14ac:dyDescent="0.2">
      <c r="A37" s="65">
        <v>36</v>
      </c>
      <c r="B37" s="27" t="s">
        <v>476</v>
      </c>
      <c r="C37" s="105">
        <f>IFERROR(IF(SUMIFS(Data!$K:$K,Data!$A:$A,Vitezistii!$B37,Data!$C:$C,Vitezistii!C$1)=0," ",SUMIFS(Data!$K:$K,Data!$A:$A,Vitezistii!$B37,Data!$C:$C,Vitezistii!C$1))+SUMIFS(Data!$S:$S,Data!$A:$A,Vitezistii!$B37,Data!$C:$C,Vitezistii!C$1),0)</f>
        <v>3.25</v>
      </c>
      <c r="D37" s="105">
        <f>IFERROR(IF(SUMIFS(Data!$K:$K,Data!$A:$A,Vitezistii!$B37,Data!$C:$C,Vitezistii!D$1)=0," ",SUMIFS(Data!$K:$K,Data!$A:$A,Vitezistii!$B37,Data!$C:$C,Vitezistii!D$1))+SUMIFS(Data!$S:$S,Data!$A:$A,Vitezistii!$B37,Data!$C:$C,Vitezistii!D$1),0)</f>
        <v>3</v>
      </c>
      <c r="E37" s="105">
        <f>IFERROR(IF(SUMIFS(Data!$K:$K,Data!$A:$A,Vitezistii!$B37,Data!$C:$C,Vitezistii!E$1)=0," ",SUMIFS(Data!$K:$K,Data!$A:$A,Vitezistii!$B37,Data!$C:$C,Vitezistii!E$1))+SUMIFS(Data!$S:$S,Data!$A:$A,Vitezistii!$B37,Data!$C:$C,Vitezistii!E$1),0)</f>
        <v>4</v>
      </c>
      <c r="F37" s="105">
        <f>IFERROR(IF(SUMIFS(Data!$K:$K,Data!$A:$A,Vitezistii!$B37,Data!$C:$C,Vitezistii!F$1)=0," ",SUMIFS(Data!$K:$K,Data!$A:$A,Vitezistii!$B37,Data!$C:$C,Vitezistii!F$1))+SUMIFS(Data!$S:$S,Data!$A:$A,Vitezistii!$B37,Data!$C:$C,Vitezistii!F$1),0)</f>
        <v>2.5</v>
      </c>
      <c r="G37" s="105">
        <f>IFERROR(IF(SUMIFS(Data!$K:$K,Data!$A:$A,Vitezistii!$B37,Data!$C:$C,Vitezistii!G$1)=0," ",SUMIFS(Data!$K:$K,Data!$A:$A,Vitezistii!$B37,Data!$C:$C,Vitezistii!G$1))+SUMIFS(Data!$S:$S,Data!$A:$A,Vitezistii!$B37,Data!$C:$C,Vitezistii!G$1),0)</f>
        <v>0.5</v>
      </c>
      <c r="H37" s="105">
        <f>IFERROR(IF(SUMIFS(Data!$K:$K,Data!$A:$A,Vitezistii!$B37,Data!$C:$C,Vitezistii!H$1)=0," ",SUMIFS(Data!$K:$K,Data!$A:$A,Vitezistii!$B37,Data!$C:$C,Vitezistii!H$1))+SUMIFS(Data!$S:$S,Data!$A:$A,Vitezistii!$B37,Data!$C:$C,Vitezistii!H$1),0)</f>
        <v>3.75</v>
      </c>
      <c r="I37" s="105">
        <f>IFERROR(IF(SUMIFS(Data!$K:$K,Data!$A:$A,Vitezistii!$B37,Data!$C:$C,Vitezistii!I$1)=0," ",SUMIFS(Data!$K:$K,Data!$A:$A,Vitezistii!$B37,Data!$C:$C,Vitezistii!I$1))+SUMIFS(Data!$S:$S,Data!$A:$A,Vitezistii!$B37,Data!$C:$C,Vitezistii!I$1),0)</f>
        <v>2.5</v>
      </c>
      <c r="J37" s="105">
        <f>IFERROR(IF(SUMIFS(Data!$K:$K,Data!$A:$A,Vitezistii!$B37,Data!$C:$C,Vitezistii!J$1)=0," ",SUMIFS(Data!$K:$K,Data!$A:$A,Vitezistii!$B37,Data!$C:$C,Vitezistii!J$1))+SUMIFS(Data!$S:$S,Data!$A:$A,Vitezistii!$B37,Data!$C:$C,Vitezistii!J$1),0)</f>
        <v>3.5</v>
      </c>
      <c r="K37" s="105">
        <f>IFERROR(IF(SUMIFS(Data!$K:$K,Data!$A:$A,Vitezistii!$B37,Data!$C:$C,Vitezistii!K$1)=0," ",SUMIFS(Data!$K:$K,Data!$A:$A,Vitezistii!$B37,Data!$C:$C,Vitezistii!K$1))+SUMIFS(Data!$S:$S,Data!$A:$A,Vitezistii!$B37,Data!$C:$C,Vitezistii!K$1),0)</f>
        <v>4.25</v>
      </c>
      <c r="L37" s="105">
        <f>IFERROR(IF(SUMIFS(Data!$K:$K,Data!$A:$A,Vitezistii!$B37,Data!$C:$C,Vitezistii!L$1)=0," ",SUMIFS(Data!$K:$K,Data!$A:$A,Vitezistii!$B37,Data!$C:$C,Vitezistii!L$1))+SUMIFS(Data!$S:$S,Data!$A:$A,Vitezistii!$B37,Data!$C:$C,Vitezistii!L$1),0)</f>
        <v>4.25</v>
      </c>
      <c r="M37" s="105">
        <f>IFERROR(IF(SUMIFS(Data!$K:$K,Data!$A:$A,Vitezistii!$B37,Data!$C:$C,Vitezistii!M$1)=0," ",SUMIFS(Data!$K:$K,Data!$A:$A,Vitezistii!$B37,Data!$C:$C,Vitezistii!M$1))+SUMIFS(Data!$S:$S,Data!$A:$A,Vitezistii!$B37,Data!$C:$C,Vitezistii!M$1),0)</f>
        <v>4.25</v>
      </c>
      <c r="N37" s="105">
        <f>IFERROR(IF(SUMIFS(Data!$K:$K,Data!$A:$A,Vitezistii!$B37,Data!$C:$C,Vitezistii!N$1)=0," ",SUMIFS(Data!$K:$K,Data!$A:$A,Vitezistii!$B37,Data!$C:$C,Vitezistii!N$1))+SUMIFS(Data!$S:$S,Data!$A:$A,Vitezistii!$B37,Data!$C:$C,Vitezistii!N$1),0)</f>
        <v>3.75</v>
      </c>
      <c r="O37" s="105">
        <f>IFERROR(IF(SUMIFS(Data!$K:$K,Data!$A:$A,Vitezistii!$B37,Data!$C:$C,Vitezistii!O$1)=0," ",SUMIFS(Data!$K:$K,Data!$A:$A,Vitezistii!$B37,Data!$C:$C,Vitezistii!O$1))+SUMIFS(Data!$S:$S,Data!$A:$A,Vitezistii!$B37,Data!$C:$C,Vitezistii!O$1),0)</f>
        <v>0</v>
      </c>
      <c r="P37" s="105">
        <f>IFERROR(IF(SUMIFS(Data!$K:$K,Data!$A:$A,Vitezistii!$B37,Data!$C:$C,Vitezistii!P$1)=0," ",SUMIFS(Data!$K:$K,Data!$A:$A,Vitezistii!$B37,Data!$C:$C,Vitezistii!P$1))+SUMIFS(Data!$S:$S,Data!$A:$A,Vitezistii!$B37,Data!$C:$C,Vitezistii!P$1),0)</f>
        <v>2.5</v>
      </c>
      <c r="Q37" s="105">
        <f>IFERROR(IF(SUMIFS(Data!$K:$K,Data!$A:$A,Vitezistii!$B37,Data!$C:$C,Vitezistii!Q$1)=0," ",SUMIFS(Data!$K:$K,Data!$A:$A,Vitezistii!$B37,Data!$C:$C,Vitezistii!Q$1))+SUMIFS(Data!$S:$S,Data!$A:$A,Vitezistii!$B37,Data!$C:$C,Vitezistii!Q$1),0)</f>
        <v>3.75</v>
      </c>
      <c r="R37" s="105">
        <f t="shared" si="0"/>
        <v>45.75</v>
      </c>
      <c r="S37" s="105">
        <f>SUMIFS(Data!D:D,Data!A:A,Vitezistii!B37)</f>
        <v>132.65</v>
      </c>
      <c r="T37" s="11">
        <f>SUMIFS(Data!I:I,Data!A:A,Vitezistii!B37)/COUNTIF(Data!A:A,Vitezistii!B37)</f>
        <v>3.9215276833653671E-3</v>
      </c>
    </row>
    <row r="38" spans="1:20" ht="12.75" x14ac:dyDescent="0.2">
      <c r="A38" s="65">
        <v>37</v>
      </c>
      <c r="B38" s="27" t="s">
        <v>483</v>
      </c>
      <c r="C38" s="105">
        <f>IFERROR(IF(SUMIFS(Data!$K:$K,Data!$A:$A,Vitezistii!$B38,Data!$C:$C,Vitezistii!C$1)=0," ",SUMIFS(Data!$K:$K,Data!$A:$A,Vitezistii!$B38,Data!$C:$C,Vitezistii!C$1))+SUMIFS(Data!$S:$S,Data!$A:$A,Vitezistii!$B38,Data!$C:$C,Vitezistii!C$1),0)</f>
        <v>0.5</v>
      </c>
      <c r="D38" s="105">
        <f>IFERROR(IF(SUMIFS(Data!$K:$K,Data!$A:$A,Vitezistii!$B38,Data!$C:$C,Vitezistii!D$1)=0," ",SUMIFS(Data!$K:$K,Data!$A:$A,Vitezistii!$B38,Data!$C:$C,Vitezistii!D$1))+SUMIFS(Data!$S:$S,Data!$A:$A,Vitezistii!$B38,Data!$C:$C,Vitezistii!D$1),0)</f>
        <v>2.5</v>
      </c>
      <c r="E38" s="105">
        <f>IFERROR(IF(SUMIFS(Data!$K:$K,Data!$A:$A,Vitezistii!$B38,Data!$C:$C,Vitezistii!E$1)=0," ",SUMIFS(Data!$K:$K,Data!$A:$A,Vitezistii!$B38,Data!$C:$C,Vitezistii!E$1))+SUMIFS(Data!$S:$S,Data!$A:$A,Vitezistii!$B38,Data!$C:$C,Vitezistii!E$1),0)</f>
        <v>4.5</v>
      </c>
      <c r="F38" s="105">
        <f>IFERROR(IF(SUMIFS(Data!$K:$K,Data!$A:$A,Vitezistii!$B38,Data!$C:$C,Vitezistii!F$1)=0," ",SUMIFS(Data!$K:$K,Data!$A:$A,Vitezistii!$B38,Data!$C:$C,Vitezistii!F$1))+SUMIFS(Data!$S:$S,Data!$A:$A,Vitezistii!$B38,Data!$C:$C,Vitezistii!F$1),0)</f>
        <v>0.5</v>
      </c>
      <c r="G38" s="105">
        <f>IFERROR(IF(SUMIFS(Data!$K:$K,Data!$A:$A,Vitezistii!$B38,Data!$C:$C,Vitezistii!G$1)=0," ",SUMIFS(Data!$K:$K,Data!$A:$A,Vitezistii!$B38,Data!$C:$C,Vitezistii!G$1))+SUMIFS(Data!$S:$S,Data!$A:$A,Vitezistii!$B38,Data!$C:$C,Vitezistii!G$1),0)</f>
        <v>3.5</v>
      </c>
      <c r="H38" s="105">
        <f>IFERROR(IF(SUMIFS(Data!$K:$K,Data!$A:$A,Vitezistii!$B38,Data!$C:$C,Vitezistii!H$1)=0," ",SUMIFS(Data!$K:$K,Data!$A:$A,Vitezistii!$B38,Data!$C:$C,Vitezistii!H$1))+SUMIFS(Data!$S:$S,Data!$A:$A,Vitezistii!$B38,Data!$C:$C,Vitezistii!H$1),0)</f>
        <v>3.5</v>
      </c>
      <c r="I38" s="105">
        <f>IFERROR(IF(SUMIFS(Data!$K:$K,Data!$A:$A,Vitezistii!$B38,Data!$C:$C,Vitezistii!I$1)=0," ",SUMIFS(Data!$K:$K,Data!$A:$A,Vitezistii!$B38,Data!$C:$C,Vitezistii!I$1))+SUMIFS(Data!$S:$S,Data!$A:$A,Vitezistii!$B38,Data!$C:$C,Vitezistii!I$1),0)</f>
        <v>3.5</v>
      </c>
      <c r="J38" s="105">
        <f>IFERROR(IF(SUMIFS(Data!$K:$K,Data!$A:$A,Vitezistii!$B38,Data!$C:$C,Vitezistii!J$1)=0," ",SUMIFS(Data!$K:$K,Data!$A:$A,Vitezistii!$B38,Data!$C:$C,Vitezistii!J$1))+SUMIFS(Data!$S:$S,Data!$A:$A,Vitezistii!$B38,Data!$C:$C,Vitezistii!J$1),0)</f>
        <v>0.5</v>
      </c>
      <c r="K38" s="105">
        <f>IFERROR(IF(SUMIFS(Data!$K:$K,Data!$A:$A,Vitezistii!$B38,Data!$C:$C,Vitezistii!K$1)=0," ",SUMIFS(Data!$K:$K,Data!$A:$A,Vitezistii!$B38,Data!$C:$C,Vitezistii!K$1))+SUMIFS(Data!$S:$S,Data!$A:$A,Vitezistii!$B38,Data!$C:$C,Vitezistii!K$1),0)</f>
        <v>3.75</v>
      </c>
      <c r="L38" s="105">
        <f>IFERROR(IF(SUMIFS(Data!$K:$K,Data!$A:$A,Vitezistii!$B38,Data!$C:$C,Vitezistii!L$1)=0," ",SUMIFS(Data!$K:$K,Data!$A:$A,Vitezistii!$B38,Data!$C:$C,Vitezistii!L$1))+SUMIFS(Data!$S:$S,Data!$A:$A,Vitezistii!$B38,Data!$C:$C,Vitezistii!L$1),0)</f>
        <v>3.75</v>
      </c>
      <c r="M38" s="105">
        <f>IFERROR(IF(SUMIFS(Data!$K:$K,Data!$A:$A,Vitezistii!$B38,Data!$C:$C,Vitezistii!M$1)=0," ",SUMIFS(Data!$K:$K,Data!$A:$A,Vitezistii!$B38,Data!$C:$C,Vitezistii!M$1))+SUMIFS(Data!$S:$S,Data!$A:$A,Vitezistii!$B38,Data!$C:$C,Vitezistii!M$1),0)</f>
        <v>4</v>
      </c>
      <c r="N38" s="105">
        <f>IFERROR(IF(SUMIFS(Data!$K:$K,Data!$A:$A,Vitezistii!$B38,Data!$C:$C,Vitezistii!N$1)=0," ",SUMIFS(Data!$K:$K,Data!$A:$A,Vitezistii!$B38,Data!$C:$C,Vitezistii!N$1))+SUMIFS(Data!$S:$S,Data!$A:$A,Vitezistii!$B38,Data!$C:$C,Vitezistii!N$1),0)</f>
        <v>4</v>
      </c>
      <c r="O38" s="105">
        <f>IFERROR(IF(SUMIFS(Data!$K:$K,Data!$A:$A,Vitezistii!$B38,Data!$C:$C,Vitezistii!O$1)=0," ",SUMIFS(Data!$K:$K,Data!$A:$A,Vitezistii!$B38,Data!$C:$C,Vitezistii!O$1))+SUMIFS(Data!$S:$S,Data!$A:$A,Vitezistii!$B38,Data!$C:$C,Vitezistii!O$1),0)</f>
        <v>3.5</v>
      </c>
      <c r="P38" s="105">
        <f>IFERROR(IF(SUMIFS(Data!$K:$K,Data!$A:$A,Vitezistii!$B38,Data!$C:$C,Vitezistii!P$1)=0," ",SUMIFS(Data!$K:$K,Data!$A:$A,Vitezistii!$B38,Data!$C:$C,Vitezistii!P$1))+SUMIFS(Data!$S:$S,Data!$A:$A,Vitezistii!$B38,Data!$C:$C,Vitezistii!P$1),0)</f>
        <v>3.25</v>
      </c>
      <c r="Q38" s="105">
        <f>IFERROR(IF(SUMIFS(Data!$K:$K,Data!$A:$A,Vitezistii!$B38,Data!$C:$C,Vitezistii!Q$1)=0," ",SUMIFS(Data!$K:$K,Data!$A:$A,Vitezistii!$B38,Data!$C:$C,Vitezistii!Q$1))+SUMIFS(Data!$S:$S,Data!$A:$A,Vitezistii!$B38,Data!$C:$C,Vitezistii!Q$1),0)</f>
        <v>4.5</v>
      </c>
      <c r="R38" s="105">
        <f t="shared" si="0"/>
        <v>45.75</v>
      </c>
      <c r="S38" s="105">
        <f>SUMIFS(Data!D:D,Data!A:A,Vitezistii!B38)</f>
        <v>373.73099999999999</v>
      </c>
      <c r="T38" s="11">
        <f>SUMIFS(Data!I:I,Data!A:A,Vitezistii!B38)/COUNTIF(Data!A:A,Vitezistii!B38)</f>
        <v>3.9243652667407232E-3</v>
      </c>
    </row>
    <row r="39" spans="1:20" ht="12.75" x14ac:dyDescent="0.2">
      <c r="A39" s="65">
        <v>38</v>
      </c>
      <c r="B39" s="27" t="s">
        <v>204</v>
      </c>
      <c r="C39" s="105">
        <f>IFERROR(IF(SUMIFS(Data!$K:$K,Data!$A:$A,Vitezistii!$B39,Data!$C:$C,Vitezistii!C$1)=0," ",SUMIFS(Data!$K:$K,Data!$A:$A,Vitezistii!$B39,Data!$C:$C,Vitezistii!C$1))+SUMIFS(Data!$S:$S,Data!$A:$A,Vitezistii!$B39,Data!$C:$C,Vitezistii!C$1),0)</f>
        <v>3</v>
      </c>
      <c r="D39" s="105">
        <f>IFERROR(IF(SUMIFS(Data!$K:$K,Data!$A:$A,Vitezistii!$B39,Data!$C:$C,Vitezistii!D$1)=0," ",SUMIFS(Data!$K:$K,Data!$A:$A,Vitezistii!$B39,Data!$C:$C,Vitezistii!D$1))+SUMIFS(Data!$S:$S,Data!$A:$A,Vitezistii!$B39,Data!$C:$C,Vitezistii!D$1),0)</f>
        <v>2.5</v>
      </c>
      <c r="E39" s="105">
        <f>IFERROR(IF(SUMIFS(Data!$K:$K,Data!$A:$A,Vitezistii!$B39,Data!$C:$C,Vitezistii!E$1)=0," ",SUMIFS(Data!$K:$K,Data!$A:$A,Vitezistii!$B39,Data!$C:$C,Vitezistii!E$1))+SUMIFS(Data!$S:$S,Data!$A:$A,Vitezistii!$B39,Data!$C:$C,Vitezistii!E$1),0)</f>
        <v>3.25</v>
      </c>
      <c r="F39" s="105">
        <f>IFERROR(IF(SUMIFS(Data!$K:$K,Data!$A:$A,Vitezistii!$B39,Data!$C:$C,Vitezistii!F$1)=0," ",SUMIFS(Data!$K:$K,Data!$A:$A,Vitezistii!$B39,Data!$C:$C,Vitezistii!F$1))+SUMIFS(Data!$S:$S,Data!$A:$A,Vitezistii!$B39,Data!$C:$C,Vitezistii!F$1),0)</f>
        <v>2</v>
      </c>
      <c r="G39" s="105">
        <f>IFERROR(IF(SUMIFS(Data!$K:$K,Data!$A:$A,Vitezistii!$B39,Data!$C:$C,Vitezistii!G$1)=0," ",SUMIFS(Data!$K:$K,Data!$A:$A,Vitezistii!$B39,Data!$C:$C,Vitezistii!G$1))+SUMIFS(Data!$S:$S,Data!$A:$A,Vitezistii!$B39,Data!$C:$C,Vitezistii!G$1),0)</f>
        <v>3.25</v>
      </c>
      <c r="H39" s="105">
        <f>IFERROR(IF(SUMIFS(Data!$K:$K,Data!$A:$A,Vitezistii!$B39,Data!$C:$C,Vitezistii!H$1)=0," ",SUMIFS(Data!$K:$K,Data!$A:$A,Vitezistii!$B39,Data!$C:$C,Vitezistii!H$1))+SUMIFS(Data!$S:$S,Data!$A:$A,Vitezistii!$B39,Data!$C:$C,Vitezistii!H$1),0)</f>
        <v>2.5</v>
      </c>
      <c r="I39" s="105">
        <f>IFERROR(IF(SUMIFS(Data!$K:$K,Data!$A:$A,Vitezistii!$B39,Data!$C:$C,Vitezistii!I$1)=0," ",SUMIFS(Data!$K:$K,Data!$A:$A,Vitezistii!$B39,Data!$C:$C,Vitezistii!I$1))+SUMIFS(Data!$S:$S,Data!$A:$A,Vitezistii!$B39,Data!$C:$C,Vitezistii!I$1),0)</f>
        <v>3.75</v>
      </c>
      <c r="J39" s="105">
        <f>IFERROR(IF(SUMIFS(Data!$K:$K,Data!$A:$A,Vitezistii!$B39,Data!$C:$C,Vitezistii!J$1)=0," ",SUMIFS(Data!$K:$K,Data!$A:$A,Vitezistii!$B39,Data!$C:$C,Vitezistii!J$1))+SUMIFS(Data!$S:$S,Data!$A:$A,Vitezistii!$B39,Data!$C:$C,Vitezistii!J$1),0)</f>
        <v>2.5</v>
      </c>
      <c r="K39" s="105">
        <f>IFERROR(IF(SUMIFS(Data!$K:$K,Data!$A:$A,Vitezistii!$B39,Data!$C:$C,Vitezistii!K$1)=0," ",SUMIFS(Data!$K:$K,Data!$A:$A,Vitezistii!$B39,Data!$C:$C,Vitezistii!K$1))+SUMIFS(Data!$S:$S,Data!$A:$A,Vitezistii!$B39,Data!$C:$C,Vitezistii!K$1),0)</f>
        <v>3.25</v>
      </c>
      <c r="L39" s="105">
        <f>IFERROR(IF(SUMIFS(Data!$K:$K,Data!$A:$A,Vitezistii!$B39,Data!$C:$C,Vitezistii!L$1)=0," ",SUMIFS(Data!$K:$K,Data!$A:$A,Vitezistii!$B39,Data!$C:$C,Vitezistii!L$1))+SUMIFS(Data!$S:$S,Data!$A:$A,Vitezistii!$B39,Data!$C:$C,Vitezistii!L$1),0)</f>
        <v>3</v>
      </c>
      <c r="M39" s="105">
        <f>IFERROR(IF(SUMIFS(Data!$K:$K,Data!$A:$A,Vitezistii!$B39,Data!$C:$C,Vitezistii!M$1)=0," ",SUMIFS(Data!$K:$K,Data!$A:$A,Vitezistii!$B39,Data!$C:$C,Vitezistii!M$1))+SUMIFS(Data!$S:$S,Data!$A:$A,Vitezistii!$B39,Data!$C:$C,Vitezistii!M$1),0)</f>
        <v>3.75</v>
      </c>
      <c r="N39" s="105">
        <f>IFERROR(IF(SUMIFS(Data!$K:$K,Data!$A:$A,Vitezistii!$B39,Data!$C:$C,Vitezistii!N$1)=0," ",SUMIFS(Data!$K:$K,Data!$A:$A,Vitezistii!$B39,Data!$C:$C,Vitezistii!N$1))+SUMIFS(Data!$S:$S,Data!$A:$A,Vitezistii!$B39,Data!$C:$C,Vitezistii!N$1),0)</f>
        <v>3.75</v>
      </c>
      <c r="O39" s="105">
        <f>IFERROR(IF(SUMIFS(Data!$K:$K,Data!$A:$A,Vitezistii!$B39,Data!$C:$C,Vitezistii!O$1)=0," ",SUMIFS(Data!$K:$K,Data!$A:$A,Vitezistii!$B39,Data!$C:$C,Vitezistii!O$1))+SUMIFS(Data!$S:$S,Data!$A:$A,Vitezistii!$B39,Data!$C:$C,Vitezistii!O$1),0)</f>
        <v>3</v>
      </c>
      <c r="P39" s="105">
        <f>IFERROR(IF(SUMIFS(Data!$K:$K,Data!$A:$A,Vitezistii!$B39,Data!$C:$C,Vitezistii!P$1)=0," ",SUMIFS(Data!$K:$K,Data!$A:$A,Vitezistii!$B39,Data!$C:$C,Vitezistii!P$1))+SUMIFS(Data!$S:$S,Data!$A:$A,Vitezistii!$B39,Data!$C:$C,Vitezistii!P$1),0)</f>
        <v>2.5</v>
      </c>
      <c r="Q39" s="105">
        <f>IFERROR(IF(SUMIFS(Data!$K:$K,Data!$A:$A,Vitezistii!$B39,Data!$C:$C,Vitezistii!Q$1)=0," ",SUMIFS(Data!$K:$K,Data!$A:$A,Vitezistii!$B39,Data!$C:$C,Vitezistii!Q$1))+SUMIFS(Data!$S:$S,Data!$A:$A,Vitezistii!$B39,Data!$C:$C,Vitezistii!Q$1),0)</f>
        <v>3.25</v>
      </c>
      <c r="R39" s="105">
        <f t="shared" si="0"/>
        <v>45.25</v>
      </c>
      <c r="S39" s="105">
        <f>SUMIFS(Data!D:D,Data!A:A,Vitezistii!B39)</f>
        <v>206.69999999999996</v>
      </c>
      <c r="T39" s="11">
        <f>SUMIFS(Data!I:I,Data!A:A,Vitezistii!B39)/COUNTIF(Data!A:A,Vitezistii!B39)</f>
        <v>3.9945318260946857E-3</v>
      </c>
    </row>
    <row r="40" spans="1:20" ht="12.75" x14ac:dyDescent="0.2">
      <c r="A40" s="65">
        <v>39</v>
      </c>
      <c r="B40" s="27" t="s">
        <v>193</v>
      </c>
      <c r="C40" s="105">
        <f>IFERROR(IF(SUMIFS(Data!$K:$K,Data!$A:$A,Vitezistii!$B40,Data!$C:$C,Vitezistii!C$1)=0," ",SUMIFS(Data!$K:$K,Data!$A:$A,Vitezistii!$B40,Data!$C:$C,Vitezistii!C$1))+SUMIFS(Data!$S:$S,Data!$A:$A,Vitezistii!$B40,Data!$C:$C,Vitezistii!C$1),0)</f>
        <v>3.25</v>
      </c>
      <c r="D40" s="105">
        <f>IFERROR(IF(SUMIFS(Data!$K:$K,Data!$A:$A,Vitezistii!$B40,Data!$C:$C,Vitezistii!D$1)=0," ",SUMIFS(Data!$K:$K,Data!$A:$A,Vitezistii!$B40,Data!$C:$C,Vitezistii!D$1))+SUMIFS(Data!$S:$S,Data!$A:$A,Vitezistii!$B40,Data!$C:$C,Vitezistii!D$1),0)</f>
        <v>0</v>
      </c>
      <c r="E40" s="105">
        <f>IFERROR(IF(SUMIFS(Data!$K:$K,Data!$A:$A,Vitezistii!$B40,Data!$C:$C,Vitezistii!E$1)=0," ",SUMIFS(Data!$K:$K,Data!$A:$A,Vitezistii!$B40,Data!$C:$C,Vitezistii!E$1))+SUMIFS(Data!$S:$S,Data!$A:$A,Vitezistii!$B40,Data!$C:$C,Vitezistii!E$1),0)</f>
        <v>4</v>
      </c>
      <c r="F40" s="105">
        <f>IFERROR(IF(SUMIFS(Data!$K:$K,Data!$A:$A,Vitezistii!$B40,Data!$C:$C,Vitezistii!F$1)=0," ",SUMIFS(Data!$K:$K,Data!$A:$A,Vitezistii!$B40,Data!$C:$C,Vitezistii!F$1))+SUMIFS(Data!$S:$S,Data!$A:$A,Vitezistii!$B40,Data!$C:$C,Vitezistii!F$1),0)</f>
        <v>3.25</v>
      </c>
      <c r="G40" s="105">
        <f>IFERROR(IF(SUMIFS(Data!$K:$K,Data!$A:$A,Vitezistii!$B40,Data!$C:$C,Vitezistii!G$1)=0," ",SUMIFS(Data!$K:$K,Data!$A:$A,Vitezistii!$B40,Data!$C:$C,Vitezistii!G$1))+SUMIFS(Data!$S:$S,Data!$A:$A,Vitezistii!$B40,Data!$C:$C,Vitezistii!G$1),0)</f>
        <v>3.5</v>
      </c>
      <c r="H40" s="105">
        <f>IFERROR(IF(SUMIFS(Data!$K:$K,Data!$A:$A,Vitezistii!$B40,Data!$C:$C,Vitezistii!H$1)=0," ",SUMIFS(Data!$K:$K,Data!$A:$A,Vitezistii!$B40,Data!$C:$C,Vitezistii!H$1))+SUMIFS(Data!$S:$S,Data!$A:$A,Vitezistii!$B40,Data!$C:$C,Vitezistii!H$1),0)</f>
        <v>0</v>
      </c>
      <c r="I40" s="105">
        <f>IFERROR(IF(SUMIFS(Data!$K:$K,Data!$A:$A,Vitezistii!$B40,Data!$C:$C,Vitezistii!I$1)=0," ",SUMIFS(Data!$K:$K,Data!$A:$A,Vitezistii!$B40,Data!$C:$C,Vitezistii!I$1))+SUMIFS(Data!$S:$S,Data!$A:$A,Vitezistii!$B40,Data!$C:$C,Vitezistii!I$1),0)</f>
        <v>3.5</v>
      </c>
      <c r="J40" s="105">
        <f>IFERROR(IF(SUMIFS(Data!$K:$K,Data!$A:$A,Vitezistii!$B40,Data!$C:$C,Vitezistii!J$1)=0," ",SUMIFS(Data!$K:$K,Data!$A:$A,Vitezistii!$B40,Data!$C:$C,Vitezistii!J$1))+SUMIFS(Data!$S:$S,Data!$A:$A,Vitezistii!$B40,Data!$C:$C,Vitezistii!J$1),0)</f>
        <v>3.25</v>
      </c>
      <c r="K40" s="105">
        <f>IFERROR(IF(SUMIFS(Data!$K:$K,Data!$A:$A,Vitezistii!$B40,Data!$C:$C,Vitezistii!K$1)=0," ",SUMIFS(Data!$K:$K,Data!$A:$A,Vitezistii!$B40,Data!$C:$C,Vitezistii!K$1))+SUMIFS(Data!$S:$S,Data!$A:$A,Vitezistii!$B40,Data!$C:$C,Vitezistii!K$1),0)</f>
        <v>3.75</v>
      </c>
      <c r="L40" s="105">
        <f>IFERROR(IF(SUMIFS(Data!$K:$K,Data!$A:$A,Vitezistii!$B40,Data!$C:$C,Vitezistii!L$1)=0," ",SUMIFS(Data!$K:$K,Data!$A:$A,Vitezistii!$B40,Data!$C:$C,Vitezistii!L$1))+SUMIFS(Data!$S:$S,Data!$A:$A,Vitezistii!$B40,Data!$C:$C,Vitezistii!L$1),0)</f>
        <v>4.5</v>
      </c>
      <c r="M40" s="105">
        <f>IFERROR(IF(SUMIFS(Data!$K:$K,Data!$A:$A,Vitezistii!$B40,Data!$C:$C,Vitezistii!M$1)=0," ",SUMIFS(Data!$K:$K,Data!$A:$A,Vitezistii!$B40,Data!$C:$C,Vitezistii!M$1))+SUMIFS(Data!$S:$S,Data!$A:$A,Vitezistii!$B40,Data!$C:$C,Vitezistii!M$1),0)</f>
        <v>3.5</v>
      </c>
      <c r="N40" s="105">
        <f>IFERROR(IF(SUMIFS(Data!$K:$K,Data!$A:$A,Vitezistii!$B40,Data!$C:$C,Vitezistii!N$1)=0," ",SUMIFS(Data!$K:$K,Data!$A:$A,Vitezistii!$B40,Data!$C:$C,Vitezistii!N$1))+SUMIFS(Data!$S:$S,Data!$A:$A,Vitezistii!$B40,Data!$C:$C,Vitezistii!N$1),0)</f>
        <v>4</v>
      </c>
      <c r="O40" s="105">
        <f>IFERROR(IF(SUMIFS(Data!$K:$K,Data!$A:$A,Vitezistii!$B40,Data!$C:$C,Vitezistii!O$1)=0," ",SUMIFS(Data!$K:$K,Data!$A:$A,Vitezistii!$B40,Data!$C:$C,Vitezistii!O$1))+SUMIFS(Data!$S:$S,Data!$A:$A,Vitezistii!$B40,Data!$C:$C,Vitezistii!O$1),0)</f>
        <v>0</v>
      </c>
      <c r="P40" s="105">
        <f>IFERROR(IF(SUMIFS(Data!$K:$K,Data!$A:$A,Vitezistii!$B40,Data!$C:$C,Vitezistii!P$1)=0," ",SUMIFS(Data!$K:$K,Data!$A:$A,Vitezistii!$B40,Data!$C:$C,Vitezistii!P$1))+SUMIFS(Data!$S:$S,Data!$A:$A,Vitezistii!$B40,Data!$C:$C,Vitezistii!P$1),0)</f>
        <v>4.5</v>
      </c>
      <c r="Q40" s="105">
        <f>IFERROR(IF(SUMIFS(Data!$K:$K,Data!$A:$A,Vitezistii!$B40,Data!$C:$C,Vitezistii!Q$1)=0," ",SUMIFS(Data!$K:$K,Data!$A:$A,Vitezistii!$B40,Data!$C:$C,Vitezistii!Q$1))+SUMIFS(Data!$S:$S,Data!$A:$A,Vitezistii!$B40,Data!$C:$C,Vitezistii!Q$1),0)</f>
        <v>4</v>
      </c>
      <c r="R40" s="105">
        <f t="shared" si="0"/>
        <v>45</v>
      </c>
      <c r="S40" s="105">
        <f>SUMIFS(Data!D:D,Data!A:A,Vitezistii!B40)</f>
        <v>188.74000000000004</v>
      </c>
      <c r="T40" s="11">
        <f>SUMIFS(Data!I:I,Data!A:A,Vitezistii!B40)/COUNTIF(Data!A:A,Vitezistii!B40)</f>
        <v>3.2494042203489934E-3</v>
      </c>
    </row>
    <row r="41" spans="1:20" ht="12.75" x14ac:dyDescent="0.2">
      <c r="A41" s="65">
        <v>40</v>
      </c>
      <c r="B41" s="27" t="s">
        <v>468</v>
      </c>
      <c r="C41" s="105">
        <f>IFERROR(IF(SUMIFS(Data!$K:$K,Data!$A:$A,Vitezistii!$B41,Data!$C:$C,Vitezistii!C$1)=0," ",SUMIFS(Data!$K:$K,Data!$A:$A,Vitezistii!$B41,Data!$C:$C,Vitezistii!C$1))+SUMIFS(Data!$S:$S,Data!$A:$A,Vitezistii!$B41,Data!$C:$C,Vitezistii!C$1),0)</f>
        <v>4</v>
      </c>
      <c r="D41" s="105">
        <f>IFERROR(IF(SUMIFS(Data!$K:$K,Data!$A:$A,Vitezistii!$B41,Data!$C:$C,Vitezistii!D$1)=0," ",SUMIFS(Data!$K:$K,Data!$A:$A,Vitezistii!$B41,Data!$C:$C,Vitezistii!D$1))+SUMIFS(Data!$S:$S,Data!$A:$A,Vitezistii!$B41,Data!$C:$C,Vitezistii!D$1),0)</f>
        <v>3.25</v>
      </c>
      <c r="E41" s="105">
        <f>IFERROR(IF(SUMIFS(Data!$K:$K,Data!$A:$A,Vitezistii!$B41,Data!$C:$C,Vitezistii!E$1)=0," ",SUMIFS(Data!$K:$K,Data!$A:$A,Vitezistii!$B41,Data!$C:$C,Vitezistii!E$1))+SUMIFS(Data!$S:$S,Data!$A:$A,Vitezistii!$B41,Data!$C:$C,Vitezistii!E$1),0)</f>
        <v>4</v>
      </c>
      <c r="F41" s="105">
        <f>IFERROR(IF(SUMIFS(Data!$K:$K,Data!$A:$A,Vitezistii!$B41,Data!$C:$C,Vitezistii!F$1)=0," ",SUMIFS(Data!$K:$K,Data!$A:$A,Vitezistii!$B41,Data!$C:$C,Vitezistii!F$1))+SUMIFS(Data!$S:$S,Data!$A:$A,Vitezistii!$B41,Data!$C:$C,Vitezistii!F$1),0)</f>
        <v>1.5</v>
      </c>
      <c r="G41" s="105">
        <f>IFERROR(IF(SUMIFS(Data!$K:$K,Data!$A:$A,Vitezistii!$B41,Data!$C:$C,Vitezistii!G$1)=0," ",SUMIFS(Data!$K:$K,Data!$A:$A,Vitezistii!$B41,Data!$C:$C,Vitezistii!G$1))+SUMIFS(Data!$S:$S,Data!$A:$A,Vitezistii!$B41,Data!$C:$C,Vitezistii!G$1),0)</f>
        <v>0</v>
      </c>
      <c r="H41" s="105">
        <f>IFERROR(IF(SUMIFS(Data!$K:$K,Data!$A:$A,Vitezistii!$B41,Data!$C:$C,Vitezistii!H$1)=0," ",SUMIFS(Data!$K:$K,Data!$A:$A,Vitezistii!$B41,Data!$C:$C,Vitezistii!H$1))+SUMIFS(Data!$S:$S,Data!$A:$A,Vitezistii!$B41,Data!$C:$C,Vitezistii!H$1),0)</f>
        <v>2</v>
      </c>
      <c r="I41" s="105">
        <f>IFERROR(IF(SUMIFS(Data!$K:$K,Data!$A:$A,Vitezistii!$B41,Data!$C:$C,Vitezistii!I$1)=0," ",SUMIFS(Data!$K:$K,Data!$A:$A,Vitezistii!$B41,Data!$C:$C,Vitezistii!I$1))+SUMIFS(Data!$S:$S,Data!$A:$A,Vitezistii!$B41,Data!$C:$C,Vitezistii!I$1),0)</f>
        <v>3.5</v>
      </c>
      <c r="J41" s="105">
        <f>IFERROR(IF(SUMIFS(Data!$K:$K,Data!$A:$A,Vitezistii!$B41,Data!$C:$C,Vitezistii!J$1)=0," ",SUMIFS(Data!$K:$K,Data!$A:$A,Vitezistii!$B41,Data!$C:$C,Vitezistii!J$1))+SUMIFS(Data!$S:$S,Data!$A:$A,Vitezistii!$B41,Data!$C:$C,Vitezistii!J$1),0)</f>
        <v>3.25</v>
      </c>
      <c r="K41" s="105">
        <f>IFERROR(IF(SUMIFS(Data!$K:$K,Data!$A:$A,Vitezistii!$B41,Data!$C:$C,Vitezistii!K$1)=0," ",SUMIFS(Data!$K:$K,Data!$A:$A,Vitezistii!$B41,Data!$C:$C,Vitezistii!K$1))+SUMIFS(Data!$S:$S,Data!$A:$A,Vitezistii!$B41,Data!$C:$C,Vitezistii!K$1),0)</f>
        <v>3.5</v>
      </c>
      <c r="L41" s="105">
        <f>IFERROR(IF(SUMIFS(Data!$K:$K,Data!$A:$A,Vitezistii!$B41,Data!$C:$C,Vitezistii!L$1)=0," ",SUMIFS(Data!$K:$K,Data!$A:$A,Vitezistii!$B41,Data!$C:$C,Vitezistii!L$1))+SUMIFS(Data!$S:$S,Data!$A:$A,Vitezistii!$B41,Data!$C:$C,Vitezistii!L$1),0)</f>
        <v>3.5</v>
      </c>
      <c r="M41" s="105">
        <f>IFERROR(IF(SUMIFS(Data!$K:$K,Data!$A:$A,Vitezistii!$B41,Data!$C:$C,Vitezistii!M$1)=0," ",SUMIFS(Data!$K:$K,Data!$A:$A,Vitezistii!$B41,Data!$C:$C,Vitezistii!M$1))+SUMIFS(Data!$S:$S,Data!$A:$A,Vitezistii!$B41,Data!$C:$C,Vitezistii!M$1),0)</f>
        <v>3.5</v>
      </c>
      <c r="N41" s="105">
        <f>IFERROR(IF(SUMIFS(Data!$K:$K,Data!$A:$A,Vitezistii!$B41,Data!$C:$C,Vitezistii!N$1)=0," ",SUMIFS(Data!$K:$K,Data!$A:$A,Vitezistii!$B41,Data!$C:$C,Vitezistii!N$1))+SUMIFS(Data!$S:$S,Data!$A:$A,Vitezistii!$B41,Data!$C:$C,Vitezistii!N$1),0)</f>
        <v>3.75</v>
      </c>
      <c r="O41" s="105">
        <f>IFERROR(IF(SUMIFS(Data!$K:$K,Data!$A:$A,Vitezistii!$B41,Data!$C:$C,Vitezistii!O$1)=0," ",SUMIFS(Data!$K:$K,Data!$A:$A,Vitezistii!$B41,Data!$C:$C,Vitezistii!O$1))+SUMIFS(Data!$S:$S,Data!$A:$A,Vitezistii!$B41,Data!$C:$C,Vitezistii!O$1),0)</f>
        <v>0.5</v>
      </c>
      <c r="P41" s="105">
        <f>IFERROR(IF(SUMIFS(Data!$K:$K,Data!$A:$A,Vitezistii!$B41,Data!$C:$C,Vitezistii!P$1)=0," ",SUMIFS(Data!$K:$K,Data!$A:$A,Vitezistii!$B41,Data!$C:$C,Vitezistii!P$1))+SUMIFS(Data!$S:$S,Data!$A:$A,Vitezistii!$B41,Data!$C:$C,Vitezistii!P$1),0)</f>
        <v>3.5</v>
      </c>
      <c r="Q41" s="105">
        <f>IFERROR(IF(SUMIFS(Data!$K:$K,Data!$A:$A,Vitezistii!$B41,Data!$C:$C,Vitezistii!Q$1)=0," ",SUMIFS(Data!$K:$K,Data!$A:$A,Vitezistii!$B41,Data!$C:$C,Vitezistii!Q$1))+SUMIFS(Data!$S:$S,Data!$A:$A,Vitezistii!$B41,Data!$C:$C,Vitezistii!Q$1),0)</f>
        <v>3.75</v>
      </c>
      <c r="R41" s="105">
        <f t="shared" si="0"/>
        <v>43.5</v>
      </c>
      <c r="S41" s="105">
        <f>SUMIFS(Data!D:D,Data!A:A,Vitezistii!B41)</f>
        <v>201.48000000000002</v>
      </c>
      <c r="T41" s="11">
        <f>SUMIFS(Data!I:I,Data!A:A,Vitezistii!B41)/COUNTIF(Data!A:A,Vitezistii!B41)</f>
        <v>4.1486079288709492E-3</v>
      </c>
    </row>
    <row r="42" spans="1:20" ht="12.75" x14ac:dyDescent="0.2">
      <c r="A42" s="65">
        <v>41</v>
      </c>
      <c r="B42" s="27" t="s">
        <v>342</v>
      </c>
      <c r="C42" s="105">
        <f>IFERROR(IF(SUMIFS(Data!$K:$K,Data!$A:$A,Vitezistii!$B42,Data!$C:$C,Vitezistii!C$1)=0," ",SUMIFS(Data!$K:$K,Data!$A:$A,Vitezistii!$B42,Data!$C:$C,Vitezistii!C$1))+SUMIFS(Data!$S:$S,Data!$A:$A,Vitezistii!$B42,Data!$C:$C,Vitezistii!C$1),0)</f>
        <v>3.25</v>
      </c>
      <c r="D42" s="105">
        <f>IFERROR(IF(SUMIFS(Data!$K:$K,Data!$A:$A,Vitezistii!$B42,Data!$C:$C,Vitezistii!D$1)=0," ",SUMIFS(Data!$K:$K,Data!$A:$A,Vitezistii!$B42,Data!$C:$C,Vitezistii!D$1))+SUMIFS(Data!$S:$S,Data!$A:$A,Vitezistii!$B42,Data!$C:$C,Vitezistii!D$1),0)</f>
        <v>2</v>
      </c>
      <c r="E42" s="105">
        <f>IFERROR(IF(SUMIFS(Data!$K:$K,Data!$A:$A,Vitezistii!$B42,Data!$C:$C,Vitezistii!E$1)=0," ",SUMIFS(Data!$K:$K,Data!$A:$A,Vitezistii!$B42,Data!$C:$C,Vitezistii!E$1))+SUMIFS(Data!$S:$S,Data!$A:$A,Vitezistii!$B42,Data!$C:$C,Vitezistii!E$1),0)</f>
        <v>0</v>
      </c>
      <c r="F42" s="105">
        <f>IFERROR(IF(SUMIFS(Data!$K:$K,Data!$A:$A,Vitezistii!$B42,Data!$C:$C,Vitezistii!F$1)=0," ",SUMIFS(Data!$K:$K,Data!$A:$A,Vitezistii!$B42,Data!$C:$C,Vitezistii!F$1))+SUMIFS(Data!$S:$S,Data!$A:$A,Vitezistii!$B42,Data!$C:$C,Vitezistii!F$1),0)</f>
        <v>1.5</v>
      </c>
      <c r="G42" s="105">
        <f>IFERROR(IF(SUMIFS(Data!$K:$K,Data!$A:$A,Vitezistii!$B42,Data!$C:$C,Vitezistii!G$1)=0," ",SUMIFS(Data!$K:$K,Data!$A:$A,Vitezistii!$B42,Data!$C:$C,Vitezistii!G$1))+SUMIFS(Data!$S:$S,Data!$A:$A,Vitezistii!$B42,Data!$C:$C,Vitezistii!G$1),0)</f>
        <v>2</v>
      </c>
      <c r="H42" s="105">
        <f>IFERROR(IF(SUMIFS(Data!$K:$K,Data!$A:$A,Vitezistii!$B42,Data!$C:$C,Vitezistii!H$1)=0," ",SUMIFS(Data!$K:$K,Data!$A:$A,Vitezistii!$B42,Data!$C:$C,Vitezistii!H$1))+SUMIFS(Data!$S:$S,Data!$A:$A,Vitezistii!$B42,Data!$C:$C,Vitezistii!H$1),0)</f>
        <v>3</v>
      </c>
      <c r="I42" s="105">
        <f>IFERROR(IF(SUMIFS(Data!$K:$K,Data!$A:$A,Vitezistii!$B42,Data!$C:$C,Vitezistii!I$1)=0," ",SUMIFS(Data!$K:$K,Data!$A:$A,Vitezistii!$B42,Data!$C:$C,Vitezistii!I$1))+SUMIFS(Data!$S:$S,Data!$A:$A,Vitezistii!$B42,Data!$C:$C,Vitezistii!I$1),0)</f>
        <v>3</v>
      </c>
      <c r="J42" s="105">
        <f>IFERROR(IF(SUMIFS(Data!$K:$K,Data!$A:$A,Vitezistii!$B42,Data!$C:$C,Vitezistii!J$1)=0," ",SUMIFS(Data!$K:$K,Data!$A:$A,Vitezistii!$B42,Data!$C:$C,Vitezistii!J$1))+SUMIFS(Data!$S:$S,Data!$A:$A,Vitezistii!$B42,Data!$C:$C,Vitezistii!J$1),0)</f>
        <v>2</v>
      </c>
      <c r="K42" s="105">
        <f>IFERROR(IF(SUMIFS(Data!$K:$K,Data!$A:$A,Vitezistii!$B42,Data!$C:$C,Vitezistii!K$1)=0," ",SUMIFS(Data!$K:$K,Data!$A:$A,Vitezistii!$B42,Data!$C:$C,Vitezistii!K$1))+SUMIFS(Data!$S:$S,Data!$A:$A,Vitezistii!$B42,Data!$C:$C,Vitezistii!K$1),0)</f>
        <v>3.25</v>
      </c>
      <c r="L42" s="105">
        <f>IFERROR(IF(SUMIFS(Data!$K:$K,Data!$A:$A,Vitezistii!$B42,Data!$C:$C,Vitezistii!L$1)=0," ",SUMIFS(Data!$K:$K,Data!$A:$A,Vitezistii!$B42,Data!$C:$C,Vitezistii!L$1))+SUMIFS(Data!$S:$S,Data!$A:$A,Vitezistii!$B42,Data!$C:$C,Vitezistii!L$1),0)</f>
        <v>3.5</v>
      </c>
      <c r="M42" s="105">
        <f>IFERROR(IF(SUMIFS(Data!$K:$K,Data!$A:$A,Vitezistii!$B42,Data!$C:$C,Vitezistii!M$1)=0," ",SUMIFS(Data!$K:$K,Data!$A:$A,Vitezistii!$B42,Data!$C:$C,Vitezistii!M$1))+SUMIFS(Data!$S:$S,Data!$A:$A,Vitezistii!$B42,Data!$C:$C,Vitezistii!M$1),0)</f>
        <v>3</v>
      </c>
      <c r="N42" s="105">
        <f>IFERROR(IF(SUMIFS(Data!$K:$K,Data!$A:$A,Vitezistii!$B42,Data!$C:$C,Vitezistii!N$1)=0," ",SUMIFS(Data!$K:$K,Data!$A:$A,Vitezistii!$B42,Data!$C:$C,Vitezistii!N$1))+SUMIFS(Data!$S:$S,Data!$A:$A,Vitezistii!$B42,Data!$C:$C,Vitezistii!N$1),0)</f>
        <v>3.75</v>
      </c>
      <c r="O42" s="105">
        <f>IFERROR(IF(SUMIFS(Data!$K:$K,Data!$A:$A,Vitezistii!$B42,Data!$C:$C,Vitezistii!O$1)=0," ",SUMIFS(Data!$K:$K,Data!$A:$A,Vitezistii!$B42,Data!$C:$C,Vitezistii!O$1))+SUMIFS(Data!$S:$S,Data!$A:$A,Vitezistii!$B42,Data!$C:$C,Vitezistii!O$1),0)</f>
        <v>3.25</v>
      </c>
      <c r="P42" s="105">
        <f>IFERROR(IF(SUMIFS(Data!$K:$K,Data!$A:$A,Vitezistii!$B42,Data!$C:$C,Vitezistii!P$1)=0," ",SUMIFS(Data!$K:$K,Data!$A:$A,Vitezistii!$B42,Data!$C:$C,Vitezistii!P$1))+SUMIFS(Data!$S:$S,Data!$A:$A,Vitezistii!$B42,Data!$C:$C,Vitezistii!P$1),0)</f>
        <v>3.25</v>
      </c>
      <c r="Q42" s="105">
        <f>IFERROR(IF(SUMIFS(Data!$K:$K,Data!$A:$A,Vitezistii!$B42,Data!$C:$C,Vitezistii!Q$1)=0," ",SUMIFS(Data!$K:$K,Data!$A:$A,Vitezistii!$B42,Data!$C:$C,Vitezistii!Q$1))+SUMIFS(Data!$S:$S,Data!$A:$A,Vitezistii!$B42,Data!$C:$C,Vitezistii!Q$1),0)</f>
        <v>3.75</v>
      </c>
      <c r="R42" s="105">
        <f t="shared" si="0"/>
        <v>40.5</v>
      </c>
      <c r="S42" s="105">
        <f>SUMIFS(Data!D:D,Data!A:A,Vitezistii!B42)</f>
        <v>235.31</v>
      </c>
      <c r="T42" s="11">
        <f>SUMIFS(Data!I:I,Data!A:A,Vitezistii!B42)/COUNTIF(Data!A:A,Vitezistii!B42)</f>
        <v>4.0222006376261967E-3</v>
      </c>
    </row>
    <row r="43" spans="1:20" ht="12.75" x14ac:dyDescent="0.2">
      <c r="A43" s="65">
        <v>42</v>
      </c>
      <c r="B43" s="27" t="s">
        <v>122</v>
      </c>
      <c r="C43" s="105">
        <f>IFERROR(IF(SUMIFS(Data!$K:$K,Data!$A:$A,Vitezistii!$B43,Data!$C:$C,Vitezistii!C$1)=0," ",SUMIFS(Data!$K:$K,Data!$A:$A,Vitezistii!$B43,Data!$C:$C,Vitezistii!C$1))+SUMIFS(Data!$S:$S,Data!$A:$A,Vitezistii!$B43,Data!$C:$C,Vitezistii!C$1),0)</f>
        <v>0.5</v>
      </c>
      <c r="D43" s="105">
        <f>IFERROR(IF(SUMIFS(Data!$K:$K,Data!$A:$A,Vitezistii!$B43,Data!$C:$C,Vitezistii!D$1)=0," ",SUMIFS(Data!$K:$K,Data!$A:$A,Vitezistii!$B43,Data!$C:$C,Vitezistii!D$1))+SUMIFS(Data!$S:$S,Data!$A:$A,Vitezistii!$B43,Data!$C:$C,Vitezistii!D$1),0)</f>
        <v>2.5</v>
      </c>
      <c r="E43" s="105">
        <f>IFERROR(IF(SUMIFS(Data!$K:$K,Data!$A:$A,Vitezistii!$B43,Data!$C:$C,Vitezistii!E$1)=0," ",SUMIFS(Data!$K:$K,Data!$A:$A,Vitezistii!$B43,Data!$C:$C,Vitezistii!E$1))+SUMIFS(Data!$S:$S,Data!$A:$A,Vitezistii!$B43,Data!$C:$C,Vitezistii!E$1),0)</f>
        <v>4.75</v>
      </c>
      <c r="F43" s="105">
        <f>IFERROR(IF(SUMIFS(Data!$K:$K,Data!$A:$A,Vitezistii!$B43,Data!$C:$C,Vitezistii!F$1)=0," ",SUMIFS(Data!$K:$K,Data!$A:$A,Vitezistii!$B43,Data!$C:$C,Vitezistii!F$1))+SUMIFS(Data!$S:$S,Data!$A:$A,Vitezistii!$B43,Data!$C:$C,Vitezistii!F$1),0)</f>
        <v>0</v>
      </c>
      <c r="G43" s="105">
        <f>IFERROR(IF(SUMIFS(Data!$K:$K,Data!$A:$A,Vitezistii!$B43,Data!$C:$C,Vitezistii!G$1)=0," ",SUMIFS(Data!$K:$K,Data!$A:$A,Vitezistii!$B43,Data!$C:$C,Vitezistii!G$1))+SUMIFS(Data!$S:$S,Data!$A:$A,Vitezistii!$B43,Data!$C:$C,Vitezistii!G$1),0)</f>
        <v>2.5</v>
      </c>
      <c r="H43" s="105">
        <f>IFERROR(IF(SUMIFS(Data!$K:$K,Data!$A:$A,Vitezistii!$B43,Data!$C:$C,Vitezistii!H$1)=0," ",SUMIFS(Data!$K:$K,Data!$A:$A,Vitezistii!$B43,Data!$C:$C,Vitezistii!H$1))+SUMIFS(Data!$S:$S,Data!$A:$A,Vitezistii!$B43,Data!$C:$C,Vitezistii!H$1),0)</f>
        <v>3.5</v>
      </c>
      <c r="I43" s="105">
        <f>IFERROR(IF(SUMIFS(Data!$K:$K,Data!$A:$A,Vitezistii!$B43,Data!$C:$C,Vitezistii!I$1)=0," ",SUMIFS(Data!$K:$K,Data!$A:$A,Vitezistii!$B43,Data!$C:$C,Vitezistii!I$1))+SUMIFS(Data!$S:$S,Data!$A:$A,Vitezistii!$B43,Data!$C:$C,Vitezistii!I$1),0)</f>
        <v>3.5</v>
      </c>
      <c r="J43" s="105">
        <f>IFERROR(IF(SUMIFS(Data!$K:$K,Data!$A:$A,Vitezistii!$B43,Data!$C:$C,Vitezistii!J$1)=0," ",SUMIFS(Data!$K:$K,Data!$A:$A,Vitezistii!$B43,Data!$C:$C,Vitezistii!J$1))+SUMIFS(Data!$S:$S,Data!$A:$A,Vitezistii!$B43,Data!$C:$C,Vitezistii!J$1),0)</f>
        <v>1.5</v>
      </c>
      <c r="K43" s="105">
        <f>IFERROR(IF(SUMIFS(Data!$K:$K,Data!$A:$A,Vitezistii!$B43,Data!$C:$C,Vitezistii!K$1)=0," ",SUMIFS(Data!$K:$K,Data!$A:$A,Vitezistii!$B43,Data!$C:$C,Vitezistii!K$1))+SUMIFS(Data!$S:$S,Data!$A:$A,Vitezistii!$B43,Data!$C:$C,Vitezistii!K$1),0)</f>
        <v>3.25</v>
      </c>
      <c r="L43" s="105">
        <f>IFERROR(IF(SUMIFS(Data!$K:$K,Data!$A:$A,Vitezistii!$B43,Data!$C:$C,Vitezistii!L$1)=0," ",SUMIFS(Data!$K:$K,Data!$A:$A,Vitezistii!$B43,Data!$C:$C,Vitezistii!L$1))+SUMIFS(Data!$S:$S,Data!$A:$A,Vitezistii!$B43,Data!$C:$C,Vitezistii!L$1),0)</f>
        <v>3</v>
      </c>
      <c r="M43" s="105">
        <f>IFERROR(IF(SUMIFS(Data!$K:$K,Data!$A:$A,Vitezistii!$B43,Data!$C:$C,Vitezistii!M$1)=0," ",SUMIFS(Data!$K:$K,Data!$A:$A,Vitezistii!$B43,Data!$C:$C,Vitezistii!M$1))+SUMIFS(Data!$S:$S,Data!$A:$A,Vitezistii!$B43,Data!$C:$C,Vitezistii!M$1),0)</f>
        <v>2.5</v>
      </c>
      <c r="N43" s="105">
        <f>IFERROR(IF(SUMIFS(Data!$K:$K,Data!$A:$A,Vitezistii!$B43,Data!$C:$C,Vitezistii!N$1)=0," ",SUMIFS(Data!$K:$K,Data!$A:$A,Vitezistii!$B43,Data!$C:$C,Vitezistii!N$1))+SUMIFS(Data!$S:$S,Data!$A:$A,Vitezistii!$B43,Data!$C:$C,Vitezistii!N$1),0)</f>
        <v>0</v>
      </c>
      <c r="O43" s="105">
        <f>IFERROR(IF(SUMIFS(Data!$K:$K,Data!$A:$A,Vitezistii!$B43,Data!$C:$C,Vitezistii!O$1)=0," ",SUMIFS(Data!$K:$K,Data!$A:$A,Vitezistii!$B43,Data!$C:$C,Vitezistii!O$1))+SUMIFS(Data!$S:$S,Data!$A:$A,Vitezistii!$B43,Data!$C:$C,Vitezistii!O$1),0)</f>
        <v>0</v>
      </c>
      <c r="P43" s="105">
        <f>IFERROR(IF(SUMIFS(Data!$K:$K,Data!$A:$A,Vitezistii!$B43,Data!$C:$C,Vitezistii!P$1)=0," ",SUMIFS(Data!$K:$K,Data!$A:$A,Vitezistii!$B43,Data!$C:$C,Vitezistii!P$1))+SUMIFS(Data!$S:$S,Data!$A:$A,Vitezistii!$B43,Data!$C:$C,Vitezistii!P$1),0)</f>
        <v>4.75</v>
      </c>
      <c r="Q43" s="105">
        <f>IFERROR(IF(SUMIFS(Data!$K:$K,Data!$A:$A,Vitezistii!$B43,Data!$C:$C,Vitezistii!Q$1)=0," ",SUMIFS(Data!$K:$K,Data!$A:$A,Vitezistii!$B43,Data!$C:$C,Vitezistii!Q$1))+SUMIFS(Data!$S:$S,Data!$A:$A,Vitezistii!$B43,Data!$C:$C,Vitezistii!Q$1),0)</f>
        <v>4.75</v>
      </c>
      <c r="R43" s="105">
        <f t="shared" si="0"/>
        <v>37</v>
      </c>
      <c r="S43" s="105">
        <f>SUMIFS(Data!D:D,Data!A:A,Vitezistii!B43)</f>
        <v>405.99</v>
      </c>
      <c r="T43" s="11">
        <f>SUMIFS(Data!I:I,Data!A:A,Vitezistii!B43)/COUNTIF(Data!A:A,Vitezistii!B43)</f>
        <v>4.6430992091154033E-3</v>
      </c>
    </row>
    <row r="44" spans="1:20" ht="12.75" x14ac:dyDescent="0.2">
      <c r="A44" s="65">
        <v>43</v>
      </c>
      <c r="B44" s="27" t="s">
        <v>180</v>
      </c>
      <c r="C44" s="105">
        <f>IFERROR(IF(SUMIFS(Data!$K:$K,Data!$A:$A,Vitezistii!$B44,Data!$C:$C,Vitezistii!C$1)=0," ",SUMIFS(Data!$K:$K,Data!$A:$A,Vitezistii!$B44,Data!$C:$C,Vitezistii!C$1))+SUMIFS(Data!$S:$S,Data!$A:$A,Vitezistii!$B44,Data!$C:$C,Vitezistii!C$1),0)</f>
        <v>4</v>
      </c>
      <c r="D44" s="105">
        <f>IFERROR(IF(SUMIFS(Data!$K:$K,Data!$A:$A,Vitezistii!$B44,Data!$C:$C,Vitezistii!D$1)=0," ",SUMIFS(Data!$K:$K,Data!$A:$A,Vitezistii!$B44,Data!$C:$C,Vitezistii!D$1))+SUMIFS(Data!$S:$S,Data!$A:$A,Vitezistii!$B44,Data!$C:$C,Vitezistii!D$1),0)</f>
        <v>4</v>
      </c>
      <c r="E44" s="105">
        <f>IFERROR(IF(SUMIFS(Data!$K:$K,Data!$A:$A,Vitezistii!$B44,Data!$C:$C,Vitezistii!E$1)=0," ",SUMIFS(Data!$K:$K,Data!$A:$A,Vitezistii!$B44,Data!$C:$C,Vitezistii!E$1))+SUMIFS(Data!$S:$S,Data!$A:$A,Vitezistii!$B44,Data!$C:$C,Vitezistii!E$1),0)</f>
        <v>3.5</v>
      </c>
      <c r="F44" s="105">
        <f>IFERROR(IF(SUMIFS(Data!$K:$K,Data!$A:$A,Vitezistii!$B44,Data!$C:$C,Vitezistii!F$1)=0," ",SUMIFS(Data!$K:$K,Data!$A:$A,Vitezistii!$B44,Data!$C:$C,Vitezistii!F$1))+SUMIFS(Data!$S:$S,Data!$A:$A,Vitezistii!$B44,Data!$C:$C,Vitezistii!F$1),0)</f>
        <v>2</v>
      </c>
      <c r="G44" s="105">
        <f>IFERROR(IF(SUMIFS(Data!$K:$K,Data!$A:$A,Vitezistii!$B44,Data!$C:$C,Vitezistii!G$1)=0," ",SUMIFS(Data!$K:$K,Data!$A:$A,Vitezistii!$B44,Data!$C:$C,Vitezistii!G$1))+SUMIFS(Data!$S:$S,Data!$A:$A,Vitezistii!$B44,Data!$C:$C,Vitezistii!G$1),0)</f>
        <v>0</v>
      </c>
      <c r="H44" s="105">
        <f>IFERROR(IF(SUMIFS(Data!$K:$K,Data!$A:$A,Vitezistii!$B44,Data!$C:$C,Vitezistii!H$1)=0," ",SUMIFS(Data!$K:$K,Data!$A:$A,Vitezistii!$B44,Data!$C:$C,Vitezistii!H$1))+SUMIFS(Data!$S:$S,Data!$A:$A,Vitezistii!$B44,Data!$C:$C,Vitezistii!H$1),0)</f>
        <v>0.5</v>
      </c>
      <c r="I44" s="105">
        <f>IFERROR(IF(SUMIFS(Data!$K:$K,Data!$A:$A,Vitezistii!$B44,Data!$C:$C,Vitezistii!I$1)=0," ",SUMIFS(Data!$K:$K,Data!$A:$A,Vitezistii!$B44,Data!$C:$C,Vitezistii!I$1))+SUMIFS(Data!$S:$S,Data!$A:$A,Vitezistii!$B44,Data!$C:$C,Vitezistii!I$1),0)</f>
        <v>2</v>
      </c>
      <c r="J44" s="105">
        <f>IFERROR(IF(SUMIFS(Data!$K:$K,Data!$A:$A,Vitezistii!$B44,Data!$C:$C,Vitezistii!J$1)=0," ",SUMIFS(Data!$K:$K,Data!$A:$A,Vitezistii!$B44,Data!$C:$C,Vitezistii!J$1))+SUMIFS(Data!$S:$S,Data!$A:$A,Vitezistii!$B44,Data!$C:$C,Vitezistii!J$1),0)</f>
        <v>2</v>
      </c>
      <c r="K44" s="105">
        <f>IFERROR(IF(SUMIFS(Data!$K:$K,Data!$A:$A,Vitezistii!$B44,Data!$C:$C,Vitezistii!K$1)=0," ",SUMIFS(Data!$K:$K,Data!$A:$A,Vitezistii!$B44,Data!$C:$C,Vitezistii!K$1))+SUMIFS(Data!$S:$S,Data!$A:$A,Vitezistii!$B44,Data!$C:$C,Vitezistii!K$1),0)</f>
        <v>3</v>
      </c>
      <c r="L44" s="105">
        <f>IFERROR(IF(SUMIFS(Data!$K:$K,Data!$A:$A,Vitezistii!$B44,Data!$C:$C,Vitezistii!L$1)=0," ",SUMIFS(Data!$K:$K,Data!$A:$A,Vitezistii!$B44,Data!$C:$C,Vitezistii!L$1))+SUMIFS(Data!$S:$S,Data!$A:$A,Vitezistii!$B44,Data!$C:$C,Vitezistii!L$1),0)</f>
        <v>3.5</v>
      </c>
      <c r="M44" s="105">
        <f>IFERROR(IF(SUMIFS(Data!$K:$K,Data!$A:$A,Vitezistii!$B44,Data!$C:$C,Vitezistii!M$1)=0," ",SUMIFS(Data!$K:$K,Data!$A:$A,Vitezistii!$B44,Data!$C:$C,Vitezistii!M$1))+SUMIFS(Data!$S:$S,Data!$A:$A,Vitezistii!$B44,Data!$C:$C,Vitezistii!M$1),0)</f>
        <v>3</v>
      </c>
      <c r="N44" s="105">
        <f>IFERROR(IF(SUMIFS(Data!$K:$K,Data!$A:$A,Vitezistii!$B44,Data!$C:$C,Vitezistii!N$1)=0," ",SUMIFS(Data!$K:$K,Data!$A:$A,Vitezistii!$B44,Data!$C:$C,Vitezistii!N$1))+SUMIFS(Data!$S:$S,Data!$A:$A,Vitezistii!$B44,Data!$C:$C,Vitezistii!N$1),0)</f>
        <v>3.5</v>
      </c>
      <c r="O44" s="105">
        <f>IFERROR(IF(SUMIFS(Data!$K:$K,Data!$A:$A,Vitezistii!$B44,Data!$C:$C,Vitezistii!O$1)=0," ",SUMIFS(Data!$K:$K,Data!$A:$A,Vitezistii!$B44,Data!$C:$C,Vitezistii!O$1))+SUMIFS(Data!$S:$S,Data!$A:$A,Vitezistii!$B44,Data!$C:$C,Vitezistii!O$1),0)</f>
        <v>0</v>
      </c>
      <c r="P44" s="105">
        <f>IFERROR(IF(SUMIFS(Data!$K:$K,Data!$A:$A,Vitezistii!$B44,Data!$C:$C,Vitezistii!P$1)=0," ",SUMIFS(Data!$K:$K,Data!$A:$A,Vitezistii!$B44,Data!$C:$C,Vitezistii!P$1))+SUMIFS(Data!$S:$S,Data!$A:$A,Vitezistii!$B44,Data!$C:$C,Vitezistii!P$1),0)</f>
        <v>3.75</v>
      </c>
      <c r="Q44" s="105">
        <f>IFERROR(IF(SUMIFS(Data!$K:$K,Data!$A:$A,Vitezistii!$B44,Data!$C:$C,Vitezistii!Q$1)=0," ",SUMIFS(Data!$K:$K,Data!$A:$A,Vitezistii!$B44,Data!$C:$C,Vitezistii!Q$1))+SUMIFS(Data!$S:$S,Data!$A:$A,Vitezistii!$B44,Data!$C:$C,Vitezistii!Q$1),0)</f>
        <v>2</v>
      </c>
      <c r="R44" s="105">
        <f t="shared" si="0"/>
        <v>36.75</v>
      </c>
      <c r="S44" s="105">
        <f>SUMIFS(Data!D:D,Data!A:A,Vitezistii!B44)</f>
        <v>263.51</v>
      </c>
      <c r="T44" s="11">
        <f>SUMIFS(Data!I:I,Data!A:A,Vitezistii!B44)/COUNTIF(Data!A:A,Vitezistii!B44)</f>
        <v>4.4337972925200296E-3</v>
      </c>
    </row>
    <row r="45" spans="1:20" ht="12.75" x14ac:dyDescent="0.2">
      <c r="A45" s="65">
        <v>44</v>
      </c>
      <c r="B45" s="27" t="s">
        <v>205</v>
      </c>
      <c r="C45" s="105">
        <f>IFERROR(IF(SUMIFS(Data!$K:$K,Data!$A:$A,Vitezistii!$B45,Data!$C:$C,Vitezistii!C$1)=0," ",SUMIFS(Data!$K:$K,Data!$A:$A,Vitezistii!$B45,Data!$C:$C,Vitezistii!C$1))+SUMIFS(Data!$S:$S,Data!$A:$A,Vitezistii!$B45,Data!$C:$C,Vitezistii!C$1),0)</f>
        <v>3.5</v>
      </c>
      <c r="D45" s="105">
        <f>IFERROR(IF(SUMIFS(Data!$K:$K,Data!$A:$A,Vitezistii!$B45,Data!$C:$C,Vitezistii!D$1)=0," ",SUMIFS(Data!$K:$K,Data!$A:$A,Vitezistii!$B45,Data!$C:$C,Vitezistii!D$1))+SUMIFS(Data!$S:$S,Data!$A:$A,Vitezistii!$B45,Data!$C:$C,Vitezistii!D$1),0)</f>
        <v>3.5</v>
      </c>
      <c r="E45" s="105">
        <f>IFERROR(IF(SUMIFS(Data!$K:$K,Data!$A:$A,Vitezistii!$B45,Data!$C:$C,Vitezistii!E$1)=0," ",SUMIFS(Data!$K:$K,Data!$A:$A,Vitezistii!$B45,Data!$C:$C,Vitezistii!E$1))+SUMIFS(Data!$S:$S,Data!$A:$A,Vitezistii!$B45,Data!$C:$C,Vitezistii!E$1),0)</f>
        <v>4.5</v>
      </c>
      <c r="F45" s="105">
        <f>IFERROR(IF(SUMIFS(Data!$K:$K,Data!$A:$A,Vitezistii!$B45,Data!$C:$C,Vitezistii!F$1)=0," ",SUMIFS(Data!$K:$K,Data!$A:$A,Vitezistii!$B45,Data!$C:$C,Vitezistii!F$1))+SUMIFS(Data!$S:$S,Data!$A:$A,Vitezistii!$B45,Data!$C:$C,Vitezistii!F$1),0)</f>
        <v>2</v>
      </c>
      <c r="G45" s="105">
        <f>IFERROR(IF(SUMIFS(Data!$K:$K,Data!$A:$A,Vitezistii!$B45,Data!$C:$C,Vitezistii!G$1)=0," ",SUMIFS(Data!$K:$K,Data!$A:$A,Vitezistii!$B45,Data!$C:$C,Vitezistii!G$1))+SUMIFS(Data!$S:$S,Data!$A:$A,Vitezistii!$B45,Data!$C:$C,Vitezistii!G$1),0)</f>
        <v>3.25</v>
      </c>
      <c r="H45" s="105">
        <f>IFERROR(IF(SUMIFS(Data!$K:$K,Data!$A:$A,Vitezistii!$B45,Data!$C:$C,Vitezistii!H$1)=0," ",SUMIFS(Data!$K:$K,Data!$A:$A,Vitezistii!$B45,Data!$C:$C,Vitezistii!H$1))+SUMIFS(Data!$S:$S,Data!$A:$A,Vitezistii!$B45,Data!$C:$C,Vitezistii!H$1),0)</f>
        <v>3</v>
      </c>
      <c r="I45" s="105">
        <f>IFERROR(IF(SUMIFS(Data!$K:$K,Data!$A:$A,Vitezistii!$B45,Data!$C:$C,Vitezistii!I$1)=0," ",SUMIFS(Data!$K:$K,Data!$A:$A,Vitezistii!$B45,Data!$C:$C,Vitezistii!I$1))+SUMIFS(Data!$S:$S,Data!$A:$A,Vitezistii!$B45,Data!$C:$C,Vitezistii!I$1),0)</f>
        <v>3.25</v>
      </c>
      <c r="J45" s="105">
        <f>IFERROR(IF(SUMIFS(Data!$K:$K,Data!$A:$A,Vitezistii!$B45,Data!$C:$C,Vitezistii!J$1)=0," ",SUMIFS(Data!$K:$K,Data!$A:$A,Vitezistii!$B45,Data!$C:$C,Vitezistii!J$1))+SUMIFS(Data!$S:$S,Data!$A:$A,Vitezistii!$B45,Data!$C:$C,Vitezistii!J$1),0)</f>
        <v>3.25</v>
      </c>
      <c r="K45" s="105">
        <f>IFERROR(IF(SUMIFS(Data!$K:$K,Data!$A:$A,Vitezistii!$B45,Data!$C:$C,Vitezistii!K$1)=0," ",SUMIFS(Data!$K:$K,Data!$A:$A,Vitezistii!$B45,Data!$C:$C,Vitezistii!K$1))+SUMIFS(Data!$S:$S,Data!$A:$A,Vitezistii!$B45,Data!$C:$C,Vitezistii!K$1),0)</f>
        <v>3.5</v>
      </c>
      <c r="L45" s="105">
        <f>IFERROR(IF(SUMIFS(Data!$K:$K,Data!$A:$A,Vitezistii!$B45,Data!$C:$C,Vitezistii!L$1)=0," ",SUMIFS(Data!$K:$K,Data!$A:$A,Vitezistii!$B45,Data!$C:$C,Vitezistii!L$1))+SUMIFS(Data!$S:$S,Data!$A:$A,Vitezistii!$B45,Data!$C:$C,Vitezistii!L$1),0)</f>
        <v>3.25</v>
      </c>
      <c r="M45" s="105">
        <f>IFERROR(IF(SUMIFS(Data!$K:$K,Data!$A:$A,Vitezistii!$B45,Data!$C:$C,Vitezistii!M$1)=0," ",SUMIFS(Data!$K:$K,Data!$A:$A,Vitezistii!$B45,Data!$C:$C,Vitezistii!M$1))+SUMIFS(Data!$S:$S,Data!$A:$A,Vitezistii!$B45,Data!$C:$C,Vitezistii!M$1),0)</f>
        <v>3.5</v>
      </c>
      <c r="N45" s="105">
        <f>IFERROR(IF(SUMIFS(Data!$K:$K,Data!$A:$A,Vitezistii!$B45,Data!$C:$C,Vitezistii!N$1)=0," ",SUMIFS(Data!$K:$K,Data!$A:$A,Vitezistii!$B45,Data!$C:$C,Vitezistii!N$1))+SUMIFS(Data!$S:$S,Data!$A:$A,Vitezistii!$B45,Data!$C:$C,Vitezistii!N$1),0)</f>
        <v>0</v>
      </c>
      <c r="O45" s="105">
        <f>IFERROR(IF(SUMIFS(Data!$K:$K,Data!$A:$A,Vitezistii!$B45,Data!$C:$C,Vitezistii!O$1)=0," ",SUMIFS(Data!$K:$K,Data!$A:$A,Vitezistii!$B45,Data!$C:$C,Vitezistii!O$1))+SUMIFS(Data!$S:$S,Data!$A:$A,Vitezistii!$B45,Data!$C:$C,Vitezistii!O$1),0)</f>
        <v>0</v>
      </c>
      <c r="P45" s="105">
        <f>IFERROR(IF(SUMIFS(Data!$K:$K,Data!$A:$A,Vitezistii!$B45,Data!$C:$C,Vitezistii!P$1)=0," ",SUMIFS(Data!$K:$K,Data!$A:$A,Vitezistii!$B45,Data!$C:$C,Vitezistii!P$1))+SUMIFS(Data!$S:$S,Data!$A:$A,Vitezistii!$B45,Data!$C:$C,Vitezistii!P$1),0)</f>
        <v>0</v>
      </c>
      <c r="Q45" s="105">
        <f>IFERROR(IF(SUMIFS(Data!$K:$K,Data!$A:$A,Vitezistii!$B45,Data!$C:$C,Vitezistii!Q$1)=0," ",SUMIFS(Data!$K:$K,Data!$A:$A,Vitezistii!$B45,Data!$C:$C,Vitezistii!Q$1))+SUMIFS(Data!$S:$S,Data!$A:$A,Vitezistii!$B45,Data!$C:$C,Vitezistii!Q$1),0)</f>
        <v>0</v>
      </c>
      <c r="R45" s="105">
        <f t="shared" si="0"/>
        <v>36.5</v>
      </c>
      <c r="S45" s="105">
        <f>SUMIFS(Data!D:D,Data!A:A,Vitezistii!B45)</f>
        <v>59.2</v>
      </c>
      <c r="T45" s="11">
        <f>SUMIFS(Data!I:I,Data!A:A,Vitezistii!B45)/COUNTIF(Data!A:A,Vitezistii!B45)</f>
        <v>3.8401175701724185E-3</v>
      </c>
    </row>
    <row r="46" spans="1:20" ht="12.75" x14ac:dyDescent="0.2">
      <c r="A46" s="65">
        <v>45</v>
      </c>
      <c r="B46" s="27" t="s">
        <v>325</v>
      </c>
      <c r="C46" s="105">
        <f>IFERROR(IF(SUMIFS(Data!$K:$K,Data!$A:$A,Vitezistii!$B46,Data!$C:$C,Vitezistii!C$1)=0," ",SUMIFS(Data!$K:$K,Data!$A:$A,Vitezistii!$B46,Data!$C:$C,Vitezistii!C$1))+SUMIFS(Data!$S:$S,Data!$A:$A,Vitezistii!$B46,Data!$C:$C,Vitezistii!C$1),0)</f>
        <v>3.25</v>
      </c>
      <c r="D46" s="105">
        <f>IFERROR(IF(SUMIFS(Data!$K:$K,Data!$A:$A,Vitezistii!$B46,Data!$C:$C,Vitezistii!D$1)=0," ",SUMIFS(Data!$K:$K,Data!$A:$A,Vitezistii!$B46,Data!$C:$C,Vitezistii!D$1))+SUMIFS(Data!$S:$S,Data!$A:$A,Vitezistii!$B46,Data!$C:$C,Vitezistii!D$1),0)</f>
        <v>4.25</v>
      </c>
      <c r="E46" s="105">
        <f>IFERROR(IF(SUMIFS(Data!$K:$K,Data!$A:$A,Vitezistii!$B46,Data!$C:$C,Vitezistii!E$1)=0," ",SUMIFS(Data!$K:$K,Data!$A:$A,Vitezistii!$B46,Data!$C:$C,Vitezistii!E$1))+SUMIFS(Data!$S:$S,Data!$A:$A,Vitezistii!$B46,Data!$C:$C,Vitezistii!E$1),0)</f>
        <v>0.5</v>
      </c>
      <c r="F46" s="105">
        <f>IFERROR(IF(SUMIFS(Data!$K:$K,Data!$A:$A,Vitezistii!$B46,Data!$C:$C,Vitezistii!F$1)=0," ",SUMIFS(Data!$K:$K,Data!$A:$A,Vitezistii!$B46,Data!$C:$C,Vitezistii!F$1))+SUMIFS(Data!$S:$S,Data!$A:$A,Vitezistii!$B46,Data!$C:$C,Vitezistii!F$1),0)</f>
        <v>1.5</v>
      </c>
      <c r="G46" s="105">
        <f>IFERROR(IF(SUMIFS(Data!$K:$K,Data!$A:$A,Vitezistii!$B46,Data!$C:$C,Vitezistii!G$1)=0," ",SUMIFS(Data!$K:$K,Data!$A:$A,Vitezistii!$B46,Data!$C:$C,Vitezistii!G$1))+SUMIFS(Data!$S:$S,Data!$A:$A,Vitezistii!$B46,Data!$C:$C,Vitezistii!G$1),0)</f>
        <v>0.5</v>
      </c>
      <c r="H46" s="105">
        <f>IFERROR(IF(SUMIFS(Data!$K:$K,Data!$A:$A,Vitezistii!$B46,Data!$C:$C,Vitezistii!H$1)=0," ",SUMIFS(Data!$K:$K,Data!$A:$A,Vitezistii!$B46,Data!$C:$C,Vitezistii!H$1))+SUMIFS(Data!$S:$S,Data!$A:$A,Vitezistii!$B46,Data!$C:$C,Vitezistii!H$1),0)</f>
        <v>3</v>
      </c>
      <c r="I46" s="105">
        <f>IFERROR(IF(SUMIFS(Data!$K:$K,Data!$A:$A,Vitezistii!$B46,Data!$C:$C,Vitezistii!I$1)=0," ",SUMIFS(Data!$K:$K,Data!$A:$A,Vitezistii!$B46,Data!$C:$C,Vitezistii!I$1))+SUMIFS(Data!$S:$S,Data!$A:$A,Vitezistii!$B46,Data!$C:$C,Vitezistii!I$1),0)</f>
        <v>3.25</v>
      </c>
      <c r="J46" s="105">
        <f>IFERROR(IF(SUMIFS(Data!$K:$K,Data!$A:$A,Vitezistii!$B46,Data!$C:$C,Vitezistii!J$1)=0," ",SUMIFS(Data!$K:$K,Data!$A:$A,Vitezistii!$B46,Data!$C:$C,Vitezistii!J$1))+SUMIFS(Data!$S:$S,Data!$A:$A,Vitezistii!$B46,Data!$C:$C,Vitezistii!J$1),0)</f>
        <v>0.5</v>
      </c>
      <c r="K46" s="105">
        <f>IFERROR(IF(SUMIFS(Data!$K:$K,Data!$A:$A,Vitezistii!$B46,Data!$C:$C,Vitezistii!K$1)=0," ",SUMIFS(Data!$K:$K,Data!$A:$A,Vitezistii!$B46,Data!$C:$C,Vitezistii!K$1))+SUMIFS(Data!$S:$S,Data!$A:$A,Vitezistii!$B46,Data!$C:$C,Vitezistii!K$1),0)</f>
        <v>3</v>
      </c>
      <c r="L46" s="105">
        <f>IFERROR(IF(SUMIFS(Data!$K:$K,Data!$A:$A,Vitezistii!$B46,Data!$C:$C,Vitezistii!L$1)=0," ",SUMIFS(Data!$K:$K,Data!$A:$A,Vitezistii!$B46,Data!$C:$C,Vitezistii!L$1))+SUMIFS(Data!$S:$S,Data!$A:$A,Vitezistii!$B46,Data!$C:$C,Vitezistii!L$1),0)</f>
        <v>3</v>
      </c>
      <c r="M46" s="105">
        <f>IFERROR(IF(SUMIFS(Data!$K:$K,Data!$A:$A,Vitezistii!$B46,Data!$C:$C,Vitezistii!M$1)=0," ",SUMIFS(Data!$K:$K,Data!$A:$A,Vitezistii!$B46,Data!$C:$C,Vitezistii!M$1))+SUMIFS(Data!$S:$S,Data!$A:$A,Vitezistii!$B46,Data!$C:$C,Vitezistii!M$1),0)</f>
        <v>4</v>
      </c>
      <c r="N46" s="105">
        <f>IFERROR(IF(SUMIFS(Data!$K:$K,Data!$A:$A,Vitezistii!$B46,Data!$C:$C,Vitezistii!N$1)=0," ",SUMIFS(Data!$K:$K,Data!$A:$A,Vitezistii!$B46,Data!$C:$C,Vitezistii!N$1))+SUMIFS(Data!$S:$S,Data!$A:$A,Vitezistii!$B46,Data!$C:$C,Vitezistii!N$1),0)</f>
        <v>4</v>
      </c>
      <c r="O46" s="105">
        <f>IFERROR(IF(SUMIFS(Data!$K:$K,Data!$A:$A,Vitezistii!$B46,Data!$C:$C,Vitezistii!O$1)=0," ",SUMIFS(Data!$K:$K,Data!$A:$A,Vitezistii!$B46,Data!$C:$C,Vitezistii!O$1))+SUMIFS(Data!$S:$S,Data!$A:$A,Vitezistii!$B46,Data!$C:$C,Vitezistii!O$1),0)</f>
        <v>3.25</v>
      </c>
      <c r="P46" s="105">
        <f>IFERROR(IF(SUMIFS(Data!$K:$K,Data!$A:$A,Vitezistii!$B46,Data!$C:$C,Vitezistii!P$1)=0," ",SUMIFS(Data!$K:$K,Data!$A:$A,Vitezistii!$B46,Data!$C:$C,Vitezistii!P$1))+SUMIFS(Data!$S:$S,Data!$A:$A,Vitezistii!$B46,Data!$C:$C,Vitezistii!P$1),0)</f>
        <v>0</v>
      </c>
      <c r="Q46" s="105">
        <f>IFERROR(IF(SUMIFS(Data!$K:$K,Data!$A:$A,Vitezistii!$B46,Data!$C:$C,Vitezistii!Q$1)=0," ",SUMIFS(Data!$K:$K,Data!$A:$A,Vitezistii!$B46,Data!$C:$C,Vitezistii!Q$1))+SUMIFS(Data!$S:$S,Data!$A:$A,Vitezistii!$B46,Data!$C:$C,Vitezistii!Q$1),0)</f>
        <v>2.5</v>
      </c>
      <c r="R46" s="105">
        <f t="shared" si="0"/>
        <v>36.5</v>
      </c>
      <c r="S46" s="105">
        <f>SUMIFS(Data!D:D,Data!A:A,Vitezistii!B46)</f>
        <v>330.27999999999992</v>
      </c>
      <c r="T46" s="11">
        <f>SUMIFS(Data!I:I,Data!A:A,Vitezistii!B46)/COUNTIF(Data!A:A,Vitezistii!B46)</f>
        <v>4.3214100837098415E-3</v>
      </c>
    </row>
    <row r="47" spans="1:20" ht="12.75" x14ac:dyDescent="0.2">
      <c r="A47" s="65">
        <v>46</v>
      </c>
      <c r="B47" s="27" t="s">
        <v>234</v>
      </c>
      <c r="C47" s="105">
        <f>IFERROR(IF(SUMIFS(Data!$K:$K,Data!$A:$A,Vitezistii!$B47,Data!$C:$C,Vitezistii!C$1)=0," ",SUMIFS(Data!$K:$K,Data!$A:$A,Vitezistii!$B47,Data!$C:$C,Vitezistii!C$1))+SUMIFS(Data!$S:$S,Data!$A:$A,Vitezistii!$B47,Data!$C:$C,Vitezistii!C$1),0)</f>
        <v>4.25</v>
      </c>
      <c r="D47" s="105">
        <f>IFERROR(IF(SUMIFS(Data!$K:$K,Data!$A:$A,Vitezistii!$B47,Data!$C:$C,Vitezistii!D$1)=0," ",SUMIFS(Data!$K:$K,Data!$A:$A,Vitezistii!$B47,Data!$C:$C,Vitezistii!D$1))+SUMIFS(Data!$S:$S,Data!$A:$A,Vitezistii!$B47,Data!$C:$C,Vitezistii!D$1),0)</f>
        <v>4</v>
      </c>
      <c r="E47" s="105">
        <f>IFERROR(IF(SUMIFS(Data!$K:$K,Data!$A:$A,Vitezistii!$B47,Data!$C:$C,Vitezistii!E$1)=0," ",SUMIFS(Data!$K:$K,Data!$A:$A,Vitezistii!$B47,Data!$C:$C,Vitezistii!E$1))+SUMIFS(Data!$S:$S,Data!$A:$A,Vitezistii!$B47,Data!$C:$C,Vitezistii!E$1),0)</f>
        <v>4.5</v>
      </c>
      <c r="F47" s="105">
        <f>IFERROR(IF(SUMIFS(Data!$K:$K,Data!$A:$A,Vitezistii!$B47,Data!$C:$C,Vitezistii!F$1)=0," ",SUMIFS(Data!$K:$K,Data!$A:$A,Vitezistii!$B47,Data!$C:$C,Vitezistii!F$1))+SUMIFS(Data!$S:$S,Data!$A:$A,Vitezistii!$B47,Data!$C:$C,Vitezistii!F$1),0)</f>
        <v>4</v>
      </c>
      <c r="G47" s="105">
        <f>IFERROR(IF(SUMIFS(Data!$K:$K,Data!$A:$A,Vitezistii!$B47,Data!$C:$C,Vitezistii!G$1)=0," ",SUMIFS(Data!$K:$K,Data!$A:$A,Vitezistii!$B47,Data!$C:$C,Vitezistii!G$1))+SUMIFS(Data!$S:$S,Data!$A:$A,Vitezistii!$B47,Data!$C:$C,Vitezistii!G$1),0)</f>
        <v>4</v>
      </c>
      <c r="H47" s="105">
        <f>IFERROR(IF(SUMIFS(Data!$K:$K,Data!$A:$A,Vitezistii!$B47,Data!$C:$C,Vitezistii!H$1)=0," ",SUMIFS(Data!$K:$K,Data!$A:$A,Vitezistii!$B47,Data!$C:$C,Vitezistii!H$1))+SUMIFS(Data!$S:$S,Data!$A:$A,Vitezistii!$B47,Data!$C:$C,Vitezistii!H$1),0)</f>
        <v>4</v>
      </c>
      <c r="I47" s="105">
        <f>IFERROR(IF(SUMIFS(Data!$K:$K,Data!$A:$A,Vitezistii!$B47,Data!$C:$C,Vitezistii!I$1)=0," ",SUMIFS(Data!$K:$K,Data!$A:$A,Vitezistii!$B47,Data!$C:$C,Vitezistii!I$1))+SUMIFS(Data!$S:$S,Data!$A:$A,Vitezistii!$B47,Data!$C:$C,Vitezistii!I$1),0)</f>
        <v>4.5</v>
      </c>
      <c r="J47" s="105">
        <f>IFERROR(IF(SUMIFS(Data!$K:$K,Data!$A:$A,Vitezistii!$B47,Data!$C:$C,Vitezistii!J$1)=0," ",SUMIFS(Data!$K:$K,Data!$A:$A,Vitezistii!$B47,Data!$C:$C,Vitezistii!J$1))+SUMIFS(Data!$S:$S,Data!$A:$A,Vitezistii!$B47,Data!$C:$C,Vitezistii!J$1),0)</f>
        <v>0</v>
      </c>
      <c r="K47" s="105">
        <f>IFERROR(IF(SUMIFS(Data!$K:$K,Data!$A:$A,Vitezistii!$B47,Data!$C:$C,Vitezistii!K$1)=0," ",SUMIFS(Data!$K:$K,Data!$A:$A,Vitezistii!$B47,Data!$C:$C,Vitezistii!K$1))+SUMIFS(Data!$S:$S,Data!$A:$A,Vitezistii!$B47,Data!$C:$C,Vitezistii!K$1),0)</f>
        <v>4.25</v>
      </c>
      <c r="L47" s="105">
        <f>IFERROR(IF(SUMIFS(Data!$K:$K,Data!$A:$A,Vitezistii!$B47,Data!$C:$C,Vitezistii!L$1)=0," ",SUMIFS(Data!$K:$K,Data!$A:$A,Vitezistii!$B47,Data!$C:$C,Vitezistii!L$1))+SUMIFS(Data!$S:$S,Data!$A:$A,Vitezistii!$B47,Data!$C:$C,Vitezistii!L$1),0)</f>
        <v>0</v>
      </c>
      <c r="M47" s="105">
        <f>IFERROR(IF(SUMIFS(Data!$K:$K,Data!$A:$A,Vitezistii!$B47,Data!$C:$C,Vitezistii!M$1)=0," ",SUMIFS(Data!$K:$K,Data!$A:$A,Vitezistii!$B47,Data!$C:$C,Vitezistii!M$1))+SUMIFS(Data!$S:$S,Data!$A:$A,Vitezistii!$B47,Data!$C:$C,Vitezistii!M$1),0)</f>
        <v>0</v>
      </c>
      <c r="N47" s="105">
        <f>IFERROR(IF(SUMIFS(Data!$K:$K,Data!$A:$A,Vitezistii!$B47,Data!$C:$C,Vitezistii!N$1)=0," ",SUMIFS(Data!$K:$K,Data!$A:$A,Vitezistii!$B47,Data!$C:$C,Vitezistii!N$1))+SUMIFS(Data!$S:$S,Data!$A:$A,Vitezistii!$B47,Data!$C:$C,Vitezistii!N$1),0)</f>
        <v>0</v>
      </c>
      <c r="O47" s="105">
        <f>IFERROR(IF(SUMIFS(Data!$K:$K,Data!$A:$A,Vitezistii!$B47,Data!$C:$C,Vitezistii!O$1)=0," ",SUMIFS(Data!$K:$K,Data!$A:$A,Vitezistii!$B47,Data!$C:$C,Vitezistii!O$1))+SUMIFS(Data!$S:$S,Data!$A:$A,Vitezistii!$B47,Data!$C:$C,Vitezistii!O$1),0)</f>
        <v>0</v>
      </c>
      <c r="P47" s="105">
        <f>IFERROR(IF(SUMIFS(Data!$K:$K,Data!$A:$A,Vitezistii!$B47,Data!$C:$C,Vitezistii!P$1)=0," ",SUMIFS(Data!$K:$K,Data!$A:$A,Vitezistii!$B47,Data!$C:$C,Vitezistii!P$1))+SUMIFS(Data!$S:$S,Data!$A:$A,Vitezistii!$B47,Data!$C:$C,Vitezistii!P$1),0)</f>
        <v>0</v>
      </c>
      <c r="Q47" s="105">
        <f>IFERROR(IF(SUMIFS(Data!$K:$K,Data!$A:$A,Vitezistii!$B47,Data!$C:$C,Vitezistii!Q$1)=0," ",SUMIFS(Data!$K:$K,Data!$A:$A,Vitezistii!$B47,Data!$C:$C,Vitezistii!Q$1))+SUMIFS(Data!$S:$S,Data!$A:$A,Vitezistii!$B47,Data!$C:$C,Vitezistii!Q$1),0)</f>
        <v>0</v>
      </c>
      <c r="R47" s="105">
        <f t="shared" si="0"/>
        <v>33.5</v>
      </c>
      <c r="S47" s="105">
        <f>SUMIFS(Data!D:D,Data!A:A,Vitezistii!B47)</f>
        <v>136.30000000000001</v>
      </c>
      <c r="T47" s="11">
        <f>SUMIFS(Data!I:I,Data!A:A,Vitezistii!B47)/COUNTIF(Data!A:A,Vitezistii!B47)</f>
        <v>3.3006681170896497E-3</v>
      </c>
    </row>
    <row r="48" spans="1:20" ht="12.75" x14ac:dyDescent="0.2">
      <c r="A48" s="65">
        <v>47</v>
      </c>
      <c r="B48" s="27" t="s">
        <v>323</v>
      </c>
      <c r="C48" s="105">
        <f>IFERROR(IF(SUMIFS(Data!$K:$K,Data!$A:$A,Vitezistii!$B48,Data!$C:$C,Vitezistii!C$1)=0," ",SUMIFS(Data!$K:$K,Data!$A:$A,Vitezistii!$B48,Data!$C:$C,Vitezistii!C$1))+SUMIFS(Data!$S:$S,Data!$A:$A,Vitezistii!$B48,Data!$C:$C,Vitezistii!C$1),0)</f>
        <v>3.25</v>
      </c>
      <c r="D48" s="105">
        <f>IFERROR(IF(SUMIFS(Data!$K:$K,Data!$A:$A,Vitezistii!$B48,Data!$C:$C,Vitezistii!D$1)=0," ",SUMIFS(Data!$K:$K,Data!$A:$A,Vitezistii!$B48,Data!$C:$C,Vitezistii!D$1))+SUMIFS(Data!$S:$S,Data!$A:$A,Vitezistii!$B48,Data!$C:$C,Vitezistii!D$1),0)</f>
        <v>0.5</v>
      </c>
      <c r="E48" s="105">
        <f>IFERROR(IF(SUMIFS(Data!$K:$K,Data!$A:$A,Vitezistii!$B48,Data!$C:$C,Vitezistii!E$1)=0," ",SUMIFS(Data!$K:$K,Data!$A:$A,Vitezistii!$B48,Data!$C:$C,Vitezistii!E$1))+SUMIFS(Data!$S:$S,Data!$A:$A,Vitezistii!$B48,Data!$C:$C,Vitezistii!E$1),0)</f>
        <v>4</v>
      </c>
      <c r="F48" s="105">
        <f>IFERROR(IF(SUMIFS(Data!$K:$K,Data!$A:$A,Vitezistii!$B48,Data!$C:$C,Vitezistii!F$1)=0," ",SUMIFS(Data!$K:$K,Data!$A:$A,Vitezistii!$B48,Data!$C:$C,Vitezistii!F$1))+SUMIFS(Data!$S:$S,Data!$A:$A,Vitezistii!$B48,Data!$C:$C,Vitezistii!F$1),0)</f>
        <v>1.5</v>
      </c>
      <c r="G48" s="105">
        <f>IFERROR(IF(SUMIFS(Data!$K:$K,Data!$A:$A,Vitezistii!$B48,Data!$C:$C,Vitezistii!G$1)=0," ",SUMIFS(Data!$K:$K,Data!$A:$A,Vitezistii!$B48,Data!$C:$C,Vitezistii!G$1))+SUMIFS(Data!$S:$S,Data!$A:$A,Vitezistii!$B48,Data!$C:$C,Vitezistii!G$1),0)</f>
        <v>0.5</v>
      </c>
      <c r="H48" s="105">
        <f>IFERROR(IF(SUMIFS(Data!$K:$K,Data!$A:$A,Vitezistii!$B48,Data!$C:$C,Vitezistii!H$1)=0," ",SUMIFS(Data!$K:$K,Data!$A:$A,Vitezistii!$B48,Data!$C:$C,Vitezistii!H$1))+SUMIFS(Data!$S:$S,Data!$A:$A,Vitezistii!$B48,Data!$C:$C,Vitezistii!H$1),0)</f>
        <v>3</v>
      </c>
      <c r="I48" s="105">
        <f>IFERROR(IF(SUMIFS(Data!$K:$K,Data!$A:$A,Vitezistii!$B48,Data!$C:$C,Vitezistii!I$1)=0," ",SUMIFS(Data!$K:$K,Data!$A:$A,Vitezistii!$B48,Data!$C:$C,Vitezistii!I$1))+SUMIFS(Data!$S:$S,Data!$A:$A,Vitezistii!$B48,Data!$C:$C,Vitezistii!I$1),0)</f>
        <v>3.75</v>
      </c>
      <c r="J48" s="105">
        <f>IFERROR(IF(SUMIFS(Data!$K:$K,Data!$A:$A,Vitezistii!$B48,Data!$C:$C,Vitezistii!J$1)=0," ",SUMIFS(Data!$K:$K,Data!$A:$A,Vitezistii!$B48,Data!$C:$C,Vitezistii!J$1))+SUMIFS(Data!$S:$S,Data!$A:$A,Vitezistii!$B48,Data!$C:$C,Vitezistii!J$1),0)</f>
        <v>4</v>
      </c>
      <c r="K48" s="105">
        <f>IFERROR(IF(SUMIFS(Data!$K:$K,Data!$A:$A,Vitezistii!$B48,Data!$C:$C,Vitezistii!K$1)=0," ",SUMIFS(Data!$K:$K,Data!$A:$A,Vitezistii!$B48,Data!$C:$C,Vitezistii!K$1))+SUMIFS(Data!$S:$S,Data!$A:$A,Vitezistii!$B48,Data!$C:$C,Vitezistii!K$1),0)</f>
        <v>0</v>
      </c>
      <c r="L48" s="105">
        <f>IFERROR(IF(SUMIFS(Data!$K:$K,Data!$A:$A,Vitezistii!$B48,Data!$C:$C,Vitezistii!L$1)=0," ",SUMIFS(Data!$K:$K,Data!$A:$A,Vitezistii!$B48,Data!$C:$C,Vitezistii!L$1))+SUMIFS(Data!$S:$S,Data!$A:$A,Vitezistii!$B48,Data!$C:$C,Vitezistii!L$1),0)</f>
        <v>2</v>
      </c>
      <c r="M48" s="105">
        <f>IFERROR(IF(SUMIFS(Data!$K:$K,Data!$A:$A,Vitezistii!$B48,Data!$C:$C,Vitezistii!M$1)=0," ",SUMIFS(Data!$K:$K,Data!$A:$A,Vitezistii!$B48,Data!$C:$C,Vitezistii!M$1))+SUMIFS(Data!$S:$S,Data!$A:$A,Vitezistii!$B48,Data!$C:$C,Vitezistii!M$1),0)</f>
        <v>2</v>
      </c>
      <c r="N48" s="105">
        <f>IFERROR(IF(SUMIFS(Data!$K:$K,Data!$A:$A,Vitezistii!$B48,Data!$C:$C,Vitezistii!N$1)=0," ",SUMIFS(Data!$K:$K,Data!$A:$A,Vitezistii!$B48,Data!$C:$C,Vitezistii!N$1))+SUMIFS(Data!$S:$S,Data!$A:$A,Vitezistii!$B48,Data!$C:$C,Vitezistii!N$1),0)</f>
        <v>0.5</v>
      </c>
      <c r="O48" s="105">
        <f>IFERROR(IF(SUMIFS(Data!$K:$K,Data!$A:$A,Vitezistii!$B48,Data!$C:$C,Vitezistii!O$1)=0," ",SUMIFS(Data!$K:$K,Data!$A:$A,Vitezistii!$B48,Data!$C:$C,Vitezistii!O$1))+SUMIFS(Data!$S:$S,Data!$A:$A,Vitezistii!$B48,Data!$C:$C,Vitezistii!O$1),0)</f>
        <v>3</v>
      </c>
      <c r="P48" s="105">
        <f>IFERROR(IF(SUMIFS(Data!$K:$K,Data!$A:$A,Vitezistii!$B48,Data!$C:$C,Vitezistii!P$1)=0," ",SUMIFS(Data!$K:$K,Data!$A:$A,Vitezistii!$B48,Data!$C:$C,Vitezistii!P$1))+SUMIFS(Data!$S:$S,Data!$A:$A,Vitezistii!$B48,Data!$C:$C,Vitezistii!P$1),0)</f>
        <v>3</v>
      </c>
      <c r="Q48" s="105">
        <f>IFERROR(IF(SUMIFS(Data!$K:$K,Data!$A:$A,Vitezistii!$B48,Data!$C:$C,Vitezistii!Q$1)=0," ",SUMIFS(Data!$K:$K,Data!$A:$A,Vitezistii!$B48,Data!$C:$C,Vitezistii!Q$1))+SUMIFS(Data!$S:$S,Data!$A:$A,Vitezistii!$B48,Data!$C:$C,Vitezistii!Q$1),0)</f>
        <v>0</v>
      </c>
      <c r="R48" s="105">
        <f t="shared" si="0"/>
        <v>31</v>
      </c>
      <c r="S48" s="105">
        <f>SUMIFS(Data!D:D,Data!A:A,Vitezistii!B48)</f>
        <v>219.11</v>
      </c>
      <c r="T48" s="11">
        <f>SUMIFS(Data!I:I,Data!A:A,Vitezistii!B48)/COUNTIF(Data!A:A,Vitezistii!B48)</f>
        <v>4.0693841483691214E-3</v>
      </c>
    </row>
    <row r="49" spans="1:20" ht="12.75" x14ac:dyDescent="0.2">
      <c r="A49" s="65">
        <v>48</v>
      </c>
      <c r="B49" s="27" t="s">
        <v>471</v>
      </c>
      <c r="C49" s="105">
        <f>IFERROR(IF(SUMIFS(Data!$K:$K,Data!$A:$A,Vitezistii!$B49,Data!$C:$C,Vitezistii!C$1)=0," ",SUMIFS(Data!$K:$K,Data!$A:$A,Vitezistii!$B49,Data!$C:$C,Vitezistii!C$1))+SUMIFS(Data!$S:$S,Data!$A:$A,Vitezistii!$B49,Data!$C:$C,Vitezistii!C$1),0)</f>
        <v>4.25</v>
      </c>
      <c r="D49" s="105">
        <f>IFERROR(IF(SUMIFS(Data!$K:$K,Data!$A:$A,Vitezistii!$B49,Data!$C:$C,Vitezistii!D$1)=0," ",SUMIFS(Data!$K:$K,Data!$A:$A,Vitezistii!$B49,Data!$C:$C,Vitezistii!D$1))+SUMIFS(Data!$S:$S,Data!$A:$A,Vitezistii!$B49,Data!$C:$C,Vitezistii!D$1),0)</f>
        <v>0</v>
      </c>
      <c r="E49" s="105">
        <f>IFERROR(IF(SUMIFS(Data!$K:$K,Data!$A:$A,Vitezistii!$B49,Data!$C:$C,Vitezistii!E$1)=0," ",SUMIFS(Data!$K:$K,Data!$A:$A,Vitezistii!$B49,Data!$C:$C,Vitezistii!E$1))+SUMIFS(Data!$S:$S,Data!$A:$A,Vitezistii!$B49,Data!$C:$C,Vitezistii!E$1),0)</f>
        <v>0</v>
      </c>
      <c r="F49" s="105">
        <f>IFERROR(IF(SUMIFS(Data!$K:$K,Data!$A:$A,Vitezistii!$B49,Data!$C:$C,Vitezistii!F$1)=0," ",SUMIFS(Data!$K:$K,Data!$A:$A,Vitezistii!$B49,Data!$C:$C,Vitezistii!F$1))+SUMIFS(Data!$S:$S,Data!$A:$A,Vitezistii!$B49,Data!$C:$C,Vitezistii!F$1),0)</f>
        <v>3.75</v>
      </c>
      <c r="G49" s="105">
        <f>IFERROR(IF(SUMIFS(Data!$K:$K,Data!$A:$A,Vitezistii!$B49,Data!$C:$C,Vitezistii!G$1)=0," ",SUMIFS(Data!$K:$K,Data!$A:$A,Vitezistii!$B49,Data!$C:$C,Vitezistii!G$1))+SUMIFS(Data!$S:$S,Data!$A:$A,Vitezistii!$B49,Data!$C:$C,Vitezistii!G$1),0)</f>
        <v>4.25</v>
      </c>
      <c r="H49" s="105">
        <f>IFERROR(IF(SUMIFS(Data!$K:$K,Data!$A:$A,Vitezistii!$B49,Data!$C:$C,Vitezistii!H$1)=0," ",SUMIFS(Data!$K:$K,Data!$A:$A,Vitezistii!$B49,Data!$C:$C,Vitezistii!H$1))+SUMIFS(Data!$S:$S,Data!$A:$A,Vitezistii!$B49,Data!$C:$C,Vitezistii!H$1),0)</f>
        <v>4.5</v>
      </c>
      <c r="I49" s="105">
        <f>IFERROR(IF(SUMIFS(Data!$K:$K,Data!$A:$A,Vitezistii!$B49,Data!$C:$C,Vitezistii!I$1)=0," ",SUMIFS(Data!$K:$K,Data!$A:$A,Vitezistii!$B49,Data!$C:$C,Vitezistii!I$1))+SUMIFS(Data!$S:$S,Data!$A:$A,Vitezistii!$B49,Data!$C:$C,Vitezistii!I$1),0)</f>
        <v>0</v>
      </c>
      <c r="J49" s="105">
        <f>IFERROR(IF(SUMIFS(Data!$K:$K,Data!$A:$A,Vitezistii!$B49,Data!$C:$C,Vitezistii!J$1)=0," ",SUMIFS(Data!$K:$K,Data!$A:$A,Vitezistii!$B49,Data!$C:$C,Vitezistii!J$1))+SUMIFS(Data!$S:$S,Data!$A:$A,Vitezistii!$B49,Data!$C:$C,Vitezistii!J$1),0)</f>
        <v>4.25</v>
      </c>
      <c r="K49" s="105">
        <f>IFERROR(IF(SUMIFS(Data!$K:$K,Data!$A:$A,Vitezistii!$B49,Data!$C:$C,Vitezistii!K$1)=0," ",SUMIFS(Data!$K:$K,Data!$A:$A,Vitezistii!$B49,Data!$C:$C,Vitezistii!K$1))+SUMIFS(Data!$S:$S,Data!$A:$A,Vitezistii!$B49,Data!$C:$C,Vitezistii!K$1),0)</f>
        <v>4.25</v>
      </c>
      <c r="L49" s="105">
        <f>IFERROR(IF(SUMIFS(Data!$K:$K,Data!$A:$A,Vitezistii!$B49,Data!$C:$C,Vitezistii!L$1)=0," ",SUMIFS(Data!$K:$K,Data!$A:$A,Vitezistii!$B49,Data!$C:$C,Vitezistii!L$1))+SUMIFS(Data!$S:$S,Data!$A:$A,Vitezistii!$B49,Data!$C:$C,Vitezistii!L$1),0)</f>
        <v>5.45</v>
      </c>
      <c r="M49" s="105">
        <f>IFERROR(IF(SUMIFS(Data!$K:$K,Data!$A:$A,Vitezistii!$B49,Data!$C:$C,Vitezistii!M$1)=0," ",SUMIFS(Data!$K:$K,Data!$A:$A,Vitezistii!$B49,Data!$C:$C,Vitezistii!M$1))+SUMIFS(Data!$S:$S,Data!$A:$A,Vitezistii!$B49,Data!$C:$C,Vitezistii!M$1),0)</f>
        <v>0</v>
      </c>
      <c r="N49" s="105">
        <f>IFERROR(IF(SUMIFS(Data!$K:$K,Data!$A:$A,Vitezistii!$B49,Data!$C:$C,Vitezistii!N$1)=0," ",SUMIFS(Data!$K:$K,Data!$A:$A,Vitezistii!$B49,Data!$C:$C,Vitezistii!N$1))+SUMIFS(Data!$S:$S,Data!$A:$A,Vitezistii!$B49,Data!$C:$C,Vitezistii!N$1),0)</f>
        <v>0</v>
      </c>
      <c r="O49" s="105">
        <f>IFERROR(IF(SUMIFS(Data!$K:$K,Data!$A:$A,Vitezistii!$B49,Data!$C:$C,Vitezistii!O$1)=0," ",SUMIFS(Data!$K:$K,Data!$A:$A,Vitezistii!$B49,Data!$C:$C,Vitezistii!O$1))+SUMIFS(Data!$S:$S,Data!$A:$A,Vitezistii!$B49,Data!$C:$C,Vitezistii!O$1),0)</f>
        <v>0</v>
      </c>
      <c r="P49" s="105">
        <f>IFERROR(IF(SUMIFS(Data!$K:$K,Data!$A:$A,Vitezistii!$B49,Data!$C:$C,Vitezistii!P$1)=0," ",SUMIFS(Data!$K:$K,Data!$A:$A,Vitezistii!$B49,Data!$C:$C,Vitezistii!P$1))+SUMIFS(Data!$S:$S,Data!$A:$A,Vitezistii!$B49,Data!$C:$C,Vitezistii!P$1),0)</f>
        <v>0</v>
      </c>
      <c r="Q49" s="105">
        <f>IFERROR(IF(SUMIFS(Data!$K:$K,Data!$A:$A,Vitezistii!$B49,Data!$C:$C,Vitezistii!Q$1)=0," ",SUMIFS(Data!$K:$K,Data!$A:$A,Vitezistii!$B49,Data!$C:$C,Vitezistii!Q$1))+SUMIFS(Data!$S:$S,Data!$A:$A,Vitezistii!$B49,Data!$C:$C,Vitezistii!Q$1),0)</f>
        <v>0</v>
      </c>
      <c r="R49" s="105">
        <f t="shared" si="0"/>
        <v>30.7</v>
      </c>
      <c r="S49" s="105">
        <f>SUMIFS(Data!D:D,Data!A:A,Vitezistii!B49)</f>
        <v>105.1</v>
      </c>
      <c r="T49" s="11">
        <f>SUMIFS(Data!I:I,Data!A:A,Vitezistii!B49)/COUNTIF(Data!A:A,Vitezistii!B49)</f>
        <v>3.1599928974200158E-3</v>
      </c>
    </row>
    <row r="50" spans="1:20" ht="12.75" x14ac:dyDescent="0.2">
      <c r="A50" s="65">
        <v>49</v>
      </c>
      <c r="B50" s="27" t="s">
        <v>523</v>
      </c>
      <c r="C50" s="105">
        <f>IFERROR(IF(SUMIFS(Data!$K:$K,Data!$A:$A,Vitezistii!$B50,Data!$C:$C,Vitezistii!C$1)=0," ",SUMIFS(Data!$K:$K,Data!$A:$A,Vitezistii!$B50,Data!$C:$C,Vitezistii!C$1))+SUMIFS(Data!$S:$S,Data!$A:$A,Vitezistii!$B50,Data!$C:$C,Vitezistii!C$1),0)</f>
        <v>0.5</v>
      </c>
      <c r="D50" s="105">
        <f>IFERROR(IF(SUMIFS(Data!$K:$K,Data!$A:$A,Vitezistii!$B50,Data!$C:$C,Vitezistii!D$1)=0," ",SUMIFS(Data!$K:$K,Data!$A:$A,Vitezistii!$B50,Data!$C:$C,Vitezistii!D$1))+SUMIFS(Data!$S:$S,Data!$A:$A,Vitezistii!$B50,Data!$C:$C,Vitezistii!D$1),0)</f>
        <v>1.5</v>
      </c>
      <c r="E50" s="105">
        <f>IFERROR(IF(SUMIFS(Data!$K:$K,Data!$A:$A,Vitezistii!$B50,Data!$C:$C,Vitezistii!E$1)=0," ",SUMIFS(Data!$K:$K,Data!$A:$A,Vitezistii!$B50,Data!$C:$C,Vitezistii!E$1))+SUMIFS(Data!$S:$S,Data!$A:$A,Vitezistii!$B50,Data!$C:$C,Vitezistii!E$1),0)</f>
        <v>4</v>
      </c>
      <c r="F50" s="105">
        <f>IFERROR(IF(SUMIFS(Data!$K:$K,Data!$A:$A,Vitezistii!$B50,Data!$C:$C,Vitezistii!F$1)=0," ",SUMIFS(Data!$K:$K,Data!$A:$A,Vitezistii!$B50,Data!$C:$C,Vitezistii!F$1))+SUMIFS(Data!$S:$S,Data!$A:$A,Vitezistii!$B50,Data!$C:$C,Vitezistii!F$1),0)</f>
        <v>2.5</v>
      </c>
      <c r="G50" s="105">
        <f>IFERROR(IF(SUMIFS(Data!$K:$K,Data!$A:$A,Vitezistii!$B50,Data!$C:$C,Vitezistii!G$1)=0," ",SUMIFS(Data!$K:$K,Data!$A:$A,Vitezistii!$B50,Data!$C:$C,Vitezistii!G$1))+SUMIFS(Data!$S:$S,Data!$A:$A,Vitezistii!$B50,Data!$C:$C,Vitezistii!G$1),0)</f>
        <v>0</v>
      </c>
      <c r="H50" s="105">
        <f>IFERROR(IF(SUMIFS(Data!$K:$K,Data!$A:$A,Vitezistii!$B50,Data!$C:$C,Vitezistii!H$1)=0," ",SUMIFS(Data!$K:$K,Data!$A:$A,Vitezistii!$B50,Data!$C:$C,Vitezistii!H$1))+SUMIFS(Data!$S:$S,Data!$A:$A,Vitezistii!$B50,Data!$C:$C,Vitezistii!H$1),0)</f>
        <v>0.5</v>
      </c>
      <c r="I50" s="105">
        <f>IFERROR(IF(SUMIFS(Data!$K:$K,Data!$A:$A,Vitezistii!$B50,Data!$C:$C,Vitezistii!I$1)=0," ",SUMIFS(Data!$K:$K,Data!$A:$A,Vitezistii!$B50,Data!$C:$C,Vitezistii!I$1))+SUMIFS(Data!$S:$S,Data!$A:$A,Vitezistii!$B50,Data!$C:$C,Vitezistii!I$1),0)</f>
        <v>4.25</v>
      </c>
      <c r="J50" s="105">
        <f>IFERROR(IF(SUMIFS(Data!$K:$K,Data!$A:$A,Vitezistii!$B50,Data!$C:$C,Vitezistii!J$1)=0," ",SUMIFS(Data!$K:$K,Data!$A:$A,Vitezistii!$B50,Data!$C:$C,Vitezistii!J$1))+SUMIFS(Data!$S:$S,Data!$A:$A,Vitezistii!$B50,Data!$C:$C,Vitezistii!J$1),0)</f>
        <v>0.5</v>
      </c>
      <c r="K50" s="105">
        <f>IFERROR(IF(SUMIFS(Data!$K:$K,Data!$A:$A,Vitezistii!$B50,Data!$C:$C,Vitezistii!K$1)=0," ",SUMIFS(Data!$K:$K,Data!$A:$A,Vitezistii!$B50,Data!$C:$C,Vitezistii!K$1))+SUMIFS(Data!$S:$S,Data!$A:$A,Vitezistii!$B50,Data!$C:$C,Vitezistii!K$1),0)</f>
        <v>4</v>
      </c>
      <c r="L50" s="105">
        <f>IFERROR(IF(SUMIFS(Data!$K:$K,Data!$A:$A,Vitezistii!$B50,Data!$C:$C,Vitezistii!L$1)=0," ",SUMIFS(Data!$K:$K,Data!$A:$A,Vitezistii!$B50,Data!$C:$C,Vitezistii!L$1))+SUMIFS(Data!$S:$S,Data!$A:$A,Vitezistii!$B50,Data!$C:$C,Vitezistii!L$1),0)</f>
        <v>0</v>
      </c>
      <c r="M50" s="105">
        <f>IFERROR(IF(SUMIFS(Data!$K:$K,Data!$A:$A,Vitezistii!$B50,Data!$C:$C,Vitezistii!M$1)=0," ",SUMIFS(Data!$K:$K,Data!$A:$A,Vitezistii!$B50,Data!$C:$C,Vitezistii!M$1))+SUMIFS(Data!$S:$S,Data!$A:$A,Vitezistii!$B50,Data!$C:$C,Vitezistii!M$1),0)</f>
        <v>4</v>
      </c>
      <c r="N50" s="105">
        <f>IFERROR(IF(SUMIFS(Data!$K:$K,Data!$A:$A,Vitezistii!$B50,Data!$C:$C,Vitezistii!N$1)=0," ",SUMIFS(Data!$K:$K,Data!$A:$A,Vitezistii!$B50,Data!$C:$C,Vitezistii!N$1))+SUMIFS(Data!$S:$S,Data!$A:$A,Vitezistii!$B50,Data!$C:$C,Vitezistii!N$1),0)</f>
        <v>2</v>
      </c>
      <c r="O50" s="105">
        <f>IFERROR(IF(SUMIFS(Data!$K:$K,Data!$A:$A,Vitezistii!$B50,Data!$C:$C,Vitezistii!O$1)=0," ",SUMIFS(Data!$K:$K,Data!$A:$A,Vitezistii!$B50,Data!$C:$C,Vitezistii!O$1))+SUMIFS(Data!$S:$S,Data!$A:$A,Vitezistii!$B50,Data!$C:$C,Vitezistii!O$1),0)</f>
        <v>3</v>
      </c>
      <c r="P50" s="105">
        <f>IFERROR(IF(SUMIFS(Data!$K:$K,Data!$A:$A,Vitezistii!$B50,Data!$C:$C,Vitezistii!P$1)=0," ",SUMIFS(Data!$K:$K,Data!$A:$A,Vitezistii!$B50,Data!$C:$C,Vitezistii!P$1))+SUMIFS(Data!$S:$S,Data!$A:$A,Vitezistii!$B50,Data!$C:$C,Vitezistii!P$1),0)</f>
        <v>3.75</v>
      </c>
      <c r="Q50" s="105">
        <f>IFERROR(IF(SUMIFS(Data!$K:$K,Data!$A:$A,Vitezistii!$B50,Data!$C:$C,Vitezistii!Q$1)=0," ",SUMIFS(Data!$K:$K,Data!$A:$A,Vitezistii!$B50,Data!$C:$C,Vitezistii!Q$1))+SUMIFS(Data!$S:$S,Data!$A:$A,Vitezistii!$B50,Data!$C:$C,Vitezistii!Q$1),0)</f>
        <v>0</v>
      </c>
      <c r="R50" s="105">
        <f t="shared" si="0"/>
        <v>30.5</v>
      </c>
      <c r="S50" s="105">
        <f>SUMIFS(Data!D:D,Data!A:A,Vitezistii!B50)</f>
        <v>362.6099999999999</v>
      </c>
      <c r="T50" s="11">
        <f>SUMIFS(Data!I:I,Data!A:A,Vitezistii!B50)/COUNTIF(Data!A:A,Vitezistii!B50)</f>
        <v>4.8749638330413238E-3</v>
      </c>
    </row>
    <row r="51" spans="1:20" ht="12.75" x14ac:dyDescent="0.2">
      <c r="A51" s="65">
        <v>50</v>
      </c>
      <c r="B51" s="27" t="s">
        <v>250</v>
      </c>
      <c r="C51" s="105">
        <f>IFERROR(IF(SUMIFS(Data!$K:$K,Data!$A:$A,Vitezistii!$B51,Data!$C:$C,Vitezistii!C$1)=0," ",SUMIFS(Data!$K:$K,Data!$A:$A,Vitezistii!$B51,Data!$C:$C,Vitezistii!C$1))+SUMIFS(Data!$S:$S,Data!$A:$A,Vitezistii!$B51,Data!$C:$C,Vitezistii!C$1),0)</f>
        <v>0.5</v>
      </c>
      <c r="D51" s="105">
        <f>IFERROR(IF(SUMIFS(Data!$K:$K,Data!$A:$A,Vitezistii!$B51,Data!$C:$C,Vitezistii!D$1)=0," ",SUMIFS(Data!$K:$K,Data!$A:$A,Vitezistii!$B51,Data!$C:$C,Vitezistii!D$1))+SUMIFS(Data!$S:$S,Data!$A:$A,Vitezistii!$B51,Data!$C:$C,Vitezistii!D$1),0)</f>
        <v>2</v>
      </c>
      <c r="E51" s="105">
        <f>IFERROR(IF(SUMIFS(Data!$K:$K,Data!$A:$A,Vitezistii!$B51,Data!$C:$C,Vitezistii!E$1)=0," ",SUMIFS(Data!$K:$K,Data!$A:$A,Vitezistii!$B51,Data!$C:$C,Vitezistii!E$1))+SUMIFS(Data!$S:$S,Data!$A:$A,Vitezistii!$B51,Data!$C:$C,Vitezistii!E$1),0)</f>
        <v>2.5</v>
      </c>
      <c r="F51" s="105">
        <f>IFERROR(IF(SUMIFS(Data!$K:$K,Data!$A:$A,Vitezistii!$B51,Data!$C:$C,Vitezistii!F$1)=0," ",SUMIFS(Data!$K:$K,Data!$A:$A,Vitezistii!$B51,Data!$C:$C,Vitezistii!F$1))+SUMIFS(Data!$S:$S,Data!$A:$A,Vitezistii!$B51,Data!$C:$C,Vitezistii!F$1),0)</f>
        <v>0.5</v>
      </c>
      <c r="G51" s="105">
        <f>IFERROR(IF(SUMIFS(Data!$K:$K,Data!$A:$A,Vitezistii!$B51,Data!$C:$C,Vitezistii!G$1)=0," ",SUMIFS(Data!$K:$K,Data!$A:$A,Vitezistii!$B51,Data!$C:$C,Vitezistii!G$1))+SUMIFS(Data!$S:$S,Data!$A:$A,Vitezistii!$B51,Data!$C:$C,Vitezistii!G$1),0)</f>
        <v>2.5</v>
      </c>
      <c r="H51" s="105">
        <f>IFERROR(IF(SUMIFS(Data!$K:$K,Data!$A:$A,Vitezistii!$B51,Data!$C:$C,Vitezistii!H$1)=0," ",SUMIFS(Data!$K:$K,Data!$A:$A,Vitezistii!$B51,Data!$C:$C,Vitezistii!H$1))+SUMIFS(Data!$S:$S,Data!$A:$A,Vitezistii!$B51,Data!$C:$C,Vitezistii!H$1),0)</f>
        <v>2.5</v>
      </c>
      <c r="I51" s="105">
        <f>IFERROR(IF(SUMIFS(Data!$K:$K,Data!$A:$A,Vitezistii!$B51,Data!$C:$C,Vitezistii!I$1)=0," ",SUMIFS(Data!$K:$K,Data!$A:$A,Vitezistii!$B51,Data!$C:$C,Vitezistii!I$1))+SUMIFS(Data!$S:$S,Data!$A:$A,Vitezistii!$B51,Data!$C:$C,Vitezistii!I$1),0)</f>
        <v>2.5</v>
      </c>
      <c r="J51" s="105">
        <f>IFERROR(IF(SUMIFS(Data!$K:$K,Data!$A:$A,Vitezistii!$B51,Data!$C:$C,Vitezistii!J$1)=0," ",SUMIFS(Data!$K:$K,Data!$A:$A,Vitezistii!$B51,Data!$C:$C,Vitezistii!J$1))+SUMIFS(Data!$S:$S,Data!$A:$A,Vitezistii!$B51,Data!$C:$C,Vitezistii!J$1),0)</f>
        <v>1</v>
      </c>
      <c r="K51" s="105">
        <f>IFERROR(IF(SUMIFS(Data!$K:$K,Data!$A:$A,Vitezistii!$B51,Data!$C:$C,Vitezistii!K$1)=0," ",SUMIFS(Data!$K:$K,Data!$A:$A,Vitezistii!$B51,Data!$C:$C,Vitezistii!K$1))+SUMIFS(Data!$S:$S,Data!$A:$A,Vitezistii!$B51,Data!$C:$C,Vitezistii!K$1),0)</f>
        <v>1.5</v>
      </c>
      <c r="L51" s="105">
        <f>IFERROR(IF(SUMIFS(Data!$K:$K,Data!$A:$A,Vitezistii!$B51,Data!$C:$C,Vitezistii!L$1)=0," ",SUMIFS(Data!$K:$K,Data!$A:$A,Vitezistii!$B51,Data!$C:$C,Vitezistii!L$1))+SUMIFS(Data!$S:$S,Data!$A:$A,Vitezistii!$B51,Data!$C:$C,Vitezistii!L$1),0)</f>
        <v>1</v>
      </c>
      <c r="M51" s="105">
        <f>IFERROR(IF(SUMIFS(Data!$K:$K,Data!$A:$A,Vitezistii!$B51,Data!$C:$C,Vitezistii!M$1)=0," ",SUMIFS(Data!$K:$K,Data!$A:$A,Vitezistii!$B51,Data!$C:$C,Vitezistii!M$1))+SUMIFS(Data!$S:$S,Data!$A:$A,Vitezistii!$B51,Data!$C:$C,Vitezistii!M$1),0)</f>
        <v>2.5</v>
      </c>
      <c r="N51" s="105">
        <f>IFERROR(IF(SUMIFS(Data!$K:$K,Data!$A:$A,Vitezistii!$B51,Data!$C:$C,Vitezistii!N$1)=0," ",SUMIFS(Data!$K:$K,Data!$A:$A,Vitezistii!$B51,Data!$C:$C,Vitezistii!N$1))+SUMIFS(Data!$S:$S,Data!$A:$A,Vitezistii!$B51,Data!$C:$C,Vitezistii!N$1),0)</f>
        <v>3.5</v>
      </c>
      <c r="O51" s="105">
        <f>IFERROR(IF(SUMIFS(Data!$K:$K,Data!$A:$A,Vitezistii!$B51,Data!$C:$C,Vitezistii!O$1)=0," ",SUMIFS(Data!$K:$K,Data!$A:$A,Vitezistii!$B51,Data!$C:$C,Vitezistii!O$1))+SUMIFS(Data!$S:$S,Data!$A:$A,Vitezistii!$B51,Data!$C:$C,Vitezistii!O$1),0)</f>
        <v>2.5</v>
      </c>
      <c r="P51" s="105">
        <f>IFERROR(IF(SUMIFS(Data!$K:$K,Data!$A:$A,Vitezistii!$B51,Data!$C:$C,Vitezistii!P$1)=0," ",SUMIFS(Data!$K:$K,Data!$A:$A,Vitezistii!$B51,Data!$C:$C,Vitezistii!P$1))+SUMIFS(Data!$S:$S,Data!$A:$A,Vitezistii!$B51,Data!$C:$C,Vitezistii!P$1),0)</f>
        <v>3.25</v>
      </c>
      <c r="Q51" s="105">
        <f>IFERROR(IF(SUMIFS(Data!$K:$K,Data!$A:$A,Vitezistii!$B51,Data!$C:$C,Vitezistii!Q$1)=0," ",SUMIFS(Data!$K:$K,Data!$A:$A,Vitezistii!$B51,Data!$C:$C,Vitezistii!Q$1))+SUMIFS(Data!$S:$S,Data!$A:$A,Vitezistii!$B51,Data!$C:$C,Vitezistii!Q$1),0)</f>
        <v>1</v>
      </c>
      <c r="R51" s="105">
        <f t="shared" si="0"/>
        <v>29.25</v>
      </c>
      <c r="S51" s="105">
        <f>SUMIFS(Data!D:D,Data!A:A,Vitezistii!B51)</f>
        <v>186.77</v>
      </c>
      <c r="T51" s="11">
        <f>SUMIFS(Data!I:I,Data!A:A,Vitezistii!B51)/COUNTIF(Data!A:A,Vitezistii!B51)</f>
        <v>4.8545236519462187E-3</v>
      </c>
    </row>
    <row r="52" spans="1:20" ht="12.75" x14ac:dyDescent="0.2">
      <c r="A52" s="65">
        <v>51</v>
      </c>
      <c r="B52" s="27" t="s">
        <v>338</v>
      </c>
      <c r="C52" s="105">
        <f>IFERROR(IF(SUMIFS(Data!$K:$K,Data!$A:$A,Vitezistii!$B52,Data!$C:$C,Vitezistii!C$1)=0," ",SUMIFS(Data!$K:$K,Data!$A:$A,Vitezistii!$B52,Data!$C:$C,Vitezistii!C$1))+SUMIFS(Data!$S:$S,Data!$A:$A,Vitezistii!$B52,Data!$C:$C,Vitezistii!C$1),0)</f>
        <v>0.5</v>
      </c>
      <c r="D52" s="105">
        <f>IFERROR(IF(SUMIFS(Data!$K:$K,Data!$A:$A,Vitezistii!$B52,Data!$C:$C,Vitezistii!D$1)=0," ",SUMIFS(Data!$K:$K,Data!$A:$A,Vitezistii!$B52,Data!$C:$C,Vitezistii!D$1))+SUMIFS(Data!$S:$S,Data!$A:$A,Vitezistii!$B52,Data!$C:$C,Vitezistii!D$1),0)</f>
        <v>3.75</v>
      </c>
      <c r="E52" s="105">
        <f>IFERROR(IF(SUMIFS(Data!$K:$K,Data!$A:$A,Vitezistii!$B52,Data!$C:$C,Vitezistii!E$1)=0," ",SUMIFS(Data!$K:$K,Data!$A:$A,Vitezistii!$B52,Data!$C:$C,Vitezistii!E$1))+SUMIFS(Data!$S:$S,Data!$A:$A,Vitezistii!$B52,Data!$C:$C,Vitezistii!E$1),0)</f>
        <v>4.75</v>
      </c>
      <c r="F52" s="105">
        <f>IFERROR(IF(SUMIFS(Data!$K:$K,Data!$A:$A,Vitezistii!$B52,Data!$C:$C,Vitezistii!F$1)=0," ",SUMIFS(Data!$K:$K,Data!$A:$A,Vitezistii!$B52,Data!$C:$C,Vitezistii!F$1))+SUMIFS(Data!$S:$S,Data!$A:$A,Vitezistii!$B52,Data!$C:$C,Vitezistii!F$1),0)</f>
        <v>0</v>
      </c>
      <c r="G52" s="105">
        <f>IFERROR(IF(SUMIFS(Data!$K:$K,Data!$A:$A,Vitezistii!$B52,Data!$C:$C,Vitezistii!G$1)=0," ",SUMIFS(Data!$K:$K,Data!$A:$A,Vitezistii!$B52,Data!$C:$C,Vitezistii!G$1))+SUMIFS(Data!$S:$S,Data!$A:$A,Vitezistii!$B52,Data!$C:$C,Vitezistii!G$1),0)</f>
        <v>0</v>
      </c>
      <c r="H52" s="105">
        <f>IFERROR(IF(SUMIFS(Data!$K:$K,Data!$A:$A,Vitezistii!$B52,Data!$C:$C,Vitezistii!H$1)=0," ",SUMIFS(Data!$K:$K,Data!$A:$A,Vitezistii!$B52,Data!$C:$C,Vitezistii!H$1))+SUMIFS(Data!$S:$S,Data!$A:$A,Vitezistii!$B52,Data!$C:$C,Vitezistii!H$1),0)</f>
        <v>0</v>
      </c>
      <c r="I52" s="105">
        <f>IFERROR(IF(SUMIFS(Data!$K:$K,Data!$A:$A,Vitezistii!$B52,Data!$C:$C,Vitezistii!I$1)=0," ",SUMIFS(Data!$K:$K,Data!$A:$A,Vitezistii!$B52,Data!$C:$C,Vitezistii!I$1))+SUMIFS(Data!$S:$S,Data!$A:$A,Vitezistii!$B52,Data!$C:$C,Vitezistii!I$1),0)</f>
        <v>4</v>
      </c>
      <c r="J52" s="105">
        <f>IFERROR(IF(SUMIFS(Data!$K:$K,Data!$A:$A,Vitezistii!$B52,Data!$C:$C,Vitezistii!J$1)=0," ",SUMIFS(Data!$K:$K,Data!$A:$A,Vitezistii!$B52,Data!$C:$C,Vitezistii!J$1))+SUMIFS(Data!$S:$S,Data!$A:$A,Vitezistii!$B52,Data!$C:$C,Vitezistii!J$1),0)</f>
        <v>0</v>
      </c>
      <c r="K52" s="105">
        <f>IFERROR(IF(SUMIFS(Data!$K:$K,Data!$A:$A,Vitezistii!$B52,Data!$C:$C,Vitezistii!K$1)=0," ",SUMIFS(Data!$K:$K,Data!$A:$A,Vitezistii!$B52,Data!$C:$C,Vitezistii!K$1))+SUMIFS(Data!$S:$S,Data!$A:$A,Vitezistii!$B52,Data!$C:$C,Vitezistii!K$1),0)</f>
        <v>4</v>
      </c>
      <c r="L52" s="105">
        <f>IFERROR(IF(SUMIFS(Data!$K:$K,Data!$A:$A,Vitezistii!$B52,Data!$C:$C,Vitezistii!L$1)=0," ",SUMIFS(Data!$K:$K,Data!$A:$A,Vitezistii!$B52,Data!$C:$C,Vitezistii!L$1))+SUMIFS(Data!$S:$S,Data!$A:$A,Vitezistii!$B52,Data!$C:$C,Vitezistii!L$1),0)</f>
        <v>2.5</v>
      </c>
      <c r="M52" s="105">
        <f>IFERROR(IF(SUMIFS(Data!$K:$K,Data!$A:$A,Vitezistii!$B52,Data!$C:$C,Vitezistii!M$1)=0," ",SUMIFS(Data!$K:$K,Data!$A:$A,Vitezistii!$B52,Data!$C:$C,Vitezistii!M$1))+SUMIFS(Data!$S:$S,Data!$A:$A,Vitezistii!$B52,Data!$C:$C,Vitezistii!M$1),0)</f>
        <v>2.5</v>
      </c>
      <c r="N52" s="105">
        <f>IFERROR(IF(SUMIFS(Data!$K:$K,Data!$A:$A,Vitezistii!$B52,Data!$C:$C,Vitezistii!N$1)=0," ",SUMIFS(Data!$K:$K,Data!$A:$A,Vitezistii!$B52,Data!$C:$C,Vitezistii!N$1))+SUMIFS(Data!$S:$S,Data!$A:$A,Vitezistii!$B52,Data!$C:$C,Vitezistii!N$1),0)</f>
        <v>0.5</v>
      </c>
      <c r="O52" s="105">
        <f>IFERROR(IF(SUMIFS(Data!$K:$K,Data!$A:$A,Vitezistii!$B52,Data!$C:$C,Vitezistii!O$1)=0," ",SUMIFS(Data!$K:$K,Data!$A:$A,Vitezistii!$B52,Data!$C:$C,Vitezistii!O$1))+SUMIFS(Data!$S:$S,Data!$A:$A,Vitezistii!$B52,Data!$C:$C,Vitezistii!O$1),0)</f>
        <v>0</v>
      </c>
      <c r="P52" s="105">
        <f>IFERROR(IF(SUMIFS(Data!$K:$K,Data!$A:$A,Vitezistii!$B52,Data!$C:$C,Vitezistii!P$1)=0," ",SUMIFS(Data!$K:$K,Data!$A:$A,Vitezistii!$B52,Data!$C:$C,Vitezistii!P$1))+SUMIFS(Data!$S:$S,Data!$A:$A,Vitezistii!$B52,Data!$C:$C,Vitezistii!P$1),0)</f>
        <v>3.75</v>
      </c>
      <c r="Q52" s="105">
        <f>IFERROR(IF(SUMIFS(Data!$K:$K,Data!$A:$A,Vitezistii!$B52,Data!$C:$C,Vitezistii!Q$1)=0," ",SUMIFS(Data!$K:$K,Data!$A:$A,Vitezistii!$B52,Data!$C:$C,Vitezistii!Q$1))+SUMIFS(Data!$S:$S,Data!$A:$A,Vitezistii!$B52,Data!$C:$C,Vitezistii!Q$1),0)</f>
        <v>0</v>
      </c>
      <c r="R52" s="105">
        <f t="shared" si="0"/>
        <v>26.25</v>
      </c>
      <c r="S52" s="105">
        <f>SUMIFS(Data!D:D,Data!A:A,Vitezistii!B52)</f>
        <v>281.58</v>
      </c>
      <c r="T52" s="11">
        <f>SUMIFS(Data!I:I,Data!A:A,Vitezistii!B52)/COUNTIF(Data!A:A,Vitezistii!B52)</f>
        <v>4.6095166838985707E-3</v>
      </c>
    </row>
    <row r="53" spans="1:20" ht="12.75" x14ac:dyDescent="0.2">
      <c r="A53" s="65">
        <v>52</v>
      </c>
      <c r="B53" s="27" t="s">
        <v>522</v>
      </c>
      <c r="C53" s="105">
        <f>IFERROR(IF(SUMIFS(Data!$K:$K,Data!$A:$A,Vitezistii!$B53,Data!$C:$C,Vitezistii!C$1)=0," ",SUMIFS(Data!$K:$K,Data!$A:$A,Vitezistii!$B53,Data!$C:$C,Vitezistii!C$1))+SUMIFS(Data!$S:$S,Data!$A:$A,Vitezistii!$B53,Data!$C:$C,Vitezistii!C$1),0)</f>
        <v>3.5</v>
      </c>
      <c r="D53" s="105">
        <f>IFERROR(IF(SUMIFS(Data!$K:$K,Data!$A:$A,Vitezistii!$B53,Data!$C:$C,Vitezistii!D$1)=0," ",SUMIFS(Data!$K:$K,Data!$A:$A,Vitezistii!$B53,Data!$C:$C,Vitezistii!D$1))+SUMIFS(Data!$S:$S,Data!$A:$A,Vitezistii!$B53,Data!$C:$C,Vitezistii!D$1),0)</f>
        <v>3.75</v>
      </c>
      <c r="E53" s="105">
        <f>IFERROR(IF(SUMIFS(Data!$K:$K,Data!$A:$A,Vitezistii!$B53,Data!$C:$C,Vitezistii!E$1)=0," ",SUMIFS(Data!$K:$K,Data!$A:$A,Vitezistii!$B53,Data!$C:$C,Vitezistii!E$1))+SUMIFS(Data!$S:$S,Data!$A:$A,Vitezistii!$B53,Data!$C:$C,Vitezistii!E$1),0)</f>
        <v>3.75</v>
      </c>
      <c r="F53" s="105">
        <f>IFERROR(IF(SUMIFS(Data!$K:$K,Data!$A:$A,Vitezistii!$B53,Data!$C:$C,Vitezistii!F$1)=0," ",SUMIFS(Data!$K:$K,Data!$A:$A,Vitezistii!$B53,Data!$C:$C,Vitezistii!F$1))+SUMIFS(Data!$S:$S,Data!$A:$A,Vitezistii!$B53,Data!$C:$C,Vitezistii!F$1),0)</f>
        <v>3.75</v>
      </c>
      <c r="G53" s="105">
        <f>IFERROR(IF(SUMIFS(Data!$K:$K,Data!$A:$A,Vitezistii!$B53,Data!$C:$C,Vitezistii!G$1)=0," ",SUMIFS(Data!$K:$K,Data!$A:$A,Vitezistii!$B53,Data!$C:$C,Vitezistii!G$1))+SUMIFS(Data!$S:$S,Data!$A:$A,Vitezistii!$B53,Data!$C:$C,Vitezistii!G$1),0)</f>
        <v>0</v>
      </c>
      <c r="H53" s="105">
        <f>IFERROR(IF(SUMIFS(Data!$K:$K,Data!$A:$A,Vitezistii!$B53,Data!$C:$C,Vitezistii!H$1)=0," ",SUMIFS(Data!$K:$K,Data!$A:$A,Vitezistii!$B53,Data!$C:$C,Vitezistii!H$1))+SUMIFS(Data!$S:$S,Data!$A:$A,Vitezistii!$B53,Data!$C:$C,Vitezistii!H$1),0)</f>
        <v>0</v>
      </c>
      <c r="I53" s="105">
        <f>IFERROR(IF(SUMIFS(Data!$K:$K,Data!$A:$A,Vitezistii!$B53,Data!$C:$C,Vitezistii!I$1)=0," ",SUMIFS(Data!$K:$K,Data!$A:$A,Vitezistii!$B53,Data!$C:$C,Vitezistii!I$1))+SUMIFS(Data!$S:$S,Data!$A:$A,Vitezistii!$B53,Data!$C:$C,Vitezistii!I$1),0)</f>
        <v>3.75</v>
      </c>
      <c r="J53" s="105">
        <f>IFERROR(IF(SUMIFS(Data!$K:$K,Data!$A:$A,Vitezistii!$B53,Data!$C:$C,Vitezistii!J$1)=0," ",SUMIFS(Data!$K:$K,Data!$A:$A,Vitezistii!$B53,Data!$C:$C,Vitezistii!J$1))+SUMIFS(Data!$S:$S,Data!$A:$A,Vitezistii!$B53,Data!$C:$C,Vitezistii!J$1),0)</f>
        <v>3.25</v>
      </c>
      <c r="K53" s="105">
        <f>IFERROR(IF(SUMIFS(Data!$K:$K,Data!$A:$A,Vitezistii!$B53,Data!$C:$C,Vitezistii!K$1)=0," ",SUMIFS(Data!$K:$K,Data!$A:$A,Vitezistii!$B53,Data!$C:$C,Vitezistii!K$1))+SUMIFS(Data!$S:$S,Data!$A:$A,Vitezistii!$B53,Data!$C:$C,Vitezistii!K$1),0)</f>
        <v>3.75</v>
      </c>
      <c r="L53" s="105">
        <f>IFERROR(IF(SUMIFS(Data!$K:$K,Data!$A:$A,Vitezistii!$B53,Data!$C:$C,Vitezistii!L$1)=0," ",SUMIFS(Data!$K:$K,Data!$A:$A,Vitezistii!$B53,Data!$C:$C,Vitezistii!L$1))+SUMIFS(Data!$S:$S,Data!$A:$A,Vitezistii!$B53,Data!$C:$C,Vitezistii!L$1),0)</f>
        <v>0</v>
      </c>
      <c r="M53" s="105">
        <f>IFERROR(IF(SUMIFS(Data!$K:$K,Data!$A:$A,Vitezistii!$B53,Data!$C:$C,Vitezistii!M$1)=0," ",SUMIFS(Data!$K:$K,Data!$A:$A,Vitezistii!$B53,Data!$C:$C,Vitezistii!M$1))+SUMIFS(Data!$S:$S,Data!$A:$A,Vitezistii!$B53,Data!$C:$C,Vitezistii!M$1),0)</f>
        <v>0</v>
      </c>
      <c r="N53" s="105">
        <f>IFERROR(IF(SUMIFS(Data!$K:$K,Data!$A:$A,Vitezistii!$B53,Data!$C:$C,Vitezistii!N$1)=0," ",SUMIFS(Data!$K:$K,Data!$A:$A,Vitezistii!$B53,Data!$C:$C,Vitezistii!N$1))+SUMIFS(Data!$S:$S,Data!$A:$A,Vitezistii!$B53,Data!$C:$C,Vitezistii!N$1),0)</f>
        <v>0</v>
      </c>
      <c r="O53" s="105">
        <f>IFERROR(IF(SUMIFS(Data!$K:$K,Data!$A:$A,Vitezistii!$B53,Data!$C:$C,Vitezistii!O$1)=0," ",SUMIFS(Data!$K:$K,Data!$A:$A,Vitezistii!$B53,Data!$C:$C,Vitezistii!O$1))+SUMIFS(Data!$S:$S,Data!$A:$A,Vitezistii!$B53,Data!$C:$C,Vitezistii!O$1),0)</f>
        <v>0</v>
      </c>
      <c r="P53" s="105">
        <f>IFERROR(IF(SUMIFS(Data!$K:$K,Data!$A:$A,Vitezistii!$B53,Data!$C:$C,Vitezistii!P$1)=0," ",SUMIFS(Data!$K:$K,Data!$A:$A,Vitezistii!$B53,Data!$C:$C,Vitezistii!P$1))+SUMIFS(Data!$S:$S,Data!$A:$A,Vitezistii!$B53,Data!$C:$C,Vitezistii!P$1),0)</f>
        <v>0</v>
      </c>
      <c r="Q53" s="105">
        <f>IFERROR(IF(SUMIFS(Data!$K:$K,Data!$A:$A,Vitezistii!$B53,Data!$C:$C,Vitezistii!Q$1)=0," ",SUMIFS(Data!$K:$K,Data!$A:$A,Vitezistii!$B53,Data!$C:$C,Vitezistii!Q$1))+SUMIFS(Data!$S:$S,Data!$A:$A,Vitezistii!$B53,Data!$C:$C,Vitezistii!Q$1),0)</f>
        <v>0</v>
      </c>
      <c r="R53" s="105">
        <f t="shared" si="0"/>
        <v>25.5</v>
      </c>
      <c r="S53" s="105">
        <f>SUMIFS(Data!D:D,Data!A:A,Vitezistii!B53)</f>
        <v>110.27</v>
      </c>
      <c r="T53" s="11">
        <f>SUMIFS(Data!I:I,Data!A:A,Vitezistii!B53)/COUNTIF(Data!A:A,Vitezistii!B53)</f>
        <v>3.9863607604071457E-3</v>
      </c>
    </row>
    <row r="54" spans="1:20" ht="12.75" x14ac:dyDescent="0.2">
      <c r="A54" s="65">
        <v>53</v>
      </c>
      <c r="B54" s="27" t="s">
        <v>346</v>
      </c>
      <c r="C54" s="105">
        <f>IFERROR(IF(SUMIFS(Data!$K:$K,Data!$A:$A,Vitezistii!$B54,Data!$C:$C,Vitezistii!C$1)=0," ",SUMIFS(Data!$K:$K,Data!$A:$A,Vitezistii!$B54,Data!$C:$C,Vitezistii!C$1))+SUMIFS(Data!$S:$S,Data!$A:$A,Vitezistii!$B54,Data!$C:$C,Vitezistii!C$1),0)</f>
        <v>0</v>
      </c>
      <c r="D54" s="105">
        <f>IFERROR(IF(SUMIFS(Data!$K:$K,Data!$A:$A,Vitezistii!$B54,Data!$C:$C,Vitezistii!D$1)=0," ",SUMIFS(Data!$K:$K,Data!$A:$A,Vitezistii!$B54,Data!$C:$C,Vitezistii!D$1))+SUMIFS(Data!$S:$S,Data!$A:$A,Vitezistii!$B54,Data!$C:$C,Vitezistii!D$1),0)</f>
        <v>4</v>
      </c>
      <c r="E54" s="105">
        <f>IFERROR(IF(SUMIFS(Data!$K:$K,Data!$A:$A,Vitezistii!$B54,Data!$C:$C,Vitezistii!E$1)=0," ",SUMIFS(Data!$K:$K,Data!$A:$A,Vitezistii!$B54,Data!$C:$C,Vitezistii!E$1))+SUMIFS(Data!$S:$S,Data!$A:$A,Vitezistii!$B54,Data!$C:$C,Vitezistii!E$1),0)</f>
        <v>4.5</v>
      </c>
      <c r="F54" s="105">
        <f>IFERROR(IF(SUMIFS(Data!$K:$K,Data!$A:$A,Vitezistii!$B54,Data!$C:$C,Vitezistii!F$1)=0," ",SUMIFS(Data!$K:$K,Data!$A:$A,Vitezistii!$B54,Data!$C:$C,Vitezistii!F$1))+SUMIFS(Data!$S:$S,Data!$A:$A,Vitezistii!$B54,Data!$C:$C,Vitezistii!F$1),0)</f>
        <v>5.45</v>
      </c>
      <c r="G54" s="105">
        <f>IFERROR(IF(SUMIFS(Data!$K:$K,Data!$A:$A,Vitezistii!$B54,Data!$C:$C,Vitezistii!G$1)=0," ",SUMIFS(Data!$K:$K,Data!$A:$A,Vitezistii!$B54,Data!$C:$C,Vitezistii!G$1))+SUMIFS(Data!$S:$S,Data!$A:$A,Vitezistii!$B54,Data!$C:$C,Vitezistii!G$1),0)</f>
        <v>3</v>
      </c>
      <c r="H54" s="105">
        <f>IFERROR(IF(SUMIFS(Data!$K:$K,Data!$A:$A,Vitezistii!$B54,Data!$C:$C,Vitezistii!H$1)=0," ",SUMIFS(Data!$K:$K,Data!$A:$A,Vitezistii!$B54,Data!$C:$C,Vitezistii!H$1))+SUMIFS(Data!$S:$S,Data!$A:$A,Vitezistii!$B54,Data!$C:$C,Vitezistii!H$1),0)</f>
        <v>2.5</v>
      </c>
      <c r="I54" s="105">
        <f>IFERROR(IF(SUMIFS(Data!$K:$K,Data!$A:$A,Vitezistii!$B54,Data!$C:$C,Vitezistii!I$1)=0," ",SUMIFS(Data!$K:$K,Data!$A:$A,Vitezistii!$B54,Data!$C:$C,Vitezistii!I$1))+SUMIFS(Data!$S:$S,Data!$A:$A,Vitezistii!$B54,Data!$C:$C,Vitezistii!I$1),0)</f>
        <v>0</v>
      </c>
      <c r="J54" s="105">
        <f>IFERROR(IF(SUMIFS(Data!$K:$K,Data!$A:$A,Vitezistii!$B54,Data!$C:$C,Vitezistii!J$1)=0," ",SUMIFS(Data!$K:$K,Data!$A:$A,Vitezistii!$B54,Data!$C:$C,Vitezistii!J$1))+SUMIFS(Data!$S:$S,Data!$A:$A,Vitezistii!$B54,Data!$C:$C,Vitezistii!J$1),0)</f>
        <v>1</v>
      </c>
      <c r="K54" s="105">
        <f>IFERROR(IF(SUMIFS(Data!$K:$K,Data!$A:$A,Vitezistii!$B54,Data!$C:$C,Vitezistii!K$1)=0," ",SUMIFS(Data!$K:$K,Data!$A:$A,Vitezistii!$B54,Data!$C:$C,Vitezistii!K$1))+SUMIFS(Data!$S:$S,Data!$A:$A,Vitezistii!$B54,Data!$C:$C,Vitezistii!K$1),0)</f>
        <v>3.5</v>
      </c>
      <c r="L54" s="105">
        <f>IFERROR(IF(SUMIFS(Data!$K:$K,Data!$A:$A,Vitezistii!$B54,Data!$C:$C,Vitezistii!L$1)=0," ",SUMIFS(Data!$K:$K,Data!$A:$A,Vitezistii!$B54,Data!$C:$C,Vitezistii!L$1))+SUMIFS(Data!$S:$S,Data!$A:$A,Vitezistii!$B54,Data!$C:$C,Vitezistii!L$1),0)</f>
        <v>0</v>
      </c>
      <c r="M54" s="105">
        <f>IFERROR(IF(SUMIFS(Data!$K:$K,Data!$A:$A,Vitezistii!$B54,Data!$C:$C,Vitezistii!M$1)=0," ",SUMIFS(Data!$K:$K,Data!$A:$A,Vitezistii!$B54,Data!$C:$C,Vitezistii!M$1))+SUMIFS(Data!$S:$S,Data!$A:$A,Vitezistii!$B54,Data!$C:$C,Vitezistii!M$1),0)</f>
        <v>0</v>
      </c>
      <c r="N54" s="105">
        <f>IFERROR(IF(SUMIFS(Data!$K:$K,Data!$A:$A,Vitezistii!$B54,Data!$C:$C,Vitezistii!N$1)=0," ",SUMIFS(Data!$K:$K,Data!$A:$A,Vitezistii!$B54,Data!$C:$C,Vitezistii!N$1))+SUMIFS(Data!$S:$S,Data!$A:$A,Vitezistii!$B54,Data!$C:$C,Vitezistii!N$1),0)</f>
        <v>0</v>
      </c>
      <c r="O54" s="105">
        <f>IFERROR(IF(SUMIFS(Data!$K:$K,Data!$A:$A,Vitezistii!$B54,Data!$C:$C,Vitezistii!O$1)=0," ",SUMIFS(Data!$K:$K,Data!$A:$A,Vitezistii!$B54,Data!$C:$C,Vitezistii!O$1))+SUMIFS(Data!$S:$S,Data!$A:$A,Vitezistii!$B54,Data!$C:$C,Vitezistii!O$1),0)</f>
        <v>0</v>
      </c>
      <c r="P54" s="105">
        <f>IFERROR(IF(SUMIFS(Data!$K:$K,Data!$A:$A,Vitezistii!$B54,Data!$C:$C,Vitezistii!P$1)=0," ",SUMIFS(Data!$K:$K,Data!$A:$A,Vitezistii!$B54,Data!$C:$C,Vitezistii!P$1))+SUMIFS(Data!$S:$S,Data!$A:$A,Vitezistii!$B54,Data!$C:$C,Vitezistii!P$1),0)</f>
        <v>0</v>
      </c>
      <c r="Q54" s="105">
        <f>IFERROR(IF(SUMIFS(Data!$K:$K,Data!$A:$A,Vitezistii!$B54,Data!$C:$C,Vitezistii!Q$1)=0," ",SUMIFS(Data!$K:$K,Data!$A:$A,Vitezistii!$B54,Data!$C:$C,Vitezistii!Q$1))+SUMIFS(Data!$S:$S,Data!$A:$A,Vitezistii!$B54,Data!$C:$C,Vitezistii!Q$1),0)</f>
        <v>0</v>
      </c>
      <c r="R54" s="105">
        <f t="shared" si="0"/>
        <v>23.95</v>
      </c>
      <c r="S54" s="105">
        <f>SUMIFS(Data!D:D,Data!A:A,Vitezistii!B54)</f>
        <v>126.34000000000002</v>
      </c>
      <c r="T54" s="11">
        <f>SUMIFS(Data!I:I,Data!A:A,Vitezistii!B54)/COUNTIF(Data!A:A,Vitezistii!B54)</f>
        <v>4.3133250131618429E-3</v>
      </c>
    </row>
    <row r="55" spans="1:20" ht="12.75" x14ac:dyDescent="0.2">
      <c r="A55" s="65">
        <v>54</v>
      </c>
      <c r="B55" s="27" t="s">
        <v>10</v>
      </c>
      <c r="C55" s="105">
        <f>IFERROR(IF(SUMIFS(Data!$K:$K,Data!$A:$A,Vitezistii!$B55,Data!$C:$C,Vitezistii!C$1)=0," ",SUMIFS(Data!$K:$K,Data!$A:$A,Vitezistii!$B55,Data!$C:$C,Vitezistii!C$1))+SUMIFS(Data!$S:$S,Data!$A:$A,Vitezistii!$B55,Data!$C:$C,Vitezistii!C$1),0)</f>
        <v>0.5</v>
      </c>
      <c r="D55" s="105">
        <f>IFERROR(IF(SUMIFS(Data!$K:$K,Data!$A:$A,Vitezistii!$B55,Data!$C:$C,Vitezistii!D$1)=0," ",SUMIFS(Data!$K:$K,Data!$A:$A,Vitezistii!$B55,Data!$C:$C,Vitezistii!D$1))+SUMIFS(Data!$S:$S,Data!$A:$A,Vitezistii!$B55,Data!$C:$C,Vitezistii!D$1),0)</f>
        <v>2</v>
      </c>
      <c r="E55" s="105">
        <f>IFERROR(IF(SUMIFS(Data!$K:$K,Data!$A:$A,Vitezistii!$B55,Data!$C:$C,Vitezistii!E$1)=0," ",SUMIFS(Data!$K:$K,Data!$A:$A,Vitezistii!$B55,Data!$C:$C,Vitezistii!E$1))+SUMIFS(Data!$S:$S,Data!$A:$A,Vitezistii!$B55,Data!$C:$C,Vitezistii!E$1),0)</f>
        <v>4.5</v>
      </c>
      <c r="F55" s="105">
        <f>IFERROR(IF(SUMIFS(Data!$K:$K,Data!$A:$A,Vitezistii!$B55,Data!$C:$C,Vitezistii!F$1)=0," ",SUMIFS(Data!$K:$K,Data!$A:$A,Vitezistii!$B55,Data!$C:$C,Vitezistii!F$1))+SUMIFS(Data!$S:$S,Data!$A:$A,Vitezistii!$B55,Data!$C:$C,Vitezistii!F$1),0)</f>
        <v>5.45</v>
      </c>
      <c r="G55" s="105">
        <f>IFERROR(IF(SUMIFS(Data!$K:$K,Data!$A:$A,Vitezistii!$B55,Data!$C:$C,Vitezistii!G$1)=0," ",SUMIFS(Data!$K:$K,Data!$A:$A,Vitezistii!$B55,Data!$C:$C,Vitezistii!G$1))+SUMIFS(Data!$S:$S,Data!$A:$A,Vitezistii!$B55,Data!$C:$C,Vitezistii!G$1),0)</f>
        <v>2.5</v>
      </c>
      <c r="H55" s="105">
        <f>IFERROR(IF(SUMIFS(Data!$K:$K,Data!$A:$A,Vitezistii!$B55,Data!$C:$C,Vitezistii!H$1)=0," ",SUMIFS(Data!$K:$K,Data!$A:$A,Vitezistii!$B55,Data!$C:$C,Vitezistii!H$1))+SUMIFS(Data!$S:$S,Data!$A:$A,Vitezistii!$B55,Data!$C:$C,Vitezistii!H$1),0)</f>
        <v>5.15</v>
      </c>
      <c r="I55" s="105">
        <f>IFERROR(IF(SUMIFS(Data!$K:$K,Data!$A:$A,Vitezistii!$B55,Data!$C:$C,Vitezistii!I$1)=0," ",SUMIFS(Data!$K:$K,Data!$A:$A,Vitezistii!$B55,Data!$C:$C,Vitezistii!I$1))+SUMIFS(Data!$S:$S,Data!$A:$A,Vitezistii!$B55,Data!$C:$C,Vitezistii!I$1),0)</f>
        <v>3</v>
      </c>
      <c r="J55" s="105">
        <f>IFERROR(IF(SUMIFS(Data!$K:$K,Data!$A:$A,Vitezistii!$B55,Data!$C:$C,Vitezistii!J$1)=0," ",SUMIFS(Data!$K:$K,Data!$A:$A,Vitezistii!$B55,Data!$C:$C,Vitezistii!J$1))+SUMIFS(Data!$S:$S,Data!$A:$A,Vitezistii!$B55,Data!$C:$C,Vitezistii!J$1),0)</f>
        <v>0</v>
      </c>
      <c r="K55" s="105">
        <f>IFERROR(IF(SUMIFS(Data!$K:$K,Data!$A:$A,Vitezistii!$B55,Data!$C:$C,Vitezistii!K$1)=0," ",SUMIFS(Data!$K:$K,Data!$A:$A,Vitezistii!$B55,Data!$C:$C,Vitezistii!K$1))+SUMIFS(Data!$S:$S,Data!$A:$A,Vitezistii!$B55,Data!$C:$C,Vitezistii!K$1),0)</f>
        <v>0</v>
      </c>
      <c r="L55" s="105">
        <f>IFERROR(IF(SUMIFS(Data!$K:$K,Data!$A:$A,Vitezistii!$B55,Data!$C:$C,Vitezistii!L$1)=0," ",SUMIFS(Data!$K:$K,Data!$A:$A,Vitezistii!$B55,Data!$C:$C,Vitezistii!L$1))+SUMIFS(Data!$S:$S,Data!$A:$A,Vitezistii!$B55,Data!$C:$C,Vitezistii!L$1),0)</f>
        <v>0</v>
      </c>
      <c r="M55" s="105">
        <f>IFERROR(IF(SUMIFS(Data!$K:$K,Data!$A:$A,Vitezistii!$B55,Data!$C:$C,Vitezistii!M$1)=0," ",SUMIFS(Data!$K:$K,Data!$A:$A,Vitezistii!$B55,Data!$C:$C,Vitezistii!M$1))+SUMIFS(Data!$S:$S,Data!$A:$A,Vitezistii!$B55,Data!$C:$C,Vitezistii!M$1),0)</f>
        <v>0</v>
      </c>
      <c r="N55" s="105">
        <f>IFERROR(IF(SUMIFS(Data!$K:$K,Data!$A:$A,Vitezistii!$B55,Data!$C:$C,Vitezistii!N$1)=0," ",SUMIFS(Data!$K:$K,Data!$A:$A,Vitezistii!$B55,Data!$C:$C,Vitezistii!N$1))+SUMIFS(Data!$S:$S,Data!$A:$A,Vitezistii!$B55,Data!$C:$C,Vitezistii!N$1),0)</f>
        <v>0</v>
      </c>
      <c r="O55" s="105">
        <f>IFERROR(IF(SUMIFS(Data!$K:$K,Data!$A:$A,Vitezistii!$B55,Data!$C:$C,Vitezistii!O$1)=0," ",SUMIFS(Data!$K:$K,Data!$A:$A,Vitezistii!$B55,Data!$C:$C,Vitezistii!O$1))+SUMIFS(Data!$S:$S,Data!$A:$A,Vitezistii!$B55,Data!$C:$C,Vitezistii!O$1),0)</f>
        <v>0</v>
      </c>
      <c r="P55" s="105">
        <f>IFERROR(IF(SUMIFS(Data!$K:$K,Data!$A:$A,Vitezistii!$B55,Data!$C:$C,Vitezistii!P$1)=0," ",SUMIFS(Data!$K:$K,Data!$A:$A,Vitezistii!$B55,Data!$C:$C,Vitezistii!P$1))+SUMIFS(Data!$S:$S,Data!$A:$A,Vitezistii!$B55,Data!$C:$C,Vitezistii!P$1),0)</f>
        <v>0</v>
      </c>
      <c r="Q55" s="105">
        <f>IFERROR(IF(SUMIFS(Data!$K:$K,Data!$A:$A,Vitezistii!$B55,Data!$C:$C,Vitezistii!Q$1)=0," ",SUMIFS(Data!$K:$K,Data!$A:$A,Vitezistii!$B55,Data!$C:$C,Vitezistii!Q$1))+SUMIFS(Data!$S:$S,Data!$A:$A,Vitezistii!$B55,Data!$C:$C,Vitezistii!Q$1),0)</f>
        <v>0</v>
      </c>
      <c r="R55" s="105">
        <f t="shared" si="0"/>
        <v>23.1</v>
      </c>
      <c r="S55" s="105">
        <f>SUMIFS(Data!D:D,Data!A:A,Vitezistii!B55)</f>
        <v>126.89000000000001</v>
      </c>
      <c r="T55" s="11">
        <f>SUMIFS(Data!I:I,Data!A:A,Vitezistii!B55)/COUNTIF(Data!A:A,Vitezistii!B55)</f>
        <v>4.1597516143410248E-3</v>
      </c>
    </row>
    <row r="56" spans="1:20" ht="12.75" x14ac:dyDescent="0.2">
      <c r="A56" s="65">
        <v>55</v>
      </c>
      <c r="B56" s="27" t="s">
        <v>301</v>
      </c>
      <c r="C56" s="105">
        <f>IFERROR(IF(SUMIFS(Data!$K:$K,Data!$A:$A,Vitezistii!$B56,Data!$C:$C,Vitezistii!C$1)=0," ",SUMIFS(Data!$K:$K,Data!$A:$A,Vitezistii!$B56,Data!$C:$C,Vitezistii!C$1))+SUMIFS(Data!$S:$S,Data!$A:$A,Vitezistii!$B56,Data!$C:$C,Vitezistii!C$1),0)</f>
        <v>3.25</v>
      </c>
      <c r="D56" s="105">
        <f>IFERROR(IF(SUMIFS(Data!$K:$K,Data!$A:$A,Vitezistii!$B56,Data!$C:$C,Vitezistii!D$1)=0," ",SUMIFS(Data!$K:$K,Data!$A:$A,Vitezistii!$B56,Data!$C:$C,Vitezistii!D$1))+SUMIFS(Data!$S:$S,Data!$A:$A,Vitezistii!$B56,Data!$C:$C,Vitezistii!D$1),0)</f>
        <v>0.5</v>
      </c>
      <c r="E56" s="105">
        <f>IFERROR(IF(SUMIFS(Data!$K:$K,Data!$A:$A,Vitezistii!$B56,Data!$C:$C,Vitezistii!E$1)=0," ",SUMIFS(Data!$K:$K,Data!$A:$A,Vitezistii!$B56,Data!$C:$C,Vitezistii!E$1))+SUMIFS(Data!$S:$S,Data!$A:$A,Vitezistii!$B56,Data!$C:$C,Vitezistii!E$1),0)</f>
        <v>3</v>
      </c>
      <c r="F56" s="105">
        <f>IFERROR(IF(SUMIFS(Data!$K:$K,Data!$A:$A,Vitezistii!$B56,Data!$C:$C,Vitezistii!F$1)=0," ",SUMIFS(Data!$K:$K,Data!$A:$A,Vitezistii!$B56,Data!$C:$C,Vitezistii!F$1))+SUMIFS(Data!$S:$S,Data!$A:$A,Vitezistii!$B56,Data!$C:$C,Vitezistii!F$1),0)</f>
        <v>0</v>
      </c>
      <c r="G56" s="105">
        <f>IFERROR(IF(SUMIFS(Data!$K:$K,Data!$A:$A,Vitezistii!$B56,Data!$C:$C,Vitezistii!G$1)=0," ",SUMIFS(Data!$K:$K,Data!$A:$A,Vitezistii!$B56,Data!$C:$C,Vitezistii!G$1))+SUMIFS(Data!$S:$S,Data!$A:$A,Vitezistii!$B56,Data!$C:$C,Vitezistii!G$1),0)</f>
        <v>3.25</v>
      </c>
      <c r="H56" s="105">
        <f>IFERROR(IF(SUMIFS(Data!$K:$K,Data!$A:$A,Vitezistii!$B56,Data!$C:$C,Vitezistii!H$1)=0," ",SUMIFS(Data!$K:$K,Data!$A:$A,Vitezistii!$B56,Data!$C:$C,Vitezistii!H$1))+SUMIFS(Data!$S:$S,Data!$A:$A,Vitezistii!$B56,Data!$C:$C,Vitezistii!H$1),0)</f>
        <v>1.5</v>
      </c>
      <c r="I56" s="105">
        <f>IFERROR(IF(SUMIFS(Data!$K:$K,Data!$A:$A,Vitezistii!$B56,Data!$C:$C,Vitezistii!I$1)=0," ",SUMIFS(Data!$K:$K,Data!$A:$A,Vitezistii!$B56,Data!$C:$C,Vitezistii!I$1))+SUMIFS(Data!$S:$S,Data!$A:$A,Vitezistii!$B56,Data!$C:$C,Vitezistii!I$1),0)</f>
        <v>2.5</v>
      </c>
      <c r="J56" s="105">
        <f>IFERROR(IF(SUMIFS(Data!$K:$K,Data!$A:$A,Vitezistii!$B56,Data!$C:$C,Vitezistii!J$1)=0," ",SUMIFS(Data!$K:$K,Data!$A:$A,Vitezistii!$B56,Data!$C:$C,Vitezistii!J$1))+SUMIFS(Data!$S:$S,Data!$A:$A,Vitezistii!$B56,Data!$C:$C,Vitezistii!J$1),0)</f>
        <v>0</v>
      </c>
      <c r="K56" s="105">
        <f>IFERROR(IF(SUMIFS(Data!$K:$K,Data!$A:$A,Vitezistii!$B56,Data!$C:$C,Vitezistii!K$1)=0," ",SUMIFS(Data!$K:$K,Data!$A:$A,Vitezistii!$B56,Data!$C:$C,Vitezistii!K$1))+SUMIFS(Data!$S:$S,Data!$A:$A,Vitezistii!$B56,Data!$C:$C,Vitezistii!K$1),0)</f>
        <v>3.25</v>
      </c>
      <c r="L56" s="105">
        <f>IFERROR(IF(SUMIFS(Data!$K:$K,Data!$A:$A,Vitezistii!$B56,Data!$C:$C,Vitezistii!L$1)=0," ",SUMIFS(Data!$K:$K,Data!$A:$A,Vitezistii!$B56,Data!$C:$C,Vitezistii!L$1))+SUMIFS(Data!$S:$S,Data!$A:$A,Vitezistii!$B56,Data!$C:$C,Vitezistii!L$1),0)</f>
        <v>0</v>
      </c>
      <c r="M56" s="105">
        <f>IFERROR(IF(SUMIFS(Data!$K:$K,Data!$A:$A,Vitezistii!$B56,Data!$C:$C,Vitezistii!M$1)=0," ",SUMIFS(Data!$K:$K,Data!$A:$A,Vitezistii!$B56,Data!$C:$C,Vitezistii!M$1))+SUMIFS(Data!$S:$S,Data!$A:$A,Vitezistii!$B56,Data!$C:$C,Vitezistii!M$1),0)</f>
        <v>3.25</v>
      </c>
      <c r="N56" s="105">
        <f>IFERROR(IF(SUMIFS(Data!$K:$K,Data!$A:$A,Vitezistii!$B56,Data!$C:$C,Vitezistii!N$1)=0," ",SUMIFS(Data!$K:$K,Data!$A:$A,Vitezistii!$B56,Data!$C:$C,Vitezistii!N$1))+SUMIFS(Data!$S:$S,Data!$A:$A,Vitezistii!$B56,Data!$C:$C,Vitezistii!N$1),0)</f>
        <v>0</v>
      </c>
      <c r="O56" s="105">
        <f>IFERROR(IF(SUMIFS(Data!$K:$K,Data!$A:$A,Vitezistii!$B56,Data!$C:$C,Vitezistii!O$1)=0," ",SUMIFS(Data!$K:$K,Data!$A:$A,Vitezistii!$B56,Data!$C:$C,Vitezistii!O$1))+SUMIFS(Data!$S:$S,Data!$A:$A,Vitezistii!$B56,Data!$C:$C,Vitezistii!O$1),0)</f>
        <v>0.5</v>
      </c>
      <c r="P56" s="105">
        <f>IFERROR(IF(SUMIFS(Data!$K:$K,Data!$A:$A,Vitezistii!$B56,Data!$C:$C,Vitezistii!P$1)=0," ",SUMIFS(Data!$K:$K,Data!$A:$A,Vitezistii!$B56,Data!$C:$C,Vitezistii!P$1))+SUMIFS(Data!$S:$S,Data!$A:$A,Vitezistii!$B56,Data!$C:$C,Vitezistii!P$1),0)</f>
        <v>0</v>
      </c>
      <c r="Q56" s="105">
        <f>IFERROR(IF(SUMIFS(Data!$K:$K,Data!$A:$A,Vitezistii!$B56,Data!$C:$C,Vitezistii!Q$1)=0," ",SUMIFS(Data!$K:$K,Data!$A:$A,Vitezistii!$B56,Data!$C:$C,Vitezistii!Q$1))+SUMIFS(Data!$S:$S,Data!$A:$A,Vitezistii!$B56,Data!$C:$C,Vitezistii!Q$1),0)</f>
        <v>0</v>
      </c>
      <c r="R56" s="105">
        <f t="shared" si="0"/>
        <v>21</v>
      </c>
      <c r="S56" s="105">
        <f>SUMIFS(Data!D:D,Data!A:A,Vitezistii!B56)</f>
        <v>146.99</v>
      </c>
      <c r="T56" s="11">
        <f>SUMIFS(Data!I:I,Data!A:A,Vitezistii!B56)/COUNTIF(Data!A:A,Vitezistii!B56)</f>
        <v>4.6276127570045473E-3</v>
      </c>
    </row>
    <row r="57" spans="1:20" ht="12.75" x14ac:dyDescent="0.2">
      <c r="A57" s="65">
        <v>56</v>
      </c>
      <c r="B57" s="27" t="s">
        <v>13</v>
      </c>
      <c r="C57" s="105">
        <f>IFERROR(IF(SUMIFS(Data!$K:$K,Data!$A:$A,Vitezistii!$B57,Data!$C:$C,Vitezistii!C$1)=0," ",SUMIFS(Data!$K:$K,Data!$A:$A,Vitezistii!$B57,Data!$C:$C,Vitezistii!C$1))+SUMIFS(Data!$S:$S,Data!$A:$A,Vitezistii!$B57,Data!$C:$C,Vitezistii!C$1),0)</f>
        <v>0</v>
      </c>
      <c r="D57" s="105">
        <f>IFERROR(IF(SUMIFS(Data!$K:$K,Data!$A:$A,Vitezistii!$B57,Data!$C:$C,Vitezistii!D$1)=0," ",SUMIFS(Data!$K:$K,Data!$A:$A,Vitezistii!$B57,Data!$C:$C,Vitezistii!D$1))+SUMIFS(Data!$S:$S,Data!$A:$A,Vitezistii!$B57,Data!$C:$C,Vitezistii!D$1),0)</f>
        <v>0</v>
      </c>
      <c r="E57" s="105">
        <f>IFERROR(IF(SUMIFS(Data!$K:$K,Data!$A:$A,Vitezistii!$B57,Data!$C:$C,Vitezistii!E$1)=0," ",SUMIFS(Data!$K:$K,Data!$A:$A,Vitezistii!$B57,Data!$C:$C,Vitezistii!E$1))+SUMIFS(Data!$S:$S,Data!$A:$A,Vitezistii!$B57,Data!$C:$C,Vitezistii!E$1),0)</f>
        <v>4.5</v>
      </c>
      <c r="F57" s="105">
        <f>IFERROR(IF(SUMIFS(Data!$K:$K,Data!$A:$A,Vitezistii!$B57,Data!$C:$C,Vitezistii!F$1)=0," ",SUMIFS(Data!$K:$K,Data!$A:$A,Vitezistii!$B57,Data!$C:$C,Vitezistii!F$1))+SUMIFS(Data!$S:$S,Data!$A:$A,Vitezistii!$B57,Data!$C:$C,Vitezistii!F$1),0)</f>
        <v>2</v>
      </c>
      <c r="G57" s="105">
        <f>IFERROR(IF(SUMIFS(Data!$K:$K,Data!$A:$A,Vitezistii!$B57,Data!$C:$C,Vitezistii!G$1)=0," ",SUMIFS(Data!$K:$K,Data!$A:$A,Vitezistii!$B57,Data!$C:$C,Vitezistii!G$1))+SUMIFS(Data!$S:$S,Data!$A:$A,Vitezistii!$B57,Data!$C:$C,Vitezistii!G$1),0)</f>
        <v>0</v>
      </c>
      <c r="H57" s="105">
        <f>IFERROR(IF(SUMIFS(Data!$K:$K,Data!$A:$A,Vitezistii!$B57,Data!$C:$C,Vitezistii!H$1)=0," ",SUMIFS(Data!$K:$K,Data!$A:$A,Vitezistii!$B57,Data!$C:$C,Vitezistii!H$1))+SUMIFS(Data!$S:$S,Data!$A:$A,Vitezistii!$B57,Data!$C:$C,Vitezistii!H$1),0)</f>
        <v>0</v>
      </c>
      <c r="I57" s="105">
        <f>IFERROR(IF(SUMIFS(Data!$K:$K,Data!$A:$A,Vitezistii!$B57,Data!$C:$C,Vitezistii!I$1)=0," ",SUMIFS(Data!$K:$K,Data!$A:$A,Vitezistii!$B57,Data!$C:$C,Vitezistii!I$1))+SUMIFS(Data!$S:$S,Data!$A:$A,Vitezistii!$B57,Data!$C:$C,Vitezistii!I$1),0)</f>
        <v>0</v>
      </c>
      <c r="J57" s="105">
        <f>IFERROR(IF(SUMIFS(Data!$K:$K,Data!$A:$A,Vitezistii!$B57,Data!$C:$C,Vitezistii!J$1)=0," ",SUMIFS(Data!$K:$K,Data!$A:$A,Vitezistii!$B57,Data!$C:$C,Vitezistii!J$1))+SUMIFS(Data!$S:$S,Data!$A:$A,Vitezistii!$B57,Data!$C:$C,Vitezistii!J$1),0)</f>
        <v>4.25</v>
      </c>
      <c r="K57" s="105">
        <f>IFERROR(IF(SUMIFS(Data!$K:$K,Data!$A:$A,Vitezistii!$B57,Data!$C:$C,Vitezistii!K$1)=0," ",SUMIFS(Data!$K:$K,Data!$A:$A,Vitezistii!$B57,Data!$C:$C,Vitezistii!K$1))+SUMIFS(Data!$S:$S,Data!$A:$A,Vitezistii!$B57,Data!$C:$C,Vitezistii!K$1),0)</f>
        <v>0</v>
      </c>
      <c r="L57" s="105">
        <f>IFERROR(IF(SUMIFS(Data!$K:$K,Data!$A:$A,Vitezistii!$B57,Data!$C:$C,Vitezistii!L$1)=0," ",SUMIFS(Data!$K:$K,Data!$A:$A,Vitezistii!$B57,Data!$C:$C,Vitezistii!L$1))+SUMIFS(Data!$S:$S,Data!$A:$A,Vitezistii!$B57,Data!$C:$C,Vitezistii!L$1),0)</f>
        <v>5</v>
      </c>
      <c r="M57" s="105">
        <f>IFERROR(IF(SUMIFS(Data!$K:$K,Data!$A:$A,Vitezistii!$B57,Data!$C:$C,Vitezistii!M$1)=0," ",SUMIFS(Data!$K:$K,Data!$A:$A,Vitezistii!$B57,Data!$C:$C,Vitezistii!M$1))+SUMIFS(Data!$S:$S,Data!$A:$A,Vitezistii!$B57,Data!$C:$C,Vitezistii!M$1),0)</f>
        <v>0</v>
      </c>
      <c r="N57" s="105">
        <f>IFERROR(IF(SUMIFS(Data!$K:$K,Data!$A:$A,Vitezistii!$B57,Data!$C:$C,Vitezistii!N$1)=0," ",SUMIFS(Data!$K:$K,Data!$A:$A,Vitezistii!$B57,Data!$C:$C,Vitezistii!N$1))+SUMIFS(Data!$S:$S,Data!$A:$A,Vitezistii!$B57,Data!$C:$C,Vitezistii!N$1),0)</f>
        <v>5.15</v>
      </c>
      <c r="O57" s="105">
        <f>IFERROR(IF(SUMIFS(Data!$K:$K,Data!$A:$A,Vitezistii!$B57,Data!$C:$C,Vitezistii!O$1)=0," ",SUMIFS(Data!$K:$K,Data!$A:$A,Vitezistii!$B57,Data!$C:$C,Vitezistii!O$1))+SUMIFS(Data!$S:$S,Data!$A:$A,Vitezistii!$B57,Data!$C:$C,Vitezistii!O$1),0)</f>
        <v>0</v>
      </c>
      <c r="P57" s="105">
        <f>IFERROR(IF(SUMIFS(Data!$K:$K,Data!$A:$A,Vitezistii!$B57,Data!$C:$C,Vitezistii!P$1)=0," ",SUMIFS(Data!$K:$K,Data!$A:$A,Vitezistii!$B57,Data!$C:$C,Vitezistii!P$1))+SUMIFS(Data!$S:$S,Data!$A:$A,Vitezistii!$B57,Data!$C:$C,Vitezistii!P$1),0)</f>
        <v>0</v>
      </c>
      <c r="Q57" s="105">
        <f>IFERROR(IF(SUMIFS(Data!$K:$K,Data!$A:$A,Vitezistii!$B57,Data!$C:$C,Vitezistii!Q$1)=0," ",SUMIFS(Data!$K:$K,Data!$A:$A,Vitezistii!$B57,Data!$C:$C,Vitezistii!Q$1))+SUMIFS(Data!$S:$S,Data!$A:$A,Vitezistii!$B57,Data!$C:$C,Vitezistii!Q$1),0)</f>
        <v>0</v>
      </c>
      <c r="R57" s="105">
        <f t="shared" si="0"/>
        <v>20.9</v>
      </c>
      <c r="S57" s="105">
        <f>SUMIFS(Data!D:D,Data!A:A,Vitezistii!B57)</f>
        <v>490.40999999999991</v>
      </c>
      <c r="T57" s="11">
        <f>SUMIFS(Data!I:I,Data!A:A,Vitezistii!B57)/COUNTIF(Data!A:A,Vitezistii!B57)</f>
        <v>5.4931208064096316E-3</v>
      </c>
    </row>
    <row r="58" spans="1:20" ht="12.75" x14ac:dyDescent="0.2">
      <c r="A58" s="65">
        <v>57</v>
      </c>
      <c r="B58" s="27" t="s">
        <v>17</v>
      </c>
      <c r="C58" s="105">
        <f>IFERROR(IF(SUMIFS(Data!$K:$K,Data!$A:$A,Vitezistii!$B58,Data!$C:$C,Vitezistii!C$1)=0," ",SUMIFS(Data!$K:$K,Data!$A:$A,Vitezistii!$B58,Data!$C:$C,Vitezistii!C$1))+SUMIFS(Data!$S:$S,Data!$A:$A,Vitezistii!$B58,Data!$C:$C,Vitezistii!C$1),0)</f>
        <v>4.25</v>
      </c>
      <c r="D58" s="105">
        <f>IFERROR(IF(SUMIFS(Data!$K:$K,Data!$A:$A,Vitezistii!$B58,Data!$C:$C,Vitezistii!D$1)=0," ",SUMIFS(Data!$K:$K,Data!$A:$A,Vitezistii!$B58,Data!$C:$C,Vitezistii!D$1))+SUMIFS(Data!$S:$S,Data!$A:$A,Vitezistii!$B58,Data!$C:$C,Vitezistii!D$1),0)</f>
        <v>4.25</v>
      </c>
      <c r="E58" s="105">
        <f>IFERROR(IF(SUMIFS(Data!$K:$K,Data!$A:$A,Vitezistii!$B58,Data!$C:$C,Vitezistii!E$1)=0," ",SUMIFS(Data!$K:$K,Data!$A:$A,Vitezistii!$B58,Data!$C:$C,Vitezistii!E$1))+SUMIFS(Data!$S:$S,Data!$A:$A,Vitezistii!$B58,Data!$C:$C,Vitezistii!E$1),0)</f>
        <v>4.25</v>
      </c>
      <c r="F58" s="105">
        <f>IFERROR(IF(SUMIFS(Data!$K:$K,Data!$A:$A,Vitezistii!$B58,Data!$C:$C,Vitezistii!F$1)=0," ",SUMIFS(Data!$K:$K,Data!$A:$A,Vitezistii!$B58,Data!$C:$C,Vitezistii!F$1))+SUMIFS(Data!$S:$S,Data!$A:$A,Vitezistii!$B58,Data!$C:$C,Vitezistii!F$1),0)</f>
        <v>4</v>
      </c>
      <c r="G58" s="105">
        <f>IFERROR(IF(SUMIFS(Data!$K:$K,Data!$A:$A,Vitezistii!$B58,Data!$C:$C,Vitezistii!G$1)=0," ",SUMIFS(Data!$K:$K,Data!$A:$A,Vitezistii!$B58,Data!$C:$C,Vitezistii!G$1))+SUMIFS(Data!$S:$S,Data!$A:$A,Vitezistii!$B58,Data!$C:$C,Vitezistii!G$1),0)</f>
        <v>4</v>
      </c>
      <c r="H58" s="105">
        <f>IFERROR(IF(SUMIFS(Data!$K:$K,Data!$A:$A,Vitezistii!$B58,Data!$C:$C,Vitezistii!H$1)=0," ",SUMIFS(Data!$K:$K,Data!$A:$A,Vitezistii!$B58,Data!$C:$C,Vitezistii!H$1))+SUMIFS(Data!$S:$S,Data!$A:$A,Vitezistii!$B58,Data!$C:$C,Vitezistii!H$1),0)</f>
        <v>0</v>
      </c>
      <c r="I58" s="105">
        <f>IFERROR(IF(SUMIFS(Data!$K:$K,Data!$A:$A,Vitezistii!$B58,Data!$C:$C,Vitezistii!I$1)=0," ",SUMIFS(Data!$K:$K,Data!$A:$A,Vitezistii!$B58,Data!$C:$C,Vitezistii!I$1))+SUMIFS(Data!$S:$S,Data!$A:$A,Vitezistii!$B58,Data!$C:$C,Vitezistii!I$1),0)</f>
        <v>0</v>
      </c>
      <c r="J58" s="105">
        <f>IFERROR(IF(SUMIFS(Data!$K:$K,Data!$A:$A,Vitezistii!$B58,Data!$C:$C,Vitezistii!J$1)=0," ",SUMIFS(Data!$K:$K,Data!$A:$A,Vitezistii!$B58,Data!$C:$C,Vitezistii!J$1))+SUMIFS(Data!$S:$S,Data!$A:$A,Vitezistii!$B58,Data!$C:$C,Vitezistii!J$1),0)</f>
        <v>0</v>
      </c>
      <c r="K58" s="105">
        <f>IFERROR(IF(SUMIFS(Data!$K:$K,Data!$A:$A,Vitezistii!$B58,Data!$C:$C,Vitezistii!K$1)=0," ",SUMIFS(Data!$K:$K,Data!$A:$A,Vitezistii!$B58,Data!$C:$C,Vitezistii!K$1))+SUMIFS(Data!$S:$S,Data!$A:$A,Vitezistii!$B58,Data!$C:$C,Vitezistii!K$1),0)</f>
        <v>0</v>
      </c>
      <c r="L58" s="105">
        <f>IFERROR(IF(SUMIFS(Data!$K:$K,Data!$A:$A,Vitezistii!$B58,Data!$C:$C,Vitezistii!L$1)=0," ",SUMIFS(Data!$K:$K,Data!$A:$A,Vitezistii!$B58,Data!$C:$C,Vitezistii!L$1))+SUMIFS(Data!$S:$S,Data!$A:$A,Vitezistii!$B58,Data!$C:$C,Vitezistii!L$1),0)</f>
        <v>0</v>
      </c>
      <c r="M58" s="105">
        <f>IFERROR(IF(SUMIFS(Data!$K:$K,Data!$A:$A,Vitezistii!$B58,Data!$C:$C,Vitezistii!M$1)=0," ",SUMIFS(Data!$K:$K,Data!$A:$A,Vitezistii!$B58,Data!$C:$C,Vitezistii!M$1))+SUMIFS(Data!$S:$S,Data!$A:$A,Vitezistii!$B58,Data!$C:$C,Vitezistii!M$1),0)</f>
        <v>0</v>
      </c>
      <c r="N58" s="105">
        <f>IFERROR(IF(SUMIFS(Data!$K:$K,Data!$A:$A,Vitezistii!$B58,Data!$C:$C,Vitezistii!N$1)=0," ",SUMIFS(Data!$K:$K,Data!$A:$A,Vitezistii!$B58,Data!$C:$C,Vitezistii!N$1))+SUMIFS(Data!$S:$S,Data!$A:$A,Vitezistii!$B58,Data!$C:$C,Vitezistii!N$1),0)</f>
        <v>0</v>
      </c>
      <c r="O58" s="105">
        <f>IFERROR(IF(SUMIFS(Data!$K:$K,Data!$A:$A,Vitezistii!$B58,Data!$C:$C,Vitezistii!O$1)=0," ",SUMIFS(Data!$K:$K,Data!$A:$A,Vitezistii!$B58,Data!$C:$C,Vitezistii!O$1))+SUMIFS(Data!$S:$S,Data!$A:$A,Vitezistii!$B58,Data!$C:$C,Vitezistii!O$1),0)</f>
        <v>0</v>
      </c>
      <c r="P58" s="105">
        <f>IFERROR(IF(SUMIFS(Data!$K:$K,Data!$A:$A,Vitezistii!$B58,Data!$C:$C,Vitezistii!P$1)=0," ",SUMIFS(Data!$K:$K,Data!$A:$A,Vitezistii!$B58,Data!$C:$C,Vitezistii!P$1))+SUMIFS(Data!$S:$S,Data!$A:$A,Vitezistii!$B58,Data!$C:$C,Vitezistii!P$1),0)</f>
        <v>0</v>
      </c>
      <c r="Q58" s="105">
        <f>IFERROR(IF(SUMIFS(Data!$K:$K,Data!$A:$A,Vitezistii!$B58,Data!$C:$C,Vitezistii!Q$1)=0," ",SUMIFS(Data!$K:$K,Data!$A:$A,Vitezistii!$B58,Data!$C:$C,Vitezistii!Q$1))+SUMIFS(Data!$S:$S,Data!$A:$A,Vitezistii!$B58,Data!$C:$C,Vitezistii!Q$1),0)</f>
        <v>0</v>
      </c>
      <c r="R58" s="105">
        <f t="shared" si="0"/>
        <v>20.75</v>
      </c>
      <c r="S58" s="105">
        <f>SUMIFS(Data!D:D,Data!A:A,Vitezistii!B58)</f>
        <v>83.8</v>
      </c>
      <c r="T58" s="11">
        <f>SUMIFS(Data!I:I,Data!A:A,Vitezistii!B58)/COUNTIF(Data!A:A,Vitezistii!B58)</f>
        <v>2.7709692961463387E-3</v>
      </c>
    </row>
    <row r="59" spans="1:20" ht="12.75" x14ac:dyDescent="0.2">
      <c r="A59" s="65">
        <v>58</v>
      </c>
      <c r="B59" s="27" t="s">
        <v>248</v>
      </c>
      <c r="C59" s="105">
        <f>IFERROR(IF(SUMIFS(Data!$K:$K,Data!$A:$A,Vitezistii!$B59,Data!$C:$C,Vitezistii!C$1)=0," ",SUMIFS(Data!$K:$K,Data!$A:$A,Vitezistii!$B59,Data!$C:$C,Vitezistii!C$1))+SUMIFS(Data!$S:$S,Data!$A:$A,Vitezistii!$B59,Data!$C:$C,Vitezistii!C$1),0)</f>
        <v>3.5</v>
      </c>
      <c r="D59" s="105">
        <f>IFERROR(IF(SUMIFS(Data!$K:$K,Data!$A:$A,Vitezistii!$B59,Data!$C:$C,Vitezistii!D$1)=0," ",SUMIFS(Data!$K:$K,Data!$A:$A,Vitezistii!$B59,Data!$C:$C,Vitezistii!D$1))+SUMIFS(Data!$S:$S,Data!$A:$A,Vitezistii!$B59,Data!$C:$C,Vitezistii!D$1),0)</f>
        <v>3.5</v>
      </c>
      <c r="E59" s="105">
        <f>IFERROR(IF(SUMIFS(Data!$K:$K,Data!$A:$A,Vitezistii!$B59,Data!$C:$C,Vitezistii!E$1)=0," ",SUMIFS(Data!$K:$K,Data!$A:$A,Vitezistii!$B59,Data!$C:$C,Vitezistii!E$1))+SUMIFS(Data!$S:$S,Data!$A:$A,Vitezistii!$B59,Data!$C:$C,Vitezistii!E$1),0)</f>
        <v>4</v>
      </c>
      <c r="F59" s="105">
        <f>IFERROR(IF(SUMIFS(Data!$K:$K,Data!$A:$A,Vitezistii!$B59,Data!$C:$C,Vitezistii!F$1)=0," ",SUMIFS(Data!$K:$K,Data!$A:$A,Vitezistii!$B59,Data!$C:$C,Vitezistii!F$1))+SUMIFS(Data!$S:$S,Data!$A:$A,Vitezistii!$B59,Data!$C:$C,Vitezistii!F$1),0)</f>
        <v>4.5</v>
      </c>
      <c r="G59" s="105">
        <f>IFERROR(IF(SUMIFS(Data!$K:$K,Data!$A:$A,Vitezistii!$B59,Data!$C:$C,Vitezistii!G$1)=0," ",SUMIFS(Data!$K:$K,Data!$A:$A,Vitezistii!$B59,Data!$C:$C,Vitezistii!G$1))+SUMIFS(Data!$S:$S,Data!$A:$A,Vitezistii!$B59,Data!$C:$C,Vitezistii!G$1),0)</f>
        <v>0</v>
      </c>
      <c r="H59" s="105">
        <f>IFERROR(IF(SUMIFS(Data!$K:$K,Data!$A:$A,Vitezistii!$B59,Data!$C:$C,Vitezistii!H$1)=0," ",SUMIFS(Data!$K:$K,Data!$A:$A,Vitezistii!$B59,Data!$C:$C,Vitezistii!H$1))+SUMIFS(Data!$S:$S,Data!$A:$A,Vitezistii!$B59,Data!$C:$C,Vitezistii!H$1),0)</f>
        <v>0</v>
      </c>
      <c r="I59" s="105">
        <f>IFERROR(IF(SUMIFS(Data!$K:$K,Data!$A:$A,Vitezistii!$B59,Data!$C:$C,Vitezistii!I$1)=0," ",SUMIFS(Data!$K:$K,Data!$A:$A,Vitezistii!$B59,Data!$C:$C,Vitezistii!I$1))+SUMIFS(Data!$S:$S,Data!$A:$A,Vitezistii!$B59,Data!$C:$C,Vitezistii!I$1),0)</f>
        <v>0</v>
      </c>
      <c r="J59" s="105">
        <f>IFERROR(IF(SUMIFS(Data!$K:$K,Data!$A:$A,Vitezistii!$B59,Data!$C:$C,Vitezistii!J$1)=0," ",SUMIFS(Data!$K:$K,Data!$A:$A,Vitezistii!$B59,Data!$C:$C,Vitezistii!J$1))+SUMIFS(Data!$S:$S,Data!$A:$A,Vitezistii!$B59,Data!$C:$C,Vitezistii!J$1),0)</f>
        <v>0</v>
      </c>
      <c r="K59" s="105">
        <f>IFERROR(IF(SUMIFS(Data!$K:$K,Data!$A:$A,Vitezistii!$B59,Data!$C:$C,Vitezistii!K$1)=0," ",SUMIFS(Data!$K:$K,Data!$A:$A,Vitezistii!$B59,Data!$C:$C,Vitezistii!K$1))+SUMIFS(Data!$S:$S,Data!$A:$A,Vitezistii!$B59,Data!$C:$C,Vitezistii!K$1),0)</f>
        <v>0</v>
      </c>
      <c r="L59" s="105">
        <f>IFERROR(IF(SUMIFS(Data!$K:$K,Data!$A:$A,Vitezistii!$B59,Data!$C:$C,Vitezistii!L$1)=0," ",SUMIFS(Data!$K:$K,Data!$A:$A,Vitezistii!$B59,Data!$C:$C,Vitezistii!L$1))+SUMIFS(Data!$S:$S,Data!$A:$A,Vitezistii!$B59,Data!$C:$C,Vitezistii!L$1),0)</f>
        <v>0</v>
      </c>
      <c r="M59" s="105">
        <f>IFERROR(IF(SUMIFS(Data!$K:$K,Data!$A:$A,Vitezistii!$B59,Data!$C:$C,Vitezistii!M$1)=0," ",SUMIFS(Data!$K:$K,Data!$A:$A,Vitezistii!$B59,Data!$C:$C,Vitezistii!M$1))+SUMIFS(Data!$S:$S,Data!$A:$A,Vitezistii!$B59,Data!$C:$C,Vitezistii!M$1),0)</f>
        <v>0</v>
      </c>
      <c r="N59" s="105">
        <f>IFERROR(IF(SUMIFS(Data!$K:$K,Data!$A:$A,Vitezistii!$B59,Data!$C:$C,Vitezistii!N$1)=0," ",SUMIFS(Data!$K:$K,Data!$A:$A,Vitezistii!$B59,Data!$C:$C,Vitezistii!N$1))+SUMIFS(Data!$S:$S,Data!$A:$A,Vitezistii!$B59,Data!$C:$C,Vitezistii!N$1),0)</f>
        <v>0</v>
      </c>
      <c r="O59" s="105">
        <f>IFERROR(IF(SUMIFS(Data!$K:$K,Data!$A:$A,Vitezistii!$B59,Data!$C:$C,Vitezistii!O$1)=0," ",SUMIFS(Data!$K:$K,Data!$A:$A,Vitezistii!$B59,Data!$C:$C,Vitezistii!O$1))+SUMIFS(Data!$S:$S,Data!$A:$A,Vitezistii!$B59,Data!$C:$C,Vitezistii!O$1),0)</f>
        <v>0</v>
      </c>
      <c r="P59" s="105">
        <f>IFERROR(IF(SUMIFS(Data!$K:$K,Data!$A:$A,Vitezistii!$B59,Data!$C:$C,Vitezistii!P$1)=0," ",SUMIFS(Data!$K:$K,Data!$A:$A,Vitezistii!$B59,Data!$C:$C,Vitezistii!P$1))+SUMIFS(Data!$S:$S,Data!$A:$A,Vitezistii!$B59,Data!$C:$C,Vitezistii!P$1),0)</f>
        <v>0</v>
      </c>
      <c r="Q59" s="105">
        <f>IFERROR(IF(SUMIFS(Data!$K:$K,Data!$A:$A,Vitezistii!$B59,Data!$C:$C,Vitezistii!Q$1)=0," ",SUMIFS(Data!$K:$K,Data!$A:$A,Vitezistii!$B59,Data!$C:$C,Vitezistii!Q$1))+SUMIFS(Data!$S:$S,Data!$A:$A,Vitezistii!$B59,Data!$C:$C,Vitezistii!Q$1),0)</f>
        <v>0</v>
      </c>
      <c r="R59" s="105">
        <f t="shared" si="0"/>
        <v>15.5</v>
      </c>
      <c r="S59" s="105">
        <f>SUMIFS(Data!D:D,Data!A:A,Vitezistii!B59)</f>
        <v>40.26</v>
      </c>
      <c r="T59" s="11">
        <f>SUMIFS(Data!I:I,Data!A:A,Vitezistii!B59)/COUNTIF(Data!A:A,Vitezistii!B59)</f>
        <v>3.8472047384237353E-3</v>
      </c>
    </row>
    <row r="60" spans="1:20" ht="12.75" x14ac:dyDescent="0.2">
      <c r="A60" s="65">
        <v>59</v>
      </c>
      <c r="B60" s="27" t="s">
        <v>394</v>
      </c>
      <c r="C60" s="105">
        <f>IFERROR(IF(SUMIFS(Data!$K:$K,Data!$A:$A,Vitezistii!$B60,Data!$C:$C,Vitezistii!C$1)=0," ",SUMIFS(Data!$K:$K,Data!$A:$A,Vitezistii!$B60,Data!$C:$C,Vitezistii!C$1))+SUMIFS(Data!$S:$S,Data!$A:$A,Vitezistii!$B60,Data!$C:$C,Vitezistii!C$1),0)</f>
        <v>0</v>
      </c>
      <c r="D60" s="105">
        <f>IFERROR(IF(SUMIFS(Data!$K:$K,Data!$A:$A,Vitezistii!$B60,Data!$C:$C,Vitezistii!D$1)=0," ",SUMIFS(Data!$K:$K,Data!$A:$A,Vitezistii!$B60,Data!$C:$C,Vitezistii!D$1))+SUMIFS(Data!$S:$S,Data!$A:$A,Vitezistii!$B60,Data!$C:$C,Vitezistii!D$1),0)</f>
        <v>0</v>
      </c>
      <c r="E60" s="105">
        <f>IFERROR(IF(SUMIFS(Data!$K:$K,Data!$A:$A,Vitezistii!$B60,Data!$C:$C,Vitezistii!E$1)=0," ",SUMIFS(Data!$K:$K,Data!$A:$A,Vitezistii!$B60,Data!$C:$C,Vitezistii!E$1))+SUMIFS(Data!$S:$S,Data!$A:$A,Vitezistii!$B60,Data!$C:$C,Vitezistii!E$1),0)</f>
        <v>0</v>
      </c>
      <c r="F60" s="105">
        <f>IFERROR(IF(SUMIFS(Data!$K:$K,Data!$A:$A,Vitezistii!$B60,Data!$C:$C,Vitezistii!F$1)=0," ",SUMIFS(Data!$K:$K,Data!$A:$A,Vitezistii!$B60,Data!$C:$C,Vitezistii!F$1))+SUMIFS(Data!$S:$S,Data!$A:$A,Vitezistii!$B60,Data!$C:$C,Vitezistii!F$1),0)</f>
        <v>0</v>
      </c>
      <c r="G60" s="105">
        <f>IFERROR(IF(SUMIFS(Data!$K:$K,Data!$A:$A,Vitezistii!$B60,Data!$C:$C,Vitezistii!G$1)=0," ",SUMIFS(Data!$K:$K,Data!$A:$A,Vitezistii!$B60,Data!$C:$C,Vitezistii!G$1))+SUMIFS(Data!$S:$S,Data!$A:$A,Vitezistii!$B60,Data!$C:$C,Vitezistii!G$1),0)</f>
        <v>1</v>
      </c>
      <c r="H60" s="105">
        <f>IFERROR(IF(SUMIFS(Data!$K:$K,Data!$A:$A,Vitezistii!$B60,Data!$C:$C,Vitezistii!H$1)=0," ",SUMIFS(Data!$K:$K,Data!$A:$A,Vitezistii!$B60,Data!$C:$C,Vitezistii!H$1))+SUMIFS(Data!$S:$S,Data!$A:$A,Vitezistii!$B60,Data!$C:$C,Vitezistii!H$1),0)</f>
        <v>1.5</v>
      </c>
      <c r="I60" s="105">
        <f>IFERROR(IF(SUMIFS(Data!$K:$K,Data!$A:$A,Vitezistii!$B60,Data!$C:$C,Vitezistii!I$1)=0," ",SUMIFS(Data!$K:$K,Data!$A:$A,Vitezistii!$B60,Data!$C:$C,Vitezistii!I$1))+SUMIFS(Data!$S:$S,Data!$A:$A,Vitezistii!$B60,Data!$C:$C,Vitezistii!I$1),0)</f>
        <v>0.5</v>
      </c>
      <c r="J60" s="105">
        <f>IFERROR(IF(SUMIFS(Data!$K:$K,Data!$A:$A,Vitezistii!$B60,Data!$C:$C,Vitezistii!J$1)=0," ",SUMIFS(Data!$K:$K,Data!$A:$A,Vitezistii!$B60,Data!$C:$C,Vitezistii!J$1))+SUMIFS(Data!$S:$S,Data!$A:$A,Vitezistii!$B60,Data!$C:$C,Vitezistii!J$1),0)</f>
        <v>0.5</v>
      </c>
      <c r="K60" s="105">
        <f>IFERROR(IF(SUMIFS(Data!$K:$K,Data!$A:$A,Vitezistii!$B60,Data!$C:$C,Vitezistii!K$1)=0," ",SUMIFS(Data!$K:$K,Data!$A:$A,Vitezistii!$B60,Data!$C:$C,Vitezistii!K$1))+SUMIFS(Data!$S:$S,Data!$A:$A,Vitezistii!$B60,Data!$C:$C,Vitezistii!K$1),0)</f>
        <v>4.5</v>
      </c>
      <c r="L60" s="105">
        <f>IFERROR(IF(SUMIFS(Data!$K:$K,Data!$A:$A,Vitezistii!$B60,Data!$C:$C,Vitezistii!L$1)=0," ",SUMIFS(Data!$K:$K,Data!$A:$A,Vitezistii!$B60,Data!$C:$C,Vitezistii!L$1))+SUMIFS(Data!$S:$S,Data!$A:$A,Vitezistii!$B60,Data!$C:$C,Vitezistii!L$1),0)</f>
        <v>2</v>
      </c>
      <c r="M60" s="105">
        <f>IFERROR(IF(SUMIFS(Data!$K:$K,Data!$A:$A,Vitezistii!$B60,Data!$C:$C,Vitezistii!M$1)=0," ",SUMIFS(Data!$K:$K,Data!$A:$A,Vitezistii!$B60,Data!$C:$C,Vitezistii!M$1))+SUMIFS(Data!$S:$S,Data!$A:$A,Vitezistii!$B60,Data!$C:$C,Vitezistii!M$1),0)</f>
        <v>3</v>
      </c>
      <c r="N60" s="105">
        <f>IFERROR(IF(SUMIFS(Data!$K:$K,Data!$A:$A,Vitezistii!$B60,Data!$C:$C,Vitezistii!N$1)=0," ",SUMIFS(Data!$K:$K,Data!$A:$A,Vitezistii!$B60,Data!$C:$C,Vitezistii!N$1))+SUMIFS(Data!$S:$S,Data!$A:$A,Vitezistii!$B60,Data!$C:$C,Vitezistii!N$1),0)</f>
        <v>0.5</v>
      </c>
      <c r="O60" s="105">
        <f>IFERROR(IF(SUMIFS(Data!$K:$K,Data!$A:$A,Vitezistii!$B60,Data!$C:$C,Vitezistii!O$1)=0," ",SUMIFS(Data!$K:$K,Data!$A:$A,Vitezistii!$B60,Data!$C:$C,Vitezistii!O$1))+SUMIFS(Data!$S:$S,Data!$A:$A,Vitezistii!$B60,Data!$C:$C,Vitezistii!O$1),0)</f>
        <v>0</v>
      </c>
      <c r="P60" s="105">
        <f>IFERROR(IF(SUMIFS(Data!$K:$K,Data!$A:$A,Vitezistii!$B60,Data!$C:$C,Vitezistii!P$1)=0," ",SUMIFS(Data!$K:$K,Data!$A:$A,Vitezistii!$B60,Data!$C:$C,Vitezistii!P$1))+SUMIFS(Data!$S:$S,Data!$A:$A,Vitezistii!$B60,Data!$C:$C,Vitezistii!P$1),0)</f>
        <v>0.5</v>
      </c>
      <c r="Q60" s="105">
        <f>IFERROR(IF(SUMIFS(Data!$K:$K,Data!$A:$A,Vitezistii!$B60,Data!$C:$C,Vitezistii!Q$1)=0," ",SUMIFS(Data!$K:$K,Data!$A:$A,Vitezistii!$B60,Data!$C:$C,Vitezistii!Q$1))+SUMIFS(Data!$S:$S,Data!$A:$A,Vitezistii!$B60,Data!$C:$C,Vitezistii!Q$1),0)</f>
        <v>1.5</v>
      </c>
      <c r="R60" s="105">
        <f t="shared" si="0"/>
        <v>15.5</v>
      </c>
      <c r="S60" s="105">
        <f>SUMIFS(Data!D:D,Data!A:A,Vitezistii!B60)</f>
        <v>322.54999999999995</v>
      </c>
      <c r="T60" s="11" t="e">
        <f>SUMIFS(Data!I:I,Data!A:A,Vitezistii!B60)/COUNTIF(Data!A:A,Vitezistii!B60)</f>
        <v>#DIV/0!</v>
      </c>
    </row>
    <row r="61" spans="1:20" ht="12.75" x14ac:dyDescent="0.2">
      <c r="A61" s="65">
        <v>60</v>
      </c>
      <c r="B61" s="27" t="s">
        <v>497</v>
      </c>
      <c r="C61" s="105">
        <f>IFERROR(IF(SUMIFS(Data!$K:$K,Data!$A:$A,Vitezistii!$B61,Data!$C:$C,Vitezistii!C$1)=0," ",SUMIFS(Data!$K:$K,Data!$A:$A,Vitezistii!$B61,Data!$C:$C,Vitezistii!C$1))+SUMIFS(Data!$S:$S,Data!$A:$A,Vitezistii!$B61,Data!$C:$C,Vitezistii!C$1),0)</f>
        <v>4.5</v>
      </c>
      <c r="D61" s="105">
        <f>IFERROR(IF(SUMIFS(Data!$K:$K,Data!$A:$A,Vitezistii!$B61,Data!$C:$C,Vitezistii!D$1)=0," ",SUMIFS(Data!$K:$K,Data!$A:$A,Vitezistii!$B61,Data!$C:$C,Vitezistii!D$1))+SUMIFS(Data!$S:$S,Data!$A:$A,Vitezistii!$B61,Data!$C:$C,Vitezistii!D$1),0)</f>
        <v>4.5</v>
      </c>
      <c r="E61" s="105">
        <f>IFERROR(IF(SUMIFS(Data!$K:$K,Data!$A:$A,Vitezistii!$B61,Data!$C:$C,Vitezistii!E$1)=0," ",SUMIFS(Data!$K:$K,Data!$A:$A,Vitezistii!$B61,Data!$C:$C,Vitezistii!E$1))+SUMIFS(Data!$S:$S,Data!$A:$A,Vitezistii!$B61,Data!$C:$C,Vitezistii!E$1),0)</f>
        <v>4.5</v>
      </c>
      <c r="F61" s="105">
        <f>IFERROR(IF(SUMIFS(Data!$K:$K,Data!$A:$A,Vitezistii!$B61,Data!$C:$C,Vitezistii!F$1)=0," ",SUMIFS(Data!$K:$K,Data!$A:$A,Vitezistii!$B61,Data!$C:$C,Vitezistii!F$1))+SUMIFS(Data!$S:$S,Data!$A:$A,Vitezistii!$B61,Data!$C:$C,Vitezistii!F$1),0)</f>
        <v>0</v>
      </c>
      <c r="G61" s="105">
        <f>IFERROR(IF(SUMIFS(Data!$K:$K,Data!$A:$A,Vitezistii!$B61,Data!$C:$C,Vitezistii!G$1)=0," ",SUMIFS(Data!$K:$K,Data!$A:$A,Vitezistii!$B61,Data!$C:$C,Vitezistii!G$1))+SUMIFS(Data!$S:$S,Data!$A:$A,Vitezistii!$B61,Data!$C:$C,Vitezistii!G$1),0)</f>
        <v>0</v>
      </c>
      <c r="H61" s="105">
        <f>IFERROR(IF(SUMIFS(Data!$K:$K,Data!$A:$A,Vitezistii!$B61,Data!$C:$C,Vitezistii!H$1)=0," ",SUMIFS(Data!$K:$K,Data!$A:$A,Vitezistii!$B61,Data!$C:$C,Vitezistii!H$1))+SUMIFS(Data!$S:$S,Data!$A:$A,Vitezistii!$B61,Data!$C:$C,Vitezistii!H$1),0)</f>
        <v>0</v>
      </c>
      <c r="I61" s="105">
        <f>IFERROR(IF(SUMIFS(Data!$K:$K,Data!$A:$A,Vitezistii!$B61,Data!$C:$C,Vitezistii!I$1)=0," ",SUMIFS(Data!$K:$K,Data!$A:$A,Vitezistii!$B61,Data!$C:$C,Vitezistii!I$1))+SUMIFS(Data!$S:$S,Data!$A:$A,Vitezistii!$B61,Data!$C:$C,Vitezistii!I$1),0)</f>
        <v>0</v>
      </c>
      <c r="J61" s="105">
        <f>IFERROR(IF(SUMIFS(Data!$K:$K,Data!$A:$A,Vitezistii!$B61,Data!$C:$C,Vitezistii!J$1)=0," ",SUMIFS(Data!$K:$K,Data!$A:$A,Vitezistii!$B61,Data!$C:$C,Vitezistii!J$1))+SUMIFS(Data!$S:$S,Data!$A:$A,Vitezistii!$B61,Data!$C:$C,Vitezistii!J$1),0)</f>
        <v>0</v>
      </c>
      <c r="K61" s="105">
        <f>IFERROR(IF(SUMIFS(Data!$K:$K,Data!$A:$A,Vitezistii!$B61,Data!$C:$C,Vitezistii!K$1)=0," ",SUMIFS(Data!$K:$K,Data!$A:$A,Vitezistii!$B61,Data!$C:$C,Vitezistii!K$1))+SUMIFS(Data!$S:$S,Data!$A:$A,Vitezistii!$B61,Data!$C:$C,Vitezistii!K$1),0)</f>
        <v>0</v>
      </c>
      <c r="L61" s="105">
        <f>IFERROR(IF(SUMIFS(Data!$K:$K,Data!$A:$A,Vitezistii!$B61,Data!$C:$C,Vitezistii!L$1)=0," ",SUMIFS(Data!$K:$K,Data!$A:$A,Vitezistii!$B61,Data!$C:$C,Vitezistii!L$1))+SUMIFS(Data!$S:$S,Data!$A:$A,Vitezistii!$B61,Data!$C:$C,Vitezistii!L$1),0)</f>
        <v>0</v>
      </c>
      <c r="M61" s="105">
        <f>IFERROR(IF(SUMIFS(Data!$K:$K,Data!$A:$A,Vitezistii!$B61,Data!$C:$C,Vitezistii!M$1)=0," ",SUMIFS(Data!$K:$K,Data!$A:$A,Vitezistii!$B61,Data!$C:$C,Vitezistii!M$1))+SUMIFS(Data!$S:$S,Data!$A:$A,Vitezistii!$B61,Data!$C:$C,Vitezistii!M$1),0)</f>
        <v>0</v>
      </c>
      <c r="N61" s="105">
        <f>IFERROR(IF(SUMIFS(Data!$K:$K,Data!$A:$A,Vitezistii!$B61,Data!$C:$C,Vitezistii!N$1)=0," ",SUMIFS(Data!$K:$K,Data!$A:$A,Vitezistii!$B61,Data!$C:$C,Vitezistii!N$1))+SUMIFS(Data!$S:$S,Data!$A:$A,Vitezistii!$B61,Data!$C:$C,Vitezistii!N$1),0)</f>
        <v>0</v>
      </c>
      <c r="O61" s="105">
        <f>IFERROR(IF(SUMIFS(Data!$K:$K,Data!$A:$A,Vitezistii!$B61,Data!$C:$C,Vitezistii!O$1)=0," ",SUMIFS(Data!$K:$K,Data!$A:$A,Vitezistii!$B61,Data!$C:$C,Vitezistii!O$1))+SUMIFS(Data!$S:$S,Data!$A:$A,Vitezistii!$B61,Data!$C:$C,Vitezistii!O$1),0)</f>
        <v>0</v>
      </c>
      <c r="P61" s="105">
        <f>IFERROR(IF(SUMIFS(Data!$K:$K,Data!$A:$A,Vitezistii!$B61,Data!$C:$C,Vitezistii!P$1)=0," ",SUMIFS(Data!$K:$K,Data!$A:$A,Vitezistii!$B61,Data!$C:$C,Vitezistii!P$1))+SUMIFS(Data!$S:$S,Data!$A:$A,Vitezistii!$B61,Data!$C:$C,Vitezistii!P$1),0)</f>
        <v>0</v>
      </c>
      <c r="Q61" s="105">
        <f>IFERROR(IF(SUMIFS(Data!$K:$K,Data!$A:$A,Vitezistii!$B61,Data!$C:$C,Vitezistii!Q$1)=0," ",SUMIFS(Data!$K:$K,Data!$A:$A,Vitezistii!$B61,Data!$C:$C,Vitezistii!Q$1))+SUMIFS(Data!$S:$S,Data!$A:$A,Vitezistii!$B61,Data!$C:$C,Vitezistii!Q$1),0)</f>
        <v>0</v>
      </c>
      <c r="R61" s="105">
        <f t="shared" si="0"/>
        <v>13.5</v>
      </c>
      <c r="S61" s="105">
        <f>SUMIFS(Data!D:D,Data!A:A,Vitezistii!B61)</f>
        <v>60.03</v>
      </c>
      <c r="T61" s="11">
        <f>SUMIFS(Data!I:I,Data!A:A,Vitezistii!B61)/COUNTIF(Data!A:A,Vitezistii!B61)</f>
        <v>3.0727306100036393E-3</v>
      </c>
    </row>
    <row r="62" spans="1:20" ht="12.75" x14ac:dyDescent="0.2">
      <c r="A62" s="65">
        <v>61</v>
      </c>
      <c r="B62" s="27" t="s">
        <v>252</v>
      </c>
      <c r="C62" s="105">
        <f>IFERROR(IF(SUMIFS(Data!$K:$K,Data!$A:$A,Vitezistii!$B62,Data!$C:$C,Vitezistii!C$1)=0," ",SUMIFS(Data!$K:$K,Data!$A:$A,Vitezistii!$B62,Data!$C:$C,Vitezistii!C$1))+SUMIFS(Data!$S:$S,Data!$A:$A,Vitezistii!$B62,Data!$C:$C,Vitezistii!C$1),0)</f>
        <v>3</v>
      </c>
      <c r="D62" s="105">
        <f>IFERROR(IF(SUMIFS(Data!$K:$K,Data!$A:$A,Vitezistii!$B62,Data!$C:$C,Vitezistii!D$1)=0," ",SUMIFS(Data!$K:$K,Data!$A:$A,Vitezistii!$B62,Data!$C:$C,Vitezistii!D$1))+SUMIFS(Data!$S:$S,Data!$A:$A,Vitezistii!$B62,Data!$C:$C,Vitezistii!D$1),0)</f>
        <v>0</v>
      </c>
      <c r="E62" s="105">
        <f>IFERROR(IF(SUMIFS(Data!$K:$K,Data!$A:$A,Vitezistii!$B62,Data!$C:$C,Vitezistii!E$1)=0," ",SUMIFS(Data!$K:$K,Data!$A:$A,Vitezistii!$B62,Data!$C:$C,Vitezistii!E$1))+SUMIFS(Data!$S:$S,Data!$A:$A,Vitezistii!$B62,Data!$C:$C,Vitezistii!E$1),0)</f>
        <v>3.5</v>
      </c>
      <c r="F62" s="105">
        <f>IFERROR(IF(SUMIFS(Data!$K:$K,Data!$A:$A,Vitezistii!$B62,Data!$C:$C,Vitezistii!F$1)=0," ",SUMIFS(Data!$K:$K,Data!$A:$A,Vitezistii!$B62,Data!$C:$C,Vitezistii!F$1))+SUMIFS(Data!$S:$S,Data!$A:$A,Vitezistii!$B62,Data!$C:$C,Vitezistii!F$1),0)</f>
        <v>2</v>
      </c>
      <c r="G62" s="105">
        <f>IFERROR(IF(SUMIFS(Data!$K:$K,Data!$A:$A,Vitezistii!$B62,Data!$C:$C,Vitezistii!G$1)=0," ",SUMIFS(Data!$K:$K,Data!$A:$A,Vitezistii!$B62,Data!$C:$C,Vitezistii!G$1))+SUMIFS(Data!$S:$S,Data!$A:$A,Vitezistii!$B62,Data!$C:$C,Vitezistii!G$1),0)</f>
        <v>3.5</v>
      </c>
      <c r="H62" s="105">
        <f>IFERROR(IF(SUMIFS(Data!$K:$K,Data!$A:$A,Vitezistii!$B62,Data!$C:$C,Vitezistii!H$1)=0," ",SUMIFS(Data!$K:$K,Data!$A:$A,Vitezistii!$B62,Data!$C:$C,Vitezistii!H$1))+SUMIFS(Data!$S:$S,Data!$A:$A,Vitezistii!$B62,Data!$C:$C,Vitezistii!H$1),0)</f>
        <v>0.5</v>
      </c>
      <c r="I62" s="105">
        <f>IFERROR(IF(SUMIFS(Data!$K:$K,Data!$A:$A,Vitezistii!$B62,Data!$C:$C,Vitezistii!I$1)=0," ",SUMIFS(Data!$K:$K,Data!$A:$A,Vitezistii!$B62,Data!$C:$C,Vitezistii!I$1))+SUMIFS(Data!$S:$S,Data!$A:$A,Vitezistii!$B62,Data!$C:$C,Vitezistii!I$1),0)</f>
        <v>0</v>
      </c>
      <c r="J62" s="105">
        <f>IFERROR(IF(SUMIFS(Data!$K:$K,Data!$A:$A,Vitezistii!$B62,Data!$C:$C,Vitezistii!J$1)=0," ",SUMIFS(Data!$K:$K,Data!$A:$A,Vitezistii!$B62,Data!$C:$C,Vitezistii!J$1))+SUMIFS(Data!$S:$S,Data!$A:$A,Vitezistii!$B62,Data!$C:$C,Vitezistii!J$1),0)</f>
        <v>0</v>
      </c>
      <c r="K62" s="105">
        <f>IFERROR(IF(SUMIFS(Data!$K:$K,Data!$A:$A,Vitezistii!$B62,Data!$C:$C,Vitezistii!K$1)=0," ",SUMIFS(Data!$K:$K,Data!$A:$A,Vitezistii!$B62,Data!$C:$C,Vitezistii!K$1))+SUMIFS(Data!$S:$S,Data!$A:$A,Vitezistii!$B62,Data!$C:$C,Vitezistii!K$1),0)</f>
        <v>0.5</v>
      </c>
      <c r="L62" s="105">
        <f>IFERROR(IF(SUMIFS(Data!$K:$K,Data!$A:$A,Vitezistii!$B62,Data!$C:$C,Vitezistii!L$1)=0," ",SUMIFS(Data!$K:$K,Data!$A:$A,Vitezistii!$B62,Data!$C:$C,Vitezistii!L$1))+SUMIFS(Data!$S:$S,Data!$A:$A,Vitezistii!$B62,Data!$C:$C,Vitezistii!L$1),0)</f>
        <v>0</v>
      </c>
      <c r="M62" s="105">
        <f>IFERROR(IF(SUMIFS(Data!$K:$K,Data!$A:$A,Vitezistii!$B62,Data!$C:$C,Vitezistii!M$1)=0," ",SUMIFS(Data!$K:$K,Data!$A:$A,Vitezistii!$B62,Data!$C:$C,Vitezistii!M$1))+SUMIFS(Data!$S:$S,Data!$A:$A,Vitezistii!$B62,Data!$C:$C,Vitezistii!M$1),0)</f>
        <v>0</v>
      </c>
      <c r="N62" s="105">
        <f>IFERROR(IF(SUMIFS(Data!$K:$K,Data!$A:$A,Vitezistii!$B62,Data!$C:$C,Vitezistii!N$1)=0," ",SUMIFS(Data!$K:$K,Data!$A:$A,Vitezistii!$B62,Data!$C:$C,Vitezistii!N$1))+SUMIFS(Data!$S:$S,Data!$A:$A,Vitezistii!$B62,Data!$C:$C,Vitezistii!N$1),0)</f>
        <v>0</v>
      </c>
      <c r="O62" s="105">
        <f>IFERROR(IF(SUMIFS(Data!$K:$K,Data!$A:$A,Vitezistii!$B62,Data!$C:$C,Vitezistii!O$1)=0," ",SUMIFS(Data!$K:$K,Data!$A:$A,Vitezistii!$B62,Data!$C:$C,Vitezistii!O$1))+SUMIFS(Data!$S:$S,Data!$A:$A,Vitezistii!$B62,Data!$C:$C,Vitezistii!O$1),0)</f>
        <v>0</v>
      </c>
      <c r="P62" s="105">
        <f>IFERROR(IF(SUMIFS(Data!$K:$K,Data!$A:$A,Vitezistii!$B62,Data!$C:$C,Vitezistii!P$1)=0," ",SUMIFS(Data!$K:$K,Data!$A:$A,Vitezistii!$B62,Data!$C:$C,Vitezistii!P$1))+SUMIFS(Data!$S:$S,Data!$A:$A,Vitezistii!$B62,Data!$C:$C,Vitezistii!P$1),0)</f>
        <v>0</v>
      </c>
      <c r="Q62" s="105">
        <f>IFERROR(IF(SUMIFS(Data!$K:$K,Data!$A:$A,Vitezistii!$B62,Data!$C:$C,Vitezistii!Q$1)=0," ",SUMIFS(Data!$K:$K,Data!$A:$A,Vitezistii!$B62,Data!$C:$C,Vitezistii!Q$1))+SUMIFS(Data!$S:$S,Data!$A:$A,Vitezistii!$B62,Data!$C:$C,Vitezistii!Q$1),0)</f>
        <v>0</v>
      </c>
      <c r="R62" s="105">
        <f t="shared" si="0"/>
        <v>13</v>
      </c>
      <c r="S62" s="105">
        <f>SUMIFS(Data!D:D,Data!A:A,Vitezistii!B62)</f>
        <v>216.05</v>
      </c>
      <c r="T62" s="11">
        <f>SUMIFS(Data!I:I,Data!A:A,Vitezistii!B62)/COUNTIF(Data!A:A,Vitezistii!B62)</f>
        <v>4.458036653430906E-3</v>
      </c>
    </row>
    <row r="63" spans="1:20" ht="12.75" x14ac:dyDescent="0.2">
      <c r="A63" s="65">
        <v>62</v>
      </c>
      <c r="B63" s="27" t="s">
        <v>274</v>
      </c>
      <c r="C63" s="105">
        <f>IFERROR(IF(SUMIFS(Data!$K:$K,Data!$A:$A,Vitezistii!$B63,Data!$C:$C,Vitezistii!C$1)=0," ",SUMIFS(Data!$K:$K,Data!$A:$A,Vitezistii!$B63,Data!$C:$C,Vitezistii!C$1))+SUMIFS(Data!$S:$S,Data!$A:$A,Vitezistii!$B63,Data!$C:$C,Vitezistii!C$1),0)</f>
        <v>0</v>
      </c>
      <c r="D63" s="105">
        <f>IFERROR(IF(SUMIFS(Data!$K:$K,Data!$A:$A,Vitezistii!$B63,Data!$C:$C,Vitezistii!D$1)=0," ",SUMIFS(Data!$K:$K,Data!$A:$A,Vitezistii!$B63,Data!$C:$C,Vitezistii!D$1))+SUMIFS(Data!$S:$S,Data!$A:$A,Vitezistii!$B63,Data!$C:$C,Vitezistii!D$1),0)</f>
        <v>0</v>
      </c>
      <c r="E63" s="105">
        <f>IFERROR(IF(SUMIFS(Data!$K:$K,Data!$A:$A,Vitezistii!$B63,Data!$C:$C,Vitezistii!E$1)=0," ",SUMIFS(Data!$K:$K,Data!$A:$A,Vitezistii!$B63,Data!$C:$C,Vitezistii!E$1))+SUMIFS(Data!$S:$S,Data!$A:$A,Vitezistii!$B63,Data!$C:$C,Vitezistii!E$1),0)</f>
        <v>4</v>
      </c>
      <c r="F63" s="105">
        <f>IFERROR(IF(SUMIFS(Data!$K:$K,Data!$A:$A,Vitezistii!$B63,Data!$C:$C,Vitezistii!F$1)=0," ",SUMIFS(Data!$K:$K,Data!$A:$A,Vitezistii!$B63,Data!$C:$C,Vitezistii!F$1))+SUMIFS(Data!$S:$S,Data!$A:$A,Vitezistii!$B63,Data!$C:$C,Vitezistii!F$1),0)</f>
        <v>0.5</v>
      </c>
      <c r="G63" s="105">
        <f>IFERROR(IF(SUMIFS(Data!$K:$K,Data!$A:$A,Vitezistii!$B63,Data!$C:$C,Vitezistii!G$1)=0," ",SUMIFS(Data!$K:$K,Data!$A:$A,Vitezistii!$B63,Data!$C:$C,Vitezistii!G$1))+SUMIFS(Data!$S:$S,Data!$A:$A,Vitezistii!$B63,Data!$C:$C,Vitezistii!G$1),0)</f>
        <v>0</v>
      </c>
      <c r="H63" s="105">
        <f>IFERROR(IF(SUMIFS(Data!$K:$K,Data!$A:$A,Vitezistii!$B63,Data!$C:$C,Vitezistii!H$1)=0," ",SUMIFS(Data!$K:$K,Data!$A:$A,Vitezistii!$B63,Data!$C:$C,Vitezistii!H$1))+SUMIFS(Data!$S:$S,Data!$A:$A,Vitezistii!$B63,Data!$C:$C,Vitezistii!H$1),0)</f>
        <v>0</v>
      </c>
      <c r="I63" s="105">
        <f>IFERROR(IF(SUMIFS(Data!$K:$K,Data!$A:$A,Vitezistii!$B63,Data!$C:$C,Vitezistii!I$1)=0," ",SUMIFS(Data!$K:$K,Data!$A:$A,Vitezistii!$B63,Data!$C:$C,Vitezistii!I$1))+SUMIFS(Data!$S:$S,Data!$A:$A,Vitezistii!$B63,Data!$C:$C,Vitezistii!I$1),0)</f>
        <v>0.5</v>
      </c>
      <c r="J63" s="105">
        <f>IFERROR(IF(SUMIFS(Data!$K:$K,Data!$A:$A,Vitezistii!$B63,Data!$C:$C,Vitezistii!J$1)=0," ",SUMIFS(Data!$K:$K,Data!$A:$A,Vitezistii!$B63,Data!$C:$C,Vitezistii!J$1))+SUMIFS(Data!$S:$S,Data!$A:$A,Vitezistii!$B63,Data!$C:$C,Vitezistii!J$1),0)</f>
        <v>0</v>
      </c>
      <c r="K63" s="105">
        <f>IFERROR(IF(SUMIFS(Data!$K:$K,Data!$A:$A,Vitezistii!$B63,Data!$C:$C,Vitezistii!K$1)=0," ",SUMIFS(Data!$K:$K,Data!$A:$A,Vitezistii!$B63,Data!$C:$C,Vitezistii!K$1))+SUMIFS(Data!$S:$S,Data!$A:$A,Vitezistii!$B63,Data!$C:$C,Vitezistii!K$1),0)</f>
        <v>0.5</v>
      </c>
      <c r="L63" s="105">
        <f>IFERROR(IF(SUMIFS(Data!$K:$K,Data!$A:$A,Vitezistii!$B63,Data!$C:$C,Vitezistii!L$1)=0," ",SUMIFS(Data!$K:$K,Data!$A:$A,Vitezistii!$B63,Data!$C:$C,Vitezistii!L$1))+SUMIFS(Data!$S:$S,Data!$A:$A,Vitezistii!$B63,Data!$C:$C,Vitezistii!L$1),0)</f>
        <v>0</v>
      </c>
      <c r="M63" s="105">
        <f>IFERROR(IF(SUMIFS(Data!$K:$K,Data!$A:$A,Vitezistii!$B63,Data!$C:$C,Vitezistii!M$1)=0," ",SUMIFS(Data!$K:$K,Data!$A:$A,Vitezistii!$B63,Data!$C:$C,Vitezistii!M$1))+SUMIFS(Data!$S:$S,Data!$A:$A,Vitezistii!$B63,Data!$C:$C,Vitezistii!M$1),0)</f>
        <v>3.25</v>
      </c>
      <c r="N63" s="105">
        <f>IFERROR(IF(SUMIFS(Data!$K:$K,Data!$A:$A,Vitezistii!$B63,Data!$C:$C,Vitezistii!N$1)=0," ",SUMIFS(Data!$K:$K,Data!$A:$A,Vitezistii!$B63,Data!$C:$C,Vitezistii!N$1))+SUMIFS(Data!$S:$S,Data!$A:$A,Vitezistii!$B63,Data!$C:$C,Vitezistii!N$1),0)</f>
        <v>0</v>
      </c>
      <c r="O63" s="105">
        <f>IFERROR(IF(SUMIFS(Data!$K:$K,Data!$A:$A,Vitezistii!$B63,Data!$C:$C,Vitezistii!O$1)=0," ",SUMIFS(Data!$K:$K,Data!$A:$A,Vitezistii!$B63,Data!$C:$C,Vitezistii!O$1))+SUMIFS(Data!$S:$S,Data!$A:$A,Vitezistii!$B63,Data!$C:$C,Vitezistii!O$1),0)</f>
        <v>0</v>
      </c>
      <c r="P63" s="105">
        <f>IFERROR(IF(SUMIFS(Data!$K:$K,Data!$A:$A,Vitezistii!$B63,Data!$C:$C,Vitezistii!P$1)=0," ",SUMIFS(Data!$K:$K,Data!$A:$A,Vitezistii!$B63,Data!$C:$C,Vitezistii!P$1))+SUMIFS(Data!$S:$S,Data!$A:$A,Vitezistii!$B63,Data!$C:$C,Vitezistii!P$1),0)</f>
        <v>0.5</v>
      </c>
      <c r="Q63" s="105">
        <f>IFERROR(IF(SUMIFS(Data!$K:$K,Data!$A:$A,Vitezistii!$B63,Data!$C:$C,Vitezistii!Q$1)=0," ",SUMIFS(Data!$K:$K,Data!$A:$A,Vitezistii!$B63,Data!$C:$C,Vitezistii!Q$1))+SUMIFS(Data!$S:$S,Data!$A:$A,Vitezistii!$B63,Data!$C:$C,Vitezistii!Q$1),0)</f>
        <v>3.25</v>
      </c>
      <c r="R63" s="105">
        <f t="shared" si="0"/>
        <v>12.5</v>
      </c>
      <c r="S63" s="105">
        <f>SUMIFS(Data!D:D,Data!A:A,Vitezistii!B63)</f>
        <v>141.56</v>
      </c>
      <c r="T63" s="11">
        <f>SUMIFS(Data!I:I,Data!A:A,Vitezistii!B63)/COUNTIF(Data!A:A,Vitezistii!B63)</f>
        <v>5.2832842704124668E-3</v>
      </c>
    </row>
    <row r="64" spans="1:20" ht="12.75" x14ac:dyDescent="0.2">
      <c r="A64" s="65">
        <v>63</v>
      </c>
      <c r="B64" s="27" t="s">
        <v>281</v>
      </c>
      <c r="C64" s="105">
        <f>IFERROR(IF(SUMIFS(Data!$K:$K,Data!$A:$A,Vitezistii!$B64,Data!$C:$C,Vitezistii!C$1)=0," ",SUMIFS(Data!$K:$K,Data!$A:$A,Vitezistii!$B64,Data!$C:$C,Vitezistii!C$1))+SUMIFS(Data!$S:$S,Data!$A:$A,Vitezistii!$B64,Data!$C:$C,Vitezistii!C$1),0)</f>
        <v>3.25</v>
      </c>
      <c r="D64" s="105">
        <f>IFERROR(IF(SUMIFS(Data!$K:$K,Data!$A:$A,Vitezistii!$B64,Data!$C:$C,Vitezistii!D$1)=0," ",SUMIFS(Data!$K:$K,Data!$A:$A,Vitezistii!$B64,Data!$C:$C,Vitezistii!D$1))+SUMIFS(Data!$S:$S,Data!$A:$A,Vitezistii!$B64,Data!$C:$C,Vitezistii!D$1),0)</f>
        <v>4.25</v>
      </c>
      <c r="E64" s="105">
        <f>IFERROR(IF(SUMIFS(Data!$K:$K,Data!$A:$A,Vitezistii!$B64,Data!$C:$C,Vitezistii!E$1)=0," ",SUMIFS(Data!$K:$K,Data!$A:$A,Vitezistii!$B64,Data!$C:$C,Vitezistii!E$1))+SUMIFS(Data!$S:$S,Data!$A:$A,Vitezistii!$B64,Data!$C:$C,Vitezistii!E$1),0)</f>
        <v>4.75</v>
      </c>
      <c r="F64" s="105">
        <f>IFERROR(IF(SUMIFS(Data!$K:$K,Data!$A:$A,Vitezistii!$B64,Data!$C:$C,Vitezistii!F$1)=0," ",SUMIFS(Data!$K:$K,Data!$A:$A,Vitezistii!$B64,Data!$C:$C,Vitezistii!F$1))+SUMIFS(Data!$S:$S,Data!$A:$A,Vitezistii!$B64,Data!$C:$C,Vitezistii!F$1),0)</f>
        <v>0</v>
      </c>
      <c r="G64" s="105">
        <f>IFERROR(IF(SUMIFS(Data!$K:$K,Data!$A:$A,Vitezistii!$B64,Data!$C:$C,Vitezistii!G$1)=0," ",SUMIFS(Data!$K:$K,Data!$A:$A,Vitezistii!$B64,Data!$C:$C,Vitezistii!G$1))+SUMIFS(Data!$S:$S,Data!$A:$A,Vitezistii!$B64,Data!$C:$C,Vitezistii!G$1),0)</f>
        <v>0</v>
      </c>
      <c r="H64" s="105">
        <f>IFERROR(IF(SUMIFS(Data!$K:$K,Data!$A:$A,Vitezistii!$B64,Data!$C:$C,Vitezistii!H$1)=0," ",SUMIFS(Data!$K:$K,Data!$A:$A,Vitezistii!$B64,Data!$C:$C,Vitezistii!H$1))+SUMIFS(Data!$S:$S,Data!$A:$A,Vitezistii!$B64,Data!$C:$C,Vitezistii!H$1),0)</f>
        <v>0</v>
      </c>
      <c r="I64" s="105">
        <f>IFERROR(IF(SUMIFS(Data!$K:$K,Data!$A:$A,Vitezistii!$B64,Data!$C:$C,Vitezistii!I$1)=0," ",SUMIFS(Data!$K:$K,Data!$A:$A,Vitezistii!$B64,Data!$C:$C,Vitezistii!I$1))+SUMIFS(Data!$S:$S,Data!$A:$A,Vitezistii!$B64,Data!$C:$C,Vitezistii!I$1),0)</f>
        <v>0</v>
      </c>
      <c r="J64" s="105">
        <f>IFERROR(IF(SUMIFS(Data!$K:$K,Data!$A:$A,Vitezistii!$B64,Data!$C:$C,Vitezistii!J$1)=0," ",SUMIFS(Data!$K:$K,Data!$A:$A,Vitezistii!$B64,Data!$C:$C,Vitezistii!J$1))+SUMIFS(Data!$S:$S,Data!$A:$A,Vitezistii!$B64,Data!$C:$C,Vitezistii!J$1),0)</f>
        <v>0</v>
      </c>
      <c r="K64" s="105">
        <f>IFERROR(IF(SUMIFS(Data!$K:$K,Data!$A:$A,Vitezistii!$B64,Data!$C:$C,Vitezistii!K$1)=0," ",SUMIFS(Data!$K:$K,Data!$A:$A,Vitezistii!$B64,Data!$C:$C,Vitezistii!K$1))+SUMIFS(Data!$S:$S,Data!$A:$A,Vitezistii!$B64,Data!$C:$C,Vitezistii!K$1),0)</f>
        <v>0</v>
      </c>
      <c r="L64" s="105">
        <f>IFERROR(IF(SUMIFS(Data!$K:$K,Data!$A:$A,Vitezistii!$B64,Data!$C:$C,Vitezistii!L$1)=0," ",SUMIFS(Data!$K:$K,Data!$A:$A,Vitezistii!$B64,Data!$C:$C,Vitezistii!L$1))+SUMIFS(Data!$S:$S,Data!$A:$A,Vitezistii!$B64,Data!$C:$C,Vitezistii!L$1),0)</f>
        <v>0</v>
      </c>
      <c r="M64" s="105">
        <f>IFERROR(IF(SUMIFS(Data!$K:$K,Data!$A:$A,Vitezistii!$B64,Data!$C:$C,Vitezistii!M$1)=0," ",SUMIFS(Data!$K:$K,Data!$A:$A,Vitezistii!$B64,Data!$C:$C,Vitezistii!M$1))+SUMIFS(Data!$S:$S,Data!$A:$A,Vitezistii!$B64,Data!$C:$C,Vitezistii!M$1),0)</f>
        <v>0</v>
      </c>
      <c r="N64" s="105">
        <f>IFERROR(IF(SUMIFS(Data!$K:$K,Data!$A:$A,Vitezistii!$B64,Data!$C:$C,Vitezistii!N$1)=0," ",SUMIFS(Data!$K:$K,Data!$A:$A,Vitezistii!$B64,Data!$C:$C,Vitezistii!N$1))+SUMIFS(Data!$S:$S,Data!$A:$A,Vitezistii!$B64,Data!$C:$C,Vitezistii!N$1),0)</f>
        <v>0</v>
      </c>
      <c r="O64" s="105">
        <f>IFERROR(IF(SUMIFS(Data!$K:$K,Data!$A:$A,Vitezistii!$B64,Data!$C:$C,Vitezistii!O$1)=0," ",SUMIFS(Data!$K:$K,Data!$A:$A,Vitezistii!$B64,Data!$C:$C,Vitezistii!O$1))+SUMIFS(Data!$S:$S,Data!$A:$A,Vitezistii!$B64,Data!$C:$C,Vitezistii!O$1),0)</f>
        <v>0</v>
      </c>
      <c r="P64" s="105">
        <f>IFERROR(IF(SUMIFS(Data!$K:$K,Data!$A:$A,Vitezistii!$B64,Data!$C:$C,Vitezistii!P$1)=0," ",SUMIFS(Data!$K:$K,Data!$A:$A,Vitezistii!$B64,Data!$C:$C,Vitezistii!P$1))+SUMIFS(Data!$S:$S,Data!$A:$A,Vitezistii!$B64,Data!$C:$C,Vitezistii!P$1),0)</f>
        <v>0</v>
      </c>
      <c r="Q64" s="105">
        <f>IFERROR(IF(SUMIFS(Data!$K:$K,Data!$A:$A,Vitezistii!$B64,Data!$C:$C,Vitezistii!Q$1)=0," ",SUMIFS(Data!$K:$K,Data!$A:$A,Vitezistii!$B64,Data!$C:$C,Vitezistii!Q$1))+SUMIFS(Data!$S:$S,Data!$A:$A,Vitezistii!$B64,Data!$C:$C,Vitezistii!Q$1),0)</f>
        <v>0</v>
      </c>
      <c r="R64" s="105">
        <f t="shared" si="0"/>
        <v>12.25</v>
      </c>
      <c r="S64" s="105">
        <f>SUMIFS(Data!D:D,Data!A:A,Vitezistii!B64)</f>
        <v>53.639999999999993</v>
      </c>
      <c r="T64" s="11">
        <f>SUMIFS(Data!I:I,Data!A:A,Vitezistii!B64)/COUNTIF(Data!A:A,Vitezistii!B64)</f>
        <v>3.3513434354153944E-3</v>
      </c>
    </row>
    <row r="65" spans="1:20" ht="12.75" x14ac:dyDescent="0.2">
      <c r="A65" s="65">
        <v>64</v>
      </c>
      <c r="B65" s="27" t="s">
        <v>208</v>
      </c>
      <c r="C65" s="105">
        <f>IFERROR(IF(SUMIFS(Data!$K:$K,Data!$A:$A,Vitezistii!$B65,Data!$C:$C,Vitezistii!C$1)=0," ",SUMIFS(Data!$K:$K,Data!$A:$A,Vitezistii!$B65,Data!$C:$C,Vitezistii!C$1))+SUMIFS(Data!$S:$S,Data!$A:$A,Vitezistii!$B65,Data!$C:$C,Vitezistii!C$1),0)</f>
        <v>3.5</v>
      </c>
      <c r="D65" s="105">
        <f>IFERROR(IF(SUMIFS(Data!$K:$K,Data!$A:$A,Vitezistii!$B65,Data!$C:$C,Vitezistii!D$1)=0," ",SUMIFS(Data!$K:$K,Data!$A:$A,Vitezistii!$B65,Data!$C:$C,Vitezistii!D$1))+SUMIFS(Data!$S:$S,Data!$A:$A,Vitezistii!$B65,Data!$C:$C,Vitezistii!D$1),0)</f>
        <v>4</v>
      </c>
      <c r="E65" s="105">
        <f>IFERROR(IF(SUMIFS(Data!$K:$K,Data!$A:$A,Vitezistii!$B65,Data!$C:$C,Vitezistii!E$1)=0," ",SUMIFS(Data!$K:$K,Data!$A:$A,Vitezistii!$B65,Data!$C:$C,Vitezistii!E$1))+SUMIFS(Data!$S:$S,Data!$A:$A,Vitezistii!$B65,Data!$C:$C,Vitezistii!E$1),0)</f>
        <v>4</v>
      </c>
      <c r="F65" s="105">
        <f>IFERROR(IF(SUMIFS(Data!$K:$K,Data!$A:$A,Vitezistii!$B65,Data!$C:$C,Vitezistii!F$1)=0," ",SUMIFS(Data!$K:$K,Data!$A:$A,Vitezistii!$B65,Data!$C:$C,Vitezistii!F$1))+SUMIFS(Data!$S:$S,Data!$A:$A,Vitezistii!$B65,Data!$C:$C,Vitezistii!F$1),0)</f>
        <v>0</v>
      </c>
      <c r="G65" s="105">
        <f>IFERROR(IF(SUMIFS(Data!$K:$K,Data!$A:$A,Vitezistii!$B65,Data!$C:$C,Vitezistii!G$1)=0," ",SUMIFS(Data!$K:$K,Data!$A:$A,Vitezistii!$B65,Data!$C:$C,Vitezistii!G$1))+SUMIFS(Data!$S:$S,Data!$A:$A,Vitezistii!$B65,Data!$C:$C,Vitezistii!G$1),0)</f>
        <v>0</v>
      </c>
      <c r="H65" s="105">
        <f>IFERROR(IF(SUMIFS(Data!$K:$K,Data!$A:$A,Vitezistii!$B65,Data!$C:$C,Vitezistii!H$1)=0," ",SUMIFS(Data!$K:$K,Data!$A:$A,Vitezistii!$B65,Data!$C:$C,Vitezistii!H$1))+SUMIFS(Data!$S:$S,Data!$A:$A,Vitezistii!$B65,Data!$C:$C,Vitezistii!H$1),0)</f>
        <v>0</v>
      </c>
      <c r="I65" s="105">
        <f>IFERROR(IF(SUMIFS(Data!$K:$K,Data!$A:$A,Vitezistii!$B65,Data!$C:$C,Vitezistii!I$1)=0," ",SUMIFS(Data!$K:$K,Data!$A:$A,Vitezistii!$B65,Data!$C:$C,Vitezistii!I$1))+SUMIFS(Data!$S:$S,Data!$A:$A,Vitezistii!$B65,Data!$C:$C,Vitezistii!I$1),0)</f>
        <v>0</v>
      </c>
      <c r="J65" s="105">
        <f>IFERROR(IF(SUMIFS(Data!$K:$K,Data!$A:$A,Vitezistii!$B65,Data!$C:$C,Vitezistii!J$1)=0," ",SUMIFS(Data!$K:$K,Data!$A:$A,Vitezistii!$B65,Data!$C:$C,Vitezistii!J$1))+SUMIFS(Data!$S:$S,Data!$A:$A,Vitezistii!$B65,Data!$C:$C,Vitezistii!J$1),0)</f>
        <v>0</v>
      </c>
      <c r="K65" s="105">
        <f>IFERROR(IF(SUMIFS(Data!$K:$K,Data!$A:$A,Vitezistii!$B65,Data!$C:$C,Vitezistii!K$1)=0," ",SUMIFS(Data!$K:$K,Data!$A:$A,Vitezistii!$B65,Data!$C:$C,Vitezistii!K$1))+SUMIFS(Data!$S:$S,Data!$A:$A,Vitezistii!$B65,Data!$C:$C,Vitezistii!K$1),0)</f>
        <v>0</v>
      </c>
      <c r="L65" s="105">
        <f>IFERROR(IF(SUMIFS(Data!$K:$K,Data!$A:$A,Vitezistii!$B65,Data!$C:$C,Vitezistii!L$1)=0," ",SUMIFS(Data!$K:$K,Data!$A:$A,Vitezistii!$B65,Data!$C:$C,Vitezistii!L$1))+SUMIFS(Data!$S:$S,Data!$A:$A,Vitezistii!$B65,Data!$C:$C,Vitezistii!L$1),0)</f>
        <v>0</v>
      </c>
      <c r="M65" s="105">
        <f>IFERROR(IF(SUMIFS(Data!$K:$K,Data!$A:$A,Vitezistii!$B65,Data!$C:$C,Vitezistii!M$1)=0," ",SUMIFS(Data!$K:$K,Data!$A:$A,Vitezistii!$B65,Data!$C:$C,Vitezistii!M$1))+SUMIFS(Data!$S:$S,Data!$A:$A,Vitezistii!$B65,Data!$C:$C,Vitezistii!M$1),0)</f>
        <v>0</v>
      </c>
      <c r="N65" s="105">
        <f>IFERROR(IF(SUMIFS(Data!$K:$K,Data!$A:$A,Vitezistii!$B65,Data!$C:$C,Vitezistii!N$1)=0," ",SUMIFS(Data!$K:$K,Data!$A:$A,Vitezistii!$B65,Data!$C:$C,Vitezistii!N$1))+SUMIFS(Data!$S:$S,Data!$A:$A,Vitezistii!$B65,Data!$C:$C,Vitezistii!N$1),0)</f>
        <v>0</v>
      </c>
      <c r="O65" s="105">
        <f>IFERROR(IF(SUMIFS(Data!$K:$K,Data!$A:$A,Vitezistii!$B65,Data!$C:$C,Vitezistii!O$1)=0," ",SUMIFS(Data!$K:$K,Data!$A:$A,Vitezistii!$B65,Data!$C:$C,Vitezistii!O$1))+SUMIFS(Data!$S:$S,Data!$A:$A,Vitezistii!$B65,Data!$C:$C,Vitezistii!O$1),0)</f>
        <v>0</v>
      </c>
      <c r="P65" s="105">
        <f>IFERROR(IF(SUMIFS(Data!$K:$K,Data!$A:$A,Vitezistii!$B65,Data!$C:$C,Vitezistii!P$1)=0," ",SUMIFS(Data!$K:$K,Data!$A:$A,Vitezistii!$B65,Data!$C:$C,Vitezistii!P$1))+SUMIFS(Data!$S:$S,Data!$A:$A,Vitezistii!$B65,Data!$C:$C,Vitezistii!P$1),0)</f>
        <v>0</v>
      </c>
      <c r="Q65" s="105">
        <f>IFERROR(IF(SUMIFS(Data!$K:$K,Data!$A:$A,Vitezistii!$B65,Data!$C:$C,Vitezistii!Q$1)=0," ",SUMIFS(Data!$K:$K,Data!$A:$A,Vitezistii!$B65,Data!$C:$C,Vitezistii!Q$1))+SUMIFS(Data!$S:$S,Data!$A:$A,Vitezistii!$B65,Data!$C:$C,Vitezistii!Q$1),0)</f>
        <v>0</v>
      </c>
      <c r="R65" s="105">
        <f t="shared" si="0"/>
        <v>11.5</v>
      </c>
      <c r="S65" s="105">
        <f>SUMIFS(Data!D:D,Data!A:A,Vitezistii!B65)</f>
        <v>52.54</v>
      </c>
      <c r="T65" s="11">
        <f>SUMIFS(Data!I:I,Data!A:A,Vitezistii!B65)/COUNTIF(Data!A:A,Vitezistii!B65)</f>
        <v>3.5232662588131785E-3</v>
      </c>
    </row>
    <row r="66" spans="1:20" ht="12.75" x14ac:dyDescent="0.2">
      <c r="A66" s="65">
        <v>65</v>
      </c>
      <c r="B66" s="27" t="s">
        <v>279</v>
      </c>
      <c r="C66" s="105">
        <f>IFERROR(IF(SUMIFS(Data!$K:$K,Data!$A:$A,Vitezistii!$B66,Data!$C:$C,Vitezistii!C$1)=0," ",SUMIFS(Data!$K:$K,Data!$A:$A,Vitezistii!$B66,Data!$C:$C,Vitezistii!C$1))+SUMIFS(Data!$S:$S,Data!$A:$A,Vitezistii!$B66,Data!$C:$C,Vitezistii!C$1),0)</f>
        <v>0.5</v>
      </c>
      <c r="D66" s="105">
        <f>IFERROR(IF(SUMIFS(Data!$K:$K,Data!$A:$A,Vitezistii!$B66,Data!$C:$C,Vitezistii!D$1)=0," ",SUMIFS(Data!$K:$K,Data!$A:$A,Vitezistii!$B66,Data!$C:$C,Vitezistii!D$1))+SUMIFS(Data!$S:$S,Data!$A:$A,Vitezistii!$B66,Data!$C:$C,Vitezistii!D$1),0)</f>
        <v>0.5</v>
      </c>
      <c r="E66" s="105">
        <f>IFERROR(IF(SUMIFS(Data!$K:$K,Data!$A:$A,Vitezistii!$B66,Data!$C:$C,Vitezistii!E$1)=0," ",SUMIFS(Data!$K:$K,Data!$A:$A,Vitezistii!$B66,Data!$C:$C,Vitezistii!E$1))+SUMIFS(Data!$S:$S,Data!$A:$A,Vitezistii!$B66,Data!$C:$C,Vitezistii!E$1),0)</f>
        <v>0.5</v>
      </c>
      <c r="F66" s="105">
        <f>IFERROR(IF(SUMIFS(Data!$K:$K,Data!$A:$A,Vitezistii!$B66,Data!$C:$C,Vitezistii!F$1)=0," ",SUMIFS(Data!$K:$K,Data!$A:$A,Vitezistii!$B66,Data!$C:$C,Vitezistii!F$1))+SUMIFS(Data!$S:$S,Data!$A:$A,Vitezistii!$B66,Data!$C:$C,Vitezistii!F$1),0)</f>
        <v>0.5</v>
      </c>
      <c r="G66" s="105">
        <f>IFERROR(IF(SUMIFS(Data!$K:$K,Data!$A:$A,Vitezistii!$B66,Data!$C:$C,Vitezistii!G$1)=0," ",SUMIFS(Data!$K:$K,Data!$A:$A,Vitezistii!$B66,Data!$C:$C,Vitezistii!G$1))+SUMIFS(Data!$S:$S,Data!$A:$A,Vitezistii!$B66,Data!$C:$C,Vitezistii!G$1),0)</f>
        <v>0.5</v>
      </c>
      <c r="H66" s="105">
        <f>IFERROR(IF(SUMIFS(Data!$K:$K,Data!$A:$A,Vitezistii!$B66,Data!$C:$C,Vitezistii!H$1)=0," ",SUMIFS(Data!$K:$K,Data!$A:$A,Vitezistii!$B66,Data!$C:$C,Vitezistii!H$1))+SUMIFS(Data!$S:$S,Data!$A:$A,Vitezistii!$B66,Data!$C:$C,Vitezistii!H$1),0)</f>
        <v>0</v>
      </c>
      <c r="I66" s="105">
        <f>IFERROR(IF(SUMIFS(Data!$K:$K,Data!$A:$A,Vitezistii!$B66,Data!$C:$C,Vitezistii!I$1)=0," ",SUMIFS(Data!$K:$K,Data!$A:$A,Vitezistii!$B66,Data!$C:$C,Vitezistii!I$1))+SUMIFS(Data!$S:$S,Data!$A:$A,Vitezistii!$B66,Data!$C:$C,Vitezistii!I$1),0)</f>
        <v>0.5</v>
      </c>
      <c r="J66" s="105">
        <f>IFERROR(IF(SUMIFS(Data!$K:$K,Data!$A:$A,Vitezistii!$B66,Data!$C:$C,Vitezistii!J$1)=0," ",SUMIFS(Data!$K:$K,Data!$A:$A,Vitezistii!$B66,Data!$C:$C,Vitezistii!J$1))+SUMIFS(Data!$S:$S,Data!$A:$A,Vitezistii!$B66,Data!$C:$C,Vitezistii!J$1),0)</f>
        <v>0</v>
      </c>
      <c r="K66" s="105">
        <f>IFERROR(IF(SUMIFS(Data!$K:$K,Data!$A:$A,Vitezistii!$B66,Data!$C:$C,Vitezistii!K$1)=0," ",SUMIFS(Data!$K:$K,Data!$A:$A,Vitezistii!$B66,Data!$C:$C,Vitezistii!K$1))+SUMIFS(Data!$S:$S,Data!$A:$A,Vitezistii!$B66,Data!$C:$C,Vitezistii!K$1),0)</f>
        <v>0.5</v>
      </c>
      <c r="L66" s="105">
        <f>IFERROR(IF(SUMIFS(Data!$K:$K,Data!$A:$A,Vitezistii!$B66,Data!$C:$C,Vitezistii!L$1)=0," ",SUMIFS(Data!$K:$K,Data!$A:$A,Vitezistii!$B66,Data!$C:$C,Vitezistii!L$1))+SUMIFS(Data!$S:$S,Data!$A:$A,Vitezistii!$B66,Data!$C:$C,Vitezistii!L$1),0)</f>
        <v>0.5</v>
      </c>
      <c r="M66" s="105">
        <f>IFERROR(IF(SUMIFS(Data!$K:$K,Data!$A:$A,Vitezistii!$B66,Data!$C:$C,Vitezistii!M$1)=0," ",SUMIFS(Data!$K:$K,Data!$A:$A,Vitezistii!$B66,Data!$C:$C,Vitezistii!M$1))+SUMIFS(Data!$S:$S,Data!$A:$A,Vitezistii!$B66,Data!$C:$C,Vitezistii!M$1),0)</f>
        <v>0.5</v>
      </c>
      <c r="N66" s="105">
        <f>IFERROR(IF(SUMIFS(Data!$K:$K,Data!$A:$A,Vitezistii!$B66,Data!$C:$C,Vitezistii!N$1)=0," ",SUMIFS(Data!$K:$K,Data!$A:$A,Vitezistii!$B66,Data!$C:$C,Vitezistii!N$1))+SUMIFS(Data!$S:$S,Data!$A:$A,Vitezistii!$B66,Data!$C:$C,Vitezistii!N$1),0)</f>
        <v>1.5</v>
      </c>
      <c r="O66" s="105">
        <f>IFERROR(IF(SUMIFS(Data!$K:$K,Data!$A:$A,Vitezistii!$B66,Data!$C:$C,Vitezistii!O$1)=0," ",SUMIFS(Data!$K:$K,Data!$A:$A,Vitezistii!$B66,Data!$C:$C,Vitezistii!O$1))+SUMIFS(Data!$S:$S,Data!$A:$A,Vitezistii!$B66,Data!$C:$C,Vitezistii!O$1),0)</f>
        <v>0.5</v>
      </c>
      <c r="P66" s="105">
        <f>IFERROR(IF(SUMIFS(Data!$K:$K,Data!$A:$A,Vitezistii!$B66,Data!$C:$C,Vitezistii!P$1)=0," ",SUMIFS(Data!$K:$K,Data!$A:$A,Vitezistii!$B66,Data!$C:$C,Vitezistii!P$1))+SUMIFS(Data!$S:$S,Data!$A:$A,Vitezistii!$B66,Data!$C:$C,Vitezistii!P$1),0)</f>
        <v>0</v>
      </c>
      <c r="Q66" s="105">
        <f>IFERROR(IF(SUMIFS(Data!$K:$K,Data!$A:$A,Vitezistii!$B66,Data!$C:$C,Vitezistii!Q$1)=0," ",SUMIFS(Data!$K:$K,Data!$A:$A,Vitezistii!$B66,Data!$C:$C,Vitezistii!Q$1))+SUMIFS(Data!$S:$S,Data!$A:$A,Vitezistii!$B66,Data!$C:$C,Vitezistii!Q$1),0)</f>
        <v>0</v>
      </c>
      <c r="R66" s="105">
        <f t="shared" si="0"/>
        <v>6.5</v>
      </c>
      <c r="S66" s="105">
        <f>SUMIFS(Data!D:D,Data!A:A,Vitezistii!B66)</f>
        <v>194.83999999999997</v>
      </c>
      <c r="T66" s="11">
        <f>SUMIFS(Data!I:I,Data!A:A,Vitezistii!B66)/COUNTIF(Data!A:A,Vitezistii!B66)</f>
        <v>5.9154210956113866E-3</v>
      </c>
    </row>
    <row r="67" spans="1:20" ht="12.75" x14ac:dyDescent="0.2">
      <c r="A67" s="65">
        <v>66</v>
      </c>
      <c r="B67" s="27" t="s">
        <v>397</v>
      </c>
      <c r="C67" s="105">
        <f>IFERROR(IF(SUMIFS(Data!$K:$K,Data!$A:$A,Vitezistii!$B67,Data!$C:$C,Vitezistii!C$1)=0," ",SUMIFS(Data!$K:$K,Data!$A:$A,Vitezistii!$B67,Data!$C:$C,Vitezistii!C$1))+SUMIFS(Data!$S:$S,Data!$A:$A,Vitezistii!$B67,Data!$C:$C,Vitezistii!C$1),0)</f>
        <v>3.25</v>
      </c>
      <c r="D67" s="105">
        <f>IFERROR(IF(SUMIFS(Data!$K:$K,Data!$A:$A,Vitezistii!$B67,Data!$C:$C,Vitezistii!D$1)=0," ",SUMIFS(Data!$K:$K,Data!$A:$A,Vitezistii!$B67,Data!$C:$C,Vitezistii!D$1))+SUMIFS(Data!$S:$S,Data!$A:$A,Vitezistii!$B67,Data!$C:$C,Vitezistii!D$1),0)</f>
        <v>2.5</v>
      </c>
      <c r="E67" s="105">
        <f>IFERROR(IF(SUMIFS(Data!$K:$K,Data!$A:$A,Vitezistii!$B67,Data!$C:$C,Vitezistii!E$1)=0," ",SUMIFS(Data!$K:$K,Data!$A:$A,Vitezistii!$B67,Data!$C:$C,Vitezistii!E$1))+SUMIFS(Data!$S:$S,Data!$A:$A,Vitezistii!$B67,Data!$C:$C,Vitezistii!E$1),0)</f>
        <v>0</v>
      </c>
      <c r="F67" s="105">
        <f>IFERROR(IF(SUMIFS(Data!$K:$K,Data!$A:$A,Vitezistii!$B67,Data!$C:$C,Vitezistii!F$1)=0," ",SUMIFS(Data!$K:$K,Data!$A:$A,Vitezistii!$B67,Data!$C:$C,Vitezistii!F$1))+SUMIFS(Data!$S:$S,Data!$A:$A,Vitezistii!$B67,Data!$C:$C,Vitezistii!F$1),0)</f>
        <v>0</v>
      </c>
      <c r="G67" s="105">
        <f>IFERROR(IF(SUMIFS(Data!$K:$K,Data!$A:$A,Vitezistii!$B67,Data!$C:$C,Vitezistii!G$1)=0," ",SUMIFS(Data!$K:$K,Data!$A:$A,Vitezistii!$B67,Data!$C:$C,Vitezistii!G$1))+SUMIFS(Data!$S:$S,Data!$A:$A,Vitezistii!$B67,Data!$C:$C,Vitezistii!G$1),0)</f>
        <v>0</v>
      </c>
      <c r="H67" s="105">
        <f>IFERROR(IF(SUMIFS(Data!$K:$K,Data!$A:$A,Vitezistii!$B67,Data!$C:$C,Vitezistii!H$1)=0," ",SUMIFS(Data!$K:$K,Data!$A:$A,Vitezistii!$B67,Data!$C:$C,Vitezistii!H$1))+SUMIFS(Data!$S:$S,Data!$A:$A,Vitezistii!$B67,Data!$C:$C,Vitezistii!H$1),0)</f>
        <v>0</v>
      </c>
      <c r="I67" s="105">
        <f>IFERROR(IF(SUMIFS(Data!$K:$K,Data!$A:$A,Vitezistii!$B67,Data!$C:$C,Vitezistii!I$1)=0," ",SUMIFS(Data!$K:$K,Data!$A:$A,Vitezistii!$B67,Data!$C:$C,Vitezistii!I$1))+SUMIFS(Data!$S:$S,Data!$A:$A,Vitezistii!$B67,Data!$C:$C,Vitezistii!I$1),0)</f>
        <v>0</v>
      </c>
      <c r="J67" s="105">
        <f>IFERROR(IF(SUMIFS(Data!$K:$K,Data!$A:$A,Vitezistii!$B67,Data!$C:$C,Vitezistii!J$1)=0," ",SUMIFS(Data!$K:$K,Data!$A:$A,Vitezistii!$B67,Data!$C:$C,Vitezistii!J$1))+SUMIFS(Data!$S:$S,Data!$A:$A,Vitezistii!$B67,Data!$C:$C,Vitezistii!J$1),0)</f>
        <v>0</v>
      </c>
      <c r="K67" s="105">
        <f>IFERROR(IF(SUMIFS(Data!$K:$K,Data!$A:$A,Vitezistii!$B67,Data!$C:$C,Vitezistii!K$1)=0," ",SUMIFS(Data!$K:$K,Data!$A:$A,Vitezistii!$B67,Data!$C:$C,Vitezistii!K$1))+SUMIFS(Data!$S:$S,Data!$A:$A,Vitezistii!$B67,Data!$C:$C,Vitezistii!K$1),0)</f>
        <v>0</v>
      </c>
      <c r="L67" s="105">
        <f>IFERROR(IF(SUMIFS(Data!$K:$K,Data!$A:$A,Vitezistii!$B67,Data!$C:$C,Vitezistii!L$1)=0," ",SUMIFS(Data!$K:$K,Data!$A:$A,Vitezistii!$B67,Data!$C:$C,Vitezistii!L$1))+SUMIFS(Data!$S:$S,Data!$A:$A,Vitezistii!$B67,Data!$C:$C,Vitezistii!L$1),0)</f>
        <v>0</v>
      </c>
      <c r="M67" s="105">
        <f>IFERROR(IF(SUMIFS(Data!$K:$K,Data!$A:$A,Vitezistii!$B67,Data!$C:$C,Vitezistii!M$1)=0," ",SUMIFS(Data!$K:$K,Data!$A:$A,Vitezistii!$B67,Data!$C:$C,Vitezistii!M$1))+SUMIFS(Data!$S:$S,Data!$A:$A,Vitezistii!$B67,Data!$C:$C,Vitezistii!M$1),0)</f>
        <v>0</v>
      </c>
      <c r="N67" s="105">
        <f>IFERROR(IF(SUMIFS(Data!$K:$K,Data!$A:$A,Vitezistii!$B67,Data!$C:$C,Vitezistii!N$1)=0," ",SUMIFS(Data!$K:$K,Data!$A:$A,Vitezistii!$B67,Data!$C:$C,Vitezistii!N$1))+SUMIFS(Data!$S:$S,Data!$A:$A,Vitezistii!$B67,Data!$C:$C,Vitezistii!N$1),0)</f>
        <v>0</v>
      </c>
      <c r="O67" s="105">
        <f>IFERROR(IF(SUMIFS(Data!$K:$K,Data!$A:$A,Vitezistii!$B67,Data!$C:$C,Vitezistii!O$1)=0," ",SUMIFS(Data!$K:$K,Data!$A:$A,Vitezistii!$B67,Data!$C:$C,Vitezistii!O$1))+SUMIFS(Data!$S:$S,Data!$A:$A,Vitezistii!$B67,Data!$C:$C,Vitezistii!O$1),0)</f>
        <v>0</v>
      </c>
      <c r="P67" s="105">
        <f>IFERROR(IF(SUMIFS(Data!$K:$K,Data!$A:$A,Vitezistii!$B67,Data!$C:$C,Vitezistii!P$1)=0," ",SUMIFS(Data!$K:$K,Data!$A:$A,Vitezistii!$B67,Data!$C:$C,Vitezistii!P$1))+SUMIFS(Data!$S:$S,Data!$A:$A,Vitezistii!$B67,Data!$C:$C,Vitezistii!P$1),0)</f>
        <v>0</v>
      </c>
      <c r="Q67" s="105">
        <f>IFERROR(IF(SUMIFS(Data!$K:$K,Data!$A:$A,Vitezistii!$B67,Data!$C:$C,Vitezistii!Q$1)=0," ",SUMIFS(Data!$K:$K,Data!$A:$A,Vitezistii!$B67,Data!$C:$C,Vitezistii!Q$1))+SUMIFS(Data!$S:$S,Data!$A:$A,Vitezistii!$B67,Data!$C:$C,Vitezistii!Q$1),0)</f>
        <v>0</v>
      </c>
      <c r="R67" s="105">
        <f t="shared" ref="R67:R76" si="1">SUM(C67:Q67)</f>
        <v>5.75</v>
      </c>
      <c r="S67" s="105">
        <f>SUMIFS(Data!D:D,Data!A:A,Vitezistii!B67)</f>
        <v>14.78</v>
      </c>
      <c r="T67" s="11">
        <f>SUMIFS(Data!I:I,Data!A:A,Vitezistii!B67)/COUNTIF(Data!A:A,Vitezistii!B67)</f>
        <v>4.0746553028991276E-3</v>
      </c>
    </row>
    <row r="68" spans="1:20" ht="12.75" x14ac:dyDescent="0.2">
      <c r="A68" s="65">
        <v>67</v>
      </c>
      <c r="B68" s="27" t="s">
        <v>21</v>
      </c>
      <c r="C68" s="105">
        <f>IFERROR(IF(SUMIFS(Data!$K:$K,Data!$A:$A,Vitezistii!$B68,Data!$C:$C,Vitezistii!C$1)=0," ",SUMIFS(Data!$K:$K,Data!$A:$A,Vitezistii!$B68,Data!$C:$C,Vitezistii!C$1))+SUMIFS(Data!$S:$S,Data!$A:$A,Vitezistii!$B68,Data!$C:$C,Vitezistii!C$1),0)</f>
        <v>3.25</v>
      </c>
      <c r="D68" s="105">
        <f>IFERROR(IF(SUMIFS(Data!$K:$K,Data!$A:$A,Vitezistii!$B68,Data!$C:$C,Vitezistii!D$1)=0," ",SUMIFS(Data!$K:$K,Data!$A:$A,Vitezistii!$B68,Data!$C:$C,Vitezistii!D$1))+SUMIFS(Data!$S:$S,Data!$A:$A,Vitezistii!$B68,Data!$C:$C,Vitezistii!D$1),0)</f>
        <v>2.5</v>
      </c>
      <c r="E68" s="105">
        <f>IFERROR(IF(SUMIFS(Data!$K:$K,Data!$A:$A,Vitezistii!$B68,Data!$C:$C,Vitezistii!E$1)=0," ",SUMIFS(Data!$K:$K,Data!$A:$A,Vitezistii!$B68,Data!$C:$C,Vitezistii!E$1))+SUMIFS(Data!$S:$S,Data!$A:$A,Vitezistii!$B68,Data!$C:$C,Vitezistii!E$1),0)</f>
        <v>0</v>
      </c>
      <c r="F68" s="105">
        <f>IFERROR(IF(SUMIFS(Data!$K:$K,Data!$A:$A,Vitezistii!$B68,Data!$C:$C,Vitezistii!F$1)=0," ",SUMIFS(Data!$K:$K,Data!$A:$A,Vitezistii!$B68,Data!$C:$C,Vitezistii!F$1))+SUMIFS(Data!$S:$S,Data!$A:$A,Vitezistii!$B68,Data!$C:$C,Vitezistii!F$1),0)</f>
        <v>0</v>
      </c>
      <c r="G68" s="105">
        <f>IFERROR(IF(SUMIFS(Data!$K:$K,Data!$A:$A,Vitezistii!$B68,Data!$C:$C,Vitezistii!G$1)=0," ",SUMIFS(Data!$K:$K,Data!$A:$A,Vitezistii!$B68,Data!$C:$C,Vitezistii!G$1))+SUMIFS(Data!$S:$S,Data!$A:$A,Vitezistii!$B68,Data!$C:$C,Vitezistii!G$1),0)</f>
        <v>0</v>
      </c>
      <c r="H68" s="105">
        <f>IFERROR(IF(SUMIFS(Data!$K:$K,Data!$A:$A,Vitezistii!$B68,Data!$C:$C,Vitezistii!H$1)=0," ",SUMIFS(Data!$K:$K,Data!$A:$A,Vitezistii!$B68,Data!$C:$C,Vitezistii!H$1))+SUMIFS(Data!$S:$S,Data!$A:$A,Vitezistii!$B68,Data!$C:$C,Vitezistii!H$1),0)</f>
        <v>0</v>
      </c>
      <c r="I68" s="105">
        <f>IFERROR(IF(SUMIFS(Data!$K:$K,Data!$A:$A,Vitezistii!$B68,Data!$C:$C,Vitezistii!I$1)=0," ",SUMIFS(Data!$K:$K,Data!$A:$A,Vitezistii!$B68,Data!$C:$C,Vitezistii!I$1))+SUMIFS(Data!$S:$S,Data!$A:$A,Vitezistii!$B68,Data!$C:$C,Vitezistii!I$1),0)</f>
        <v>0</v>
      </c>
      <c r="J68" s="105">
        <f>IFERROR(IF(SUMIFS(Data!$K:$K,Data!$A:$A,Vitezistii!$B68,Data!$C:$C,Vitezistii!J$1)=0," ",SUMIFS(Data!$K:$K,Data!$A:$A,Vitezistii!$B68,Data!$C:$C,Vitezistii!J$1))+SUMIFS(Data!$S:$S,Data!$A:$A,Vitezistii!$B68,Data!$C:$C,Vitezistii!J$1),0)</f>
        <v>0</v>
      </c>
      <c r="K68" s="105">
        <f>IFERROR(IF(SUMIFS(Data!$K:$K,Data!$A:$A,Vitezistii!$B68,Data!$C:$C,Vitezistii!K$1)=0," ",SUMIFS(Data!$K:$K,Data!$A:$A,Vitezistii!$B68,Data!$C:$C,Vitezistii!K$1))+SUMIFS(Data!$S:$S,Data!$A:$A,Vitezistii!$B68,Data!$C:$C,Vitezistii!K$1),0)</f>
        <v>0</v>
      </c>
      <c r="L68" s="105">
        <f>IFERROR(IF(SUMIFS(Data!$K:$K,Data!$A:$A,Vitezistii!$B68,Data!$C:$C,Vitezistii!L$1)=0," ",SUMIFS(Data!$K:$K,Data!$A:$A,Vitezistii!$B68,Data!$C:$C,Vitezistii!L$1))+SUMIFS(Data!$S:$S,Data!$A:$A,Vitezistii!$B68,Data!$C:$C,Vitezistii!L$1),0)</f>
        <v>0</v>
      </c>
      <c r="M68" s="105">
        <f>IFERROR(IF(SUMIFS(Data!$K:$K,Data!$A:$A,Vitezistii!$B68,Data!$C:$C,Vitezistii!M$1)=0," ",SUMIFS(Data!$K:$K,Data!$A:$A,Vitezistii!$B68,Data!$C:$C,Vitezistii!M$1))+SUMIFS(Data!$S:$S,Data!$A:$A,Vitezistii!$B68,Data!$C:$C,Vitezistii!M$1),0)</f>
        <v>0</v>
      </c>
      <c r="N68" s="105">
        <f>IFERROR(IF(SUMIFS(Data!$K:$K,Data!$A:$A,Vitezistii!$B68,Data!$C:$C,Vitezistii!N$1)=0," ",SUMIFS(Data!$K:$K,Data!$A:$A,Vitezistii!$B68,Data!$C:$C,Vitezistii!N$1))+SUMIFS(Data!$S:$S,Data!$A:$A,Vitezistii!$B68,Data!$C:$C,Vitezistii!N$1),0)</f>
        <v>0</v>
      </c>
      <c r="O68" s="105">
        <f>IFERROR(IF(SUMIFS(Data!$K:$K,Data!$A:$A,Vitezistii!$B68,Data!$C:$C,Vitezistii!O$1)=0," ",SUMIFS(Data!$K:$K,Data!$A:$A,Vitezistii!$B68,Data!$C:$C,Vitezistii!O$1))+SUMIFS(Data!$S:$S,Data!$A:$A,Vitezistii!$B68,Data!$C:$C,Vitezistii!O$1),0)</f>
        <v>0</v>
      </c>
      <c r="P68" s="105">
        <f>IFERROR(IF(SUMIFS(Data!$K:$K,Data!$A:$A,Vitezistii!$B68,Data!$C:$C,Vitezistii!P$1)=0," ",SUMIFS(Data!$K:$K,Data!$A:$A,Vitezistii!$B68,Data!$C:$C,Vitezistii!P$1))+SUMIFS(Data!$S:$S,Data!$A:$A,Vitezistii!$B68,Data!$C:$C,Vitezistii!P$1),0)</f>
        <v>0</v>
      </c>
      <c r="Q68" s="105">
        <f>IFERROR(IF(SUMIFS(Data!$K:$K,Data!$A:$A,Vitezistii!$B68,Data!$C:$C,Vitezistii!Q$1)=0," ",SUMIFS(Data!$K:$K,Data!$A:$A,Vitezistii!$B68,Data!$C:$C,Vitezistii!Q$1))+SUMIFS(Data!$S:$S,Data!$A:$A,Vitezistii!$B68,Data!$C:$C,Vitezistii!Q$1),0)</f>
        <v>0</v>
      </c>
      <c r="R68" s="105">
        <f t="shared" si="1"/>
        <v>5.75</v>
      </c>
      <c r="S68" s="105">
        <f>SUMIFS(Data!D:D,Data!A:A,Vitezistii!B68)</f>
        <v>12.14</v>
      </c>
      <c r="T68" s="11">
        <f>SUMIFS(Data!I:I,Data!A:A,Vitezistii!B68)/COUNTIF(Data!A:A,Vitezistii!B68)</f>
        <v>4.4574060327725023E-3</v>
      </c>
    </row>
    <row r="69" spans="1:20" ht="12.75" x14ac:dyDescent="0.2">
      <c r="A69" s="65">
        <v>68</v>
      </c>
      <c r="B69" s="27" t="s">
        <v>525</v>
      </c>
      <c r="C69" s="105">
        <f>IFERROR(IF(SUMIFS(Data!$K:$K,Data!$A:$A,Vitezistii!$B69,Data!$C:$C,Vitezistii!C$1)=0," ",SUMIFS(Data!$K:$K,Data!$A:$A,Vitezistii!$B69,Data!$C:$C,Vitezistii!C$1))+SUMIFS(Data!$S:$S,Data!$A:$A,Vitezistii!$B69,Data!$C:$C,Vitezistii!C$1),0)</f>
        <v>3</v>
      </c>
      <c r="D69" s="105">
        <f>IFERROR(IF(SUMIFS(Data!$K:$K,Data!$A:$A,Vitezistii!$B69,Data!$C:$C,Vitezistii!D$1)=0," ",SUMIFS(Data!$K:$K,Data!$A:$A,Vitezistii!$B69,Data!$C:$C,Vitezistii!D$1))+SUMIFS(Data!$S:$S,Data!$A:$A,Vitezistii!$B69,Data!$C:$C,Vitezistii!D$1),0)</f>
        <v>2</v>
      </c>
      <c r="E69" s="105">
        <f>IFERROR(IF(SUMIFS(Data!$K:$K,Data!$A:$A,Vitezistii!$B69,Data!$C:$C,Vitezistii!E$1)=0," ",SUMIFS(Data!$K:$K,Data!$A:$A,Vitezistii!$B69,Data!$C:$C,Vitezistii!E$1))+SUMIFS(Data!$S:$S,Data!$A:$A,Vitezistii!$B69,Data!$C:$C,Vitezistii!E$1),0)</f>
        <v>0</v>
      </c>
      <c r="F69" s="105">
        <f>IFERROR(IF(SUMIFS(Data!$K:$K,Data!$A:$A,Vitezistii!$B69,Data!$C:$C,Vitezistii!F$1)=0," ",SUMIFS(Data!$K:$K,Data!$A:$A,Vitezistii!$B69,Data!$C:$C,Vitezistii!F$1))+SUMIFS(Data!$S:$S,Data!$A:$A,Vitezistii!$B69,Data!$C:$C,Vitezistii!F$1),0)</f>
        <v>0</v>
      </c>
      <c r="G69" s="105">
        <f>IFERROR(IF(SUMIFS(Data!$K:$K,Data!$A:$A,Vitezistii!$B69,Data!$C:$C,Vitezistii!G$1)=0," ",SUMIFS(Data!$K:$K,Data!$A:$A,Vitezistii!$B69,Data!$C:$C,Vitezistii!G$1))+SUMIFS(Data!$S:$S,Data!$A:$A,Vitezistii!$B69,Data!$C:$C,Vitezistii!G$1),0)</f>
        <v>0</v>
      </c>
      <c r="H69" s="105">
        <f>IFERROR(IF(SUMIFS(Data!$K:$K,Data!$A:$A,Vitezistii!$B69,Data!$C:$C,Vitezistii!H$1)=0," ",SUMIFS(Data!$K:$K,Data!$A:$A,Vitezistii!$B69,Data!$C:$C,Vitezistii!H$1))+SUMIFS(Data!$S:$S,Data!$A:$A,Vitezistii!$B69,Data!$C:$C,Vitezistii!H$1),0)</f>
        <v>0</v>
      </c>
      <c r="I69" s="105">
        <f>IFERROR(IF(SUMIFS(Data!$K:$K,Data!$A:$A,Vitezistii!$B69,Data!$C:$C,Vitezistii!I$1)=0," ",SUMIFS(Data!$K:$K,Data!$A:$A,Vitezistii!$B69,Data!$C:$C,Vitezistii!I$1))+SUMIFS(Data!$S:$S,Data!$A:$A,Vitezistii!$B69,Data!$C:$C,Vitezistii!I$1),0)</f>
        <v>0</v>
      </c>
      <c r="J69" s="105">
        <f>IFERROR(IF(SUMIFS(Data!$K:$K,Data!$A:$A,Vitezistii!$B69,Data!$C:$C,Vitezistii!J$1)=0," ",SUMIFS(Data!$K:$K,Data!$A:$A,Vitezistii!$B69,Data!$C:$C,Vitezistii!J$1))+SUMIFS(Data!$S:$S,Data!$A:$A,Vitezistii!$B69,Data!$C:$C,Vitezistii!J$1),0)</f>
        <v>0</v>
      </c>
      <c r="K69" s="105">
        <f>IFERROR(IF(SUMIFS(Data!$K:$K,Data!$A:$A,Vitezistii!$B69,Data!$C:$C,Vitezistii!K$1)=0," ",SUMIFS(Data!$K:$K,Data!$A:$A,Vitezistii!$B69,Data!$C:$C,Vitezistii!K$1))+SUMIFS(Data!$S:$S,Data!$A:$A,Vitezistii!$B69,Data!$C:$C,Vitezistii!K$1),0)</f>
        <v>0</v>
      </c>
      <c r="L69" s="105">
        <f>IFERROR(IF(SUMIFS(Data!$K:$K,Data!$A:$A,Vitezistii!$B69,Data!$C:$C,Vitezistii!L$1)=0," ",SUMIFS(Data!$K:$K,Data!$A:$A,Vitezistii!$B69,Data!$C:$C,Vitezistii!L$1))+SUMIFS(Data!$S:$S,Data!$A:$A,Vitezistii!$B69,Data!$C:$C,Vitezistii!L$1),0)</f>
        <v>0</v>
      </c>
      <c r="M69" s="105">
        <f>IFERROR(IF(SUMIFS(Data!$K:$K,Data!$A:$A,Vitezistii!$B69,Data!$C:$C,Vitezistii!M$1)=0," ",SUMIFS(Data!$K:$K,Data!$A:$A,Vitezistii!$B69,Data!$C:$C,Vitezistii!M$1))+SUMIFS(Data!$S:$S,Data!$A:$A,Vitezistii!$B69,Data!$C:$C,Vitezistii!M$1),0)</f>
        <v>0</v>
      </c>
      <c r="N69" s="105">
        <f>IFERROR(IF(SUMIFS(Data!$K:$K,Data!$A:$A,Vitezistii!$B69,Data!$C:$C,Vitezistii!N$1)=0," ",SUMIFS(Data!$K:$K,Data!$A:$A,Vitezistii!$B69,Data!$C:$C,Vitezistii!N$1))+SUMIFS(Data!$S:$S,Data!$A:$A,Vitezistii!$B69,Data!$C:$C,Vitezistii!N$1),0)</f>
        <v>0</v>
      </c>
      <c r="O69" s="105">
        <f>IFERROR(IF(SUMIFS(Data!$K:$K,Data!$A:$A,Vitezistii!$B69,Data!$C:$C,Vitezistii!O$1)=0," ",SUMIFS(Data!$K:$K,Data!$A:$A,Vitezistii!$B69,Data!$C:$C,Vitezistii!O$1))+SUMIFS(Data!$S:$S,Data!$A:$A,Vitezistii!$B69,Data!$C:$C,Vitezistii!O$1),0)</f>
        <v>0</v>
      </c>
      <c r="P69" s="105">
        <f>IFERROR(IF(SUMIFS(Data!$K:$K,Data!$A:$A,Vitezistii!$B69,Data!$C:$C,Vitezistii!P$1)=0," ",SUMIFS(Data!$K:$K,Data!$A:$A,Vitezistii!$B69,Data!$C:$C,Vitezistii!P$1))+SUMIFS(Data!$S:$S,Data!$A:$A,Vitezistii!$B69,Data!$C:$C,Vitezistii!P$1),0)</f>
        <v>0</v>
      </c>
      <c r="Q69" s="105">
        <f>IFERROR(IF(SUMIFS(Data!$K:$K,Data!$A:$A,Vitezistii!$B69,Data!$C:$C,Vitezistii!Q$1)=0," ",SUMIFS(Data!$K:$K,Data!$A:$A,Vitezistii!$B69,Data!$C:$C,Vitezistii!Q$1))+SUMIFS(Data!$S:$S,Data!$A:$A,Vitezistii!$B69,Data!$C:$C,Vitezistii!Q$1),0)</f>
        <v>0</v>
      </c>
      <c r="R69" s="105">
        <f t="shared" si="1"/>
        <v>5</v>
      </c>
      <c r="S69" s="105">
        <f>SUMIFS(Data!D:D,Data!A:A,Vitezistii!B69)</f>
        <v>33.159999999999997</v>
      </c>
      <c r="T69" s="11">
        <f>SUMIFS(Data!I:I,Data!A:A,Vitezistii!B69)/COUNTIF(Data!A:A,Vitezistii!B69)</f>
        <v>4.6077259665529245E-3</v>
      </c>
    </row>
    <row r="70" spans="1:20" ht="12.75" x14ac:dyDescent="0.2">
      <c r="A70" s="65">
        <v>69</v>
      </c>
      <c r="B70" s="27" t="s">
        <v>520</v>
      </c>
      <c r="C70" s="105">
        <f>IFERROR(IF(SUMIFS(Data!$K:$K,Data!$A:$A,Vitezistii!$B70,Data!$C:$C,Vitezistii!C$1)=0," ",SUMIFS(Data!$K:$K,Data!$A:$A,Vitezistii!$B70,Data!$C:$C,Vitezistii!C$1))+SUMIFS(Data!$S:$S,Data!$A:$A,Vitezistii!$B70,Data!$C:$C,Vitezistii!C$1),0)</f>
        <v>0.5</v>
      </c>
      <c r="D70" s="105">
        <f>IFERROR(IF(SUMIFS(Data!$K:$K,Data!$A:$A,Vitezistii!$B70,Data!$C:$C,Vitezistii!D$1)=0," ",SUMIFS(Data!$K:$K,Data!$A:$A,Vitezistii!$B70,Data!$C:$C,Vitezistii!D$1))+SUMIFS(Data!$S:$S,Data!$A:$A,Vitezistii!$B70,Data!$C:$C,Vitezistii!D$1),0)</f>
        <v>0.5</v>
      </c>
      <c r="E70" s="105">
        <f>IFERROR(IF(SUMIFS(Data!$K:$K,Data!$A:$A,Vitezistii!$B70,Data!$C:$C,Vitezistii!E$1)=0," ",SUMIFS(Data!$K:$K,Data!$A:$A,Vitezistii!$B70,Data!$C:$C,Vitezistii!E$1))+SUMIFS(Data!$S:$S,Data!$A:$A,Vitezistii!$B70,Data!$C:$C,Vitezistii!E$1),0)</f>
        <v>0.5</v>
      </c>
      <c r="F70" s="105">
        <f>IFERROR(IF(SUMIFS(Data!$K:$K,Data!$A:$A,Vitezistii!$B70,Data!$C:$C,Vitezistii!F$1)=0," ",SUMIFS(Data!$K:$K,Data!$A:$A,Vitezistii!$B70,Data!$C:$C,Vitezistii!F$1))+SUMIFS(Data!$S:$S,Data!$A:$A,Vitezistii!$B70,Data!$C:$C,Vitezistii!F$1),0)</f>
        <v>0.5</v>
      </c>
      <c r="G70" s="105">
        <f>IFERROR(IF(SUMIFS(Data!$K:$K,Data!$A:$A,Vitezistii!$B70,Data!$C:$C,Vitezistii!G$1)=0," ",SUMIFS(Data!$K:$K,Data!$A:$A,Vitezistii!$B70,Data!$C:$C,Vitezistii!G$1))+SUMIFS(Data!$S:$S,Data!$A:$A,Vitezistii!$B70,Data!$C:$C,Vitezistii!G$1),0)</f>
        <v>0.5</v>
      </c>
      <c r="H70" s="105">
        <f>IFERROR(IF(SUMIFS(Data!$K:$K,Data!$A:$A,Vitezistii!$B70,Data!$C:$C,Vitezistii!H$1)=0," ",SUMIFS(Data!$K:$K,Data!$A:$A,Vitezistii!$B70,Data!$C:$C,Vitezistii!H$1))+SUMIFS(Data!$S:$S,Data!$A:$A,Vitezistii!$B70,Data!$C:$C,Vitezistii!H$1),0)</f>
        <v>0.5</v>
      </c>
      <c r="I70" s="105">
        <f>IFERROR(IF(SUMIFS(Data!$K:$K,Data!$A:$A,Vitezistii!$B70,Data!$C:$C,Vitezistii!I$1)=0," ",SUMIFS(Data!$K:$K,Data!$A:$A,Vitezistii!$B70,Data!$C:$C,Vitezistii!I$1))+SUMIFS(Data!$S:$S,Data!$A:$A,Vitezistii!$B70,Data!$C:$C,Vitezistii!I$1),0)</f>
        <v>0</v>
      </c>
      <c r="J70" s="105">
        <f>IFERROR(IF(SUMIFS(Data!$K:$K,Data!$A:$A,Vitezistii!$B70,Data!$C:$C,Vitezistii!J$1)=0," ",SUMIFS(Data!$K:$K,Data!$A:$A,Vitezistii!$B70,Data!$C:$C,Vitezistii!J$1))+SUMIFS(Data!$S:$S,Data!$A:$A,Vitezistii!$B70,Data!$C:$C,Vitezistii!J$1),0)</f>
        <v>0.5</v>
      </c>
      <c r="K70" s="105">
        <f>IFERROR(IF(SUMIFS(Data!$K:$K,Data!$A:$A,Vitezistii!$B70,Data!$C:$C,Vitezistii!K$1)=0," ",SUMIFS(Data!$K:$K,Data!$A:$A,Vitezistii!$B70,Data!$C:$C,Vitezistii!K$1))+SUMIFS(Data!$S:$S,Data!$A:$A,Vitezistii!$B70,Data!$C:$C,Vitezistii!K$1),0)</f>
        <v>0.5</v>
      </c>
      <c r="L70" s="105">
        <f>IFERROR(IF(SUMIFS(Data!$K:$K,Data!$A:$A,Vitezistii!$B70,Data!$C:$C,Vitezistii!L$1)=0," ",SUMIFS(Data!$K:$K,Data!$A:$A,Vitezistii!$B70,Data!$C:$C,Vitezistii!L$1))+SUMIFS(Data!$S:$S,Data!$A:$A,Vitezistii!$B70,Data!$C:$C,Vitezistii!L$1),0)</f>
        <v>0.5</v>
      </c>
      <c r="M70" s="105">
        <f>IFERROR(IF(SUMIFS(Data!$K:$K,Data!$A:$A,Vitezistii!$B70,Data!$C:$C,Vitezistii!M$1)=0," ",SUMIFS(Data!$K:$K,Data!$A:$A,Vitezistii!$B70,Data!$C:$C,Vitezistii!M$1))+SUMIFS(Data!$S:$S,Data!$A:$A,Vitezistii!$B70,Data!$C:$C,Vitezistii!M$1),0)</f>
        <v>0</v>
      </c>
      <c r="N70" s="105">
        <f>IFERROR(IF(SUMIFS(Data!$K:$K,Data!$A:$A,Vitezistii!$B70,Data!$C:$C,Vitezistii!N$1)=0," ",SUMIFS(Data!$K:$K,Data!$A:$A,Vitezistii!$B70,Data!$C:$C,Vitezistii!N$1))+SUMIFS(Data!$S:$S,Data!$A:$A,Vitezistii!$B70,Data!$C:$C,Vitezistii!N$1),0)</f>
        <v>0</v>
      </c>
      <c r="O70" s="105">
        <f>IFERROR(IF(SUMIFS(Data!$K:$K,Data!$A:$A,Vitezistii!$B70,Data!$C:$C,Vitezistii!O$1)=0," ",SUMIFS(Data!$K:$K,Data!$A:$A,Vitezistii!$B70,Data!$C:$C,Vitezistii!O$1))+SUMIFS(Data!$S:$S,Data!$A:$A,Vitezistii!$B70,Data!$C:$C,Vitezistii!O$1),0)</f>
        <v>0</v>
      </c>
      <c r="P70" s="105">
        <f>IFERROR(IF(SUMIFS(Data!$K:$K,Data!$A:$A,Vitezistii!$B70,Data!$C:$C,Vitezistii!P$1)=0," ",SUMIFS(Data!$K:$K,Data!$A:$A,Vitezistii!$B70,Data!$C:$C,Vitezistii!P$1))+SUMIFS(Data!$S:$S,Data!$A:$A,Vitezistii!$B70,Data!$C:$C,Vitezistii!P$1),0)</f>
        <v>0</v>
      </c>
      <c r="Q70" s="105">
        <f>IFERROR(IF(SUMIFS(Data!$K:$K,Data!$A:$A,Vitezistii!$B70,Data!$C:$C,Vitezistii!Q$1)=0," ",SUMIFS(Data!$K:$K,Data!$A:$A,Vitezistii!$B70,Data!$C:$C,Vitezistii!Q$1))+SUMIFS(Data!$S:$S,Data!$A:$A,Vitezistii!$B70,Data!$C:$C,Vitezistii!Q$1),0)</f>
        <v>0</v>
      </c>
      <c r="R70" s="105">
        <f t="shared" si="1"/>
        <v>4.5</v>
      </c>
      <c r="S70" s="105">
        <f>SUMIFS(Data!D:D,Data!A:A,Vitezistii!B70)</f>
        <v>65.98</v>
      </c>
      <c r="T70" s="11">
        <f>SUMIFS(Data!I:I,Data!A:A,Vitezistii!B70)/COUNTIF(Data!A:A,Vitezistii!B70)</f>
        <v>5.7538203239135E-3</v>
      </c>
    </row>
    <row r="71" spans="1:20" ht="12.75" x14ac:dyDescent="0.2">
      <c r="A71" s="65">
        <v>70</v>
      </c>
      <c r="B71" s="27" t="s">
        <v>547</v>
      </c>
      <c r="C71" s="105">
        <f>IFERROR(IF(SUMIFS(Data!$K:$K,Data!$A:$A,Vitezistii!$B71,Data!$C:$C,Vitezistii!C$1)=0," ",SUMIFS(Data!$K:$K,Data!$A:$A,Vitezistii!$B71,Data!$C:$C,Vitezistii!C$1))+SUMIFS(Data!$S:$S,Data!$A:$A,Vitezistii!$B71,Data!$C:$C,Vitezistii!C$1),0)</f>
        <v>0</v>
      </c>
      <c r="D71" s="105">
        <f>IFERROR(IF(SUMIFS(Data!$K:$K,Data!$A:$A,Vitezistii!$B71,Data!$C:$C,Vitezistii!D$1)=0," ",SUMIFS(Data!$K:$K,Data!$A:$A,Vitezistii!$B71,Data!$C:$C,Vitezistii!D$1))+SUMIFS(Data!$S:$S,Data!$A:$A,Vitezistii!$B71,Data!$C:$C,Vitezistii!D$1),0)</f>
        <v>0</v>
      </c>
      <c r="E71" s="105">
        <f>IFERROR(IF(SUMIFS(Data!$K:$K,Data!$A:$A,Vitezistii!$B71,Data!$C:$C,Vitezistii!E$1)=0," ",SUMIFS(Data!$K:$K,Data!$A:$A,Vitezistii!$B71,Data!$C:$C,Vitezistii!E$1))+SUMIFS(Data!$S:$S,Data!$A:$A,Vitezistii!$B71,Data!$C:$C,Vitezistii!E$1),0)</f>
        <v>0</v>
      </c>
      <c r="F71" s="105">
        <f>IFERROR(IF(SUMIFS(Data!$K:$K,Data!$A:$A,Vitezistii!$B71,Data!$C:$C,Vitezistii!F$1)=0," ",SUMIFS(Data!$K:$K,Data!$A:$A,Vitezistii!$B71,Data!$C:$C,Vitezistii!F$1))+SUMIFS(Data!$S:$S,Data!$A:$A,Vitezistii!$B71,Data!$C:$C,Vitezistii!F$1),0)</f>
        <v>0</v>
      </c>
      <c r="G71" s="105">
        <f>IFERROR(IF(SUMIFS(Data!$K:$K,Data!$A:$A,Vitezistii!$B71,Data!$C:$C,Vitezistii!G$1)=0," ",SUMIFS(Data!$K:$K,Data!$A:$A,Vitezistii!$B71,Data!$C:$C,Vitezistii!G$1))+SUMIFS(Data!$S:$S,Data!$A:$A,Vitezistii!$B71,Data!$C:$C,Vitezistii!G$1),0)</f>
        <v>0</v>
      </c>
      <c r="H71" s="105">
        <f>IFERROR(IF(SUMIFS(Data!$K:$K,Data!$A:$A,Vitezistii!$B71,Data!$C:$C,Vitezistii!H$1)=0," ",SUMIFS(Data!$K:$K,Data!$A:$A,Vitezistii!$B71,Data!$C:$C,Vitezistii!H$1))+SUMIFS(Data!$S:$S,Data!$A:$A,Vitezistii!$B71,Data!$C:$C,Vitezistii!H$1),0)</f>
        <v>0</v>
      </c>
      <c r="I71" s="105">
        <f>IFERROR(IF(SUMIFS(Data!$K:$K,Data!$A:$A,Vitezistii!$B71,Data!$C:$C,Vitezistii!I$1)=0," ",SUMIFS(Data!$K:$K,Data!$A:$A,Vitezistii!$B71,Data!$C:$C,Vitezistii!I$1))+SUMIFS(Data!$S:$S,Data!$A:$A,Vitezistii!$B71,Data!$C:$C,Vitezistii!I$1),0)</f>
        <v>0</v>
      </c>
      <c r="J71" s="105">
        <f>IFERROR(IF(SUMIFS(Data!$K:$K,Data!$A:$A,Vitezistii!$B71,Data!$C:$C,Vitezistii!J$1)=0," ",SUMIFS(Data!$K:$K,Data!$A:$A,Vitezistii!$B71,Data!$C:$C,Vitezistii!J$1))+SUMIFS(Data!$S:$S,Data!$A:$A,Vitezistii!$B71,Data!$C:$C,Vitezistii!J$1),0)</f>
        <v>3.5</v>
      </c>
      <c r="K71" s="105">
        <f>IFERROR(IF(SUMIFS(Data!$K:$K,Data!$A:$A,Vitezistii!$B71,Data!$C:$C,Vitezistii!K$1)=0," ",SUMIFS(Data!$K:$K,Data!$A:$A,Vitezistii!$B71,Data!$C:$C,Vitezistii!K$1))+SUMIFS(Data!$S:$S,Data!$A:$A,Vitezistii!$B71,Data!$C:$C,Vitezistii!K$1),0)</f>
        <v>0</v>
      </c>
      <c r="L71" s="105">
        <f>IFERROR(IF(SUMIFS(Data!$K:$K,Data!$A:$A,Vitezistii!$B71,Data!$C:$C,Vitezistii!L$1)=0," ",SUMIFS(Data!$K:$K,Data!$A:$A,Vitezistii!$B71,Data!$C:$C,Vitezistii!L$1))+SUMIFS(Data!$S:$S,Data!$A:$A,Vitezistii!$B71,Data!$C:$C,Vitezistii!L$1),0)</f>
        <v>0</v>
      </c>
      <c r="M71" s="105">
        <f>IFERROR(IF(SUMIFS(Data!$K:$K,Data!$A:$A,Vitezistii!$B71,Data!$C:$C,Vitezistii!M$1)=0," ",SUMIFS(Data!$K:$K,Data!$A:$A,Vitezistii!$B71,Data!$C:$C,Vitezistii!M$1))+SUMIFS(Data!$S:$S,Data!$A:$A,Vitezistii!$B71,Data!$C:$C,Vitezistii!M$1),0)</f>
        <v>0</v>
      </c>
      <c r="N71" s="105">
        <f>IFERROR(IF(SUMIFS(Data!$K:$K,Data!$A:$A,Vitezistii!$B71,Data!$C:$C,Vitezistii!N$1)=0," ",SUMIFS(Data!$K:$K,Data!$A:$A,Vitezistii!$B71,Data!$C:$C,Vitezistii!N$1))+SUMIFS(Data!$S:$S,Data!$A:$A,Vitezistii!$B71,Data!$C:$C,Vitezistii!N$1),0)</f>
        <v>0</v>
      </c>
      <c r="O71" s="105">
        <f>IFERROR(IF(SUMIFS(Data!$K:$K,Data!$A:$A,Vitezistii!$B71,Data!$C:$C,Vitezistii!O$1)=0," ",SUMIFS(Data!$K:$K,Data!$A:$A,Vitezistii!$B71,Data!$C:$C,Vitezistii!O$1))+SUMIFS(Data!$S:$S,Data!$A:$A,Vitezistii!$B71,Data!$C:$C,Vitezistii!O$1),0)</f>
        <v>0</v>
      </c>
      <c r="P71" s="105">
        <f>IFERROR(IF(SUMIFS(Data!$K:$K,Data!$A:$A,Vitezistii!$B71,Data!$C:$C,Vitezistii!P$1)=0," ",SUMIFS(Data!$K:$K,Data!$A:$A,Vitezistii!$B71,Data!$C:$C,Vitezistii!P$1))+SUMIFS(Data!$S:$S,Data!$A:$A,Vitezistii!$B71,Data!$C:$C,Vitezistii!P$1),0)</f>
        <v>0</v>
      </c>
      <c r="Q71" s="105">
        <f>IFERROR(IF(SUMIFS(Data!$K:$K,Data!$A:$A,Vitezistii!$B71,Data!$C:$C,Vitezistii!Q$1)=0," ",SUMIFS(Data!$K:$K,Data!$A:$A,Vitezistii!$B71,Data!$C:$C,Vitezistii!Q$1))+SUMIFS(Data!$S:$S,Data!$A:$A,Vitezistii!$B71,Data!$C:$C,Vitezistii!Q$1),0)</f>
        <v>0</v>
      </c>
      <c r="R71" s="105">
        <f t="shared" si="1"/>
        <v>3.5</v>
      </c>
      <c r="S71" s="105">
        <f>SUMIFS(Data!D:D,Data!A:A,Vitezistii!B71)</f>
        <v>16.07</v>
      </c>
      <c r="T71" s="11">
        <f>SUMIFS(Data!I:I,Data!A:A,Vitezistii!B71)/COUNTIF(Data!A:A,Vitezistii!B71)</f>
        <v>4.0984610154647496E-3</v>
      </c>
    </row>
    <row r="72" spans="1:20" ht="12.75" x14ac:dyDescent="0.2">
      <c r="A72" s="65">
        <v>71</v>
      </c>
      <c r="B72" s="27" t="s">
        <v>272</v>
      </c>
      <c r="C72" s="105">
        <f>IFERROR(IF(SUMIFS(Data!$K:$K,Data!$A:$A,Vitezistii!$B72,Data!$C:$C,Vitezistii!C$1)=0," ",SUMIFS(Data!$K:$K,Data!$A:$A,Vitezistii!$B72,Data!$C:$C,Vitezistii!C$1))+SUMIFS(Data!$S:$S,Data!$A:$A,Vitezistii!$B72,Data!$C:$C,Vitezistii!C$1),0)</f>
        <v>0</v>
      </c>
      <c r="D72" s="105">
        <f>IFERROR(IF(SUMIFS(Data!$K:$K,Data!$A:$A,Vitezistii!$B72,Data!$C:$C,Vitezistii!D$1)=0," ",SUMIFS(Data!$K:$K,Data!$A:$A,Vitezistii!$B72,Data!$C:$C,Vitezistii!D$1))+SUMIFS(Data!$S:$S,Data!$A:$A,Vitezistii!$B72,Data!$C:$C,Vitezistii!D$1),0)</f>
        <v>3.25</v>
      </c>
      <c r="E72" s="105">
        <f>IFERROR(IF(SUMIFS(Data!$K:$K,Data!$A:$A,Vitezistii!$B72,Data!$C:$C,Vitezistii!E$1)=0," ",SUMIFS(Data!$K:$K,Data!$A:$A,Vitezistii!$B72,Data!$C:$C,Vitezistii!E$1))+SUMIFS(Data!$S:$S,Data!$A:$A,Vitezistii!$B72,Data!$C:$C,Vitezistii!E$1),0)</f>
        <v>0</v>
      </c>
      <c r="F72" s="105">
        <f>IFERROR(IF(SUMIFS(Data!$K:$K,Data!$A:$A,Vitezistii!$B72,Data!$C:$C,Vitezistii!F$1)=0," ",SUMIFS(Data!$K:$K,Data!$A:$A,Vitezistii!$B72,Data!$C:$C,Vitezistii!F$1))+SUMIFS(Data!$S:$S,Data!$A:$A,Vitezistii!$B72,Data!$C:$C,Vitezistii!F$1),0)</f>
        <v>0</v>
      </c>
      <c r="G72" s="105">
        <f>IFERROR(IF(SUMIFS(Data!$K:$K,Data!$A:$A,Vitezistii!$B72,Data!$C:$C,Vitezistii!G$1)=0," ",SUMIFS(Data!$K:$K,Data!$A:$A,Vitezistii!$B72,Data!$C:$C,Vitezistii!G$1))+SUMIFS(Data!$S:$S,Data!$A:$A,Vitezistii!$B72,Data!$C:$C,Vitezistii!G$1),0)</f>
        <v>0</v>
      </c>
      <c r="H72" s="105">
        <f>IFERROR(IF(SUMIFS(Data!$K:$K,Data!$A:$A,Vitezistii!$B72,Data!$C:$C,Vitezistii!H$1)=0," ",SUMIFS(Data!$K:$K,Data!$A:$A,Vitezistii!$B72,Data!$C:$C,Vitezistii!H$1))+SUMIFS(Data!$S:$S,Data!$A:$A,Vitezistii!$B72,Data!$C:$C,Vitezistii!H$1),0)</f>
        <v>0</v>
      </c>
      <c r="I72" s="105">
        <f>IFERROR(IF(SUMIFS(Data!$K:$K,Data!$A:$A,Vitezistii!$B72,Data!$C:$C,Vitezistii!I$1)=0," ",SUMIFS(Data!$K:$K,Data!$A:$A,Vitezistii!$B72,Data!$C:$C,Vitezistii!I$1))+SUMIFS(Data!$S:$S,Data!$A:$A,Vitezistii!$B72,Data!$C:$C,Vitezistii!I$1),0)</f>
        <v>0</v>
      </c>
      <c r="J72" s="105">
        <f>IFERROR(IF(SUMIFS(Data!$K:$K,Data!$A:$A,Vitezistii!$B72,Data!$C:$C,Vitezistii!J$1)=0," ",SUMIFS(Data!$K:$K,Data!$A:$A,Vitezistii!$B72,Data!$C:$C,Vitezistii!J$1))+SUMIFS(Data!$S:$S,Data!$A:$A,Vitezistii!$B72,Data!$C:$C,Vitezistii!J$1),0)</f>
        <v>0</v>
      </c>
      <c r="K72" s="105">
        <f>IFERROR(IF(SUMIFS(Data!$K:$K,Data!$A:$A,Vitezistii!$B72,Data!$C:$C,Vitezistii!K$1)=0," ",SUMIFS(Data!$K:$K,Data!$A:$A,Vitezistii!$B72,Data!$C:$C,Vitezistii!K$1))+SUMIFS(Data!$S:$S,Data!$A:$A,Vitezistii!$B72,Data!$C:$C,Vitezistii!K$1),0)</f>
        <v>0</v>
      </c>
      <c r="L72" s="105">
        <f>IFERROR(IF(SUMIFS(Data!$K:$K,Data!$A:$A,Vitezistii!$B72,Data!$C:$C,Vitezistii!L$1)=0," ",SUMIFS(Data!$K:$K,Data!$A:$A,Vitezistii!$B72,Data!$C:$C,Vitezistii!L$1))+SUMIFS(Data!$S:$S,Data!$A:$A,Vitezistii!$B72,Data!$C:$C,Vitezistii!L$1),0)</f>
        <v>0</v>
      </c>
      <c r="M72" s="105">
        <f>IFERROR(IF(SUMIFS(Data!$K:$K,Data!$A:$A,Vitezistii!$B72,Data!$C:$C,Vitezistii!M$1)=0," ",SUMIFS(Data!$K:$K,Data!$A:$A,Vitezistii!$B72,Data!$C:$C,Vitezistii!M$1))+SUMIFS(Data!$S:$S,Data!$A:$A,Vitezistii!$B72,Data!$C:$C,Vitezistii!M$1),0)</f>
        <v>0</v>
      </c>
      <c r="N72" s="105">
        <f>IFERROR(IF(SUMIFS(Data!$K:$K,Data!$A:$A,Vitezistii!$B72,Data!$C:$C,Vitezistii!N$1)=0," ",SUMIFS(Data!$K:$K,Data!$A:$A,Vitezistii!$B72,Data!$C:$C,Vitezistii!N$1))+SUMIFS(Data!$S:$S,Data!$A:$A,Vitezistii!$B72,Data!$C:$C,Vitezistii!N$1),0)</f>
        <v>0</v>
      </c>
      <c r="O72" s="105">
        <f>IFERROR(IF(SUMIFS(Data!$K:$K,Data!$A:$A,Vitezistii!$B72,Data!$C:$C,Vitezistii!O$1)=0," ",SUMIFS(Data!$K:$K,Data!$A:$A,Vitezistii!$B72,Data!$C:$C,Vitezistii!O$1))+SUMIFS(Data!$S:$S,Data!$A:$A,Vitezistii!$B72,Data!$C:$C,Vitezistii!O$1),0)</f>
        <v>0</v>
      </c>
      <c r="P72" s="105">
        <f>IFERROR(IF(SUMIFS(Data!$K:$K,Data!$A:$A,Vitezistii!$B72,Data!$C:$C,Vitezistii!P$1)=0," ",SUMIFS(Data!$K:$K,Data!$A:$A,Vitezistii!$B72,Data!$C:$C,Vitezistii!P$1))+SUMIFS(Data!$S:$S,Data!$A:$A,Vitezistii!$B72,Data!$C:$C,Vitezistii!P$1),0)</f>
        <v>0</v>
      </c>
      <c r="Q72" s="105">
        <f>IFERROR(IF(SUMIFS(Data!$K:$K,Data!$A:$A,Vitezistii!$B72,Data!$C:$C,Vitezistii!Q$1)=0," ",SUMIFS(Data!$K:$K,Data!$A:$A,Vitezistii!$B72,Data!$C:$C,Vitezistii!Q$1))+SUMIFS(Data!$S:$S,Data!$A:$A,Vitezistii!$B72,Data!$C:$C,Vitezistii!Q$1),0)</f>
        <v>0</v>
      </c>
      <c r="R72" s="105">
        <f t="shared" si="1"/>
        <v>3.25</v>
      </c>
      <c r="S72" s="105">
        <f>SUMIFS(Data!D:D,Data!A:A,Vitezistii!B72)</f>
        <v>21.05</v>
      </c>
      <c r="T72" s="11">
        <f>SUMIFS(Data!I:I,Data!A:A,Vitezistii!B72)/COUNTIF(Data!A:A,Vitezistii!B72)</f>
        <v>4.2331969736957862E-3</v>
      </c>
    </row>
    <row r="73" spans="1:20" ht="12.75" x14ac:dyDescent="0.2">
      <c r="A73" s="65">
        <v>72</v>
      </c>
      <c r="B73" s="27" t="s">
        <v>535</v>
      </c>
      <c r="C73" s="105">
        <f>IFERROR(IF(SUMIFS(Data!$K:$K,Data!$A:$A,Vitezistii!$B73,Data!$C:$C,Vitezistii!C$1)=0," ",SUMIFS(Data!$K:$K,Data!$A:$A,Vitezistii!$B73,Data!$C:$C,Vitezistii!C$1))+SUMIFS(Data!$S:$S,Data!$A:$A,Vitezistii!$B73,Data!$C:$C,Vitezistii!C$1),0)</f>
        <v>0</v>
      </c>
      <c r="D73" s="105">
        <f>IFERROR(IF(SUMIFS(Data!$K:$K,Data!$A:$A,Vitezistii!$B73,Data!$C:$C,Vitezistii!D$1)=0," ",SUMIFS(Data!$K:$K,Data!$A:$A,Vitezistii!$B73,Data!$C:$C,Vitezistii!D$1))+SUMIFS(Data!$S:$S,Data!$A:$A,Vitezistii!$B73,Data!$C:$C,Vitezistii!D$1),0)</f>
        <v>0</v>
      </c>
      <c r="E73" s="105">
        <f>IFERROR(IF(SUMIFS(Data!$K:$K,Data!$A:$A,Vitezistii!$B73,Data!$C:$C,Vitezistii!E$1)=0," ",SUMIFS(Data!$K:$K,Data!$A:$A,Vitezistii!$B73,Data!$C:$C,Vitezistii!E$1))+SUMIFS(Data!$S:$S,Data!$A:$A,Vitezistii!$B73,Data!$C:$C,Vitezistii!E$1),0)</f>
        <v>2.5</v>
      </c>
      <c r="F73" s="105">
        <f>IFERROR(IF(SUMIFS(Data!$K:$K,Data!$A:$A,Vitezistii!$B73,Data!$C:$C,Vitezistii!F$1)=0," ",SUMIFS(Data!$K:$K,Data!$A:$A,Vitezistii!$B73,Data!$C:$C,Vitezistii!F$1))+SUMIFS(Data!$S:$S,Data!$A:$A,Vitezistii!$B73,Data!$C:$C,Vitezistii!F$1),0)</f>
        <v>0</v>
      </c>
      <c r="G73" s="105">
        <f>IFERROR(IF(SUMIFS(Data!$K:$K,Data!$A:$A,Vitezistii!$B73,Data!$C:$C,Vitezistii!G$1)=0," ",SUMIFS(Data!$K:$K,Data!$A:$A,Vitezistii!$B73,Data!$C:$C,Vitezistii!G$1))+SUMIFS(Data!$S:$S,Data!$A:$A,Vitezistii!$B73,Data!$C:$C,Vitezistii!G$1),0)</f>
        <v>0</v>
      </c>
      <c r="H73" s="105">
        <f>IFERROR(IF(SUMIFS(Data!$K:$K,Data!$A:$A,Vitezistii!$B73,Data!$C:$C,Vitezistii!H$1)=0," ",SUMIFS(Data!$K:$K,Data!$A:$A,Vitezistii!$B73,Data!$C:$C,Vitezistii!H$1))+SUMIFS(Data!$S:$S,Data!$A:$A,Vitezistii!$B73,Data!$C:$C,Vitezistii!H$1),0)</f>
        <v>0</v>
      </c>
      <c r="I73" s="105">
        <f>IFERROR(IF(SUMIFS(Data!$K:$K,Data!$A:$A,Vitezistii!$B73,Data!$C:$C,Vitezistii!I$1)=0," ",SUMIFS(Data!$K:$K,Data!$A:$A,Vitezistii!$B73,Data!$C:$C,Vitezistii!I$1))+SUMIFS(Data!$S:$S,Data!$A:$A,Vitezistii!$B73,Data!$C:$C,Vitezistii!I$1),0)</f>
        <v>0</v>
      </c>
      <c r="J73" s="105">
        <f>IFERROR(IF(SUMIFS(Data!$K:$K,Data!$A:$A,Vitezistii!$B73,Data!$C:$C,Vitezistii!J$1)=0," ",SUMIFS(Data!$K:$K,Data!$A:$A,Vitezistii!$B73,Data!$C:$C,Vitezistii!J$1))+SUMIFS(Data!$S:$S,Data!$A:$A,Vitezistii!$B73,Data!$C:$C,Vitezistii!J$1),0)</f>
        <v>0</v>
      </c>
      <c r="K73" s="105">
        <f>IFERROR(IF(SUMIFS(Data!$K:$K,Data!$A:$A,Vitezistii!$B73,Data!$C:$C,Vitezistii!K$1)=0," ",SUMIFS(Data!$K:$K,Data!$A:$A,Vitezistii!$B73,Data!$C:$C,Vitezistii!K$1))+SUMIFS(Data!$S:$S,Data!$A:$A,Vitezistii!$B73,Data!$C:$C,Vitezistii!K$1),0)</f>
        <v>0</v>
      </c>
      <c r="L73" s="105">
        <f>IFERROR(IF(SUMIFS(Data!$K:$K,Data!$A:$A,Vitezistii!$B73,Data!$C:$C,Vitezistii!L$1)=0," ",SUMIFS(Data!$K:$K,Data!$A:$A,Vitezistii!$B73,Data!$C:$C,Vitezistii!L$1))+SUMIFS(Data!$S:$S,Data!$A:$A,Vitezistii!$B73,Data!$C:$C,Vitezistii!L$1),0)</f>
        <v>0</v>
      </c>
      <c r="M73" s="105">
        <f>IFERROR(IF(SUMIFS(Data!$K:$K,Data!$A:$A,Vitezistii!$B73,Data!$C:$C,Vitezistii!M$1)=0," ",SUMIFS(Data!$K:$K,Data!$A:$A,Vitezistii!$B73,Data!$C:$C,Vitezistii!M$1))+SUMIFS(Data!$S:$S,Data!$A:$A,Vitezistii!$B73,Data!$C:$C,Vitezistii!M$1),0)</f>
        <v>0</v>
      </c>
      <c r="N73" s="105">
        <f>IFERROR(IF(SUMIFS(Data!$K:$K,Data!$A:$A,Vitezistii!$B73,Data!$C:$C,Vitezistii!N$1)=0," ",SUMIFS(Data!$K:$K,Data!$A:$A,Vitezistii!$B73,Data!$C:$C,Vitezistii!N$1))+SUMIFS(Data!$S:$S,Data!$A:$A,Vitezistii!$B73,Data!$C:$C,Vitezistii!N$1),0)</f>
        <v>0</v>
      </c>
      <c r="O73" s="105">
        <f>IFERROR(IF(SUMIFS(Data!$K:$K,Data!$A:$A,Vitezistii!$B73,Data!$C:$C,Vitezistii!O$1)=0," ",SUMIFS(Data!$K:$K,Data!$A:$A,Vitezistii!$B73,Data!$C:$C,Vitezistii!O$1))+SUMIFS(Data!$S:$S,Data!$A:$A,Vitezistii!$B73,Data!$C:$C,Vitezistii!O$1),0)</f>
        <v>0</v>
      </c>
      <c r="P73" s="105">
        <f>IFERROR(IF(SUMIFS(Data!$K:$K,Data!$A:$A,Vitezistii!$B73,Data!$C:$C,Vitezistii!P$1)=0," ",SUMIFS(Data!$K:$K,Data!$A:$A,Vitezistii!$B73,Data!$C:$C,Vitezistii!P$1))+SUMIFS(Data!$S:$S,Data!$A:$A,Vitezistii!$B73,Data!$C:$C,Vitezistii!P$1),0)</f>
        <v>0</v>
      </c>
      <c r="Q73" s="105">
        <f>IFERROR(IF(SUMIFS(Data!$K:$K,Data!$A:$A,Vitezistii!$B73,Data!$C:$C,Vitezistii!Q$1)=0," ",SUMIFS(Data!$K:$K,Data!$A:$A,Vitezistii!$B73,Data!$C:$C,Vitezistii!Q$1))+SUMIFS(Data!$S:$S,Data!$A:$A,Vitezistii!$B73,Data!$C:$C,Vitezistii!Q$1),0)</f>
        <v>0</v>
      </c>
      <c r="R73" s="105">
        <f t="shared" si="1"/>
        <v>2.5</v>
      </c>
      <c r="S73" s="105">
        <f>SUMIFS(Data!D:D,Data!A:A,Vitezistii!B73)</f>
        <v>10.79</v>
      </c>
      <c r="T73" s="11">
        <f>SUMIFS(Data!I:I,Data!A:A,Vitezistii!B73)/COUNTIF(Data!A:A,Vitezistii!B73)</f>
        <v>4.6296296296296302E-3</v>
      </c>
    </row>
    <row r="74" spans="1:20" ht="12.75" x14ac:dyDescent="0.2">
      <c r="A74" s="65">
        <v>73</v>
      </c>
      <c r="B74" s="27" t="s">
        <v>317</v>
      </c>
      <c r="C74" s="105">
        <f>IFERROR(IF(SUMIFS(Data!$K:$K,Data!$A:$A,Vitezistii!$B74,Data!$C:$C,Vitezistii!C$1)=0," ",SUMIFS(Data!$K:$K,Data!$A:$A,Vitezistii!$B74,Data!$C:$C,Vitezistii!C$1))+SUMIFS(Data!$S:$S,Data!$A:$A,Vitezistii!$B74,Data!$C:$C,Vitezistii!C$1),0)</f>
        <v>1</v>
      </c>
      <c r="D74" s="105">
        <f>IFERROR(IF(SUMIFS(Data!$K:$K,Data!$A:$A,Vitezistii!$B74,Data!$C:$C,Vitezistii!D$1)=0," ",SUMIFS(Data!$K:$K,Data!$A:$A,Vitezistii!$B74,Data!$C:$C,Vitezistii!D$1))+SUMIFS(Data!$S:$S,Data!$A:$A,Vitezistii!$B74,Data!$C:$C,Vitezistii!D$1),0)</f>
        <v>0</v>
      </c>
      <c r="E74" s="105">
        <f>IFERROR(IF(SUMIFS(Data!$K:$K,Data!$A:$A,Vitezistii!$B74,Data!$C:$C,Vitezistii!E$1)=0," ",SUMIFS(Data!$K:$K,Data!$A:$A,Vitezistii!$B74,Data!$C:$C,Vitezistii!E$1))+SUMIFS(Data!$S:$S,Data!$A:$A,Vitezistii!$B74,Data!$C:$C,Vitezistii!E$1),0)</f>
        <v>0</v>
      </c>
      <c r="F74" s="105">
        <f>IFERROR(IF(SUMIFS(Data!$K:$K,Data!$A:$A,Vitezistii!$B74,Data!$C:$C,Vitezistii!F$1)=0," ",SUMIFS(Data!$K:$K,Data!$A:$A,Vitezistii!$B74,Data!$C:$C,Vitezistii!F$1))+SUMIFS(Data!$S:$S,Data!$A:$A,Vitezistii!$B74,Data!$C:$C,Vitezistii!F$1),0)</f>
        <v>0.5</v>
      </c>
      <c r="G74" s="105">
        <f>IFERROR(IF(SUMIFS(Data!$K:$K,Data!$A:$A,Vitezistii!$B74,Data!$C:$C,Vitezistii!G$1)=0," ",SUMIFS(Data!$K:$K,Data!$A:$A,Vitezistii!$B74,Data!$C:$C,Vitezistii!G$1))+SUMIFS(Data!$S:$S,Data!$A:$A,Vitezistii!$B74,Data!$C:$C,Vitezistii!G$1),0)</f>
        <v>0</v>
      </c>
      <c r="H74" s="105">
        <f>IFERROR(IF(SUMIFS(Data!$K:$K,Data!$A:$A,Vitezistii!$B74,Data!$C:$C,Vitezistii!H$1)=0," ",SUMIFS(Data!$K:$K,Data!$A:$A,Vitezistii!$B74,Data!$C:$C,Vitezistii!H$1))+SUMIFS(Data!$S:$S,Data!$A:$A,Vitezistii!$B74,Data!$C:$C,Vitezistii!H$1),0)</f>
        <v>0</v>
      </c>
      <c r="I74" s="105">
        <f>IFERROR(IF(SUMIFS(Data!$K:$K,Data!$A:$A,Vitezistii!$B74,Data!$C:$C,Vitezistii!I$1)=0," ",SUMIFS(Data!$K:$K,Data!$A:$A,Vitezistii!$B74,Data!$C:$C,Vitezistii!I$1))+SUMIFS(Data!$S:$S,Data!$A:$A,Vitezistii!$B74,Data!$C:$C,Vitezistii!I$1),0)</f>
        <v>0</v>
      </c>
      <c r="J74" s="105">
        <f>IFERROR(IF(SUMIFS(Data!$K:$K,Data!$A:$A,Vitezistii!$B74,Data!$C:$C,Vitezistii!J$1)=0," ",SUMIFS(Data!$K:$K,Data!$A:$A,Vitezistii!$B74,Data!$C:$C,Vitezistii!J$1))+SUMIFS(Data!$S:$S,Data!$A:$A,Vitezistii!$B74,Data!$C:$C,Vitezistii!J$1),0)</f>
        <v>0</v>
      </c>
      <c r="K74" s="105">
        <f>IFERROR(IF(SUMIFS(Data!$K:$K,Data!$A:$A,Vitezistii!$B74,Data!$C:$C,Vitezistii!K$1)=0," ",SUMIFS(Data!$K:$K,Data!$A:$A,Vitezistii!$B74,Data!$C:$C,Vitezistii!K$1))+SUMIFS(Data!$S:$S,Data!$A:$A,Vitezistii!$B74,Data!$C:$C,Vitezistii!K$1),0)</f>
        <v>0</v>
      </c>
      <c r="L74" s="105">
        <f>IFERROR(IF(SUMIFS(Data!$K:$K,Data!$A:$A,Vitezistii!$B74,Data!$C:$C,Vitezistii!L$1)=0," ",SUMIFS(Data!$K:$K,Data!$A:$A,Vitezistii!$B74,Data!$C:$C,Vitezistii!L$1))+SUMIFS(Data!$S:$S,Data!$A:$A,Vitezistii!$B74,Data!$C:$C,Vitezistii!L$1),0)</f>
        <v>0</v>
      </c>
      <c r="M74" s="105">
        <f>IFERROR(IF(SUMIFS(Data!$K:$K,Data!$A:$A,Vitezistii!$B74,Data!$C:$C,Vitezistii!M$1)=0," ",SUMIFS(Data!$K:$K,Data!$A:$A,Vitezistii!$B74,Data!$C:$C,Vitezistii!M$1))+SUMIFS(Data!$S:$S,Data!$A:$A,Vitezistii!$B74,Data!$C:$C,Vitezistii!M$1),0)</f>
        <v>0</v>
      </c>
      <c r="N74" s="105">
        <f>IFERROR(IF(SUMIFS(Data!$K:$K,Data!$A:$A,Vitezistii!$B74,Data!$C:$C,Vitezistii!N$1)=0," ",SUMIFS(Data!$K:$K,Data!$A:$A,Vitezistii!$B74,Data!$C:$C,Vitezistii!N$1))+SUMIFS(Data!$S:$S,Data!$A:$A,Vitezistii!$B74,Data!$C:$C,Vitezistii!N$1),0)</f>
        <v>0</v>
      </c>
      <c r="O74" s="105">
        <f>IFERROR(IF(SUMIFS(Data!$K:$K,Data!$A:$A,Vitezistii!$B74,Data!$C:$C,Vitezistii!O$1)=0," ",SUMIFS(Data!$K:$K,Data!$A:$A,Vitezistii!$B74,Data!$C:$C,Vitezistii!O$1))+SUMIFS(Data!$S:$S,Data!$A:$A,Vitezistii!$B74,Data!$C:$C,Vitezistii!O$1),0)</f>
        <v>0</v>
      </c>
      <c r="P74" s="105">
        <f>IFERROR(IF(SUMIFS(Data!$K:$K,Data!$A:$A,Vitezistii!$B74,Data!$C:$C,Vitezistii!P$1)=0," ",SUMIFS(Data!$K:$K,Data!$A:$A,Vitezistii!$B74,Data!$C:$C,Vitezistii!P$1))+SUMIFS(Data!$S:$S,Data!$A:$A,Vitezistii!$B74,Data!$C:$C,Vitezistii!P$1),0)</f>
        <v>0</v>
      </c>
      <c r="Q74" s="105">
        <f>IFERROR(IF(SUMIFS(Data!$K:$K,Data!$A:$A,Vitezistii!$B74,Data!$C:$C,Vitezistii!Q$1)=0," ",SUMIFS(Data!$K:$K,Data!$A:$A,Vitezistii!$B74,Data!$C:$C,Vitezistii!Q$1))+SUMIFS(Data!$S:$S,Data!$A:$A,Vitezistii!$B74,Data!$C:$C,Vitezistii!Q$1),0)</f>
        <v>0</v>
      </c>
      <c r="R74" s="105">
        <f t="shared" si="1"/>
        <v>1.5</v>
      </c>
      <c r="S74" s="105">
        <f>SUMIFS(Data!D:D,Data!A:A,Vitezistii!B74)</f>
        <v>36.01</v>
      </c>
      <c r="T74" s="11">
        <f>SUMIFS(Data!I:I,Data!A:A,Vitezistii!B74)/COUNTIF(Data!A:A,Vitezistii!B74)</f>
        <v>4.9547296617055928E-3</v>
      </c>
    </row>
    <row r="75" spans="1:20" ht="12.75" x14ac:dyDescent="0.2">
      <c r="A75" s="65">
        <v>74</v>
      </c>
      <c r="B75" s="27" t="s">
        <v>7</v>
      </c>
      <c r="C75" s="105">
        <f>IFERROR(IF(SUMIFS(Data!$K:$K,Data!$A:$A,Vitezistii!$B75,Data!$C:$C,Vitezistii!C$1)=0," ",SUMIFS(Data!$K:$K,Data!$A:$A,Vitezistii!$B75,Data!$C:$C,Vitezistii!C$1))+SUMIFS(Data!$S:$S,Data!$A:$A,Vitezistii!$B75,Data!$C:$C,Vitezistii!C$1),0)</f>
        <v>0</v>
      </c>
      <c r="D75" s="105">
        <f>IFERROR(IF(SUMIFS(Data!$K:$K,Data!$A:$A,Vitezistii!$B75,Data!$C:$C,Vitezistii!D$1)=0," ",SUMIFS(Data!$K:$K,Data!$A:$A,Vitezistii!$B75,Data!$C:$C,Vitezistii!D$1))+SUMIFS(Data!$S:$S,Data!$A:$A,Vitezistii!$B75,Data!$C:$C,Vitezistii!D$1),0)</f>
        <v>0</v>
      </c>
      <c r="E75" s="105">
        <f>IFERROR(IF(SUMIFS(Data!$K:$K,Data!$A:$A,Vitezistii!$B75,Data!$C:$C,Vitezistii!E$1)=0," ",SUMIFS(Data!$K:$K,Data!$A:$A,Vitezistii!$B75,Data!$C:$C,Vitezistii!E$1))+SUMIFS(Data!$S:$S,Data!$A:$A,Vitezistii!$B75,Data!$C:$C,Vitezistii!E$1),0)</f>
        <v>0</v>
      </c>
      <c r="F75" s="105">
        <f>IFERROR(IF(SUMIFS(Data!$K:$K,Data!$A:$A,Vitezistii!$B75,Data!$C:$C,Vitezistii!F$1)=0," ",SUMIFS(Data!$K:$K,Data!$A:$A,Vitezistii!$B75,Data!$C:$C,Vitezistii!F$1))+SUMIFS(Data!$S:$S,Data!$A:$A,Vitezistii!$B75,Data!$C:$C,Vitezistii!F$1),0)</f>
        <v>0</v>
      </c>
      <c r="G75" s="105">
        <f>IFERROR(IF(SUMIFS(Data!$K:$K,Data!$A:$A,Vitezistii!$B75,Data!$C:$C,Vitezistii!G$1)=0," ",SUMIFS(Data!$K:$K,Data!$A:$A,Vitezistii!$B75,Data!$C:$C,Vitezistii!G$1))+SUMIFS(Data!$S:$S,Data!$A:$A,Vitezistii!$B75,Data!$C:$C,Vitezistii!G$1),0)</f>
        <v>0</v>
      </c>
      <c r="H75" s="105">
        <f>IFERROR(IF(SUMIFS(Data!$K:$K,Data!$A:$A,Vitezistii!$B75,Data!$C:$C,Vitezistii!H$1)=0," ",SUMIFS(Data!$K:$K,Data!$A:$A,Vitezistii!$B75,Data!$C:$C,Vitezistii!H$1))+SUMIFS(Data!$S:$S,Data!$A:$A,Vitezistii!$B75,Data!$C:$C,Vitezistii!H$1),0)</f>
        <v>0</v>
      </c>
      <c r="I75" s="105">
        <f>IFERROR(IF(SUMIFS(Data!$K:$K,Data!$A:$A,Vitezistii!$B75,Data!$C:$C,Vitezistii!I$1)=0," ",SUMIFS(Data!$K:$K,Data!$A:$A,Vitezistii!$B75,Data!$C:$C,Vitezistii!I$1))+SUMIFS(Data!$S:$S,Data!$A:$A,Vitezistii!$B75,Data!$C:$C,Vitezistii!I$1),0)</f>
        <v>0</v>
      </c>
      <c r="J75" s="105">
        <f>IFERROR(IF(SUMIFS(Data!$K:$K,Data!$A:$A,Vitezistii!$B75,Data!$C:$C,Vitezistii!J$1)=0," ",SUMIFS(Data!$K:$K,Data!$A:$A,Vitezistii!$B75,Data!$C:$C,Vitezistii!J$1))+SUMIFS(Data!$S:$S,Data!$A:$A,Vitezistii!$B75,Data!$C:$C,Vitezistii!J$1),0)</f>
        <v>0</v>
      </c>
      <c r="K75" s="105">
        <f>IFERROR(IF(SUMIFS(Data!$K:$K,Data!$A:$A,Vitezistii!$B75,Data!$C:$C,Vitezistii!K$1)=0," ",SUMIFS(Data!$K:$K,Data!$A:$A,Vitezistii!$B75,Data!$C:$C,Vitezistii!K$1))+SUMIFS(Data!$S:$S,Data!$A:$A,Vitezistii!$B75,Data!$C:$C,Vitezistii!K$1),0)</f>
        <v>0</v>
      </c>
      <c r="L75" s="105">
        <f>IFERROR(IF(SUMIFS(Data!$K:$K,Data!$A:$A,Vitezistii!$B75,Data!$C:$C,Vitezistii!L$1)=0," ",SUMIFS(Data!$K:$K,Data!$A:$A,Vitezistii!$B75,Data!$C:$C,Vitezistii!L$1))+SUMIFS(Data!$S:$S,Data!$A:$A,Vitezistii!$B75,Data!$C:$C,Vitezistii!L$1),0)</f>
        <v>0</v>
      </c>
      <c r="M75" s="105">
        <f>IFERROR(IF(SUMIFS(Data!$K:$K,Data!$A:$A,Vitezistii!$B75,Data!$C:$C,Vitezistii!M$1)=0," ",SUMIFS(Data!$K:$K,Data!$A:$A,Vitezistii!$B75,Data!$C:$C,Vitezistii!M$1))+SUMIFS(Data!$S:$S,Data!$A:$A,Vitezistii!$B75,Data!$C:$C,Vitezistii!M$1),0)</f>
        <v>0</v>
      </c>
      <c r="N75" s="105">
        <f>IFERROR(IF(SUMIFS(Data!$K:$K,Data!$A:$A,Vitezistii!$B75,Data!$C:$C,Vitezistii!N$1)=0," ",SUMIFS(Data!$K:$K,Data!$A:$A,Vitezistii!$B75,Data!$C:$C,Vitezistii!N$1))+SUMIFS(Data!$S:$S,Data!$A:$A,Vitezistii!$B75,Data!$C:$C,Vitezistii!N$1),0)</f>
        <v>0</v>
      </c>
      <c r="O75" s="105">
        <f>IFERROR(IF(SUMIFS(Data!$K:$K,Data!$A:$A,Vitezistii!$B75,Data!$C:$C,Vitezistii!O$1)=0," ",SUMIFS(Data!$K:$K,Data!$A:$A,Vitezistii!$B75,Data!$C:$C,Vitezistii!O$1))+SUMIFS(Data!$S:$S,Data!$A:$A,Vitezistii!$B75,Data!$C:$C,Vitezistii!O$1),0)</f>
        <v>0</v>
      </c>
      <c r="P75" s="105">
        <f>IFERROR(IF(SUMIFS(Data!$K:$K,Data!$A:$A,Vitezistii!$B75,Data!$C:$C,Vitezistii!P$1)=0," ",SUMIFS(Data!$K:$K,Data!$A:$A,Vitezistii!$B75,Data!$C:$C,Vitezistii!P$1))+SUMIFS(Data!$S:$S,Data!$A:$A,Vitezistii!$B75,Data!$C:$C,Vitezistii!P$1),0)</f>
        <v>0</v>
      </c>
      <c r="Q75" s="105">
        <f>IFERROR(IF(SUMIFS(Data!$K:$K,Data!$A:$A,Vitezistii!$B75,Data!$C:$C,Vitezistii!Q$1)=0," ",SUMIFS(Data!$K:$K,Data!$A:$A,Vitezistii!$B75,Data!$C:$C,Vitezistii!Q$1))+SUMIFS(Data!$S:$S,Data!$A:$A,Vitezistii!$B75,Data!$C:$C,Vitezistii!Q$1),0)</f>
        <v>0</v>
      </c>
      <c r="R75" s="105">
        <f t="shared" si="1"/>
        <v>0</v>
      </c>
      <c r="S75" s="105">
        <f>SUMIFS(Data!D:D,Data!A:A,Vitezistii!B75)</f>
        <v>642.22000000000014</v>
      </c>
      <c r="T75" s="11">
        <f>SUMIFS(Data!I:I,Data!A:A,Vitezistii!B75)/COUNTIF(Data!A:A,Vitezistii!B75)</f>
        <v>8.90977848723923E-3</v>
      </c>
    </row>
    <row r="76" spans="1:20" ht="12.75" x14ac:dyDescent="0.2">
      <c r="A76" s="65">
        <v>75</v>
      </c>
      <c r="B76" s="27"/>
      <c r="C76" s="105">
        <f>IFERROR(IF(SUMIFS(Data!$K:$K,Data!$A:$A,Vitezistii!$B76,Data!$C:$C,Vitezistii!C$1)=0," ",SUMIFS(Data!$K:$K,Data!$A:$A,Vitezistii!$B76,Data!$C:$C,Vitezistii!C$1))+SUMIFS(Data!$S:$S,Data!$A:$A,Vitezistii!$B76,Data!$C:$C,Vitezistii!C$1),0)</f>
        <v>0</v>
      </c>
      <c r="D76" s="105">
        <f>IFERROR(IF(SUMIFS(Data!$K:$K,Data!$A:$A,Vitezistii!$B76,Data!$C:$C,Vitezistii!D$1)=0," ",SUMIFS(Data!$K:$K,Data!$A:$A,Vitezistii!$B76,Data!$C:$C,Vitezistii!D$1))+SUMIFS(Data!$S:$S,Data!$A:$A,Vitezistii!$B76,Data!$C:$C,Vitezistii!D$1),0)</f>
        <v>0</v>
      </c>
      <c r="E76" s="105">
        <f>IFERROR(IF(SUMIFS(Data!$K:$K,Data!$A:$A,Vitezistii!$B76,Data!$C:$C,Vitezistii!E$1)=0," ",SUMIFS(Data!$K:$K,Data!$A:$A,Vitezistii!$B76,Data!$C:$C,Vitezistii!E$1))+SUMIFS(Data!$S:$S,Data!$A:$A,Vitezistii!$B76,Data!$C:$C,Vitezistii!E$1),0)</f>
        <v>0</v>
      </c>
      <c r="F76" s="105">
        <f>IFERROR(IF(SUMIFS(Data!$K:$K,Data!$A:$A,Vitezistii!$B76,Data!$C:$C,Vitezistii!F$1)=0," ",SUMIFS(Data!$K:$K,Data!$A:$A,Vitezistii!$B76,Data!$C:$C,Vitezistii!F$1))+SUMIFS(Data!$S:$S,Data!$A:$A,Vitezistii!$B76,Data!$C:$C,Vitezistii!F$1),0)</f>
        <v>0</v>
      </c>
      <c r="G76" s="105">
        <f>IFERROR(IF(SUMIFS(Data!$K:$K,Data!$A:$A,Vitezistii!$B76,Data!$C:$C,Vitezistii!G$1)=0," ",SUMIFS(Data!$K:$K,Data!$A:$A,Vitezistii!$B76,Data!$C:$C,Vitezistii!G$1))+SUMIFS(Data!$S:$S,Data!$A:$A,Vitezistii!$B76,Data!$C:$C,Vitezistii!G$1),0)</f>
        <v>0</v>
      </c>
      <c r="H76" s="105">
        <f>IFERROR(IF(SUMIFS(Data!$K:$K,Data!$A:$A,Vitezistii!$B76,Data!$C:$C,Vitezistii!H$1)=0," ",SUMIFS(Data!$K:$K,Data!$A:$A,Vitezistii!$B76,Data!$C:$C,Vitezistii!H$1))+SUMIFS(Data!$S:$S,Data!$A:$A,Vitezistii!$B76,Data!$C:$C,Vitezistii!H$1),0)</f>
        <v>0</v>
      </c>
      <c r="I76" s="105">
        <f>IFERROR(IF(SUMIFS(Data!$K:$K,Data!$A:$A,Vitezistii!$B76,Data!$C:$C,Vitezistii!I$1)=0," ",SUMIFS(Data!$K:$K,Data!$A:$A,Vitezistii!$B76,Data!$C:$C,Vitezistii!I$1))+SUMIFS(Data!$S:$S,Data!$A:$A,Vitezistii!$B76,Data!$C:$C,Vitezistii!I$1),0)</f>
        <v>0</v>
      </c>
      <c r="J76" s="105">
        <f>IFERROR(IF(SUMIFS(Data!$K:$K,Data!$A:$A,Vitezistii!$B76,Data!$C:$C,Vitezistii!J$1)=0," ",SUMIFS(Data!$K:$K,Data!$A:$A,Vitezistii!$B76,Data!$C:$C,Vitezistii!J$1))+SUMIFS(Data!$S:$S,Data!$A:$A,Vitezistii!$B76,Data!$C:$C,Vitezistii!J$1),0)</f>
        <v>0</v>
      </c>
      <c r="K76" s="105">
        <f>IFERROR(IF(SUMIFS(Data!$K:$K,Data!$A:$A,Vitezistii!$B76,Data!$C:$C,Vitezistii!K$1)=0," ",SUMIFS(Data!$K:$K,Data!$A:$A,Vitezistii!$B76,Data!$C:$C,Vitezistii!K$1))+SUMIFS(Data!$S:$S,Data!$A:$A,Vitezistii!$B76,Data!$C:$C,Vitezistii!K$1),0)</f>
        <v>0</v>
      </c>
      <c r="L76" s="105">
        <f>IFERROR(IF(SUMIFS(Data!$K:$K,Data!$A:$A,Vitezistii!$B76,Data!$C:$C,Vitezistii!L$1)=0," ",SUMIFS(Data!$K:$K,Data!$A:$A,Vitezistii!$B76,Data!$C:$C,Vitezistii!L$1))+SUMIFS(Data!$S:$S,Data!$A:$A,Vitezistii!$B76,Data!$C:$C,Vitezistii!L$1),0)</f>
        <v>0</v>
      </c>
      <c r="M76" s="105">
        <f>IFERROR(IF(SUMIFS(Data!$K:$K,Data!$A:$A,Vitezistii!$B76,Data!$C:$C,Vitezistii!M$1)=0," ",SUMIFS(Data!$K:$K,Data!$A:$A,Vitezistii!$B76,Data!$C:$C,Vitezistii!M$1))+SUMIFS(Data!$S:$S,Data!$A:$A,Vitezistii!$B76,Data!$C:$C,Vitezistii!M$1),0)</f>
        <v>0</v>
      </c>
      <c r="N76" s="105">
        <f>IFERROR(IF(SUMIFS(Data!$K:$K,Data!$A:$A,Vitezistii!$B76,Data!$C:$C,Vitezistii!N$1)=0," ",SUMIFS(Data!$K:$K,Data!$A:$A,Vitezistii!$B76,Data!$C:$C,Vitezistii!N$1))+SUMIFS(Data!$S:$S,Data!$A:$A,Vitezistii!$B76,Data!$C:$C,Vitezistii!N$1),0)</f>
        <v>0</v>
      </c>
      <c r="O76" s="105">
        <f>IFERROR(IF(SUMIFS(Data!$K:$K,Data!$A:$A,Vitezistii!$B76,Data!$C:$C,Vitezistii!O$1)=0," ",SUMIFS(Data!$K:$K,Data!$A:$A,Vitezistii!$B76,Data!$C:$C,Vitezistii!O$1))+SUMIFS(Data!$S:$S,Data!$A:$A,Vitezistii!$B76,Data!$C:$C,Vitezistii!O$1),0)</f>
        <v>0</v>
      </c>
      <c r="P76" s="105">
        <f>IFERROR(IF(SUMIFS(Data!$K:$K,Data!$A:$A,Vitezistii!$B76,Data!$C:$C,Vitezistii!P$1)=0," ",SUMIFS(Data!$K:$K,Data!$A:$A,Vitezistii!$B76,Data!$C:$C,Vitezistii!P$1))+SUMIFS(Data!$S:$S,Data!$A:$A,Vitezistii!$B76,Data!$C:$C,Vitezistii!P$1),0)</f>
        <v>0</v>
      </c>
      <c r="Q76" s="105">
        <f>IFERROR(IF(SUMIFS(Data!$K:$K,Data!$A:$A,Vitezistii!$B76,Data!$C:$C,Vitezistii!Q$1)=0," ",SUMIFS(Data!$K:$K,Data!$A:$A,Vitezistii!$B76,Data!$C:$C,Vitezistii!Q$1))+SUMIFS(Data!$S:$S,Data!$A:$A,Vitezistii!$B76,Data!$C:$C,Vitezistii!Q$1),0)</f>
        <v>0</v>
      </c>
      <c r="R76" s="105">
        <f t="shared" si="1"/>
        <v>0</v>
      </c>
      <c r="S76" s="105">
        <f>SUMIFS(Data!D:D,Data!A:A,Vitezistii!B76)</f>
        <v>0</v>
      </c>
      <c r="T76" s="11" t="e">
        <f>SUMIFS(Data!I:I,Data!A:A,Vitezistii!B76)/COUNTIF(Data!A:A,Vitezistii!B76)</f>
        <v>#DIV/0!</v>
      </c>
    </row>
  </sheetData>
  <autoFilter ref="A1:T1" xr:uid="{00000000-0001-0000-0B00-000000000000}">
    <sortState xmlns:xlrd2="http://schemas.microsoft.com/office/spreadsheetml/2017/richdata2" ref="A2:T87">
      <sortCondition descending="1" ref="R1"/>
    </sortState>
  </autoFilter>
  <sortState xmlns:xlrd2="http://schemas.microsoft.com/office/spreadsheetml/2017/richdata2" ref="B3:T75">
    <sortCondition descending="1" ref="R3:R75"/>
  </sortState>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5729-3F91-4A38-BF9E-A3720CC65BFF}">
  <sheetPr>
    <tabColor rgb="FF002060"/>
  </sheetPr>
  <dimension ref="A1:R76"/>
  <sheetViews>
    <sheetView workbookViewId="0">
      <pane xSplit="2" ySplit="1" topLeftCell="C2" activePane="bottomRight" state="frozen"/>
      <selection pane="topRight" activeCell="C1" sqref="C1"/>
      <selection pane="bottomLeft" activeCell="A2" sqref="A2"/>
      <selection pane="bottomRight" activeCell="B2" sqref="B2:R75"/>
    </sheetView>
  </sheetViews>
  <sheetFormatPr defaultRowHeight="15" x14ac:dyDescent="0.25"/>
  <cols>
    <col min="1" max="1" width="7.7109375" style="66" customWidth="1"/>
    <col min="2" max="2" width="23" style="21" bestFit="1" customWidth="1"/>
    <col min="3" max="4" width="4.42578125" style="22" bestFit="1" customWidth="1"/>
    <col min="5" max="11" width="4.28515625" style="22" bestFit="1" customWidth="1"/>
    <col min="12" max="12" width="4.42578125" style="22" customWidth="1"/>
    <col min="13" max="14" width="4.28515625" style="22" bestFit="1" customWidth="1"/>
    <col min="15" max="15" width="4.42578125" style="22" customWidth="1"/>
    <col min="16" max="17" width="5.140625" style="22" bestFit="1" customWidth="1"/>
    <col min="18" max="18" width="10.28515625" style="22" bestFit="1" customWidth="1"/>
  </cols>
  <sheetData>
    <row r="1" spans="1:18" x14ac:dyDescent="0.25">
      <c r="A1" s="64" t="s">
        <v>366</v>
      </c>
      <c r="B1" s="25" t="s">
        <v>130</v>
      </c>
      <c r="C1" s="30">
        <v>1</v>
      </c>
      <c r="D1" s="30">
        <v>2</v>
      </c>
      <c r="E1" s="30">
        <v>3</v>
      </c>
      <c r="F1" s="30">
        <v>4</v>
      </c>
      <c r="G1" s="30">
        <v>5</v>
      </c>
      <c r="H1" s="30">
        <v>6</v>
      </c>
      <c r="I1" s="30">
        <v>7</v>
      </c>
      <c r="J1" s="30">
        <v>8</v>
      </c>
      <c r="K1" s="30">
        <v>9</v>
      </c>
      <c r="L1" s="30">
        <v>10</v>
      </c>
      <c r="M1" s="30">
        <v>11</v>
      </c>
      <c r="N1" s="30">
        <v>12</v>
      </c>
      <c r="O1" s="30">
        <v>13</v>
      </c>
      <c r="P1" s="30">
        <v>14</v>
      </c>
      <c r="Q1" s="30">
        <v>15</v>
      </c>
      <c r="R1" s="26" t="s">
        <v>367</v>
      </c>
    </row>
    <row r="2" spans="1:18" x14ac:dyDescent="0.25">
      <c r="A2" s="65">
        <v>1</v>
      </c>
      <c r="B2" s="27" t="s">
        <v>182</v>
      </c>
      <c r="C2" s="28">
        <f>IF(SUMIFS(Data!$L:$L,Data!$A:$A,$B2,Data!$C:$C,C$1)=0,"",SUMIFS(Data!$L:$L,Data!$A:$A,$B2,Data!$C:$C,C$1))</f>
        <v>4</v>
      </c>
      <c r="D2" s="28">
        <f>IF(SUMIFS(Data!$L:$L,Data!$A:$A,$B2,Data!$C:$C,D$1)=0,"",SUMIFS(Data!$L:$L,Data!$A:$A,$B2,Data!$C:$C,D$1))</f>
        <v>4.75</v>
      </c>
      <c r="E2" s="28">
        <f>IF(SUMIFS(Data!$L:$L,Data!$A:$A,$B2,Data!$C:$C,E$1)=0,"",SUMIFS(Data!$L:$L,Data!$A:$A,$B2,Data!$C:$C,E$1))</f>
        <v>5</v>
      </c>
      <c r="F2" s="28">
        <f>IF(SUMIFS(Data!$L:$L,Data!$A:$A,$B2,Data!$C:$C,F$1)=0,"",SUMIFS(Data!$L:$L,Data!$A:$A,$B2,Data!$C:$C,F$1))</f>
        <v>4.75</v>
      </c>
      <c r="G2" s="28">
        <f>IF(SUMIFS(Data!$L:$L,Data!$A:$A,$B2,Data!$C:$C,G$1)=0,"",SUMIFS(Data!$L:$L,Data!$A:$A,$B2,Data!$C:$C,G$1))</f>
        <v>4.5</v>
      </c>
      <c r="H2" s="28">
        <f>IF(SUMIFS(Data!$L:$L,Data!$A:$A,$B2,Data!$C:$C,H$1)=0,"",SUMIFS(Data!$L:$L,Data!$A:$A,$B2,Data!$C:$C,H$1))</f>
        <v>5</v>
      </c>
      <c r="I2" s="28">
        <f>IF(SUMIFS(Data!$L:$L,Data!$A:$A,$B2,Data!$C:$C,I$1)=0,"",SUMIFS(Data!$L:$L,Data!$A:$A,$B2,Data!$C:$C,I$1))</f>
        <v>4.5</v>
      </c>
      <c r="J2" s="28">
        <f>IF(SUMIFS(Data!$L:$L,Data!$A:$A,$B2,Data!$C:$C,J$1)=0,"",SUMIFS(Data!$L:$L,Data!$A:$A,$B2,Data!$C:$C,J$1))</f>
        <v>4.75</v>
      </c>
      <c r="K2" s="28">
        <f>IF(SUMIFS(Data!$L:$L,Data!$A:$A,$B2,Data!$C:$C,K$1)=0,"",SUMIFS(Data!$L:$L,Data!$A:$A,$B2,Data!$C:$C,K$1))</f>
        <v>5</v>
      </c>
      <c r="L2" s="28">
        <f>IF(SUMIFS(Data!$L:$L,Data!$A:$A,$B2,Data!$C:$C,L$1)=0,"",SUMIFS(Data!$L:$L,Data!$A:$A,$B2,Data!$C:$C,L$1))</f>
        <v>5</v>
      </c>
      <c r="M2" s="28">
        <f>IF(SUMIFS(Data!$L:$L,Data!$A:$A,$B2,Data!$C:$C,M$1)=0,"",SUMIFS(Data!$L:$L,Data!$A:$A,$B2,Data!$C:$C,M$1))</f>
        <v>5</v>
      </c>
      <c r="N2" s="28">
        <f>IF(SUMIFS(Data!$L:$L,Data!$A:$A,$B2,Data!$C:$C,N$1)=0,"",SUMIFS(Data!$L:$L,Data!$A:$A,$B2,Data!$C:$C,N$1))</f>
        <v>5</v>
      </c>
      <c r="O2" s="28">
        <f>IF(SUMIFS(Data!$L:$L,Data!$A:$A,$B2,Data!$C:$C,O$1)=0,"",SUMIFS(Data!$L:$L,Data!$A:$A,$B2,Data!$C:$C,O$1))</f>
        <v>5</v>
      </c>
      <c r="P2" s="28">
        <f>IF(SUMIFS(Data!$L:$L,Data!$A:$A,$B2,Data!$C:$C,P$1)=0,"",SUMIFS(Data!$L:$L,Data!$A:$A,$B2,Data!$C:$C,P$1))</f>
        <v>5</v>
      </c>
      <c r="Q2" s="28">
        <f>IF(SUMIFS(Data!$L:$L,Data!$A:$A,$B2,Data!$C:$C,Q$1)=0,"",SUMIFS(Data!$L:$L,Data!$A:$A,$B2,Data!$C:$C,Q$1))</f>
        <v>5</v>
      </c>
      <c r="R2" s="28">
        <f>SUM(C2:Q2)</f>
        <v>72.25</v>
      </c>
    </row>
    <row r="3" spans="1:18" x14ac:dyDescent="0.25">
      <c r="A3" s="65">
        <v>2</v>
      </c>
      <c r="B3" s="27" t="s">
        <v>13</v>
      </c>
      <c r="C3" s="28">
        <f>IF(SUMIFS(Data!$L:$L,Data!$A:$A,$B3,Data!$C:$C,C$1)=0,"",SUMIFS(Data!$L:$L,Data!$A:$A,$B3,Data!$C:$C,C$1))</f>
        <v>4</v>
      </c>
      <c r="D3" s="28">
        <f>IF(SUMIFS(Data!$L:$L,Data!$A:$A,$B3,Data!$C:$C,D$1)=0,"",SUMIFS(Data!$L:$L,Data!$A:$A,$B3,Data!$C:$C,D$1))</f>
        <v>3.5</v>
      </c>
      <c r="E3" s="28">
        <f>IF(SUMIFS(Data!$L:$L,Data!$A:$A,$B3,Data!$C:$C,E$1)=0,"",SUMIFS(Data!$L:$L,Data!$A:$A,$B3,Data!$C:$C,E$1))</f>
        <v>4.75</v>
      </c>
      <c r="F3" s="28">
        <f>IF(SUMIFS(Data!$L:$L,Data!$A:$A,$B3,Data!$C:$C,F$1)=0,"",SUMIFS(Data!$L:$L,Data!$A:$A,$B3,Data!$C:$C,F$1))</f>
        <v>5</v>
      </c>
      <c r="G3" s="28">
        <f>IF(SUMIFS(Data!$L:$L,Data!$A:$A,$B3,Data!$C:$C,G$1)=0,"",SUMIFS(Data!$L:$L,Data!$A:$A,$B3,Data!$C:$C,G$1))</f>
        <v>4.75</v>
      </c>
      <c r="H3" s="28">
        <f>IF(SUMIFS(Data!$L:$L,Data!$A:$A,$B3,Data!$C:$C,H$1)=0,"",SUMIFS(Data!$L:$L,Data!$A:$A,$B3,Data!$C:$C,H$1))</f>
        <v>5</v>
      </c>
      <c r="I3" s="28">
        <f>IF(SUMIFS(Data!$L:$L,Data!$A:$A,$B3,Data!$C:$C,I$1)=0,"",SUMIFS(Data!$L:$L,Data!$A:$A,$B3,Data!$C:$C,I$1))</f>
        <v>5</v>
      </c>
      <c r="J3" s="28">
        <f>IF(SUMIFS(Data!$L:$L,Data!$A:$A,$B3,Data!$C:$C,J$1)=0,"",SUMIFS(Data!$L:$L,Data!$A:$A,$B3,Data!$C:$C,J$1))</f>
        <v>4.5</v>
      </c>
      <c r="K3" s="28">
        <f>IF(SUMIFS(Data!$L:$L,Data!$A:$A,$B3,Data!$C:$C,K$1)=0,"",SUMIFS(Data!$L:$L,Data!$A:$A,$B3,Data!$C:$C,K$1))</f>
        <v>5</v>
      </c>
      <c r="L3" s="28">
        <f>IF(SUMIFS(Data!$L:$L,Data!$A:$A,$B3,Data!$C:$C,L$1)=0,"",SUMIFS(Data!$L:$L,Data!$A:$A,$B3,Data!$C:$C,L$1))</f>
        <v>4.5</v>
      </c>
      <c r="M3" s="28">
        <f>IF(SUMIFS(Data!$L:$L,Data!$A:$A,$B3,Data!$C:$C,M$1)=0,"",SUMIFS(Data!$L:$L,Data!$A:$A,$B3,Data!$C:$C,M$1))</f>
        <v>5</v>
      </c>
      <c r="N3" s="28">
        <f>IF(SUMIFS(Data!$L:$L,Data!$A:$A,$B3,Data!$C:$C,N$1)=0,"",SUMIFS(Data!$L:$L,Data!$A:$A,$B3,Data!$C:$C,N$1))</f>
        <v>5</v>
      </c>
      <c r="O3" s="28">
        <f>IF(SUMIFS(Data!$L:$L,Data!$A:$A,$B3,Data!$C:$C,O$1)=0,"",SUMIFS(Data!$L:$L,Data!$A:$A,$B3,Data!$C:$C,O$1))</f>
        <v>5</v>
      </c>
      <c r="P3" s="28">
        <f>IF(SUMIFS(Data!$L:$L,Data!$A:$A,$B3,Data!$C:$C,P$1)=0,"",SUMIFS(Data!$L:$L,Data!$A:$A,$B3,Data!$C:$C,P$1))</f>
        <v>4</v>
      </c>
      <c r="Q3" s="28">
        <f>IF(SUMIFS(Data!$L:$L,Data!$A:$A,$B3,Data!$C:$C,Q$1)=0,"",SUMIFS(Data!$L:$L,Data!$A:$A,$B3,Data!$C:$C,Q$1))</f>
        <v>5</v>
      </c>
      <c r="R3" s="28">
        <f>SUM(C3:Q3)</f>
        <v>70</v>
      </c>
    </row>
    <row r="4" spans="1:18" x14ac:dyDescent="0.25">
      <c r="A4" s="65">
        <v>3</v>
      </c>
      <c r="B4" s="27" t="s">
        <v>144</v>
      </c>
      <c r="C4" s="28">
        <f>IF(SUMIFS(Data!$L:$L,Data!$A:$A,$B4,Data!$C:$C,C$1)=0,"",SUMIFS(Data!$L:$L,Data!$A:$A,$B4,Data!$C:$C,C$1))</f>
        <v>4.75</v>
      </c>
      <c r="D4" s="28">
        <f>IF(SUMIFS(Data!$L:$L,Data!$A:$A,$B4,Data!$C:$C,D$1)=0,"",SUMIFS(Data!$L:$L,Data!$A:$A,$B4,Data!$C:$C,D$1))</f>
        <v>4</v>
      </c>
      <c r="E4" s="28">
        <f>IF(SUMIFS(Data!$L:$L,Data!$A:$A,$B4,Data!$C:$C,E$1)=0,"",SUMIFS(Data!$L:$L,Data!$A:$A,$B4,Data!$C:$C,E$1))</f>
        <v>5</v>
      </c>
      <c r="F4" s="28">
        <f>IF(SUMIFS(Data!$L:$L,Data!$A:$A,$B4,Data!$C:$C,F$1)=0,"",SUMIFS(Data!$L:$L,Data!$A:$A,$B4,Data!$C:$C,F$1))</f>
        <v>4</v>
      </c>
      <c r="G4" s="28">
        <f>IF(SUMIFS(Data!$L:$L,Data!$A:$A,$B4,Data!$C:$C,G$1)=0,"",SUMIFS(Data!$L:$L,Data!$A:$A,$B4,Data!$C:$C,G$1))</f>
        <v>4.5</v>
      </c>
      <c r="H4" s="28">
        <f>IF(SUMIFS(Data!$L:$L,Data!$A:$A,$B4,Data!$C:$C,H$1)=0,"",SUMIFS(Data!$L:$L,Data!$A:$A,$B4,Data!$C:$C,H$1))</f>
        <v>4.5</v>
      </c>
      <c r="I4" s="28">
        <f>IF(SUMIFS(Data!$L:$L,Data!$A:$A,$B4,Data!$C:$C,I$1)=0,"",SUMIFS(Data!$L:$L,Data!$A:$A,$B4,Data!$C:$C,I$1))</f>
        <v>4.5</v>
      </c>
      <c r="J4" s="28">
        <f>IF(SUMIFS(Data!$L:$L,Data!$A:$A,$B4,Data!$C:$C,J$1)=0,"",SUMIFS(Data!$L:$L,Data!$A:$A,$B4,Data!$C:$C,J$1))</f>
        <v>4.5</v>
      </c>
      <c r="K4" s="28">
        <f>IF(SUMIFS(Data!$L:$L,Data!$A:$A,$B4,Data!$C:$C,K$1)=0,"",SUMIFS(Data!$L:$L,Data!$A:$A,$B4,Data!$C:$C,K$1))</f>
        <v>4.5</v>
      </c>
      <c r="L4" s="28">
        <f>IF(SUMIFS(Data!$L:$L,Data!$A:$A,$B4,Data!$C:$C,L$1)=0,"",SUMIFS(Data!$L:$L,Data!$A:$A,$B4,Data!$C:$C,L$1))</f>
        <v>5</v>
      </c>
      <c r="M4" s="28">
        <f>IF(SUMIFS(Data!$L:$L,Data!$A:$A,$B4,Data!$C:$C,M$1)=0,"",SUMIFS(Data!$L:$L,Data!$A:$A,$B4,Data!$C:$C,M$1))</f>
        <v>4.75</v>
      </c>
      <c r="N4" s="28">
        <f>IF(SUMIFS(Data!$L:$L,Data!$A:$A,$B4,Data!$C:$C,N$1)=0,"",SUMIFS(Data!$L:$L,Data!$A:$A,$B4,Data!$C:$C,N$1))</f>
        <v>5</v>
      </c>
      <c r="O4" s="28">
        <f>IF(SUMIFS(Data!$L:$L,Data!$A:$A,$B4,Data!$C:$C,O$1)=0,"",SUMIFS(Data!$L:$L,Data!$A:$A,$B4,Data!$C:$C,O$1))</f>
        <v>5</v>
      </c>
      <c r="P4" s="28">
        <f>IF(SUMIFS(Data!$L:$L,Data!$A:$A,$B4,Data!$C:$C,P$1)=0,"",SUMIFS(Data!$L:$L,Data!$A:$A,$B4,Data!$C:$C,P$1))</f>
        <v>5</v>
      </c>
      <c r="Q4" s="28">
        <f>IF(SUMIFS(Data!$L:$L,Data!$A:$A,$B4,Data!$C:$C,Q$1)=0,"",SUMIFS(Data!$L:$L,Data!$A:$A,$B4,Data!$C:$C,Q$1))</f>
        <v>5</v>
      </c>
      <c r="R4" s="28">
        <f>SUM(C4:Q4)</f>
        <v>70</v>
      </c>
    </row>
    <row r="5" spans="1:18" x14ac:dyDescent="0.25">
      <c r="A5" s="65">
        <v>4</v>
      </c>
      <c r="B5" s="27" t="s">
        <v>315</v>
      </c>
      <c r="C5" s="28">
        <f>IF(SUMIFS(Data!$L:$L,Data!$A:$A,$B5,Data!$C:$C,C$1)=0,"",SUMIFS(Data!$L:$L,Data!$A:$A,$B5,Data!$C:$C,C$1))</f>
        <v>5</v>
      </c>
      <c r="D5" s="28">
        <f>IF(SUMIFS(Data!$L:$L,Data!$A:$A,$B5,Data!$C:$C,D$1)=0,"",SUMIFS(Data!$L:$L,Data!$A:$A,$B5,Data!$C:$C,D$1))</f>
        <v>3.75</v>
      </c>
      <c r="E5" s="28">
        <f>IF(SUMIFS(Data!$L:$L,Data!$A:$A,$B5,Data!$C:$C,E$1)=0,"",SUMIFS(Data!$L:$L,Data!$A:$A,$B5,Data!$C:$C,E$1))</f>
        <v>5</v>
      </c>
      <c r="F5" s="28">
        <f>IF(SUMIFS(Data!$L:$L,Data!$A:$A,$B5,Data!$C:$C,F$1)=0,"",SUMIFS(Data!$L:$L,Data!$A:$A,$B5,Data!$C:$C,F$1))</f>
        <v>4</v>
      </c>
      <c r="G5" s="28">
        <f>IF(SUMIFS(Data!$L:$L,Data!$A:$A,$B5,Data!$C:$C,G$1)=0,"",SUMIFS(Data!$L:$L,Data!$A:$A,$B5,Data!$C:$C,G$1))</f>
        <v>4</v>
      </c>
      <c r="H5" s="28">
        <f>IF(SUMIFS(Data!$L:$L,Data!$A:$A,$B5,Data!$C:$C,H$1)=0,"",SUMIFS(Data!$L:$L,Data!$A:$A,$B5,Data!$C:$C,H$1))</f>
        <v>4.75</v>
      </c>
      <c r="I5" s="28">
        <f>IF(SUMIFS(Data!$L:$L,Data!$A:$A,$B5,Data!$C:$C,I$1)=0,"",SUMIFS(Data!$L:$L,Data!$A:$A,$B5,Data!$C:$C,I$1))</f>
        <v>4.5</v>
      </c>
      <c r="J5" s="28">
        <f>IF(SUMIFS(Data!$L:$L,Data!$A:$A,$B5,Data!$C:$C,J$1)=0,"",SUMIFS(Data!$L:$L,Data!$A:$A,$B5,Data!$C:$C,J$1))</f>
        <v>5</v>
      </c>
      <c r="K5" s="28">
        <f>IF(SUMIFS(Data!$L:$L,Data!$A:$A,$B5,Data!$C:$C,K$1)=0,"",SUMIFS(Data!$L:$L,Data!$A:$A,$B5,Data!$C:$C,K$1))</f>
        <v>4.5</v>
      </c>
      <c r="L5" s="28">
        <f>IF(SUMIFS(Data!$L:$L,Data!$A:$A,$B5,Data!$C:$C,L$1)=0,"",SUMIFS(Data!$L:$L,Data!$A:$A,$B5,Data!$C:$C,L$1))</f>
        <v>5</v>
      </c>
      <c r="M5" s="28">
        <f>IF(SUMIFS(Data!$L:$L,Data!$A:$A,$B5,Data!$C:$C,M$1)=0,"",SUMIFS(Data!$L:$L,Data!$A:$A,$B5,Data!$C:$C,M$1))</f>
        <v>4.5</v>
      </c>
      <c r="N5" s="28">
        <f>IF(SUMIFS(Data!$L:$L,Data!$A:$A,$B5,Data!$C:$C,N$1)=0,"",SUMIFS(Data!$L:$L,Data!$A:$A,$B5,Data!$C:$C,N$1))</f>
        <v>5</v>
      </c>
      <c r="O5" s="28">
        <f>IF(SUMIFS(Data!$L:$L,Data!$A:$A,$B5,Data!$C:$C,O$1)=0,"",SUMIFS(Data!$L:$L,Data!$A:$A,$B5,Data!$C:$C,O$1))</f>
        <v>4.5</v>
      </c>
      <c r="P5" s="28">
        <f>IF(SUMIFS(Data!$L:$L,Data!$A:$A,$B5,Data!$C:$C,P$1)=0,"",SUMIFS(Data!$L:$L,Data!$A:$A,$B5,Data!$C:$C,P$1))</f>
        <v>4.5</v>
      </c>
      <c r="Q5" s="28">
        <f>IF(SUMIFS(Data!$L:$L,Data!$A:$A,$B5,Data!$C:$C,Q$1)=0,"",SUMIFS(Data!$L:$L,Data!$A:$A,$B5,Data!$C:$C,Q$1))</f>
        <v>5</v>
      </c>
      <c r="R5" s="28">
        <f>SUM(C5:Q5)</f>
        <v>69</v>
      </c>
    </row>
    <row r="6" spans="1:18" x14ac:dyDescent="0.25">
      <c r="A6" s="65">
        <v>5</v>
      </c>
      <c r="B6" s="27" t="s">
        <v>164</v>
      </c>
      <c r="C6" s="28">
        <f>IF(SUMIFS(Data!$L:$L,Data!$A:$A,$B6,Data!$C:$C,C$1)=0,"",SUMIFS(Data!$L:$L,Data!$A:$A,$B6,Data!$C:$C,C$1))</f>
        <v>4.5</v>
      </c>
      <c r="D6" s="28">
        <f>IF(SUMIFS(Data!$L:$L,Data!$A:$A,$B6,Data!$C:$C,D$1)=0,"",SUMIFS(Data!$L:$L,Data!$A:$A,$B6,Data!$C:$C,D$1))</f>
        <v>4.25</v>
      </c>
      <c r="E6" s="28">
        <f>IF(SUMIFS(Data!$L:$L,Data!$A:$A,$B6,Data!$C:$C,E$1)=0,"",SUMIFS(Data!$L:$L,Data!$A:$A,$B6,Data!$C:$C,E$1))</f>
        <v>4.75</v>
      </c>
      <c r="F6" s="28">
        <f>IF(SUMIFS(Data!$L:$L,Data!$A:$A,$B6,Data!$C:$C,F$1)=0,"",SUMIFS(Data!$L:$L,Data!$A:$A,$B6,Data!$C:$C,F$1))</f>
        <v>3.75</v>
      </c>
      <c r="G6" s="28">
        <f>IF(SUMIFS(Data!$L:$L,Data!$A:$A,$B6,Data!$C:$C,G$1)=0,"",SUMIFS(Data!$L:$L,Data!$A:$A,$B6,Data!$C:$C,G$1))</f>
        <v>4.25</v>
      </c>
      <c r="H6" s="28">
        <f>IF(SUMIFS(Data!$L:$L,Data!$A:$A,$B6,Data!$C:$C,H$1)=0,"",SUMIFS(Data!$L:$L,Data!$A:$A,$B6,Data!$C:$C,H$1))</f>
        <v>4.5</v>
      </c>
      <c r="I6" s="28">
        <f>IF(SUMIFS(Data!$L:$L,Data!$A:$A,$B6,Data!$C:$C,I$1)=0,"",SUMIFS(Data!$L:$L,Data!$A:$A,$B6,Data!$C:$C,I$1))</f>
        <v>4</v>
      </c>
      <c r="J6" s="28">
        <f>IF(SUMIFS(Data!$L:$L,Data!$A:$A,$B6,Data!$C:$C,J$1)=0,"",SUMIFS(Data!$L:$L,Data!$A:$A,$B6,Data!$C:$C,J$1))</f>
        <v>5</v>
      </c>
      <c r="K6" s="28">
        <f>IF(SUMIFS(Data!$L:$L,Data!$A:$A,$B6,Data!$C:$C,K$1)=0,"",SUMIFS(Data!$L:$L,Data!$A:$A,$B6,Data!$C:$C,K$1))</f>
        <v>4.5</v>
      </c>
      <c r="L6" s="28">
        <f>IF(SUMIFS(Data!$L:$L,Data!$A:$A,$B6,Data!$C:$C,L$1)=0,"",SUMIFS(Data!$L:$L,Data!$A:$A,$B6,Data!$C:$C,L$1))</f>
        <v>5</v>
      </c>
      <c r="M6" s="28">
        <f>IF(SUMIFS(Data!$L:$L,Data!$A:$A,$B6,Data!$C:$C,M$1)=0,"",SUMIFS(Data!$L:$L,Data!$A:$A,$B6,Data!$C:$C,M$1))</f>
        <v>4.25</v>
      </c>
      <c r="N6" s="28">
        <f>IF(SUMIFS(Data!$L:$L,Data!$A:$A,$B6,Data!$C:$C,N$1)=0,"",SUMIFS(Data!$L:$L,Data!$A:$A,$B6,Data!$C:$C,N$1))</f>
        <v>5</v>
      </c>
      <c r="O6" s="28">
        <f>IF(SUMIFS(Data!$L:$L,Data!$A:$A,$B6,Data!$C:$C,O$1)=0,"",SUMIFS(Data!$L:$L,Data!$A:$A,$B6,Data!$C:$C,O$1))</f>
        <v>4.75</v>
      </c>
      <c r="P6" s="28">
        <f>IF(SUMIFS(Data!$L:$L,Data!$A:$A,$B6,Data!$C:$C,P$1)=0,"",SUMIFS(Data!$L:$L,Data!$A:$A,$B6,Data!$C:$C,P$1))</f>
        <v>4.75</v>
      </c>
      <c r="Q6" s="28">
        <f>IF(SUMIFS(Data!$L:$L,Data!$A:$A,$B6,Data!$C:$C,Q$1)=0,"",SUMIFS(Data!$L:$L,Data!$A:$A,$B6,Data!$C:$C,Q$1))</f>
        <v>3.5</v>
      </c>
      <c r="R6" s="28">
        <f>SUM(C6:Q6)</f>
        <v>66.75</v>
      </c>
    </row>
    <row r="7" spans="1:18" x14ac:dyDescent="0.25">
      <c r="A7" s="65">
        <v>6</v>
      </c>
      <c r="B7" s="27" t="s">
        <v>200</v>
      </c>
      <c r="C7" s="28">
        <f>IF(SUMIFS(Data!$L:$L,Data!$A:$A,$B7,Data!$C:$C,C$1)=0,"",SUMIFS(Data!$L:$L,Data!$A:$A,$B7,Data!$C:$C,C$1))</f>
        <v>5</v>
      </c>
      <c r="D7" s="28">
        <f>IF(SUMIFS(Data!$L:$L,Data!$A:$A,$B7,Data!$C:$C,D$1)=0,"",SUMIFS(Data!$L:$L,Data!$A:$A,$B7,Data!$C:$C,D$1))</f>
        <v>4</v>
      </c>
      <c r="E7" s="28">
        <f>IF(SUMIFS(Data!$L:$L,Data!$A:$A,$B7,Data!$C:$C,E$1)=0,"",SUMIFS(Data!$L:$L,Data!$A:$A,$B7,Data!$C:$C,E$1))</f>
        <v>5</v>
      </c>
      <c r="F7" s="28">
        <f>IF(SUMIFS(Data!$L:$L,Data!$A:$A,$B7,Data!$C:$C,F$1)=0,"",SUMIFS(Data!$L:$L,Data!$A:$A,$B7,Data!$C:$C,F$1))</f>
        <v>5</v>
      </c>
      <c r="G7" s="28">
        <f>IF(SUMIFS(Data!$L:$L,Data!$A:$A,$B7,Data!$C:$C,G$1)=0,"",SUMIFS(Data!$L:$L,Data!$A:$A,$B7,Data!$C:$C,G$1))</f>
        <v>5</v>
      </c>
      <c r="H7" s="28">
        <f>IF(SUMIFS(Data!$L:$L,Data!$A:$A,$B7,Data!$C:$C,H$1)=0,"",SUMIFS(Data!$L:$L,Data!$A:$A,$B7,Data!$C:$C,H$1))</f>
        <v>5</v>
      </c>
      <c r="I7" s="28">
        <f>IF(SUMIFS(Data!$L:$L,Data!$A:$A,$B7,Data!$C:$C,I$1)=0,"",SUMIFS(Data!$L:$L,Data!$A:$A,$B7,Data!$C:$C,I$1))</f>
        <v>4.75</v>
      </c>
      <c r="J7" s="28">
        <f>IF(SUMIFS(Data!$L:$L,Data!$A:$A,$B7,Data!$C:$C,J$1)=0,"",SUMIFS(Data!$L:$L,Data!$A:$A,$B7,Data!$C:$C,J$1))</f>
        <v>2.5</v>
      </c>
      <c r="K7" s="28">
        <f>IF(SUMIFS(Data!$L:$L,Data!$A:$A,$B7,Data!$C:$C,K$1)=0,"",SUMIFS(Data!$L:$L,Data!$A:$A,$B7,Data!$C:$C,K$1))</f>
        <v>4</v>
      </c>
      <c r="L7" s="28">
        <f>IF(SUMIFS(Data!$L:$L,Data!$A:$A,$B7,Data!$C:$C,L$1)=0,"",SUMIFS(Data!$L:$L,Data!$A:$A,$B7,Data!$C:$C,L$1))</f>
        <v>4</v>
      </c>
      <c r="M7" s="28">
        <f>IF(SUMIFS(Data!$L:$L,Data!$A:$A,$B7,Data!$C:$C,M$1)=0,"",SUMIFS(Data!$L:$L,Data!$A:$A,$B7,Data!$C:$C,M$1))</f>
        <v>4</v>
      </c>
      <c r="N7" s="28">
        <f>IF(SUMIFS(Data!$L:$L,Data!$A:$A,$B7,Data!$C:$C,N$1)=0,"",SUMIFS(Data!$L:$L,Data!$A:$A,$B7,Data!$C:$C,N$1))</f>
        <v>5</v>
      </c>
      <c r="O7" s="28">
        <f>IF(SUMIFS(Data!$L:$L,Data!$A:$A,$B7,Data!$C:$C,O$1)=0,"",SUMIFS(Data!$L:$L,Data!$A:$A,$B7,Data!$C:$C,O$1))</f>
        <v>4.5</v>
      </c>
      <c r="P7" s="28" t="str">
        <f>IF(SUMIFS(Data!$L:$L,Data!$A:$A,$B7,Data!$C:$C,P$1)=0,"",SUMIFS(Data!$L:$L,Data!$A:$A,$B7,Data!$C:$C,P$1))</f>
        <v/>
      </c>
      <c r="Q7" s="28">
        <f>IF(SUMIFS(Data!$L:$L,Data!$A:$A,$B7,Data!$C:$C,Q$1)=0,"",SUMIFS(Data!$L:$L,Data!$A:$A,$B7,Data!$C:$C,Q$1))</f>
        <v>5</v>
      </c>
      <c r="R7" s="28">
        <f>SUM(C7:Q7)</f>
        <v>62.75</v>
      </c>
    </row>
    <row r="8" spans="1:18" x14ac:dyDescent="0.25">
      <c r="A8" s="65">
        <v>7</v>
      </c>
      <c r="B8" s="27" t="s">
        <v>58</v>
      </c>
      <c r="C8" s="28">
        <f>IF(SUMIFS(Data!$L:$L,Data!$A:$A,$B8,Data!$C:$C,C$1)=0,"",SUMIFS(Data!$L:$L,Data!$A:$A,$B8,Data!$C:$C,C$1))</f>
        <v>4.25</v>
      </c>
      <c r="D8" s="28">
        <f>IF(SUMIFS(Data!$L:$L,Data!$A:$A,$B8,Data!$C:$C,D$1)=0,"",SUMIFS(Data!$L:$L,Data!$A:$A,$B8,Data!$C:$C,D$1))</f>
        <v>4.75</v>
      </c>
      <c r="E8" s="28">
        <f>IF(SUMIFS(Data!$L:$L,Data!$A:$A,$B8,Data!$C:$C,E$1)=0,"",SUMIFS(Data!$L:$L,Data!$A:$A,$B8,Data!$C:$C,E$1))</f>
        <v>4.25</v>
      </c>
      <c r="F8" s="28">
        <f>IF(SUMIFS(Data!$L:$L,Data!$A:$A,$B8,Data!$C:$C,F$1)=0,"",SUMIFS(Data!$L:$L,Data!$A:$A,$B8,Data!$C:$C,F$1))</f>
        <v>4.25</v>
      </c>
      <c r="G8" s="28">
        <f>IF(SUMIFS(Data!$L:$L,Data!$A:$A,$B8,Data!$C:$C,G$1)=0,"",SUMIFS(Data!$L:$L,Data!$A:$A,$B8,Data!$C:$C,G$1))</f>
        <v>4.5</v>
      </c>
      <c r="H8" s="28">
        <f>IF(SUMIFS(Data!$L:$L,Data!$A:$A,$B8,Data!$C:$C,H$1)=0,"",SUMIFS(Data!$L:$L,Data!$A:$A,$B8,Data!$C:$C,H$1))</f>
        <v>4.25</v>
      </c>
      <c r="I8" s="28">
        <f>IF(SUMIFS(Data!$L:$L,Data!$A:$A,$B8,Data!$C:$C,I$1)=0,"",SUMIFS(Data!$L:$L,Data!$A:$A,$B8,Data!$C:$C,I$1))</f>
        <v>4.5</v>
      </c>
      <c r="J8" s="28">
        <f>IF(SUMIFS(Data!$L:$L,Data!$A:$A,$B8,Data!$C:$C,J$1)=0,"",SUMIFS(Data!$L:$L,Data!$A:$A,$B8,Data!$C:$C,J$1))</f>
        <v>4</v>
      </c>
      <c r="K8" s="28" t="str">
        <f>IF(SUMIFS(Data!$L:$L,Data!$A:$A,$B8,Data!$C:$C,K$1)=0,"",SUMIFS(Data!$L:$L,Data!$A:$A,$B8,Data!$C:$C,K$1))</f>
        <v/>
      </c>
      <c r="L8" s="28">
        <f>IF(SUMIFS(Data!$L:$L,Data!$A:$A,$B8,Data!$C:$C,L$1)=0,"",SUMIFS(Data!$L:$L,Data!$A:$A,$B8,Data!$C:$C,L$1))</f>
        <v>5</v>
      </c>
      <c r="M8" s="28">
        <f>IF(SUMIFS(Data!$L:$L,Data!$A:$A,$B8,Data!$C:$C,M$1)=0,"",SUMIFS(Data!$L:$L,Data!$A:$A,$B8,Data!$C:$C,M$1))</f>
        <v>5</v>
      </c>
      <c r="N8" s="28">
        <f>IF(SUMIFS(Data!$L:$L,Data!$A:$A,$B8,Data!$C:$C,N$1)=0,"",SUMIFS(Data!$L:$L,Data!$A:$A,$B8,Data!$C:$C,N$1))</f>
        <v>4.5</v>
      </c>
      <c r="O8" s="28">
        <f>IF(SUMIFS(Data!$L:$L,Data!$A:$A,$B8,Data!$C:$C,O$1)=0,"",SUMIFS(Data!$L:$L,Data!$A:$A,$B8,Data!$C:$C,O$1))</f>
        <v>3.75</v>
      </c>
      <c r="P8" s="28">
        <f>IF(SUMIFS(Data!$L:$L,Data!$A:$A,$B8,Data!$C:$C,P$1)=0,"",SUMIFS(Data!$L:$L,Data!$A:$A,$B8,Data!$C:$C,P$1))</f>
        <v>4.25</v>
      </c>
      <c r="Q8" s="28">
        <f>IF(SUMIFS(Data!$L:$L,Data!$A:$A,$B8,Data!$C:$C,Q$1)=0,"",SUMIFS(Data!$L:$L,Data!$A:$A,$B8,Data!$C:$C,Q$1))</f>
        <v>4.5</v>
      </c>
      <c r="R8" s="28">
        <f>SUM(C8:Q8)</f>
        <v>61.75</v>
      </c>
    </row>
    <row r="9" spans="1:18" x14ac:dyDescent="0.25">
      <c r="A9" s="65">
        <v>8</v>
      </c>
      <c r="B9" s="27" t="s">
        <v>231</v>
      </c>
      <c r="C9" s="28">
        <f>IF(SUMIFS(Data!$L:$L,Data!$A:$A,$B9,Data!$C:$C,C$1)=0,"",SUMIFS(Data!$L:$L,Data!$A:$A,$B9,Data!$C:$C,C$1))</f>
        <v>2.75</v>
      </c>
      <c r="D9" s="28">
        <f>IF(SUMIFS(Data!$L:$L,Data!$A:$A,$B9,Data!$C:$C,D$1)=0,"",SUMIFS(Data!$L:$L,Data!$A:$A,$B9,Data!$C:$C,D$1))</f>
        <v>3</v>
      </c>
      <c r="E9" s="28">
        <f>IF(SUMIFS(Data!$L:$L,Data!$A:$A,$B9,Data!$C:$C,E$1)=0,"",SUMIFS(Data!$L:$L,Data!$A:$A,$B9,Data!$C:$C,E$1))</f>
        <v>3.5</v>
      </c>
      <c r="F9" s="28">
        <f>IF(SUMIFS(Data!$L:$L,Data!$A:$A,$B9,Data!$C:$C,F$1)=0,"",SUMIFS(Data!$L:$L,Data!$A:$A,$B9,Data!$C:$C,F$1))</f>
        <v>3.5</v>
      </c>
      <c r="G9" s="28">
        <f>IF(SUMIFS(Data!$L:$L,Data!$A:$A,$B9,Data!$C:$C,G$1)=0,"",SUMIFS(Data!$L:$L,Data!$A:$A,$B9,Data!$C:$C,G$1))</f>
        <v>3.75</v>
      </c>
      <c r="H9" s="28">
        <f>IF(SUMIFS(Data!$L:$L,Data!$A:$A,$B9,Data!$C:$C,H$1)=0,"",SUMIFS(Data!$L:$L,Data!$A:$A,$B9,Data!$C:$C,H$1))</f>
        <v>3.5</v>
      </c>
      <c r="I9" s="28">
        <f>IF(SUMIFS(Data!$L:$L,Data!$A:$A,$B9,Data!$C:$C,I$1)=0,"",SUMIFS(Data!$L:$L,Data!$A:$A,$B9,Data!$C:$C,I$1))</f>
        <v>3</v>
      </c>
      <c r="J9" s="28">
        <f>IF(SUMIFS(Data!$L:$L,Data!$A:$A,$B9,Data!$C:$C,J$1)=0,"",SUMIFS(Data!$L:$L,Data!$A:$A,$B9,Data!$C:$C,J$1))</f>
        <v>2.75</v>
      </c>
      <c r="K9" s="28">
        <f>IF(SUMIFS(Data!$L:$L,Data!$A:$A,$B9,Data!$C:$C,K$1)=0,"",SUMIFS(Data!$L:$L,Data!$A:$A,$B9,Data!$C:$C,K$1))</f>
        <v>3</v>
      </c>
      <c r="L9" s="28">
        <f>IF(SUMIFS(Data!$L:$L,Data!$A:$A,$B9,Data!$C:$C,L$1)=0,"",SUMIFS(Data!$L:$L,Data!$A:$A,$B9,Data!$C:$C,L$1))</f>
        <v>3</v>
      </c>
      <c r="M9" s="28">
        <f>IF(SUMIFS(Data!$L:$L,Data!$A:$A,$B9,Data!$C:$C,M$1)=0,"",SUMIFS(Data!$L:$L,Data!$A:$A,$B9,Data!$C:$C,M$1))</f>
        <v>3</v>
      </c>
      <c r="N9" s="28">
        <f>IF(SUMIFS(Data!$L:$L,Data!$A:$A,$B9,Data!$C:$C,N$1)=0,"",SUMIFS(Data!$L:$L,Data!$A:$A,$B9,Data!$C:$C,N$1))</f>
        <v>5</v>
      </c>
      <c r="O9" s="28">
        <f>IF(SUMIFS(Data!$L:$L,Data!$A:$A,$B9,Data!$C:$C,O$1)=0,"",SUMIFS(Data!$L:$L,Data!$A:$A,$B9,Data!$C:$C,O$1))</f>
        <v>3.5</v>
      </c>
      <c r="P9" s="28">
        <f>IF(SUMIFS(Data!$L:$L,Data!$A:$A,$B9,Data!$C:$C,P$1)=0,"",SUMIFS(Data!$L:$L,Data!$A:$A,$B9,Data!$C:$C,P$1))</f>
        <v>2</v>
      </c>
      <c r="Q9" s="28">
        <f>IF(SUMIFS(Data!$L:$L,Data!$A:$A,$B9,Data!$C:$C,Q$1)=0,"",SUMIFS(Data!$L:$L,Data!$A:$A,$B9,Data!$C:$C,Q$1))</f>
        <v>16</v>
      </c>
      <c r="R9" s="28">
        <f>SUM(C9:Q9)</f>
        <v>61.25</v>
      </c>
    </row>
    <row r="10" spans="1:18" x14ac:dyDescent="0.25">
      <c r="A10" s="65">
        <v>9</v>
      </c>
      <c r="B10" s="27" t="s">
        <v>391</v>
      </c>
      <c r="C10" s="28">
        <f>IF(SUMIFS(Data!$L:$L,Data!$A:$A,$B10,Data!$C:$C,C$1)=0,"",SUMIFS(Data!$L:$L,Data!$A:$A,$B10,Data!$C:$C,C$1))</f>
        <v>2.5</v>
      </c>
      <c r="D10" s="28">
        <f>IF(SUMIFS(Data!$L:$L,Data!$A:$A,$B10,Data!$C:$C,D$1)=0,"",SUMIFS(Data!$L:$L,Data!$A:$A,$B10,Data!$C:$C,D$1))</f>
        <v>4.5</v>
      </c>
      <c r="E10" s="28">
        <f>IF(SUMIFS(Data!$L:$L,Data!$A:$A,$B10,Data!$C:$C,E$1)=0,"",SUMIFS(Data!$L:$L,Data!$A:$A,$B10,Data!$C:$C,E$1))</f>
        <v>3.25</v>
      </c>
      <c r="F10" s="28">
        <f>IF(SUMIFS(Data!$L:$L,Data!$A:$A,$B10,Data!$C:$C,F$1)=0,"",SUMIFS(Data!$L:$L,Data!$A:$A,$B10,Data!$C:$C,F$1))</f>
        <v>5</v>
      </c>
      <c r="G10" s="28">
        <f>IF(SUMIFS(Data!$L:$L,Data!$A:$A,$B10,Data!$C:$C,G$1)=0,"",SUMIFS(Data!$L:$L,Data!$A:$A,$B10,Data!$C:$C,G$1))</f>
        <v>3</v>
      </c>
      <c r="H10" s="28">
        <f>IF(SUMIFS(Data!$L:$L,Data!$A:$A,$B10,Data!$C:$C,H$1)=0,"",SUMIFS(Data!$L:$L,Data!$A:$A,$B10,Data!$C:$C,H$1))</f>
        <v>5</v>
      </c>
      <c r="I10" s="28">
        <f>IF(SUMIFS(Data!$L:$L,Data!$A:$A,$B10,Data!$C:$C,I$1)=0,"",SUMIFS(Data!$L:$L,Data!$A:$A,$B10,Data!$C:$C,I$1))</f>
        <v>0.5</v>
      </c>
      <c r="J10" s="28">
        <f>IF(SUMIFS(Data!$L:$L,Data!$A:$A,$B10,Data!$C:$C,J$1)=0,"",SUMIFS(Data!$L:$L,Data!$A:$A,$B10,Data!$C:$C,J$1))</f>
        <v>3.75</v>
      </c>
      <c r="K10" s="28">
        <f>IF(SUMIFS(Data!$L:$L,Data!$A:$A,$B10,Data!$C:$C,K$1)=0,"",SUMIFS(Data!$L:$L,Data!$A:$A,$B10,Data!$C:$C,K$1))</f>
        <v>4.5</v>
      </c>
      <c r="L10" s="28">
        <f>IF(SUMIFS(Data!$L:$L,Data!$A:$A,$B10,Data!$C:$C,L$1)=0,"",SUMIFS(Data!$L:$L,Data!$A:$A,$B10,Data!$C:$C,L$1))</f>
        <v>5</v>
      </c>
      <c r="M10" s="28">
        <f>IF(SUMIFS(Data!$L:$L,Data!$A:$A,$B10,Data!$C:$C,M$1)=0,"",SUMIFS(Data!$L:$L,Data!$A:$A,$B10,Data!$C:$C,M$1))</f>
        <v>4.25</v>
      </c>
      <c r="N10" s="28">
        <f>IF(SUMIFS(Data!$L:$L,Data!$A:$A,$B10,Data!$C:$C,N$1)=0,"",SUMIFS(Data!$L:$L,Data!$A:$A,$B10,Data!$C:$C,N$1))</f>
        <v>5</v>
      </c>
      <c r="O10" s="28">
        <f>IF(SUMIFS(Data!$L:$L,Data!$A:$A,$B10,Data!$C:$C,O$1)=0,"",SUMIFS(Data!$L:$L,Data!$A:$A,$B10,Data!$C:$C,O$1))</f>
        <v>5</v>
      </c>
      <c r="P10" s="28">
        <f>IF(SUMIFS(Data!$L:$L,Data!$A:$A,$B10,Data!$C:$C,P$1)=0,"",SUMIFS(Data!$L:$L,Data!$A:$A,$B10,Data!$C:$C,P$1))</f>
        <v>3.75</v>
      </c>
      <c r="Q10" s="28">
        <f>IF(SUMIFS(Data!$L:$L,Data!$A:$A,$B10,Data!$C:$C,Q$1)=0,"",SUMIFS(Data!$L:$L,Data!$A:$A,$B10,Data!$C:$C,Q$1))</f>
        <v>5</v>
      </c>
      <c r="R10" s="28">
        <f>SUM(C10:Q10)</f>
        <v>60</v>
      </c>
    </row>
    <row r="11" spans="1:18" x14ac:dyDescent="0.25">
      <c r="A11" s="65">
        <v>10</v>
      </c>
      <c r="B11" s="27" t="s">
        <v>483</v>
      </c>
      <c r="C11" s="28">
        <f>IF(SUMIFS(Data!$L:$L,Data!$A:$A,$B11,Data!$C:$C,C$1)=0,"",SUMIFS(Data!$L:$L,Data!$A:$A,$B11,Data!$C:$C,C$1))</f>
        <v>4.5</v>
      </c>
      <c r="D11" s="28">
        <f>IF(SUMIFS(Data!$L:$L,Data!$A:$A,$B11,Data!$C:$C,D$1)=0,"",SUMIFS(Data!$L:$L,Data!$A:$A,$B11,Data!$C:$C,D$1))</f>
        <v>4.5</v>
      </c>
      <c r="E11" s="28">
        <f>IF(SUMIFS(Data!$L:$L,Data!$A:$A,$B11,Data!$C:$C,E$1)=0,"",SUMIFS(Data!$L:$L,Data!$A:$A,$B11,Data!$C:$C,E$1))</f>
        <v>3.75</v>
      </c>
      <c r="F11" s="28">
        <f>IF(SUMIFS(Data!$L:$L,Data!$A:$A,$B11,Data!$C:$C,F$1)=0,"",SUMIFS(Data!$L:$L,Data!$A:$A,$B11,Data!$C:$C,F$1))</f>
        <v>4.5</v>
      </c>
      <c r="G11" s="28">
        <f>IF(SUMIFS(Data!$L:$L,Data!$A:$A,$B11,Data!$C:$C,G$1)=0,"",SUMIFS(Data!$L:$L,Data!$A:$A,$B11,Data!$C:$C,G$1))</f>
        <v>3.75</v>
      </c>
      <c r="H11" s="28">
        <f>IF(SUMIFS(Data!$L:$L,Data!$A:$A,$B11,Data!$C:$C,H$1)=0,"",SUMIFS(Data!$L:$L,Data!$A:$A,$B11,Data!$C:$C,H$1))</f>
        <v>3.75</v>
      </c>
      <c r="I11" s="28">
        <f>IF(SUMIFS(Data!$L:$L,Data!$A:$A,$B11,Data!$C:$C,I$1)=0,"",SUMIFS(Data!$L:$L,Data!$A:$A,$B11,Data!$C:$C,I$1))</f>
        <v>2.75</v>
      </c>
      <c r="J11" s="28">
        <f>IF(SUMIFS(Data!$L:$L,Data!$A:$A,$B11,Data!$C:$C,J$1)=0,"",SUMIFS(Data!$L:$L,Data!$A:$A,$B11,Data!$C:$C,J$1))</f>
        <v>4</v>
      </c>
      <c r="K11" s="28">
        <f>IF(SUMIFS(Data!$L:$L,Data!$A:$A,$B11,Data!$C:$C,K$1)=0,"",SUMIFS(Data!$L:$L,Data!$A:$A,$B11,Data!$C:$C,K$1))</f>
        <v>4.25</v>
      </c>
      <c r="L11" s="28">
        <f>IF(SUMIFS(Data!$L:$L,Data!$A:$A,$B11,Data!$C:$C,L$1)=0,"",SUMIFS(Data!$L:$L,Data!$A:$A,$B11,Data!$C:$C,L$1))</f>
        <v>4</v>
      </c>
      <c r="M11" s="28">
        <f>IF(SUMIFS(Data!$L:$L,Data!$A:$A,$B11,Data!$C:$C,M$1)=0,"",SUMIFS(Data!$L:$L,Data!$A:$A,$B11,Data!$C:$C,M$1))</f>
        <v>3.75</v>
      </c>
      <c r="N11" s="28">
        <f>IF(SUMIFS(Data!$L:$L,Data!$A:$A,$B11,Data!$C:$C,N$1)=0,"",SUMIFS(Data!$L:$L,Data!$A:$A,$B11,Data!$C:$C,N$1))</f>
        <v>5</v>
      </c>
      <c r="O11" s="28">
        <f>IF(SUMIFS(Data!$L:$L,Data!$A:$A,$B11,Data!$C:$C,O$1)=0,"",SUMIFS(Data!$L:$L,Data!$A:$A,$B11,Data!$C:$C,O$1))</f>
        <v>4</v>
      </c>
      <c r="P11" s="28">
        <f>IF(SUMIFS(Data!$L:$L,Data!$A:$A,$B11,Data!$C:$C,P$1)=0,"",SUMIFS(Data!$L:$L,Data!$A:$A,$B11,Data!$C:$C,P$1))</f>
        <v>3.25</v>
      </c>
      <c r="Q11" s="28">
        <f>IF(SUMIFS(Data!$L:$L,Data!$A:$A,$B11,Data!$C:$C,Q$1)=0,"",SUMIFS(Data!$L:$L,Data!$A:$A,$B11,Data!$C:$C,Q$1))</f>
        <v>3.75</v>
      </c>
      <c r="R11" s="28">
        <f>SUM(C11:Q11)</f>
        <v>59.5</v>
      </c>
    </row>
    <row r="12" spans="1:18" x14ac:dyDescent="0.25">
      <c r="A12" s="65">
        <v>11</v>
      </c>
      <c r="B12" s="27" t="s">
        <v>476</v>
      </c>
      <c r="C12" s="28">
        <f>IF(SUMIFS(Data!$L:$L,Data!$A:$A,$B12,Data!$C:$C,C$1)=0,"",SUMIFS(Data!$L:$L,Data!$A:$A,$B12,Data!$C:$C,C$1))</f>
        <v>3.75</v>
      </c>
      <c r="D12" s="28">
        <f>IF(SUMIFS(Data!$L:$L,Data!$A:$A,$B12,Data!$C:$C,D$1)=0,"",SUMIFS(Data!$L:$L,Data!$A:$A,$B12,Data!$C:$C,D$1))</f>
        <v>4</v>
      </c>
      <c r="E12" s="28">
        <f>IF(SUMIFS(Data!$L:$L,Data!$A:$A,$B12,Data!$C:$C,E$1)=0,"",SUMIFS(Data!$L:$L,Data!$A:$A,$B12,Data!$C:$C,E$1))</f>
        <v>3.25</v>
      </c>
      <c r="F12" s="28">
        <f>IF(SUMIFS(Data!$L:$L,Data!$A:$A,$B12,Data!$C:$C,F$1)=0,"",SUMIFS(Data!$L:$L,Data!$A:$A,$B12,Data!$C:$C,F$1))</f>
        <v>3.5</v>
      </c>
      <c r="G12" s="28">
        <f>IF(SUMIFS(Data!$L:$L,Data!$A:$A,$B12,Data!$C:$C,G$1)=0,"",SUMIFS(Data!$L:$L,Data!$A:$A,$B12,Data!$C:$C,G$1))</f>
        <v>4.25</v>
      </c>
      <c r="H12" s="28">
        <f>IF(SUMIFS(Data!$L:$L,Data!$A:$A,$B12,Data!$C:$C,H$1)=0,"",SUMIFS(Data!$L:$L,Data!$A:$A,$B12,Data!$C:$C,H$1))</f>
        <v>3.25</v>
      </c>
      <c r="I12" s="28">
        <f>IF(SUMIFS(Data!$L:$L,Data!$A:$A,$B12,Data!$C:$C,I$1)=0,"",SUMIFS(Data!$L:$L,Data!$A:$A,$B12,Data!$C:$C,I$1))</f>
        <v>4.5</v>
      </c>
      <c r="J12" s="28">
        <f>IF(SUMIFS(Data!$L:$L,Data!$A:$A,$B12,Data!$C:$C,J$1)=0,"",SUMIFS(Data!$L:$L,Data!$A:$A,$B12,Data!$C:$C,J$1))</f>
        <v>4.25</v>
      </c>
      <c r="K12" s="28">
        <f>IF(SUMIFS(Data!$L:$L,Data!$A:$A,$B12,Data!$C:$C,K$1)=0,"",SUMIFS(Data!$L:$L,Data!$A:$A,$B12,Data!$C:$C,K$1))</f>
        <v>4.5</v>
      </c>
      <c r="L12" s="28">
        <f>IF(SUMIFS(Data!$L:$L,Data!$A:$A,$B12,Data!$C:$C,L$1)=0,"",SUMIFS(Data!$L:$L,Data!$A:$A,$B12,Data!$C:$C,L$1))</f>
        <v>4.75</v>
      </c>
      <c r="M12" s="28">
        <f>IF(SUMIFS(Data!$L:$L,Data!$A:$A,$B12,Data!$C:$C,M$1)=0,"",SUMIFS(Data!$L:$L,Data!$A:$A,$B12,Data!$C:$C,M$1))</f>
        <v>4.5</v>
      </c>
      <c r="N12" s="28">
        <f>IF(SUMIFS(Data!$L:$L,Data!$A:$A,$B12,Data!$C:$C,N$1)=0,"",SUMIFS(Data!$L:$L,Data!$A:$A,$B12,Data!$C:$C,N$1))</f>
        <v>5</v>
      </c>
      <c r="O12" s="28" t="str">
        <f>IF(SUMIFS(Data!$L:$L,Data!$A:$A,$B12,Data!$C:$C,O$1)=0,"",SUMIFS(Data!$L:$L,Data!$A:$A,$B12,Data!$C:$C,O$1))</f>
        <v/>
      </c>
      <c r="P12" s="28">
        <f>IF(SUMIFS(Data!$L:$L,Data!$A:$A,$B12,Data!$C:$C,P$1)=0,"",SUMIFS(Data!$L:$L,Data!$A:$A,$B12,Data!$C:$C,P$1))</f>
        <v>5</v>
      </c>
      <c r="Q12" s="28">
        <f>IF(SUMIFS(Data!$L:$L,Data!$A:$A,$B12,Data!$C:$C,Q$1)=0,"",SUMIFS(Data!$L:$L,Data!$A:$A,$B12,Data!$C:$C,Q$1))</f>
        <v>4.75</v>
      </c>
      <c r="R12" s="28">
        <f>SUM(C12:Q12)</f>
        <v>59.25</v>
      </c>
    </row>
    <row r="13" spans="1:18" x14ac:dyDescent="0.25">
      <c r="A13" s="65">
        <v>12</v>
      </c>
      <c r="B13" s="27" t="s">
        <v>206</v>
      </c>
      <c r="C13" s="28">
        <f>IF(SUMIFS(Data!$L:$L,Data!$A:$A,$B13,Data!$C:$C,C$1)=0,"",SUMIFS(Data!$L:$L,Data!$A:$A,$B13,Data!$C:$C,C$1))</f>
        <v>3</v>
      </c>
      <c r="D13" s="28">
        <f>IF(SUMIFS(Data!$L:$L,Data!$A:$A,$B13,Data!$C:$C,D$1)=0,"",SUMIFS(Data!$L:$L,Data!$A:$A,$B13,Data!$C:$C,D$1))</f>
        <v>3.25</v>
      </c>
      <c r="E13" s="28">
        <f>IF(SUMIFS(Data!$L:$L,Data!$A:$A,$B13,Data!$C:$C,E$1)=0,"",SUMIFS(Data!$L:$L,Data!$A:$A,$B13,Data!$C:$C,E$1))</f>
        <v>3.5</v>
      </c>
      <c r="F13" s="28">
        <f>IF(SUMIFS(Data!$L:$L,Data!$A:$A,$B13,Data!$C:$C,F$1)=0,"",SUMIFS(Data!$L:$L,Data!$A:$A,$B13,Data!$C:$C,F$1))</f>
        <v>3.75</v>
      </c>
      <c r="G13" s="28">
        <f>IF(SUMIFS(Data!$L:$L,Data!$A:$A,$B13,Data!$C:$C,G$1)=0,"",SUMIFS(Data!$L:$L,Data!$A:$A,$B13,Data!$C:$C,G$1))</f>
        <v>3.75</v>
      </c>
      <c r="H13" s="28">
        <f>IF(SUMIFS(Data!$L:$L,Data!$A:$A,$B13,Data!$C:$C,H$1)=0,"",SUMIFS(Data!$L:$L,Data!$A:$A,$B13,Data!$C:$C,H$1))</f>
        <v>3</v>
      </c>
      <c r="I13" s="28">
        <f>IF(SUMIFS(Data!$L:$L,Data!$A:$A,$B13,Data!$C:$C,I$1)=0,"",SUMIFS(Data!$L:$L,Data!$A:$A,$B13,Data!$C:$C,I$1))</f>
        <v>3.75</v>
      </c>
      <c r="J13" s="28">
        <f>IF(SUMIFS(Data!$L:$L,Data!$A:$A,$B13,Data!$C:$C,J$1)=0,"",SUMIFS(Data!$L:$L,Data!$A:$A,$B13,Data!$C:$C,J$1))</f>
        <v>3.75</v>
      </c>
      <c r="K13" s="28">
        <f>IF(SUMIFS(Data!$L:$L,Data!$A:$A,$B13,Data!$C:$C,K$1)=0,"",SUMIFS(Data!$L:$L,Data!$A:$A,$B13,Data!$C:$C,K$1))</f>
        <v>4.75</v>
      </c>
      <c r="L13" s="28">
        <f>IF(SUMIFS(Data!$L:$L,Data!$A:$A,$B13,Data!$C:$C,L$1)=0,"",SUMIFS(Data!$L:$L,Data!$A:$A,$B13,Data!$C:$C,L$1))</f>
        <v>4.5</v>
      </c>
      <c r="M13" s="28">
        <f>IF(SUMIFS(Data!$L:$L,Data!$A:$A,$B13,Data!$C:$C,M$1)=0,"",SUMIFS(Data!$L:$L,Data!$A:$A,$B13,Data!$C:$C,M$1))</f>
        <v>4.5</v>
      </c>
      <c r="N13" s="28">
        <f>IF(SUMIFS(Data!$L:$L,Data!$A:$A,$B13,Data!$C:$C,N$1)=0,"",SUMIFS(Data!$L:$L,Data!$A:$A,$B13,Data!$C:$C,N$1))</f>
        <v>4.5</v>
      </c>
      <c r="O13" s="28">
        <f>IF(SUMIFS(Data!$L:$L,Data!$A:$A,$B13,Data!$C:$C,O$1)=0,"",SUMIFS(Data!$L:$L,Data!$A:$A,$B13,Data!$C:$C,O$1))</f>
        <v>4.75</v>
      </c>
      <c r="P13" s="28">
        <f>IF(SUMIFS(Data!$L:$L,Data!$A:$A,$B13,Data!$C:$C,P$1)=0,"",SUMIFS(Data!$L:$L,Data!$A:$A,$B13,Data!$C:$C,P$1))</f>
        <v>4</v>
      </c>
      <c r="Q13" s="28">
        <f>IF(SUMIFS(Data!$L:$L,Data!$A:$A,$B13,Data!$C:$C,Q$1)=0,"",SUMIFS(Data!$L:$L,Data!$A:$A,$B13,Data!$C:$C,Q$1))</f>
        <v>4.25</v>
      </c>
      <c r="R13" s="28">
        <f>SUM(C13:Q13)</f>
        <v>59</v>
      </c>
    </row>
    <row r="14" spans="1:18" x14ac:dyDescent="0.25">
      <c r="A14" s="65">
        <v>13</v>
      </c>
      <c r="B14" s="27" t="s">
        <v>323</v>
      </c>
      <c r="C14" s="28">
        <f>IF(SUMIFS(Data!$L:$L,Data!$A:$A,$B14,Data!$C:$C,C$1)=0,"",SUMIFS(Data!$L:$L,Data!$A:$A,$B14,Data!$C:$C,C$1))</f>
        <v>4</v>
      </c>
      <c r="D14" s="28">
        <f>IF(SUMIFS(Data!$L:$L,Data!$A:$A,$B14,Data!$C:$C,D$1)=0,"",SUMIFS(Data!$L:$L,Data!$A:$A,$B14,Data!$C:$C,D$1))</f>
        <v>4.25</v>
      </c>
      <c r="E14" s="28">
        <f>IF(SUMIFS(Data!$L:$L,Data!$A:$A,$B14,Data!$C:$C,E$1)=0,"",SUMIFS(Data!$L:$L,Data!$A:$A,$B14,Data!$C:$C,E$1))</f>
        <v>4</v>
      </c>
      <c r="F14" s="28">
        <f>IF(SUMIFS(Data!$L:$L,Data!$A:$A,$B14,Data!$C:$C,F$1)=0,"",SUMIFS(Data!$L:$L,Data!$A:$A,$B14,Data!$C:$C,F$1))</f>
        <v>4</v>
      </c>
      <c r="G14" s="28">
        <f>IF(SUMIFS(Data!$L:$L,Data!$A:$A,$B14,Data!$C:$C,G$1)=0,"",SUMIFS(Data!$L:$L,Data!$A:$A,$B14,Data!$C:$C,G$1))</f>
        <v>4.75</v>
      </c>
      <c r="H14" s="28">
        <f>IF(SUMIFS(Data!$L:$L,Data!$A:$A,$B14,Data!$C:$C,H$1)=0,"",SUMIFS(Data!$L:$L,Data!$A:$A,$B14,Data!$C:$C,H$1))</f>
        <v>2.25</v>
      </c>
      <c r="I14" s="28">
        <f>IF(SUMIFS(Data!$L:$L,Data!$A:$A,$B14,Data!$C:$C,I$1)=0,"",SUMIFS(Data!$L:$L,Data!$A:$A,$B14,Data!$C:$C,I$1))</f>
        <v>4</v>
      </c>
      <c r="J14" s="28">
        <f>IF(SUMIFS(Data!$L:$L,Data!$A:$A,$B14,Data!$C:$C,J$1)=0,"",SUMIFS(Data!$L:$L,Data!$A:$A,$B14,Data!$C:$C,J$1))</f>
        <v>4</v>
      </c>
      <c r="K14" s="28" t="str">
        <f>IF(SUMIFS(Data!$L:$L,Data!$A:$A,$B14,Data!$C:$C,K$1)=0,"",SUMIFS(Data!$L:$L,Data!$A:$A,$B14,Data!$C:$C,K$1))</f>
        <v/>
      </c>
      <c r="L14" s="28">
        <f>IF(SUMIFS(Data!$L:$L,Data!$A:$A,$B14,Data!$C:$C,L$1)=0,"",SUMIFS(Data!$L:$L,Data!$A:$A,$B14,Data!$C:$C,L$1))</f>
        <v>4</v>
      </c>
      <c r="M14" s="28">
        <f>IF(SUMIFS(Data!$L:$L,Data!$A:$A,$B14,Data!$C:$C,M$1)=0,"",SUMIFS(Data!$L:$L,Data!$A:$A,$B14,Data!$C:$C,M$1))</f>
        <v>4</v>
      </c>
      <c r="N14" s="28">
        <f>IF(SUMIFS(Data!$L:$L,Data!$A:$A,$B14,Data!$C:$C,N$1)=0,"",SUMIFS(Data!$L:$L,Data!$A:$A,$B14,Data!$C:$C,N$1))</f>
        <v>4.5</v>
      </c>
      <c r="O14" s="28">
        <f>IF(SUMIFS(Data!$L:$L,Data!$A:$A,$B14,Data!$C:$C,O$1)=0,"",SUMIFS(Data!$L:$L,Data!$A:$A,$B14,Data!$C:$C,O$1))</f>
        <v>4.25</v>
      </c>
      <c r="P14" s="28">
        <f>IF(SUMIFS(Data!$L:$L,Data!$A:$A,$B14,Data!$C:$C,P$1)=0,"",SUMIFS(Data!$L:$L,Data!$A:$A,$B14,Data!$C:$C,P$1))</f>
        <v>4.25</v>
      </c>
      <c r="Q14" s="28">
        <f>IF(SUMIFS(Data!$L:$L,Data!$A:$A,$B14,Data!$C:$C,Q$1)=0,"",SUMIFS(Data!$L:$L,Data!$A:$A,$B14,Data!$C:$C,Q$1))</f>
        <v>4.25</v>
      </c>
      <c r="R14" s="28">
        <f>SUM(C14:Q14)</f>
        <v>56.5</v>
      </c>
    </row>
    <row r="15" spans="1:18" x14ac:dyDescent="0.25">
      <c r="A15" s="65">
        <v>14</v>
      </c>
      <c r="B15" s="27" t="s">
        <v>53</v>
      </c>
      <c r="C15" s="28" t="str">
        <f>IF(SUMIFS(Data!$L:$L,Data!$A:$A,$B15,Data!$C:$C,C$1)=0,"",SUMIFS(Data!$L:$L,Data!$A:$A,$B15,Data!$C:$C,C$1))</f>
        <v/>
      </c>
      <c r="D15" s="28">
        <f>IF(SUMIFS(Data!$L:$L,Data!$A:$A,$B15,Data!$C:$C,D$1)=0,"",SUMIFS(Data!$L:$L,Data!$A:$A,$B15,Data!$C:$C,D$1))</f>
        <v>3.25</v>
      </c>
      <c r="E15" s="28">
        <f>IF(SUMIFS(Data!$L:$L,Data!$A:$A,$B15,Data!$C:$C,E$1)=0,"",SUMIFS(Data!$L:$L,Data!$A:$A,$B15,Data!$C:$C,E$1))</f>
        <v>4.25</v>
      </c>
      <c r="F15" s="28">
        <f>IF(SUMIFS(Data!$L:$L,Data!$A:$A,$B15,Data!$C:$C,F$1)=0,"",SUMIFS(Data!$L:$L,Data!$A:$A,$B15,Data!$C:$C,F$1))</f>
        <v>4.25</v>
      </c>
      <c r="G15" s="28">
        <f>IF(SUMIFS(Data!$L:$L,Data!$A:$A,$B15,Data!$C:$C,G$1)=0,"",SUMIFS(Data!$L:$L,Data!$A:$A,$B15,Data!$C:$C,G$1))</f>
        <v>4.5</v>
      </c>
      <c r="H15" s="28">
        <f>IF(SUMIFS(Data!$L:$L,Data!$A:$A,$B15,Data!$C:$C,H$1)=0,"",SUMIFS(Data!$L:$L,Data!$A:$A,$B15,Data!$C:$C,H$1))</f>
        <v>5</v>
      </c>
      <c r="I15" s="28">
        <f>IF(SUMIFS(Data!$L:$L,Data!$A:$A,$B15,Data!$C:$C,I$1)=0,"",SUMIFS(Data!$L:$L,Data!$A:$A,$B15,Data!$C:$C,I$1))</f>
        <v>3</v>
      </c>
      <c r="J15" s="28">
        <f>IF(SUMIFS(Data!$L:$L,Data!$A:$A,$B15,Data!$C:$C,J$1)=0,"",SUMIFS(Data!$L:$L,Data!$A:$A,$B15,Data!$C:$C,J$1))</f>
        <v>4.5</v>
      </c>
      <c r="K15" s="28">
        <f>IF(SUMIFS(Data!$L:$L,Data!$A:$A,$B15,Data!$C:$C,K$1)=0,"",SUMIFS(Data!$L:$L,Data!$A:$A,$B15,Data!$C:$C,K$1))</f>
        <v>2.5</v>
      </c>
      <c r="L15" s="28">
        <f>IF(SUMIFS(Data!$L:$L,Data!$A:$A,$B15,Data!$C:$C,L$1)=0,"",SUMIFS(Data!$L:$L,Data!$A:$A,$B15,Data!$C:$C,L$1))</f>
        <v>2.5</v>
      </c>
      <c r="M15" s="28">
        <f>IF(SUMIFS(Data!$L:$L,Data!$A:$A,$B15,Data!$C:$C,M$1)=0,"",SUMIFS(Data!$L:$L,Data!$A:$A,$B15,Data!$C:$C,M$1))</f>
        <v>4</v>
      </c>
      <c r="N15" s="28">
        <f>IF(SUMIFS(Data!$L:$L,Data!$A:$A,$B15,Data!$C:$C,N$1)=0,"",SUMIFS(Data!$L:$L,Data!$A:$A,$B15,Data!$C:$C,N$1))</f>
        <v>5</v>
      </c>
      <c r="O15" s="28">
        <f>IF(SUMIFS(Data!$L:$L,Data!$A:$A,$B15,Data!$C:$C,O$1)=0,"",SUMIFS(Data!$L:$L,Data!$A:$A,$B15,Data!$C:$C,O$1))</f>
        <v>3.25</v>
      </c>
      <c r="P15" s="28">
        <f>IF(SUMIFS(Data!$L:$L,Data!$A:$A,$B15,Data!$C:$C,P$1)=0,"",SUMIFS(Data!$L:$L,Data!$A:$A,$B15,Data!$C:$C,P$1))</f>
        <v>5</v>
      </c>
      <c r="Q15" s="28">
        <f>IF(SUMIFS(Data!$L:$L,Data!$A:$A,$B15,Data!$C:$C,Q$1)=0,"",SUMIFS(Data!$L:$L,Data!$A:$A,$B15,Data!$C:$C,Q$1))</f>
        <v>4.5</v>
      </c>
      <c r="R15" s="28">
        <f>SUM(C15:Q15)</f>
        <v>55.5</v>
      </c>
    </row>
    <row r="16" spans="1:18" x14ac:dyDescent="0.25">
      <c r="A16" s="65">
        <v>15</v>
      </c>
      <c r="B16" s="190" t="s">
        <v>343</v>
      </c>
      <c r="C16" s="28">
        <f>IF(SUMIFS(Data!$L:$L,Data!$A:$A,$B16,Data!$C:$C,C$1)=0,"",SUMIFS(Data!$L:$L,Data!$A:$A,$B16,Data!$C:$C,C$1))</f>
        <v>2.75</v>
      </c>
      <c r="D16" s="28">
        <f>IF(SUMIFS(Data!$L:$L,Data!$A:$A,$B16,Data!$C:$C,D$1)=0,"",SUMIFS(Data!$L:$L,Data!$A:$A,$B16,Data!$C:$C,D$1))</f>
        <v>4</v>
      </c>
      <c r="E16" s="28">
        <f>IF(SUMIFS(Data!$L:$L,Data!$A:$A,$B16,Data!$C:$C,E$1)=0,"",SUMIFS(Data!$L:$L,Data!$A:$A,$B16,Data!$C:$C,E$1))</f>
        <v>3</v>
      </c>
      <c r="F16" s="28">
        <f>IF(SUMIFS(Data!$L:$L,Data!$A:$A,$B16,Data!$C:$C,F$1)=0,"",SUMIFS(Data!$L:$L,Data!$A:$A,$B16,Data!$C:$C,F$1))</f>
        <v>4</v>
      </c>
      <c r="G16" s="28">
        <f>IF(SUMIFS(Data!$L:$L,Data!$A:$A,$B16,Data!$C:$C,G$1)=0,"",SUMIFS(Data!$L:$L,Data!$A:$A,$B16,Data!$C:$C,G$1))</f>
        <v>4</v>
      </c>
      <c r="H16" s="28">
        <f>IF(SUMIFS(Data!$L:$L,Data!$A:$A,$B16,Data!$C:$C,H$1)=0,"",SUMIFS(Data!$L:$L,Data!$A:$A,$B16,Data!$C:$C,H$1))</f>
        <v>4</v>
      </c>
      <c r="I16" s="28">
        <f>IF(SUMIFS(Data!$L:$L,Data!$A:$A,$B16,Data!$C:$C,I$1)=0,"",SUMIFS(Data!$L:$L,Data!$A:$A,$B16,Data!$C:$C,I$1))</f>
        <v>3.75</v>
      </c>
      <c r="J16" s="28">
        <f>IF(SUMIFS(Data!$L:$L,Data!$A:$A,$B16,Data!$C:$C,J$1)=0,"",SUMIFS(Data!$L:$L,Data!$A:$A,$B16,Data!$C:$C,J$1))</f>
        <v>5</v>
      </c>
      <c r="K16" s="28">
        <f>IF(SUMIFS(Data!$L:$L,Data!$A:$A,$B16,Data!$C:$C,K$1)=0,"",SUMIFS(Data!$L:$L,Data!$A:$A,$B16,Data!$C:$C,K$1))</f>
        <v>3.5</v>
      </c>
      <c r="L16" s="28">
        <f>IF(SUMIFS(Data!$L:$L,Data!$A:$A,$B16,Data!$C:$C,L$1)=0,"",SUMIFS(Data!$L:$L,Data!$A:$A,$B16,Data!$C:$C,L$1))</f>
        <v>4.5</v>
      </c>
      <c r="M16" s="28">
        <f>IF(SUMIFS(Data!$L:$L,Data!$A:$A,$B16,Data!$C:$C,M$1)=0,"",SUMIFS(Data!$L:$L,Data!$A:$A,$B16,Data!$C:$C,M$1))</f>
        <v>3.5</v>
      </c>
      <c r="N16" s="28">
        <f>IF(SUMIFS(Data!$L:$L,Data!$A:$A,$B16,Data!$C:$C,N$1)=0,"",SUMIFS(Data!$L:$L,Data!$A:$A,$B16,Data!$C:$C,N$1))</f>
        <v>2.5</v>
      </c>
      <c r="O16" s="28">
        <f>IF(SUMIFS(Data!$L:$L,Data!$A:$A,$B16,Data!$C:$C,O$1)=0,"",SUMIFS(Data!$L:$L,Data!$A:$A,$B16,Data!$C:$C,O$1))</f>
        <v>3</v>
      </c>
      <c r="P16" s="28">
        <f>IF(SUMIFS(Data!$L:$L,Data!$A:$A,$B16,Data!$C:$C,P$1)=0,"",SUMIFS(Data!$L:$L,Data!$A:$A,$B16,Data!$C:$C,P$1))</f>
        <v>4.75</v>
      </c>
      <c r="Q16" s="28">
        <f>IF(SUMIFS(Data!$L:$L,Data!$A:$A,$B16,Data!$C:$C,Q$1)=0,"",SUMIFS(Data!$L:$L,Data!$A:$A,$B16,Data!$C:$C,Q$1))</f>
        <v>2</v>
      </c>
      <c r="R16" s="28">
        <f>SUM(C16:Q16)</f>
        <v>54.25</v>
      </c>
    </row>
    <row r="17" spans="1:18" x14ac:dyDescent="0.25">
      <c r="A17" s="65">
        <v>16</v>
      </c>
      <c r="B17" s="27" t="s">
        <v>109</v>
      </c>
      <c r="C17" s="28">
        <f>IF(SUMIFS(Data!$L:$L,Data!$A:$A,$B17,Data!$C:$C,C$1)=0,"",SUMIFS(Data!$L:$L,Data!$A:$A,$B17,Data!$C:$C,C$1))</f>
        <v>3.5</v>
      </c>
      <c r="D17" s="28">
        <f>IF(SUMIFS(Data!$L:$L,Data!$A:$A,$B17,Data!$C:$C,D$1)=0,"",SUMIFS(Data!$L:$L,Data!$A:$A,$B17,Data!$C:$C,D$1))</f>
        <v>4</v>
      </c>
      <c r="E17" s="28">
        <f>IF(SUMIFS(Data!$L:$L,Data!$A:$A,$B17,Data!$C:$C,E$1)=0,"",SUMIFS(Data!$L:$L,Data!$A:$A,$B17,Data!$C:$C,E$1))</f>
        <v>4.25</v>
      </c>
      <c r="F17" s="28">
        <f>IF(SUMIFS(Data!$L:$L,Data!$A:$A,$B17,Data!$C:$C,F$1)=0,"",SUMIFS(Data!$L:$L,Data!$A:$A,$B17,Data!$C:$C,F$1))</f>
        <v>2.75</v>
      </c>
      <c r="G17" s="28">
        <f>IF(SUMIFS(Data!$L:$L,Data!$A:$A,$B17,Data!$C:$C,G$1)=0,"",SUMIFS(Data!$L:$L,Data!$A:$A,$B17,Data!$C:$C,G$1))</f>
        <v>5</v>
      </c>
      <c r="H17" s="28">
        <f>IF(SUMIFS(Data!$L:$L,Data!$A:$A,$B17,Data!$C:$C,H$1)=0,"",SUMIFS(Data!$L:$L,Data!$A:$A,$B17,Data!$C:$C,H$1))</f>
        <v>0.5</v>
      </c>
      <c r="I17" s="28">
        <f>IF(SUMIFS(Data!$L:$L,Data!$A:$A,$B17,Data!$C:$C,I$1)=0,"",SUMIFS(Data!$L:$L,Data!$A:$A,$B17,Data!$C:$C,I$1))</f>
        <v>2.25</v>
      </c>
      <c r="J17" s="28">
        <f>IF(SUMIFS(Data!$L:$L,Data!$A:$A,$B17,Data!$C:$C,J$1)=0,"",SUMIFS(Data!$L:$L,Data!$A:$A,$B17,Data!$C:$C,J$1))</f>
        <v>4</v>
      </c>
      <c r="K17" s="28">
        <f>IF(SUMIFS(Data!$L:$L,Data!$A:$A,$B17,Data!$C:$C,K$1)=0,"",SUMIFS(Data!$L:$L,Data!$A:$A,$B17,Data!$C:$C,K$1))</f>
        <v>5</v>
      </c>
      <c r="L17" s="28">
        <f>IF(SUMIFS(Data!$L:$L,Data!$A:$A,$B17,Data!$C:$C,L$1)=0,"",SUMIFS(Data!$L:$L,Data!$A:$A,$B17,Data!$C:$C,L$1))</f>
        <v>5</v>
      </c>
      <c r="M17" s="28">
        <f>IF(SUMIFS(Data!$L:$L,Data!$A:$A,$B17,Data!$C:$C,M$1)=0,"",SUMIFS(Data!$L:$L,Data!$A:$A,$B17,Data!$C:$C,M$1))</f>
        <v>0.75</v>
      </c>
      <c r="N17" s="28">
        <f>IF(SUMIFS(Data!$L:$L,Data!$A:$A,$B17,Data!$C:$C,N$1)=0,"",SUMIFS(Data!$L:$L,Data!$A:$A,$B17,Data!$C:$C,N$1))</f>
        <v>4.75</v>
      </c>
      <c r="O17" s="28">
        <f>IF(SUMIFS(Data!$L:$L,Data!$A:$A,$B17,Data!$C:$C,O$1)=0,"",SUMIFS(Data!$L:$L,Data!$A:$A,$B17,Data!$C:$C,O$1))</f>
        <v>4</v>
      </c>
      <c r="P17" s="28">
        <f>IF(SUMIFS(Data!$L:$L,Data!$A:$A,$B17,Data!$C:$C,P$1)=0,"",SUMIFS(Data!$L:$L,Data!$A:$A,$B17,Data!$C:$C,P$1))</f>
        <v>3.75</v>
      </c>
      <c r="Q17" s="28">
        <f>IF(SUMIFS(Data!$L:$L,Data!$A:$A,$B17,Data!$C:$C,Q$1)=0,"",SUMIFS(Data!$L:$L,Data!$A:$A,$B17,Data!$C:$C,Q$1))</f>
        <v>4.5</v>
      </c>
      <c r="R17" s="28">
        <f>SUM(C17:Q17)</f>
        <v>54</v>
      </c>
    </row>
    <row r="18" spans="1:18" x14ac:dyDescent="0.25">
      <c r="A18" s="65">
        <v>17</v>
      </c>
      <c r="B18" s="27" t="s">
        <v>477</v>
      </c>
      <c r="C18" s="28">
        <f>IF(SUMIFS(Data!$L:$L,Data!$A:$A,$B18,Data!$C:$C,C$1)=0,"",SUMIFS(Data!$L:$L,Data!$A:$A,$B18,Data!$C:$C,C$1))</f>
        <v>1.75</v>
      </c>
      <c r="D18" s="28">
        <f>IF(SUMIFS(Data!$L:$L,Data!$A:$A,$B18,Data!$C:$C,D$1)=0,"",SUMIFS(Data!$L:$L,Data!$A:$A,$B18,Data!$C:$C,D$1))</f>
        <v>3.5</v>
      </c>
      <c r="E18" s="28">
        <f>IF(SUMIFS(Data!$L:$L,Data!$A:$A,$B18,Data!$C:$C,E$1)=0,"",SUMIFS(Data!$L:$L,Data!$A:$A,$B18,Data!$C:$C,E$1))</f>
        <v>4</v>
      </c>
      <c r="F18" s="28">
        <f>IF(SUMIFS(Data!$L:$L,Data!$A:$A,$B18,Data!$C:$C,F$1)=0,"",SUMIFS(Data!$L:$L,Data!$A:$A,$B18,Data!$C:$C,F$1))</f>
        <v>3.75</v>
      </c>
      <c r="G18" s="28">
        <f>IF(SUMIFS(Data!$L:$L,Data!$A:$A,$B18,Data!$C:$C,G$1)=0,"",SUMIFS(Data!$L:$L,Data!$A:$A,$B18,Data!$C:$C,G$1))</f>
        <v>3.5</v>
      </c>
      <c r="H18" s="28">
        <f>IF(SUMIFS(Data!$L:$L,Data!$A:$A,$B18,Data!$C:$C,H$1)=0,"",SUMIFS(Data!$L:$L,Data!$A:$A,$B18,Data!$C:$C,H$1))</f>
        <v>3.5</v>
      </c>
      <c r="I18" s="28">
        <f>IF(SUMIFS(Data!$L:$L,Data!$A:$A,$B18,Data!$C:$C,I$1)=0,"",SUMIFS(Data!$L:$L,Data!$A:$A,$B18,Data!$C:$C,I$1))</f>
        <v>2.5</v>
      </c>
      <c r="J18" s="28">
        <f>IF(SUMIFS(Data!$L:$L,Data!$A:$A,$B18,Data!$C:$C,J$1)=0,"",SUMIFS(Data!$L:$L,Data!$A:$A,$B18,Data!$C:$C,J$1))</f>
        <v>3.25</v>
      </c>
      <c r="K18" s="28">
        <f>IF(SUMIFS(Data!$L:$L,Data!$A:$A,$B18,Data!$C:$C,K$1)=0,"",SUMIFS(Data!$L:$L,Data!$A:$A,$B18,Data!$C:$C,K$1))</f>
        <v>3.25</v>
      </c>
      <c r="L18" s="28">
        <f>IF(SUMIFS(Data!$L:$L,Data!$A:$A,$B18,Data!$C:$C,L$1)=0,"",SUMIFS(Data!$L:$L,Data!$A:$A,$B18,Data!$C:$C,L$1))</f>
        <v>3.75</v>
      </c>
      <c r="M18" s="28">
        <f>IF(SUMIFS(Data!$L:$L,Data!$A:$A,$B18,Data!$C:$C,M$1)=0,"",SUMIFS(Data!$L:$L,Data!$A:$A,$B18,Data!$C:$C,M$1))</f>
        <v>4</v>
      </c>
      <c r="N18" s="28">
        <f>IF(SUMIFS(Data!$L:$L,Data!$A:$A,$B18,Data!$C:$C,N$1)=0,"",SUMIFS(Data!$L:$L,Data!$A:$A,$B18,Data!$C:$C,N$1))</f>
        <v>3.75</v>
      </c>
      <c r="O18" s="28">
        <f>IF(SUMIFS(Data!$L:$L,Data!$A:$A,$B18,Data!$C:$C,O$1)=0,"",SUMIFS(Data!$L:$L,Data!$A:$A,$B18,Data!$C:$C,O$1))</f>
        <v>3.75</v>
      </c>
      <c r="P18" s="28">
        <f>IF(SUMIFS(Data!$L:$L,Data!$A:$A,$B18,Data!$C:$C,P$1)=0,"",SUMIFS(Data!$L:$L,Data!$A:$A,$B18,Data!$C:$C,P$1))</f>
        <v>3.5</v>
      </c>
      <c r="Q18" s="28">
        <f>IF(SUMIFS(Data!$L:$L,Data!$A:$A,$B18,Data!$C:$C,Q$1)=0,"",SUMIFS(Data!$L:$L,Data!$A:$A,$B18,Data!$C:$C,Q$1))</f>
        <v>4</v>
      </c>
      <c r="R18" s="28">
        <f>SUM(C18:Q18)</f>
        <v>51.75</v>
      </c>
    </row>
    <row r="19" spans="1:18" x14ac:dyDescent="0.25">
      <c r="A19" s="65">
        <v>18</v>
      </c>
      <c r="B19" s="27" t="s">
        <v>339</v>
      </c>
      <c r="C19" s="28">
        <f>IF(SUMIFS(Data!$L:$L,Data!$A:$A,$B19,Data!$C:$C,C$1)=0,"",SUMIFS(Data!$L:$L,Data!$A:$A,$B19,Data!$C:$C,C$1))</f>
        <v>2</v>
      </c>
      <c r="D19" s="28">
        <f>IF(SUMIFS(Data!$L:$L,Data!$A:$A,$B19,Data!$C:$C,D$1)=0,"",SUMIFS(Data!$L:$L,Data!$A:$A,$B19,Data!$C:$C,D$1))</f>
        <v>2</v>
      </c>
      <c r="E19" s="28">
        <f>IF(SUMIFS(Data!$L:$L,Data!$A:$A,$B19,Data!$C:$C,E$1)=0,"",SUMIFS(Data!$L:$L,Data!$A:$A,$B19,Data!$C:$C,E$1))</f>
        <v>4.75</v>
      </c>
      <c r="F19" s="28">
        <f>IF(SUMIFS(Data!$L:$L,Data!$A:$A,$B19,Data!$C:$C,F$1)=0,"",SUMIFS(Data!$L:$L,Data!$A:$A,$B19,Data!$C:$C,F$1))</f>
        <v>2.75</v>
      </c>
      <c r="G19" s="28">
        <f>IF(SUMIFS(Data!$L:$L,Data!$A:$A,$B19,Data!$C:$C,G$1)=0,"",SUMIFS(Data!$L:$L,Data!$A:$A,$B19,Data!$C:$C,G$1))</f>
        <v>3</v>
      </c>
      <c r="H19" s="28">
        <f>IF(SUMIFS(Data!$L:$L,Data!$A:$A,$B19,Data!$C:$C,H$1)=0,"",SUMIFS(Data!$L:$L,Data!$A:$A,$B19,Data!$C:$C,H$1))</f>
        <v>4.5</v>
      </c>
      <c r="I19" s="28">
        <f>IF(SUMIFS(Data!$L:$L,Data!$A:$A,$B19,Data!$C:$C,I$1)=0,"",SUMIFS(Data!$L:$L,Data!$A:$A,$B19,Data!$C:$C,I$1))</f>
        <v>2</v>
      </c>
      <c r="J19" s="28">
        <f>IF(SUMIFS(Data!$L:$L,Data!$A:$A,$B19,Data!$C:$C,J$1)=0,"",SUMIFS(Data!$L:$L,Data!$A:$A,$B19,Data!$C:$C,J$1))</f>
        <v>5</v>
      </c>
      <c r="K19" s="28">
        <f>IF(SUMIFS(Data!$L:$L,Data!$A:$A,$B19,Data!$C:$C,K$1)=0,"",SUMIFS(Data!$L:$L,Data!$A:$A,$B19,Data!$C:$C,K$1))</f>
        <v>3.5</v>
      </c>
      <c r="L19" s="28">
        <f>IF(SUMIFS(Data!$L:$L,Data!$A:$A,$B19,Data!$C:$C,L$1)=0,"",SUMIFS(Data!$L:$L,Data!$A:$A,$B19,Data!$C:$C,L$1))</f>
        <v>3.74</v>
      </c>
      <c r="M19" s="28">
        <f>IF(SUMIFS(Data!$L:$L,Data!$A:$A,$B19,Data!$C:$C,M$1)=0,"",SUMIFS(Data!$L:$L,Data!$A:$A,$B19,Data!$C:$C,M$1))</f>
        <v>3</v>
      </c>
      <c r="N19" s="28">
        <f>IF(SUMIFS(Data!$L:$L,Data!$A:$A,$B19,Data!$C:$C,N$1)=0,"",SUMIFS(Data!$L:$L,Data!$A:$A,$B19,Data!$C:$C,N$1))</f>
        <v>4.25</v>
      </c>
      <c r="O19" s="28">
        <f>IF(SUMIFS(Data!$L:$L,Data!$A:$A,$B19,Data!$C:$C,O$1)=0,"",SUMIFS(Data!$L:$L,Data!$A:$A,$B19,Data!$C:$C,O$1))</f>
        <v>5</v>
      </c>
      <c r="P19" s="28">
        <f>IF(SUMIFS(Data!$L:$L,Data!$A:$A,$B19,Data!$C:$C,P$1)=0,"",SUMIFS(Data!$L:$L,Data!$A:$A,$B19,Data!$C:$C,P$1))</f>
        <v>3.5</v>
      </c>
      <c r="Q19" s="28">
        <f>IF(SUMIFS(Data!$L:$L,Data!$A:$A,$B19,Data!$C:$C,Q$1)=0,"",SUMIFS(Data!$L:$L,Data!$A:$A,$B19,Data!$C:$C,Q$1))</f>
        <v>2.75</v>
      </c>
      <c r="R19" s="28">
        <f>SUM(C19:Q19)</f>
        <v>51.74</v>
      </c>
    </row>
    <row r="20" spans="1:18" x14ac:dyDescent="0.25">
      <c r="A20" s="65">
        <v>19</v>
      </c>
      <c r="B20" s="27" t="s">
        <v>342</v>
      </c>
      <c r="C20" s="28">
        <f>IF(SUMIFS(Data!$L:$L,Data!$A:$A,$B20,Data!$C:$C,C$1)=0,"",SUMIFS(Data!$L:$L,Data!$A:$A,$B20,Data!$C:$C,C$1))</f>
        <v>2.75</v>
      </c>
      <c r="D20" s="28">
        <f>IF(SUMIFS(Data!$L:$L,Data!$A:$A,$B20,Data!$C:$C,D$1)=0,"",SUMIFS(Data!$L:$L,Data!$A:$A,$B20,Data!$C:$C,D$1))</f>
        <v>3</v>
      </c>
      <c r="E20" s="28" t="str">
        <f>IF(SUMIFS(Data!$L:$L,Data!$A:$A,$B20,Data!$C:$C,E$1)=0,"",SUMIFS(Data!$L:$L,Data!$A:$A,$B20,Data!$C:$C,E$1))</f>
        <v/>
      </c>
      <c r="F20" s="28">
        <f>IF(SUMIFS(Data!$L:$L,Data!$A:$A,$B20,Data!$C:$C,F$1)=0,"",SUMIFS(Data!$L:$L,Data!$A:$A,$B20,Data!$C:$C,F$1))</f>
        <v>2.25</v>
      </c>
      <c r="G20" s="28">
        <f>IF(SUMIFS(Data!$L:$L,Data!$A:$A,$B20,Data!$C:$C,G$1)=0,"",SUMIFS(Data!$L:$L,Data!$A:$A,$B20,Data!$C:$C,G$1))</f>
        <v>3.75</v>
      </c>
      <c r="H20" s="28">
        <f>IF(SUMIFS(Data!$L:$L,Data!$A:$A,$B20,Data!$C:$C,H$1)=0,"",SUMIFS(Data!$L:$L,Data!$A:$A,$B20,Data!$C:$C,H$1))</f>
        <v>3.5</v>
      </c>
      <c r="I20" s="28">
        <f>IF(SUMIFS(Data!$L:$L,Data!$A:$A,$B20,Data!$C:$C,I$1)=0,"",SUMIFS(Data!$L:$L,Data!$A:$A,$B20,Data!$C:$C,I$1))</f>
        <v>4.25</v>
      </c>
      <c r="J20" s="28">
        <f>IF(SUMIFS(Data!$L:$L,Data!$A:$A,$B20,Data!$C:$C,J$1)=0,"",SUMIFS(Data!$L:$L,Data!$A:$A,$B20,Data!$C:$C,J$1))</f>
        <v>4</v>
      </c>
      <c r="K20" s="28">
        <f>IF(SUMIFS(Data!$L:$L,Data!$A:$A,$B20,Data!$C:$C,K$1)=0,"",SUMIFS(Data!$L:$L,Data!$A:$A,$B20,Data!$C:$C,K$1))</f>
        <v>3.75</v>
      </c>
      <c r="L20" s="28">
        <f>IF(SUMIFS(Data!$L:$L,Data!$A:$A,$B20,Data!$C:$C,L$1)=0,"",SUMIFS(Data!$L:$L,Data!$A:$A,$B20,Data!$C:$C,L$1))</f>
        <v>4</v>
      </c>
      <c r="M20" s="28">
        <f>IF(SUMIFS(Data!$L:$L,Data!$A:$A,$B20,Data!$C:$C,M$1)=0,"",SUMIFS(Data!$L:$L,Data!$A:$A,$B20,Data!$C:$C,M$1))</f>
        <v>4</v>
      </c>
      <c r="N20" s="28">
        <f>IF(SUMIFS(Data!$L:$L,Data!$A:$A,$B20,Data!$C:$C,N$1)=0,"",SUMIFS(Data!$L:$L,Data!$A:$A,$B20,Data!$C:$C,N$1))</f>
        <v>3.75</v>
      </c>
      <c r="O20" s="28">
        <f>IF(SUMIFS(Data!$L:$L,Data!$A:$A,$B20,Data!$C:$C,O$1)=0,"",SUMIFS(Data!$L:$L,Data!$A:$A,$B20,Data!$C:$C,O$1))</f>
        <v>2.75</v>
      </c>
      <c r="P20" s="28">
        <f>IF(SUMIFS(Data!$L:$L,Data!$A:$A,$B20,Data!$C:$C,P$1)=0,"",SUMIFS(Data!$L:$L,Data!$A:$A,$B20,Data!$C:$C,P$1))</f>
        <v>4</v>
      </c>
      <c r="Q20" s="28">
        <f>IF(SUMIFS(Data!$L:$L,Data!$A:$A,$B20,Data!$C:$C,Q$1)=0,"",SUMIFS(Data!$L:$L,Data!$A:$A,$B20,Data!$C:$C,Q$1))</f>
        <v>4</v>
      </c>
      <c r="R20" s="28">
        <f>SUM(C20:Q20)</f>
        <v>49.75</v>
      </c>
    </row>
    <row r="21" spans="1:18" x14ac:dyDescent="0.25">
      <c r="A21" s="65">
        <v>20</v>
      </c>
      <c r="B21" s="27" t="s">
        <v>39</v>
      </c>
      <c r="C21" s="28">
        <f>IF(SUMIFS(Data!$L:$L,Data!$A:$A,$B21,Data!$C:$C,C$1)=0,"",SUMIFS(Data!$L:$L,Data!$A:$A,$B21,Data!$C:$C,C$1))</f>
        <v>3.25</v>
      </c>
      <c r="D21" s="28">
        <f>IF(SUMIFS(Data!$L:$L,Data!$A:$A,$B21,Data!$C:$C,D$1)=0,"",SUMIFS(Data!$L:$L,Data!$A:$A,$B21,Data!$C:$C,D$1))</f>
        <v>3.5</v>
      </c>
      <c r="E21" s="28">
        <f>IF(SUMIFS(Data!$L:$L,Data!$A:$A,$B21,Data!$C:$C,E$1)=0,"",SUMIFS(Data!$L:$L,Data!$A:$A,$B21,Data!$C:$C,E$1))</f>
        <v>3</v>
      </c>
      <c r="F21" s="28">
        <f>IF(SUMIFS(Data!$L:$L,Data!$A:$A,$B21,Data!$C:$C,F$1)=0,"",SUMIFS(Data!$L:$L,Data!$A:$A,$B21,Data!$C:$C,F$1))</f>
        <v>4</v>
      </c>
      <c r="G21" s="28">
        <f>IF(SUMIFS(Data!$L:$L,Data!$A:$A,$B21,Data!$C:$C,G$1)=0,"",SUMIFS(Data!$L:$L,Data!$A:$A,$B21,Data!$C:$C,G$1))</f>
        <v>3.5</v>
      </c>
      <c r="H21" s="28">
        <f>IF(SUMIFS(Data!$L:$L,Data!$A:$A,$B21,Data!$C:$C,H$1)=0,"",SUMIFS(Data!$L:$L,Data!$A:$A,$B21,Data!$C:$C,H$1))</f>
        <v>3.25</v>
      </c>
      <c r="I21" s="28">
        <f>IF(SUMIFS(Data!$L:$L,Data!$A:$A,$B21,Data!$C:$C,I$1)=0,"",SUMIFS(Data!$L:$L,Data!$A:$A,$B21,Data!$C:$C,I$1))</f>
        <v>2.75</v>
      </c>
      <c r="J21" s="28">
        <f>IF(SUMIFS(Data!$L:$L,Data!$A:$A,$B21,Data!$C:$C,J$1)=0,"",SUMIFS(Data!$L:$L,Data!$A:$A,$B21,Data!$C:$C,J$1))</f>
        <v>3</v>
      </c>
      <c r="K21" s="28">
        <f>IF(SUMIFS(Data!$L:$L,Data!$A:$A,$B21,Data!$C:$C,K$1)=0,"",SUMIFS(Data!$L:$L,Data!$A:$A,$B21,Data!$C:$C,K$1))</f>
        <v>2.75</v>
      </c>
      <c r="L21" s="28">
        <f>IF(SUMIFS(Data!$L:$L,Data!$A:$A,$B21,Data!$C:$C,L$1)=0,"",SUMIFS(Data!$L:$L,Data!$A:$A,$B21,Data!$C:$C,L$1))</f>
        <v>3.25</v>
      </c>
      <c r="M21" s="28">
        <f>IF(SUMIFS(Data!$L:$L,Data!$A:$A,$B21,Data!$C:$C,M$1)=0,"",SUMIFS(Data!$L:$L,Data!$A:$A,$B21,Data!$C:$C,M$1))</f>
        <v>3</v>
      </c>
      <c r="N21" s="28">
        <f>IF(SUMIFS(Data!$L:$L,Data!$A:$A,$B21,Data!$C:$C,N$1)=0,"",SUMIFS(Data!$L:$L,Data!$A:$A,$B21,Data!$C:$C,N$1))</f>
        <v>4</v>
      </c>
      <c r="O21" s="28">
        <f>IF(SUMIFS(Data!$L:$L,Data!$A:$A,$B21,Data!$C:$C,O$1)=0,"",SUMIFS(Data!$L:$L,Data!$A:$A,$B21,Data!$C:$C,O$1))</f>
        <v>3</v>
      </c>
      <c r="P21" s="28">
        <f>IF(SUMIFS(Data!$L:$L,Data!$A:$A,$B21,Data!$C:$C,P$1)=0,"",SUMIFS(Data!$L:$L,Data!$A:$A,$B21,Data!$C:$C,P$1))</f>
        <v>3</v>
      </c>
      <c r="Q21" s="28">
        <f>IF(SUMIFS(Data!$L:$L,Data!$A:$A,$B21,Data!$C:$C,Q$1)=0,"",SUMIFS(Data!$L:$L,Data!$A:$A,$B21,Data!$C:$C,Q$1))</f>
        <v>4</v>
      </c>
      <c r="R21" s="28">
        <f>SUM(C21:Q21)</f>
        <v>49.25</v>
      </c>
    </row>
    <row r="22" spans="1:18" x14ac:dyDescent="0.25">
      <c r="A22" s="65">
        <v>21</v>
      </c>
      <c r="B22" s="27" t="s">
        <v>122</v>
      </c>
      <c r="C22" s="28">
        <f>IF(SUMIFS(Data!$L:$L,Data!$A:$A,$B22,Data!$C:$C,C$1)=0,"",SUMIFS(Data!$L:$L,Data!$A:$A,$B22,Data!$C:$C,C$1))</f>
        <v>2.5</v>
      </c>
      <c r="D22" s="28">
        <f>IF(SUMIFS(Data!$L:$L,Data!$A:$A,$B22,Data!$C:$C,D$1)=0,"",SUMIFS(Data!$L:$L,Data!$A:$A,$B22,Data!$C:$C,D$1))</f>
        <v>2.5</v>
      </c>
      <c r="E22" s="28">
        <f>IF(SUMIFS(Data!$L:$L,Data!$A:$A,$B22,Data!$C:$C,E$1)=0,"",SUMIFS(Data!$L:$L,Data!$A:$A,$B22,Data!$C:$C,E$1))</f>
        <v>3.5</v>
      </c>
      <c r="F22" s="28">
        <f>IF(SUMIFS(Data!$L:$L,Data!$A:$A,$B22,Data!$C:$C,F$1)=0,"",SUMIFS(Data!$L:$L,Data!$A:$A,$B22,Data!$C:$C,F$1))</f>
        <v>3.5</v>
      </c>
      <c r="G22" s="28">
        <f>IF(SUMIFS(Data!$L:$L,Data!$A:$A,$B22,Data!$C:$C,G$1)=0,"",SUMIFS(Data!$L:$L,Data!$A:$A,$B22,Data!$C:$C,G$1))</f>
        <v>2.75</v>
      </c>
      <c r="H22" s="28">
        <f>IF(SUMIFS(Data!$L:$L,Data!$A:$A,$B22,Data!$C:$C,H$1)=0,"",SUMIFS(Data!$L:$L,Data!$A:$A,$B22,Data!$C:$C,H$1))</f>
        <v>3</v>
      </c>
      <c r="I22" s="28">
        <f>IF(SUMIFS(Data!$L:$L,Data!$A:$A,$B22,Data!$C:$C,I$1)=0,"",SUMIFS(Data!$L:$L,Data!$A:$A,$B22,Data!$C:$C,I$1))</f>
        <v>2</v>
      </c>
      <c r="J22" s="28">
        <f>IF(SUMIFS(Data!$L:$L,Data!$A:$A,$B22,Data!$C:$C,J$1)=0,"",SUMIFS(Data!$L:$L,Data!$A:$A,$B22,Data!$C:$C,J$1))</f>
        <v>2</v>
      </c>
      <c r="K22" s="28">
        <f>IF(SUMIFS(Data!$L:$L,Data!$A:$A,$B22,Data!$C:$C,K$1)=0,"",SUMIFS(Data!$L:$L,Data!$A:$A,$B22,Data!$C:$C,K$1))</f>
        <v>3.5</v>
      </c>
      <c r="L22" s="28">
        <f>IF(SUMIFS(Data!$L:$L,Data!$A:$A,$B22,Data!$C:$C,L$1)=0,"",SUMIFS(Data!$L:$L,Data!$A:$A,$B22,Data!$C:$C,L$1))</f>
        <v>3</v>
      </c>
      <c r="M22" s="28">
        <f>IF(SUMIFS(Data!$L:$L,Data!$A:$A,$B22,Data!$C:$C,M$1)=0,"",SUMIFS(Data!$L:$L,Data!$A:$A,$B22,Data!$C:$C,M$1))</f>
        <v>3</v>
      </c>
      <c r="N22" s="28">
        <f>IF(SUMIFS(Data!$L:$L,Data!$A:$A,$B22,Data!$C:$C,N$1)=0,"",SUMIFS(Data!$L:$L,Data!$A:$A,$B22,Data!$C:$C,N$1))</f>
        <v>3.5</v>
      </c>
      <c r="O22" s="28">
        <f>IF(SUMIFS(Data!$L:$L,Data!$A:$A,$B22,Data!$C:$C,O$1)=0,"",SUMIFS(Data!$L:$L,Data!$A:$A,$B22,Data!$C:$C,O$1))</f>
        <v>5</v>
      </c>
      <c r="P22" s="28">
        <f>IF(SUMIFS(Data!$L:$L,Data!$A:$A,$B22,Data!$C:$C,P$1)=0,"",SUMIFS(Data!$L:$L,Data!$A:$A,$B22,Data!$C:$C,P$1))</f>
        <v>3</v>
      </c>
      <c r="Q22" s="28">
        <f>IF(SUMIFS(Data!$L:$L,Data!$A:$A,$B22,Data!$C:$C,Q$1)=0,"",SUMIFS(Data!$L:$L,Data!$A:$A,$B22,Data!$C:$C,Q$1))</f>
        <v>3.25</v>
      </c>
      <c r="R22" s="28">
        <f>SUM(C22:Q22)</f>
        <v>46</v>
      </c>
    </row>
    <row r="23" spans="1:18" x14ac:dyDescent="0.25">
      <c r="A23" s="65">
        <v>22</v>
      </c>
      <c r="B23" s="27" t="s">
        <v>325</v>
      </c>
      <c r="C23" s="28">
        <f>IF(SUMIFS(Data!$L:$L,Data!$A:$A,$B23,Data!$C:$C,C$1)=0,"",SUMIFS(Data!$L:$L,Data!$A:$A,$B23,Data!$C:$C,C$1))</f>
        <v>4</v>
      </c>
      <c r="D23" s="28">
        <f>IF(SUMIFS(Data!$L:$L,Data!$A:$A,$B23,Data!$C:$C,D$1)=0,"",SUMIFS(Data!$L:$L,Data!$A:$A,$B23,Data!$C:$C,D$1))</f>
        <v>2.5</v>
      </c>
      <c r="E23" s="28">
        <f>IF(SUMIFS(Data!$L:$L,Data!$A:$A,$B23,Data!$C:$C,E$1)=0,"",SUMIFS(Data!$L:$L,Data!$A:$A,$B23,Data!$C:$C,E$1))</f>
        <v>2</v>
      </c>
      <c r="F23" s="28">
        <f>IF(SUMIFS(Data!$L:$L,Data!$A:$A,$B23,Data!$C:$C,F$1)=0,"",SUMIFS(Data!$L:$L,Data!$A:$A,$B23,Data!$C:$C,F$1))</f>
        <v>2.5</v>
      </c>
      <c r="G23" s="28">
        <f>IF(SUMIFS(Data!$L:$L,Data!$A:$A,$B23,Data!$C:$C,G$1)=0,"",SUMIFS(Data!$L:$L,Data!$A:$A,$B23,Data!$C:$C,G$1))</f>
        <v>3.5</v>
      </c>
      <c r="H23" s="28">
        <f>IF(SUMIFS(Data!$L:$L,Data!$A:$A,$B23,Data!$C:$C,H$1)=0,"",SUMIFS(Data!$L:$L,Data!$A:$A,$B23,Data!$C:$C,H$1))</f>
        <v>2</v>
      </c>
      <c r="I23" s="28">
        <f>IF(SUMIFS(Data!$L:$L,Data!$A:$A,$B23,Data!$C:$C,I$1)=0,"",SUMIFS(Data!$L:$L,Data!$A:$A,$B23,Data!$C:$C,I$1))</f>
        <v>2.25</v>
      </c>
      <c r="J23" s="28">
        <f>IF(SUMIFS(Data!$L:$L,Data!$A:$A,$B23,Data!$C:$C,J$1)=0,"",SUMIFS(Data!$L:$L,Data!$A:$A,$B23,Data!$C:$C,J$1))</f>
        <v>4</v>
      </c>
      <c r="K23" s="28">
        <f>IF(SUMIFS(Data!$L:$L,Data!$A:$A,$B23,Data!$C:$C,K$1)=0,"",SUMIFS(Data!$L:$L,Data!$A:$A,$B23,Data!$C:$C,K$1))</f>
        <v>3.75</v>
      </c>
      <c r="L23" s="28">
        <f>IF(SUMIFS(Data!$L:$L,Data!$A:$A,$B23,Data!$C:$C,L$1)=0,"",SUMIFS(Data!$L:$L,Data!$A:$A,$B23,Data!$C:$C,L$1))</f>
        <v>3</v>
      </c>
      <c r="M23" s="28">
        <f>IF(SUMIFS(Data!$L:$L,Data!$A:$A,$B23,Data!$C:$C,M$1)=0,"",SUMIFS(Data!$L:$L,Data!$A:$A,$B23,Data!$C:$C,M$1))</f>
        <v>3.5</v>
      </c>
      <c r="N23" s="28">
        <f>IF(SUMIFS(Data!$L:$L,Data!$A:$A,$B23,Data!$C:$C,N$1)=0,"",SUMIFS(Data!$L:$L,Data!$A:$A,$B23,Data!$C:$C,N$1))</f>
        <v>1.5</v>
      </c>
      <c r="O23" s="28">
        <f>IF(SUMIFS(Data!$L:$L,Data!$A:$A,$B23,Data!$C:$C,O$1)=0,"",SUMIFS(Data!$L:$L,Data!$A:$A,$B23,Data!$C:$C,O$1))</f>
        <v>4.5</v>
      </c>
      <c r="P23" s="28">
        <f>IF(SUMIFS(Data!$L:$L,Data!$A:$A,$B23,Data!$C:$C,P$1)=0,"",SUMIFS(Data!$L:$L,Data!$A:$A,$B23,Data!$C:$C,P$1))</f>
        <v>3.75</v>
      </c>
      <c r="Q23" s="28">
        <f>IF(SUMIFS(Data!$L:$L,Data!$A:$A,$B23,Data!$C:$C,Q$1)=0,"",SUMIFS(Data!$L:$L,Data!$A:$A,$B23,Data!$C:$C,Q$1))</f>
        <v>3</v>
      </c>
      <c r="R23" s="28">
        <f>SUM(C23:Q23)</f>
        <v>45.75</v>
      </c>
    </row>
    <row r="24" spans="1:18" x14ac:dyDescent="0.25">
      <c r="A24" s="65">
        <v>23</v>
      </c>
      <c r="B24" s="27" t="s">
        <v>399</v>
      </c>
      <c r="C24" s="28">
        <f>IF(SUMIFS(Data!$L:$L,Data!$A:$A,$B24,Data!$C:$C,C$1)=0,"",SUMIFS(Data!$L:$L,Data!$A:$A,$B24,Data!$C:$C,C$1))</f>
        <v>1.5</v>
      </c>
      <c r="D24" s="28">
        <f>IF(SUMIFS(Data!$L:$L,Data!$A:$A,$B24,Data!$C:$C,D$1)=0,"",SUMIFS(Data!$L:$L,Data!$A:$A,$B24,Data!$C:$C,D$1))</f>
        <v>3.25</v>
      </c>
      <c r="E24" s="28">
        <f>IF(SUMIFS(Data!$L:$L,Data!$A:$A,$B24,Data!$C:$C,E$1)=0,"",SUMIFS(Data!$L:$L,Data!$A:$A,$B24,Data!$C:$C,E$1))</f>
        <v>2.5</v>
      </c>
      <c r="F24" s="28">
        <f>IF(SUMIFS(Data!$L:$L,Data!$A:$A,$B24,Data!$C:$C,F$1)=0,"",SUMIFS(Data!$L:$L,Data!$A:$A,$B24,Data!$C:$C,F$1))</f>
        <v>3.5</v>
      </c>
      <c r="G24" s="28">
        <f>IF(SUMIFS(Data!$L:$L,Data!$A:$A,$B24,Data!$C:$C,G$1)=0,"",SUMIFS(Data!$L:$L,Data!$A:$A,$B24,Data!$C:$C,G$1))</f>
        <v>4.5</v>
      </c>
      <c r="H24" s="28">
        <f>IF(SUMIFS(Data!$L:$L,Data!$A:$A,$B24,Data!$C:$C,H$1)=0,"",SUMIFS(Data!$L:$L,Data!$A:$A,$B24,Data!$C:$C,H$1))</f>
        <v>3.5</v>
      </c>
      <c r="I24" s="28">
        <f>IF(SUMIFS(Data!$L:$L,Data!$A:$A,$B24,Data!$C:$C,I$1)=0,"",SUMIFS(Data!$L:$L,Data!$A:$A,$B24,Data!$C:$C,I$1))</f>
        <v>2</v>
      </c>
      <c r="J24" s="28">
        <f>IF(SUMIFS(Data!$L:$L,Data!$A:$A,$B24,Data!$C:$C,J$1)=0,"",SUMIFS(Data!$L:$L,Data!$A:$A,$B24,Data!$C:$C,J$1))</f>
        <v>3</v>
      </c>
      <c r="K24" s="28">
        <f>IF(SUMIFS(Data!$L:$L,Data!$A:$A,$B24,Data!$C:$C,K$1)=0,"",SUMIFS(Data!$L:$L,Data!$A:$A,$B24,Data!$C:$C,K$1))</f>
        <v>2</v>
      </c>
      <c r="L24" s="28">
        <f>IF(SUMIFS(Data!$L:$L,Data!$A:$A,$B24,Data!$C:$C,L$1)=0,"",SUMIFS(Data!$L:$L,Data!$A:$A,$B24,Data!$C:$C,L$1))</f>
        <v>4.25</v>
      </c>
      <c r="M24" s="28">
        <f>IF(SUMIFS(Data!$L:$L,Data!$A:$A,$B24,Data!$C:$C,M$1)=0,"",SUMIFS(Data!$L:$L,Data!$A:$A,$B24,Data!$C:$C,M$1))</f>
        <v>3.25</v>
      </c>
      <c r="N24" s="28">
        <f>IF(SUMIFS(Data!$L:$L,Data!$A:$A,$B24,Data!$C:$C,N$1)=0,"",SUMIFS(Data!$L:$L,Data!$A:$A,$B24,Data!$C:$C,N$1))</f>
        <v>2.25</v>
      </c>
      <c r="O24" s="28">
        <f>IF(SUMIFS(Data!$L:$L,Data!$A:$A,$B24,Data!$C:$C,O$1)=0,"",SUMIFS(Data!$L:$L,Data!$A:$A,$B24,Data!$C:$C,O$1))</f>
        <v>2.75</v>
      </c>
      <c r="P24" s="28">
        <f>IF(SUMIFS(Data!$L:$L,Data!$A:$A,$B24,Data!$C:$C,P$1)=0,"",SUMIFS(Data!$L:$L,Data!$A:$A,$B24,Data!$C:$C,P$1))</f>
        <v>2.5</v>
      </c>
      <c r="Q24" s="28">
        <f>IF(SUMIFS(Data!$L:$L,Data!$A:$A,$B24,Data!$C:$C,Q$1)=0,"",SUMIFS(Data!$L:$L,Data!$A:$A,$B24,Data!$C:$C,Q$1))</f>
        <v>3.25</v>
      </c>
      <c r="R24" s="28">
        <f>SUM(C24:Q24)</f>
        <v>44</v>
      </c>
    </row>
    <row r="25" spans="1:18" x14ac:dyDescent="0.25">
      <c r="A25" s="65">
        <v>24</v>
      </c>
      <c r="B25" s="27" t="s">
        <v>470</v>
      </c>
      <c r="C25" s="28">
        <f>IF(SUMIFS(Data!$L:$L,Data!$A:$A,$B25,Data!$C:$C,C$1)=0,"",SUMIFS(Data!$L:$L,Data!$A:$A,$B25,Data!$C:$C,C$1))</f>
        <v>4</v>
      </c>
      <c r="D25" s="28">
        <f>IF(SUMIFS(Data!$L:$L,Data!$A:$A,$B25,Data!$C:$C,D$1)=0,"",SUMIFS(Data!$L:$L,Data!$A:$A,$B25,Data!$C:$C,D$1))</f>
        <v>3.25</v>
      </c>
      <c r="E25" s="28">
        <f>IF(SUMIFS(Data!$L:$L,Data!$A:$A,$B25,Data!$C:$C,E$1)=0,"",SUMIFS(Data!$L:$L,Data!$A:$A,$B25,Data!$C:$C,E$1))</f>
        <v>3.75</v>
      </c>
      <c r="F25" s="28">
        <f>IF(SUMIFS(Data!$L:$L,Data!$A:$A,$B25,Data!$C:$C,F$1)=0,"",SUMIFS(Data!$L:$L,Data!$A:$A,$B25,Data!$C:$C,F$1))</f>
        <v>2.75</v>
      </c>
      <c r="G25" s="28">
        <f>IF(SUMIFS(Data!$L:$L,Data!$A:$A,$B25,Data!$C:$C,G$1)=0,"",SUMIFS(Data!$L:$L,Data!$A:$A,$B25,Data!$C:$C,G$1))</f>
        <v>3.5</v>
      </c>
      <c r="H25" s="28">
        <f>IF(SUMIFS(Data!$L:$L,Data!$A:$A,$B25,Data!$C:$C,H$1)=0,"",SUMIFS(Data!$L:$L,Data!$A:$A,$B25,Data!$C:$C,H$1))</f>
        <v>2.75</v>
      </c>
      <c r="I25" s="28">
        <f>IF(SUMIFS(Data!$L:$L,Data!$A:$A,$B25,Data!$C:$C,I$1)=0,"",SUMIFS(Data!$L:$L,Data!$A:$A,$B25,Data!$C:$C,I$1))</f>
        <v>4</v>
      </c>
      <c r="J25" s="28">
        <f>IF(SUMIFS(Data!$L:$L,Data!$A:$A,$B25,Data!$C:$C,J$1)=0,"",SUMIFS(Data!$L:$L,Data!$A:$A,$B25,Data!$C:$C,J$1))</f>
        <v>4</v>
      </c>
      <c r="K25" s="28">
        <f>IF(SUMIFS(Data!$L:$L,Data!$A:$A,$B25,Data!$C:$C,K$1)=0,"",SUMIFS(Data!$L:$L,Data!$A:$A,$B25,Data!$C:$C,K$1))</f>
        <v>4</v>
      </c>
      <c r="L25" s="28" t="str">
        <f>IF(SUMIFS(Data!$L:$L,Data!$A:$A,$B25,Data!$C:$C,L$1)=0,"",SUMIFS(Data!$L:$L,Data!$A:$A,$B25,Data!$C:$C,L$1))</f>
        <v/>
      </c>
      <c r="M25" s="28">
        <f>IF(SUMIFS(Data!$L:$L,Data!$A:$A,$B25,Data!$C:$C,M$1)=0,"",SUMIFS(Data!$L:$L,Data!$A:$A,$B25,Data!$C:$C,M$1))</f>
        <v>2.75</v>
      </c>
      <c r="N25" s="28" t="str">
        <f>IF(SUMIFS(Data!$L:$L,Data!$A:$A,$B25,Data!$C:$C,N$1)=0,"",SUMIFS(Data!$L:$L,Data!$A:$A,$B25,Data!$C:$C,N$1))</f>
        <v/>
      </c>
      <c r="O25" s="28">
        <f>IF(SUMIFS(Data!$L:$L,Data!$A:$A,$B25,Data!$C:$C,O$1)=0,"",SUMIFS(Data!$L:$L,Data!$A:$A,$B25,Data!$C:$C,O$1))</f>
        <v>4</v>
      </c>
      <c r="P25" s="28">
        <f>IF(SUMIFS(Data!$L:$L,Data!$A:$A,$B25,Data!$C:$C,P$1)=0,"",SUMIFS(Data!$L:$L,Data!$A:$A,$B25,Data!$C:$C,P$1))</f>
        <v>1.75</v>
      </c>
      <c r="Q25" s="28">
        <f>IF(SUMIFS(Data!$L:$L,Data!$A:$A,$B25,Data!$C:$C,Q$1)=0,"",SUMIFS(Data!$L:$L,Data!$A:$A,$B25,Data!$C:$C,Q$1))</f>
        <v>2.25</v>
      </c>
      <c r="R25" s="28">
        <f>SUM(C25:Q25)</f>
        <v>42.75</v>
      </c>
    </row>
    <row r="26" spans="1:18" x14ac:dyDescent="0.25">
      <c r="A26" s="65">
        <v>25</v>
      </c>
      <c r="B26" s="27" t="s">
        <v>160</v>
      </c>
      <c r="C26" s="28">
        <f>IF(SUMIFS(Data!$L:$L,Data!$A:$A,$B26,Data!$C:$C,C$1)=0,"",SUMIFS(Data!$L:$L,Data!$A:$A,$B26,Data!$C:$C,C$1))</f>
        <v>2.25</v>
      </c>
      <c r="D26" s="28">
        <f>IF(SUMIFS(Data!$L:$L,Data!$A:$A,$B26,Data!$C:$C,D$1)=0,"",SUMIFS(Data!$L:$L,Data!$A:$A,$B26,Data!$C:$C,D$1))</f>
        <v>2</v>
      </c>
      <c r="E26" s="28">
        <f>IF(SUMIFS(Data!$L:$L,Data!$A:$A,$B26,Data!$C:$C,E$1)=0,"",SUMIFS(Data!$L:$L,Data!$A:$A,$B26,Data!$C:$C,E$1))</f>
        <v>1.5</v>
      </c>
      <c r="F26" s="28">
        <f>IF(SUMIFS(Data!$L:$L,Data!$A:$A,$B26,Data!$C:$C,F$1)=0,"",SUMIFS(Data!$L:$L,Data!$A:$A,$B26,Data!$C:$C,F$1))</f>
        <v>2</v>
      </c>
      <c r="G26" s="28">
        <f>IF(SUMIFS(Data!$L:$L,Data!$A:$A,$B26,Data!$C:$C,G$1)=0,"",SUMIFS(Data!$L:$L,Data!$A:$A,$B26,Data!$C:$C,G$1))</f>
        <v>2</v>
      </c>
      <c r="H26" s="28">
        <f>IF(SUMIFS(Data!$L:$L,Data!$A:$A,$B26,Data!$C:$C,H$1)=0,"",SUMIFS(Data!$L:$L,Data!$A:$A,$B26,Data!$C:$C,H$1))</f>
        <v>1.5</v>
      </c>
      <c r="I26" s="28">
        <f>IF(SUMIFS(Data!$L:$L,Data!$A:$A,$B26,Data!$C:$C,I$1)=0,"",SUMIFS(Data!$L:$L,Data!$A:$A,$B26,Data!$C:$C,I$1))</f>
        <v>2.25</v>
      </c>
      <c r="J26" s="28">
        <f>IF(SUMIFS(Data!$L:$L,Data!$A:$A,$B26,Data!$C:$C,J$1)=0,"",SUMIFS(Data!$L:$L,Data!$A:$A,$B26,Data!$C:$C,J$1))</f>
        <v>3</v>
      </c>
      <c r="K26" s="28">
        <f>IF(SUMIFS(Data!$L:$L,Data!$A:$A,$B26,Data!$C:$C,K$1)=0,"",SUMIFS(Data!$L:$L,Data!$A:$A,$B26,Data!$C:$C,K$1))</f>
        <v>3.75</v>
      </c>
      <c r="L26" s="28">
        <f>IF(SUMIFS(Data!$L:$L,Data!$A:$A,$B26,Data!$C:$C,L$1)=0,"",SUMIFS(Data!$L:$L,Data!$A:$A,$B26,Data!$C:$C,L$1))</f>
        <v>3</v>
      </c>
      <c r="M26" s="28">
        <f>IF(SUMIFS(Data!$L:$L,Data!$A:$A,$B26,Data!$C:$C,M$1)=0,"",SUMIFS(Data!$L:$L,Data!$A:$A,$B26,Data!$C:$C,M$1))</f>
        <v>3</v>
      </c>
      <c r="N26" s="28">
        <f>IF(SUMIFS(Data!$L:$L,Data!$A:$A,$B26,Data!$C:$C,N$1)=0,"",SUMIFS(Data!$L:$L,Data!$A:$A,$B26,Data!$C:$C,N$1))</f>
        <v>5</v>
      </c>
      <c r="O26" s="28">
        <f>IF(SUMIFS(Data!$L:$L,Data!$A:$A,$B26,Data!$C:$C,O$1)=0,"",SUMIFS(Data!$L:$L,Data!$A:$A,$B26,Data!$C:$C,O$1))</f>
        <v>4</v>
      </c>
      <c r="P26" s="28">
        <f>IF(SUMIFS(Data!$L:$L,Data!$A:$A,$B26,Data!$C:$C,P$1)=0,"",SUMIFS(Data!$L:$L,Data!$A:$A,$B26,Data!$C:$C,P$1))</f>
        <v>3.5</v>
      </c>
      <c r="Q26" s="28">
        <f>IF(SUMIFS(Data!$L:$L,Data!$A:$A,$B26,Data!$C:$C,Q$1)=0,"",SUMIFS(Data!$L:$L,Data!$A:$A,$B26,Data!$C:$C,Q$1))</f>
        <v>4</v>
      </c>
      <c r="R26" s="28">
        <f>SUM(C26:Q26)</f>
        <v>42.75</v>
      </c>
    </row>
    <row r="27" spans="1:18" x14ac:dyDescent="0.25">
      <c r="A27" s="65">
        <v>26</v>
      </c>
      <c r="B27" s="27" t="s">
        <v>523</v>
      </c>
      <c r="C27" s="28">
        <f>IF(SUMIFS(Data!$L:$L,Data!$A:$A,$B27,Data!$C:$C,C$1)=0,"",SUMIFS(Data!$L:$L,Data!$A:$A,$B27,Data!$C:$C,C$1))</f>
        <v>3</v>
      </c>
      <c r="D27" s="28">
        <f>IF(SUMIFS(Data!$L:$L,Data!$A:$A,$B27,Data!$C:$C,D$1)=0,"",SUMIFS(Data!$L:$L,Data!$A:$A,$B27,Data!$C:$C,D$1))</f>
        <v>2.75</v>
      </c>
      <c r="E27" s="28">
        <f>IF(SUMIFS(Data!$L:$L,Data!$A:$A,$B27,Data!$C:$C,E$1)=0,"",SUMIFS(Data!$L:$L,Data!$A:$A,$B27,Data!$C:$C,E$1))</f>
        <v>2.5</v>
      </c>
      <c r="F27" s="28">
        <f>IF(SUMIFS(Data!$L:$L,Data!$A:$A,$B27,Data!$C:$C,F$1)=0,"",SUMIFS(Data!$L:$L,Data!$A:$A,$B27,Data!$C:$C,F$1))</f>
        <v>2.75</v>
      </c>
      <c r="G27" s="28">
        <f>IF(SUMIFS(Data!$L:$L,Data!$A:$A,$B27,Data!$C:$C,G$1)=0,"",SUMIFS(Data!$L:$L,Data!$A:$A,$B27,Data!$C:$C,G$1))</f>
        <v>2.5</v>
      </c>
      <c r="H27" s="28">
        <f>IF(SUMIFS(Data!$L:$L,Data!$A:$A,$B27,Data!$C:$C,H$1)=0,"",SUMIFS(Data!$L:$L,Data!$A:$A,$B27,Data!$C:$C,H$1))</f>
        <v>4.5</v>
      </c>
      <c r="I27" s="28">
        <f>IF(SUMIFS(Data!$L:$L,Data!$A:$A,$B27,Data!$C:$C,I$1)=0,"",SUMIFS(Data!$L:$L,Data!$A:$A,$B27,Data!$C:$C,I$1))</f>
        <v>2.75</v>
      </c>
      <c r="J27" s="28">
        <f>IF(SUMIFS(Data!$L:$L,Data!$A:$A,$B27,Data!$C:$C,J$1)=0,"",SUMIFS(Data!$L:$L,Data!$A:$A,$B27,Data!$C:$C,J$1))</f>
        <v>4.5</v>
      </c>
      <c r="K27" s="28">
        <f>IF(SUMIFS(Data!$L:$L,Data!$A:$A,$B27,Data!$C:$C,K$1)=0,"",SUMIFS(Data!$L:$L,Data!$A:$A,$B27,Data!$C:$C,K$1))</f>
        <v>3.75</v>
      </c>
      <c r="L27" s="28">
        <f>IF(SUMIFS(Data!$L:$L,Data!$A:$A,$B27,Data!$C:$C,L$1)=0,"",SUMIFS(Data!$L:$L,Data!$A:$A,$B27,Data!$C:$C,L$1))</f>
        <v>3.25</v>
      </c>
      <c r="M27" s="28" t="str">
        <f>IF(SUMIFS(Data!$L:$L,Data!$A:$A,$B27,Data!$C:$C,M$1)=0,"",SUMIFS(Data!$L:$L,Data!$A:$A,$B27,Data!$C:$C,M$1))</f>
        <v/>
      </c>
      <c r="N27" s="28" t="str">
        <f>IF(SUMIFS(Data!$L:$L,Data!$A:$A,$B27,Data!$C:$C,N$1)=0,"",SUMIFS(Data!$L:$L,Data!$A:$A,$B27,Data!$C:$C,N$1))</f>
        <v/>
      </c>
      <c r="O27" s="28">
        <f>IF(SUMIFS(Data!$L:$L,Data!$A:$A,$B27,Data!$C:$C,O$1)=0,"",SUMIFS(Data!$L:$L,Data!$A:$A,$B27,Data!$C:$C,O$1))</f>
        <v>3.25</v>
      </c>
      <c r="P27" s="28">
        <f>IF(SUMIFS(Data!$L:$L,Data!$A:$A,$B27,Data!$C:$C,P$1)=0,"",SUMIFS(Data!$L:$L,Data!$A:$A,$B27,Data!$C:$C,P$1))</f>
        <v>3.25</v>
      </c>
      <c r="Q27" s="28">
        <f>IF(SUMIFS(Data!$L:$L,Data!$A:$A,$B27,Data!$C:$C,Q$1)=0,"",SUMIFS(Data!$L:$L,Data!$A:$A,$B27,Data!$C:$C,Q$1))</f>
        <v>3.5</v>
      </c>
      <c r="R27" s="28">
        <f>SUM(C27:Q27)</f>
        <v>42.25</v>
      </c>
    </row>
    <row r="28" spans="1:18" x14ac:dyDescent="0.25">
      <c r="A28" s="65">
        <v>27</v>
      </c>
      <c r="B28" s="27" t="s">
        <v>518</v>
      </c>
      <c r="C28" s="28">
        <f>IF(SUMIFS(Data!$L:$L,Data!$A:$A,$B28,Data!$C:$C,C$1)=0,"",SUMIFS(Data!$L:$L,Data!$A:$A,$B28,Data!$C:$C,C$1))</f>
        <v>0.5</v>
      </c>
      <c r="D28" s="28">
        <f>IF(SUMIFS(Data!$L:$L,Data!$A:$A,$B28,Data!$C:$C,D$1)=0,"",SUMIFS(Data!$L:$L,Data!$A:$A,$B28,Data!$C:$C,D$1))</f>
        <v>1.5</v>
      </c>
      <c r="E28" s="28">
        <f>IF(SUMIFS(Data!$L:$L,Data!$A:$A,$B28,Data!$C:$C,E$1)=0,"",SUMIFS(Data!$L:$L,Data!$A:$A,$B28,Data!$C:$C,E$1))</f>
        <v>2.5</v>
      </c>
      <c r="F28" s="28">
        <f>IF(SUMIFS(Data!$L:$L,Data!$A:$A,$B28,Data!$C:$C,F$1)=0,"",SUMIFS(Data!$L:$L,Data!$A:$A,$B28,Data!$C:$C,F$1))</f>
        <v>2.5</v>
      </c>
      <c r="G28" s="28">
        <f>IF(SUMIFS(Data!$L:$L,Data!$A:$A,$B28,Data!$C:$C,G$1)=0,"",SUMIFS(Data!$L:$L,Data!$A:$A,$B28,Data!$C:$C,G$1))</f>
        <v>2.25</v>
      </c>
      <c r="H28" s="28">
        <f>IF(SUMIFS(Data!$L:$L,Data!$A:$A,$B28,Data!$C:$C,H$1)=0,"",SUMIFS(Data!$L:$L,Data!$A:$A,$B28,Data!$C:$C,H$1))</f>
        <v>1.25</v>
      </c>
      <c r="I28" s="28">
        <f>IF(SUMIFS(Data!$L:$L,Data!$A:$A,$B28,Data!$C:$C,I$1)=0,"",SUMIFS(Data!$L:$L,Data!$A:$A,$B28,Data!$C:$C,I$1))</f>
        <v>1.75</v>
      </c>
      <c r="J28" s="28">
        <f>IF(SUMIFS(Data!$L:$L,Data!$A:$A,$B28,Data!$C:$C,J$1)=0,"",SUMIFS(Data!$L:$L,Data!$A:$A,$B28,Data!$C:$C,J$1))</f>
        <v>4.25</v>
      </c>
      <c r="K28" s="28">
        <f>IF(SUMIFS(Data!$L:$L,Data!$A:$A,$B28,Data!$C:$C,K$1)=0,"",SUMIFS(Data!$L:$L,Data!$A:$A,$B28,Data!$C:$C,K$1))</f>
        <v>4</v>
      </c>
      <c r="L28" s="28">
        <f>IF(SUMIFS(Data!$L:$L,Data!$A:$A,$B28,Data!$C:$C,L$1)=0,"",SUMIFS(Data!$L:$L,Data!$A:$A,$B28,Data!$C:$C,L$1))</f>
        <v>2.5</v>
      </c>
      <c r="M28" s="28">
        <f>IF(SUMIFS(Data!$L:$L,Data!$A:$A,$B28,Data!$C:$C,M$1)=0,"",SUMIFS(Data!$L:$L,Data!$A:$A,$B28,Data!$C:$C,M$1))</f>
        <v>5</v>
      </c>
      <c r="N28" s="28">
        <f>IF(SUMIFS(Data!$L:$L,Data!$A:$A,$B28,Data!$C:$C,N$1)=0,"",SUMIFS(Data!$L:$L,Data!$A:$A,$B28,Data!$C:$C,N$1))</f>
        <v>3</v>
      </c>
      <c r="O28" s="28">
        <f>IF(SUMIFS(Data!$L:$L,Data!$A:$A,$B28,Data!$C:$C,O$1)=0,"",SUMIFS(Data!$L:$L,Data!$A:$A,$B28,Data!$C:$C,O$1))</f>
        <v>4.5</v>
      </c>
      <c r="P28" s="28">
        <f>IF(SUMIFS(Data!$L:$L,Data!$A:$A,$B28,Data!$C:$C,P$1)=0,"",SUMIFS(Data!$L:$L,Data!$A:$A,$B28,Data!$C:$C,P$1))</f>
        <v>1.75</v>
      </c>
      <c r="Q28" s="28">
        <f>IF(SUMIFS(Data!$L:$L,Data!$A:$A,$B28,Data!$C:$C,Q$1)=0,"",SUMIFS(Data!$L:$L,Data!$A:$A,$B28,Data!$C:$C,Q$1))</f>
        <v>4</v>
      </c>
      <c r="R28" s="28">
        <f>SUM(C28:Q28)</f>
        <v>41.25</v>
      </c>
    </row>
    <row r="29" spans="1:18" x14ac:dyDescent="0.25">
      <c r="A29" s="65">
        <v>28</v>
      </c>
      <c r="B29" s="27" t="s">
        <v>472</v>
      </c>
      <c r="C29" s="28">
        <f>IF(SUMIFS(Data!$L:$L,Data!$A:$A,$B29,Data!$C:$C,C$1)=0,"",SUMIFS(Data!$L:$L,Data!$A:$A,$B29,Data!$C:$C,C$1))</f>
        <v>1.5</v>
      </c>
      <c r="D29" s="28">
        <f>IF(SUMIFS(Data!$L:$L,Data!$A:$A,$B29,Data!$C:$C,D$1)=0,"",SUMIFS(Data!$L:$L,Data!$A:$A,$B29,Data!$C:$C,D$1))</f>
        <v>2.25</v>
      </c>
      <c r="E29" s="28">
        <f>IF(SUMIFS(Data!$L:$L,Data!$A:$A,$B29,Data!$C:$C,E$1)=0,"",SUMIFS(Data!$L:$L,Data!$A:$A,$B29,Data!$C:$C,E$1))</f>
        <v>2.5</v>
      </c>
      <c r="F29" s="28">
        <f>IF(SUMIFS(Data!$L:$L,Data!$A:$A,$B29,Data!$C:$C,F$1)=0,"",SUMIFS(Data!$L:$L,Data!$A:$A,$B29,Data!$C:$C,F$1))</f>
        <v>2</v>
      </c>
      <c r="G29" s="28">
        <f>IF(SUMIFS(Data!$L:$L,Data!$A:$A,$B29,Data!$C:$C,G$1)=0,"",SUMIFS(Data!$L:$L,Data!$A:$A,$B29,Data!$C:$C,G$1))</f>
        <v>2.75</v>
      </c>
      <c r="H29" s="28">
        <f>IF(SUMIFS(Data!$L:$L,Data!$A:$A,$B29,Data!$C:$C,H$1)=0,"",SUMIFS(Data!$L:$L,Data!$A:$A,$B29,Data!$C:$C,H$1))</f>
        <v>1.75</v>
      </c>
      <c r="I29" s="28">
        <f>IF(SUMIFS(Data!$L:$L,Data!$A:$A,$B29,Data!$C:$C,I$1)=0,"",SUMIFS(Data!$L:$L,Data!$A:$A,$B29,Data!$C:$C,I$1))</f>
        <v>1.75</v>
      </c>
      <c r="J29" s="28">
        <f>IF(SUMIFS(Data!$L:$L,Data!$A:$A,$B29,Data!$C:$C,J$1)=0,"",SUMIFS(Data!$L:$L,Data!$A:$A,$B29,Data!$C:$C,J$1))</f>
        <v>2.75</v>
      </c>
      <c r="K29" s="28">
        <f>IF(SUMIFS(Data!$L:$L,Data!$A:$A,$B29,Data!$C:$C,K$1)=0,"",SUMIFS(Data!$L:$L,Data!$A:$A,$B29,Data!$C:$C,K$1))</f>
        <v>2.5</v>
      </c>
      <c r="L29" s="28">
        <f>IF(SUMIFS(Data!$L:$L,Data!$A:$A,$B29,Data!$C:$C,L$1)=0,"",SUMIFS(Data!$L:$L,Data!$A:$A,$B29,Data!$C:$C,L$1))</f>
        <v>4</v>
      </c>
      <c r="M29" s="28">
        <f>IF(SUMIFS(Data!$L:$L,Data!$A:$A,$B29,Data!$C:$C,M$1)=0,"",SUMIFS(Data!$L:$L,Data!$A:$A,$B29,Data!$C:$C,M$1))</f>
        <v>3.75</v>
      </c>
      <c r="N29" s="28">
        <f>IF(SUMIFS(Data!$L:$L,Data!$A:$A,$B29,Data!$C:$C,N$1)=0,"",SUMIFS(Data!$L:$L,Data!$A:$A,$B29,Data!$C:$C,N$1))</f>
        <v>3.5</v>
      </c>
      <c r="O29" s="28">
        <f>IF(SUMIFS(Data!$L:$L,Data!$A:$A,$B29,Data!$C:$C,O$1)=0,"",SUMIFS(Data!$L:$L,Data!$A:$A,$B29,Data!$C:$C,O$1))</f>
        <v>4.5</v>
      </c>
      <c r="P29" s="28">
        <f>IF(SUMIFS(Data!$L:$L,Data!$A:$A,$B29,Data!$C:$C,P$1)=0,"",SUMIFS(Data!$L:$L,Data!$A:$A,$B29,Data!$C:$C,P$1))</f>
        <v>3.25</v>
      </c>
      <c r="Q29" s="28">
        <f>IF(SUMIFS(Data!$L:$L,Data!$A:$A,$B29,Data!$C:$C,Q$1)=0,"",SUMIFS(Data!$L:$L,Data!$A:$A,$B29,Data!$C:$C,Q$1))</f>
        <v>2.25</v>
      </c>
      <c r="R29" s="28">
        <f>SUM(C29:Q29)</f>
        <v>41</v>
      </c>
    </row>
    <row r="30" spans="1:18" x14ac:dyDescent="0.25">
      <c r="A30" s="65">
        <v>29</v>
      </c>
      <c r="B30" s="27" t="s">
        <v>336</v>
      </c>
      <c r="C30" s="28">
        <f>IF(SUMIFS(Data!$L:$L,Data!$A:$A,$B30,Data!$C:$C,C$1)=0,"",SUMIFS(Data!$L:$L,Data!$A:$A,$B30,Data!$C:$C,C$1))</f>
        <v>3.25</v>
      </c>
      <c r="D30" s="28">
        <f>IF(SUMIFS(Data!$L:$L,Data!$A:$A,$B30,Data!$C:$C,D$1)=0,"",SUMIFS(Data!$L:$L,Data!$A:$A,$B30,Data!$C:$C,D$1))</f>
        <v>0.75</v>
      </c>
      <c r="E30" s="28">
        <f>IF(SUMIFS(Data!$L:$L,Data!$A:$A,$B30,Data!$C:$C,E$1)=0,"",SUMIFS(Data!$L:$L,Data!$A:$A,$B30,Data!$C:$C,E$1))</f>
        <v>1.5</v>
      </c>
      <c r="F30" s="28">
        <f>IF(SUMIFS(Data!$L:$L,Data!$A:$A,$B30,Data!$C:$C,F$1)=0,"",SUMIFS(Data!$L:$L,Data!$A:$A,$B30,Data!$C:$C,F$1))</f>
        <v>3</v>
      </c>
      <c r="G30" s="28">
        <f>IF(SUMIFS(Data!$L:$L,Data!$A:$A,$B30,Data!$C:$C,G$1)=0,"",SUMIFS(Data!$L:$L,Data!$A:$A,$B30,Data!$C:$C,G$1))</f>
        <v>3</v>
      </c>
      <c r="H30" s="28">
        <f>IF(SUMIFS(Data!$L:$L,Data!$A:$A,$B30,Data!$C:$C,H$1)=0,"",SUMIFS(Data!$L:$L,Data!$A:$A,$B30,Data!$C:$C,H$1))</f>
        <v>2.75</v>
      </c>
      <c r="I30" s="28">
        <f>IF(SUMIFS(Data!$L:$L,Data!$A:$A,$B30,Data!$C:$C,I$1)=0,"",SUMIFS(Data!$L:$L,Data!$A:$A,$B30,Data!$C:$C,I$1))</f>
        <v>3.25</v>
      </c>
      <c r="J30" s="28">
        <f>IF(SUMIFS(Data!$L:$L,Data!$A:$A,$B30,Data!$C:$C,J$1)=0,"",SUMIFS(Data!$L:$L,Data!$A:$A,$B30,Data!$C:$C,J$1))</f>
        <v>3</v>
      </c>
      <c r="K30" s="28">
        <f>IF(SUMIFS(Data!$L:$L,Data!$A:$A,$B30,Data!$C:$C,K$1)=0,"",SUMIFS(Data!$L:$L,Data!$A:$A,$B30,Data!$C:$C,K$1))</f>
        <v>1</v>
      </c>
      <c r="L30" s="28">
        <f>IF(SUMIFS(Data!$L:$L,Data!$A:$A,$B30,Data!$C:$C,L$1)=0,"",SUMIFS(Data!$L:$L,Data!$A:$A,$B30,Data!$C:$C,L$1))</f>
        <v>3.5</v>
      </c>
      <c r="M30" s="28">
        <f>IF(SUMIFS(Data!$L:$L,Data!$A:$A,$B30,Data!$C:$C,M$1)=0,"",SUMIFS(Data!$L:$L,Data!$A:$A,$B30,Data!$C:$C,M$1))</f>
        <v>2.5</v>
      </c>
      <c r="N30" s="28">
        <f>IF(SUMIFS(Data!$L:$L,Data!$A:$A,$B30,Data!$C:$C,N$1)=0,"",SUMIFS(Data!$L:$L,Data!$A:$A,$B30,Data!$C:$C,N$1))</f>
        <v>1.5</v>
      </c>
      <c r="O30" s="28">
        <f>IF(SUMIFS(Data!$L:$L,Data!$A:$A,$B30,Data!$C:$C,O$1)=0,"",SUMIFS(Data!$L:$L,Data!$A:$A,$B30,Data!$C:$C,O$1))</f>
        <v>4</v>
      </c>
      <c r="P30" s="28">
        <f>IF(SUMIFS(Data!$L:$L,Data!$A:$A,$B30,Data!$C:$C,P$1)=0,"",SUMIFS(Data!$L:$L,Data!$A:$A,$B30,Data!$C:$C,P$1))</f>
        <v>3.75</v>
      </c>
      <c r="Q30" s="28">
        <f>IF(SUMIFS(Data!$L:$L,Data!$A:$A,$B30,Data!$C:$C,Q$1)=0,"",SUMIFS(Data!$L:$L,Data!$A:$A,$B30,Data!$C:$C,Q$1))</f>
        <v>3.75</v>
      </c>
      <c r="R30" s="28">
        <f>SUM(C30:Q30)</f>
        <v>40.5</v>
      </c>
    </row>
    <row r="31" spans="1:18" x14ac:dyDescent="0.25">
      <c r="A31" s="65">
        <v>30</v>
      </c>
      <c r="B31" s="27" t="s">
        <v>207</v>
      </c>
      <c r="C31" s="28">
        <f>IF(SUMIFS(Data!$L:$L,Data!$A:$A,$B31,Data!$C:$C,C$1)=0,"",SUMIFS(Data!$L:$L,Data!$A:$A,$B31,Data!$C:$C,C$1))</f>
        <v>2.75</v>
      </c>
      <c r="D31" s="28">
        <f>IF(SUMIFS(Data!$L:$L,Data!$A:$A,$B31,Data!$C:$C,D$1)=0,"",SUMIFS(Data!$L:$L,Data!$A:$A,$B31,Data!$C:$C,D$1))</f>
        <v>2.5</v>
      </c>
      <c r="E31" s="28">
        <f>IF(SUMIFS(Data!$L:$L,Data!$A:$A,$B31,Data!$C:$C,E$1)=0,"",SUMIFS(Data!$L:$L,Data!$A:$A,$B31,Data!$C:$C,E$1))</f>
        <v>2.5</v>
      </c>
      <c r="F31" s="28">
        <f>IF(SUMIFS(Data!$L:$L,Data!$A:$A,$B31,Data!$C:$C,F$1)=0,"",SUMIFS(Data!$L:$L,Data!$A:$A,$B31,Data!$C:$C,F$1))</f>
        <v>2.25</v>
      </c>
      <c r="G31" s="28">
        <f>IF(SUMIFS(Data!$L:$L,Data!$A:$A,$B31,Data!$C:$C,G$1)=0,"",SUMIFS(Data!$L:$L,Data!$A:$A,$B31,Data!$C:$C,G$1))</f>
        <v>2.25</v>
      </c>
      <c r="H31" s="28">
        <f>IF(SUMIFS(Data!$L:$L,Data!$A:$A,$B31,Data!$C:$C,H$1)=0,"",SUMIFS(Data!$L:$L,Data!$A:$A,$B31,Data!$C:$C,H$1))</f>
        <v>2.75</v>
      </c>
      <c r="I31" s="28">
        <f>IF(SUMIFS(Data!$L:$L,Data!$A:$A,$B31,Data!$C:$C,I$1)=0,"",SUMIFS(Data!$L:$L,Data!$A:$A,$B31,Data!$C:$C,I$1))</f>
        <v>2</v>
      </c>
      <c r="J31" s="28">
        <f>IF(SUMIFS(Data!$L:$L,Data!$A:$A,$B31,Data!$C:$C,J$1)=0,"",SUMIFS(Data!$L:$L,Data!$A:$A,$B31,Data!$C:$C,J$1))</f>
        <v>2.5</v>
      </c>
      <c r="K31" s="28">
        <f>IF(SUMIFS(Data!$L:$L,Data!$A:$A,$B31,Data!$C:$C,K$1)=0,"",SUMIFS(Data!$L:$L,Data!$A:$A,$B31,Data!$C:$C,K$1))</f>
        <v>2.5</v>
      </c>
      <c r="L31" s="28">
        <f>IF(SUMIFS(Data!$L:$L,Data!$A:$A,$B31,Data!$C:$C,L$1)=0,"",SUMIFS(Data!$L:$L,Data!$A:$A,$B31,Data!$C:$C,L$1))</f>
        <v>2.5</v>
      </c>
      <c r="M31" s="28">
        <f>IF(SUMIFS(Data!$L:$L,Data!$A:$A,$B31,Data!$C:$C,M$1)=0,"",SUMIFS(Data!$L:$L,Data!$A:$A,$B31,Data!$C:$C,M$1))</f>
        <v>2.75</v>
      </c>
      <c r="N31" s="28">
        <f>IF(SUMIFS(Data!$L:$L,Data!$A:$A,$B31,Data!$C:$C,N$1)=0,"",SUMIFS(Data!$L:$L,Data!$A:$A,$B31,Data!$C:$C,N$1))</f>
        <v>2.5</v>
      </c>
      <c r="O31" s="28">
        <f>IF(SUMIFS(Data!$L:$L,Data!$A:$A,$B31,Data!$C:$C,O$1)=0,"",SUMIFS(Data!$L:$L,Data!$A:$A,$B31,Data!$C:$C,O$1))</f>
        <v>3.75</v>
      </c>
      <c r="P31" s="28">
        <f>IF(SUMIFS(Data!$L:$L,Data!$A:$A,$B31,Data!$C:$C,P$1)=0,"",SUMIFS(Data!$L:$L,Data!$A:$A,$B31,Data!$C:$C,P$1))</f>
        <v>2.75</v>
      </c>
      <c r="Q31" s="28">
        <f>IF(SUMIFS(Data!$L:$L,Data!$A:$A,$B31,Data!$C:$C,Q$1)=0,"",SUMIFS(Data!$L:$L,Data!$A:$A,$B31,Data!$C:$C,Q$1))</f>
        <v>3</v>
      </c>
      <c r="R31" s="28">
        <f>SUM(C31:Q31)</f>
        <v>39.25</v>
      </c>
    </row>
    <row r="32" spans="1:18" x14ac:dyDescent="0.25">
      <c r="A32" s="65">
        <v>31</v>
      </c>
      <c r="B32" s="27" t="s">
        <v>174</v>
      </c>
      <c r="C32" s="28" t="str">
        <f>IF(SUMIFS(Data!$L:$L,Data!$A:$A,$B32,Data!$C:$C,C$1)=0,"",SUMIFS(Data!$L:$L,Data!$A:$A,$B32,Data!$C:$C,C$1))</f>
        <v/>
      </c>
      <c r="D32" s="28">
        <f>IF(SUMIFS(Data!$L:$L,Data!$A:$A,$B32,Data!$C:$C,D$1)=0,"",SUMIFS(Data!$L:$L,Data!$A:$A,$B32,Data!$C:$C,D$1))</f>
        <v>2.5</v>
      </c>
      <c r="E32" s="28">
        <f>IF(SUMIFS(Data!$L:$L,Data!$A:$A,$B32,Data!$C:$C,E$1)=0,"",SUMIFS(Data!$L:$L,Data!$A:$A,$B32,Data!$C:$C,E$1))</f>
        <v>2.5</v>
      </c>
      <c r="F32" s="28">
        <f>IF(SUMIFS(Data!$L:$L,Data!$A:$A,$B32,Data!$C:$C,F$1)=0,"",SUMIFS(Data!$L:$L,Data!$A:$A,$B32,Data!$C:$C,F$1))</f>
        <v>3.5</v>
      </c>
      <c r="G32" s="28">
        <f>IF(SUMIFS(Data!$L:$L,Data!$A:$A,$B32,Data!$C:$C,G$1)=0,"",SUMIFS(Data!$L:$L,Data!$A:$A,$B32,Data!$C:$C,G$1))</f>
        <v>3.25</v>
      </c>
      <c r="H32" s="28">
        <f>IF(SUMIFS(Data!$L:$L,Data!$A:$A,$B32,Data!$C:$C,H$1)=0,"",SUMIFS(Data!$L:$L,Data!$A:$A,$B32,Data!$C:$C,H$1))</f>
        <v>2.5</v>
      </c>
      <c r="I32" s="28">
        <f>IF(SUMIFS(Data!$L:$L,Data!$A:$A,$B32,Data!$C:$C,I$1)=0,"",SUMIFS(Data!$L:$L,Data!$A:$A,$B32,Data!$C:$C,I$1))</f>
        <v>2.75</v>
      </c>
      <c r="J32" s="28">
        <f>IF(SUMIFS(Data!$L:$L,Data!$A:$A,$B32,Data!$C:$C,J$1)=0,"",SUMIFS(Data!$L:$L,Data!$A:$A,$B32,Data!$C:$C,J$1))</f>
        <v>2.75</v>
      </c>
      <c r="K32" s="28">
        <f>IF(SUMIFS(Data!$L:$L,Data!$A:$A,$B32,Data!$C:$C,K$1)=0,"",SUMIFS(Data!$L:$L,Data!$A:$A,$B32,Data!$C:$C,K$1))</f>
        <v>4</v>
      </c>
      <c r="L32" s="28">
        <f>IF(SUMIFS(Data!$L:$L,Data!$A:$A,$B32,Data!$C:$C,L$1)=0,"",SUMIFS(Data!$L:$L,Data!$A:$A,$B32,Data!$C:$C,L$1))</f>
        <v>2.25</v>
      </c>
      <c r="M32" s="28">
        <f>IF(SUMIFS(Data!$L:$L,Data!$A:$A,$B32,Data!$C:$C,M$1)=0,"",SUMIFS(Data!$L:$L,Data!$A:$A,$B32,Data!$C:$C,M$1))</f>
        <v>3</v>
      </c>
      <c r="N32" s="28" t="str">
        <f>IF(SUMIFS(Data!$L:$L,Data!$A:$A,$B32,Data!$C:$C,N$1)=0,"",SUMIFS(Data!$L:$L,Data!$A:$A,$B32,Data!$C:$C,N$1))</f>
        <v/>
      </c>
      <c r="O32" s="28">
        <f>IF(SUMIFS(Data!$L:$L,Data!$A:$A,$B32,Data!$C:$C,O$1)=0,"",SUMIFS(Data!$L:$L,Data!$A:$A,$B32,Data!$C:$C,O$1))</f>
        <v>2.75</v>
      </c>
      <c r="P32" s="28">
        <f>IF(SUMIFS(Data!$L:$L,Data!$A:$A,$B32,Data!$C:$C,P$1)=0,"",SUMIFS(Data!$L:$L,Data!$A:$A,$B32,Data!$C:$C,P$1))</f>
        <v>3.25</v>
      </c>
      <c r="Q32" s="28">
        <f>IF(SUMIFS(Data!$L:$L,Data!$A:$A,$B32,Data!$C:$C,Q$1)=0,"",SUMIFS(Data!$L:$L,Data!$A:$A,$B32,Data!$C:$C,Q$1))</f>
        <v>3.5</v>
      </c>
      <c r="R32" s="28">
        <f>SUM(C32:Q32)</f>
        <v>38.5</v>
      </c>
    </row>
    <row r="33" spans="1:18" x14ac:dyDescent="0.25">
      <c r="A33" s="65">
        <v>32</v>
      </c>
      <c r="B33" s="27" t="s">
        <v>394</v>
      </c>
      <c r="C33" s="28" t="str">
        <f>IF(SUMIFS(Data!$L:$L,Data!$A:$A,$B33,Data!$C:$C,C$1)=0,"",SUMIFS(Data!$L:$L,Data!$A:$A,$B33,Data!$C:$C,C$1))</f>
        <v/>
      </c>
      <c r="D33" s="28" t="str">
        <f>IF(SUMIFS(Data!$L:$L,Data!$A:$A,$B33,Data!$C:$C,D$1)=0,"",SUMIFS(Data!$L:$L,Data!$A:$A,$B33,Data!$C:$C,D$1))</f>
        <v/>
      </c>
      <c r="E33" s="28">
        <f>IF(SUMIFS(Data!$L:$L,Data!$A:$A,$B33,Data!$C:$C,E$1)=0,"",SUMIFS(Data!$L:$L,Data!$A:$A,$B33,Data!$C:$C,E$1))</f>
        <v>1.5</v>
      </c>
      <c r="F33" s="28">
        <f>IF(SUMIFS(Data!$L:$L,Data!$A:$A,$B33,Data!$C:$C,F$1)=0,"",SUMIFS(Data!$L:$L,Data!$A:$A,$B33,Data!$C:$C,F$1))</f>
        <v>2.25</v>
      </c>
      <c r="G33" s="28">
        <f>IF(SUMIFS(Data!$L:$L,Data!$A:$A,$B33,Data!$C:$C,G$1)=0,"",SUMIFS(Data!$L:$L,Data!$A:$A,$B33,Data!$C:$C,G$1))</f>
        <v>2</v>
      </c>
      <c r="H33" s="28">
        <f>IF(SUMIFS(Data!$L:$L,Data!$A:$A,$B33,Data!$C:$C,H$1)=0,"",SUMIFS(Data!$L:$L,Data!$A:$A,$B33,Data!$C:$C,H$1))</f>
        <v>3</v>
      </c>
      <c r="I33" s="28">
        <f>IF(SUMIFS(Data!$L:$L,Data!$A:$A,$B33,Data!$C:$C,I$1)=0,"",SUMIFS(Data!$L:$L,Data!$A:$A,$B33,Data!$C:$C,I$1))</f>
        <v>2</v>
      </c>
      <c r="J33" s="28">
        <f>IF(SUMIFS(Data!$L:$L,Data!$A:$A,$B33,Data!$C:$C,J$1)=0,"",SUMIFS(Data!$L:$L,Data!$A:$A,$B33,Data!$C:$C,J$1))</f>
        <v>2</v>
      </c>
      <c r="K33" s="28">
        <f>IF(SUMIFS(Data!$L:$L,Data!$A:$A,$B33,Data!$C:$C,K$1)=0,"",SUMIFS(Data!$L:$L,Data!$A:$A,$B33,Data!$C:$C,K$1))</f>
        <v>4</v>
      </c>
      <c r="L33" s="28">
        <f>IF(SUMIFS(Data!$L:$L,Data!$A:$A,$B33,Data!$C:$C,L$1)=0,"",SUMIFS(Data!$L:$L,Data!$A:$A,$B33,Data!$C:$C,L$1))</f>
        <v>3</v>
      </c>
      <c r="M33" s="28">
        <f>IF(SUMIFS(Data!$L:$L,Data!$A:$A,$B33,Data!$C:$C,M$1)=0,"",SUMIFS(Data!$L:$L,Data!$A:$A,$B33,Data!$C:$C,M$1))</f>
        <v>4</v>
      </c>
      <c r="N33" s="28">
        <f>IF(SUMIFS(Data!$L:$L,Data!$A:$A,$B33,Data!$C:$C,N$1)=0,"",SUMIFS(Data!$L:$L,Data!$A:$A,$B33,Data!$C:$C,N$1))</f>
        <v>3</v>
      </c>
      <c r="O33" s="28">
        <f>IF(SUMIFS(Data!$L:$L,Data!$A:$A,$B33,Data!$C:$C,O$1)=0,"",SUMIFS(Data!$L:$L,Data!$A:$A,$B33,Data!$C:$C,O$1))</f>
        <v>5</v>
      </c>
      <c r="P33" s="28">
        <f>IF(SUMIFS(Data!$L:$L,Data!$A:$A,$B33,Data!$C:$C,P$1)=0,"",SUMIFS(Data!$L:$L,Data!$A:$A,$B33,Data!$C:$C,P$1))</f>
        <v>3.25</v>
      </c>
      <c r="Q33" s="28">
        <f>IF(SUMIFS(Data!$L:$L,Data!$A:$A,$B33,Data!$C:$C,Q$1)=0,"",SUMIFS(Data!$L:$L,Data!$A:$A,$B33,Data!$C:$C,Q$1))</f>
        <v>3</v>
      </c>
      <c r="R33" s="28">
        <f>SUM(C33:Q33)</f>
        <v>38</v>
      </c>
    </row>
    <row r="34" spans="1:18" x14ac:dyDescent="0.25">
      <c r="A34" s="65">
        <v>33</v>
      </c>
      <c r="B34" s="27" t="s">
        <v>193</v>
      </c>
      <c r="C34" s="28">
        <f>IF(SUMIFS(Data!$L:$L,Data!$A:$A,$B34,Data!$C:$C,C$1)=0,"",SUMIFS(Data!$L:$L,Data!$A:$A,$B34,Data!$C:$C,C$1))</f>
        <v>0.5</v>
      </c>
      <c r="D34" s="28" t="str">
        <f>IF(SUMIFS(Data!$L:$L,Data!$A:$A,$B34,Data!$C:$C,D$1)=0,"",SUMIFS(Data!$L:$L,Data!$A:$A,$B34,Data!$C:$C,D$1))</f>
        <v/>
      </c>
      <c r="E34" s="28">
        <f>IF(SUMIFS(Data!$L:$L,Data!$A:$A,$B34,Data!$C:$C,E$1)=0,"",SUMIFS(Data!$L:$L,Data!$A:$A,$B34,Data!$C:$C,E$1))</f>
        <v>4</v>
      </c>
      <c r="F34" s="28">
        <f>IF(SUMIFS(Data!$L:$L,Data!$A:$A,$B34,Data!$C:$C,F$1)=0,"",SUMIFS(Data!$L:$L,Data!$A:$A,$B34,Data!$C:$C,F$1))</f>
        <v>3.75</v>
      </c>
      <c r="G34" s="28">
        <f>IF(SUMIFS(Data!$L:$L,Data!$A:$A,$B34,Data!$C:$C,G$1)=0,"",SUMIFS(Data!$L:$L,Data!$A:$A,$B34,Data!$C:$C,G$1))</f>
        <v>1</v>
      </c>
      <c r="H34" s="28" t="str">
        <f>IF(SUMIFS(Data!$L:$L,Data!$A:$A,$B34,Data!$C:$C,H$1)=0,"",SUMIFS(Data!$L:$L,Data!$A:$A,$B34,Data!$C:$C,H$1))</f>
        <v/>
      </c>
      <c r="I34" s="28">
        <f>IF(SUMIFS(Data!$L:$L,Data!$A:$A,$B34,Data!$C:$C,I$1)=0,"",SUMIFS(Data!$L:$L,Data!$A:$A,$B34,Data!$C:$C,I$1))</f>
        <v>0.5</v>
      </c>
      <c r="J34" s="28">
        <f>IF(SUMIFS(Data!$L:$L,Data!$A:$A,$B34,Data!$C:$C,J$1)=0,"",SUMIFS(Data!$L:$L,Data!$A:$A,$B34,Data!$C:$C,J$1))</f>
        <v>3.25</v>
      </c>
      <c r="K34" s="28">
        <f>IF(SUMIFS(Data!$L:$L,Data!$A:$A,$B34,Data!$C:$C,K$1)=0,"",SUMIFS(Data!$L:$L,Data!$A:$A,$B34,Data!$C:$C,K$1))</f>
        <v>1.5</v>
      </c>
      <c r="L34" s="28">
        <f>IF(SUMIFS(Data!$L:$L,Data!$A:$A,$B34,Data!$C:$C,L$1)=0,"",SUMIFS(Data!$L:$L,Data!$A:$A,$B34,Data!$C:$C,L$1))</f>
        <v>2</v>
      </c>
      <c r="M34" s="28">
        <f>IF(SUMIFS(Data!$L:$L,Data!$A:$A,$B34,Data!$C:$C,M$1)=0,"",SUMIFS(Data!$L:$L,Data!$A:$A,$B34,Data!$C:$C,M$1))</f>
        <v>4.75</v>
      </c>
      <c r="N34" s="28">
        <f>IF(SUMIFS(Data!$L:$L,Data!$A:$A,$B34,Data!$C:$C,N$1)=0,"",SUMIFS(Data!$L:$L,Data!$A:$A,$B34,Data!$C:$C,N$1))</f>
        <v>5</v>
      </c>
      <c r="O34" s="28">
        <f>IF(SUMIFS(Data!$L:$L,Data!$A:$A,$B34,Data!$C:$C,O$1)=0,"",SUMIFS(Data!$L:$L,Data!$A:$A,$B34,Data!$C:$C,O$1))</f>
        <v>3</v>
      </c>
      <c r="P34" s="28">
        <f>IF(SUMIFS(Data!$L:$L,Data!$A:$A,$B34,Data!$C:$C,P$1)=0,"",SUMIFS(Data!$L:$L,Data!$A:$A,$B34,Data!$C:$C,P$1))</f>
        <v>5</v>
      </c>
      <c r="Q34" s="28">
        <f>IF(SUMIFS(Data!$L:$L,Data!$A:$A,$B34,Data!$C:$C,Q$1)=0,"",SUMIFS(Data!$L:$L,Data!$A:$A,$B34,Data!$C:$C,Q$1))</f>
        <v>3.5</v>
      </c>
      <c r="R34" s="28">
        <f>SUM(C34:Q34)</f>
        <v>37.75</v>
      </c>
    </row>
    <row r="35" spans="1:18" x14ac:dyDescent="0.25">
      <c r="A35" s="65">
        <v>34</v>
      </c>
      <c r="B35" s="27" t="s">
        <v>330</v>
      </c>
      <c r="C35" s="28">
        <f>IF(SUMIFS(Data!$L:$L,Data!$A:$A,$B35,Data!$C:$C,C$1)=0,"",SUMIFS(Data!$L:$L,Data!$A:$A,$B35,Data!$C:$C,C$1))</f>
        <v>2.25</v>
      </c>
      <c r="D35" s="28">
        <f>IF(SUMIFS(Data!$L:$L,Data!$A:$A,$B35,Data!$C:$C,D$1)=0,"",SUMIFS(Data!$L:$L,Data!$A:$A,$B35,Data!$C:$C,D$1))</f>
        <v>1.5</v>
      </c>
      <c r="E35" s="28">
        <f>IF(SUMIFS(Data!$L:$L,Data!$A:$A,$B35,Data!$C:$C,E$1)=0,"",SUMIFS(Data!$L:$L,Data!$A:$A,$B35,Data!$C:$C,E$1))</f>
        <v>2.5</v>
      </c>
      <c r="F35" s="28">
        <f>IF(SUMIFS(Data!$L:$L,Data!$A:$A,$B35,Data!$C:$C,F$1)=0,"",SUMIFS(Data!$L:$L,Data!$A:$A,$B35,Data!$C:$C,F$1))</f>
        <v>2</v>
      </c>
      <c r="G35" s="28">
        <f>IF(SUMIFS(Data!$L:$L,Data!$A:$A,$B35,Data!$C:$C,G$1)=0,"",SUMIFS(Data!$L:$L,Data!$A:$A,$B35,Data!$C:$C,G$1))</f>
        <v>2.5</v>
      </c>
      <c r="H35" s="28">
        <f>IF(SUMIFS(Data!$L:$L,Data!$A:$A,$B35,Data!$C:$C,H$1)=0,"",SUMIFS(Data!$L:$L,Data!$A:$A,$B35,Data!$C:$C,H$1))</f>
        <v>2.5</v>
      </c>
      <c r="I35" s="28">
        <f>IF(SUMIFS(Data!$L:$L,Data!$A:$A,$B35,Data!$C:$C,I$1)=0,"",SUMIFS(Data!$L:$L,Data!$A:$A,$B35,Data!$C:$C,I$1))</f>
        <v>2.25</v>
      </c>
      <c r="J35" s="28">
        <f>IF(SUMIFS(Data!$L:$L,Data!$A:$A,$B35,Data!$C:$C,J$1)=0,"",SUMIFS(Data!$L:$L,Data!$A:$A,$B35,Data!$C:$C,J$1))</f>
        <v>1.75</v>
      </c>
      <c r="K35" s="28">
        <f>IF(SUMIFS(Data!$L:$L,Data!$A:$A,$B35,Data!$C:$C,K$1)=0,"",SUMIFS(Data!$L:$L,Data!$A:$A,$B35,Data!$C:$C,K$1))</f>
        <v>2.25</v>
      </c>
      <c r="L35" s="28">
        <f>IF(SUMIFS(Data!$L:$L,Data!$A:$A,$B35,Data!$C:$C,L$1)=0,"",SUMIFS(Data!$L:$L,Data!$A:$A,$B35,Data!$C:$C,L$1))</f>
        <v>3.75</v>
      </c>
      <c r="M35" s="28">
        <f>IF(SUMIFS(Data!$L:$L,Data!$A:$A,$B35,Data!$C:$C,M$1)=0,"",SUMIFS(Data!$L:$L,Data!$A:$A,$B35,Data!$C:$C,M$1))</f>
        <v>4.5</v>
      </c>
      <c r="N35" s="28">
        <f>IF(SUMIFS(Data!$L:$L,Data!$A:$A,$B35,Data!$C:$C,N$1)=0,"",SUMIFS(Data!$L:$L,Data!$A:$A,$B35,Data!$C:$C,N$1))</f>
        <v>2.25</v>
      </c>
      <c r="O35" s="28">
        <f>IF(SUMIFS(Data!$L:$L,Data!$A:$A,$B35,Data!$C:$C,O$1)=0,"",SUMIFS(Data!$L:$L,Data!$A:$A,$B35,Data!$C:$C,O$1))</f>
        <v>1.25</v>
      </c>
      <c r="P35" s="28">
        <f>IF(SUMIFS(Data!$L:$L,Data!$A:$A,$B35,Data!$C:$C,P$1)=0,"",SUMIFS(Data!$L:$L,Data!$A:$A,$B35,Data!$C:$C,P$1))</f>
        <v>1.5</v>
      </c>
      <c r="Q35" s="28">
        <f>IF(SUMIFS(Data!$L:$L,Data!$A:$A,$B35,Data!$C:$C,Q$1)=0,"",SUMIFS(Data!$L:$L,Data!$A:$A,$B35,Data!$C:$C,Q$1))</f>
        <v>3.75</v>
      </c>
      <c r="R35" s="28">
        <f>SUM(C35:Q35)</f>
        <v>36.5</v>
      </c>
    </row>
    <row r="36" spans="1:18" x14ac:dyDescent="0.25">
      <c r="A36" s="65">
        <v>35</v>
      </c>
      <c r="B36" s="27" t="s">
        <v>204</v>
      </c>
      <c r="C36" s="28">
        <f>IF(SUMIFS(Data!$L:$L,Data!$A:$A,$B36,Data!$C:$C,C$1)=0,"",SUMIFS(Data!$L:$L,Data!$A:$A,$B36,Data!$C:$C,C$1))</f>
        <v>2.75</v>
      </c>
      <c r="D36" s="28">
        <f>IF(SUMIFS(Data!$L:$L,Data!$A:$A,$B36,Data!$C:$C,D$1)=0,"",SUMIFS(Data!$L:$L,Data!$A:$A,$B36,Data!$C:$C,D$1))</f>
        <v>2.5</v>
      </c>
      <c r="E36" s="28">
        <f>IF(SUMIFS(Data!$L:$L,Data!$A:$A,$B36,Data!$C:$C,E$1)=0,"",SUMIFS(Data!$L:$L,Data!$A:$A,$B36,Data!$C:$C,E$1))</f>
        <v>3.5</v>
      </c>
      <c r="F36" s="28">
        <f>IF(SUMIFS(Data!$L:$L,Data!$A:$A,$B36,Data!$C:$C,F$1)=0,"",SUMIFS(Data!$L:$L,Data!$A:$A,$B36,Data!$C:$C,F$1))</f>
        <v>3.75</v>
      </c>
      <c r="G36" s="28">
        <f>IF(SUMIFS(Data!$L:$L,Data!$A:$A,$B36,Data!$C:$C,G$1)=0,"",SUMIFS(Data!$L:$L,Data!$A:$A,$B36,Data!$C:$C,G$1))</f>
        <v>2.25</v>
      </c>
      <c r="H36" s="28">
        <f>IF(SUMIFS(Data!$L:$L,Data!$A:$A,$B36,Data!$C:$C,H$1)=0,"",SUMIFS(Data!$L:$L,Data!$A:$A,$B36,Data!$C:$C,H$1))</f>
        <v>2.25</v>
      </c>
      <c r="I36" s="28">
        <f>IF(SUMIFS(Data!$L:$L,Data!$A:$A,$B36,Data!$C:$C,I$1)=0,"",SUMIFS(Data!$L:$L,Data!$A:$A,$B36,Data!$C:$C,I$1))</f>
        <v>2</v>
      </c>
      <c r="J36" s="28">
        <f>IF(SUMIFS(Data!$L:$L,Data!$A:$A,$B36,Data!$C:$C,J$1)=0,"",SUMIFS(Data!$L:$L,Data!$A:$A,$B36,Data!$C:$C,J$1))</f>
        <v>2.5</v>
      </c>
      <c r="K36" s="28">
        <f>IF(SUMIFS(Data!$L:$L,Data!$A:$A,$B36,Data!$C:$C,K$1)=0,"",SUMIFS(Data!$L:$L,Data!$A:$A,$B36,Data!$C:$C,K$1))</f>
        <v>1.5</v>
      </c>
      <c r="L36" s="28">
        <f>IF(SUMIFS(Data!$L:$L,Data!$A:$A,$B36,Data!$C:$C,L$1)=0,"",SUMIFS(Data!$L:$L,Data!$A:$A,$B36,Data!$C:$C,L$1))</f>
        <v>3.5</v>
      </c>
      <c r="M36" s="28">
        <f>IF(SUMIFS(Data!$L:$L,Data!$A:$A,$B36,Data!$C:$C,M$1)=0,"",SUMIFS(Data!$L:$L,Data!$A:$A,$B36,Data!$C:$C,M$1))</f>
        <v>2.75</v>
      </c>
      <c r="N36" s="28">
        <f>IF(SUMIFS(Data!$L:$L,Data!$A:$A,$B36,Data!$C:$C,N$1)=0,"",SUMIFS(Data!$L:$L,Data!$A:$A,$B36,Data!$C:$C,N$1))</f>
        <v>2</v>
      </c>
      <c r="O36" s="28">
        <f>IF(SUMIFS(Data!$L:$L,Data!$A:$A,$B36,Data!$C:$C,O$1)=0,"",SUMIFS(Data!$L:$L,Data!$A:$A,$B36,Data!$C:$C,O$1))</f>
        <v>1.5</v>
      </c>
      <c r="P36" s="28">
        <f>IF(SUMIFS(Data!$L:$L,Data!$A:$A,$B36,Data!$C:$C,P$1)=0,"",SUMIFS(Data!$L:$L,Data!$A:$A,$B36,Data!$C:$C,P$1))</f>
        <v>0.5</v>
      </c>
      <c r="Q36" s="28">
        <f>IF(SUMIFS(Data!$L:$L,Data!$A:$A,$B36,Data!$C:$C,Q$1)=0,"",SUMIFS(Data!$L:$L,Data!$A:$A,$B36,Data!$C:$C,Q$1))</f>
        <v>2.75</v>
      </c>
      <c r="R36" s="28">
        <f>SUM(C36:Q36)</f>
        <v>36</v>
      </c>
    </row>
    <row r="37" spans="1:18" x14ac:dyDescent="0.25">
      <c r="A37" s="65">
        <v>36</v>
      </c>
      <c r="B37" s="27" t="s">
        <v>10</v>
      </c>
      <c r="C37" s="28">
        <f>IF(SUMIFS(Data!$L:$L,Data!$A:$A,$B37,Data!$C:$C,C$1)=0,"",SUMIFS(Data!$L:$L,Data!$A:$A,$B37,Data!$C:$C,C$1))</f>
        <v>5</v>
      </c>
      <c r="D37" s="28">
        <f>IF(SUMIFS(Data!$L:$L,Data!$A:$A,$B37,Data!$C:$C,D$1)=0,"",SUMIFS(Data!$L:$L,Data!$A:$A,$B37,Data!$C:$C,D$1))</f>
        <v>5</v>
      </c>
      <c r="E37" s="28">
        <f>IF(SUMIFS(Data!$L:$L,Data!$A:$A,$B37,Data!$C:$C,E$1)=0,"",SUMIFS(Data!$L:$L,Data!$A:$A,$B37,Data!$C:$C,E$1))</f>
        <v>4.75</v>
      </c>
      <c r="F37" s="28">
        <f>IF(SUMIFS(Data!$L:$L,Data!$A:$A,$B37,Data!$C:$C,F$1)=0,"",SUMIFS(Data!$L:$L,Data!$A:$A,$B37,Data!$C:$C,F$1))</f>
        <v>5</v>
      </c>
      <c r="G37" s="28">
        <f>IF(SUMIFS(Data!$L:$L,Data!$A:$A,$B37,Data!$C:$C,G$1)=0,"",SUMIFS(Data!$L:$L,Data!$A:$A,$B37,Data!$C:$C,G$1))</f>
        <v>4.5</v>
      </c>
      <c r="H37" s="28">
        <f>IF(SUMIFS(Data!$L:$L,Data!$A:$A,$B37,Data!$C:$C,H$1)=0,"",SUMIFS(Data!$L:$L,Data!$A:$A,$B37,Data!$C:$C,H$1))</f>
        <v>5</v>
      </c>
      <c r="I37" s="28">
        <f>IF(SUMIFS(Data!$L:$L,Data!$A:$A,$B37,Data!$C:$C,I$1)=0,"",SUMIFS(Data!$L:$L,Data!$A:$A,$B37,Data!$C:$C,I$1))</f>
        <v>5</v>
      </c>
      <c r="J37" s="28" t="str">
        <f>IF(SUMIFS(Data!$L:$L,Data!$A:$A,$B37,Data!$C:$C,J$1)=0,"",SUMIFS(Data!$L:$L,Data!$A:$A,$B37,Data!$C:$C,J$1))</f>
        <v/>
      </c>
      <c r="K37" s="28" t="str">
        <f>IF(SUMIFS(Data!$L:$L,Data!$A:$A,$B37,Data!$C:$C,K$1)=0,"",SUMIFS(Data!$L:$L,Data!$A:$A,$B37,Data!$C:$C,K$1))</f>
        <v/>
      </c>
      <c r="L37" s="28" t="str">
        <f>IF(SUMIFS(Data!$L:$L,Data!$A:$A,$B37,Data!$C:$C,L$1)=0,"",SUMIFS(Data!$L:$L,Data!$A:$A,$B37,Data!$C:$C,L$1))</f>
        <v/>
      </c>
      <c r="M37" s="28" t="str">
        <f>IF(SUMIFS(Data!$L:$L,Data!$A:$A,$B37,Data!$C:$C,M$1)=0,"",SUMIFS(Data!$L:$L,Data!$A:$A,$B37,Data!$C:$C,M$1))</f>
        <v/>
      </c>
      <c r="N37" s="28" t="str">
        <f>IF(SUMIFS(Data!$L:$L,Data!$A:$A,$B37,Data!$C:$C,N$1)=0,"",SUMIFS(Data!$L:$L,Data!$A:$A,$B37,Data!$C:$C,N$1))</f>
        <v/>
      </c>
      <c r="O37" s="28" t="str">
        <f>IF(SUMIFS(Data!$L:$L,Data!$A:$A,$B37,Data!$C:$C,O$1)=0,"",SUMIFS(Data!$L:$L,Data!$A:$A,$B37,Data!$C:$C,O$1))</f>
        <v/>
      </c>
      <c r="P37" s="28" t="str">
        <f>IF(SUMIFS(Data!$L:$L,Data!$A:$A,$B37,Data!$C:$C,P$1)=0,"",SUMIFS(Data!$L:$L,Data!$A:$A,$B37,Data!$C:$C,P$1))</f>
        <v/>
      </c>
      <c r="Q37" s="28" t="str">
        <f>IF(SUMIFS(Data!$L:$L,Data!$A:$A,$B37,Data!$C:$C,Q$1)=0,"",SUMIFS(Data!$L:$L,Data!$A:$A,$B37,Data!$C:$C,Q$1))</f>
        <v/>
      </c>
      <c r="R37" s="28">
        <f>SUM(C37:Q37)</f>
        <v>34.25</v>
      </c>
    </row>
    <row r="38" spans="1:18" x14ac:dyDescent="0.25">
      <c r="A38" s="65">
        <v>37</v>
      </c>
      <c r="B38" s="27" t="s">
        <v>493</v>
      </c>
      <c r="C38" s="28">
        <f>IF(SUMIFS(Data!$L:$L,Data!$A:$A,$B38,Data!$C:$C,C$1)=0,"",SUMIFS(Data!$L:$L,Data!$A:$A,$B38,Data!$C:$C,C$1))</f>
        <v>1.25</v>
      </c>
      <c r="D38" s="28">
        <f>IF(SUMIFS(Data!$L:$L,Data!$A:$A,$B38,Data!$C:$C,D$1)=0,"",SUMIFS(Data!$L:$L,Data!$A:$A,$B38,Data!$C:$C,D$1))</f>
        <v>2</v>
      </c>
      <c r="E38" s="28">
        <f>IF(SUMIFS(Data!$L:$L,Data!$A:$A,$B38,Data!$C:$C,E$1)=0,"",SUMIFS(Data!$L:$L,Data!$A:$A,$B38,Data!$C:$C,E$1))</f>
        <v>2.75</v>
      </c>
      <c r="F38" s="28">
        <f>IF(SUMIFS(Data!$L:$L,Data!$A:$A,$B38,Data!$C:$C,F$1)=0,"",SUMIFS(Data!$L:$L,Data!$A:$A,$B38,Data!$C:$C,F$1))</f>
        <v>2.5</v>
      </c>
      <c r="G38" s="28">
        <f>IF(SUMIFS(Data!$L:$L,Data!$A:$A,$B38,Data!$C:$C,G$1)=0,"",SUMIFS(Data!$L:$L,Data!$A:$A,$B38,Data!$C:$C,G$1))</f>
        <v>1.25</v>
      </c>
      <c r="H38" s="28">
        <f>IF(SUMIFS(Data!$L:$L,Data!$A:$A,$B38,Data!$C:$C,H$1)=0,"",SUMIFS(Data!$L:$L,Data!$A:$A,$B38,Data!$C:$C,H$1))</f>
        <v>3</v>
      </c>
      <c r="I38" s="28">
        <f>IF(SUMIFS(Data!$L:$L,Data!$A:$A,$B38,Data!$C:$C,I$1)=0,"",SUMIFS(Data!$L:$L,Data!$A:$A,$B38,Data!$C:$C,I$1))</f>
        <v>1.5</v>
      </c>
      <c r="J38" s="28">
        <f>IF(SUMIFS(Data!$L:$L,Data!$A:$A,$B38,Data!$C:$C,J$1)=0,"",SUMIFS(Data!$L:$L,Data!$A:$A,$B38,Data!$C:$C,J$1))</f>
        <v>2.5</v>
      </c>
      <c r="K38" s="28">
        <f>IF(SUMIFS(Data!$L:$L,Data!$A:$A,$B38,Data!$C:$C,K$1)=0,"",SUMIFS(Data!$L:$L,Data!$A:$A,$B38,Data!$C:$C,K$1))</f>
        <v>2.5</v>
      </c>
      <c r="L38" s="28">
        <f>IF(SUMIFS(Data!$L:$L,Data!$A:$A,$B38,Data!$C:$C,L$1)=0,"",SUMIFS(Data!$L:$L,Data!$A:$A,$B38,Data!$C:$C,L$1))</f>
        <v>1.5</v>
      </c>
      <c r="M38" s="28">
        <f>IF(SUMIFS(Data!$L:$L,Data!$A:$A,$B38,Data!$C:$C,M$1)=0,"",SUMIFS(Data!$L:$L,Data!$A:$A,$B38,Data!$C:$C,M$1))</f>
        <v>3.25</v>
      </c>
      <c r="N38" s="28">
        <f>IF(SUMIFS(Data!$L:$L,Data!$A:$A,$B38,Data!$C:$C,N$1)=0,"",SUMIFS(Data!$L:$L,Data!$A:$A,$B38,Data!$C:$C,N$1))</f>
        <v>2.25</v>
      </c>
      <c r="O38" s="28">
        <f>IF(SUMIFS(Data!$L:$L,Data!$A:$A,$B38,Data!$C:$C,O$1)=0,"",SUMIFS(Data!$L:$L,Data!$A:$A,$B38,Data!$C:$C,O$1))</f>
        <v>1.75</v>
      </c>
      <c r="P38" s="28">
        <f>IF(SUMIFS(Data!$L:$L,Data!$A:$A,$B38,Data!$C:$C,P$1)=0,"",SUMIFS(Data!$L:$L,Data!$A:$A,$B38,Data!$C:$C,P$1))</f>
        <v>2.25</v>
      </c>
      <c r="Q38" s="28">
        <f>IF(SUMIFS(Data!$L:$L,Data!$A:$A,$B38,Data!$C:$C,Q$1)=0,"",SUMIFS(Data!$L:$L,Data!$A:$A,$B38,Data!$C:$C,Q$1))</f>
        <v>3.25</v>
      </c>
      <c r="R38" s="28">
        <f>SUM(C38:Q38)</f>
        <v>33.5</v>
      </c>
    </row>
    <row r="39" spans="1:18" x14ac:dyDescent="0.25">
      <c r="A39" s="65">
        <v>38</v>
      </c>
      <c r="B39" s="27" t="s">
        <v>350</v>
      </c>
      <c r="C39" s="28">
        <f>IF(SUMIFS(Data!$L:$L,Data!$A:$A,$B39,Data!$C:$C,C$1)=0,"",SUMIFS(Data!$L:$L,Data!$A:$A,$B39,Data!$C:$C,C$1))</f>
        <v>1.25</v>
      </c>
      <c r="D39" s="28">
        <f>IF(SUMIFS(Data!$L:$L,Data!$A:$A,$B39,Data!$C:$C,D$1)=0,"",SUMIFS(Data!$L:$L,Data!$A:$A,$B39,Data!$C:$C,D$1))</f>
        <v>2.25</v>
      </c>
      <c r="E39" s="28">
        <f>IF(SUMIFS(Data!$L:$L,Data!$A:$A,$B39,Data!$C:$C,E$1)=0,"",SUMIFS(Data!$L:$L,Data!$A:$A,$B39,Data!$C:$C,E$1))</f>
        <v>4</v>
      </c>
      <c r="F39" s="28">
        <f>IF(SUMIFS(Data!$L:$L,Data!$A:$A,$B39,Data!$C:$C,F$1)=0,"",SUMIFS(Data!$L:$L,Data!$A:$A,$B39,Data!$C:$C,F$1))</f>
        <v>2</v>
      </c>
      <c r="G39" s="28" t="str">
        <f>IF(SUMIFS(Data!$L:$L,Data!$A:$A,$B39,Data!$C:$C,G$1)=0,"",SUMIFS(Data!$L:$L,Data!$A:$A,$B39,Data!$C:$C,G$1))</f>
        <v/>
      </c>
      <c r="H39" s="28">
        <f>IF(SUMIFS(Data!$L:$L,Data!$A:$A,$B39,Data!$C:$C,H$1)=0,"",SUMIFS(Data!$L:$L,Data!$A:$A,$B39,Data!$C:$C,H$1))</f>
        <v>2.75</v>
      </c>
      <c r="I39" s="28">
        <f>IF(SUMIFS(Data!$L:$L,Data!$A:$A,$B39,Data!$C:$C,I$1)=0,"",SUMIFS(Data!$L:$L,Data!$A:$A,$B39,Data!$C:$C,I$1))</f>
        <v>2.5</v>
      </c>
      <c r="J39" s="28">
        <f>IF(SUMIFS(Data!$L:$L,Data!$A:$A,$B39,Data!$C:$C,J$1)=0,"",SUMIFS(Data!$L:$L,Data!$A:$A,$B39,Data!$C:$C,J$1))</f>
        <v>3.75</v>
      </c>
      <c r="K39" s="28">
        <f>IF(SUMIFS(Data!$L:$L,Data!$A:$A,$B39,Data!$C:$C,K$1)=0,"",SUMIFS(Data!$L:$L,Data!$A:$A,$B39,Data!$C:$C,K$1))</f>
        <v>1.5</v>
      </c>
      <c r="L39" s="28">
        <f>IF(SUMIFS(Data!$L:$L,Data!$A:$A,$B39,Data!$C:$C,L$1)=0,"",SUMIFS(Data!$L:$L,Data!$A:$A,$B39,Data!$C:$C,L$1))</f>
        <v>2.5</v>
      </c>
      <c r="M39" s="28">
        <f>IF(SUMIFS(Data!$L:$L,Data!$A:$A,$B39,Data!$C:$C,M$1)=0,"",SUMIFS(Data!$L:$L,Data!$A:$A,$B39,Data!$C:$C,M$1))</f>
        <v>2.75</v>
      </c>
      <c r="N39" s="28">
        <f>IF(SUMIFS(Data!$L:$L,Data!$A:$A,$B39,Data!$C:$C,N$1)=0,"",SUMIFS(Data!$L:$L,Data!$A:$A,$B39,Data!$C:$C,N$1))</f>
        <v>2.75</v>
      </c>
      <c r="O39" s="28">
        <f>IF(SUMIFS(Data!$L:$L,Data!$A:$A,$B39,Data!$C:$C,O$1)=0,"",SUMIFS(Data!$L:$L,Data!$A:$A,$B39,Data!$C:$C,O$1))</f>
        <v>1.25</v>
      </c>
      <c r="P39" s="28" t="str">
        <f>IF(SUMIFS(Data!$L:$L,Data!$A:$A,$B39,Data!$C:$C,P$1)=0,"",SUMIFS(Data!$L:$L,Data!$A:$A,$B39,Data!$C:$C,P$1))</f>
        <v/>
      </c>
      <c r="Q39" s="28">
        <f>IF(SUMIFS(Data!$L:$L,Data!$A:$A,$B39,Data!$C:$C,Q$1)=0,"",SUMIFS(Data!$L:$L,Data!$A:$A,$B39,Data!$C:$C,Q$1))</f>
        <v>3</v>
      </c>
      <c r="R39" s="28">
        <f>SUM(C39:Q39)</f>
        <v>32.25</v>
      </c>
    </row>
    <row r="40" spans="1:18" x14ac:dyDescent="0.25">
      <c r="A40" s="65">
        <v>39</v>
      </c>
      <c r="B40" s="27" t="s">
        <v>335</v>
      </c>
      <c r="C40" s="28">
        <f>IF(SUMIFS(Data!$L:$L,Data!$A:$A,$B40,Data!$C:$C,C$1)=0,"",SUMIFS(Data!$L:$L,Data!$A:$A,$B40,Data!$C:$C,C$1))</f>
        <v>2.5</v>
      </c>
      <c r="D40" s="28">
        <f>IF(SUMIFS(Data!$L:$L,Data!$A:$A,$B40,Data!$C:$C,D$1)=0,"",SUMIFS(Data!$L:$L,Data!$A:$A,$B40,Data!$C:$C,D$1))</f>
        <v>2.25</v>
      </c>
      <c r="E40" s="28">
        <f>IF(SUMIFS(Data!$L:$L,Data!$A:$A,$B40,Data!$C:$C,E$1)=0,"",SUMIFS(Data!$L:$L,Data!$A:$A,$B40,Data!$C:$C,E$1))</f>
        <v>2</v>
      </c>
      <c r="F40" s="28">
        <f>IF(SUMIFS(Data!$L:$L,Data!$A:$A,$B40,Data!$C:$C,F$1)=0,"",SUMIFS(Data!$L:$L,Data!$A:$A,$B40,Data!$C:$C,F$1))</f>
        <v>4</v>
      </c>
      <c r="G40" s="28">
        <f>IF(SUMIFS(Data!$L:$L,Data!$A:$A,$B40,Data!$C:$C,G$1)=0,"",SUMIFS(Data!$L:$L,Data!$A:$A,$B40,Data!$C:$C,G$1))</f>
        <v>1.5</v>
      </c>
      <c r="H40" s="28">
        <f>IF(SUMIFS(Data!$L:$L,Data!$A:$A,$B40,Data!$C:$C,H$1)=0,"",SUMIFS(Data!$L:$L,Data!$A:$A,$B40,Data!$C:$C,H$1))</f>
        <v>2.5</v>
      </c>
      <c r="I40" s="28">
        <f>IF(SUMIFS(Data!$L:$L,Data!$A:$A,$B40,Data!$C:$C,I$1)=0,"",SUMIFS(Data!$L:$L,Data!$A:$A,$B40,Data!$C:$C,I$1))</f>
        <v>3</v>
      </c>
      <c r="J40" s="28">
        <f>IF(SUMIFS(Data!$L:$L,Data!$A:$A,$B40,Data!$C:$C,J$1)=0,"",SUMIFS(Data!$L:$L,Data!$A:$A,$B40,Data!$C:$C,J$1))</f>
        <v>1.25</v>
      </c>
      <c r="K40" s="28" t="str">
        <f>IF(SUMIFS(Data!$L:$L,Data!$A:$A,$B40,Data!$C:$C,K$1)=0,"",SUMIFS(Data!$L:$L,Data!$A:$A,$B40,Data!$C:$C,K$1))</f>
        <v/>
      </c>
      <c r="L40" s="28">
        <f>IF(SUMIFS(Data!$L:$L,Data!$A:$A,$B40,Data!$C:$C,L$1)=0,"",SUMIFS(Data!$L:$L,Data!$A:$A,$B40,Data!$C:$C,L$1))</f>
        <v>4</v>
      </c>
      <c r="M40" s="28">
        <f>IF(SUMIFS(Data!$L:$L,Data!$A:$A,$B40,Data!$C:$C,M$1)=0,"",SUMIFS(Data!$L:$L,Data!$A:$A,$B40,Data!$C:$C,M$1))</f>
        <v>1</v>
      </c>
      <c r="N40" s="28">
        <f>IF(SUMIFS(Data!$L:$L,Data!$A:$A,$B40,Data!$C:$C,N$1)=0,"",SUMIFS(Data!$L:$L,Data!$A:$A,$B40,Data!$C:$C,N$1))</f>
        <v>0.5</v>
      </c>
      <c r="O40" s="28">
        <f>IF(SUMIFS(Data!$L:$L,Data!$A:$A,$B40,Data!$C:$C,O$1)=0,"",SUMIFS(Data!$L:$L,Data!$A:$A,$B40,Data!$C:$C,O$1))</f>
        <v>2</v>
      </c>
      <c r="P40" s="28">
        <f>IF(SUMIFS(Data!$L:$L,Data!$A:$A,$B40,Data!$C:$C,P$1)=0,"",SUMIFS(Data!$L:$L,Data!$A:$A,$B40,Data!$C:$C,P$1))</f>
        <v>2</v>
      </c>
      <c r="Q40" s="28">
        <f>IF(SUMIFS(Data!$L:$L,Data!$A:$A,$B40,Data!$C:$C,Q$1)=0,"",SUMIFS(Data!$L:$L,Data!$A:$A,$B40,Data!$C:$C,Q$1))</f>
        <v>3.5</v>
      </c>
      <c r="R40" s="28">
        <f>SUM(C40:Q40)</f>
        <v>32</v>
      </c>
    </row>
    <row r="41" spans="1:18" x14ac:dyDescent="0.25">
      <c r="A41" s="65">
        <v>40</v>
      </c>
      <c r="B41" s="27" t="s">
        <v>517</v>
      </c>
      <c r="C41" s="28">
        <f>IF(SUMIFS(Data!$L:$L,Data!$A:$A,$B41,Data!$C:$C,C$1)=0,"",SUMIFS(Data!$L:$L,Data!$A:$A,$B41,Data!$C:$C,C$1))</f>
        <v>1</v>
      </c>
      <c r="D41" s="28">
        <f>IF(SUMIFS(Data!$L:$L,Data!$A:$A,$B41,Data!$C:$C,D$1)=0,"",SUMIFS(Data!$L:$L,Data!$A:$A,$B41,Data!$C:$C,D$1))</f>
        <v>1.5</v>
      </c>
      <c r="E41" s="28">
        <f>IF(SUMIFS(Data!$L:$L,Data!$A:$A,$B41,Data!$C:$C,E$1)=0,"",SUMIFS(Data!$L:$L,Data!$A:$A,$B41,Data!$C:$C,E$1))</f>
        <v>2.75</v>
      </c>
      <c r="F41" s="28">
        <f>IF(SUMIFS(Data!$L:$L,Data!$A:$A,$B41,Data!$C:$C,F$1)=0,"",SUMIFS(Data!$L:$L,Data!$A:$A,$B41,Data!$C:$C,F$1))</f>
        <v>2.25</v>
      </c>
      <c r="G41" s="28">
        <f>IF(SUMIFS(Data!$L:$L,Data!$A:$A,$B41,Data!$C:$C,G$1)=0,"",SUMIFS(Data!$L:$L,Data!$A:$A,$B41,Data!$C:$C,G$1))</f>
        <v>0.75</v>
      </c>
      <c r="H41" s="28">
        <f>IF(SUMIFS(Data!$L:$L,Data!$A:$A,$B41,Data!$C:$C,H$1)=0,"",SUMIFS(Data!$L:$L,Data!$A:$A,$B41,Data!$C:$C,H$1))</f>
        <v>0.5</v>
      </c>
      <c r="I41" s="28">
        <f>IF(SUMIFS(Data!$L:$L,Data!$A:$A,$B41,Data!$C:$C,I$1)=0,"",SUMIFS(Data!$L:$L,Data!$A:$A,$B41,Data!$C:$C,I$1))</f>
        <v>4</v>
      </c>
      <c r="J41" s="28">
        <f>IF(SUMIFS(Data!$L:$L,Data!$A:$A,$B41,Data!$C:$C,J$1)=0,"",SUMIFS(Data!$L:$L,Data!$A:$A,$B41,Data!$C:$C,J$1))</f>
        <v>5</v>
      </c>
      <c r="K41" s="28">
        <f>IF(SUMIFS(Data!$L:$L,Data!$A:$A,$B41,Data!$C:$C,K$1)=0,"",SUMIFS(Data!$L:$L,Data!$A:$A,$B41,Data!$C:$C,K$1))</f>
        <v>2.75</v>
      </c>
      <c r="L41" s="28">
        <f>IF(SUMIFS(Data!$L:$L,Data!$A:$A,$B41,Data!$C:$C,L$1)=0,"",SUMIFS(Data!$L:$L,Data!$A:$A,$B41,Data!$C:$C,L$1))</f>
        <v>1.25</v>
      </c>
      <c r="M41" s="28">
        <f>IF(SUMIFS(Data!$L:$L,Data!$A:$A,$B41,Data!$C:$C,M$1)=0,"",SUMIFS(Data!$L:$L,Data!$A:$A,$B41,Data!$C:$C,M$1))</f>
        <v>2.5</v>
      </c>
      <c r="N41" s="28">
        <f>IF(SUMIFS(Data!$L:$L,Data!$A:$A,$B41,Data!$C:$C,N$1)=0,"",SUMIFS(Data!$L:$L,Data!$A:$A,$B41,Data!$C:$C,N$1))</f>
        <v>3</v>
      </c>
      <c r="O41" s="28">
        <f>IF(SUMIFS(Data!$L:$L,Data!$A:$A,$B41,Data!$C:$C,O$1)=0,"",SUMIFS(Data!$L:$L,Data!$A:$A,$B41,Data!$C:$C,O$1))</f>
        <v>1</v>
      </c>
      <c r="P41" s="28">
        <f>IF(SUMIFS(Data!$L:$L,Data!$A:$A,$B41,Data!$C:$C,P$1)=0,"",SUMIFS(Data!$L:$L,Data!$A:$A,$B41,Data!$C:$C,P$1))</f>
        <v>0.5</v>
      </c>
      <c r="Q41" s="28">
        <f>IF(SUMIFS(Data!$L:$L,Data!$A:$A,$B41,Data!$C:$C,Q$1)=0,"",SUMIFS(Data!$L:$L,Data!$A:$A,$B41,Data!$C:$C,Q$1))</f>
        <v>1.5</v>
      </c>
      <c r="R41" s="28">
        <f>SUM(C41:Q41)</f>
        <v>30.25</v>
      </c>
    </row>
    <row r="42" spans="1:18" x14ac:dyDescent="0.25">
      <c r="A42" s="65">
        <v>41</v>
      </c>
      <c r="B42" s="27" t="s">
        <v>395</v>
      </c>
      <c r="C42" s="28">
        <f>IF(SUMIFS(Data!$L:$L,Data!$A:$A,$B42,Data!$C:$C,C$1)=0,"",SUMIFS(Data!$L:$L,Data!$A:$A,$B42,Data!$C:$C,C$1))</f>
        <v>1.5</v>
      </c>
      <c r="D42" s="28">
        <f>IF(SUMIFS(Data!$L:$L,Data!$A:$A,$B42,Data!$C:$C,D$1)=0,"",SUMIFS(Data!$L:$L,Data!$A:$A,$B42,Data!$C:$C,D$1))</f>
        <v>1.5</v>
      </c>
      <c r="E42" s="28">
        <f>IF(SUMIFS(Data!$L:$L,Data!$A:$A,$B42,Data!$C:$C,E$1)=0,"",SUMIFS(Data!$L:$L,Data!$A:$A,$B42,Data!$C:$C,E$1))</f>
        <v>3</v>
      </c>
      <c r="F42" s="28">
        <f>IF(SUMIFS(Data!$L:$L,Data!$A:$A,$B42,Data!$C:$C,F$1)=0,"",SUMIFS(Data!$L:$L,Data!$A:$A,$B42,Data!$C:$C,F$1))</f>
        <v>2</v>
      </c>
      <c r="G42" s="28">
        <f>IF(SUMIFS(Data!$L:$L,Data!$A:$A,$B42,Data!$C:$C,G$1)=0,"",SUMIFS(Data!$L:$L,Data!$A:$A,$B42,Data!$C:$C,G$1))</f>
        <v>2.5</v>
      </c>
      <c r="H42" s="28">
        <f>IF(SUMIFS(Data!$L:$L,Data!$A:$A,$B42,Data!$C:$C,H$1)=0,"",SUMIFS(Data!$L:$L,Data!$A:$A,$B42,Data!$C:$C,H$1))</f>
        <v>2</v>
      </c>
      <c r="I42" s="28">
        <f>IF(SUMIFS(Data!$L:$L,Data!$A:$A,$B42,Data!$C:$C,I$1)=0,"",SUMIFS(Data!$L:$L,Data!$A:$A,$B42,Data!$C:$C,I$1))</f>
        <v>2</v>
      </c>
      <c r="J42" s="28">
        <f>IF(SUMIFS(Data!$L:$L,Data!$A:$A,$B42,Data!$C:$C,J$1)=0,"",SUMIFS(Data!$L:$L,Data!$A:$A,$B42,Data!$C:$C,J$1))</f>
        <v>1.75</v>
      </c>
      <c r="K42" s="28">
        <f>IF(SUMIFS(Data!$L:$L,Data!$A:$A,$B42,Data!$C:$C,K$1)=0,"",SUMIFS(Data!$L:$L,Data!$A:$A,$B42,Data!$C:$C,K$1))</f>
        <v>1.75</v>
      </c>
      <c r="L42" s="28">
        <f>IF(SUMIFS(Data!$L:$L,Data!$A:$A,$B42,Data!$C:$C,L$1)=0,"",SUMIFS(Data!$L:$L,Data!$A:$A,$B42,Data!$C:$C,L$1))</f>
        <v>1.5</v>
      </c>
      <c r="M42" s="28">
        <f>IF(SUMIFS(Data!$L:$L,Data!$A:$A,$B42,Data!$C:$C,M$1)=0,"",SUMIFS(Data!$L:$L,Data!$A:$A,$B42,Data!$C:$C,M$1))</f>
        <v>1.75</v>
      </c>
      <c r="N42" s="28">
        <f>IF(SUMIFS(Data!$L:$L,Data!$A:$A,$B42,Data!$C:$C,N$1)=0,"",SUMIFS(Data!$L:$L,Data!$A:$A,$B42,Data!$C:$C,N$1))</f>
        <v>2</v>
      </c>
      <c r="O42" s="28">
        <f>IF(SUMIFS(Data!$L:$L,Data!$A:$A,$B42,Data!$C:$C,O$1)=0,"",SUMIFS(Data!$L:$L,Data!$A:$A,$B42,Data!$C:$C,O$1))</f>
        <v>2.75</v>
      </c>
      <c r="P42" s="28">
        <f>IF(SUMIFS(Data!$L:$L,Data!$A:$A,$B42,Data!$C:$C,P$1)=0,"",SUMIFS(Data!$L:$L,Data!$A:$A,$B42,Data!$C:$C,P$1))</f>
        <v>1.75</v>
      </c>
      <c r="Q42" s="28">
        <f>IF(SUMIFS(Data!$L:$L,Data!$A:$A,$B42,Data!$C:$C,Q$1)=0,"",SUMIFS(Data!$L:$L,Data!$A:$A,$B42,Data!$C:$C,Q$1))</f>
        <v>1.5</v>
      </c>
      <c r="R42" s="28">
        <f>SUM(C42:Q42)</f>
        <v>29.25</v>
      </c>
    </row>
    <row r="43" spans="1:18" x14ac:dyDescent="0.25">
      <c r="A43" s="65">
        <v>42</v>
      </c>
      <c r="B43" s="27" t="s">
        <v>180</v>
      </c>
      <c r="C43" s="28">
        <f>IF(SUMIFS(Data!$L:$L,Data!$A:$A,$B43,Data!$C:$C,C$1)=0,"",SUMIFS(Data!$L:$L,Data!$A:$A,$B43,Data!$C:$C,C$1))</f>
        <v>2.5</v>
      </c>
      <c r="D43" s="28">
        <f>IF(SUMIFS(Data!$L:$L,Data!$A:$A,$B43,Data!$C:$C,D$1)=0,"",SUMIFS(Data!$L:$L,Data!$A:$A,$B43,Data!$C:$C,D$1))</f>
        <v>2.5</v>
      </c>
      <c r="E43" s="28">
        <f>IF(SUMIFS(Data!$L:$L,Data!$A:$A,$B43,Data!$C:$C,E$1)=0,"",SUMIFS(Data!$L:$L,Data!$A:$A,$B43,Data!$C:$C,E$1))</f>
        <v>1.75</v>
      </c>
      <c r="F43" s="28">
        <f>IF(SUMIFS(Data!$L:$L,Data!$A:$A,$B43,Data!$C:$C,F$1)=0,"",SUMIFS(Data!$L:$L,Data!$A:$A,$B43,Data!$C:$C,F$1))</f>
        <v>2.75</v>
      </c>
      <c r="G43" s="28">
        <f>IF(SUMIFS(Data!$L:$L,Data!$A:$A,$B43,Data!$C:$C,G$1)=0,"",SUMIFS(Data!$L:$L,Data!$A:$A,$B43,Data!$C:$C,G$1))</f>
        <v>2.5</v>
      </c>
      <c r="H43" s="28">
        <f>IF(SUMIFS(Data!$L:$L,Data!$A:$A,$B43,Data!$C:$C,H$1)=0,"",SUMIFS(Data!$L:$L,Data!$A:$A,$B43,Data!$C:$C,H$1))</f>
        <v>1.5</v>
      </c>
      <c r="I43" s="28">
        <f>IF(SUMIFS(Data!$L:$L,Data!$A:$A,$B43,Data!$C:$C,I$1)=0,"",SUMIFS(Data!$L:$L,Data!$A:$A,$B43,Data!$C:$C,I$1))</f>
        <v>3.25</v>
      </c>
      <c r="J43" s="28">
        <f>IF(SUMIFS(Data!$L:$L,Data!$A:$A,$B43,Data!$C:$C,J$1)=0,"",SUMIFS(Data!$L:$L,Data!$A:$A,$B43,Data!$C:$C,J$1))</f>
        <v>1.25</v>
      </c>
      <c r="K43" s="28">
        <f>IF(SUMIFS(Data!$L:$L,Data!$A:$A,$B43,Data!$C:$C,K$1)=0,"",SUMIFS(Data!$L:$L,Data!$A:$A,$B43,Data!$C:$C,K$1))</f>
        <v>1.25</v>
      </c>
      <c r="L43" s="28">
        <f>IF(SUMIFS(Data!$L:$L,Data!$A:$A,$B43,Data!$C:$C,L$1)=0,"",SUMIFS(Data!$L:$L,Data!$A:$A,$B43,Data!$C:$C,L$1))</f>
        <v>1.25</v>
      </c>
      <c r="M43" s="28">
        <f>IF(SUMIFS(Data!$L:$L,Data!$A:$A,$B43,Data!$C:$C,M$1)=0,"",SUMIFS(Data!$L:$L,Data!$A:$A,$B43,Data!$C:$C,M$1))</f>
        <v>1</v>
      </c>
      <c r="N43" s="28">
        <f>IF(SUMIFS(Data!$L:$L,Data!$A:$A,$B43,Data!$C:$C,N$1)=0,"",SUMIFS(Data!$L:$L,Data!$A:$A,$B43,Data!$C:$C,N$1))</f>
        <v>2.25</v>
      </c>
      <c r="O43" s="28">
        <f>IF(SUMIFS(Data!$L:$L,Data!$A:$A,$B43,Data!$C:$C,O$1)=0,"",SUMIFS(Data!$L:$L,Data!$A:$A,$B43,Data!$C:$C,O$1))</f>
        <v>2</v>
      </c>
      <c r="P43" s="28">
        <f>IF(SUMIFS(Data!$L:$L,Data!$A:$A,$B43,Data!$C:$C,P$1)=0,"",SUMIFS(Data!$L:$L,Data!$A:$A,$B43,Data!$C:$C,P$1))</f>
        <v>1.25</v>
      </c>
      <c r="Q43" s="28">
        <f>IF(SUMIFS(Data!$L:$L,Data!$A:$A,$B43,Data!$C:$C,Q$1)=0,"",SUMIFS(Data!$L:$L,Data!$A:$A,$B43,Data!$C:$C,Q$1))</f>
        <v>1.75</v>
      </c>
      <c r="R43" s="28">
        <f>SUM(C43:Q43)</f>
        <v>28.75</v>
      </c>
    </row>
    <row r="44" spans="1:18" x14ac:dyDescent="0.25">
      <c r="A44" s="65">
        <v>43</v>
      </c>
      <c r="B44" s="27" t="s">
        <v>7</v>
      </c>
      <c r="C44" s="28">
        <f>IF(SUMIFS(Data!$L:$L,Data!$A:$A,$B44,Data!$C:$C,C$1)=0,"",SUMIFS(Data!$L:$L,Data!$A:$A,$B44,Data!$C:$C,C$1))</f>
        <v>0.5</v>
      </c>
      <c r="D44" s="28">
        <f>IF(SUMIFS(Data!$L:$L,Data!$A:$A,$B44,Data!$C:$C,D$1)=0,"",SUMIFS(Data!$L:$L,Data!$A:$A,$B44,Data!$C:$C,D$1))</f>
        <v>0.25</v>
      </c>
      <c r="E44" s="28">
        <f>IF(SUMIFS(Data!$L:$L,Data!$A:$A,$B44,Data!$C:$C,E$1)=0,"",SUMIFS(Data!$L:$L,Data!$A:$A,$B44,Data!$C:$C,E$1))</f>
        <v>2</v>
      </c>
      <c r="F44" s="28">
        <f>IF(SUMIFS(Data!$L:$L,Data!$A:$A,$B44,Data!$C:$C,F$1)=0,"",SUMIFS(Data!$L:$L,Data!$A:$A,$B44,Data!$C:$C,F$1))</f>
        <v>5</v>
      </c>
      <c r="G44" s="28">
        <f>IF(SUMIFS(Data!$L:$L,Data!$A:$A,$B44,Data!$C:$C,G$1)=0,"",SUMIFS(Data!$L:$L,Data!$A:$A,$B44,Data!$C:$C,G$1))</f>
        <v>2</v>
      </c>
      <c r="H44" s="28">
        <f>IF(SUMIFS(Data!$L:$L,Data!$A:$A,$B44,Data!$C:$C,H$1)=0,"",SUMIFS(Data!$L:$L,Data!$A:$A,$B44,Data!$C:$C,H$1))</f>
        <v>0.5</v>
      </c>
      <c r="I44" s="28">
        <f>IF(SUMIFS(Data!$L:$L,Data!$A:$A,$B44,Data!$C:$C,I$1)=0,"",SUMIFS(Data!$L:$L,Data!$A:$A,$B44,Data!$C:$C,I$1))</f>
        <v>1.25</v>
      </c>
      <c r="J44" s="28">
        <f>IF(SUMIFS(Data!$L:$L,Data!$A:$A,$B44,Data!$C:$C,J$1)=0,"",SUMIFS(Data!$L:$L,Data!$A:$A,$B44,Data!$C:$C,J$1))</f>
        <v>1.5</v>
      </c>
      <c r="K44" s="28">
        <f>IF(SUMIFS(Data!$L:$L,Data!$A:$A,$B44,Data!$C:$C,K$1)=0,"",SUMIFS(Data!$L:$L,Data!$A:$A,$B44,Data!$C:$C,K$1))</f>
        <v>1.5</v>
      </c>
      <c r="L44" s="28">
        <f>IF(SUMIFS(Data!$L:$L,Data!$A:$A,$B44,Data!$C:$C,L$1)=0,"",SUMIFS(Data!$L:$L,Data!$A:$A,$B44,Data!$C:$C,L$1))</f>
        <v>1.5</v>
      </c>
      <c r="M44" s="28">
        <f>IF(SUMIFS(Data!$L:$L,Data!$A:$A,$B44,Data!$C:$C,M$1)=0,"",SUMIFS(Data!$L:$L,Data!$A:$A,$B44,Data!$C:$C,M$1))</f>
        <v>1.5</v>
      </c>
      <c r="N44" s="28">
        <f>IF(SUMIFS(Data!$L:$L,Data!$A:$A,$B44,Data!$C:$C,N$1)=0,"",SUMIFS(Data!$L:$L,Data!$A:$A,$B44,Data!$C:$C,N$1))</f>
        <v>5</v>
      </c>
      <c r="O44" s="28">
        <f>IF(SUMIFS(Data!$L:$L,Data!$A:$A,$B44,Data!$C:$C,O$1)=0,"",SUMIFS(Data!$L:$L,Data!$A:$A,$B44,Data!$C:$C,O$1))</f>
        <v>1</v>
      </c>
      <c r="P44" s="28">
        <f>IF(SUMIFS(Data!$L:$L,Data!$A:$A,$B44,Data!$C:$C,P$1)=0,"",SUMIFS(Data!$L:$L,Data!$A:$A,$B44,Data!$C:$C,P$1))</f>
        <v>2.25</v>
      </c>
      <c r="Q44" s="28">
        <f>IF(SUMIFS(Data!$L:$L,Data!$A:$A,$B44,Data!$C:$C,Q$1)=0,"",SUMIFS(Data!$L:$L,Data!$A:$A,$B44,Data!$C:$C,Q$1))</f>
        <v>0.5</v>
      </c>
      <c r="R44" s="28">
        <f>SUM(C44:Q44)</f>
        <v>26.25</v>
      </c>
    </row>
    <row r="45" spans="1:18" x14ac:dyDescent="0.25">
      <c r="A45" s="65">
        <v>44</v>
      </c>
      <c r="B45" s="27" t="s">
        <v>347</v>
      </c>
      <c r="C45" s="28">
        <f>IF(SUMIFS(Data!$L:$L,Data!$A:$A,$B45,Data!$C:$C,C$1)=0,"",SUMIFS(Data!$L:$L,Data!$A:$A,$B45,Data!$C:$C,C$1))</f>
        <v>1</v>
      </c>
      <c r="D45" s="28">
        <f>IF(SUMIFS(Data!$L:$L,Data!$A:$A,$B45,Data!$C:$C,D$1)=0,"",SUMIFS(Data!$L:$L,Data!$A:$A,$B45,Data!$C:$C,D$1))</f>
        <v>1</v>
      </c>
      <c r="E45" s="28">
        <f>IF(SUMIFS(Data!$L:$L,Data!$A:$A,$B45,Data!$C:$C,E$1)=0,"",SUMIFS(Data!$L:$L,Data!$A:$A,$B45,Data!$C:$C,E$1))</f>
        <v>1</v>
      </c>
      <c r="F45" s="28">
        <f>IF(SUMIFS(Data!$L:$L,Data!$A:$A,$B45,Data!$C:$C,F$1)=0,"",SUMIFS(Data!$L:$L,Data!$A:$A,$B45,Data!$C:$C,F$1))</f>
        <v>0.75</v>
      </c>
      <c r="G45" s="28">
        <f>IF(SUMIFS(Data!$L:$L,Data!$A:$A,$B45,Data!$C:$C,G$1)=0,"",SUMIFS(Data!$L:$L,Data!$A:$A,$B45,Data!$C:$C,G$1))</f>
        <v>1.5</v>
      </c>
      <c r="H45" s="28">
        <f>IF(SUMIFS(Data!$L:$L,Data!$A:$A,$B45,Data!$C:$C,H$1)=0,"",SUMIFS(Data!$L:$L,Data!$A:$A,$B45,Data!$C:$C,H$1))</f>
        <v>1.75</v>
      </c>
      <c r="I45" s="28">
        <f>IF(SUMIFS(Data!$L:$L,Data!$A:$A,$B45,Data!$C:$C,I$1)=0,"",SUMIFS(Data!$L:$L,Data!$A:$A,$B45,Data!$C:$C,I$1))</f>
        <v>1.5</v>
      </c>
      <c r="J45" s="28">
        <f>IF(SUMIFS(Data!$L:$L,Data!$A:$A,$B45,Data!$C:$C,J$1)=0,"",SUMIFS(Data!$L:$L,Data!$A:$A,$B45,Data!$C:$C,J$1))</f>
        <v>2</v>
      </c>
      <c r="K45" s="28">
        <f>IF(SUMIFS(Data!$L:$L,Data!$A:$A,$B45,Data!$C:$C,K$1)=0,"",SUMIFS(Data!$L:$L,Data!$A:$A,$B45,Data!$C:$C,K$1))</f>
        <v>2.25</v>
      </c>
      <c r="L45" s="28">
        <f>IF(SUMIFS(Data!$L:$L,Data!$A:$A,$B45,Data!$C:$C,L$1)=0,"",SUMIFS(Data!$L:$L,Data!$A:$A,$B45,Data!$C:$C,L$1))</f>
        <v>2.75</v>
      </c>
      <c r="M45" s="28">
        <f>IF(SUMIFS(Data!$L:$L,Data!$A:$A,$B45,Data!$C:$C,M$1)=0,"",SUMIFS(Data!$L:$L,Data!$A:$A,$B45,Data!$C:$C,M$1))</f>
        <v>2.25</v>
      </c>
      <c r="N45" s="28">
        <f>IF(SUMIFS(Data!$L:$L,Data!$A:$A,$B45,Data!$C:$C,N$1)=0,"",SUMIFS(Data!$L:$L,Data!$A:$A,$B45,Data!$C:$C,N$1))</f>
        <v>1.75</v>
      </c>
      <c r="O45" s="28">
        <f>IF(SUMIFS(Data!$L:$L,Data!$A:$A,$B45,Data!$C:$C,O$1)=0,"",SUMIFS(Data!$L:$L,Data!$A:$A,$B45,Data!$C:$C,O$1))</f>
        <v>2.75</v>
      </c>
      <c r="P45" s="28">
        <f>IF(SUMIFS(Data!$L:$L,Data!$A:$A,$B45,Data!$C:$C,P$1)=0,"",SUMIFS(Data!$L:$L,Data!$A:$A,$B45,Data!$C:$C,P$1))</f>
        <v>2.25</v>
      </c>
      <c r="Q45" s="28">
        <f>IF(SUMIFS(Data!$L:$L,Data!$A:$A,$B45,Data!$C:$C,Q$1)=0,"",SUMIFS(Data!$L:$L,Data!$A:$A,$B45,Data!$C:$C,Q$1))</f>
        <v>1.25</v>
      </c>
      <c r="R45" s="28">
        <f>SUM(C45:Q45)</f>
        <v>25.75</v>
      </c>
    </row>
    <row r="46" spans="1:18" x14ac:dyDescent="0.25">
      <c r="A46" s="65">
        <v>45</v>
      </c>
      <c r="B46" s="27" t="s">
        <v>524</v>
      </c>
      <c r="C46" s="28">
        <f>IF(SUMIFS(Data!$L:$L,Data!$A:$A,$B46,Data!$C:$C,C$1)=0,"",SUMIFS(Data!$L:$L,Data!$A:$A,$B46,Data!$C:$C,C$1))</f>
        <v>1.25</v>
      </c>
      <c r="D46" s="28" t="str">
        <f>IF(SUMIFS(Data!$L:$L,Data!$A:$A,$B46,Data!$C:$C,D$1)=0,"",SUMIFS(Data!$L:$L,Data!$A:$A,$B46,Data!$C:$C,D$1))</f>
        <v/>
      </c>
      <c r="E46" s="28">
        <f>IF(SUMIFS(Data!$L:$L,Data!$A:$A,$B46,Data!$C:$C,E$1)=0,"",SUMIFS(Data!$L:$L,Data!$A:$A,$B46,Data!$C:$C,E$1))</f>
        <v>1.5</v>
      </c>
      <c r="F46" s="28">
        <f>IF(SUMIFS(Data!$L:$L,Data!$A:$A,$B46,Data!$C:$C,F$1)=0,"",SUMIFS(Data!$L:$L,Data!$A:$A,$B46,Data!$C:$C,F$1))</f>
        <v>0.5</v>
      </c>
      <c r="G46" s="28">
        <f>IF(SUMIFS(Data!$L:$L,Data!$A:$A,$B46,Data!$C:$C,G$1)=0,"",SUMIFS(Data!$L:$L,Data!$A:$A,$B46,Data!$C:$C,G$1))</f>
        <v>2.25</v>
      </c>
      <c r="H46" s="28">
        <f>IF(SUMIFS(Data!$L:$L,Data!$A:$A,$B46,Data!$C:$C,H$1)=0,"",SUMIFS(Data!$L:$L,Data!$A:$A,$B46,Data!$C:$C,H$1))</f>
        <v>1</v>
      </c>
      <c r="I46" s="28">
        <f>IF(SUMIFS(Data!$L:$L,Data!$A:$A,$B46,Data!$C:$C,I$1)=0,"",SUMIFS(Data!$L:$L,Data!$A:$A,$B46,Data!$C:$C,I$1))</f>
        <v>1.75</v>
      </c>
      <c r="J46" s="28">
        <f>IF(SUMIFS(Data!$L:$L,Data!$A:$A,$B46,Data!$C:$C,J$1)=0,"",SUMIFS(Data!$L:$L,Data!$A:$A,$B46,Data!$C:$C,J$1))</f>
        <v>1</v>
      </c>
      <c r="K46" s="28">
        <f>IF(SUMIFS(Data!$L:$L,Data!$A:$A,$B46,Data!$C:$C,K$1)=0,"",SUMIFS(Data!$L:$L,Data!$A:$A,$B46,Data!$C:$C,K$1))</f>
        <v>3.25</v>
      </c>
      <c r="L46" s="28">
        <f>IF(SUMIFS(Data!$L:$L,Data!$A:$A,$B46,Data!$C:$C,L$1)=0,"",SUMIFS(Data!$L:$L,Data!$A:$A,$B46,Data!$C:$C,L$1))</f>
        <v>2.25</v>
      </c>
      <c r="M46" s="28">
        <f>IF(SUMIFS(Data!$L:$L,Data!$A:$A,$B46,Data!$C:$C,M$1)=0,"",SUMIFS(Data!$L:$L,Data!$A:$A,$B46,Data!$C:$C,M$1))</f>
        <v>2</v>
      </c>
      <c r="N46" s="28">
        <f>IF(SUMIFS(Data!$L:$L,Data!$A:$A,$B46,Data!$C:$C,N$1)=0,"",SUMIFS(Data!$L:$L,Data!$A:$A,$B46,Data!$C:$C,N$1))</f>
        <v>1.5</v>
      </c>
      <c r="O46" s="28">
        <f>IF(SUMIFS(Data!$L:$L,Data!$A:$A,$B46,Data!$C:$C,O$1)=0,"",SUMIFS(Data!$L:$L,Data!$A:$A,$B46,Data!$C:$C,O$1))</f>
        <v>3</v>
      </c>
      <c r="P46" s="28">
        <f>IF(SUMIFS(Data!$L:$L,Data!$A:$A,$B46,Data!$C:$C,P$1)=0,"",SUMIFS(Data!$L:$L,Data!$A:$A,$B46,Data!$C:$C,P$1))</f>
        <v>1.5</v>
      </c>
      <c r="Q46" s="28">
        <f>IF(SUMIFS(Data!$L:$L,Data!$A:$A,$B46,Data!$C:$C,Q$1)=0,"",SUMIFS(Data!$L:$L,Data!$A:$A,$B46,Data!$C:$C,Q$1))</f>
        <v>2.75</v>
      </c>
      <c r="R46" s="28">
        <f>SUM(C46:Q46)</f>
        <v>25.5</v>
      </c>
    </row>
    <row r="47" spans="1:18" x14ac:dyDescent="0.25">
      <c r="A47" s="65">
        <v>46</v>
      </c>
      <c r="B47" s="27" t="s">
        <v>468</v>
      </c>
      <c r="C47" s="28">
        <f>IF(SUMIFS(Data!$L:$L,Data!$A:$A,$B47,Data!$C:$C,C$1)=0,"",SUMIFS(Data!$L:$L,Data!$A:$A,$B47,Data!$C:$C,C$1))</f>
        <v>1.5</v>
      </c>
      <c r="D47" s="28">
        <f>IF(SUMIFS(Data!$L:$L,Data!$A:$A,$B47,Data!$C:$C,D$1)=0,"",SUMIFS(Data!$L:$L,Data!$A:$A,$B47,Data!$C:$C,D$1))</f>
        <v>2.25</v>
      </c>
      <c r="E47" s="28">
        <f>IF(SUMIFS(Data!$L:$L,Data!$A:$A,$B47,Data!$C:$C,E$1)=0,"",SUMIFS(Data!$L:$L,Data!$A:$A,$B47,Data!$C:$C,E$1))</f>
        <v>2.25</v>
      </c>
      <c r="F47" s="28">
        <f>IF(SUMIFS(Data!$L:$L,Data!$A:$A,$B47,Data!$C:$C,F$1)=0,"",SUMIFS(Data!$L:$L,Data!$A:$A,$B47,Data!$C:$C,F$1))</f>
        <v>1.75</v>
      </c>
      <c r="G47" s="28">
        <f>IF(SUMIFS(Data!$L:$L,Data!$A:$A,$B47,Data!$C:$C,G$1)=0,"",SUMIFS(Data!$L:$L,Data!$A:$A,$B47,Data!$C:$C,G$1))</f>
        <v>3.25</v>
      </c>
      <c r="H47" s="28">
        <f>IF(SUMIFS(Data!$L:$L,Data!$A:$A,$B47,Data!$C:$C,H$1)=0,"",SUMIFS(Data!$L:$L,Data!$A:$A,$B47,Data!$C:$C,H$1))</f>
        <v>1</v>
      </c>
      <c r="I47" s="28">
        <f>IF(SUMIFS(Data!$L:$L,Data!$A:$A,$B47,Data!$C:$C,I$1)=0,"",SUMIFS(Data!$L:$L,Data!$A:$A,$B47,Data!$C:$C,I$1))</f>
        <v>1</v>
      </c>
      <c r="J47" s="28">
        <f>IF(SUMIFS(Data!$L:$L,Data!$A:$A,$B47,Data!$C:$C,J$1)=0,"",SUMIFS(Data!$L:$L,Data!$A:$A,$B47,Data!$C:$C,J$1))</f>
        <v>1.5</v>
      </c>
      <c r="K47" s="28">
        <f>IF(SUMIFS(Data!$L:$L,Data!$A:$A,$B47,Data!$C:$C,K$1)=0,"",SUMIFS(Data!$L:$L,Data!$A:$A,$B47,Data!$C:$C,K$1))</f>
        <v>1.25</v>
      </c>
      <c r="L47" s="28">
        <f>IF(SUMIFS(Data!$L:$L,Data!$A:$A,$B47,Data!$C:$C,L$1)=0,"",SUMIFS(Data!$L:$L,Data!$A:$A,$B47,Data!$C:$C,L$1))</f>
        <v>1.25</v>
      </c>
      <c r="M47" s="28">
        <f>IF(SUMIFS(Data!$L:$L,Data!$A:$A,$B47,Data!$C:$C,M$1)=0,"",SUMIFS(Data!$L:$L,Data!$A:$A,$B47,Data!$C:$C,M$1))</f>
        <v>1</v>
      </c>
      <c r="N47" s="28">
        <f>IF(SUMIFS(Data!$L:$L,Data!$A:$A,$B47,Data!$C:$C,N$1)=0,"",SUMIFS(Data!$L:$L,Data!$A:$A,$B47,Data!$C:$C,N$1))</f>
        <v>1.75</v>
      </c>
      <c r="O47" s="28">
        <f>IF(SUMIFS(Data!$L:$L,Data!$A:$A,$B47,Data!$C:$C,O$1)=0,"",SUMIFS(Data!$L:$L,Data!$A:$A,$B47,Data!$C:$C,O$1))</f>
        <v>2</v>
      </c>
      <c r="P47" s="28">
        <f>IF(SUMIFS(Data!$L:$L,Data!$A:$A,$B47,Data!$C:$C,P$1)=0,"",SUMIFS(Data!$L:$L,Data!$A:$A,$B47,Data!$C:$C,P$1))</f>
        <v>1.25</v>
      </c>
      <c r="Q47" s="28">
        <f>IF(SUMIFS(Data!$L:$L,Data!$A:$A,$B47,Data!$C:$C,Q$1)=0,"",SUMIFS(Data!$L:$L,Data!$A:$A,$B47,Data!$C:$C,Q$1))</f>
        <v>1.25</v>
      </c>
      <c r="R47" s="28">
        <f>SUM(C47:Q47)</f>
        <v>24.25</v>
      </c>
    </row>
    <row r="48" spans="1:18" x14ac:dyDescent="0.25">
      <c r="A48" s="65">
        <v>47</v>
      </c>
      <c r="B48" s="27" t="s">
        <v>475</v>
      </c>
      <c r="C48" s="28">
        <f>IF(SUMIFS(Data!$L:$L,Data!$A:$A,$B48,Data!$C:$C,C$1)=0,"",SUMIFS(Data!$L:$L,Data!$A:$A,$B48,Data!$C:$C,C$1))</f>
        <v>1.75</v>
      </c>
      <c r="D48" s="28">
        <f>IF(SUMIFS(Data!$L:$L,Data!$A:$A,$B48,Data!$C:$C,D$1)=0,"",SUMIFS(Data!$L:$L,Data!$A:$A,$B48,Data!$C:$C,D$1))</f>
        <v>2.5</v>
      </c>
      <c r="E48" s="28">
        <f>IF(SUMIFS(Data!$L:$L,Data!$A:$A,$B48,Data!$C:$C,E$1)=0,"",SUMIFS(Data!$L:$L,Data!$A:$A,$B48,Data!$C:$C,E$1))</f>
        <v>1.5</v>
      </c>
      <c r="F48" s="28">
        <f>IF(SUMIFS(Data!$L:$L,Data!$A:$A,$B48,Data!$C:$C,F$1)=0,"",SUMIFS(Data!$L:$L,Data!$A:$A,$B48,Data!$C:$C,F$1))</f>
        <v>2</v>
      </c>
      <c r="G48" s="28">
        <f>IF(SUMIFS(Data!$L:$L,Data!$A:$A,$B48,Data!$C:$C,G$1)=0,"",SUMIFS(Data!$L:$L,Data!$A:$A,$B48,Data!$C:$C,G$1))</f>
        <v>0.25</v>
      </c>
      <c r="H48" s="28">
        <f>IF(SUMIFS(Data!$L:$L,Data!$A:$A,$B48,Data!$C:$C,H$1)=0,"",SUMIFS(Data!$L:$L,Data!$A:$A,$B48,Data!$C:$C,H$1))</f>
        <v>2.25</v>
      </c>
      <c r="I48" s="28">
        <f>IF(SUMIFS(Data!$L:$L,Data!$A:$A,$B48,Data!$C:$C,I$1)=0,"",SUMIFS(Data!$L:$L,Data!$A:$A,$B48,Data!$C:$C,I$1))</f>
        <v>2.5</v>
      </c>
      <c r="J48" s="28">
        <f>IF(SUMIFS(Data!$L:$L,Data!$A:$A,$B48,Data!$C:$C,J$1)=0,"",SUMIFS(Data!$L:$L,Data!$A:$A,$B48,Data!$C:$C,J$1))</f>
        <v>0.5</v>
      </c>
      <c r="K48" s="28">
        <f>IF(SUMIFS(Data!$L:$L,Data!$A:$A,$B48,Data!$C:$C,K$1)=0,"",SUMIFS(Data!$L:$L,Data!$A:$A,$B48,Data!$C:$C,K$1))</f>
        <v>0.75</v>
      </c>
      <c r="L48" s="28">
        <f>IF(SUMIFS(Data!$L:$L,Data!$A:$A,$B48,Data!$C:$C,L$1)=0,"",SUMIFS(Data!$L:$L,Data!$A:$A,$B48,Data!$C:$C,L$1))</f>
        <v>0.75</v>
      </c>
      <c r="M48" s="28">
        <f>IF(SUMIFS(Data!$L:$L,Data!$A:$A,$B48,Data!$C:$C,M$1)=0,"",SUMIFS(Data!$L:$L,Data!$A:$A,$B48,Data!$C:$C,M$1))</f>
        <v>0.75</v>
      </c>
      <c r="N48" s="28">
        <f>IF(SUMIFS(Data!$L:$L,Data!$A:$A,$B48,Data!$C:$C,N$1)=0,"",SUMIFS(Data!$L:$L,Data!$A:$A,$B48,Data!$C:$C,N$1))</f>
        <v>1.25</v>
      </c>
      <c r="O48" s="28">
        <f>IF(SUMIFS(Data!$L:$L,Data!$A:$A,$B48,Data!$C:$C,O$1)=0,"",SUMIFS(Data!$L:$L,Data!$A:$A,$B48,Data!$C:$C,O$1))</f>
        <v>2</v>
      </c>
      <c r="P48" s="28">
        <f>IF(SUMIFS(Data!$L:$L,Data!$A:$A,$B48,Data!$C:$C,P$1)=0,"",SUMIFS(Data!$L:$L,Data!$A:$A,$B48,Data!$C:$C,P$1))</f>
        <v>2</v>
      </c>
      <c r="Q48" s="28">
        <f>IF(SUMIFS(Data!$L:$L,Data!$A:$A,$B48,Data!$C:$C,Q$1)=0,"",SUMIFS(Data!$L:$L,Data!$A:$A,$B48,Data!$C:$C,Q$1))</f>
        <v>2.25</v>
      </c>
      <c r="R48" s="28">
        <f>SUM(C48:Q48)</f>
        <v>23</v>
      </c>
    </row>
    <row r="49" spans="1:18" x14ac:dyDescent="0.25">
      <c r="A49" s="65">
        <v>48</v>
      </c>
      <c r="B49" s="27" t="s">
        <v>274</v>
      </c>
      <c r="C49" s="28">
        <f>IF(SUMIFS(Data!$L:$L,Data!$A:$A,$B49,Data!$C:$C,C$1)=0,"",SUMIFS(Data!$L:$L,Data!$A:$A,$B49,Data!$C:$C,C$1))</f>
        <v>2.75</v>
      </c>
      <c r="D49" s="28">
        <f>IF(SUMIFS(Data!$L:$L,Data!$A:$A,$B49,Data!$C:$C,D$1)=0,"",SUMIFS(Data!$L:$L,Data!$A:$A,$B49,Data!$C:$C,D$1))</f>
        <v>2</v>
      </c>
      <c r="E49" s="28">
        <f>IF(SUMIFS(Data!$L:$L,Data!$A:$A,$B49,Data!$C:$C,E$1)=0,"",SUMIFS(Data!$L:$L,Data!$A:$A,$B49,Data!$C:$C,E$1))</f>
        <v>1.5</v>
      </c>
      <c r="F49" s="28">
        <f>IF(SUMIFS(Data!$L:$L,Data!$A:$A,$B49,Data!$C:$C,F$1)=0,"",SUMIFS(Data!$L:$L,Data!$A:$A,$B49,Data!$C:$C,F$1))</f>
        <v>1.25</v>
      </c>
      <c r="G49" s="28" t="str">
        <f>IF(SUMIFS(Data!$L:$L,Data!$A:$A,$B49,Data!$C:$C,G$1)=0,"",SUMIFS(Data!$L:$L,Data!$A:$A,$B49,Data!$C:$C,G$1))</f>
        <v/>
      </c>
      <c r="H49" s="28" t="str">
        <f>IF(SUMIFS(Data!$L:$L,Data!$A:$A,$B49,Data!$C:$C,H$1)=0,"",SUMIFS(Data!$L:$L,Data!$A:$A,$B49,Data!$C:$C,H$1))</f>
        <v/>
      </c>
      <c r="I49" s="28">
        <f>IF(SUMIFS(Data!$L:$L,Data!$A:$A,$B49,Data!$C:$C,I$1)=0,"",SUMIFS(Data!$L:$L,Data!$A:$A,$B49,Data!$C:$C,I$1))</f>
        <v>0.75</v>
      </c>
      <c r="J49" s="28">
        <f>IF(SUMIFS(Data!$L:$L,Data!$A:$A,$B49,Data!$C:$C,J$1)=0,"",SUMIFS(Data!$L:$L,Data!$A:$A,$B49,Data!$C:$C,J$1))</f>
        <v>0.75</v>
      </c>
      <c r="K49" s="28">
        <f>IF(SUMIFS(Data!$L:$L,Data!$A:$A,$B49,Data!$C:$C,K$1)=0,"",SUMIFS(Data!$L:$L,Data!$A:$A,$B49,Data!$C:$C,K$1))</f>
        <v>1.25</v>
      </c>
      <c r="L49" s="28">
        <f>IF(SUMIFS(Data!$L:$L,Data!$A:$A,$B49,Data!$C:$C,L$1)=0,"",SUMIFS(Data!$L:$L,Data!$A:$A,$B49,Data!$C:$C,L$1))</f>
        <v>3.5</v>
      </c>
      <c r="M49" s="28">
        <f>IF(SUMIFS(Data!$L:$L,Data!$A:$A,$B49,Data!$C:$C,M$1)=0,"",SUMIFS(Data!$L:$L,Data!$A:$A,$B49,Data!$C:$C,M$1))</f>
        <v>2.75</v>
      </c>
      <c r="N49" s="28">
        <f>IF(SUMIFS(Data!$L:$L,Data!$A:$A,$B49,Data!$C:$C,N$1)=0,"",SUMIFS(Data!$L:$L,Data!$A:$A,$B49,Data!$C:$C,N$1))</f>
        <v>3</v>
      </c>
      <c r="O49" s="28" t="str">
        <f>IF(SUMIFS(Data!$L:$L,Data!$A:$A,$B49,Data!$C:$C,O$1)=0,"",SUMIFS(Data!$L:$L,Data!$A:$A,$B49,Data!$C:$C,O$1))</f>
        <v/>
      </c>
      <c r="P49" s="28">
        <f>IF(SUMIFS(Data!$L:$L,Data!$A:$A,$B49,Data!$C:$C,P$1)=0,"",SUMIFS(Data!$L:$L,Data!$A:$A,$B49,Data!$C:$C,P$1))</f>
        <v>0.5</v>
      </c>
      <c r="Q49" s="28">
        <f>IF(SUMIFS(Data!$L:$L,Data!$A:$A,$B49,Data!$C:$C,Q$1)=0,"",SUMIFS(Data!$L:$L,Data!$A:$A,$B49,Data!$C:$C,Q$1))</f>
        <v>2.75</v>
      </c>
      <c r="R49" s="28">
        <f>SUM(C49:Q49)</f>
        <v>22.75</v>
      </c>
    </row>
    <row r="50" spans="1:18" x14ac:dyDescent="0.25">
      <c r="A50" s="65">
        <v>49</v>
      </c>
      <c r="B50" s="27" t="s">
        <v>252</v>
      </c>
      <c r="C50" s="28">
        <f>IF(SUMIFS(Data!$L:$L,Data!$A:$A,$B50,Data!$C:$C,C$1)=0,"",SUMIFS(Data!$L:$L,Data!$A:$A,$B50,Data!$C:$C,C$1))</f>
        <v>4.25</v>
      </c>
      <c r="D50" s="28" t="str">
        <f>IF(SUMIFS(Data!$L:$L,Data!$A:$A,$B50,Data!$C:$C,D$1)=0,"",SUMIFS(Data!$L:$L,Data!$A:$A,$B50,Data!$C:$C,D$1))</f>
        <v/>
      </c>
      <c r="E50" s="28">
        <f>IF(SUMIFS(Data!$L:$L,Data!$A:$A,$B50,Data!$C:$C,E$1)=0,"",SUMIFS(Data!$L:$L,Data!$A:$A,$B50,Data!$C:$C,E$1))</f>
        <v>3.5</v>
      </c>
      <c r="F50" s="28">
        <f>IF(SUMIFS(Data!$L:$L,Data!$A:$A,$B50,Data!$C:$C,F$1)=0,"",SUMIFS(Data!$L:$L,Data!$A:$A,$B50,Data!$C:$C,F$1))</f>
        <v>4.25</v>
      </c>
      <c r="G50" s="28">
        <f>IF(SUMIFS(Data!$L:$L,Data!$A:$A,$B50,Data!$C:$C,G$1)=0,"",SUMIFS(Data!$L:$L,Data!$A:$A,$B50,Data!$C:$C,G$1))</f>
        <v>2.75</v>
      </c>
      <c r="H50" s="28">
        <f>IF(SUMIFS(Data!$L:$L,Data!$A:$A,$B50,Data!$C:$C,H$1)=0,"",SUMIFS(Data!$L:$L,Data!$A:$A,$B50,Data!$C:$C,H$1))</f>
        <v>5</v>
      </c>
      <c r="I50" s="28" t="str">
        <f>IF(SUMIFS(Data!$L:$L,Data!$A:$A,$B50,Data!$C:$C,I$1)=0,"",SUMIFS(Data!$L:$L,Data!$A:$A,$B50,Data!$C:$C,I$1))</f>
        <v/>
      </c>
      <c r="J50" s="28" t="str">
        <f>IF(SUMIFS(Data!$L:$L,Data!$A:$A,$B50,Data!$C:$C,J$1)=0,"",SUMIFS(Data!$L:$L,Data!$A:$A,$B50,Data!$C:$C,J$1))</f>
        <v/>
      </c>
      <c r="K50" s="28">
        <f>IF(SUMIFS(Data!$L:$L,Data!$A:$A,$B50,Data!$C:$C,K$1)=0,"",SUMIFS(Data!$L:$L,Data!$A:$A,$B50,Data!$C:$C,K$1))</f>
        <v>2.5</v>
      </c>
      <c r="L50" s="28" t="str">
        <f>IF(SUMIFS(Data!$L:$L,Data!$A:$A,$B50,Data!$C:$C,L$1)=0,"",SUMIFS(Data!$L:$L,Data!$A:$A,$B50,Data!$C:$C,L$1))</f>
        <v/>
      </c>
      <c r="M50" s="28" t="str">
        <f>IF(SUMIFS(Data!$L:$L,Data!$A:$A,$B50,Data!$C:$C,M$1)=0,"",SUMIFS(Data!$L:$L,Data!$A:$A,$B50,Data!$C:$C,M$1))</f>
        <v/>
      </c>
      <c r="N50" s="28" t="str">
        <f>IF(SUMIFS(Data!$L:$L,Data!$A:$A,$B50,Data!$C:$C,N$1)=0,"",SUMIFS(Data!$L:$L,Data!$A:$A,$B50,Data!$C:$C,N$1))</f>
        <v/>
      </c>
      <c r="O50" s="28" t="str">
        <f>IF(SUMIFS(Data!$L:$L,Data!$A:$A,$B50,Data!$C:$C,O$1)=0,"",SUMIFS(Data!$L:$L,Data!$A:$A,$B50,Data!$C:$C,O$1))</f>
        <v/>
      </c>
      <c r="P50" s="28" t="str">
        <f>IF(SUMIFS(Data!$L:$L,Data!$A:$A,$B50,Data!$C:$C,P$1)=0,"",SUMIFS(Data!$L:$L,Data!$A:$A,$B50,Data!$C:$C,P$1))</f>
        <v/>
      </c>
      <c r="Q50" s="28" t="str">
        <f>IF(SUMIFS(Data!$L:$L,Data!$A:$A,$B50,Data!$C:$C,Q$1)=0,"",SUMIFS(Data!$L:$L,Data!$A:$A,$B50,Data!$C:$C,Q$1))</f>
        <v/>
      </c>
      <c r="R50" s="28">
        <f>SUM(C50:Q50)</f>
        <v>22.25</v>
      </c>
    </row>
    <row r="51" spans="1:18" x14ac:dyDescent="0.25">
      <c r="A51" s="65">
        <v>50</v>
      </c>
      <c r="B51" s="27" t="s">
        <v>301</v>
      </c>
      <c r="C51" s="28">
        <f>IF(SUMIFS(Data!$L:$L,Data!$A:$A,$B51,Data!$C:$C,C$1)=0,"",SUMIFS(Data!$L:$L,Data!$A:$A,$B51,Data!$C:$C,C$1))</f>
        <v>2.75</v>
      </c>
      <c r="D51" s="28">
        <f>IF(SUMIFS(Data!$L:$L,Data!$A:$A,$B51,Data!$C:$C,D$1)=0,"",SUMIFS(Data!$L:$L,Data!$A:$A,$B51,Data!$C:$C,D$1))</f>
        <v>2.75</v>
      </c>
      <c r="E51" s="28">
        <f>IF(SUMIFS(Data!$L:$L,Data!$A:$A,$B51,Data!$C:$C,E$1)=0,"",SUMIFS(Data!$L:$L,Data!$A:$A,$B51,Data!$C:$C,E$1))</f>
        <v>2.75</v>
      </c>
      <c r="F51" s="28" t="str">
        <f>IF(SUMIFS(Data!$L:$L,Data!$A:$A,$B51,Data!$C:$C,F$1)=0,"",SUMIFS(Data!$L:$L,Data!$A:$A,$B51,Data!$C:$C,F$1))</f>
        <v/>
      </c>
      <c r="G51" s="28" t="str">
        <f>IF(SUMIFS(Data!$L:$L,Data!$A:$A,$B51,Data!$C:$C,G$1)=0,"",SUMIFS(Data!$L:$L,Data!$A:$A,$B51,Data!$C:$C,G$1))</f>
        <v/>
      </c>
      <c r="H51" s="28">
        <f>IF(SUMIFS(Data!$L:$L,Data!$A:$A,$B51,Data!$C:$C,H$1)=0,"",SUMIFS(Data!$L:$L,Data!$A:$A,$B51,Data!$C:$C,H$1))</f>
        <v>1.5</v>
      </c>
      <c r="I51" s="28">
        <f>IF(SUMIFS(Data!$L:$L,Data!$A:$A,$B51,Data!$C:$C,I$1)=0,"",SUMIFS(Data!$L:$L,Data!$A:$A,$B51,Data!$C:$C,I$1))</f>
        <v>1.5</v>
      </c>
      <c r="J51" s="28" t="str">
        <f>IF(SUMIFS(Data!$L:$L,Data!$A:$A,$B51,Data!$C:$C,J$1)=0,"",SUMIFS(Data!$L:$L,Data!$A:$A,$B51,Data!$C:$C,J$1))</f>
        <v/>
      </c>
      <c r="K51" s="28">
        <f>IF(SUMIFS(Data!$L:$L,Data!$A:$A,$B51,Data!$C:$C,K$1)=0,"",SUMIFS(Data!$L:$L,Data!$A:$A,$B51,Data!$C:$C,K$1))</f>
        <v>2</v>
      </c>
      <c r="L51" s="28">
        <f>IF(SUMIFS(Data!$L:$L,Data!$A:$A,$B51,Data!$C:$C,L$1)=0,"",SUMIFS(Data!$L:$L,Data!$A:$A,$B51,Data!$C:$C,L$1))</f>
        <v>2.25</v>
      </c>
      <c r="M51" s="28">
        <f>IF(SUMIFS(Data!$L:$L,Data!$A:$A,$B51,Data!$C:$C,M$1)=0,"",SUMIFS(Data!$L:$L,Data!$A:$A,$B51,Data!$C:$C,M$1))</f>
        <v>2.25</v>
      </c>
      <c r="N51" s="28" t="str">
        <f>IF(SUMIFS(Data!$L:$L,Data!$A:$A,$B51,Data!$C:$C,N$1)=0,"",SUMIFS(Data!$L:$L,Data!$A:$A,$B51,Data!$C:$C,N$1))</f>
        <v/>
      </c>
      <c r="O51" s="28">
        <f>IF(SUMIFS(Data!$L:$L,Data!$A:$A,$B51,Data!$C:$C,O$1)=0,"",SUMIFS(Data!$L:$L,Data!$A:$A,$B51,Data!$C:$C,O$1))</f>
        <v>2</v>
      </c>
      <c r="P51" s="28" t="str">
        <f>IF(SUMIFS(Data!$L:$L,Data!$A:$A,$B51,Data!$C:$C,P$1)=0,"",SUMIFS(Data!$L:$L,Data!$A:$A,$B51,Data!$C:$C,P$1))</f>
        <v/>
      </c>
      <c r="Q51" s="28">
        <f>IF(SUMIFS(Data!$L:$L,Data!$A:$A,$B51,Data!$C:$C,Q$1)=0,"",SUMIFS(Data!$L:$L,Data!$A:$A,$B51,Data!$C:$C,Q$1))</f>
        <v>2.5</v>
      </c>
      <c r="R51" s="28">
        <f>SUM(C51:Q51)</f>
        <v>22.25</v>
      </c>
    </row>
    <row r="52" spans="1:18" x14ac:dyDescent="0.25">
      <c r="A52" s="65">
        <v>51</v>
      </c>
      <c r="B52" s="27" t="s">
        <v>338</v>
      </c>
      <c r="C52" s="28">
        <f>IF(SUMIFS(Data!$L:$L,Data!$A:$A,$B52,Data!$C:$C,C$1)=0,"",SUMIFS(Data!$L:$L,Data!$A:$A,$B52,Data!$C:$C,C$1))</f>
        <v>2.5</v>
      </c>
      <c r="D52" s="28">
        <f>IF(SUMIFS(Data!$L:$L,Data!$A:$A,$B52,Data!$C:$C,D$1)=0,"",SUMIFS(Data!$L:$L,Data!$A:$A,$B52,Data!$C:$C,D$1))</f>
        <v>1.25</v>
      </c>
      <c r="E52" s="28">
        <f>IF(SUMIFS(Data!$L:$L,Data!$A:$A,$B52,Data!$C:$C,E$1)=0,"",SUMIFS(Data!$L:$L,Data!$A:$A,$B52,Data!$C:$C,E$1))</f>
        <v>2.75</v>
      </c>
      <c r="F52" s="28" t="str">
        <f>IF(SUMIFS(Data!$L:$L,Data!$A:$A,$B52,Data!$C:$C,F$1)=0,"",SUMIFS(Data!$L:$L,Data!$A:$A,$B52,Data!$C:$C,F$1))</f>
        <v/>
      </c>
      <c r="G52" s="28" t="str">
        <f>IF(SUMIFS(Data!$L:$L,Data!$A:$A,$B52,Data!$C:$C,G$1)=0,"",SUMIFS(Data!$L:$L,Data!$A:$A,$B52,Data!$C:$C,G$1))</f>
        <v/>
      </c>
      <c r="H52" s="28" t="str">
        <f>IF(SUMIFS(Data!$L:$L,Data!$A:$A,$B52,Data!$C:$C,H$1)=0,"",SUMIFS(Data!$L:$L,Data!$A:$A,$B52,Data!$C:$C,H$1))</f>
        <v/>
      </c>
      <c r="I52" s="28">
        <f>IF(SUMIFS(Data!$L:$L,Data!$A:$A,$B52,Data!$C:$C,I$1)=0,"",SUMIFS(Data!$L:$L,Data!$A:$A,$B52,Data!$C:$C,I$1))</f>
        <v>3.5</v>
      </c>
      <c r="J52" s="28" t="str">
        <f>IF(SUMIFS(Data!$L:$L,Data!$A:$A,$B52,Data!$C:$C,J$1)=0,"",SUMIFS(Data!$L:$L,Data!$A:$A,$B52,Data!$C:$C,J$1))</f>
        <v/>
      </c>
      <c r="K52" s="28">
        <f>IF(SUMIFS(Data!$L:$L,Data!$A:$A,$B52,Data!$C:$C,K$1)=0,"",SUMIFS(Data!$L:$L,Data!$A:$A,$B52,Data!$C:$C,K$1))</f>
        <v>0.75</v>
      </c>
      <c r="L52" s="28">
        <f>IF(SUMIFS(Data!$L:$L,Data!$A:$A,$B52,Data!$C:$C,L$1)=0,"",SUMIFS(Data!$L:$L,Data!$A:$A,$B52,Data!$C:$C,L$1))</f>
        <v>3.5</v>
      </c>
      <c r="M52" s="28">
        <f>IF(SUMIFS(Data!$L:$L,Data!$A:$A,$B52,Data!$C:$C,M$1)=0,"",SUMIFS(Data!$L:$L,Data!$A:$A,$B52,Data!$C:$C,M$1))</f>
        <v>2.25</v>
      </c>
      <c r="N52" s="28">
        <f>IF(SUMIFS(Data!$L:$L,Data!$A:$A,$B52,Data!$C:$C,N$1)=0,"",SUMIFS(Data!$L:$L,Data!$A:$A,$B52,Data!$C:$C,N$1))</f>
        <v>1</v>
      </c>
      <c r="O52" s="28" t="str">
        <f>IF(SUMIFS(Data!$L:$L,Data!$A:$A,$B52,Data!$C:$C,O$1)=0,"",SUMIFS(Data!$L:$L,Data!$A:$A,$B52,Data!$C:$C,O$1))</f>
        <v/>
      </c>
      <c r="P52" s="28">
        <f>IF(SUMIFS(Data!$L:$L,Data!$A:$A,$B52,Data!$C:$C,P$1)=0,"",SUMIFS(Data!$L:$L,Data!$A:$A,$B52,Data!$C:$C,P$1))</f>
        <v>0.5</v>
      </c>
      <c r="Q52" s="28">
        <f>IF(SUMIFS(Data!$L:$L,Data!$A:$A,$B52,Data!$C:$C,Q$1)=0,"",SUMIFS(Data!$L:$L,Data!$A:$A,$B52,Data!$C:$C,Q$1))</f>
        <v>3</v>
      </c>
      <c r="R52" s="28">
        <f>SUM(C52:Q52)</f>
        <v>21</v>
      </c>
    </row>
    <row r="53" spans="1:18" x14ac:dyDescent="0.25">
      <c r="A53" s="65">
        <v>52</v>
      </c>
      <c r="B53" s="27" t="s">
        <v>522</v>
      </c>
      <c r="C53" s="28">
        <f>IF(SUMIFS(Data!$L:$L,Data!$A:$A,$B53,Data!$C:$C,C$1)=0,"",SUMIFS(Data!$L:$L,Data!$A:$A,$B53,Data!$C:$C,C$1))</f>
        <v>3.25</v>
      </c>
      <c r="D53" s="28">
        <f>IF(SUMIFS(Data!$L:$L,Data!$A:$A,$B53,Data!$C:$C,D$1)=0,"",SUMIFS(Data!$L:$L,Data!$A:$A,$B53,Data!$C:$C,D$1))</f>
        <v>2.75</v>
      </c>
      <c r="E53" s="28">
        <f>IF(SUMIFS(Data!$L:$L,Data!$A:$A,$B53,Data!$C:$C,E$1)=0,"",SUMIFS(Data!$L:$L,Data!$A:$A,$B53,Data!$C:$C,E$1))</f>
        <v>2.5</v>
      </c>
      <c r="F53" s="28">
        <f>IF(SUMIFS(Data!$L:$L,Data!$A:$A,$B53,Data!$C:$C,F$1)=0,"",SUMIFS(Data!$L:$L,Data!$A:$A,$B53,Data!$C:$C,F$1))</f>
        <v>2.75</v>
      </c>
      <c r="G53" s="28" t="str">
        <f>IF(SUMIFS(Data!$L:$L,Data!$A:$A,$B53,Data!$C:$C,G$1)=0,"",SUMIFS(Data!$L:$L,Data!$A:$A,$B53,Data!$C:$C,G$1))</f>
        <v/>
      </c>
      <c r="H53" s="28" t="str">
        <f>IF(SUMIFS(Data!$L:$L,Data!$A:$A,$B53,Data!$C:$C,H$1)=0,"",SUMIFS(Data!$L:$L,Data!$A:$A,$B53,Data!$C:$C,H$1))</f>
        <v/>
      </c>
      <c r="I53" s="28">
        <f>IF(SUMIFS(Data!$L:$L,Data!$A:$A,$B53,Data!$C:$C,I$1)=0,"",SUMIFS(Data!$L:$L,Data!$A:$A,$B53,Data!$C:$C,I$1))</f>
        <v>2.75</v>
      </c>
      <c r="J53" s="28">
        <f>IF(SUMIFS(Data!$L:$L,Data!$A:$A,$B53,Data!$C:$C,J$1)=0,"",SUMIFS(Data!$L:$L,Data!$A:$A,$B53,Data!$C:$C,J$1))</f>
        <v>3.5</v>
      </c>
      <c r="K53" s="28">
        <f>IF(SUMIFS(Data!$L:$L,Data!$A:$A,$B53,Data!$C:$C,K$1)=0,"",SUMIFS(Data!$L:$L,Data!$A:$A,$B53,Data!$C:$C,K$1))</f>
        <v>2.75</v>
      </c>
      <c r="L53" s="28" t="str">
        <f>IF(SUMIFS(Data!$L:$L,Data!$A:$A,$B53,Data!$C:$C,L$1)=0,"",SUMIFS(Data!$L:$L,Data!$A:$A,$B53,Data!$C:$C,L$1))</f>
        <v/>
      </c>
      <c r="M53" s="28" t="str">
        <f>IF(SUMIFS(Data!$L:$L,Data!$A:$A,$B53,Data!$C:$C,M$1)=0,"",SUMIFS(Data!$L:$L,Data!$A:$A,$B53,Data!$C:$C,M$1))</f>
        <v/>
      </c>
      <c r="N53" s="28" t="str">
        <f>IF(SUMIFS(Data!$L:$L,Data!$A:$A,$B53,Data!$C:$C,N$1)=0,"",SUMIFS(Data!$L:$L,Data!$A:$A,$B53,Data!$C:$C,N$1))</f>
        <v/>
      </c>
      <c r="O53" s="28" t="str">
        <f>IF(SUMIFS(Data!$L:$L,Data!$A:$A,$B53,Data!$C:$C,O$1)=0,"",SUMIFS(Data!$L:$L,Data!$A:$A,$B53,Data!$C:$C,O$1))</f>
        <v/>
      </c>
      <c r="P53" s="28" t="str">
        <f>IF(SUMIFS(Data!$L:$L,Data!$A:$A,$B53,Data!$C:$C,P$1)=0,"",SUMIFS(Data!$L:$L,Data!$A:$A,$B53,Data!$C:$C,P$1))</f>
        <v/>
      </c>
      <c r="Q53" s="28" t="str">
        <f>IF(SUMIFS(Data!$L:$L,Data!$A:$A,$B53,Data!$C:$C,Q$1)=0,"",SUMIFS(Data!$L:$L,Data!$A:$A,$B53,Data!$C:$C,Q$1))</f>
        <v/>
      </c>
      <c r="R53" s="28">
        <f>SUM(C53:Q53)</f>
        <v>20.25</v>
      </c>
    </row>
    <row r="54" spans="1:18" x14ac:dyDescent="0.25">
      <c r="A54" s="65">
        <v>53</v>
      </c>
      <c r="B54" s="27" t="s">
        <v>173</v>
      </c>
      <c r="C54" s="28">
        <f>IF(SUMIFS(Data!$L:$L,Data!$A:$A,$B54,Data!$C:$C,C$1)=0,"",SUMIFS(Data!$L:$L,Data!$A:$A,$B54,Data!$C:$C,C$1))</f>
        <v>0.5</v>
      </c>
      <c r="D54" s="28">
        <f>IF(SUMIFS(Data!$L:$L,Data!$A:$A,$B54,Data!$C:$C,D$1)=0,"",SUMIFS(Data!$L:$L,Data!$A:$A,$B54,Data!$C:$C,D$1))</f>
        <v>0.5</v>
      </c>
      <c r="E54" s="28">
        <f>IF(SUMIFS(Data!$L:$L,Data!$A:$A,$B54,Data!$C:$C,E$1)=0,"",SUMIFS(Data!$L:$L,Data!$A:$A,$B54,Data!$C:$C,E$1))</f>
        <v>1.75</v>
      </c>
      <c r="F54" s="28">
        <f>IF(SUMIFS(Data!$L:$L,Data!$A:$A,$B54,Data!$C:$C,F$1)=0,"",SUMIFS(Data!$L:$L,Data!$A:$A,$B54,Data!$C:$C,F$1))</f>
        <v>0.5</v>
      </c>
      <c r="G54" s="28">
        <f>IF(SUMIFS(Data!$L:$L,Data!$A:$A,$B54,Data!$C:$C,G$1)=0,"",SUMIFS(Data!$L:$L,Data!$A:$A,$B54,Data!$C:$C,G$1))</f>
        <v>0.25</v>
      </c>
      <c r="H54" s="28">
        <f>IF(SUMIFS(Data!$L:$L,Data!$A:$A,$B54,Data!$C:$C,H$1)=0,"",SUMIFS(Data!$L:$L,Data!$A:$A,$B54,Data!$C:$C,H$1))</f>
        <v>1</v>
      </c>
      <c r="I54" s="28">
        <f>IF(SUMIFS(Data!$L:$L,Data!$A:$A,$B54,Data!$C:$C,I$1)=0,"",SUMIFS(Data!$L:$L,Data!$A:$A,$B54,Data!$C:$C,I$1))</f>
        <v>0.5</v>
      </c>
      <c r="J54" s="28">
        <f>IF(SUMIFS(Data!$L:$L,Data!$A:$A,$B54,Data!$C:$C,J$1)=0,"",SUMIFS(Data!$L:$L,Data!$A:$A,$B54,Data!$C:$C,J$1))</f>
        <v>0.5</v>
      </c>
      <c r="K54" s="28">
        <f>IF(SUMIFS(Data!$L:$L,Data!$A:$A,$B54,Data!$C:$C,K$1)=0,"",SUMIFS(Data!$L:$L,Data!$A:$A,$B54,Data!$C:$C,K$1))</f>
        <v>1.5</v>
      </c>
      <c r="L54" s="28">
        <f>IF(SUMIFS(Data!$L:$L,Data!$A:$A,$B54,Data!$C:$C,L$1)=0,"",SUMIFS(Data!$L:$L,Data!$A:$A,$B54,Data!$C:$C,L$1))</f>
        <v>0.75</v>
      </c>
      <c r="M54" s="28">
        <f>IF(SUMIFS(Data!$L:$L,Data!$A:$A,$B54,Data!$C:$C,M$1)=0,"",SUMIFS(Data!$L:$L,Data!$A:$A,$B54,Data!$C:$C,M$1))</f>
        <v>0.75</v>
      </c>
      <c r="N54" s="28">
        <f>IF(SUMIFS(Data!$L:$L,Data!$A:$A,$B54,Data!$C:$C,N$1)=0,"",SUMIFS(Data!$L:$L,Data!$A:$A,$B54,Data!$C:$C,N$1))</f>
        <v>2.5</v>
      </c>
      <c r="O54" s="28">
        <f>IF(SUMIFS(Data!$L:$L,Data!$A:$A,$B54,Data!$C:$C,O$1)=0,"",SUMIFS(Data!$L:$L,Data!$A:$A,$B54,Data!$C:$C,O$1))</f>
        <v>0.25</v>
      </c>
      <c r="P54" s="28">
        <f>IF(SUMIFS(Data!$L:$L,Data!$A:$A,$B54,Data!$C:$C,P$1)=0,"",SUMIFS(Data!$L:$L,Data!$A:$A,$B54,Data!$C:$C,P$1))</f>
        <v>2.75</v>
      </c>
      <c r="Q54" s="28">
        <f>IF(SUMIFS(Data!$L:$L,Data!$A:$A,$B54,Data!$C:$C,Q$1)=0,"",SUMIFS(Data!$L:$L,Data!$A:$A,$B54,Data!$C:$C,Q$1))</f>
        <v>2</v>
      </c>
      <c r="R54" s="28">
        <f>SUM(C54:Q54)</f>
        <v>16</v>
      </c>
    </row>
    <row r="55" spans="1:18" x14ac:dyDescent="0.25">
      <c r="A55" s="65">
        <v>54</v>
      </c>
      <c r="B55" s="27" t="s">
        <v>346</v>
      </c>
      <c r="C55" s="28">
        <f>IF(SUMIFS(Data!$L:$L,Data!$A:$A,$B55,Data!$C:$C,C$1)=0,"",SUMIFS(Data!$L:$L,Data!$A:$A,$B55,Data!$C:$C,C$1))</f>
        <v>2.75</v>
      </c>
      <c r="D55" s="28">
        <f>IF(SUMIFS(Data!$L:$L,Data!$A:$A,$B55,Data!$C:$C,D$1)=0,"",SUMIFS(Data!$L:$L,Data!$A:$A,$B55,Data!$C:$C,D$1))</f>
        <v>1</v>
      </c>
      <c r="E55" s="28">
        <f>IF(SUMIFS(Data!$L:$L,Data!$A:$A,$B55,Data!$C:$C,E$1)=0,"",SUMIFS(Data!$L:$L,Data!$A:$A,$B55,Data!$C:$C,E$1))</f>
        <v>0.75</v>
      </c>
      <c r="F55" s="28">
        <f>IF(SUMIFS(Data!$L:$L,Data!$A:$A,$B55,Data!$C:$C,F$1)=0,"",SUMIFS(Data!$L:$L,Data!$A:$A,$B55,Data!$C:$C,F$1))</f>
        <v>0.5</v>
      </c>
      <c r="G55" s="28">
        <f>IF(SUMIFS(Data!$L:$L,Data!$A:$A,$B55,Data!$C:$C,G$1)=0,"",SUMIFS(Data!$L:$L,Data!$A:$A,$B55,Data!$C:$C,G$1))</f>
        <v>2.75</v>
      </c>
      <c r="H55" s="28">
        <f>IF(SUMIFS(Data!$L:$L,Data!$A:$A,$B55,Data!$C:$C,H$1)=0,"",SUMIFS(Data!$L:$L,Data!$A:$A,$B55,Data!$C:$C,H$1))</f>
        <v>2.25</v>
      </c>
      <c r="I55" s="28">
        <f>IF(SUMIFS(Data!$L:$L,Data!$A:$A,$B55,Data!$C:$C,I$1)=0,"",SUMIFS(Data!$L:$L,Data!$A:$A,$B55,Data!$C:$C,I$1))</f>
        <v>2</v>
      </c>
      <c r="J55" s="28">
        <f>IF(SUMIFS(Data!$L:$L,Data!$A:$A,$B55,Data!$C:$C,J$1)=0,"",SUMIFS(Data!$L:$L,Data!$A:$A,$B55,Data!$C:$C,J$1))</f>
        <v>1.25</v>
      </c>
      <c r="K55" s="28">
        <f>IF(SUMIFS(Data!$L:$L,Data!$A:$A,$B55,Data!$C:$C,K$1)=0,"",SUMIFS(Data!$L:$L,Data!$A:$A,$B55,Data!$C:$C,K$1))</f>
        <v>1</v>
      </c>
      <c r="L55" s="28" t="str">
        <f>IF(SUMIFS(Data!$L:$L,Data!$A:$A,$B55,Data!$C:$C,L$1)=0,"",SUMIFS(Data!$L:$L,Data!$A:$A,$B55,Data!$C:$C,L$1))</f>
        <v/>
      </c>
      <c r="M55" s="28" t="str">
        <f>IF(SUMIFS(Data!$L:$L,Data!$A:$A,$B55,Data!$C:$C,M$1)=0,"",SUMIFS(Data!$L:$L,Data!$A:$A,$B55,Data!$C:$C,M$1))</f>
        <v/>
      </c>
      <c r="N55" s="28" t="str">
        <f>IF(SUMIFS(Data!$L:$L,Data!$A:$A,$B55,Data!$C:$C,N$1)=0,"",SUMIFS(Data!$L:$L,Data!$A:$A,$B55,Data!$C:$C,N$1))</f>
        <v/>
      </c>
      <c r="O55" s="28" t="str">
        <f>IF(SUMIFS(Data!$L:$L,Data!$A:$A,$B55,Data!$C:$C,O$1)=0,"",SUMIFS(Data!$L:$L,Data!$A:$A,$B55,Data!$C:$C,O$1))</f>
        <v/>
      </c>
      <c r="P55" s="28" t="str">
        <f>IF(SUMIFS(Data!$L:$L,Data!$A:$A,$B55,Data!$C:$C,P$1)=0,"",SUMIFS(Data!$L:$L,Data!$A:$A,$B55,Data!$C:$C,P$1))</f>
        <v/>
      </c>
      <c r="Q55" s="28" t="str">
        <f>IF(SUMIFS(Data!$L:$L,Data!$A:$A,$B55,Data!$C:$C,Q$1)=0,"",SUMIFS(Data!$L:$L,Data!$A:$A,$B55,Data!$C:$C,Q$1))</f>
        <v/>
      </c>
      <c r="R55" s="28">
        <f>SUM(C55:Q55)</f>
        <v>14.25</v>
      </c>
    </row>
    <row r="56" spans="1:18" x14ac:dyDescent="0.25">
      <c r="A56" s="65">
        <v>55</v>
      </c>
      <c r="B56" s="27" t="s">
        <v>205</v>
      </c>
      <c r="C56" s="28">
        <f>IF(SUMIFS(Data!$L:$L,Data!$A:$A,$B56,Data!$C:$C,C$1)=0,"",SUMIFS(Data!$L:$L,Data!$A:$A,$B56,Data!$C:$C,C$1))</f>
        <v>1.25</v>
      </c>
      <c r="D56" s="28">
        <f>IF(SUMIFS(Data!$L:$L,Data!$A:$A,$B56,Data!$C:$C,D$1)=0,"",SUMIFS(Data!$L:$L,Data!$A:$A,$B56,Data!$C:$C,D$1))</f>
        <v>1.25</v>
      </c>
      <c r="E56" s="28">
        <f>IF(SUMIFS(Data!$L:$L,Data!$A:$A,$B56,Data!$C:$C,E$1)=0,"",SUMIFS(Data!$L:$L,Data!$A:$A,$B56,Data!$C:$C,E$1))</f>
        <v>1.75</v>
      </c>
      <c r="F56" s="28">
        <f>IF(SUMIFS(Data!$L:$L,Data!$A:$A,$B56,Data!$C:$C,F$1)=0,"",SUMIFS(Data!$L:$L,Data!$A:$A,$B56,Data!$C:$C,F$1))</f>
        <v>0.75</v>
      </c>
      <c r="G56" s="28">
        <f>IF(SUMIFS(Data!$L:$L,Data!$A:$A,$B56,Data!$C:$C,G$1)=0,"",SUMIFS(Data!$L:$L,Data!$A:$A,$B56,Data!$C:$C,G$1))</f>
        <v>2.75</v>
      </c>
      <c r="H56" s="28">
        <f>IF(SUMIFS(Data!$L:$L,Data!$A:$A,$B56,Data!$C:$C,H$1)=0,"",SUMIFS(Data!$L:$L,Data!$A:$A,$B56,Data!$C:$C,H$1))</f>
        <v>2.5</v>
      </c>
      <c r="I56" s="28">
        <f>IF(SUMIFS(Data!$L:$L,Data!$A:$A,$B56,Data!$C:$C,I$1)=0,"",SUMIFS(Data!$L:$L,Data!$A:$A,$B56,Data!$C:$C,I$1))</f>
        <v>0.5</v>
      </c>
      <c r="J56" s="28">
        <f>IF(SUMIFS(Data!$L:$L,Data!$A:$A,$B56,Data!$C:$C,J$1)=0,"",SUMIFS(Data!$L:$L,Data!$A:$A,$B56,Data!$C:$C,J$1))</f>
        <v>0.25</v>
      </c>
      <c r="K56" s="28">
        <f>IF(SUMIFS(Data!$L:$L,Data!$A:$A,$B56,Data!$C:$C,K$1)=0,"",SUMIFS(Data!$L:$L,Data!$A:$A,$B56,Data!$C:$C,K$1))</f>
        <v>0.75</v>
      </c>
      <c r="L56" s="28">
        <f>IF(SUMIFS(Data!$L:$L,Data!$A:$A,$B56,Data!$C:$C,L$1)=0,"",SUMIFS(Data!$L:$L,Data!$A:$A,$B56,Data!$C:$C,L$1))</f>
        <v>0.75</v>
      </c>
      <c r="M56" s="28">
        <f>IF(SUMIFS(Data!$L:$L,Data!$A:$A,$B56,Data!$C:$C,M$1)=0,"",SUMIFS(Data!$L:$L,Data!$A:$A,$B56,Data!$C:$C,M$1))</f>
        <v>1</v>
      </c>
      <c r="N56" s="28" t="str">
        <f>IF(SUMIFS(Data!$L:$L,Data!$A:$A,$B56,Data!$C:$C,N$1)=0,"",SUMIFS(Data!$L:$L,Data!$A:$A,$B56,Data!$C:$C,N$1))</f>
        <v/>
      </c>
      <c r="O56" s="28" t="str">
        <f>IF(SUMIFS(Data!$L:$L,Data!$A:$A,$B56,Data!$C:$C,O$1)=0,"",SUMIFS(Data!$L:$L,Data!$A:$A,$B56,Data!$C:$C,O$1))</f>
        <v/>
      </c>
      <c r="P56" s="28" t="str">
        <f>IF(SUMIFS(Data!$L:$L,Data!$A:$A,$B56,Data!$C:$C,P$1)=0,"",SUMIFS(Data!$L:$L,Data!$A:$A,$B56,Data!$C:$C,P$1))</f>
        <v/>
      </c>
      <c r="Q56" s="28" t="str">
        <f>IF(SUMIFS(Data!$L:$L,Data!$A:$A,$B56,Data!$C:$C,Q$1)=0,"",SUMIFS(Data!$L:$L,Data!$A:$A,$B56,Data!$C:$C,Q$1))</f>
        <v/>
      </c>
      <c r="R56" s="28">
        <f>SUM(C56:Q56)</f>
        <v>13.5</v>
      </c>
    </row>
    <row r="57" spans="1:18" x14ac:dyDescent="0.25">
      <c r="A57" s="65">
        <v>56</v>
      </c>
      <c r="B57" s="27" t="s">
        <v>471</v>
      </c>
      <c r="C57" s="28">
        <f>IF(SUMIFS(Data!$L:$L,Data!$A:$A,$B57,Data!$C:$C,C$1)=0,"",SUMIFS(Data!$L:$L,Data!$A:$A,$B57,Data!$C:$C,C$1))</f>
        <v>2</v>
      </c>
      <c r="D57" s="28" t="str">
        <f>IF(SUMIFS(Data!$L:$L,Data!$A:$A,$B57,Data!$C:$C,D$1)=0,"",SUMIFS(Data!$L:$L,Data!$A:$A,$B57,Data!$C:$C,D$1))</f>
        <v/>
      </c>
      <c r="E57" s="28" t="str">
        <f>IF(SUMIFS(Data!$L:$L,Data!$A:$A,$B57,Data!$C:$C,E$1)=0,"",SUMIFS(Data!$L:$L,Data!$A:$A,$B57,Data!$C:$C,E$1))</f>
        <v/>
      </c>
      <c r="F57" s="28">
        <f>IF(SUMIFS(Data!$L:$L,Data!$A:$A,$B57,Data!$C:$C,F$1)=0,"",SUMIFS(Data!$L:$L,Data!$A:$A,$B57,Data!$C:$C,F$1))</f>
        <v>1.75</v>
      </c>
      <c r="G57" s="28">
        <f>IF(SUMIFS(Data!$L:$L,Data!$A:$A,$B57,Data!$C:$C,G$1)=0,"",SUMIFS(Data!$L:$L,Data!$A:$A,$B57,Data!$C:$C,G$1))</f>
        <v>2.75</v>
      </c>
      <c r="H57" s="28">
        <f>IF(SUMIFS(Data!$L:$L,Data!$A:$A,$B57,Data!$C:$C,H$1)=0,"",SUMIFS(Data!$L:$L,Data!$A:$A,$B57,Data!$C:$C,H$1))</f>
        <v>1</v>
      </c>
      <c r="I57" s="28" t="str">
        <f>IF(SUMIFS(Data!$L:$L,Data!$A:$A,$B57,Data!$C:$C,I$1)=0,"",SUMIFS(Data!$L:$L,Data!$A:$A,$B57,Data!$C:$C,I$1))</f>
        <v/>
      </c>
      <c r="J57" s="28">
        <f>IF(SUMIFS(Data!$L:$L,Data!$A:$A,$B57,Data!$C:$C,J$1)=0,"",SUMIFS(Data!$L:$L,Data!$A:$A,$B57,Data!$C:$C,J$1))</f>
        <v>2.25</v>
      </c>
      <c r="K57" s="28">
        <f>IF(SUMIFS(Data!$L:$L,Data!$A:$A,$B57,Data!$C:$C,K$1)=0,"",SUMIFS(Data!$L:$L,Data!$A:$A,$B57,Data!$C:$C,K$1))</f>
        <v>1.25</v>
      </c>
      <c r="L57" s="28">
        <f>IF(SUMIFS(Data!$L:$L,Data!$A:$A,$B57,Data!$C:$C,L$1)=0,"",SUMIFS(Data!$L:$L,Data!$A:$A,$B57,Data!$C:$C,L$1))</f>
        <v>2</v>
      </c>
      <c r="M57" s="28" t="str">
        <f>IF(SUMIFS(Data!$L:$L,Data!$A:$A,$B57,Data!$C:$C,M$1)=0,"",SUMIFS(Data!$L:$L,Data!$A:$A,$B57,Data!$C:$C,M$1))</f>
        <v/>
      </c>
      <c r="N57" s="28" t="str">
        <f>IF(SUMIFS(Data!$L:$L,Data!$A:$A,$B57,Data!$C:$C,N$1)=0,"",SUMIFS(Data!$L:$L,Data!$A:$A,$B57,Data!$C:$C,N$1))</f>
        <v/>
      </c>
      <c r="O57" s="28" t="str">
        <f>IF(SUMIFS(Data!$L:$L,Data!$A:$A,$B57,Data!$C:$C,O$1)=0,"",SUMIFS(Data!$L:$L,Data!$A:$A,$B57,Data!$C:$C,O$1))</f>
        <v/>
      </c>
      <c r="P57" s="28" t="str">
        <f>IF(SUMIFS(Data!$L:$L,Data!$A:$A,$B57,Data!$C:$C,P$1)=0,"",SUMIFS(Data!$L:$L,Data!$A:$A,$B57,Data!$C:$C,P$1))</f>
        <v/>
      </c>
      <c r="Q57" s="28" t="str">
        <f>IF(SUMIFS(Data!$L:$L,Data!$A:$A,$B57,Data!$C:$C,Q$1)=0,"",SUMIFS(Data!$L:$L,Data!$A:$A,$B57,Data!$C:$C,Q$1))</f>
        <v/>
      </c>
      <c r="R57" s="28">
        <f>SUM(C57:Q57)</f>
        <v>13</v>
      </c>
    </row>
    <row r="58" spans="1:18" x14ac:dyDescent="0.25">
      <c r="A58" s="65">
        <v>57</v>
      </c>
      <c r="B58" s="27" t="s">
        <v>250</v>
      </c>
      <c r="C58" s="28">
        <f>IF(SUMIFS(Data!$L:$L,Data!$A:$A,$B58,Data!$C:$C,C$1)=0,"",SUMIFS(Data!$L:$L,Data!$A:$A,$B58,Data!$C:$C,C$1))</f>
        <v>1.25</v>
      </c>
      <c r="D58" s="28">
        <f>IF(SUMIFS(Data!$L:$L,Data!$A:$A,$B58,Data!$C:$C,D$1)=0,"",SUMIFS(Data!$L:$L,Data!$A:$A,$B58,Data!$C:$C,D$1))</f>
        <v>0.5</v>
      </c>
      <c r="E58" s="28">
        <f>IF(SUMIFS(Data!$L:$L,Data!$A:$A,$B58,Data!$C:$C,E$1)=0,"",SUMIFS(Data!$L:$L,Data!$A:$A,$B58,Data!$C:$C,E$1))</f>
        <v>1</v>
      </c>
      <c r="F58" s="28">
        <f>IF(SUMIFS(Data!$L:$L,Data!$A:$A,$B58,Data!$C:$C,F$1)=0,"",SUMIFS(Data!$L:$L,Data!$A:$A,$B58,Data!$C:$C,F$1))</f>
        <v>1</v>
      </c>
      <c r="G58" s="28">
        <f>IF(SUMIFS(Data!$L:$L,Data!$A:$A,$B58,Data!$C:$C,G$1)=0,"",SUMIFS(Data!$L:$L,Data!$A:$A,$B58,Data!$C:$C,G$1))</f>
        <v>0.5</v>
      </c>
      <c r="H58" s="28">
        <f>IF(SUMIFS(Data!$L:$L,Data!$A:$A,$B58,Data!$C:$C,H$1)=0,"",SUMIFS(Data!$L:$L,Data!$A:$A,$B58,Data!$C:$C,H$1))</f>
        <v>0.75</v>
      </c>
      <c r="I58" s="28">
        <f>IF(SUMIFS(Data!$L:$L,Data!$A:$A,$B58,Data!$C:$C,I$1)=0,"",SUMIFS(Data!$L:$L,Data!$A:$A,$B58,Data!$C:$C,I$1))</f>
        <v>0.75</v>
      </c>
      <c r="J58" s="28">
        <f>IF(SUMIFS(Data!$L:$L,Data!$A:$A,$B58,Data!$C:$C,J$1)=0,"",SUMIFS(Data!$L:$L,Data!$A:$A,$B58,Data!$C:$C,J$1))</f>
        <v>0.5</v>
      </c>
      <c r="K58" s="28">
        <f>IF(SUMIFS(Data!$L:$L,Data!$A:$A,$B58,Data!$C:$C,K$1)=0,"",SUMIFS(Data!$L:$L,Data!$A:$A,$B58,Data!$C:$C,K$1))</f>
        <v>0.5</v>
      </c>
      <c r="L58" s="28">
        <f>IF(SUMIFS(Data!$L:$L,Data!$A:$A,$B58,Data!$C:$C,L$1)=0,"",SUMIFS(Data!$L:$L,Data!$A:$A,$B58,Data!$C:$C,L$1))</f>
        <v>0.75</v>
      </c>
      <c r="M58" s="28">
        <f>IF(SUMIFS(Data!$L:$L,Data!$A:$A,$B58,Data!$C:$C,M$1)=0,"",SUMIFS(Data!$L:$L,Data!$A:$A,$B58,Data!$C:$C,M$1))</f>
        <v>0.5</v>
      </c>
      <c r="N58" s="28">
        <f>IF(SUMIFS(Data!$L:$L,Data!$A:$A,$B58,Data!$C:$C,N$1)=0,"",SUMIFS(Data!$L:$L,Data!$A:$A,$B58,Data!$C:$C,N$1))</f>
        <v>0.75</v>
      </c>
      <c r="O58" s="28">
        <f>IF(SUMIFS(Data!$L:$L,Data!$A:$A,$B58,Data!$C:$C,O$1)=0,"",SUMIFS(Data!$L:$L,Data!$A:$A,$B58,Data!$C:$C,O$1))</f>
        <v>1.25</v>
      </c>
      <c r="P58" s="28">
        <f>IF(SUMIFS(Data!$L:$L,Data!$A:$A,$B58,Data!$C:$C,P$1)=0,"",SUMIFS(Data!$L:$L,Data!$A:$A,$B58,Data!$C:$C,P$1))</f>
        <v>1.25</v>
      </c>
      <c r="Q58" s="28">
        <f>IF(SUMIFS(Data!$L:$L,Data!$A:$A,$B58,Data!$C:$C,Q$1)=0,"",SUMIFS(Data!$L:$L,Data!$A:$A,$B58,Data!$C:$C,Q$1))</f>
        <v>1.5</v>
      </c>
      <c r="R58" s="28">
        <f>SUM(C58:Q58)</f>
        <v>12.75</v>
      </c>
    </row>
    <row r="59" spans="1:18" x14ac:dyDescent="0.25">
      <c r="A59" s="65">
        <v>58</v>
      </c>
      <c r="B59" s="27" t="s">
        <v>312</v>
      </c>
      <c r="C59" s="28">
        <f>IF(SUMIFS(Data!$L:$L,Data!$A:$A,$B59,Data!$C:$C,C$1)=0,"",SUMIFS(Data!$L:$L,Data!$A:$A,$B59,Data!$C:$C,C$1))</f>
        <v>0.5</v>
      </c>
      <c r="D59" s="28">
        <f>IF(SUMIFS(Data!$L:$L,Data!$A:$A,$B59,Data!$C:$C,D$1)=0,"",SUMIFS(Data!$L:$L,Data!$A:$A,$B59,Data!$C:$C,D$1))</f>
        <v>0.25</v>
      </c>
      <c r="E59" s="28">
        <f>IF(SUMIFS(Data!$L:$L,Data!$A:$A,$B59,Data!$C:$C,E$1)=0,"",SUMIFS(Data!$L:$L,Data!$A:$A,$B59,Data!$C:$C,E$1))</f>
        <v>0.5</v>
      </c>
      <c r="F59" s="28">
        <f>IF(SUMIFS(Data!$L:$L,Data!$A:$A,$B59,Data!$C:$C,F$1)=0,"",SUMIFS(Data!$L:$L,Data!$A:$A,$B59,Data!$C:$C,F$1))</f>
        <v>1.5</v>
      </c>
      <c r="G59" s="28">
        <f>IF(SUMIFS(Data!$L:$L,Data!$A:$A,$B59,Data!$C:$C,G$1)=0,"",SUMIFS(Data!$L:$L,Data!$A:$A,$B59,Data!$C:$C,G$1))</f>
        <v>0.25</v>
      </c>
      <c r="H59" s="28">
        <f>IF(SUMIFS(Data!$L:$L,Data!$A:$A,$B59,Data!$C:$C,H$1)=0,"",SUMIFS(Data!$L:$L,Data!$A:$A,$B59,Data!$C:$C,H$1))</f>
        <v>0.5</v>
      </c>
      <c r="I59" s="28">
        <f>IF(SUMIFS(Data!$L:$L,Data!$A:$A,$B59,Data!$C:$C,I$1)=0,"",SUMIFS(Data!$L:$L,Data!$A:$A,$B59,Data!$C:$C,I$1))</f>
        <v>0.25</v>
      </c>
      <c r="J59" s="28">
        <f>IF(SUMIFS(Data!$L:$L,Data!$A:$A,$B59,Data!$C:$C,J$1)=0,"",SUMIFS(Data!$L:$L,Data!$A:$A,$B59,Data!$C:$C,J$1))</f>
        <v>1.25</v>
      </c>
      <c r="K59" s="28">
        <f>IF(SUMIFS(Data!$L:$L,Data!$A:$A,$B59,Data!$C:$C,K$1)=0,"",SUMIFS(Data!$L:$L,Data!$A:$A,$B59,Data!$C:$C,K$1))</f>
        <v>1.25</v>
      </c>
      <c r="L59" s="28">
        <f>IF(SUMIFS(Data!$L:$L,Data!$A:$A,$B59,Data!$C:$C,L$1)=0,"",SUMIFS(Data!$L:$L,Data!$A:$A,$B59,Data!$C:$C,L$1))</f>
        <v>0.25</v>
      </c>
      <c r="M59" s="28">
        <f>IF(SUMIFS(Data!$L:$L,Data!$A:$A,$B59,Data!$C:$C,M$1)=0,"",SUMIFS(Data!$L:$L,Data!$A:$A,$B59,Data!$C:$C,M$1))</f>
        <v>0.5</v>
      </c>
      <c r="N59" s="28">
        <f>IF(SUMIFS(Data!$L:$L,Data!$A:$A,$B59,Data!$C:$C,N$1)=0,"",SUMIFS(Data!$L:$L,Data!$A:$A,$B59,Data!$C:$C,N$1))</f>
        <v>0.25</v>
      </c>
      <c r="O59" s="28">
        <f>IF(SUMIFS(Data!$L:$L,Data!$A:$A,$B59,Data!$C:$C,O$1)=0,"",SUMIFS(Data!$L:$L,Data!$A:$A,$B59,Data!$C:$C,O$1))</f>
        <v>0.25</v>
      </c>
      <c r="P59" s="28">
        <f>IF(SUMIFS(Data!$L:$L,Data!$A:$A,$B59,Data!$C:$C,P$1)=0,"",SUMIFS(Data!$L:$L,Data!$A:$A,$B59,Data!$C:$C,P$1))</f>
        <v>0.5</v>
      </c>
      <c r="Q59" s="28">
        <f>IF(SUMIFS(Data!$L:$L,Data!$A:$A,$B59,Data!$C:$C,Q$1)=0,"",SUMIFS(Data!$L:$L,Data!$A:$A,$B59,Data!$C:$C,Q$1))</f>
        <v>2</v>
      </c>
      <c r="R59" s="28">
        <f>SUM(C59:Q59)</f>
        <v>10</v>
      </c>
    </row>
    <row r="60" spans="1:18" x14ac:dyDescent="0.25">
      <c r="A60" s="65">
        <v>59</v>
      </c>
      <c r="B60" s="27" t="s">
        <v>17</v>
      </c>
      <c r="C60" s="28">
        <f>IF(SUMIFS(Data!$L:$L,Data!$A:$A,$B60,Data!$C:$C,C$1)=0,"",SUMIFS(Data!$L:$L,Data!$A:$A,$B60,Data!$C:$C,C$1))</f>
        <v>1.5</v>
      </c>
      <c r="D60" s="28">
        <f>IF(SUMIFS(Data!$L:$L,Data!$A:$A,$B60,Data!$C:$C,D$1)=0,"",SUMIFS(Data!$L:$L,Data!$A:$A,$B60,Data!$C:$C,D$1))</f>
        <v>2.5</v>
      </c>
      <c r="E60" s="28">
        <f>IF(SUMIFS(Data!$L:$L,Data!$A:$A,$B60,Data!$C:$C,E$1)=0,"",SUMIFS(Data!$L:$L,Data!$A:$A,$B60,Data!$C:$C,E$1))</f>
        <v>2</v>
      </c>
      <c r="F60" s="28">
        <f>IF(SUMIFS(Data!$L:$L,Data!$A:$A,$B60,Data!$C:$C,F$1)=0,"",SUMIFS(Data!$L:$L,Data!$A:$A,$B60,Data!$C:$C,F$1))</f>
        <v>1.85</v>
      </c>
      <c r="G60" s="28">
        <f>IF(SUMIFS(Data!$L:$L,Data!$A:$A,$B60,Data!$C:$C,G$1)=0,"",SUMIFS(Data!$L:$L,Data!$A:$A,$B60,Data!$C:$C,G$1))</f>
        <v>1.75</v>
      </c>
      <c r="H60" s="28" t="str">
        <f>IF(SUMIFS(Data!$L:$L,Data!$A:$A,$B60,Data!$C:$C,H$1)=0,"",SUMIFS(Data!$L:$L,Data!$A:$A,$B60,Data!$C:$C,H$1))</f>
        <v/>
      </c>
      <c r="I60" s="28" t="str">
        <f>IF(SUMIFS(Data!$L:$L,Data!$A:$A,$B60,Data!$C:$C,I$1)=0,"",SUMIFS(Data!$L:$L,Data!$A:$A,$B60,Data!$C:$C,I$1))</f>
        <v/>
      </c>
      <c r="J60" s="28" t="str">
        <f>IF(SUMIFS(Data!$L:$L,Data!$A:$A,$B60,Data!$C:$C,J$1)=0,"",SUMIFS(Data!$L:$L,Data!$A:$A,$B60,Data!$C:$C,J$1))</f>
        <v/>
      </c>
      <c r="K60" s="28" t="str">
        <f>IF(SUMIFS(Data!$L:$L,Data!$A:$A,$B60,Data!$C:$C,K$1)=0,"",SUMIFS(Data!$L:$L,Data!$A:$A,$B60,Data!$C:$C,K$1))</f>
        <v/>
      </c>
      <c r="L60" s="28" t="str">
        <f>IF(SUMIFS(Data!$L:$L,Data!$A:$A,$B60,Data!$C:$C,L$1)=0,"",SUMIFS(Data!$L:$L,Data!$A:$A,$B60,Data!$C:$C,L$1))</f>
        <v/>
      </c>
      <c r="M60" s="28" t="str">
        <f>IF(SUMIFS(Data!$L:$L,Data!$A:$A,$B60,Data!$C:$C,M$1)=0,"",SUMIFS(Data!$L:$L,Data!$A:$A,$B60,Data!$C:$C,M$1))</f>
        <v/>
      </c>
      <c r="N60" s="28" t="str">
        <f>IF(SUMIFS(Data!$L:$L,Data!$A:$A,$B60,Data!$C:$C,N$1)=0,"",SUMIFS(Data!$L:$L,Data!$A:$A,$B60,Data!$C:$C,N$1))</f>
        <v/>
      </c>
      <c r="O60" s="28" t="str">
        <f>IF(SUMIFS(Data!$L:$L,Data!$A:$A,$B60,Data!$C:$C,O$1)=0,"",SUMIFS(Data!$L:$L,Data!$A:$A,$B60,Data!$C:$C,O$1))</f>
        <v/>
      </c>
      <c r="P60" s="28" t="str">
        <f>IF(SUMIFS(Data!$L:$L,Data!$A:$A,$B60,Data!$C:$C,P$1)=0,"",SUMIFS(Data!$L:$L,Data!$A:$A,$B60,Data!$C:$C,P$1))</f>
        <v/>
      </c>
      <c r="Q60" s="28" t="str">
        <f>IF(SUMIFS(Data!$L:$L,Data!$A:$A,$B60,Data!$C:$C,Q$1)=0,"",SUMIFS(Data!$L:$L,Data!$A:$A,$B60,Data!$C:$C,Q$1))</f>
        <v/>
      </c>
      <c r="R60" s="28">
        <f>SUM(C60:Q60)</f>
        <v>9.6</v>
      </c>
    </row>
    <row r="61" spans="1:18" x14ac:dyDescent="0.25">
      <c r="A61" s="65">
        <v>60</v>
      </c>
      <c r="B61" s="27" t="s">
        <v>186</v>
      </c>
      <c r="C61" s="28">
        <f>IF(SUMIFS(Data!$L:$L,Data!$A:$A,$B61,Data!$C:$C,C$1)=0,"",SUMIFS(Data!$L:$L,Data!$A:$A,$B61,Data!$C:$C,C$1))</f>
        <v>1</v>
      </c>
      <c r="D61" s="28">
        <f>IF(SUMIFS(Data!$L:$L,Data!$A:$A,$B61,Data!$C:$C,D$1)=0,"",SUMIFS(Data!$L:$L,Data!$A:$A,$B61,Data!$C:$C,D$1))</f>
        <v>0.25</v>
      </c>
      <c r="E61" s="28">
        <f>IF(SUMIFS(Data!$L:$L,Data!$A:$A,$B61,Data!$C:$C,E$1)=0,"",SUMIFS(Data!$L:$L,Data!$A:$A,$B61,Data!$C:$C,E$1))</f>
        <v>0.75</v>
      </c>
      <c r="F61" s="28">
        <f>IF(SUMIFS(Data!$L:$L,Data!$A:$A,$B61,Data!$C:$C,F$1)=0,"",SUMIFS(Data!$L:$L,Data!$A:$A,$B61,Data!$C:$C,F$1))</f>
        <v>0.75</v>
      </c>
      <c r="G61" s="28">
        <f>IF(SUMIFS(Data!$L:$L,Data!$A:$A,$B61,Data!$C:$C,G$1)=0,"",SUMIFS(Data!$L:$L,Data!$A:$A,$B61,Data!$C:$C,G$1))</f>
        <v>0.5</v>
      </c>
      <c r="H61" s="28">
        <f>IF(SUMIFS(Data!$L:$L,Data!$A:$A,$B61,Data!$C:$C,H$1)=0,"",SUMIFS(Data!$L:$L,Data!$A:$A,$B61,Data!$C:$C,H$1))</f>
        <v>0.5</v>
      </c>
      <c r="I61" s="28" t="str">
        <f>IF(SUMIFS(Data!$L:$L,Data!$A:$A,$B61,Data!$C:$C,I$1)=0,"",SUMIFS(Data!$L:$L,Data!$A:$A,$B61,Data!$C:$C,I$1))</f>
        <v/>
      </c>
      <c r="J61" s="28" t="str">
        <f>IF(SUMIFS(Data!$L:$L,Data!$A:$A,$B61,Data!$C:$C,J$1)=0,"",SUMIFS(Data!$L:$L,Data!$A:$A,$B61,Data!$C:$C,J$1))</f>
        <v/>
      </c>
      <c r="K61" s="28">
        <f>IF(SUMIFS(Data!$L:$L,Data!$A:$A,$B61,Data!$C:$C,K$1)=0,"",SUMIFS(Data!$L:$L,Data!$A:$A,$B61,Data!$C:$C,K$1))</f>
        <v>0.5</v>
      </c>
      <c r="L61" s="28">
        <f>IF(SUMIFS(Data!$L:$L,Data!$A:$A,$B61,Data!$C:$C,L$1)=0,"",SUMIFS(Data!$L:$L,Data!$A:$A,$B61,Data!$C:$C,L$1))</f>
        <v>0.25</v>
      </c>
      <c r="M61" s="28">
        <f>IF(SUMIFS(Data!$L:$L,Data!$A:$A,$B61,Data!$C:$C,M$1)=0,"",SUMIFS(Data!$L:$L,Data!$A:$A,$B61,Data!$C:$C,M$1))</f>
        <v>0.5</v>
      </c>
      <c r="N61" s="28">
        <f>IF(SUMIFS(Data!$L:$L,Data!$A:$A,$B61,Data!$C:$C,N$1)=0,"",SUMIFS(Data!$L:$L,Data!$A:$A,$B61,Data!$C:$C,N$1))</f>
        <v>0.5</v>
      </c>
      <c r="O61" s="28">
        <f>IF(SUMIFS(Data!$L:$L,Data!$A:$A,$B61,Data!$C:$C,O$1)=0,"",SUMIFS(Data!$L:$L,Data!$A:$A,$B61,Data!$C:$C,O$1))</f>
        <v>1.25</v>
      </c>
      <c r="P61" s="28">
        <f>IF(SUMIFS(Data!$L:$L,Data!$A:$A,$B61,Data!$C:$C,P$1)=0,"",SUMIFS(Data!$L:$L,Data!$A:$A,$B61,Data!$C:$C,P$1))</f>
        <v>0.75</v>
      </c>
      <c r="Q61" s="28">
        <f>IF(SUMIFS(Data!$L:$L,Data!$A:$A,$B61,Data!$C:$C,Q$1)=0,"",SUMIFS(Data!$L:$L,Data!$A:$A,$B61,Data!$C:$C,Q$1))</f>
        <v>0.5</v>
      </c>
      <c r="R61" s="28">
        <f>SUM(C61:Q61)</f>
        <v>8</v>
      </c>
    </row>
    <row r="62" spans="1:18" x14ac:dyDescent="0.25">
      <c r="A62" s="65">
        <v>61</v>
      </c>
      <c r="B62" s="27" t="s">
        <v>279</v>
      </c>
      <c r="C62" s="28">
        <f>IF(SUMIFS(Data!$L:$L,Data!$A:$A,$B62,Data!$C:$C,C$1)=0,"",SUMIFS(Data!$L:$L,Data!$A:$A,$B62,Data!$C:$C,C$1))</f>
        <v>0.5</v>
      </c>
      <c r="D62" s="28">
        <f>IF(SUMIFS(Data!$L:$L,Data!$A:$A,$B62,Data!$C:$C,D$1)=0,"",SUMIFS(Data!$L:$L,Data!$A:$A,$B62,Data!$C:$C,D$1))</f>
        <v>1</v>
      </c>
      <c r="E62" s="28">
        <f>IF(SUMIFS(Data!$L:$L,Data!$A:$A,$B62,Data!$C:$C,E$1)=0,"",SUMIFS(Data!$L:$L,Data!$A:$A,$B62,Data!$C:$C,E$1))</f>
        <v>0.5</v>
      </c>
      <c r="F62" s="28">
        <f>IF(SUMIFS(Data!$L:$L,Data!$A:$A,$B62,Data!$C:$C,F$1)=0,"",SUMIFS(Data!$L:$L,Data!$A:$A,$B62,Data!$C:$C,F$1))</f>
        <v>0.25</v>
      </c>
      <c r="G62" s="28">
        <f>IF(SUMIFS(Data!$L:$L,Data!$A:$A,$B62,Data!$C:$C,G$1)=0,"",SUMIFS(Data!$L:$L,Data!$A:$A,$B62,Data!$C:$C,G$1))</f>
        <v>0.75</v>
      </c>
      <c r="H62" s="28">
        <f>IF(SUMIFS(Data!$L:$L,Data!$A:$A,$B62,Data!$C:$C,H$1)=0,"",SUMIFS(Data!$L:$L,Data!$A:$A,$B62,Data!$C:$C,H$1))</f>
        <v>0.25</v>
      </c>
      <c r="I62" s="28">
        <f>IF(SUMIFS(Data!$L:$L,Data!$A:$A,$B62,Data!$C:$C,I$1)=0,"",SUMIFS(Data!$L:$L,Data!$A:$A,$B62,Data!$C:$C,I$1))</f>
        <v>0.5</v>
      </c>
      <c r="J62" s="28">
        <f>IF(SUMIFS(Data!$L:$L,Data!$A:$A,$B62,Data!$C:$C,J$1)=0,"",SUMIFS(Data!$L:$L,Data!$A:$A,$B62,Data!$C:$C,J$1))</f>
        <v>0.5</v>
      </c>
      <c r="K62" s="28">
        <f>IF(SUMIFS(Data!$L:$L,Data!$A:$A,$B62,Data!$C:$C,K$1)=0,"",SUMIFS(Data!$L:$L,Data!$A:$A,$B62,Data!$C:$C,K$1))</f>
        <v>0.75</v>
      </c>
      <c r="L62" s="28">
        <f>IF(SUMIFS(Data!$L:$L,Data!$A:$A,$B62,Data!$C:$C,L$1)=0,"",SUMIFS(Data!$L:$L,Data!$A:$A,$B62,Data!$C:$C,L$1))</f>
        <v>0.25</v>
      </c>
      <c r="M62" s="28">
        <f>IF(SUMIFS(Data!$L:$L,Data!$A:$A,$B62,Data!$C:$C,M$1)=0,"",SUMIFS(Data!$L:$L,Data!$A:$A,$B62,Data!$C:$C,M$1))</f>
        <v>0.5</v>
      </c>
      <c r="N62" s="28">
        <f>IF(SUMIFS(Data!$L:$L,Data!$A:$A,$B62,Data!$C:$C,N$1)=0,"",SUMIFS(Data!$L:$L,Data!$A:$A,$B62,Data!$C:$C,N$1))</f>
        <v>0.5</v>
      </c>
      <c r="O62" s="28">
        <f>IF(SUMIFS(Data!$L:$L,Data!$A:$A,$B62,Data!$C:$C,O$1)=0,"",SUMIFS(Data!$L:$L,Data!$A:$A,$B62,Data!$C:$C,O$1))</f>
        <v>0.25</v>
      </c>
      <c r="P62" s="28" t="str">
        <f>IF(SUMIFS(Data!$L:$L,Data!$A:$A,$B62,Data!$C:$C,P$1)=0,"",SUMIFS(Data!$L:$L,Data!$A:$A,$B62,Data!$C:$C,P$1))</f>
        <v/>
      </c>
      <c r="Q62" s="28">
        <f>IF(SUMIFS(Data!$L:$L,Data!$A:$A,$B62,Data!$C:$C,Q$1)=0,"",SUMIFS(Data!$L:$L,Data!$A:$A,$B62,Data!$C:$C,Q$1))</f>
        <v>0.75</v>
      </c>
      <c r="R62" s="28">
        <f>SUM(C62:Q62)</f>
        <v>7.25</v>
      </c>
    </row>
    <row r="63" spans="1:18" x14ac:dyDescent="0.25">
      <c r="A63" s="65">
        <v>62</v>
      </c>
      <c r="B63" s="27" t="s">
        <v>234</v>
      </c>
      <c r="C63" s="28">
        <f>IF(SUMIFS(Data!$L:$L,Data!$A:$A,$B63,Data!$C:$C,C$1)=0,"",SUMIFS(Data!$L:$L,Data!$A:$A,$B63,Data!$C:$C,C$1))</f>
        <v>0.25</v>
      </c>
      <c r="D63" s="28">
        <f>IF(SUMIFS(Data!$L:$L,Data!$A:$A,$B63,Data!$C:$C,D$1)=0,"",SUMIFS(Data!$L:$L,Data!$A:$A,$B63,Data!$C:$C,D$1))</f>
        <v>0.25</v>
      </c>
      <c r="E63" s="28">
        <f>IF(SUMIFS(Data!$L:$L,Data!$A:$A,$B63,Data!$C:$C,E$1)=0,"",SUMIFS(Data!$L:$L,Data!$A:$A,$B63,Data!$C:$C,E$1))</f>
        <v>2.25</v>
      </c>
      <c r="F63" s="28">
        <f>IF(SUMIFS(Data!$L:$L,Data!$A:$A,$B63,Data!$C:$C,F$1)=0,"",SUMIFS(Data!$L:$L,Data!$A:$A,$B63,Data!$C:$C,F$1))</f>
        <v>0.5</v>
      </c>
      <c r="G63" s="28">
        <f>IF(SUMIFS(Data!$L:$L,Data!$A:$A,$B63,Data!$C:$C,G$1)=0,"",SUMIFS(Data!$L:$L,Data!$A:$A,$B63,Data!$C:$C,G$1))</f>
        <v>0.5</v>
      </c>
      <c r="H63" s="28">
        <f>IF(SUMIFS(Data!$L:$L,Data!$A:$A,$B63,Data!$C:$C,H$1)=0,"",SUMIFS(Data!$L:$L,Data!$A:$A,$B63,Data!$C:$C,H$1))</f>
        <v>0.75</v>
      </c>
      <c r="I63" s="28">
        <f>IF(SUMIFS(Data!$L:$L,Data!$A:$A,$B63,Data!$C:$C,I$1)=0,"",SUMIFS(Data!$L:$L,Data!$A:$A,$B63,Data!$C:$C,I$1))</f>
        <v>0.25</v>
      </c>
      <c r="J63" s="28" t="str">
        <f>IF(SUMIFS(Data!$L:$L,Data!$A:$A,$B63,Data!$C:$C,J$1)=0,"",SUMIFS(Data!$L:$L,Data!$A:$A,$B63,Data!$C:$C,J$1))</f>
        <v/>
      </c>
      <c r="K63" s="28">
        <f>IF(SUMIFS(Data!$L:$L,Data!$A:$A,$B63,Data!$C:$C,K$1)=0,"",SUMIFS(Data!$L:$L,Data!$A:$A,$B63,Data!$C:$C,K$1))</f>
        <v>2</v>
      </c>
      <c r="L63" s="28" t="str">
        <f>IF(SUMIFS(Data!$L:$L,Data!$A:$A,$B63,Data!$C:$C,L$1)=0,"",SUMIFS(Data!$L:$L,Data!$A:$A,$B63,Data!$C:$C,L$1))</f>
        <v/>
      </c>
      <c r="M63" s="28" t="str">
        <f>IF(SUMIFS(Data!$L:$L,Data!$A:$A,$B63,Data!$C:$C,M$1)=0,"",SUMIFS(Data!$L:$L,Data!$A:$A,$B63,Data!$C:$C,M$1))</f>
        <v/>
      </c>
      <c r="N63" s="28" t="str">
        <f>IF(SUMIFS(Data!$L:$L,Data!$A:$A,$B63,Data!$C:$C,N$1)=0,"",SUMIFS(Data!$L:$L,Data!$A:$A,$B63,Data!$C:$C,N$1))</f>
        <v/>
      </c>
      <c r="O63" s="28" t="str">
        <f>IF(SUMIFS(Data!$L:$L,Data!$A:$A,$B63,Data!$C:$C,O$1)=0,"",SUMIFS(Data!$L:$L,Data!$A:$A,$B63,Data!$C:$C,O$1))</f>
        <v/>
      </c>
      <c r="P63" s="28" t="str">
        <f>IF(SUMIFS(Data!$L:$L,Data!$A:$A,$B63,Data!$C:$C,P$1)=0,"",SUMIFS(Data!$L:$L,Data!$A:$A,$B63,Data!$C:$C,P$1))</f>
        <v/>
      </c>
      <c r="Q63" s="28" t="str">
        <f>IF(SUMIFS(Data!$L:$L,Data!$A:$A,$B63,Data!$C:$C,Q$1)=0,"",SUMIFS(Data!$L:$L,Data!$A:$A,$B63,Data!$C:$C,Q$1))</f>
        <v/>
      </c>
      <c r="R63" s="28">
        <f>SUM(C63:Q63)</f>
        <v>6.75</v>
      </c>
    </row>
    <row r="64" spans="1:18" x14ac:dyDescent="0.25">
      <c r="A64" s="65">
        <v>63</v>
      </c>
      <c r="B64" s="27" t="s">
        <v>520</v>
      </c>
      <c r="C64" s="28">
        <f>IF(SUMIFS(Data!$L:$L,Data!$A:$A,$B64,Data!$C:$C,C$1)=0,"",SUMIFS(Data!$L:$L,Data!$A:$A,$B64,Data!$C:$C,C$1))</f>
        <v>1.25</v>
      </c>
      <c r="D64" s="28">
        <f>IF(SUMIFS(Data!$L:$L,Data!$A:$A,$B64,Data!$C:$C,D$1)=0,"",SUMIFS(Data!$L:$L,Data!$A:$A,$B64,Data!$C:$C,D$1))</f>
        <v>1.5</v>
      </c>
      <c r="E64" s="28">
        <f>IF(SUMIFS(Data!$L:$L,Data!$A:$A,$B64,Data!$C:$C,E$1)=0,"",SUMIFS(Data!$L:$L,Data!$A:$A,$B64,Data!$C:$C,E$1))</f>
        <v>0.75</v>
      </c>
      <c r="F64" s="28">
        <f>IF(SUMIFS(Data!$L:$L,Data!$A:$A,$B64,Data!$C:$C,F$1)=0,"",SUMIFS(Data!$L:$L,Data!$A:$A,$B64,Data!$C:$C,F$1))</f>
        <v>1</v>
      </c>
      <c r="G64" s="28">
        <f>IF(SUMIFS(Data!$L:$L,Data!$A:$A,$B64,Data!$C:$C,G$1)=0,"",SUMIFS(Data!$L:$L,Data!$A:$A,$B64,Data!$C:$C,G$1))</f>
        <v>1.25</v>
      </c>
      <c r="H64" s="28">
        <f>IF(SUMIFS(Data!$L:$L,Data!$A:$A,$B64,Data!$C:$C,H$1)=0,"",SUMIFS(Data!$L:$L,Data!$A:$A,$B64,Data!$C:$C,H$1))</f>
        <v>0.5</v>
      </c>
      <c r="I64" s="28" t="str">
        <f>IF(SUMIFS(Data!$L:$L,Data!$A:$A,$B64,Data!$C:$C,I$1)=0,"",SUMIFS(Data!$L:$L,Data!$A:$A,$B64,Data!$C:$C,I$1))</f>
        <v/>
      </c>
      <c r="J64" s="28" t="str">
        <f>IF(SUMIFS(Data!$L:$L,Data!$A:$A,$B64,Data!$C:$C,J$1)=0,"",SUMIFS(Data!$L:$L,Data!$A:$A,$B64,Data!$C:$C,J$1))</f>
        <v/>
      </c>
      <c r="K64" s="28">
        <f>IF(SUMIFS(Data!$L:$L,Data!$A:$A,$B64,Data!$C:$C,K$1)=0,"",SUMIFS(Data!$L:$L,Data!$A:$A,$B64,Data!$C:$C,K$1))</f>
        <v>0.25</v>
      </c>
      <c r="L64" s="28" t="str">
        <f>IF(SUMIFS(Data!$L:$L,Data!$A:$A,$B64,Data!$C:$C,L$1)=0,"",SUMIFS(Data!$L:$L,Data!$A:$A,$B64,Data!$C:$C,L$1))</f>
        <v/>
      </c>
      <c r="M64" s="28" t="str">
        <f>IF(SUMIFS(Data!$L:$L,Data!$A:$A,$B64,Data!$C:$C,M$1)=0,"",SUMIFS(Data!$L:$L,Data!$A:$A,$B64,Data!$C:$C,M$1))</f>
        <v/>
      </c>
      <c r="N64" s="28" t="str">
        <f>IF(SUMIFS(Data!$L:$L,Data!$A:$A,$B64,Data!$C:$C,N$1)=0,"",SUMIFS(Data!$L:$L,Data!$A:$A,$B64,Data!$C:$C,N$1))</f>
        <v/>
      </c>
      <c r="O64" s="28" t="str">
        <f>IF(SUMIFS(Data!$L:$L,Data!$A:$A,$B64,Data!$C:$C,O$1)=0,"",SUMIFS(Data!$L:$L,Data!$A:$A,$B64,Data!$C:$C,O$1))</f>
        <v/>
      </c>
      <c r="P64" s="28" t="str">
        <f>IF(SUMIFS(Data!$L:$L,Data!$A:$A,$B64,Data!$C:$C,P$1)=0,"",SUMIFS(Data!$L:$L,Data!$A:$A,$B64,Data!$C:$C,P$1))</f>
        <v/>
      </c>
      <c r="Q64" s="28" t="str">
        <f>IF(SUMIFS(Data!$L:$L,Data!$A:$A,$B64,Data!$C:$C,Q$1)=0,"",SUMIFS(Data!$L:$L,Data!$A:$A,$B64,Data!$C:$C,Q$1))</f>
        <v/>
      </c>
      <c r="R64" s="28">
        <f>SUM(C64:Q64)</f>
        <v>6.5</v>
      </c>
    </row>
    <row r="65" spans="1:18" x14ac:dyDescent="0.25">
      <c r="A65" s="65">
        <v>64</v>
      </c>
      <c r="B65" s="27" t="s">
        <v>208</v>
      </c>
      <c r="C65" s="28">
        <f>IF(SUMIFS(Data!$L:$L,Data!$A:$A,$B65,Data!$C:$C,C$1)=0,"",SUMIFS(Data!$L:$L,Data!$A:$A,$B65,Data!$C:$C,C$1))</f>
        <v>2.75</v>
      </c>
      <c r="D65" s="28">
        <f>IF(SUMIFS(Data!$L:$L,Data!$A:$A,$B65,Data!$C:$C,D$1)=0,"",SUMIFS(Data!$L:$L,Data!$A:$A,$B65,Data!$C:$C,D$1))</f>
        <v>0.75</v>
      </c>
      <c r="E65" s="28">
        <f>IF(SUMIFS(Data!$L:$L,Data!$A:$A,$B65,Data!$C:$C,E$1)=0,"",SUMIFS(Data!$L:$L,Data!$A:$A,$B65,Data!$C:$C,E$1))</f>
        <v>2.5</v>
      </c>
      <c r="F65" s="28" t="str">
        <f>IF(SUMIFS(Data!$L:$L,Data!$A:$A,$B65,Data!$C:$C,F$1)=0,"",SUMIFS(Data!$L:$L,Data!$A:$A,$B65,Data!$C:$C,F$1))</f>
        <v/>
      </c>
      <c r="G65" s="28" t="str">
        <f>IF(SUMIFS(Data!$L:$L,Data!$A:$A,$B65,Data!$C:$C,G$1)=0,"",SUMIFS(Data!$L:$L,Data!$A:$A,$B65,Data!$C:$C,G$1))</f>
        <v/>
      </c>
      <c r="H65" s="28" t="str">
        <f>IF(SUMIFS(Data!$L:$L,Data!$A:$A,$B65,Data!$C:$C,H$1)=0,"",SUMIFS(Data!$L:$L,Data!$A:$A,$B65,Data!$C:$C,H$1))</f>
        <v/>
      </c>
      <c r="I65" s="28" t="str">
        <f>IF(SUMIFS(Data!$L:$L,Data!$A:$A,$B65,Data!$C:$C,I$1)=0,"",SUMIFS(Data!$L:$L,Data!$A:$A,$B65,Data!$C:$C,I$1))</f>
        <v/>
      </c>
      <c r="J65" s="28" t="str">
        <f>IF(SUMIFS(Data!$L:$L,Data!$A:$A,$B65,Data!$C:$C,J$1)=0,"",SUMIFS(Data!$L:$L,Data!$A:$A,$B65,Data!$C:$C,J$1))</f>
        <v/>
      </c>
      <c r="K65" s="28" t="str">
        <f>IF(SUMIFS(Data!$L:$L,Data!$A:$A,$B65,Data!$C:$C,K$1)=0,"",SUMIFS(Data!$L:$L,Data!$A:$A,$B65,Data!$C:$C,K$1))</f>
        <v/>
      </c>
      <c r="L65" s="28" t="str">
        <f>IF(SUMIFS(Data!$L:$L,Data!$A:$A,$B65,Data!$C:$C,L$1)=0,"",SUMIFS(Data!$L:$L,Data!$A:$A,$B65,Data!$C:$C,L$1))</f>
        <v/>
      </c>
      <c r="M65" s="28" t="str">
        <f>IF(SUMIFS(Data!$L:$L,Data!$A:$A,$B65,Data!$C:$C,M$1)=0,"",SUMIFS(Data!$L:$L,Data!$A:$A,$B65,Data!$C:$C,M$1))</f>
        <v/>
      </c>
      <c r="N65" s="28" t="str">
        <f>IF(SUMIFS(Data!$L:$L,Data!$A:$A,$B65,Data!$C:$C,N$1)=0,"",SUMIFS(Data!$L:$L,Data!$A:$A,$B65,Data!$C:$C,N$1))</f>
        <v/>
      </c>
      <c r="O65" s="28" t="str">
        <f>IF(SUMIFS(Data!$L:$L,Data!$A:$A,$B65,Data!$C:$C,O$1)=0,"",SUMIFS(Data!$L:$L,Data!$A:$A,$B65,Data!$C:$C,O$1))</f>
        <v/>
      </c>
      <c r="P65" s="28" t="str">
        <f>IF(SUMIFS(Data!$L:$L,Data!$A:$A,$B65,Data!$C:$C,P$1)=0,"",SUMIFS(Data!$L:$L,Data!$A:$A,$B65,Data!$C:$C,P$1))</f>
        <v/>
      </c>
      <c r="Q65" s="28" t="str">
        <f>IF(SUMIFS(Data!$L:$L,Data!$A:$A,$B65,Data!$C:$C,Q$1)=0,"",SUMIFS(Data!$L:$L,Data!$A:$A,$B65,Data!$C:$C,Q$1))</f>
        <v/>
      </c>
      <c r="R65" s="28">
        <f>SUM(C65:Q65)</f>
        <v>6</v>
      </c>
    </row>
    <row r="66" spans="1:18" x14ac:dyDescent="0.25">
      <c r="A66" s="65">
        <v>65</v>
      </c>
      <c r="B66" s="27" t="s">
        <v>317</v>
      </c>
      <c r="C66" s="28">
        <f>IF(SUMIFS(Data!$L:$L,Data!$A:$A,$B66,Data!$C:$C,C$1)=0,"",SUMIFS(Data!$L:$L,Data!$A:$A,$B66,Data!$C:$C,C$1))</f>
        <v>3.25</v>
      </c>
      <c r="D66" s="28" t="str">
        <f>IF(SUMIFS(Data!$L:$L,Data!$A:$A,$B66,Data!$C:$C,D$1)=0,"",SUMIFS(Data!$L:$L,Data!$A:$A,$B66,Data!$C:$C,D$1))</f>
        <v/>
      </c>
      <c r="E66" s="28" t="str">
        <f>IF(SUMIFS(Data!$L:$L,Data!$A:$A,$B66,Data!$C:$C,E$1)=0,"",SUMIFS(Data!$L:$L,Data!$A:$A,$B66,Data!$C:$C,E$1))</f>
        <v/>
      </c>
      <c r="F66" s="28">
        <f>IF(SUMIFS(Data!$L:$L,Data!$A:$A,$B66,Data!$C:$C,F$1)=0,"",SUMIFS(Data!$L:$L,Data!$A:$A,$B66,Data!$C:$C,F$1))</f>
        <v>2.75</v>
      </c>
      <c r="G66" s="28" t="str">
        <f>IF(SUMIFS(Data!$L:$L,Data!$A:$A,$B66,Data!$C:$C,G$1)=0,"",SUMIFS(Data!$L:$L,Data!$A:$A,$B66,Data!$C:$C,G$1))</f>
        <v/>
      </c>
      <c r="H66" s="28" t="str">
        <f>IF(SUMIFS(Data!$L:$L,Data!$A:$A,$B66,Data!$C:$C,H$1)=0,"",SUMIFS(Data!$L:$L,Data!$A:$A,$B66,Data!$C:$C,H$1))</f>
        <v/>
      </c>
      <c r="I66" s="28" t="str">
        <f>IF(SUMIFS(Data!$L:$L,Data!$A:$A,$B66,Data!$C:$C,I$1)=0,"",SUMIFS(Data!$L:$L,Data!$A:$A,$B66,Data!$C:$C,I$1))</f>
        <v/>
      </c>
      <c r="J66" s="28" t="str">
        <f>IF(SUMIFS(Data!$L:$L,Data!$A:$A,$B66,Data!$C:$C,J$1)=0,"",SUMIFS(Data!$L:$L,Data!$A:$A,$B66,Data!$C:$C,J$1))</f>
        <v/>
      </c>
      <c r="K66" s="28" t="str">
        <f>IF(SUMIFS(Data!$L:$L,Data!$A:$A,$B66,Data!$C:$C,K$1)=0,"",SUMIFS(Data!$L:$L,Data!$A:$A,$B66,Data!$C:$C,K$1))</f>
        <v/>
      </c>
      <c r="L66" s="28" t="str">
        <f>IF(SUMIFS(Data!$L:$L,Data!$A:$A,$B66,Data!$C:$C,L$1)=0,"",SUMIFS(Data!$L:$L,Data!$A:$A,$B66,Data!$C:$C,L$1))</f>
        <v/>
      </c>
      <c r="M66" s="28" t="str">
        <f>IF(SUMIFS(Data!$L:$L,Data!$A:$A,$B66,Data!$C:$C,M$1)=0,"",SUMIFS(Data!$L:$L,Data!$A:$A,$B66,Data!$C:$C,M$1))</f>
        <v/>
      </c>
      <c r="N66" s="28" t="str">
        <f>IF(SUMIFS(Data!$L:$L,Data!$A:$A,$B66,Data!$C:$C,N$1)=0,"",SUMIFS(Data!$L:$L,Data!$A:$A,$B66,Data!$C:$C,N$1))</f>
        <v/>
      </c>
      <c r="O66" s="28" t="str">
        <f>IF(SUMIFS(Data!$L:$L,Data!$A:$A,$B66,Data!$C:$C,O$1)=0,"",SUMIFS(Data!$L:$L,Data!$A:$A,$B66,Data!$C:$C,O$1))</f>
        <v/>
      </c>
      <c r="P66" s="28" t="str">
        <f>IF(SUMIFS(Data!$L:$L,Data!$A:$A,$B66,Data!$C:$C,P$1)=0,"",SUMIFS(Data!$L:$L,Data!$A:$A,$B66,Data!$C:$C,P$1))</f>
        <v/>
      </c>
      <c r="Q66" s="28" t="str">
        <f>IF(SUMIFS(Data!$L:$L,Data!$A:$A,$B66,Data!$C:$C,Q$1)=0,"",SUMIFS(Data!$L:$L,Data!$A:$A,$B66,Data!$C:$C,Q$1))</f>
        <v/>
      </c>
      <c r="R66" s="28">
        <f>SUM(C66:Q66)</f>
        <v>6</v>
      </c>
    </row>
    <row r="67" spans="1:18" x14ac:dyDescent="0.25">
      <c r="A67" s="65">
        <v>66</v>
      </c>
      <c r="B67" s="27" t="s">
        <v>281</v>
      </c>
      <c r="C67" s="28">
        <f>IF(SUMIFS(Data!$L:$L,Data!$A:$A,$B67,Data!$C:$C,C$1)=0,"",SUMIFS(Data!$L:$L,Data!$A:$A,$B67,Data!$C:$C,C$1))</f>
        <v>4</v>
      </c>
      <c r="D67" s="28">
        <f>IF(SUMIFS(Data!$L:$L,Data!$A:$A,$B67,Data!$C:$C,D$1)=0,"",SUMIFS(Data!$L:$L,Data!$A:$A,$B67,Data!$C:$C,D$1))</f>
        <v>0.5</v>
      </c>
      <c r="E67" s="28">
        <f>IF(SUMIFS(Data!$L:$L,Data!$A:$A,$B67,Data!$C:$C,E$1)=0,"",SUMIFS(Data!$L:$L,Data!$A:$A,$B67,Data!$C:$C,E$1))</f>
        <v>0.25</v>
      </c>
      <c r="F67" s="28" t="str">
        <f>IF(SUMIFS(Data!$L:$L,Data!$A:$A,$B67,Data!$C:$C,F$1)=0,"",SUMIFS(Data!$L:$L,Data!$A:$A,$B67,Data!$C:$C,F$1))</f>
        <v/>
      </c>
      <c r="G67" s="28" t="str">
        <f>IF(SUMIFS(Data!$L:$L,Data!$A:$A,$B67,Data!$C:$C,G$1)=0,"",SUMIFS(Data!$L:$L,Data!$A:$A,$B67,Data!$C:$C,G$1))</f>
        <v/>
      </c>
      <c r="H67" s="28" t="str">
        <f>IF(SUMIFS(Data!$L:$L,Data!$A:$A,$B67,Data!$C:$C,H$1)=0,"",SUMIFS(Data!$L:$L,Data!$A:$A,$B67,Data!$C:$C,H$1))</f>
        <v/>
      </c>
      <c r="I67" s="28" t="str">
        <f>IF(SUMIFS(Data!$L:$L,Data!$A:$A,$B67,Data!$C:$C,I$1)=0,"",SUMIFS(Data!$L:$L,Data!$A:$A,$B67,Data!$C:$C,I$1))</f>
        <v/>
      </c>
      <c r="J67" s="28" t="str">
        <f>IF(SUMIFS(Data!$L:$L,Data!$A:$A,$B67,Data!$C:$C,J$1)=0,"",SUMIFS(Data!$L:$L,Data!$A:$A,$B67,Data!$C:$C,J$1))</f>
        <v/>
      </c>
      <c r="K67" s="28" t="str">
        <f>IF(SUMIFS(Data!$L:$L,Data!$A:$A,$B67,Data!$C:$C,K$1)=0,"",SUMIFS(Data!$L:$L,Data!$A:$A,$B67,Data!$C:$C,K$1))</f>
        <v/>
      </c>
      <c r="L67" s="28" t="str">
        <f>IF(SUMIFS(Data!$L:$L,Data!$A:$A,$B67,Data!$C:$C,L$1)=0,"",SUMIFS(Data!$L:$L,Data!$A:$A,$B67,Data!$C:$C,L$1))</f>
        <v/>
      </c>
      <c r="M67" s="28" t="str">
        <f>IF(SUMIFS(Data!$L:$L,Data!$A:$A,$B67,Data!$C:$C,M$1)=0,"",SUMIFS(Data!$L:$L,Data!$A:$A,$B67,Data!$C:$C,M$1))</f>
        <v/>
      </c>
      <c r="N67" s="28" t="str">
        <f>IF(SUMIFS(Data!$L:$L,Data!$A:$A,$B67,Data!$C:$C,N$1)=0,"",SUMIFS(Data!$L:$L,Data!$A:$A,$B67,Data!$C:$C,N$1))</f>
        <v/>
      </c>
      <c r="O67" s="28" t="str">
        <f>IF(SUMIFS(Data!$L:$L,Data!$A:$A,$B67,Data!$C:$C,O$1)=0,"",SUMIFS(Data!$L:$L,Data!$A:$A,$B67,Data!$C:$C,O$1))</f>
        <v/>
      </c>
      <c r="P67" s="28" t="str">
        <f>IF(SUMIFS(Data!$L:$L,Data!$A:$A,$B67,Data!$C:$C,P$1)=0,"",SUMIFS(Data!$L:$L,Data!$A:$A,$B67,Data!$C:$C,P$1))</f>
        <v/>
      </c>
      <c r="Q67" s="28" t="str">
        <f>IF(SUMIFS(Data!$L:$L,Data!$A:$A,$B67,Data!$C:$C,Q$1)=0,"",SUMIFS(Data!$L:$L,Data!$A:$A,$B67,Data!$C:$C,Q$1))</f>
        <v/>
      </c>
      <c r="R67" s="28">
        <f>SUM(C67:Q67)</f>
        <v>4.75</v>
      </c>
    </row>
    <row r="68" spans="1:18" x14ac:dyDescent="0.25">
      <c r="A68" s="65">
        <v>67</v>
      </c>
      <c r="B68" s="27" t="s">
        <v>248</v>
      </c>
      <c r="C68" s="28">
        <f>IF(SUMIFS(Data!$L:$L,Data!$A:$A,$B68,Data!$C:$C,C$1)=0,"",SUMIFS(Data!$L:$L,Data!$A:$A,$B68,Data!$C:$C,C$1))</f>
        <v>1</v>
      </c>
      <c r="D68" s="28">
        <f>IF(SUMIFS(Data!$L:$L,Data!$A:$A,$B68,Data!$C:$C,D$1)=0,"",SUMIFS(Data!$L:$L,Data!$A:$A,$B68,Data!$C:$C,D$1))</f>
        <v>1.5</v>
      </c>
      <c r="E68" s="28">
        <f>IF(SUMIFS(Data!$L:$L,Data!$A:$A,$B68,Data!$C:$C,E$1)=0,"",SUMIFS(Data!$L:$L,Data!$A:$A,$B68,Data!$C:$C,E$1))</f>
        <v>0.75</v>
      </c>
      <c r="F68" s="28">
        <f>IF(SUMIFS(Data!$L:$L,Data!$A:$A,$B68,Data!$C:$C,F$1)=0,"",SUMIFS(Data!$L:$L,Data!$A:$A,$B68,Data!$C:$C,F$1))</f>
        <v>1.25</v>
      </c>
      <c r="G68" s="28" t="str">
        <f>IF(SUMIFS(Data!$L:$L,Data!$A:$A,$B68,Data!$C:$C,G$1)=0,"",SUMIFS(Data!$L:$L,Data!$A:$A,$B68,Data!$C:$C,G$1))</f>
        <v/>
      </c>
      <c r="H68" s="28" t="str">
        <f>IF(SUMIFS(Data!$L:$L,Data!$A:$A,$B68,Data!$C:$C,H$1)=0,"",SUMIFS(Data!$L:$L,Data!$A:$A,$B68,Data!$C:$C,H$1))</f>
        <v/>
      </c>
      <c r="I68" s="28" t="str">
        <f>IF(SUMIFS(Data!$L:$L,Data!$A:$A,$B68,Data!$C:$C,I$1)=0,"",SUMIFS(Data!$L:$L,Data!$A:$A,$B68,Data!$C:$C,I$1))</f>
        <v/>
      </c>
      <c r="J68" s="28" t="str">
        <f>IF(SUMIFS(Data!$L:$L,Data!$A:$A,$B68,Data!$C:$C,J$1)=0,"",SUMIFS(Data!$L:$L,Data!$A:$A,$B68,Data!$C:$C,J$1))</f>
        <v/>
      </c>
      <c r="K68" s="28" t="str">
        <f>IF(SUMIFS(Data!$L:$L,Data!$A:$A,$B68,Data!$C:$C,K$1)=0,"",SUMIFS(Data!$L:$L,Data!$A:$A,$B68,Data!$C:$C,K$1))</f>
        <v/>
      </c>
      <c r="L68" s="28" t="str">
        <f>IF(SUMIFS(Data!$L:$L,Data!$A:$A,$B68,Data!$C:$C,L$1)=0,"",SUMIFS(Data!$L:$L,Data!$A:$A,$B68,Data!$C:$C,L$1))</f>
        <v/>
      </c>
      <c r="M68" s="28" t="str">
        <f>IF(SUMIFS(Data!$L:$L,Data!$A:$A,$B68,Data!$C:$C,M$1)=0,"",SUMIFS(Data!$L:$L,Data!$A:$A,$B68,Data!$C:$C,M$1))</f>
        <v/>
      </c>
      <c r="N68" s="28" t="str">
        <f>IF(SUMIFS(Data!$L:$L,Data!$A:$A,$B68,Data!$C:$C,N$1)=0,"",SUMIFS(Data!$L:$L,Data!$A:$A,$B68,Data!$C:$C,N$1))</f>
        <v/>
      </c>
      <c r="O68" s="28" t="str">
        <f>IF(SUMIFS(Data!$L:$L,Data!$A:$A,$B68,Data!$C:$C,O$1)=0,"",SUMIFS(Data!$L:$L,Data!$A:$A,$B68,Data!$C:$C,O$1))</f>
        <v/>
      </c>
      <c r="P68" s="28" t="str">
        <f>IF(SUMIFS(Data!$L:$L,Data!$A:$A,$B68,Data!$C:$C,P$1)=0,"",SUMIFS(Data!$L:$L,Data!$A:$A,$B68,Data!$C:$C,P$1))</f>
        <v/>
      </c>
      <c r="Q68" s="28" t="str">
        <f>IF(SUMIFS(Data!$L:$L,Data!$A:$A,$B68,Data!$C:$C,Q$1)=0,"",SUMIFS(Data!$L:$L,Data!$A:$A,$B68,Data!$C:$C,Q$1))</f>
        <v/>
      </c>
      <c r="R68" s="28">
        <f>SUM(C68:Q68)</f>
        <v>4.5</v>
      </c>
    </row>
    <row r="69" spans="1:18" x14ac:dyDescent="0.25">
      <c r="A69" s="65">
        <v>68</v>
      </c>
      <c r="B69" s="27" t="s">
        <v>397</v>
      </c>
      <c r="C69" s="28">
        <f>IF(SUMIFS(Data!$L:$L,Data!$A:$A,$B69,Data!$C:$C,C$1)=0,"",SUMIFS(Data!$L:$L,Data!$A:$A,$B69,Data!$C:$C,C$1))</f>
        <v>1.75</v>
      </c>
      <c r="D69" s="28">
        <f>IF(SUMIFS(Data!$L:$L,Data!$A:$A,$B69,Data!$C:$C,D$1)=0,"",SUMIFS(Data!$L:$L,Data!$A:$A,$B69,Data!$C:$C,D$1))</f>
        <v>2.5</v>
      </c>
      <c r="E69" s="28" t="str">
        <f>IF(SUMIFS(Data!$L:$L,Data!$A:$A,$B69,Data!$C:$C,E$1)=0,"",SUMIFS(Data!$L:$L,Data!$A:$A,$B69,Data!$C:$C,E$1))</f>
        <v/>
      </c>
      <c r="F69" s="28" t="str">
        <f>IF(SUMIFS(Data!$L:$L,Data!$A:$A,$B69,Data!$C:$C,F$1)=0,"",SUMIFS(Data!$L:$L,Data!$A:$A,$B69,Data!$C:$C,F$1))</f>
        <v/>
      </c>
      <c r="G69" s="28" t="str">
        <f>IF(SUMIFS(Data!$L:$L,Data!$A:$A,$B69,Data!$C:$C,G$1)=0,"",SUMIFS(Data!$L:$L,Data!$A:$A,$B69,Data!$C:$C,G$1))</f>
        <v/>
      </c>
      <c r="H69" s="28" t="str">
        <f>IF(SUMIFS(Data!$L:$L,Data!$A:$A,$B69,Data!$C:$C,H$1)=0,"",SUMIFS(Data!$L:$L,Data!$A:$A,$B69,Data!$C:$C,H$1))</f>
        <v/>
      </c>
      <c r="I69" s="28" t="str">
        <f>IF(SUMIFS(Data!$L:$L,Data!$A:$A,$B69,Data!$C:$C,I$1)=0,"",SUMIFS(Data!$L:$L,Data!$A:$A,$B69,Data!$C:$C,I$1))</f>
        <v/>
      </c>
      <c r="J69" s="28" t="str">
        <f>IF(SUMIFS(Data!$L:$L,Data!$A:$A,$B69,Data!$C:$C,J$1)=0,"",SUMIFS(Data!$L:$L,Data!$A:$A,$B69,Data!$C:$C,J$1))</f>
        <v/>
      </c>
      <c r="K69" s="28" t="str">
        <f>IF(SUMIFS(Data!$L:$L,Data!$A:$A,$B69,Data!$C:$C,K$1)=0,"",SUMIFS(Data!$L:$L,Data!$A:$A,$B69,Data!$C:$C,K$1))</f>
        <v/>
      </c>
      <c r="L69" s="28" t="str">
        <f>IF(SUMIFS(Data!$L:$L,Data!$A:$A,$B69,Data!$C:$C,L$1)=0,"",SUMIFS(Data!$L:$L,Data!$A:$A,$B69,Data!$C:$C,L$1))</f>
        <v/>
      </c>
      <c r="M69" s="28" t="str">
        <f>IF(SUMIFS(Data!$L:$L,Data!$A:$A,$B69,Data!$C:$C,M$1)=0,"",SUMIFS(Data!$L:$L,Data!$A:$A,$B69,Data!$C:$C,M$1))</f>
        <v/>
      </c>
      <c r="N69" s="28" t="str">
        <f>IF(SUMIFS(Data!$L:$L,Data!$A:$A,$B69,Data!$C:$C,N$1)=0,"",SUMIFS(Data!$L:$L,Data!$A:$A,$B69,Data!$C:$C,N$1))</f>
        <v/>
      </c>
      <c r="O69" s="28" t="str">
        <f>IF(SUMIFS(Data!$L:$L,Data!$A:$A,$B69,Data!$C:$C,O$1)=0,"",SUMIFS(Data!$L:$L,Data!$A:$A,$B69,Data!$C:$C,O$1))</f>
        <v/>
      </c>
      <c r="P69" s="28" t="str">
        <f>IF(SUMIFS(Data!$L:$L,Data!$A:$A,$B69,Data!$C:$C,P$1)=0,"",SUMIFS(Data!$L:$L,Data!$A:$A,$B69,Data!$C:$C,P$1))</f>
        <v/>
      </c>
      <c r="Q69" s="28" t="str">
        <f>IF(SUMIFS(Data!$L:$L,Data!$A:$A,$B69,Data!$C:$C,Q$1)=0,"",SUMIFS(Data!$L:$L,Data!$A:$A,$B69,Data!$C:$C,Q$1))</f>
        <v/>
      </c>
      <c r="R69" s="28">
        <f>SUM(C69:Q69)</f>
        <v>4.25</v>
      </c>
    </row>
    <row r="70" spans="1:18" x14ac:dyDescent="0.25">
      <c r="A70" s="65">
        <v>69</v>
      </c>
      <c r="B70" s="27" t="s">
        <v>525</v>
      </c>
      <c r="C70" s="28">
        <f>IF(SUMIFS(Data!$L:$L,Data!$A:$A,$B70,Data!$C:$C,C$1)=0,"",SUMIFS(Data!$L:$L,Data!$A:$A,$B70,Data!$C:$C,C$1))</f>
        <v>2</v>
      </c>
      <c r="D70" s="28">
        <f>IF(SUMIFS(Data!$L:$L,Data!$A:$A,$B70,Data!$C:$C,D$1)=0,"",SUMIFS(Data!$L:$L,Data!$A:$A,$B70,Data!$C:$C,D$1))</f>
        <v>0.75</v>
      </c>
      <c r="E70" s="28" t="str">
        <f>IF(SUMIFS(Data!$L:$L,Data!$A:$A,$B70,Data!$C:$C,E$1)=0,"",SUMIFS(Data!$L:$L,Data!$A:$A,$B70,Data!$C:$C,E$1))</f>
        <v/>
      </c>
      <c r="F70" s="28" t="str">
        <f>IF(SUMIFS(Data!$L:$L,Data!$A:$A,$B70,Data!$C:$C,F$1)=0,"",SUMIFS(Data!$L:$L,Data!$A:$A,$B70,Data!$C:$C,F$1))</f>
        <v/>
      </c>
      <c r="G70" s="28" t="str">
        <f>IF(SUMIFS(Data!$L:$L,Data!$A:$A,$B70,Data!$C:$C,G$1)=0,"",SUMIFS(Data!$L:$L,Data!$A:$A,$B70,Data!$C:$C,G$1))</f>
        <v/>
      </c>
      <c r="H70" s="28" t="str">
        <f>IF(SUMIFS(Data!$L:$L,Data!$A:$A,$B70,Data!$C:$C,H$1)=0,"",SUMIFS(Data!$L:$L,Data!$A:$A,$B70,Data!$C:$C,H$1))</f>
        <v/>
      </c>
      <c r="I70" s="28" t="str">
        <f>IF(SUMIFS(Data!$L:$L,Data!$A:$A,$B70,Data!$C:$C,I$1)=0,"",SUMIFS(Data!$L:$L,Data!$A:$A,$B70,Data!$C:$C,I$1))</f>
        <v/>
      </c>
      <c r="J70" s="28" t="str">
        <f>IF(SUMIFS(Data!$L:$L,Data!$A:$A,$B70,Data!$C:$C,J$1)=0,"",SUMIFS(Data!$L:$L,Data!$A:$A,$B70,Data!$C:$C,J$1))</f>
        <v/>
      </c>
      <c r="K70" s="28" t="str">
        <f>IF(SUMIFS(Data!$L:$L,Data!$A:$A,$B70,Data!$C:$C,K$1)=0,"",SUMIFS(Data!$L:$L,Data!$A:$A,$B70,Data!$C:$C,K$1))</f>
        <v/>
      </c>
      <c r="L70" s="28" t="str">
        <f>IF(SUMIFS(Data!$L:$L,Data!$A:$A,$B70,Data!$C:$C,L$1)=0,"",SUMIFS(Data!$L:$L,Data!$A:$A,$B70,Data!$C:$C,L$1))</f>
        <v/>
      </c>
      <c r="M70" s="28" t="str">
        <f>IF(SUMIFS(Data!$L:$L,Data!$A:$A,$B70,Data!$C:$C,M$1)=0,"",SUMIFS(Data!$L:$L,Data!$A:$A,$B70,Data!$C:$C,M$1))</f>
        <v/>
      </c>
      <c r="N70" s="28" t="str">
        <f>IF(SUMIFS(Data!$L:$L,Data!$A:$A,$B70,Data!$C:$C,N$1)=0,"",SUMIFS(Data!$L:$L,Data!$A:$A,$B70,Data!$C:$C,N$1))</f>
        <v/>
      </c>
      <c r="O70" s="28" t="str">
        <f>IF(SUMIFS(Data!$L:$L,Data!$A:$A,$B70,Data!$C:$C,O$1)=0,"",SUMIFS(Data!$L:$L,Data!$A:$A,$B70,Data!$C:$C,O$1))</f>
        <v/>
      </c>
      <c r="P70" s="28" t="str">
        <f>IF(SUMIFS(Data!$L:$L,Data!$A:$A,$B70,Data!$C:$C,P$1)=0,"",SUMIFS(Data!$L:$L,Data!$A:$A,$B70,Data!$C:$C,P$1))</f>
        <v/>
      </c>
      <c r="Q70" s="28" t="str">
        <f>IF(SUMIFS(Data!$L:$L,Data!$A:$A,$B70,Data!$C:$C,Q$1)=0,"",SUMIFS(Data!$L:$L,Data!$A:$A,$B70,Data!$C:$C,Q$1))</f>
        <v/>
      </c>
      <c r="R70" s="28">
        <f>SUM(C70:Q70)</f>
        <v>2.75</v>
      </c>
    </row>
    <row r="71" spans="1:18" x14ac:dyDescent="0.25">
      <c r="A71" s="65">
        <v>70</v>
      </c>
      <c r="B71" s="27" t="s">
        <v>272</v>
      </c>
      <c r="C71" s="28" t="str">
        <f>IF(SUMIFS(Data!$L:$L,Data!$A:$A,$B71,Data!$C:$C,C$1)=0,"",SUMIFS(Data!$L:$L,Data!$A:$A,$B71,Data!$C:$C,C$1))</f>
        <v/>
      </c>
      <c r="D71" s="28">
        <f>IF(SUMIFS(Data!$L:$L,Data!$A:$A,$B71,Data!$C:$C,D$1)=0,"",SUMIFS(Data!$L:$L,Data!$A:$A,$B71,Data!$C:$C,D$1))</f>
        <v>1.5</v>
      </c>
      <c r="E71" s="28" t="str">
        <f>IF(SUMIFS(Data!$L:$L,Data!$A:$A,$B71,Data!$C:$C,E$1)=0,"",SUMIFS(Data!$L:$L,Data!$A:$A,$B71,Data!$C:$C,E$1))</f>
        <v/>
      </c>
      <c r="F71" s="28" t="str">
        <f>IF(SUMIFS(Data!$L:$L,Data!$A:$A,$B71,Data!$C:$C,F$1)=0,"",SUMIFS(Data!$L:$L,Data!$A:$A,$B71,Data!$C:$C,F$1))</f>
        <v/>
      </c>
      <c r="G71" s="28" t="str">
        <f>IF(SUMIFS(Data!$L:$L,Data!$A:$A,$B71,Data!$C:$C,G$1)=0,"",SUMIFS(Data!$L:$L,Data!$A:$A,$B71,Data!$C:$C,G$1))</f>
        <v/>
      </c>
      <c r="H71" s="28" t="str">
        <f>IF(SUMIFS(Data!$L:$L,Data!$A:$A,$B71,Data!$C:$C,H$1)=0,"",SUMIFS(Data!$L:$L,Data!$A:$A,$B71,Data!$C:$C,H$1))</f>
        <v/>
      </c>
      <c r="I71" s="28" t="str">
        <f>IF(SUMIFS(Data!$L:$L,Data!$A:$A,$B71,Data!$C:$C,I$1)=0,"",SUMIFS(Data!$L:$L,Data!$A:$A,$B71,Data!$C:$C,I$1))</f>
        <v/>
      </c>
      <c r="J71" s="28" t="str">
        <f>IF(SUMIFS(Data!$L:$L,Data!$A:$A,$B71,Data!$C:$C,J$1)=0,"",SUMIFS(Data!$L:$L,Data!$A:$A,$B71,Data!$C:$C,J$1))</f>
        <v/>
      </c>
      <c r="K71" s="28" t="str">
        <f>IF(SUMIFS(Data!$L:$L,Data!$A:$A,$B71,Data!$C:$C,K$1)=0,"",SUMIFS(Data!$L:$L,Data!$A:$A,$B71,Data!$C:$C,K$1))</f>
        <v/>
      </c>
      <c r="L71" s="28" t="str">
        <f>IF(SUMIFS(Data!$L:$L,Data!$A:$A,$B71,Data!$C:$C,L$1)=0,"",SUMIFS(Data!$L:$L,Data!$A:$A,$B71,Data!$C:$C,L$1))</f>
        <v/>
      </c>
      <c r="M71" s="28" t="str">
        <f>IF(SUMIFS(Data!$L:$L,Data!$A:$A,$B71,Data!$C:$C,M$1)=0,"",SUMIFS(Data!$L:$L,Data!$A:$A,$B71,Data!$C:$C,M$1))</f>
        <v/>
      </c>
      <c r="N71" s="28" t="str">
        <f>IF(SUMIFS(Data!$L:$L,Data!$A:$A,$B71,Data!$C:$C,N$1)=0,"",SUMIFS(Data!$L:$L,Data!$A:$A,$B71,Data!$C:$C,N$1))</f>
        <v/>
      </c>
      <c r="O71" s="28" t="str">
        <f>IF(SUMIFS(Data!$L:$L,Data!$A:$A,$B71,Data!$C:$C,O$1)=0,"",SUMIFS(Data!$L:$L,Data!$A:$A,$B71,Data!$C:$C,O$1))</f>
        <v/>
      </c>
      <c r="P71" s="28" t="str">
        <f>IF(SUMIFS(Data!$L:$L,Data!$A:$A,$B71,Data!$C:$C,P$1)=0,"",SUMIFS(Data!$L:$L,Data!$A:$A,$B71,Data!$C:$C,P$1))</f>
        <v/>
      </c>
      <c r="Q71" s="28" t="str">
        <f>IF(SUMIFS(Data!$L:$L,Data!$A:$A,$B71,Data!$C:$C,Q$1)=0,"",SUMIFS(Data!$L:$L,Data!$A:$A,$B71,Data!$C:$C,Q$1))</f>
        <v/>
      </c>
      <c r="R71" s="28">
        <f>SUM(C71:Q71)</f>
        <v>1.5</v>
      </c>
    </row>
    <row r="72" spans="1:18" x14ac:dyDescent="0.25">
      <c r="A72" s="65">
        <v>71</v>
      </c>
      <c r="B72" s="27" t="s">
        <v>535</v>
      </c>
      <c r="C72" s="28" t="str">
        <f>IF(SUMIFS(Data!$L:$L,Data!$A:$A,$B72,Data!$C:$C,C$1)=0,"",SUMIFS(Data!$L:$L,Data!$A:$A,$B72,Data!$C:$C,C$1))</f>
        <v/>
      </c>
      <c r="D72" s="28" t="str">
        <f>IF(SUMIFS(Data!$L:$L,Data!$A:$A,$B72,Data!$C:$C,D$1)=0,"",SUMIFS(Data!$L:$L,Data!$A:$A,$B72,Data!$C:$C,D$1))</f>
        <v/>
      </c>
      <c r="E72" s="28">
        <f>IF(SUMIFS(Data!$L:$L,Data!$A:$A,$B72,Data!$C:$C,E$1)=0,"",SUMIFS(Data!$L:$L,Data!$A:$A,$B72,Data!$C:$C,E$1))</f>
        <v>1.5</v>
      </c>
      <c r="F72" s="28" t="str">
        <f>IF(SUMIFS(Data!$L:$L,Data!$A:$A,$B72,Data!$C:$C,F$1)=0,"",SUMIFS(Data!$L:$L,Data!$A:$A,$B72,Data!$C:$C,F$1))</f>
        <v/>
      </c>
      <c r="G72" s="28" t="str">
        <f>IF(SUMIFS(Data!$L:$L,Data!$A:$A,$B72,Data!$C:$C,G$1)=0,"",SUMIFS(Data!$L:$L,Data!$A:$A,$B72,Data!$C:$C,G$1))</f>
        <v/>
      </c>
      <c r="H72" s="28" t="str">
        <f>IF(SUMIFS(Data!$L:$L,Data!$A:$A,$B72,Data!$C:$C,H$1)=0,"",SUMIFS(Data!$L:$L,Data!$A:$A,$B72,Data!$C:$C,H$1))</f>
        <v/>
      </c>
      <c r="I72" s="28" t="str">
        <f>IF(SUMIFS(Data!$L:$L,Data!$A:$A,$B72,Data!$C:$C,I$1)=0,"",SUMIFS(Data!$L:$L,Data!$A:$A,$B72,Data!$C:$C,I$1))</f>
        <v/>
      </c>
      <c r="J72" s="28" t="str">
        <f>IF(SUMIFS(Data!$L:$L,Data!$A:$A,$B72,Data!$C:$C,J$1)=0,"",SUMIFS(Data!$L:$L,Data!$A:$A,$B72,Data!$C:$C,J$1))</f>
        <v/>
      </c>
      <c r="K72" s="28" t="str">
        <f>IF(SUMIFS(Data!$L:$L,Data!$A:$A,$B72,Data!$C:$C,K$1)=0,"",SUMIFS(Data!$L:$L,Data!$A:$A,$B72,Data!$C:$C,K$1))</f>
        <v/>
      </c>
      <c r="L72" s="28" t="str">
        <f>IF(SUMIFS(Data!$L:$L,Data!$A:$A,$B72,Data!$C:$C,L$1)=0,"",SUMIFS(Data!$L:$L,Data!$A:$A,$B72,Data!$C:$C,L$1))</f>
        <v/>
      </c>
      <c r="M72" s="28" t="str">
        <f>IF(SUMIFS(Data!$L:$L,Data!$A:$A,$B72,Data!$C:$C,M$1)=0,"",SUMIFS(Data!$L:$L,Data!$A:$A,$B72,Data!$C:$C,M$1))</f>
        <v/>
      </c>
      <c r="N72" s="28" t="str">
        <f>IF(SUMIFS(Data!$L:$L,Data!$A:$A,$B72,Data!$C:$C,N$1)=0,"",SUMIFS(Data!$L:$L,Data!$A:$A,$B72,Data!$C:$C,N$1))</f>
        <v/>
      </c>
      <c r="O72" s="28" t="str">
        <f>IF(SUMIFS(Data!$L:$L,Data!$A:$A,$B72,Data!$C:$C,O$1)=0,"",SUMIFS(Data!$L:$L,Data!$A:$A,$B72,Data!$C:$C,O$1))</f>
        <v/>
      </c>
      <c r="P72" s="28" t="str">
        <f>IF(SUMIFS(Data!$L:$L,Data!$A:$A,$B72,Data!$C:$C,P$1)=0,"",SUMIFS(Data!$L:$L,Data!$A:$A,$B72,Data!$C:$C,P$1))</f>
        <v/>
      </c>
      <c r="Q72" s="28" t="str">
        <f>IF(SUMIFS(Data!$L:$L,Data!$A:$A,$B72,Data!$C:$C,Q$1)=0,"",SUMIFS(Data!$L:$L,Data!$A:$A,$B72,Data!$C:$C,Q$1))</f>
        <v/>
      </c>
      <c r="R72" s="28">
        <f>SUM(C72:Q72)</f>
        <v>1.5</v>
      </c>
    </row>
    <row r="73" spans="1:18" x14ac:dyDescent="0.25">
      <c r="A73" s="65">
        <v>72</v>
      </c>
      <c r="B73" s="27" t="s">
        <v>497</v>
      </c>
      <c r="C73" s="28">
        <f>IF(SUMIFS(Data!$L:$L,Data!$A:$A,$B73,Data!$C:$C,C$1)=0,"",SUMIFS(Data!$L:$L,Data!$A:$A,$B73,Data!$C:$C,C$1))</f>
        <v>0.25</v>
      </c>
      <c r="D73" s="28" t="str">
        <f>IF(SUMIFS(Data!$L:$L,Data!$A:$A,$B73,Data!$C:$C,D$1)=0,"",SUMIFS(Data!$L:$L,Data!$A:$A,$B73,Data!$C:$C,D$1))</f>
        <v/>
      </c>
      <c r="E73" s="28">
        <f>IF(SUMIFS(Data!$L:$L,Data!$A:$A,$B73,Data!$C:$C,E$1)=0,"",SUMIFS(Data!$L:$L,Data!$A:$A,$B73,Data!$C:$C,E$1))</f>
        <v>0.5</v>
      </c>
      <c r="F73" s="28" t="str">
        <f>IF(SUMIFS(Data!$L:$L,Data!$A:$A,$B73,Data!$C:$C,F$1)=0,"",SUMIFS(Data!$L:$L,Data!$A:$A,$B73,Data!$C:$C,F$1))</f>
        <v/>
      </c>
      <c r="G73" s="28" t="str">
        <f>IF(SUMIFS(Data!$L:$L,Data!$A:$A,$B73,Data!$C:$C,G$1)=0,"",SUMIFS(Data!$L:$L,Data!$A:$A,$B73,Data!$C:$C,G$1))</f>
        <v/>
      </c>
      <c r="H73" s="28" t="str">
        <f>IF(SUMIFS(Data!$L:$L,Data!$A:$A,$B73,Data!$C:$C,H$1)=0,"",SUMIFS(Data!$L:$L,Data!$A:$A,$B73,Data!$C:$C,H$1))</f>
        <v/>
      </c>
      <c r="I73" s="28" t="str">
        <f>IF(SUMIFS(Data!$L:$L,Data!$A:$A,$B73,Data!$C:$C,I$1)=0,"",SUMIFS(Data!$L:$L,Data!$A:$A,$B73,Data!$C:$C,I$1))</f>
        <v/>
      </c>
      <c r="J73" s="28" t="str">
        <f>IF(SUMIFS(Data!$L:$L,Data!$A:$A,$B73,Data!$C:$C,J$1)=0,"",SUMIFS(Data!$L:$L,Data!$A:$A,$B73,Data!$C:$C,J$1))</f>
        <v/>
      </c>
      <c r="K73" s="28" t="str">
        <f>IF(SUMIFS(Data!$L:$L,Data!$A:$A,$B73,Data!$C:$C,K$1)=0,"",SUMIFS(Data!$L:$L,Data!$A:$A,$B73,Data!$C:$C,K$1))</f>
        <v/>
      </c>
      <c r="L73" s="28" t="str">
        <f>IF(SUMIFS(Data!$L:$L,Data!$A:$A,$B73,Data!$C:$C,L$1)=0,"",SUMIFS(Data!$L:$L,Data!$A:$A,$B73,Data!$C:$C,L$1))</f>
        <v/>
      </c>
      <c r="M73" s="28" t="str">
        <f>IF(SUMIFS(Data!$L:$L,Data!$A:$A,$B73,Data!$C:$C,M$1)=0,"",SUMIFS(Data!$L:$L,Data!$A:$A,$B73,Data!$C:$C,M$1))</f>
        <v/>
      </c>
      <c r="N73" s="28" t="str">
        <f>IF(SUMIFS(Data!$L:$L,Data!$A:$A,$B73,Data!$C:$C,N$1)=0,"",SUMIFS(Data!$L:$L,Data!$A:$A,$B73,Data!$C:$C,N$1))</f>
        <v/>
      </c>
      <c r="O73" s="28" t="str">
        <f>IF(SUMIFS(Data!$L:$L,Data!$A:$A,$B73,Data!$C:$C,O$1)=0,"",SUMIFS(Data!$L:$L,Data!$A:$A,$B73,Data!$C:$C,O$1))</f>
        <v/>
      </c>
      <c r="P73" s="28" t="str">
        <f>IF(SUMIFS(Data!$L:$L,Data!$A:$A,$B73,Data!$C:$C,P$1)=0,"",SUMIFS(Data!$L:$L,Data!$A:$A,$B73,Data!$C:$C,P$1))</f>
        <v/>
      </c>
      <c r="Q73" s="28" t="str">
        <f>IF(SUMIFS(Data!$L:$L,Data!$A:$A,$B73,Data!$C:$C,Q$1)=0,"",SUMIFS(Data!$L:$L,Data!$A:$A,$B73,Data!$C:$C,Q$1))</f>
        <v/>
      </c>
      <c r="R73" s="28">
        <f>SUM(C73:Q73)</f>
        <v>0.75</v>
      </c>
    </row>
    <row r="74" spans="1:18" x14ac:dyDescent="0.25">
      <c r="A74" s="65">
        <v>73</v>
      </c>
      <c r="B74" s="27" t="s">
        <v>547</v>
      </c>
      <c r="C74" s="28" t="str">
        <f>IF(SUMIFS(Data!$L:$L,Data!$A:$A,$B74,Data!$C:$C,C$1)=0,"",SUMIFS(Data!$L:$L,Data!$A:$A,$B74,Data!$C:$C,C$1))</f>
        <v/>
      </c>
      <c r="D74" s="28" t="str">
        <f>IF(SUMIFS(Data!$L:$L,Data!$A:$A,$B74,Data!$C:$C,D$1)=0,"",SUMIFS(Data!$L:$L,Data!$A:$A,$B74,Data!$C:$C,D$1))</f>
        <v/>
      </c>
      <c r="E74" s="28" t="str">
        <f>IF(SUMIFS(Data!$L:$L,Data!$A:$A,$B74,Data!$C:$C,E$1)=0,"",SUMIFS(Data!$L:$L,Data!$A:$A,$B74,Data!$C:$C,E$1))</f>
        <v/>
      </c>
      <c r="F74" s="28" t="str">
        <f>IF(SUMIFS(Data!$L:$L,Data!$A:$A,$B74,Data!$C:$C,F$1)=0,"",SUMIFS(Data!$L:$L,Data!$A:$A,$B74,Data!$C:$C,F$1))</f>
        <v/>
      </c>
      <c r="G74" s="28" t="str">
        <f>IF(SUMIFS(Data!$L:$L,Data!$A:$A,$B74,Data!$C:$C,G$1)=0,"",SUMIFS(Data!$L:$L,Data!$A:$A,$B74,Data!$C:$C,G$1))</f>
        <v/>
      </c>
      <c r="H74" s="28" t="str">
        <f>IF(SUMIFS(Data!$L:$L,Data!$A:$A,$B74,Data!$C:$C,H$1)=0,"",SUMIFS(Data!$L:$L,Data!$A:$A,$B74,Data!$C:$C,H$1))</f>
        <v/>
      </c>
      <c r="I74" s="28" t="str">
        <f>IF(SUMIFS(Data!$L:$L,Data!$A:$A,$B74,Data!$C:$C,I$1)=0,"",SUMIFS(Data!$L:$L,Data!$A:$A,$B74,Data!$C:$C,I$1))</f>
        <v/>
      </c>
      <c r="J74" s="28">
        <f>IF(SUMIFS(Data!$L:$L,Data!$A:$A,$B74,Data!$C:$C,J$1)=0,"",SUMIFS(Data!$L:$L,Data!$A:$A,$B74,Data!$C:$C,J$1))</f>
        <v>0.75</v>
      </c>
      <c r="K74" s="28" t="str">
        <f>IF(SUMIFS(Data!$L:$L,Data!$A:$A,$B74,Data!$C:$C,K$1)=0,"",SUMIFS(Data!$L:$L,Data!$A:$A,$B74,Data!$C:$C,K$1))</f>
        <v/>
      </c>
      <c r="L74" s="28" t="str">
        <f>IF(SUMIFS(Data!$L:$L,Data!$A:$A,$B74,Data!$C:$C,L$1)=0,"",SUMIFS(Data!$L:$L,Data!$A:$A,$B74,Data!$C:$C,L$1))</f>
        <v/>
      </c>
      <c r="M74" s="28" t="str">
        <f>IF(SUMIFS(Data!$L:$L,Data!$A:$A,$B74,Data!$C:$C,M$1)=0,"",SUMIFS(Data!$L:$L,Data!$A:$A,$B74,Data!$C:$C,M$1))</f>
        <v/>
      </c>
      <c r="N74" s="28" t="str">
        <f>IF(SUMIFS(Data!$L:$L,Data!$A:$A,$B74,Data!$C:$C,N$1)=0,"",SUMIFS(Data!$L:$L,Data!$A:$A,$B74,Data!$C:$C,N$1))</f>
        <v/>
      </c>
      <c r="O74" s="28" t="str">
        <f>IF(SUMIFS(Data!$L:$L,Data!$A:$A,$B74,Data!$C:$C,O$1)=0,"",SUMIFS(Data!$L:$L,Data!$A:$A,$B74,Data!$C:$C,O$1))</f>
        <v/>
      </c>
      <c r="P74" s="28" t="str">
        <f>IF(SUMIFS(Data!$L:$L,Data!$A:$A,$B74,Data!$C:$C,P$1)=0,"",SUMIFS(Data!$L:$L,Data!$A:$A,$B74,Data!$C:$C,P$1))</f>
        <v/>
      </c>
      <c r="Q74" s="28" t="str">
        <f>IF(SUMIFS(Data!$L:$L,Data!$A:$A,$B74,Data!$C:$C,Q$1)=0,"",SUMIFS(Data!$L:$L,Data!$A:$A,$B74,Data!$C:$C,Q$1))</f>
        <v/>
      </c>
      <c r="R74" s="28">
        <f>SUM(C74:Q74)</f>
        <v>0.75</v>
      </c>
    </row>
    <row r="75" spans="1:18" x14ac:dyDescent="0.25">
      <c r="A75" s="65">
        <v>74</v>
      </c>
      <c r="B75" s="27" t="s">
        <v>21</v>
      </c>
      <c r="C75" s="28" t="str">
        <f>IF(SUMIFS(Data!$L:$L,Data!$A:$A,$B75,Data!$C:$C,C$1)=0,"",SUMIFS(Data!$L:$L,Data!$A:$A,$B75,Data!$C:$C,C$1))</f>
        <v/>
      </c>
      <c r="D75" s="28" t="str">
        <f>IF(SUMIFS(Data!$L:$L,Data!$A:$A,$B75,Data!$C:$C,D$1)=0,"",SUMIFS(Data!$L:$L,Data!$A:$A,$B75,Data!$C:$C,D$1))</f>
        <v/>
      </c>
      <c r="E75" s="28" t="str">
        <f>IF(SUMIFS(Data!$L:$L,Data!$A:$A,$B75,Data!$C:$C,E$1)=0,"",SUMIFS(Data!$L:$L,Data!$A:$A,$B75,Data!$C:$C,E$1))</f>
        <v/>
      </c>
      <c r="F75" s="28" t="str">
        <f>IF(SUMIFS(Data!$L:$L,Data!$A:$A,$B75,Data!$C:$C,F$1)=0,"",SUMIFS(Data!$L:$L,Data!$A:$A,$B75,Data!$C:$C,F$1))</f>
        <v/>
      </c>
      <c r="G75" s="28" t="str">
        <f>IF(SUMIFS(Data!$L:$L,Data!$A:$A,$B75,Data!$C:$C,G$1)=0,"",SUMIFS(Data!$L:$L,Data!$A:$A,$B75,Data!$C:$C,G$1))</f>
        <v/>
      </c>
      <c r="H75" s="28" t="str">
        <f>IF(SUMIFS(Data!$L:$L,Data!$A:$A,$B75,Data!$C:$C,H$1)=0,"",SUMIFS(Data!$L:$L,Data!$A:$A,$B75,Data!$C:$C,H$1))</f>
        <v/>
      </c>
      <c r="I75" s="28" t="str">
        <f>IF(SUMIFS(Data!$L:$L,Data!$A:$A,$B75,Data!$C:$C,I$1)=0,"",SUMIFS(Data!$L:$L,Data!$A:$A,$B75,Data!$C:$C,I$1))</f>
        <v/>
      </c>
      <c r="J75" s="28" t="str">
        <f>IF(SUMIFS(Data!$L:$L,Data!$A:$A,$B75,Data!$C:$C,J$1)=0,"",SUMIFS(Data!$L:$L,Data!$A:$A,$B75,Data!$C:$C,J$1))</f>
        <v/>
      </c>
      <c r="K75" s="28" t="str">
        <f>IF(SUMIFS(Data!$L:$L,Data!$A:$A,$B75,Data!$C:$C,K$1)=0,"",SUMIFS(Data!$L:$L,Data!$A:$A,$B75,Data!$C:$C,K$1))</f>
        <v/>
      </c>
      <c r="L75" s="28" t="str">
        <f>IF(SUMIFS(Data!$L:$L,Data!$A:$A,$B75,Data!$C:$C,L$1)=0,"",SUMIFS(Data!$L:$L,Data!$A:$A,$B75,Data!$C:$C,L$1))</f>
        <v/>
      </c>
      <c r="M75" s="28" t="str">
        <f>IF(SUMIFS(Data!$L:$L,Data!$A:$A,$B75,Data!$C:$C,M$1)=0,"",SUMIFS(Data!$L:$L,Data!$A:$A,$B75,Data!$C:$C,M$1))</f>
        <v/>
      </c>
      <c r="N75" s="28" t="str">
        <f>IF(SUMIFS(Data!$L:$L,Data!$A:$A,$B75,Data!$C:$C,N$1)=0,"",SUMIFS(Data!$L:$L,Data!$A:$A,$B75,Data!$C:$C,N$1))</f>
        <v/>
      </c>
      <c r="O75" s="28" t="str">
        <f>IF(SUMIFS(Data!$L:$L,Data!$A:$A,$B75,Data!$C:$C,O$1)=0,"",SUMIFS(Data!$L:$L,Data!$A:$A,$B75,Data!$C:$C,O$1))</f>
        <v/>
      </c>
      <c r="P75" s="28" t="str">
        <f>IF(SUMIFS(Data!$L:$L,Data!$A:$A,$B75,Data!$C:$C,P$1)=0,"",SUMIFS(Data!$L:$L,Data!$A:$A,$B75,Data!$C:$C,P$1))</f>
        <v/>
      </c>
      <c r="Q75" s="28" t="str">
        <f>IF(SUMIFS(Data!$L:$L,Data!$A:$A,$B75,Data!$C:$C,Q$1)=0,"",SUMIFS(Data!$L:$L,Data!$A:$A,$B75,Data!$C:$C,Q$1))</f>
        <v/>
      </c>
      <c r="R75" s="28">
        <f>SUM(C75:Q75)</f>
        <v>0</v>
      </c>
    </row>
    <row r="76" spans="1:18" x14ac:dyDescent="0.25">
      <c r="A76" s="65">
        <v>75</v>
      </c>
      <c r="B76" s="27"/>
      <c r="C76" s="28" t="str">
        <f>IF(SUMIFS(Data!$L:$L,Data!$A:$A,$B76,Data!$C:$C,C$1)=0,"",SUMIFS(Data!$L:$L,Data!$A:$A,$B76,Data!$C:$C,C$1))</f>
        <v/>
      </c>
      <c r="D76" s="28" t="str">
        <f>IF(SUMIFS(Data!$L:$L,Data!$A:$A,$B76,Data!$C:$C,D$1)=0,"",SUMIFS(Data!$L:$L,Data!$A:$A,$B76,Data!$C:$C,D$1))</f>
        <v/>
      </c>
      <c r="E76" s="28" t="str">
        <f>IF(SUMIFS(Data!$L:$L,Data!$A:$A,$B76,Data!$C:$C,E$1)=0,"",SUMIFS(Data!$L:$L,Data!$A:$A,$B76,Data!$C:$C,E$1))</f>
        <v/>
      </c>
      <c r="F76" s="28" t="str">
        <f>IF(SUMIFS(Data!$L:$L,Data!$A:$A,$B76,Data!$C:$C,F$1)=0,"",SUMIFS(Data!$L:$L,Data!$A:$A,$B76,Data!$C:$C,F$1))</f>
        <v/>
      </c>
      <c r="G76" s="28" t="str">
        <f>IF(SUMIFS(Data!$L:$L,Data!$A:$A,$B76,Data!$C:$C,G$1)=0,"",SUMIFS(Data!$L:$L,Data!$A:$A,$B76,Data!$C:$C,G$1))</f>
        <v/>
      </c>
      <c r="H76" s="28" t="str">
        <f>IF(SUMIFS(Data!$L:$L,Data!$A:$A,$B76,Data!$C:$C,H$1)=0,"",SUMIFS(Data!$L:$L,Data!$A:$A,$B76,Data!$C:$C,H$1))</f>
        <v/>
      </c>
      <c r="I76" s="28" t="str">
        <f>IF(SUMIFS(Data!$L:$L,Data!$A:$A,$B76,Data!$C:$C,I$1)=0,"",SUMIFS(Data!$L:$L,Data!$A:$A,$B76,Data!$C:$C,I$1))</f>
        <v/>
      </c>
      <c r="J76" s="28" t="str">
        <f>IF(SUMIFS(Data!$L:$L,Data!$A:$A,$B76,Data!$C:$C,J$1)=0,"",SUMIFS(Data!$L:$L,Data!$A:$A,$B76,Data!$C:$C,J$1))</f>
        <v/>
      </c>
      <c r="K76" s="28" t="str">
        <f>IF(SUMIFS(Data!$L:$L,Data!$A:$A,$B76,Data!$C:$C,K$1)=0,"",SUMIFS(Data!$L:$L,Data!$A:$A,$B76,Data!$C:$C,K$1))</f>
        <v/>
      </c>
      <c r="L76" s="28" t="str">
        <f>IF(SUMIFS(Data!$L:$L,Data!$A:$A,$B76,Data!$C:$C,L$1)=0,"",SUMIFS(Data!$L:$L,Data!$A:$A,$B76,Data!$C:$C,L$1))</f>
        <v/>
      </c>
      <c r="M76" s="28" t="str">
        <f>IF(SUMIFS(Data!$L:$L,Data!$A:$A,$B76,Data!$C:$C,M$1)=0,"",SUMIFS(Data!$L:$L,Data!$A:$A,$B76,Data!$C:$C,M$1))</f>
        <v/>
      </c>
      <c r="N76" s="28" t="str">
        <f>IF(SUMIFS(Data!$L:$L,Data!$A:$A,$B76,Data!$C:$C,N$1)=0,"",SUMIFS(Data!$L:$L,Data!$A:$A,$B76,Data!$C:$C,N$1))</f>
        <v/>
      </c>
      <c r="O76" s="28" t="str">
        <f>IF(SUMIFS(Data!$L:$L,Data!$A:$A,$B76,Data!$C:$C,O$1)=0,"",SUMIFS(Data!$L:$L,Data!$A:$A,$B76,Data!$C:$C,O$1))</f>
        <v/>
      </c>
      <c r="P76" s="28" t="str">
        <f>IF(SUMIFS(Data!$L:$L,Data!$A:$A,$B76,Data!$C:$C,P$1)=0,"",SUMIFS(Data!$L:$L,Data!$A:$A,$B76,Data!$C:$C,P$1))</f>
        <v/>
      </c>
      <c r="Q76" s="28" t="str">
        <f>IF(SUMIFS(Data!$L:$L,Data!$A:$A,$B76,Data!$C:$C,Q$1)=0,"",SUMIFS(Data!$L:$L,Data!$A:$A,$B76,Data!$C:$C,Q$1))</f>
        <v/>
      </c>
      <c r="R76" s="28">
        <f t="shared" ref="R66:R97" si="0">SUM(C76:Q76)</f>
        <v>0</v>
      </c>
    </row>
  </sheetData>
  <autoFilter ref="A1:R1" xr:uid="{2F865729-3F91-4A38-BF9E-A3720CC65BFF}">
    <sortState xmlns:xlrd2="http://schemas.microsoft.com/office/spreadsheetml/2017/richdata2" ref="A2:R74">
      <sortCondition descending="1" ref="R1"/>
    </sortState>
  </autoFilter>
  <sortState xmlns:xlrd2="http://schemas.microsoft.com/office/spreadsheetml/2017/richdata2" ref="B2:R75">
    <sortCondition descending="1" ref="R2:R75"/>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D3574-AAED-428A-B39D-4FB3B1DA5A3E}">
  <sheetPr>
    <tabColor rgb="FFFFC000"/>
  </sheetPr>
  <dimension ref="A1:N39"/>
  <sheetViews>
    <sheetView workbookViewId="0">
      <selection activeCell="A12" sqref="A12"/>
    </sheetView>
  </sheetViews>
  <sheetFormatPr defaultRowHeight="15" x14ac:dyDescent="0.25"/>
  <cols>
    <col min="1" max="1" width="39" bestFit="1" customWidth="1"/>
    <col min="2" max="2" width="11.140625" bestFit="1" customWidth="1"/>
    <col min="3" max="4" width="4" bestFit="1" customWidth="1"/>
    <col min="5" max="5" width="7" bestFit="1" customWidth="1"/>
    <col min="6" max="6" width="2" bestFit="1" customWidth="1"/>
    <col min="7" max="7" width="5.28515625" bestFit="1" customWidth="1"/>
  </cols>
  <sheetData>
    <row r="1" spans="1:2" x14ac:dyDescent="0.25">
      <c r="A1" s="222" t="s">
        <v>491</v>
      </c>
      <c r="B1" s="236" t="s">
        <v>490</v>
      </c>
    </row>
    <row r="2" spans="1:2" x14ac:dyDescent="0.25">
      <c r="A2" s="223" t="s">
        <v>532</v>
      </c>
      <c r="B2" s="224">
        <v>29</v>
      </c>
    </row>
    <row r="3" spans="1:2" x14ac:dyDescent="0.25">
      <c r="A3" s="223" t="s">
        <v>556</v>
      </c>
      <c r="B3" s="224">
        <v>14</v>
      </c>
    </row>
    <row r="4" spans="1:2" x14ac:dyDescent="0.25">
      <c r="A4" s="223" t="s">
        <v>578</v>
      </c>
      <c r="B4" s="224">
        <v>8</v>
      </c>
    </row>
    <row r="5" spans="1:2" x14ac:dyDescent="0.25">
      <c r="A5" s="223" t="s">
        <v>561</v>
      </c>
      <c r="B5" s="224">
        <v>7</v>
      </c>
    </row>
    <row r="6" spans="1:2" x14ac:dyDescent="0.25">
      <c r="A6" s="223" t="s">
        <v>566</v>
      </c>
      <c r="B6" s="224">
        <v>4</v>
      </c>
    </row>
    <row r="7" spans="1:2" x14ac:dyDescent="0.25">
      <c r="A7" s="223" t="s">
        <v>540</v>
      </c>
      <c r="B7" s="224">
        <v>4</v>
      </c>
    </row>
    <row r="8" spans="1:2" x14ac:dyDescent="0.25">
      <c r="A8" s="223" t="s">
        <v>550</v>
      </c>
      <c r="B8" s="224">
        <v>3</v>
      </c>
    </row>
    <row r="9" spans="1:2" x14ac:dyDescent="0.25">
      <c r="A9" s="223" t="s">
        <v>557</v>
      </c>
      <c r="B9" s="224">
        <v>3</v>
      </c>
    </row>
    <row r="10" spans="1:2" x14ac:dyDescent="0.25">
      <c r="A10" s="223" t="s">
        <v>583</v>
      </c>
      <c r="B10" s="224">
        <v>2</v>
      </c>
    </row>
    <row r="11" spans="1:2" x14ac:dyDescent="0.25">
      <c r="A11" s="223" t="s">
        <v>542</v>
      </c>
      <c r="B11" s="224">
        <v>2</v>
      </c>
    </row>
    <row r="12" spans="1:2" x14ac:dyDescent="0.25">
      <c r="A12" s="223" t="s">
        <v>579</v>
      </c>
      <c r="B12" s="224">
        <v>2</v>
      </c>
    </row>
    <row r="13" spans="1:2" x14ac:dyDescent="0.25">
      <c r="A13" s="223" t="s">
        <v>571</v>
      </c>
      <c r="B13" s="224">
        <v>1</v>
      </c>
    </row>
    <row r="14" spans="1:2" x14ac:dyDescent="0.25">
      <c r="A14" s="223" t="s">
        <v>531</v>
      </c>
      <c r="B14" s="224">
        <v>1</v>
      </c>
    </row>
    <row r="15" spans="1:2" x14ac:dyDescent="0.25">
      <c r="A15" s="223" t="s">
        <v>549</v>
      </c>
      <c r="B15" s="224">
        <v>1</v>
      </c>
    </row>
    <row r="16" spans="1:2" x14ac:dyDescent="0.25">
      <c r="A16" s="223" t="s">
        <v>552</v>
      </c>
      <c r="B16" s="224">
        <v>1</v>
      </c>
    </row>
    <row r="17" spans="1:14" x14ac:dyDescent="0.25">
      <c r="A17" s="223" t="s">
        <v>567</v>
      </c>
      <c r="B17" s="224">
        <v>1</v>
      </c>
    </row>
    <row r="18" spans="1:14" x14ac:dyDescent="0.25">
      <c r="A18" s="223" t="s">
        <v>554</v>
      </c>
      <c r="B18" s="224">
        <v>1</v>
      </c>
    </row>
    <row r="19" spans="1:14" x14ac:dyDescent="0.25">
      <c r="A19" s="223" t="s">
        <v>568</v>
      </c>
      <c r="B19" s="224">
        <v>1</v>
      </c>
    </row>
    <row r="20" spans="1:14" x14ac:dyDescent="0.25">
      <c r="A20" s="223" t="s">
        <v>536</v>
      </c>
      <c r="B20" s="224">
        <v>1</v>
      </c>
      <c r="N20" s="90"/>
    </row>
    <row r="21" spans="1:14" x14ac:dyDescent="0.25">
      <c r="A21" s="223" t="s">
        <v>564</v>
      </c>
      <c r="B21" s="224">
        <v>1</v>
      </c>
    </row>
    <row r="22" spans="1:14" x14ac:dyDescent="0.25">
      <c r="A22" s="223" t="s">
        <v>560</v>
      </c>
      <c r="B22" s="224">
        <v>1</v>
      </c>
    </row>
    <row r="23" spans="1:14" x14ac:dyDescent="0.25">
      <c r="A23" s="223" t="s">
        <v>570</v>
      </c>
      <c r="B23" s="224">
        <v>1</v>
      </c>
    </row>
    <row r="24" spans="1:14" x14ac:dyDescent="0.25">
      <c r="A24" s="223" t="s">
        <v>546</v>
      </c>
      <c r="B24" s="224">
        <v>1</v>
      </c>
    </row>
    <row r="25" spans="1:14" x14ac:dyDescent="0.25">
      <c r="A25" s="223" t="s">
        <v>569</v>
      </c>
      <c r="B25" s="224">
        <v>1</v>
      </c>
    </row>
    <row r="26" spans="1:14" x14ac:dyDescent="0.25">
      <c r="A26" s="223" t="s">
        <v>584</v>
      </c>
      <c r="B26" s="224">
        <v>1</v>
      </c>
    </row>
    <row r="27" spans="1:14" x14ac:dyDescent="0.25">
      <c r="A27" s="223" t="s">
        <v>572</v>
      </c>
      <c r="B27" s="224">
        <v>1</v>
      </c>
    </row>
    <row r="28" spans="1:14" x14ac:dyDescent="0.25">
      <c r="A28" s="223" t="s">
        <v>529</v>
      </c>
      <c r="B28" s="224">
        <v>1</v>
      </c>
    </row>
    <row r="29" spans="1:14" x14ac:dyDescent="0.25">
      <c r="A29" s="223" t="s">
        <v>574</v>
      </c>
      <c r="B29" s="224">
        <v>1</v>
      </c>
    </row>
    <row r="30" spans="1:14" x14ac:dyDescent="0.25">
      <c r="A30" s="223" t="s">
        <v>580</v>
      </c>
      <c r="B30" s="224">
        <v>1</v>
      </c>
    </row>
    <row r="31" spans="1:14" x14ac:dyDescent="0.25">
      <c r="A31" s="223" t="s">
        <v>582</v>
      </c>
      <c r="B31" s="224">
        <v>1</v>
      </c>
    </row>
    <row r="32" spans="1:14" x14ac:dyDescent="0.25">
      <c r="A32" s="223" t="s">
        <v>581</v>
      </c>
      <c r="B32" s="224">
        <v>1</v>
      </c>
    </row>
    <row r="33" spans="1:2" x14ac:dyDescent="0.25">
      <c r="A33" s="223" t="s">
        <v>537</v>
      </c>
      <c r="B33" s="224">
        <v>1</v>
      </c>
    </row>
    <row r="34" spans="1:2" x14ac:dyDescent="0.25">
      <c r="A34" s="223" t="s">
        <v>543</v>
      </c>
      <c r="B34" s="224">
        <v>1</v>
      </c>
    </row>
    <row r="35" spans="1:2" x14ac:dyDescent="0.25">
      <c r="A35" s="223" t="s">
        <v>562</v>
      </c>
      <c r="B35" s="224">
        <v>1</v>
      </c>
    </row>
    <row r="36" spans="1:2" x14ac:dyDescent="0.25">
      <c r="A36" s="223" t="s">
        <v>585</v>
      </c>
      <c r="B36" s="224">
        <v>1</v>
      </c>
    </row>
    <row r="37" spans="1:2" x14ac:dyDescent="0.25">
      <c r="A37" s="223" t="s">
        <v>559</v>
      </c>
      <c r="B37" s="224">
        <v>1</v>
      </c>
    </row>
    <row r="38" spans="1:2" x14ac:dyDescent="0.25">
      <c r="A38" s="223" t="s">
        <v>558</v>
      </c>
      <c r="B38" s="224">
        <v>1</v>
      </c>
    </row>
    <row r="39" spans="1:2" x14ac:dyDescent="0.25">
      <c r="A39" s="223" t="s">
        <v>400</v>
      </c>
      <c r="B39" s="224">
        <v>104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8EA5C-55BF-4CA6-8D2F-5CB38D3525D1}">
  <dimension ref="A1:G85"/>
  <sheetViews>
    <sheetView topLeftCell="A64" workbookViewId="0">
      <selection activeCell="A35" sqref="A35:XFD35"/>
    </sheetView>
  </sheetViews>
  <sheetFormatPr defaultRowHeight="15" x14ac:dyDescent="0.25"/>
  <cols>
    <col min="1" max="1" width="22.42578125" bestFit="1" customWidth="1"/>
    <col min="2" max="2" width="16.7109375" bestFit="1" customWidth="1"/>
    <col min="3" max="3" width="24.42578125" bestFit="1" customWidth="1"/>
    <col min="4" max="7" width="24.7109375" bestFit="1" customWidth="1"/>
  </cols>
  <sheetData>
    <row r="1" spans="1:7" x14ac:dyDescent="0.25">
      <c r="A1" s="32" t="s">
        <v>130</v>
      </c>
      <c r="B1" t="s">
        <v>373</v>
      </c>
      <c r="C1" t="s">
        <v>374</v>
      </c>
      <c r="D1" t="s">
        <v>375</v>
      </c>
      <c r="E1" t="s">
        <v>376</v>
      </c>
      <c r="F1" t="s">
        <v>377</v>
      </c>
      <c r="G1" t="s">
        <v>378</v>
      </c>
    </row>
    <row r="2" spans="1:7" x14ac:dyDescent="0.25">
      <c r="A2" s="42" t="s">
        <v>204</v>
      </c>
      <c r="B2" t="str">
        <f>VLOOKUP(A2,Participanti!A:B,2,0)</f>
        <v>M</v>
      </c>
      <c r="C2" t="e">
        <f>VLOOKUP(A2,Gold!B:B,1,0)</f>
        <v>#N/A</v>
      </c>
      <c r="D2" t="e">
        <f>IF(B2="M",VLOOKUP(A2,#REF!,1,0),VLOOKUP(A2,#REF!,1,0))</f>
        <v>#REF!</v>
      </c>
      <c r="E2" t="str">
        <f>VLOOKUP(A2,Cataratorii!B:B,1,0)</f>
        <v>Florian Micu</v>
      </c>
      <c r="F2" t="str">
        <f>VLOOKUP(A2,Vitezistii!B:B,1,0)</f>
        <v>Florian Micu</v>
      </c>
      <c r="G2" t="str">
        <f>VLOOKUP(A2,Povestitorii!B:B,1,0)</f>
        <v>Florian Micu</v>
      </c>
    </row>
    <row r="3" spans="1:7" x14ac:dyDescent="0.25">
      <c r="A3" s="42" t="s">
        <v>186</v>
      </c>
      <c r="B3" t="str">
        <f>VLOOKUP(A3,Participanti!A:B,2,0)</f>
        <v>M</v>
      </c>
      <c r="C3" t="e">
        <f>VLOOKUP(A3,Gold!B:B,1,0)</f>
        <v>#N/A</v>
      </c>
      <c r="D3" t="e">
        <f>IF(B3="M",VLOOKUP(A3,#REF!,1,0),VLOOKUP(A3,#REF!,1,0))</f>
        <v>#REF!</v>
      </c>
      <c r="E3" t="str">
        <f>VLOOKUP(A3,Cataratorii!B:B,1,0)</f>
        <v>Cristea Ionut</v>
      </c>
      <c r="F3" t="str">
        <f>VLOOKUP(A3,Vitezistii!B:B,1,0)</f>
        <v>Cristea Ionut</v>
      </c>
      <c r="G3" t="str">
        <f>VLOOKUP(A3,Povestitorii!B:B,1,0)</f>
        <v>Cristea Ionut</v>
      </c>
    </row>
    <row r="4" spans="1:7" x14ac:dyDescent="0.25">
      <c r="A4" s="42" t="s">
        <v>247</v>
      </c>
      <c r="B4" t="str">
        <f>VLOOKUP(A4,Participanti!A:B,2,0)</f>
        <v>M</v>
      </c>
      <c r="C4" t="e">
        <f>VLOOKUP(A4,Gold!B:B,1,0)</f>
        <v>#N/A</v>
      </c>
      <c r="D4" t="e">
        <f>IF(B4="M",VLOOKUP(A4,#REF!,1,0),VLOOKUP(A4,#REF!,1,0))</f>
        <v>#REF!</v>
      </c>
      <c r="E4" t="e">
        <f>VLOOKUP(A4,Cataratorii!B:B,1,0)</f>
        <v>#N/A</v>
      </c>
      <c r="F4" t="e">
        <f>VLOOKUP(A4,Vitezistii!B:B,1,0)</f>
        <v>#N/A</v>
      </c>
      <c r="G4" t="e">
        <f>VLOOKUP(A4,Povestitorii!B:B,1,0)</f>
        <v>#N/A</v>
      </c>
    </row>
    <row r="5" spans="1:7" x14ac:dyDescent="0.25">
      <c r="A5" s="42" t="s">
        <v>176</v>
      </c>
      <c r="B5" t="str">
        <f>VLOOKUP(A5,Participanti!A:B,2,0)</f>
        <v>M</v>
      </c>
      <c r="C5" t="e">
        <f>VLOOKUP(A5,Gold!B:B,1,0)</f>
        <v>#N/A</v>
      </c>
      <c r="D5" t="e">
        <f>IF(B5="M",VLOOKUP(A5,#REF!,1,0),VLOOKUP(A5,#REF!,1,0))</f>
        <v>#REF!</v>
      </c>
      <c r="E5" t="e">
        <f>VLOOKUP(A5,Cataratorii!B:B,1,0)</f>
        <v>#N/A</v>
      </c>
      <c r="F5" t="e">
        <f>VLOOKUP(A5,Vitezistii!B:B,1,0)</f>
        <v>#N/A</v>
      </c>
      <c r="G5" t="e">
        <f>VLOOKUP(A5,Povestitorii!B:B,1,0)</f>
        <v>#N/A</v>
      </c>
    </row>
    <row r="6" spans="1:7" x14ac:dyDescent="0.25">
      <c r="A6" s="42" t="s">
        <v>238</v>
      </c>
      <c r="B6" t="str">
        <f>VLOOKUP(A6,Participanti!A:B,2,0)</f>
        <v>M</v>
      </c>
      <c r="C6" t="e">
        <f>VLOOKUP(A6,Gold!B:B,1,0)</f>
        <v>#N/A</v>
      </c>
      <c r="D6" t="e">
        <f>IF(B6="M",VLOOKUP(A6,#REF!,1,0),VLOOKUP(A6,#REF!,1,0))</f>
        <v>#REF!</v>
      </c>
      <c r="E6" t="e">
        <f>VLOOKUP(A6,Cataratorii!B:B,1,0)</f>
        <v>#N/A</v>
      </c>
      <c r="F6" t="e">
        <f>VLOOKUP(A6,Vitezistii!B:B,1,0)</f>
        <v>#N/A</v>
      </c>
      <c r="G6" t="e">
        <f>VLOOKUP(A6,Povestitorii!B:B,1,0)</f>
        <v>#N/A</v>
      </c>
    </row>
    <row r="7" spans="1:7" x14ac:dyDescent="0.25">
      <c r="A7" s="42" t="s">
        <v>257</v>
      </c>
      <c r="B7" t="str">
        <f>VLOOKUP(A7,Participanti!A:B,2,0)</f>
        <v>M</v>
      </c>
      <c r="C7" t="e">
        <f>VLOOKUP(A7,Gold!B:B,1,0)</f>
        <v>#N/A</v>
      </c>
      <c r="D7" t="e">
        <f>IF(B7="M",VLOOKUP(A7,#REF!,1,0),VLOOKUP(A7,#REF!,1,0))</f>
        <v>#REF!</v>
      </c>
      <c r="E7" t="e">
        <f>VLOOKUP(A7,Cataratorii!B:B,1,0)</f>
        <v>#N/A</v>
      </c>
      <c r="F7" t="e">
        <f>VLOOKUP(A7,Vitezistii!B:B,1,0)</f>
        <v>#N/A</v>
      </c>
      <c r="G7" t="e">
        <f>VLOOKUP(A7,Povestitorii!B:B,1,0)</f>
        <v>#N/A</v>
      </c>
    </row>
    <row r="8" spans="1:7" x14ac:dyDescent="0.25">
      <c r="A8" s="42" t="s">
        <v>379</v>
      </c>
      <c r="B8" t="e">
        <f>VLOOKUP(A8,Participanti!A:B,2,0)</f>
        <v>#N/A</v>
      </c>
      <c r="C8" t="e">
        <f>VLOOKUP(A8,Gold!B:B,1,0)</f>
        <v>#N/A</v>
      </c>
      <c r="D8" t="e">
        <f>IF(B8="M",VLOOKUP(A8,#REF!,1,0),VLOOKUP(A8,#REF!,1,0))</f>
        <v>#N/A</v>
      </c>
      <c r="E8" t="e">
        <f>VLOOKUP(A8,Cataratorii!B:B,1,0)</f>
        <v>#N/A</v>
      </c>
      <c r="F8" t="e">
        <f>VLOOKUP(A8,Vitezistii!B:B,1,0)</f>
        <v>#N/A</v>
      </c>
      <c r="G8" t="e">
        <f>VLOOKUP(A8,Povestitorii!B:B,1,0)</f>
        <v>#N/A</v>
      </c>
    </row>
    <row r="9" spans="1:7" x14ac:dyDescent="0.25">
      <c r="A9" s="42" t="s">
        <v>169</v>
      </c>
      <c r="B9" t="str">
        <f>VLOOKUP(A9,Participanti!A:B,2,0)</f>
        <v>M</v>
      </c>
      <c r="C9" t="e">
        <f>VLOOKUP(A9,Gold!B:B,1,0)</f>
        <v>#N/A</v>
      </c>
      <c r="D9" t="e">
        <f>IF(B9="M",VLOOKUP(A9,#REF!,1,0),VLOOKUP(A9,#REF!,1,0))</f>
        <v>#REF!</v>
      </c>
      <c r="E9" t="e">
        <f>VLOOKUP(A9,Cataratorii!B:B,1,0)</f>
        <v>#N/A</v>
      </c>
      <c r="F9" t="e">
        <f>VLOOKUP(A9,Vitezistii!B:B,1,0)</f>
        <v>#N/A</v>
      </c>
      <c r="G9" t="e">
        <f>VLOOKUP(A9,Povestitorii!B:B,1,0)</f>
        <v>#N/A</v>
      </c>
    </row>
    <row r="10" spans="1:7" x14ac:dyDescent="0.25">
      <c r="A10" s="42" t="s">
        <v>235</v>
      </c>
      <c r="B10" t="str">
        <f>VLOOKUP(A10,Participanti!A:B,2,0)</f>
        <v>M</v>
      </c>
      <c r="C10" t="e">
        <f>VLOOKUP(A10,Gold!B:B,1,0)</f>
        <v>#N/A</v>
      </c>
      <c r="D10" t="e">
        <f>IF(B10="M",VLOOKUP(A10,#REF!,1,0),VLOOKUP(A10,#REF!,1,0))</f>
        <v>#REF!</v>
      </c>
      <c r="E10" t="e">
        <f>VLOOKUP(A10,Cataratorii!B:B,1,0)</f>
        <v>#N/A</v>
      </c>
      <c r="F10" t="e">
        <f>VLOOKUP(A10,Vitezistii!B:B,1,0)</f>
        <v>#N/A</v>
      </c>
      <c r="G10" t="e">
        <f>VLOOKUP(A10,Povestitorii!B:B,1,0)</f>
        <v>#N/A</v>
      </c>
    </row>
    <row r="11" spans="1:7" x14ac:dyDescent="0.25">
      <c r="A11" s="42" t="s">
        <v>153</v>
      </c>
      <c r="B11" t="str">
        <f>VLOOKUP(A11,Participanti!A:B,2,0)</f>
        <v>F</v>
      </c>
      <c r="C11" t="e">
        <f>VLOOKUP(A11,Gold!B:B,1,0)</f>
        <v>#N/A</v>
      </c>
      <c r="D11" t="e">
        <f>IF(B11="M",VLOOKUP(A11,#REF!,1,0),VLOOKUP(A11,#REF!,1,0))</f>
        <v>#REF!</v>
      </c>
      <c r="E11" t="e">
        <f>VLOOKUP(A11,Cataratorii!B:B,1,0)</f>
        <v>#N/A</v>
      </c>
      <c r="F11" t="e">
        <f>VLOOKUP(A11,Vitezistii!B:B,1,0)</f>
        <v>#N/A</v>
      </c>
      <c r="G11" t="e">
        <f>VLOOKUP(A11,Povestitorii!B:B,1,0)</f>
        <v>#N/A</v>
      </c>
    </row>
    <row r="12" spans="1:7" x14ac:dyDescent="0.25">
      <c r="A12" s="42" t="s">
        <v>285</v>
      </c>
      <c r="B12" t="str">
        <f>VLOOKUP(A12,Participanti!A:B,2,0)</f>
        <v>F</v>
      </c>
      <c r="C12" t="e">
        <f>VLOOKUP(A12,Gold!B:B,1,0)</f>
        <v>#N/A</v>
      </c>
      <c r="D12" t="e">
        <f>IF(B12="M",VLOOKUP(A12,#REF!,1,0),VLOOKUP(A12,#REF!,1,0))</f>
        <v>#REF!</v>
      </c>
      <c r="E12" t="e">
        <f>VLOOKUP(A12,Cataratorii!B:B,1,0)</f>
        <v>#N/A</v>
      </c>
      <c r="F12" t="e">
        <f>VLOOKUP(A12,Vitezistii!B:B,1,0)</f>
        <v>#N/A</v>
      </c>
      <c r="G12" t="e">
        <f>VLOOKUP(A12,Povestitorii!B:B,1,0)</f>
        <v>#N/A</v>
      </c>
    </row>
    <row r="13" spans="1:7" x14ac:dyDescent="0.25">
      <c r="A13" s="42" t="s">
        <v>21</v>
      </c>
      <c r="B13" t="str">
        <f>VLOOKUP(A13,Participanti!A:B,2,0)</f>
        <v>F</v>
      </c>
      <c r="C13" t="e">
        <f>VLOOKUP(A13,Gold!B:B,1,0)</f>
        <v>#N/A</v>
      </c>
      <c r="D13" t="e">
        <f>IF(B13="M",VLOOKUP(A13,#REF!,1,0),VLOOKUP(A13,#REF!,1,0))</f>
        <v>#REF!</v>
      </c>
      <c r="E13" t="str">
        <f>VLOOKUP(A13,Cataratorii!B:B,1,0)</f>
        <v>Ana-Maria Rusu</v>
      </c>
      <c r="F13" t="str">
        <f>VLOOKUP(A13,Vitezistii!B:B,1,0)</f>
        <v>Ana-Maria Rusu</v>
      </c>
      <c r="G13" t="str">
        <f>VLOOKUP(A13,Povestitorii!B:B,1,0)</f>
        <v>Ana-Maria Rusu</v>
      </c>
    </row>
    <row r="14" spans="1:7" x14ac:dyDescent="0.25">
      <c r="A14" s="42" t="s">
        <v>128</v>
      </c>
      <c r="B14" t="str">
        <f>VLOOKUP(A14,Participanti!A:B,2,0)</f>
        <v>M</v>
      </c>
      <c r="C14" t="e">
        <f>VLOOKUP(A14,Gold!B:B,1,0)</f>
        <v>#N/A</v>
      </c>
      <c r="D14" t="e">
        <f>IF(B14="M",VLOOKUP(A14,#REF!,1,0),VLOOKUP(A14,#REF!,1,0))</f>
        <v>#REF!</v>
      </c>
      <c r="E14" t="e">
        <f>VLOOKUP(A14,Cataratorii!B:B,1,0)</f>
        <v>#N/A</v>
      </c>
      <c r="F14" t="e">
        <f>VLOOKUP(A14,Vitezistii!B:B,1,0)</f>
        <v>#N/A</v>
      </c>
      <c r="G14" t="e">
        <f>VLOOKUP(A14,Povestitorii!B:B,1,0)</f>
        <v>#N/A</v>
      </c>
    </row>
    <row r="15" spans="1:7" x14ac:dyDescent="0.25">
      <c r="A15" s="42" t="s">
        <v>237</v>
      </c>
      <c r="B15" t="str">
        <f>VLOOKUP(A15,Participanti!A:B,2,0)</f>
        <v>M</v>
      </c>
      <c r="C15" t="e">
        <f>VLOOKUP(A15,Gold!B:B,1,0)</f>
        <v>#N/A</v>
      </c>
      <c r="D15" t="e">
        <f>IF(B15="M",VLOOKUP(A15,#REF!,1,0),VLOOKUP(A15,#REF!,1,0))</f>
        <v>#REF!</v>
      </c>
      <c r="E15" t="e">
        <f>VLOOKUP(A15,Cataratorii!B:B,1,0)</f>
        <v>#N/A</v>
      </c>
      <c r="F15" t="e">
        <f>VLOOKUP(A15,Vitezistii!B:B,1,0)</f>
        <v>#N/A</v>
      </c>
      <c r="G15" t="e">
        <f>VLOOKUP(A15,Povestitorii!B:B,1,0)</f>
        <v>#N/A</v>
      </c>
    </row>
    <row r="16" spans="1:7" x14ac:dyDescent="0.25">
      <c r="A16" s="42" t="s">
        <v>143</v>
      </c>
      <c r="B16" t="str">
        <f>VLOOKUP(A16,Participanti!A:B,2,0)</f>
        <v>F</v>
      </c>
      <c r="C16" t="e">
        <f>VLOOKUP(A16,Gold!B:B,1,0)</f>
        <v>#N/A</v>
      </c>
      <c r="D16" t="e">
        <f>IF(B16="M",VLOOKUP(A16,#REF!,1,0),VLOOKUP(A16,#REF!,1,0))</f>
        <v>#REF!</v>
      </c>
      <c r="E16" t="e">
        <f>VLOOKUP(A16,Cataratorii!B:B,1,0)</f>
        <v>#N/A</v>
      </c>
      <c r="F16" t="e">
        <f>VLOOKUP(A16,Vitezistii!B:B,1,0)</f>
        <v>#N/A</v>
      </c>
      <c r="G16" t="e">
        <f>VLOOKUP(A16,Povestitorii!B:B,1,0)</f>
        <v>#N/A</v>
      </c>
    </row>
    <row r="17" spans="1:7" x14ac:dyDescent="0.25">
      <c r="A17" s="42" t="s">
        <v>211</v>
      </c>
      <c r="B17" t="str">
        <f>VLOOKUP(A17,Participanti!A:B,2,0)</f>
        <v>M</v>
      </c>
      <c r="C17" t="e">
        <f>VLOOKUP(A17,Gold!B:B,1,0)</f>
        <v>#N/A</v>
      </c>
      <c r="D17" t="e">
        <f>IF(B17="M",VLOOKUP(A17,#REF!,1,0),VLOOKUP(A17,#REF!,1,0))</f>
        <v>#REF!</v>
      </c>
      <c r="E17" t="e">
        <f>VLOOKUP(A17,Cataratorii!B:B,1,0)</f>
        <v>#N/A</v>
      </c>
      <c r="F17" t="e">
        <f>VLOOKUP(A17,Vitezistii!B:B,1,0)</f>
        <v>#N/A</v>
      </c>
      <c r="G17" t="e">
        <f>VLOOKUP(A17,Povestitorii!B:B,1,0)</f>
        <v>#N/A</v>
      </c>
    </row>
    <row r="18" spans="1:7" x14ac:dyDescent="0.25">
      <c r="A18" s="42" t="s">
        <v>279</v>
      </c>
      <c r="B18" t="str">
        <f>VLOOKUP(A18,Participanti!A:B,2,0)</f>
        <v>F</v>
      </c>
      <c r="C18" t="e">
        <f>VLOOKUP(A18,Gold!B:B,1,0)</f>
        <v>#N/A</v>
      </c>
      <c r="D18" t="e">
        <f>IF(B18="M",VLOOKUP(A18,#REF!,1,0),VLOOKUP(A18,#REF!,1,0))</f>
        <v>#REF!</v>
      </c>
      <c r="E18" t="str">
        <f>VLOOKUP(A18,Cataratorii!B:B,1,0)</f>
        <v>Peter Simona</v>
      </c>
      <c r="F18" t="str">
        <f>VLOOKUP(A18,Vitezistii!B:B,1,0)</f>
        <v>Peter Simona</v>
      </c>
      <c r="G18" t="str">
        <f>VLOOKUP(A18,Povestitorii!B:B,1,0)</f>
        <v>Peter Simona</v>
      </c>
    </row>
    <row r="19" spans="1:7" x14ac:dyDescent="0.25">
      <c r="A19" s="42" t="s">
        <v>274</v>
      </c>
      <c r="B19" t="str">
        <f>VLOOKUP(A19,Participanti!A:B,2,0)</f>
        <v>M</v>
      </c>
      <c r="C19" t="e">
        <f>VLOOKUP(A19,Gold!B:B,1,0)</f>
        <v>#N/A</v>
      </c>
      <c r="D19" t="e">
        <f>IF(B19="M",VLOOKUP(A19,#REF!,1,0),VLOOKUP(A19,#REF!,1,0))</f>
        <v>#REF!</v>
      </c>
      <c r="E19" t="str">
        <f>VLOOKUP(A19,Cataratorii!B:B,1,0)</f>
        <v>Ovidiu Gavrilovici</v>
      </c>
      <c r="F19" t="str">
        <f>VLOOKUP(A19,Vitezistii!B:B,1,0)</f>
        <v>Ovidiu Gavrilovici</v>
      </c>
      <c r="G19" t="str">
        <f>VLOOKUP(A19,Povestitorii!B:B,1,0)</f>
        <v>Ovidiu Gavrilovici</v>
      </c>
    </row>
    <row r="20" spans="1:7" x14ac:dyDescent="0.25">
      <c r="A20" s="42" t="s">
        <v>160</v>
      </c>
      <c r="B20" t="str">
        <f>VLOOKUP(A20,Participanti!A:B,2,0)</f>
        <v>M</v>
      </c>
      <c r="C20" t="str">
        <f>VLOOKUP(A20,Gold!B:B,1,0)</f>
        <v>Andrei Savu</v>
      </c>
      <c r="D20" t="e">
        <f>IF(B20="M",VLOOKUP(A20,#REF!,1,0),VLOOKUP(A20,#REF!,1,0))</f>
        <v>#REF!</v>
      </c>
      <c r="E20" t="str">
        <f>VLOOKUP(A20,Cataratorii!B:B,1,0)</f>
        <v>Andrei Savu</v>
      </c>
      <c r="F20" t="str">
        <f>VLOOKUP(A20,Vitezistii!B:B,1,0)</f>
        <v>Andrei Savu</v>
      </c>
      <c r="G20" t="str">
        <f>VLOOKUP(A20,Povestitorii!B:B,1,0)</f>
        <v>Andrei Savu</v>
      </c>
    </row>
    <row r="21" spans="1:7" x14ac:dyDescent="0.25">
      <c r="A21" s="42" t="s">
        <v>216</v>
      </c>
      <c r="B21" t="str">
        <f>VLOOKUP(A21,Participanti!A:B,2,0)</f>
        <v>M</v>
      </c>
      <c r="C21" t="e">
        <f>VLOOKUP(A21,Gold!B:B,1,0)</f>
        <v>#N/A</v>
      </c>
      <c r="D21" t="e">
        <f>IF(B21="M",VLOOKUP(A21,#REF!,1,0),VLOOKUP(A21,#REF!,1,0))</f>
        <v>#REF!</v>
      </c>
      <c r="E21" t="e">
        <f>VLOOKUP(A21,Cataratorii!B:B,1,0)</f>
        <v>#N/A</v>
      </c>
      <c r="F21" t="e">
        <f>VLOOKUP(A21,Vitezistii!B:B,1,0)</f>
        <v>#N/A</v>
      </c>
      <c r="G21" t="e">
        <f>VLOOKUP(A21,Povestitorii!B:B,1,0)</f>
        <v>#N/A</v>
      </c>
    </row>
    <row r="22" spans="1:7" x14ac:dyDescent="0.25">
      <c r="A22" s="42" t="s">
        <v>164</v>
      </c>
      <c r="B22" t="str">
        <f>VLOOKUP(A22,Participanti!A:B,2,0)</f>
        <v>M</v>
      </c>
      <c r="C22" t="str">
        <f>VLOOKUP(A22,Gold!B:B,1,0)</f>
        <v>Bogdan Bogdan</v>
      </c>
      <c r="D22" t="e">
        <f>IF(B22="M",VLOOKUP(A22,#REF!,1,0),VLOOKUP(A22,#REF!,1,0))</f>
        <v>#REF!</v>
      </c>
      <c r="E22" t="str">
        <f>VLOOKUP(A22,Cataratorii!B:B,1,0)</f>
        <v>Bogdan Bogdan</v>
      </c>
      <c r="F22" t="str">
        <f>VLOOKUP(A22,Vitezistii!B:B,1,0)</f>
        <v>Bogdan Bogdan</v>
      </c>
      <c r="G22" t="str">
        <f>VLOOKUP(A22,Povestitorii!B:B,1,0)</f>
        <v>Bogdan Bogdan</v>
      </c>
    </row>
    <row r="23" spans="1:7" x14ac:dyDescent="0.25">
      <c r="A23" s="42" t="s">
        <v>232</v>
      </c>
      <c r="B23" t="str">
        <f>VLOOKUP(A23,Participanti!A:B,2,0)</f>
        <v>M</v>
      </c>
      <c r="C23" t="e">
        <f>VLOOKUP(A23,Gold!B:B,1,0)</f>
        <v>#N/A</v>
      </c>
      <c r="D23" t="e">
        <f>IF(B23="M",VLOOKUP(A23,#REF!,1,0),VLOOKUP(A23,#REF!,1,0))</f>
        <v>#REF!</v>
      </c>
      <c r="E23" t="e">
        <f>VLOOKUP(A23,Cataratorii!B:B,1,0)</f>
        <v>#N/A</v>
      </c>
      <c r="F23" t="e">
        <f>VLOOKUP(A23,Vitezistii!B:B,1,0)</f>
        <v>#N/A</v>
      </c>
      <c r="G23" t="e">
        <f>VLOOKUP(A23,Povestitorii!B:B,1,0)</f>
        <v>#N/A</v>
      </c>
    </row>
    <row r="24" spans="1:7" x14ac:dyDescent="0.25">
      <c r="A24" s="42" t="s">
        <v>242</v>
      </c>
      <c r="B24" t="str">
        <f>VLOOKUP(A24,Participanti!A:B,2,0)</f>
        <v>F</v>
      </c>
      <c r="C24" t="e">
        <f>VLOOKUP(A24,Gold!B:B,1,0)</f>
        <v>#N/A</v>
      </c>
      <c r="D24" t="e">
        <f>IF(B24="M",VLOOKUP(A24,#REF!,1,0),VLOOKUP(A24,#REF!,1,0))</f>
        <v>#REF!</v>
      </c>
      <c r="E24" t="e">
        <f>VLOOKUP(A24,Cataratorii!B:B,1,0)</f>
        <v>#N/A</v>
      </c>
      <c r="F24" t="e">
        <f>VLOOKUP(A24,Vitezistii!B:B,1,0)</f>
        <v>#N/A</v>
      </c>
      <c r="G24" t="e">
        <f>VLOOKUP(A24,Povestitorii!B:B,1,0)</f>
        <v>#N/A</v>
      </c>
    </row>
    <row r="25" spans="1:7" x14ac:dyDescent="0.25">
      <c r="A25" s="42" t="s">
        <v>31</v>
      </c>
      <c r="B25" t="str">
        <f>VLOOKUP(A25,Participanti!A:B,2,0)</f>
        <v>M</v>
      </c>
      <c r="C25" t="e">
        <f>VLOOKUP(A25,Gold!B:B,1,0)</f>
        <v>#N/A</v>
      </c>
      <c r="D25" t="e">
        <f>IF(B25="M",VLOOKUP(A25,#REF!,1,0),VLOOKUP(A25,#REF!,1,0))</f>
        <v>#REF!</v>
      </c>
      <c r="E25" t="e">
        <f>VLOOKUP(A25,Cataratorii!B:B,1,0)</f>
        <v>#N/A</v>
      </c>
      <c r="F25" t="e">
        <f>VLOOKUP(A25,Vitezistii!B:B,1,0)</f>
        <v>#N/A</v>
      </c>
      <c r="G25" t="e">
        <f>VLOOKUP(A25,Povestitorii!B:B,1,0)</f>
        <v>#N/A</v>
      </c>
    </row>
    <row r="26" spans="1:7" x14ac:dyDescent="0.25">
      <c r="A26" s="42" t="s">
        <v>234</v>
      </c>
      <c r="B26" t="str">
        <f>VLOOKUP(A26,Participanti!A:B,2,0)</f>
        <v>M</v>
      </c>
      <c r="C26" t="e">
        <f>VLOOKUP(A26,Gold!B:B,1,0)</f>
        <v>#N/A</v>
      </c>
      <c r="D26" t="e">
        <f>IF(B26="M",VLOOKUP(A26,#REF!,1,0),VLOOKUP(A26,#REF!,1,0))</f>
        <v>#REF!</v>
      </c>
      <c r="E26" t="str">
        <f>VLOOKUP(A26,Cataratorii!B:B,1,0)</f>
        <v>Iulian Bejan</v>
      </c>
      <c r="F26" t="str">
        <f>VLOOKUP(A26,Vitezistii!B:B,1,0)</f>
        <v>Iulian Bejan</v>
      </c>
      <c r="G26" t="str">
        <f>VLOOKUP(A26,Povestitorii!B:B,1,0)</f>
        <v>Iulian Bejan</v>
      </c>
    </row>
    <row r="27" spans="1:7" x14ac:dyDescent="0.25">
      <c r="A27" s="42" t="s">
        <v>293</v>
      </c>
      <c r="B27" t="str">
        <f>VLOOKUP(A27,Participanti!A:B,2,0)</f>
        <v>M</v>
      </c>
      <c r="C27" t="e">
        <f>VLOOKUP(A27,Gold!B:B,1,0)</f>
        <v>#N/A</v>
      </c>
      <c r="D27" t="e">
        <f>IF(B27="M",VLOOKUP(A27,#REF!,1,0),VLOOKUP(A27,#REF!,1,0))</f>
        <v>#REF!</v>
      </c>
      <c r="E27" t="e">
        <f>VLOOKUP(A27,Cataratorii!B:B,1,0)</f>
        <v>#N/A</v>
      </c>
      <c r="F27" t="e">
        <f>VLOOKUP(A27,Vitezistii!B:B,1,0)</f>
        <v>#N/A</v>
      </c>
      <c r="G27" t="e">
        <f>VLOOKUP(A27,Povestitorii!B:B,1,0)</f>
        <v>#N/A</v>
      </c>
    </row>
    <row r="28" spans="1:7" x14ac:dyDescent="0.25">
      <c r="A28" s="42" t="s">
        <v>295</v>
      </c>
      <c r="B28" t="str">
        <f>VLOOKUP(A28,Participanti!A:B,2,0)</f>
        <v>M</v>
      </c>
      <c r="C28" t="e">
        <f>VLOOKUP(A28,Gold!B:B,1,0)</f>
        <v>#N/A</v>
      </c>
      <c r="D28" t="e">
        <f>IF(B28="M",VLOOKUP(A28,#REF!,1,0),VLOOKUP(A28,#REF!,1,0))</f>
        <v>#REF!</v>
      </c>
      <c r="E28" t="e">
        <f>VLOOKUP(A28,Cataratorii!B:B,1,0)</f>
        <v>#N/A</v>
      </c>
      <c r="F28" t="e">
        <f>VLOOKUP(A28,Vitezistii!B:B,1,0)</f>
        <v>#N/A</v>
      </c>
      <c r="G28" t="e">
        <f>VLOOKUP(A28,Povestitorii!B:B,1,0)</f>
        <v>#N/A</v>
      </c>
    </row>
    <row r="29" spans="1:7" x14ac:dyDescent="0.25">
      <c r="A29" s="42" t="s">
        <v>307</v>
      </c>
      <c r="B29" t="str">
        <f>VLOOKUP(A29,Participanti!A:B,2,0)</f>
        <v>M</v>
      </c>
      <c r="C29" t="e">
        <f>VLOOKUP(A29,Gold!B:B,1,0)</f>
        <v>#N/A</v>
      </c>
      <c r="D29" t="e">
        <f>IF(B29="M",VLOOKUP(A29,#REF!,1,0),VLOOKUP(A29,#REF!,1,0))</f>
        <v>#REF!</v>
      </c>
      <c r="E29" t="e">
        <f>VLOOKUP(A29,Cataratorii!B:B,1,0)</f>
        <v>#N/A</v>
      </c>
      <c r="F29" t="e">
        <f>VLOOKUP(A29,Vitezistii!B:B,1,0)</f>
        <v>#N/A</v>
      </c>
      <c r="G29" t="e">
        <f>VLOOKUP(A29,Povestitorii!B:B,1,0)</f>
        <v>#N/A</v>
      </c>
    </row>
    <row r="30" spans="1:7" x14ac:dyDescent="0.25">
      <c r="A30" s="42" t="s">
        <v>159</v>
      </c>
      <c r="B30" t="str">
        <f>VLOOKUP(A30,Participanti!A:B,2,0)</f>
        <v>M</v>
      </c>
      <c r="C30" t="e">
        <f>VLOOKUP(A30,Gold!B:B,1,0)</f>
        <v>#N/A</v>
      </c>
      <c r="D30" t="e">
        <f>IF(B30="M",VLOOKUP(A30,#REF!,1,0),VLOOKUP(A30,#REF!,1,0))</f>
        <v>#REF!</v>
      </c>
      <c r="E30" t="e">
        <f>VLOOKUP(A30,Cataratorii!B:B,1,0)</f>
        <v>#N/A</v>
      </c>
      <c r="F30" t="e">
        <f>VLOOKUP(A30,Vitezistii!B:B,1,0)</f>
        <v>#N/A</v>
      </c>
      <c r="G30" t="e">
        <f>VLOOKUP(A30,Povestitorii!B:B,1,0)</f>
        <v>#N/A</v>
      </c>
    </row>
    <row r="31" spans="1:7" x14ac:dyDescent="0.25">
      <c r="A31" s="42" t="s">
        <v>147</v>
      </c>
      <c r="B31" t="str">
        <f>VLOOKUP(A31,Participanti!A:B,2,0)</f>
        <v>M</v>
      </c>
      <c r="C31" t="e">
        <f>VLOOKUP(A31,Gold!B:B,1,0)</f>
        <v>#N/A</v>
      </c>
      <c r="D31" t="e">
        <f>IF(B31="M",VLOOKUP(A31,#REF!,1,0),VLOOKUP(A31,#REF!,1,0))</f>
        <v>#REF!</v>
      </c>
      <c r="E31" t="e">
        <f>VLOOKUP(A31,Cataratorii!B:B,1,0)</f>
        <v>#N/A</v>
      </c>
      <c r="F31" t="e">
        <f>VLOOKUP(A31,Vitezistii!B:B,1,0)</f>
        <v>#N/A</v>
      </c>
      <c r="G31" t="e">
        <f>VLOOKUP(A31,Povestitorii!B:B,1,0)</f>
        <v>#N/A</v>
      </c>
    </row>
    <row r="32" spans="1:7" x14ac:dyDescent="0.25">
      <c r="A32" s="42" t="s">
        <v>291</v>
      </c>
      <c r="B32" t="e">
        <f>VLOOKUP(A32,Participanti!A:B,2,0)</f>
        <v>#N/A</v>
      </c>
      <c r="C32" t="e">
        <f>VLOOKUP(A32,Gold!B:B,1,0)</f>
        <v>#N/A</v>
      </c>
      <c r="D32" t="e">
        <f>IF(B32="M",VLOOKUP(A32,#REF!,1,0),VLOOKUP(A32,#REF!,1,0))</f>
        <v>#N/A</v>
      </c>
      <c r="E32" t="e">
        <f>VLOOKUP(A32,Cataratorii!B:B,1,0)</f>
        <v>#N/A</v>
      </c>
      <c r="F32" t="e">
        <f>VLOOKUP(A32,Vitezistii!B:B,1,0)</f>
        <v>#N/A</v>
      </c>
      <c r="G32" t="e">
        <f>VLOOKUP(A32,Povestitorii!B:B,1,0)</f>
        <v>#N/A</v>
      </c>
    </row>
    <row r="33" spans="1:7" x14ac:dyDescent="0.25">
      <c r="A33" s="42" t="s">
        <v>39</v>
      </c>
      <c r="B33" t="str">
        <f>VLOOKUP(A33,Participanti!A:B,2,0)</f>
        <v>M</v>
      </c>
      <c r="C33" t="str">
        <f>VLOOKUP(A33,Gold!B:B,1,0)</f>
        <v>Danciu Alin Stelian</v>
      </c>
      <c r="D33" t="e">
        <f>IF(B33="M",VLOOKUP(A33,#REF!,1,0),VLOOKUP(A33,#REF!,1,0))</f>
        <v>#REF!</v>
      </c>
      <c r="E33" t="str">
        <f>VLOOKUP(A33,Cataratorii!B:B,1,0)</f>
        <v>Danciu Alin Stelian</v>
      </c>
      <c r="F33" t="str">
        <f>VLOOKUP(A33,Vitezistii!B:B,1,0)</f>
        <v>Danciu Alin Stelian</v>
      </c>
      <c r="G33" t="str">
        <f>VLOOKUP(A33,Povestitorii!B:B,1,0)</f>
        <v>Danciu Alin Stelian</v>
      </c>
    </row>
    <row r="34" spans="1:7" x14ac:dyDescent="0.25">
      <c r="A34" s="42" t="s">
        <v>168</v>
      </c>
      <c r="B34" t="str">
        <f>VLOOKUP(A34,Participanti!A:B,2,0)</f>
        <v>M</v>
      </c>
      <c r="C34" t="e">
        <f>VLOOKUP(A34,Gold!B:B,1,0)</f>
        <v>#N/A</v>
      </c>
      <c r="D34" t="e">
        <f>IF(B34="M",VLOOKUP(A34,#REF!,1,0),VLOOKUP(A34,#REF!,1,0))</f>
        <v>#REF!</v>
      </c>
      <c r="E34" t="e">
        <f>VLOOKUP(A34,Cataratorii!B:B,1,0)</f>
        <v>#N/A</v>
      </c>
      <c r="F34" t="e">
        <f>VLOOKUP(A34,Vitezistii!B:B,1,0)</f>
        <v>#N/A</v>
      </c>
      <c r="G34" t="e">
        <f>VLOOKUP(A34,Povestitorii!B:B,1,0)</f>
        <v>#N/A</v>
      </c>
    </row>
    <row r="35" spans="1:7" x14ac:dyDescent="0.25">
      <c r="A35" s="42" t="s">
        <v>297</v>
      </c>
      <c r="B35" t="str">
        <f>VLOOKUP(A35,Participanti!A:B,2,0)</f>
        <v>M</v>
      </c>
      <c r="C35" t="e">
        <f>VLOOKUP(A35,Gold!B:B,1,0)</f>
        <v>#N/A</v>
      </c>
      <c r="D35" t="e">
        <f>IF(B35="M",VLOOKUP(A35,#REF!,1,0),VLOOKUP(A35,#REF!,1,0))</f>
        <v>#REF!</v>
      </c>
      <c r="E35" t="e">
        <f>VLOOKUP(A35,Cataratorii!B:B,1,0)</f>
        <v>#N/A</v>
      </c>
      <c r="F35" t="e">
        <f>VLOOKUP(A35,Vitezistii!B:B,1,0)</f>
        <v>#N/A</v>
      </c>
      <c r="G35" t="e">
        <f>VLOOKUP(A35,Povestitorii!B:B,1,0)</f>
        <v>#N/A</v>
      </c>
    </row>
    <row r="36" spans="1:7" x14ac:dyDescent="0.25">
      <c r="A36" s="42" t="s">
        <v>200</v>
      </c>
      <c r="B36" t="str">
        <f>VLOOKUP(A36,Participanti!A:B,2,0)</f>
        <v>F</v>
      </c>
      <c r="C36" t="str">
        <f>VLOOKUP(A36,Gold!B:B,1,0)</f>
        <v>Dolores Panait</v>
      </c>
      <c r="D36" t="e">
        <f>IF(B36="M",VLOOKUP(A36,#REF!,1,0),VLOOKUP(A36,#REF!,1,0))</f>
        <v>#REF!</v>
      </c>
      <c r="E36" t="str">
        <f>VLOOKUP(A36,Cataratorii!B:B,1,0)</f>
        <v>Dolores Panait</v>
      </c>
      <c r="F36" t="str">
        <f>VLOOKUP(A36,Vitezistii!B:B,1,0)</f>
        <v>Dolores Panait</v>
      </c>
      <c r="G36" t="str">
        <f>VLOOKUP(A36,Povestitorii!B:B,1,0)</f>
        <v>Dolores Panait</v>
      </c>
    </row>
    <row r="37" spans="1:7" x14ac:dyDescent="0.25">
      <c r="A37" s="42" t="s">
        <v>218</v>
      </c>
      <c r="B37" t="str">
        <f>VLOOKUP(A37,Participanti!A:B,2,0)</f>
        <v>F</v>
      </c>
      <c r="C37" t="e">
        <f>VLOOKUP(A37,Gold!B:B,1,0)</f>
        <v>#N/A</v>
      </c>
      <c r="D37" t="e">
        <f>IF(B37="M",VLOOKUP(A37,#REF!,1,0),VLOOKUP(A37,#REF!,1,0))</f>
        <v>#REF!</v>
      </c>
      <c r="E37" t="e">
        <f>VLOOKUP(A37,Cataratorii!B:B,1,0)</f>
        <v>#N/A</v>
      </c>
      <c r="F37" t="e">
        <f>VLOOKUP(A37,Vitezistii!B:B,1,0)</f>
        <v>#N/A</v>
      </c>
      <c r="G37" t="e">
        <f>VLOOKUP(A37,Povestitorii!B:B,1,0)</f>
        <v>#N/A</v>
      </c>
    </row>
    <row r="38" spans="1:7" x14ac:dyDescent="0.25">
      <c r="A38" s="42" t="s">
        <v>173</v>
      </c>
      <c r="B38" t="str">
        <f>VLOOKUP(A38,Participanti!A:B,2,0)</f>
        <v>M</v>
      </c>
      <c r="C38" t="e">
        <f>VLOOKUP(A38,Gold!B:B,1,0)</f>
        <v>#N/A</v>
      </c>
      <c r="D38" t="e">
        <f>IF(B38="M",VLOOKUP(A38,#REF!,1,0),VLOOKUP(A38,#REF!,1,0))</f>
        <v>#REF!</v>
      </c>
      <c r="E38" t="str">
        <f>VLOOKUP(A38,Cataratorii!B:B,1,0)</f>
        <v>Catalin Boboc</v>
      </c>
      <c r="F38" t="str">
        <f>VLOOKUP(A38,Vitezistii!B:B,1,0)</f>
        <v>Catalin Boboc</v>
      </c>
      <c r="G38" t="str">
        <f>VLOOKUP(A38,Povestitorii!B:B,1,0)</f>
        <v>Catalin Boboc</v>
      </c>
    </row>
    <row r="39" spans="1:7" x14ac:dyDescent="0.25">
      <c r="A39" s="42" t="s">
        <v>251</v>
      </c>
      <c r="B39" t="str">
        <f>VLOOKUP(A39,Participanti!A:B,2,0)</f>
        <v>M</v>
      </c>
      <c r="C39" t="e">
        <f>VLOOKUP(A39,Gold!B:B,1,0)</f>
        <v>#N/A</v>
      </c>
      <c r="D39" t="e">
        <f>IF(B39="M",VLOOKUP(A39,#REF!,1,0),VLOOKUP(A39,#REF!,1,0))</f>
        <v>#REF!</v>
      </c>
      <c r="E39" t="e">
        <f>VLOOKUP(A39,Cataratorii!B:B,1,0)</f>
        <v>#N/A</v>
      </c>
      <c r="F39" t="e">
        <f>VLOOKUP(A39,Vitezistii!B:B,1,0)</f>
        <v>#N/A</v>
      </c>
      <c r="G39" t="e">
        <f>VLOOKUP(A39,Povestitorii!B:B,1,0)</f>
        <v>#N/A</v>
      </c>
    </row>
    <row r="40" spans="1:7" x14ac:dyDescent="0.25">
      <c r="A40" s="42" t="s">
        <v>229</v>
      </c>
      <c r="B40" t="str">
        <f>VLOOKUP(A40,Participanti!A:B,2,0)</f>
        <v>M</v>
      </c>
      <c r="C40" t="e">
        <f>VLOOKUP(A40,Gold!B:B,1,0)</f>
        <v>#N/A</v>
      </c>
      <c r="D40" t="e">
        <f>IF(B40="M",VLOOKUP(A40,#REF!,1,0),VLOOKUP(A40,#REF!,1,0))</f>
        <v>#REF!</v>
      </c>
      <c r="E40" t="e">
        <f>VLOOKUP(A40,Cataratorii!B:B,1,0)</f>
        <v>#N/A</v>
      </c>
      <c r="F40" t="e">
        <f>VLOOKUP(A40,Vitezistii!B:B,1,0)</f>
        <v>#N/A</v>
      </c>
      <c r="G40" t="e">
        <f>VLOOKUP(A40,Povestitorii!B:B,1,0)</f>
        <v>#N/A</v>
      </c>
    </row>
    <row r="41" spans="1:7" x14ac:dyDescent="0.25">
      <c r="A41" s="42" t="s">
        <v>199</v>
      </c>
      <c r="B41" t="str">
        <f>VLOOKUP(A41,Participanti!A:B,2,0)</f>
        <v>F</v>
      </c>
      <c r="C41" t="e">
        <f>VLOOKUP(A41,Gold!B:B,1,0)</f>
        <v>#N/A</v>
      </c>
      <c r="D41" t="e">
        <f>IF(B41="M",VLOOKUP(A41,#REF!,1,0),VLOOKUP(A41,#REF!,1,0))</f>
        <v>#REF!</v>
      </c>
      <c r="E41" t="e">
        <f>VLOOKUP(A41,Cataratorii!B:B,1,0)</f>
        <v>#N/A</v>
      </c>
      <c r="F41" t="e">
        <f>VLOOKUP(A41,Vitezistii!B:B,1,0)</f>
        <v>#N/A</v>
      </c>
      <c r="G41" t="e">
        <f>VLOOKUP(A41,Povestitorii!B:B,1,0)</f>
        <v>#N/A</v>
      </c>
    </row>
    <row r="42" spans="1:7" x14ac:dyDescent="0.25">
      <c r="A42" s="42" t="s">
        <v>170</v>
      </c>
      <c r="B42" t="str">
        <f>VLOOKUP(A42,Participanti!A:B,2,0)</f>
        <v>M</v>
      </c>
      <c r="C42" t="e">
        <f>VLOOKUP(A42,Gold!B:B,1,0)</f>
        <v>#N/A</v>
      </c>
      <c r="D42" t="e">
        <f>IF(B42="M",VLOOKUP(A42,#REF!,1,0),VLOOKUP(A42,#REF!,1,0))</f>
        <v>#REF!</v>
      </c>
      <c r="E42" t="e">
        <f>VLOOKUP(A42,Cataratorii!B:B,1,0)</f>
        <v>#N/A</v>
      </c>
      <c r="F42" t="e">
        <f>VLOOKUP(A42,Vitezistii!B:B,1,0)</f>
        <v>#N/A</v>
      </c>
      <c r="G42" t="e">
        <f>VLOOKUP(A42,Povestitorii!B:B,1,0)</f>
        <v>#N/A</v>
      </c>
    </row>
    <row r="43" spans="1:7" x14ac:dyDescent="0.25">
      <c r="A43" s="42" t="s">
        <v>174</v>
      </c>
      <c r="B43" t="str">
        <f>VLOOKUP(A43,Participanti!A:B,2,0)</f>
        <v>M</v>
      </c>
      <c r="C43" t="e">
        <f>VLOOKUP(A43,Gold!B:B,1,0)</f>
        <v>#N/A</v>
      </c>
      <c r="D43" t="e">
        <f>IF(B43="M",VLOOKUP(A43,#REF!,1,0),VLOOKUP(A43,#REF!,1,0))</f>
        <v>#REF!</v>
      </c>
      <c r="E43" t="str">
        <f>VLOOKUP(A43,Cataratorii!B:B,1,0)</f>
        <v>Catalin Stanescu</v>
      </c>
      <c r="F43" t="str">
        <f>VLOOKUP(A43,Vitezistii!B:B,1,0)</f>
        <v>Catalin Stanescu</v>
      </c>
      <c r="G43" t="str">
        <f>VLOOKUP(A43,Povestitorii!B:B,1,0)</f>
        <v>Catalin Stanescu</v>
      </c>
    </row>
    <row r="44" spans="1:7" x14ac:dyDescent="0.25">
      <c r="A44" s="42" t="s">
        <v>180</v>
      </c>
      <c r="B44" t="str">
        <f>VLOOKUP(A44,Participanti!A:B,2,0)</f>
        <v>M</v>
      </c>
      <c r="C44" t="e">
        <f>VLOOKUP(A44,Gold!B:B,1,0)</f>
        <v>#N/A</v>
      </c>
      <c r="D44" t="e">
        <f>IF(B44="M",VLOOKUP(A44,#REF!,1,0),VLOOKUP(A44,#REF!,1,0))</f>
        <v>#REF!</v>
      </c>
      <c r="E44" t="str">
        <f>VLOOKUP(A44,Cataratorii!B:B,1,0)</f>
        <v>Cornel Neagu</v>
      </c>
      <c r="F44" t="str">
        <f>VLOOKUP(A44,Vitezistii!B:B,1,0)</f>
        <v>Cornel Neagu</v>
      </c>
      <c r="G44" t="str">
        <f>VLOOKUP(A44,Povestitorii!B:B,1,0)</f>
        <v>Cornel Neagu</v>
      </c>
    </row>
    <row r="45" spans="1:7" x14ac:dyDescent="0.25">
      <c r="A45" s="42" t="s">
        <v>182</v>
      </c>
      <c r="B45" t="str">
        <f>VLOOKUP(A45,Participanti!A:B,2,0)</f>
        <v>M</v>
      </c>
      <c r="C45" t="str">
        <f>VLOOKUP(A45,Gold!B:B,1,0)</f>
        <v>Corneliu Andresoi</v>
      </c>
      <c r="D45" t="e">
        <f>IF(B45="M",VLOOKUP(A45,#REF!,1,0),VLOOKUP(A45,#REF!,1,0))</f>
        <v>#REF!</v>
      </c>
      <c r="E45" t="str">
        <f>VLOOKUP(A45,Cataratorii!B:B,1,0)</f>
        <v>Corneliu Andresoi</v>
      </c>
      <c r="F45" t="str">
        <f>VLOOKUP(A45,Vitezistii!B:B,1,0)</f>
        <v>Corneliu Andresoi</v>
      </c>
      <c r="G45" t="str">
        <f>VLOOKUP(A45,Povestitorii!B:B,1,0)</f>
        <v>Corneliu Andresoi</v>
      </c>
    </row>
    <row r="46" spans="1:7" x14ac:dyDescent="0.25">
      <c r="A46" s="42" t="s">
        <v>122</v>
      </c>
      <c r="B46" t="str">
        <f>VLOOKUP(A46,Participanti!A:B,2,0)</f>
        <v>M</v>
      </c>
      <c r="C46" t="str">
        <f>VLOOKUP(A46,Gold!B:B,1,0)</f>
        <v>Ifrim Gheorghe</v>
      </c>
      <c r="D46" t="e">
        <f>IF(B46="M",VLOOKUP(A46,#REF!,1,0),VLOOKUP(A46,#REF!,1,0))</f>
        <v>#REF!</v>
      </c>
      <c r="E46" t="str">
        <f>VLOOKUP(A46,Cataratorii!B:B,1,0)</f>
        <v>Ifrim Gheorghe</v>
      </c>
      <c r="F46" t="str">
        <f>VLOOKUP(A46,Vitezistii!B:B,1,0)</f>
        <v>Ifrim Gheorghe</v>
      </c>
      <c r="G46" t="str">
        <f>VLOOKUP(A46,Povestitorii!B:B,1,0)</f>
        <v>Ifrim Gheorghe</v>
      </c>
    </row>
    <row r="47" spans="1:7" x14ac:dyDescent="0.25">
      <c r="A47" s="42" t="s">
        <v>239</v>
      </c>
      <c r="B47" t="str">
        <f>VLOOKUP(A47,Participanti!A:B,2,0)</f>
        <v>F</v>
      </c>
      <c r="C47" t="e">
        <f>VLOOKUP(A47,Gold!B:B,1,0)</f>
        <v>#N/A</v>
      </c>
      <c r="D47" t="e">
        <f>IF(B47="M",VLOOKUP(A47,#REF!,1,0),VLOOKUP(A47,#REF!,1,0))</f>
        <v>#REF!</v>
      </c>
      <c r="E47" t="e">
        <f>VLOOKUP(A47,Cataratorii!B:B,1,0)</f>
        <v>#N/A</v>
      </c>
      <c r="F47" t="e">
        <f>VLOOKUP(A47,Vitezistii!B:B,1,0)</f>
        <v>#N/A</v>
      </c>
      <c r="G47" t="e">
        <f>VLOOKUP(A47,Povestitorii!B:B,1,0)</f>
        <v>#N/A</v>
      </c>
    </row>
    <row r="48" spans="1:7" x14ac:dyDescent="0.25">
      <c r="A48" s="42" t="s">
        <v>146</v>
      </c>
      <c r="B48" t="str">
        <f>VLOOKUP(A48,Participanti!A:B,2,0)</f>
        <v>M</v>
      </c>
      <c r="C48" t="e">
        <f>VLOOKUP(A48,Gold!B:B,1,0)</f>
        <v>#N/A</v>
      </c>
      <c r="D48" t="e">
        <f>IF(B48="M",VLOOKUP(A48,#REF!,1,0),VLOOKUP(A48,#REF!,1,0))</f>
        <v>#REF!</v>
      </c>
      <c r="E48" t="e">
        <f>VLOOKUP(A48,Cataratorii!B:B,1,0)</f>
        <v>#N/A</v>
      </c>
      <c r="F48" t="e">
        <f>VLOOKUP(A48,Vitezistii!B:B,1,0)</f>
        <v>#N/A</v>
      </c>
      <c r="G48" t="e">
        <f>VLOOKUP(A48,Povestitorii!B:B,1,0)</f>
        <v>#N/A</v>
      </c>
    </row>
    <row r="49" spans="1:7" x14ac:dyDescent="0.25">
      <c r="A49" s="42" t="s">
        <v>289</v>
      </c>
      <c r="B49" t="str">
        <f>VLOOKUP(A49,Participanti!A:B,2,0)</f>
        <v>M</v>
      </c>
      <c r="C49" t="e">
        <f>VLOOKUP(A49,Gold!B:B,1,0)</f>
        <v>#N/A</v>
      </c>
      <c r="D49" t="e">
        <f>IF(B49="M",VLOOKUP(A49,#REF!,1,0),VLOOKUP(A49,#REF!,1,0))</f>
        <v>#REF!</v>
      </c>
      <c r="E49" t="e">
        <f>VLOOKUP(A49,Cataratorii!B:B,1,0)</f>
        <v>#N/A</v>
      </c>
      <c r="F49" t="e">
        <f>VLOOKUP(A49,Vitezistii!B:B,1,0)</f>
        <v>#N/A</v>
      </c>
      <c r="G49" t="e">
        <f>VLOOKUP(A49,Povestitorii!B:B,1,0)</f>
        <v>#N/A</v>
      </c>
    </row>
    <row r="50" spans="1:7" x14ac:dyDescent="0.25">
      <c r="A50" s="42" t="s">
        <v>205</v>
      </c>
      <c r="B50" t="str">
        <f>VLOOKUP(A50,Participanti!A:B,2,0)</f>
        <v>M</v>
      </c>
      <c r="C50" t="e">
        <f>VLOOKUP(A50,Gold!B:B,1,0)</f>
        <v>#N/A</v>
      </c>
      <c r="D50" t="e">
        <f>IF(B50="M",VLOOKUP(A50,#REF!,1,0),VLOOKUP(A50,#REF!,1,0))</f>
        <v>#REF!</v>
      </c>
      <c r="E50" t="str">
        <f>VLOOKUP(A50,Cataratorii!B:B,1,0)</f>
        <v>Florian Nastase</v>
      </c>
      <c r="F50" t="str">
        <f>VLOOKUP(A50,Vitezistii!B:B,1,0)</f>
        <v>Florian Nastase</v>
      </c>
      <c r="G50" t="str">
        <f>VLOOKUP(A50,Povestitorii!B:B,1,0)</f>
        <v>Florian Nastase</v>
      </c>
    </row>
    <row r="51" spans="1:7" x14ac:dyDescent="0.25">
      <c r="A51" s="42" t="s">
        <v>7</v>
      </c>
      <c r="B51" t="str">
        <f>VLOOKUP(A51,Participanti!A:B,2,0)</f>
        <v>M</v>
      </c>
      <c r="C51" t="str">
        <f>VLOOKUP(A51,Gold!B:B,1,0)</f>
        <v>Codrin Constantin</v>
      </c>
      <c r="D51" t="e">
        <f>IF(B51="M",VLOOKUP(A51,#REF!,1,0),VLOOKUP(A51,#REF!,1,0))</f>
        <v>#REF!</v>
      </c>
      <c r="E51" t="str">
        <f>VLOOKUP(A51,Cataratorii!B:B,1,0)</f>
        <v>Codrin Constantin</v>
      </c>
      <c r="F51" t="str">
        <f>VLOOKUP(A51,Vitezistii!B:B,1,0)</f>
        <v>Codrin Constantin</v>
      </c>
      <c r="G51" t="str">
        <f>VLOOKUP(A51,Povestitorii!B:B,1,0)</f>
        <v>Codrin Constantin</v>
      </c>
    </row>
    <row r="52" spans="1:7" x14ac:dyDescent="0.25">
      <c r="A52" s="42" t="s">
        <v>250</v>
      </c>
      <c r="B52" t="str">
        <f>VLOOKUP(A52,Participanti!A:B,2,0)</f>
        <v>F</v>
      </c>
      <c r="C52" t="e">
        <f>VLOOKUP(A52,Gold!B:B,1,0)</f>
        <v>#N/A</v>
      </c>
      <c r="D52" t="e">
        <f>IF(B52="M",VLOOKUP(A52,#REF!,1,0),VLOOKUP(A52,#REF!,1,0))</f>
        <v>#REF!</v>
      </c>
      <c r="E52" t="str">
        <f>VLOOKUP(A52,Cataratorii!B:B,1,0)</f>
        <v>Marica Cristina</v>
      </c>
      <c r="F52" t="str">
        <f>VLOOKUP(A52,Vitezistii!B:B,1,0)</f>
        <v>Marica Cristina</v>
      </c>
      <c r="G52" t="str">
        <f>VLOOKUP(A52,Povestitorii!B:B,1,0)</f>
        <v>Marica Cristina</v>
      </c>
    </row>
    <row r="53" spans="1:7" x14ac:dyDescent="0.25">
      <c r="A53" s="42" t="s">
        <v>304</v>
      </c>
      <c r="B53" t="str">
        <f>VLOOKUP(A53,Participanti!A:B,2,0)</f>
        <v>F</v>
      </c>
      <c r="C53" t="e">
        <f>VLOOKUP(A53,Gold!B:B,1,0)</f>
        <v>#N/A</v>
      </c>
      <c r="D53" t="e">
        <f>IF(B53="M",VLOOKUP(A53,#REF!,1,0),VLOOKUP(A53,#REF!,1,0))</f>
        <v>#REF!</v>
      </c>
      <c r="E53" t="e">
        <f>VLOOKUP(A53,Cataratorii!B:B,1,0)</f>
        <v>#N/A</v>
      </c>
      <c r="F53" t="e">
        <f>VLOOKUP(A53,Vitezistii!B:B,1,0)</f>
        <v>#N/A</v>
      </c>
      <c r="G53" t="e">
        <f>VLOOKUP(A53,Povestitorii!B:B,1,0)</f>
        <v>#N/A</v>
      </c>
    </row>
    <row r="54" spans="1:7" x14ac:dyDescent="0.25">
      <c r="A54" s="42" t="s">
        <v>306</v>
      </c>
      <c r="B54" t="str">
        <f>VLOOKUP(A54,Participanti!A:B,2,0)</f>
        <v>M</v>
      </c>
      <c r="C54" t="e">
        <f>VLOOKUP(A54,Gold!B:B,1,0)</f>
        <v>#N/A</v>
      </c>
      <c r="D54" t="e">
        <f>IF(B54="M",VLOOKUP(A54,#REF!,1,0),VLOOKUP(A54,#REF!,1,0))</f>
        <v>#REF!</v>
      </c>
      <c r="E54" t="e">
        <f>VLOOKUP(A54,Cataratorii!B:B,1,0)</f>
        <v>#N/A</v>
      </c>
      <c r="F54" t="e">
        <f>VLOOKUP(A54,Vitezistii!B:B,1,0)</f>
        <v>#N/A</v>
      </c>
      <c r="G54" t="e">
        <f>VLOOKUP(A54,Povestitorii!B:B,1,0)</f>
        <v>#N/A</v>
      </c>
    </row>
    <row r="55" spans="1:7" x14ac:dyDescent="0.25">
      <c r="A55" s="42" t="s">
        <v>231</v>
      </c>
      <c r="B55" t="str">
        <f>VLOOKUP(A55,Participanti!A:B,2,0)</f>
        <v>M</v>
      </c>
      <c r="C55" t="str">
        <f>VLOOKUP(A55,Gold!B:B,1,0)</f>
        <v>Ionut Bogdan Bledea</v>
      </c>
      <c r="D55" t="e">
        <f>IF(B55="M",VLOOKUP(A55,#REF!,1,0),VLOOKUP(A55,#REF!,1,0))</f>
        <v>#REF!</v>
      </c>
      <c r="E55" t="str">
        <f>VLOOKUP(A55,Cataratorii!B:B,1,0)</f>
        <v>Ionut Bogdan Bledea</v>
      </c>
      <c r="F55" t="str">
        <f>VLOOKUP(A55,Vitezistii!B:B,1,0)</f>
        <v>Ionut Bogdan Bledea</v>
      </c>
      <c r="G55" t="str">
        <f>VLOOKUP(A55,Povestitorii!B:B,1,0)</f>
        <v>Ionut Bogdan Bledea</v>
      </c>
    </row>
    <row r="56" spans="1:7" x14ac:dyDescent="0.25">
      <c r="A56" s="42" t="s">
        <v>104</v>
      </c>
      <c r="B56" t="e">
        <f>VLOOKUP(A56,Participanti!A:B,2,0)</f>
        <v>#N/A</v>
      </c>
      <c r="C56" t="e">
        <f>VLOOKUP(A56,Gold!B:B,1,0)</f>
        <v>#N/A</v>
      </c>
      <c r="D56" t="e">
        <f>IF(B56="M",VLOOKUP(A56,#REF!,1,0),VLOOKUP(A56,#REF!,1,0))</f>
        <v>#N/A</v>
      </c>
      <c r="E56" t="e">
        <f>VLOOKUP(A56,Cataratorii!B:B,1,0)</f>
        <v>#N/A</v>
      </c>
      <c r="F56" t="e">
        <f>VLOOKUP(A56,Vitezistii!B:B,1,0)</f>
        <v>#N/A</v>
      </c>
      <c r="G56" t="e">
        <f>VLOOKUP(A56,Povestitorii!B:B,1,0)</f>
        <v>#N/A</v>
      </c>
    </row>
    <row r="57" spans="1:7" x14ac:dyDescent="0.25">
      <c r="A57" s="42" t="s">
        <v>109</v>
      </c>
      <c r="B57" t="str">
        <f>VLOOKUP(A57,Participanti!A:B,2,0)</f>
        <v>M</v>
      </c>
      <c r="C57" t="e">
        <f>VLOOKUP(A57,Gold!B:B,1,0)</f>
        <v>#N/A</v>
      </c>
      <c r="D57" t="e">
        <f>IF(B57="M",VLOOKUP(A57,#REF!,1,0),VLOOKUP(A57,#REF!,1,0))</f>
        <v>#REF!</v>
      </c>
      <c r="E57" t="str">
        <f>VLOOKUP(A57,Cataratorii!B:B,1,0)</f>
        <v>Mirea Gabriel Umberto</v>
      </c>
      <c r="F57" t="str">
        <f>VLOOKUP(A57,Vitezistii!B:B,1,0)</f>
        <v>Mirea Gabriel Umberto</v>
      </c>
      <c r="G57" t="str">
        <f>VLOOKUP(A57,Povestitorii!B:B,1,0)</f>
        <v>Mirea Gabriel Umberto</v>
      </c>
    </row>
    <row r="58" spans="1:7" x14ac:dyDescent="0.25">
      <c r="A58" s="42" t="s">
        <v>167</v>
      </c>
      <c r="B58" t="e">
        <f>VLOOKUP(A58,Participanti!A:B,2,0)</f>
        <v>#N/A</v>
      </c>
      <c r="C58" t="e">
        <f>VLOOKUP(A58,Gold!B:B,1,0)</f>
        <v>#N/A</v>
      </c>
      <c r="D58" t="e">
        <f>IF(B58="M",VLOOKUP(A58,#REF!,1,0),VLOOKUP(A58,#REF!,1,0))</f>
        <v>#N/A</v>
      </c>
      <c r="E58" t="e">
        <f>VLOOKUP(A58,Cataratorii!B:B,1,0)</f>
        <v>#N/A</v>
      </c>
      <c r="F58" t="e">
        <f>VLOOKUP(A58,Vitezistii!B:B,1,0)</f>
        <v>#N/A</v>
      </c>
      <c r="G58" t="e">
        <f>VLOOKUP(A58,Povestitorii!B:B,1,0)</f>
        <v>#N/A</v>
      </c>
    </row>
    <row r="59" spans="1:7" x14ac:dyDescent="0.25">
      <c r="A59" s="42" t="s">
        <v>13</v>
      </c>
      <c r="B59" t="str">
        <f>VLOOKUP(A59,Participanti!A:B,2,0)</f>
        <v>M</v>
      </c>
      <c r="C59" t="str">
        <f>VLOOKUP(A59,Gold!B:B,1,0)</f>
        <v>Robert Herman</v>
      </c>
      <c r="D59" t="e">
        <f>IF(B59="M",VLOOKUP(A59,#REF!,1,0),VLOOKUP(A59,#REF!,1,0))</f>
        <v>#REF!</v>
      </c>
      <c r="E59" t="str">
        <f>VLOOKUP(A59,Cataratorii!B:B,1,0)</f>
        <v>Robert Herman</v>
      </c>
      <c r="F59" t="str">
        <f>VLOOKUP(A59,Vitezistii!B:B,1,0)</f>
        <v>Robert Herman</v>
      </c>
      <c r="G59" t="str">
        <f>VLOOKUP(A59,Povestitorii!B:B,1,0)</f>
        <v>Robert Herman</v>
      </c>
    </row>
    <row r="60" spans="1:7" x14ac:dyDescent="0.25">
      <c r="A60" s="42" t="s">
        <v>273</v>
      </c>
      <c r="B60" t="str">
        <f>VLOOKUP(A60,Participanti!A:B,2,0)</f>
        <v>F</v>
      </c>
      <c r="C60" t="e">
        <f>VLOOKUP(A60,Gold!B:B,1,0)</f>
        <v>#N/A</v>
      </c>
      <c r="D60" t="e">
        <f>IF(B60="M",VLOOKUP(A60,#REF!,1,0),VLOOKUP(A60,#REF!,1,0))</f>
        <v>#REF!</v>
      </c>
      <c r="E60" t="e">
        <f>VLOOKUP(A60,Cataratorii!B:B,1,0)</f>
        <v>#N/A</v>
      </c>
      <c r="F60" t="e">
        <f>VLOOKUP(A60,Vitezistii!B:B,1,0)</f>
        <v>#N/A</v>
      </c>
      <c r="G60" t="e">
        <f>VLOOKUP(A60,Povestitorii!B:B,1,0)</f>
        <v>#N/A</v>
      </c>
    </row>
    <row r="61" spans="1:7" x14ac:dyDescent="0.25">
      <c r="A61" s="42" t="s">
        <v>222</v>
      </c>
      <c r="B61" t="str">
        <f>VLOOKUP(A61,Participanti!A:B,2,0)</f>
        <v>M</v>
      </c>
      <c r="C61" t="e">
        <f>VLOOKUP(A61,Gold!B:B,1,0)</f>
        <v>#N/A</v>
      </c>
      <c r="D61" t="e">
        <f>IF(B61="M",VLOOKUP(A61,#REF!,1,0),VLOOKUP(A61,#REF!,1,0))</f>
        <v>#REF!</v>
      </c>
      <c r="E61" t="e">
        <f>VLOOKUP(A61,Cataratorii!B:B,1,0)</f>
        <v>#N/A</v>
      </c>
      <c r="F61" t="e">
        <f>VLOOKUP(A61,Vitezistii!B:B,1,0)</f>
        <v>#N/A</v>
      </c>
      <c r="G61" t="e">
        <f>VLOOKUP(A61,Povestitorii!B:B,1,0)</f>
        <v>#N/A</v>
      </c>
    </row>
    <row r="62" spans="1:7" x14ac:dyDescent="0.25">
      <c r="A62" s="42" t="s">
        <v>181</v>
      </c>
      <c r="B62" t="str">
        <f>VLOOKUP(A62,Participanti!A:B,2,0)</f>
        <v>F</v>
      </c>
      <c r="C62" t="e">
        <f>VLOOKUP(A62,Gold!B:B,1,0)</f>
        <v>#N/A</v>
      </c>
      <c r="D62" t="e">
        <f>IF(B62="M",VLOOKUP(A62,#REF!,1,0),VLOOKUP(A62,#REF!,1,0))</f>
        <v>#REF!</v>
      </c>
      <c r="E62" t="e">
        <f>VLOOKUP(A62,Cataratorii!B:B,1,0)</f>
        <v>#N/A</v>
      </c>
      <c r="F62" t="e">
        <f>VLOOKUP(A62,Vitezistii!B:B,1,0)</f>
        <v>#N/A</v>
      </c>
      <c r="G62" t="e">
        <f>VLOOKUP(A62,Povestitorii!B:B,1,0)</f>
        <v>#N/A</v>
      </c>
    </row>
    <row r="63" spans="1:7" x14ac:dyDescent="0.25">
      <c r="A63" s="42" t="s">
        <v>17</v>
      </c>
      <c r="B63" t="str">
        <f>VLOOKUP(A63,Participanti!A:B,2,0)</f>
        <v>M</v>
      </c>
      <c r="C63" t="e">
        <f>VLOOKUP(A63,Gold!B:B,1,0)</f>
        <v>#N/A</v>
      </c>
      <c r="D63" t="e">
        <f>IF(B63="M",VLOOKUP(A63,#REF!,1,0),VLOOKUP(A63,#REF!,1,0))</f>
        <v>#REF!</v>
      </c>
      <c r="E63" t="str">
        <f>VLOOKUP(A63,Cataratorii!B:B,1,0)</f>
        <v>Valenky Opris</v>
      </c>
      <c r="F63" t="str">
        <f>VLOOKUP(A63,Vitezistii!B:B,1,0)</f>
        <v>Valenky Opris</v>
      </c>
      <c r="G63" t="str">
        <f>VLOOKUP(A63,Povestitorii!B:B,1,0)</f>
        <v>Valenky Opris</v>
      </c>
    </row>
    <row r="64" spans="1:7" x14ac:dyDescent="0.25">
      <c r="A64" s="42" t="s">
        <v>20</v>
      </c>
      <c r="B64" t="str">
        <f>VLOOKUP(A64,Participanti!A:B,2,0)</f>
        <v>M</v>
      </c>
      <c r="C64" t="e">
        <f>VLOOKUP(A64,Gold!B:B,1,0)</f>
        <v>#N/A</v>
      </c>
      <c r="D64" t="e">
        <f>IF(B64="M",VLOOKUP(A64,#REF!,1,0),VLOOKUP(A64,#REF!,1,0))</f>
        <v>#REF!</v>
      </c>
      <c r="E64" t="e">
        <f>VLOOKUP(A64,Cataratorii!B:B,1,0)</f>
        <v>#N/A</v>
      </c>
      <c r="F64" t="e">
        <f>VLOOKUP(A64,Vitezistii!B:B,1,0)</f>
        <v>#N/A</v>
      </c>
      <c r="G64" t="e">
        <f>VLOOKUP(A64,Povestitorii!B:B,1,0)</f>
        <v>#N/A</v>
      </c>
    </row>
    <row r="65" spans="1:7" x14ac:dyDescent="0.25">
      <c r="A65" s="42" t="s">
        <v>260</v>
      </c>
      <c r="B65" t="str">
        <f>VLOOKUP(A65,Participanti!A:B,2,0)</f>
        <v>F</v>
      </c>
      <c r="C65" t="e">
        <f>VLOOKUP(A65,Gold!B:B,1,0)</f>
        <v>#N/A</v>
      </c>
      <c r="D65" t="e">
        <f>IF(B65="M",VLOOKUP(A65,#REF!,1,0),VLOOKUP(A65,#REF!,1,0))</f>
        <v>#REF!</v>
      </c>
      <c r="E65" t="e">
        <f>VLOOKUP(A65,Cataratorii!B:B,1,0)</f>
        <v>#N/A</v>
      </c>
      <c r="F65" t="e">
        <f>VLOOKUP(A65,Vitezistii!B:B,1,0)</f>
        <v>#N/A</v>
      </c>
      <c r="G65" t="e">
        <f>VLOOKUP(A65,Povestitorii!B:B,1,0)</f>
        <v>#N/A</v>
      </c>
    </row>
    <row r="66" spans="1:7" x14ac:dyDescent="0.25">
      <c r="A66" s="42" t="s">
        <v>62</v>
      </c>
      <c r="B66" t="str">
        <f>VLOOKUP(A66,Participanti!A:B,2,0)</f>
        <v>F</v>
      </c>
      <c r="C66" t="e">
        <f>VLOOKUP(A66,Gold!B:B,1,0)</f>
        <v>#N/A</v>
      </c>
      <c r="D66" t="e">
        <f>IF(B66="M",VLOOKUP(A66,#REF!,1,0),VLOOKUP(A66,#REF!,1,0))</f>
        <v>#REF!</v>
      </c>
      <c r="E66" t="e">
        <f>VLOOKUP(A66,Cataratorii!B:B,1,0)</f>
        <v>#N/A</v>
      </c>
      <c r="F66" t="e">
        <f>VLOOKUP(A66,Vitezistii!B:B,1,0)</f>
        <v>#N/A</v>
      </c>
      <c r="G66" t="e">
        <f>VLOOKUP(A66,Povestitorii!B:B,1,0)</f>
        <v>#N/A</v>
      </c>
    </row>
    <row r="67" spans="1:7" x14ac:dyDescent="0.25">
      <c r="A67" s="42" t="s">
        <v>301</v>
      </c>
      <c r="B67" t="str">
        <f>VLOOKUP(A67,Participanti!A:B,2,0)</f>
        <v>M</v>
      </c>
      <c r="C67" t="e">
        <f>VLOOKUP(A67,Gold!B:B,1,0)</f>
        <v>#N/A</v>
      </c>
      <c r="D67" t="e">
        <f>IF(B67="M",VLOOKUP(A67,#REF!,1,0),VLOOKUP(A67,#REF!,1,0))</f>
        <v>#REF!</v>
      </c>
      <c r="E67" t="str">
        <f>VLOOKUP(A67,Cataratorii!B:B,1,0)</f>
        <v>Steven White</v>
      </c>
      <c r="F67" t="str">
        <f>VLOOKUP(A67,Vitezistii!B:B,1,0)</f>
        <v>Steven White</v>
      </c>
      <c r="G67" t="str">
        <f>VLOOKUP(A67,Povestitorii!B:B,1,0)</f>
        <v>Steven White</v>
      </c>
    </row>
    <row r="68" spans="1:7" x14ac:dyDescent="0.25">
      <c r="A68" s="42" t="s">
        <v>58</v>
      </c>
      <c r="B68" t="str">
        <f>VLOOKUP(A68,Participanti!A:B,2,0)</f>
        <v>M</v>
      </c>
      <c r="C68" t="e">
        <f>VLOOKUP(A68,Gold!B:B,1,0)</f>
        <v>#N/A</v>
      </c>
      <c r="D68" t="e">
        <f>IF(B68="M",VLOOKUP(A68,#REF!,1,0),VLOOKUP(A68,#REF!,1,0))</f>
        <v>#REF!</v>
      </c>
      <c r="E68" t="str">
        <f>VLOOKUP(A68,Cataratorii!B:B,1,0)</f>
        <v>Adrian Budaca</v>
      </c>
      <c r="F68" t="str">
        <f>VLOOKUP(A68,Vitezistii!B:B,1,0)</f>
        <v>Adrian Budaca</v>
      </c>
      <c r="G68" t="str">
        <f>VLOOKUP(A68,Povestitorii!B:B,1,0)</f>
        <v>Adrian Budaca</v>
      </c>
    </row>
    <row r="69" spans="1:7" x14ac:dyDescent="0.25">
      <c r="A69" s="42" t="s">
        <v>278</v>
      </c>
      <c r="B69" t="str">
        <f>VLOOKUP(A69,Participanti!A:B,2,0)</f>
        <v>F</v>
      </c>
      <c r="C69" t="e">
        <f>VLOOKUP(A69,Gold!B:B,1,0)</f>
        <v>#N/A</v>
      </c>
      <c r="D69" t="e">
        <f>IF(B69="M",VLOOKUP(A69,#REF!,1,0),VLOOKUP(A69,#REF!,1,0))</f>
        <v>#REF!</v>
      </c>
      <c r="E69" t="e">
        <f>VLOOKUP(A69,Cataratorii!B:B,1,0)</f>
        <v>#N/A</v>
      </c>
      <c r="F69" t="e">
        <f>VLOOKUP(A69,Vitezistii!B:B,1,0)</f>
        <v>#N/A</v>
      </c>
      <c r="G69" t="e">
        <f>VLOOKUP(A69,Povestitorii!B:B,1,0)</f>
        <v>#N/A</v>
      </c>
    </row>
    <row r="70" spans="1:7" x14ac:dyDescent="0.25">
      <c r="A70" s="42" t="s">
        <v>138</v>
      </c>
      <c r="B70" t="str">
        <f>VLOOKUP(A70,Participanti!A:B,2,0)</f>
        <v>F</v>
      </c>
      <c r="C70" t="e">
        <f>VLOOKUP(A70,Gold!B:B,1,0)</f>
        <v>#N/A</v>
      </c>
      <c r="D70" t="e">
        <f>IF(B70="M",VLOOKUP(A70,#REF!,1,0),VLOOKUP(A70,#REF!,1,0))</f>
        <v>#REF!</v>
      </c>
      <c r="E70" t="e">
        <f>VLOOKUP(A70,Cataratorii!B:B,1,0)</f>
        <v>#N/A</v>
      </c>
      <c r="F70" t="e">
        <f>VLOOKUP(A70,Vitezistii!B:B,1,0)</f>
        <v>#N/A</v>
      </c>
      <c r="G70" t="e">
        <f>VLOOKUP(A70,Povestitorii!B:B,1,0)</f>
        <v>#N/A</v>
      </c>
    </row>
    <row r="71" spans="1:7" x14ac:dyDescent="0.25">
      <c r="A71" s="42" t="s">
        <v>193</v>
      </c>
      <c r="B71" t="str">
        <f>VLOOKUP(A71,Participanti!A:B,2,0)</f>
        <v>M</v>
      </c>
      <c r="C71" t="str">
        <f>VLOOKUP(A71,Gold!B:B,1,0)</f>
        <v>Dan Spataru</v>
      </c>
      <c r="D71" t="e">
        <f>IF(B71="M",VLOOKUP(A71,#REF!,1,0),VLOOKUP(A71,#REF!,1,0))</f>
        <v>#REF!</v>
      </c>
      <c r="E71" t="str">
        <f>VLOOKUP(A71,Cataratorii!B:B,1,0)</f>
        <v>Dan Spataru</v>
      </c>
      <c r="F71" t="str">
        <f>VLOOKUP(A71,Vitezistii!B:B,1,0)</f>
        <v>Dan Spataru</v>
      </c>
      <c r="G71" t="str">
        <f>VLOOKUP(A71,Povestitorii!B:B,1,0)</f>
        <v>Dan Spataru</v>
      </c>
    </row>
    <row r="72" spans="1:7" x14ac:dyDescent="0.25">
      <c r="A72" s="42" t="s">
        <v>144</v>
      </c>
      <c r="B72" t="str">
        <f>VLOOKUP(A72,Participanti!A:B,2,0)</f>
        <v>M</v>
      </c>
      <c r="C72" t="str">
        <f>VLOOKUP(A72,Gold!B:B,1,0)</f>
        <v>Alin Belgun</v>
      </c>
      <c r="D72" t="e">
        <f>IF(B72="M",VLOOKUP(A72,#REF!,1,0),VLOOKUP(A72,#REF!,1,0))</f>
        <v>#REF!</v>
      </c>
      <c r="E72" t="str">
        <f>VLOOKUP(A72,Cataratorii!B:B,1,0)</f>
        <v>Alin Belgun</v>
      </c>
      <c r="F72" t="str">
        <f>VLOOKUP(A72,Vitezistii!B:B,1,0)</f>
        <v>Alin Belgun</v>
      </c>
      <c r="G72" t="str">
        <f>VLOOKUP(A72,Povestitorii!B:B,1,0)</f>
        <v>Alin Belgun</v>
      </c>
    </row>
    <row r="73" spans="1:7" x14ac:dyDescent="0.25">
      <c r="A73" s="42" t="s">
        <v>152</v>
      </c>
      <c r="B73" t="str">
        <f>VLOOKUP(A73,Participanti!A:B,2,0)</f>
        <v>F</v>
      </c>
      <c r="C73" t="e">
        <f>VLOOKUP(A73,Gold!B:B,1,0)</f>
        <v>#N/A</v>
      </c>
      <c r="D73" t="e">
        <f>IF(B73="M",VLOOKUP(A73,#REF!,1,0),VLOOKUP(A73,#REF!,1,0))</f>
        <v>#REF!</v>
      </c>
      <c r="E73" t="e">
        <f>VLOOKUP(A73,Cataratorii!B:B,1,0)</f>
        <v>#N/A</v>
      </c>
      <c r="F73" t="e">
        <f>VLOOKUP(A73,Vitezistii!B:B,1,0)</f>
        <v>#N/A</v>
      </c>
      <c r="G73" t="e">
        <f>VLOOKUP(A73,Povestitorii!B:B,1,0)</f>
        <v>#N/A</v>
      </c>
    </row>
    <row r="74" spans="1:7" x14ac:dyDescent="0.25">
      <c r="A74" s="42" t="s">
        <v>208</v>
      </c>
      <c r="B74" t="str">
        <f>VLOOKUP(A74,Participanti!A:B,2,0)</f>
        <v>M</v>
      </c>
      <c r="C74" t="str">
        <f>VLOOKUP(A74,Gold!B:B,1,0)</f>
        <v>Florin Ilinca</v>
      </c>
      <c r="D74" t="e">
        <f>IF(B74="M",VLOOKUP(A74,#REF!,1,0),VLOOKUP(A74,#REF!,1,0))</f>
        <v>#REF!</v>
      </c>
      <c r="E74" t="str">
        <f>VLOOKUP(A74,Cataratorii!B:B,1,0)</f>
        <v>Florin Ilinca</v>
      </c>
      <c r="F74" t="str">
        <f>VLOOKUP(A74,Vitezistii!B:B,1,0)</f>
        <v>Florin Ilinca</v>
      </c>
      <c r="G74" t="str">
        <f>VLOOKUP(A74,Povestitorii!B:B,1,0)</f>
        <v>Florin Ilinca</v>
      </c>
    </row>
    <row r="75" spans="1:7" x14ac:dyDescent="0.25">
      <c r="A75" s="42" t="s">
        <v>136</v>
      </c>
      <c r="B75" t="str">
        <f>VLOOKUP(A75,Participanti!A:B,2,0)</f>
        <v>M</v>
      </c>
      <c r="C75" t="e">
        <f>VLOOKUP(A75,Gold!B:B,1,0)</f>
        <v>#N/A</v>
      </c>
      <c r="D75" t="e">
        <f>IF(B75="M",VLOOKUP(A75,#REF!,1,0),VLOOKUP(A75,#REF!,1,0))</f>
        <v>#REF!</v>
      </c>
      <c r="E75" t="e">
        <f>VLOOKUP(A75,Cataratorii!B:B,1,0)</f>
        <v>#N/A</v>
      </c>
      <c r="F75" t="e">
        <f>VLOOKUP(A75,Vitezistii!B:B,1,0)</f>
        <v>#N/A</v>
      </c>
      <c r="G75" t="e">
        <f>VLOOKUP(A75,Povestitorii!B:B,1,0)</f>
        <v>#N/A</v>
      </c>
    </row>
    <row r="76" spans="1:7" x14ac:dyDescent="0.25">
      <c r="A76" s="42" t="s">
        <v>252</v>
      </c>
      <c r="B76" t="str">
        <f>VLOOKUP(A76,Participanti!A:B,2,0)</f>
        <v>M</v>
      </c>
      <c r="C76" t="e">
        <f>VLOOKUP(A76,Gold!B:B,1,0)</f>
        <v>#N/A</v>
      </c>
      <c r="D76" t="e">
        <f>IF(B76="M",VLOOKUP(A76,#REF!,1,0),VLOOKUP(A76,#REF!,1,0))</f>
        <v>#REF!</v>
      </c>
      <c r="E76" t="str">
        <f>VLOOKUP(A76,Cataratorii!B:B,1,0)</f>
        <v>Marius Bercea</v>
      </c>
      <c r="F76" t="str">
        <f>VLOOKUP(A76,Vitezistii!B:B,1,0)</f>
        <v>Marius Bercea</v>
      </c>
      <c r="G76" t="str">
        <f>VLOOKUP(A76,Povestitorii!B:B,1,0)</f>
        <v>Marius Bercea</v>
      </c>
    </row>
    <row r="77" spans="1:7" x14ac:dyDescent="0.25">
      <c r="A77" s="42" t="s">
        <v>225</v>
      </c>
      <c r="B77" t="str">
        <f>VLOOKUP(A77,Participanti!A:B,2,0)</f>
        <v>M</v>
      </c>
      <c r="C77" t="e">
        <f>VLOOKUP(A77,Gold!B:B,1,0)</f>
        <v>#N/A</v>
      </c>
      <c r="D77" t="e">
        <f>IF(B77="M",VLOOKUP(A77,#REF!,1,0),VLOOKUP(A77,#REF!,1,0))</f>
        <v>#REF!</v>
      </c>
      <c r="E77" t="e">
        <f>VLOOKUP(A77,Cataratorii!B:B,1,0)</f>
        <v>#N/A</v>
      </c>
      <c r="F77" t="e">
        <f>VLOOKUP(A77,Vitezistii!B:B,1,0)</f>
        <v>#N/A</v>
      </c>
      <c r="G77" t="e">
        <f>VLOOKUP(A77,Povestitorii!B:B,1,0)</f>
        <v>#N/A</v>
      </c>
    </row>
    <row r="78" spans="1:7" x14ac:dyDescent="0.25">
      <c r="A78" s="42" t="s">
        <v>135</v>
      </c>
      <c r="B78" t="str">
        <f>VLOOKUP(A78,Participanti!A:B,2,0)</f>
        <v>M</v>
      </c>
      <c r="C78" t="e">
        <f>VLOOKUP(A78,Gold!B:B,1,0)</f>
        <v>#N/A</v>
      </c>
      <c r="D78" t="e">
        <f>IF(B78="M",VLOOKUP(A78,#REF!,1,0),VLOOKUP(A78,#REF!,1,0))</f>
        <v>#REF!</v>
      </c>
      <c r="E78" t="e">
        <f>VLOOKUP(A78,Cataratorii!B:B,1,0)</f>
        <v>#N/A</v>
      </c>
      <c r="F78" t="e">
        <f>VLOOKUP(A78,Vitezistii!B:B,1,0)</f>
        <v>#N/A</v>
      </c>
      <c r="G78" t="e">
        <f>VLOOKUP(A78,Povestitorii!B:B,1,0)</f>
        <v>#N/A</v>
      </c>
    </row>
    <row r="79" spans="1:7" x14ac:dyDescent="0.25">
      <c r="A79" s="42" t="s">
        <v>114</v>
      </c>
      <c r="B79" t="str">
        <f>VLOOKUP(A79,Participanti!A:B,2,0)</f>
        <v>F</v>
      </c>
      <c r="C79" t="e">
        <f>VLOOKUP(A79,Gold!B:B,1,0)</f>
        <v>#N/A</v>
      </c>
      <c r="D79" t="e">
        <f>IF(B79="M",VLOOKUP(A79,#REF!,1,0),VLOOKUP(A79,#REF!,1,0))</f>
        <v>#REF!</v>
      </c>
      <c r="E79" t="e">
        <f>VLOOKUP(A79,Cataratorii!B:B,1,0)</f>
        <v>#N/A</v>
      </c>
      <c r="F79" t="e">
        <f>VLOOKUP(A79,Vitezistii!B:B,1,0)</f>
        <v>#N/A</v>
      </c>
      <c r="G79" t="e">
        <f>VLOOKUP(A79,Povestitorii!B:B,1,0)</f>
        <v>#N/A</v>
      </c>
    </row>
    <row r="80" spans="1:7" x14ac:dyDescent="0.25">
      <c r="A80" s="42" t="s">
        <v>203</v>
      </c>
      <c r="B80" t="str">
        <f>VLOOKUP(A80,Participanti!A:B,2,0)</f>
        <v>M</v>
      </c>
      <c r="C80" t="e">
        <f>VLOOKUP(A80,Gold!B:B,1,0)</f>
        <v>#N/A</v>
      </c>
      <c r="D80" t="e">
        <f>IF(B80="M",VLOOKUP(A80,#REF!,1,0),VLOOKUP(A80,#REF!,1,0))</f>
        <v>#REF!</v>
      </c>
      <c r="E80" t="e">
        <f>VLOOKUP(A80,Cataratorii!B:B,1,0)</f>
        <v>#N/A</v>
      </c>
      <c r="F80" t="e">
        <f>VLOOKUP(A80,Vitezistii!B:B,1,0)</f>
        <v>#N/A</v>
      </c>
      <c r="G80" t="e">
        <f>VLOOKUP(A80,Povestitorii!B:B,1,0)</f>
        <v>#N/A</v>
      </c>
    </row>
    <row r="81" spans="1:7" x14ac:dyDescent="0.25">
      <c r="A81" s="42" t="s">
        <v>45</v>
      </c>
      <c r="B81" t="str">
        <f>VLOOKUP(A81,Participanti!A:B,2,0)</f>
        <v>M</v>
      </c>
      <c r="C81" t="e">
        <f>VLOOKUP(A81,Gold!B:B,1,0)</f>
        <v>#N/A</v>
      </c>
      <c r="D81" t="e">
        <f>IF(B81="M",VLOOKUP(A81,#REF!,1,0),VLOOKUP(A81,#REF!,1,0))</f>
        <v>#REF!</v>
      </c>
      <c r="E81" t="e">
        <f>VLOOKUP(A81,Cataratorii!B:B,1,0)</f>
        <v>#N/A</v>
      </c>
      <c r="F81" t="e">
        <f>VLOOKUP(A81,Vitezistii!B:B,1,0)</f>
        <v>#N/A</v>
      </c>
      <c r="G81" t="e">
        <f>VLOOKUP(A81,Povestitorii!B:B,1,0)</f>
        <v>#N/A</v>
      </c>
    </row>
    <row r="82" spans="1:7" x14ac:dyDescent="0.25">
      <c r="A82" s="42" t="s">
        <v>189</v>
      </c>
      <c r="B82" t="str">
        <f>VLOOKUP(A82,Participanti!A:B,2,0)</f>
        <v>M</v>
      </c>
      <c r="C82" t="e">
        <f>VLOOKUP(A82,Gold!B:B,1,0)</f>
        <v>#N/A</v>
      </c>
      <c r="D82" t="e">
        <f>IF(B82="M",VLOOKUP(A82,#REF!,1,0),VLOOKUP(A82,#REF!,1,0))</f>
        <v>#REF!</v>
      </c>
      <c r="E82" t="e">
        <f>VLOOKUP(A82,Cataratorii!B:B,1,0)</f>
        <v>#N/A</v>
      </c>
      <c r="F82" t="e">
        <f>VLOOKUP(A82,Vitezistii!B:B,1,0)</f>
        <v>#N/A</v>
      </c>
      <c r="G82" t="e">
        <f>VLOOKUP(A82,Povestitorii!B:B,1,0)</f>
        <v>#N/A</v>
      </c>
    </row>
    <row r="83" spans="1:7" x14ac:dyDescent="0.25">
      <c r="A83" s="42" t="s">
        <v>264</v>
      </c>
      <c r="B83" t="str">
        <f>VLOOKUP(A83,Participanti!A:B,2,0)</f>
        <v>M</v>
      </c>
      <c r="C83" t="e">
        <f>VLOOKUP(A83,Gold!B:B,1,0)</f>
        <v>#N/A</v>
      </c>
      <c r="D83" t="e">
        <f>IF(B83="M",VLOOKUP(A83,#REF!,1,0),VLOOKUP(A83,#REF!,1,0))</f>
        <v>#REF!</v>
      </c>
      <c r="E83" t="e">
        <f>VLOOKUP(A83,Cataratorii!B:B,1,0)</f>
        <v>#N/A</v>
      </c>
      <c r="F83" t="e">
        <f>VLOOKUP(A83,Vitezistii!B:B,1,0)</f>
        <v>#N/A</v>
      </c>
      <c r="G83" t="e">
        <f>VLOOKUP(A83,Povestitorii!B:B,1,0)</f>
        <v>#N/A</v>
      </c>
    </row>
    <row r="84" spans="1:7" x14ac:dyDescent="0.25">
      <c r="A84" s="42" t="s">
        <v>187</v>
      </c>
      <c r="B84" t="str">
        <f>VLOOKUP(A84,Participanti!A:B,2,0)</f>
        <v>M</v>
      </c>
      <c r="C84" t="e">
        <f>VLOOKUP(A84,Gold!B:B,1,0)</f>
        <v>#N/A</v>
      </c>
      <c r="D84" t="e">
        <f>IF(B84="M",VLOOKUP(A84,#REF!,1,0),VLOOKUP(A84,#REF!,1,0))</f>
        <v>#REF!</v>
      </c>
      <c r="E84" t="e">
        <f>VLOOKUP(A84,Cataratorii!B:B,1,0)</f>
        <v>#N/A</v>
      </c>
      <c r="F84" t="e">
        <f>VLOOKUP(A84,Vitezistii!B:B,1,0)</f>
        <v>#N/A</v>
      </c>
      <c r="G84" t="e">
        <f>VLOOKUP(A84,Povestitorii!B:B,1,0)</f>
        <v>#N/A</v>
      </c>
    </row>
    <row r="85" spans="1:7" x14ac:dyDescent="0.25">
      <c r="A85" s="42" t="s">
        <v>212</v>
      </c>
      <c r="B85" t="str">
        <f>VLOOKUP(A85,Participanti!A:B,2,0)</f>
        <v>M</v>
      </c>
      <c r="C85" t="e">
        <f>VLOOKUP(A85,Gold!B:B,1,0)</f>
        <v>#N/A</v>
      </c>
      <c r="D85" t="e">
        <f>IF(B85="M",VLOOKUP(A85,#REF!,1,0),VLOOKUP(A85,#REF!,1,0))</f>
        <v>#REF!</v>
      </c>
      <c r="E85" t="e">
        <f>VLOOKUP(A85,Cataratorii!B:B,1,0)</f>
        <v>#N/A</v>
      </c>
      <c r="F85" t="e">
        <f>VLOOKUP(A85,Vitezistii!B:B,1,0)</f>
        <v>#N/A</v>
      </c>
      <c r="G85" t="e">
        <f>VLOOKUP(A85,Povestitorii!B:B,1,0)</f>
        <v>#N/A</v>
      </c>
    </row>
  </sheetData>
  <autoFilter ref="A1:G85" xr:uid="{3248EA5C-55BF-4CA6-8D2F-5CB38D3525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2:R8"/>
  <sheetViews>
    <sheetView workbookViewId="0">
      <selection activeCell="B3" sqref="B3"/>
    </sheetView>
  </sheetViews>
  <sheetFormatPr defaultColWidth="9.140625" defaultRowHeight="12.75" x14ac:dyDescent="0.2"/>
  <cols>
    <col min="1" max="1" width="3.28515625" style="68" customWidth="1"/>
    <col min="2" max="2" width="19.5703125" style="34" customWidth="1"/>
    <col min="3" max="3" width="4.42578125" style="34" bestFit="1" customWidth="1"/>
    <col min="4" max="11" width="5.5703125" style="34" bestFit="1" customWidth="1"/>
    <col min="12" max="12" width="5.5703125" style="34" customWidth="1"/>
    <col min="13" max="15" width="6.42578125" style="34" customWidth="1"/>
    <col min="16" max="16" width="7.28515625" style="34" bestFit="1" customWidth="1"/>
    <col min="17" max="17" width="6.42578125" style="34" customWidth="1"/>
    <col min="18" max="18" width="6.28515625" style="34" bestFit="1" customWidth="1"/>
    <col min="19" max="16384" width="9.140625" style="34"/>
  </cols>
  <sheetData>
    <row r="2" spans="1:18" x14ac:dyDescent="0.2">
      <c r="A2" s="96" t="s">
        <v>380</v>
      </c>
      <c r="B2" s="97"/>
    </row>
    <row r="3" spans="1:18" x14ac:dyDescent="0.2">
      <c r="A3" s="67" t="s">
        <v>366</v>
      </c>
      <c r="B3" s="36"/>
      <c r="C3" s="30">
        <v>1</v>
      </c>
      <c r="D3" s="30">
        <v>2</v>
      </c>
      <c r="E3" s="30">
        <v>3</v>
      </c>
      <c r="F3" s="30">
        <v>4</v>
      </c>
      <c r="G3" s="30">
        <v>5</v>
      </c>
      <c r="H3" s="30">
        <v>6</v>
      </c>
      <c r="I3" s="30">
        <v>7</v>
      </c>
      <c r="J3" s="30">
        <v>8</v>
      </c>
      <c r="K3" s="30">
        <v>9</v>
      </c>
      <c r="L3" s="30">
        <v>10</v>
      </c>
      <c r="M3" s="30">
        <v>11</v>
      </c>
      <c r="N3" s="30">
        <v>12</v>
      </c>
      <c r="O3" s="30">
        <v>13</v>
      </c>
      <c r="P3" s="30">
        <v>14</v>
      </c>
      <c r="Q3" s="30">
        <v>15</v>
      </c>
      <c r="R3" s="38" t="s">
        <v>367</v>
      </c>
    </row>
    <row r="4" spans="1:18" x14ac:dyDescent="0.2">
      <c r="A4" s="67">
        <v>1</v>
      </c>
      <c r="C4" s="35"/>
      <c r="D4" s="35">
        <f>SUMPRODUCT((Data_Echipe!C$2:C$86)*(Data_Echipe!$A$2:$A$86=Echipe!$B4))</f>
        <v>0</v>
      </c>
      <c r="E4" s="35">
        <f>SUMPRODUCT((Data_Echipe!D$2:D$86)*(Data_Echipe!$A$2:$A$86=Echipe!$B4))</f>
        <v>0</v>
      </c>
      <c r="F4" s="35">
        <f>SUMPRODUCT((Data_Echipe!E$2:E$86)*(Data_Echipe!$A$2:$A$86=Echipe!$B4))</f>
        <v>0</v>
      </c>
      <c r="G4" s="35">
        <f>SUMPRODUCT((Data_Echipe!F$2:F$86)*(Data_Echipe!$A$2:$A$86=Echipe!$B4))</f>
        <v>0</v>
      </c>
      <c r="H4" s="35">
        <f>SUMPRODUCT((Data_Echipe!G$2:G$86)*(Data_Echipe!$A$2:$A$86=Echipe!$B4))</f>
        <v>0</v>
      </c>
      <c r="I4" s="35">
        <f>SUMPRODUCT((Data_Echipe!H$2:H$86)*(Data_Echipe!$A$2:$A$86=Echipe!$B4))</f>
        <v>0</v>
      </c>
      <c r="J4" s="35">
        <f>SUMPRODUCT((Data_Echipe!I$2:I$86)*(Data_Echipe!$A$2:$A$86=Echipe!$B4))</f>
        <v>0</v>
      </c>
      <c r="K4" s="35">
        <f>SUMPRODUCT((Data_Echipe!J$2:J$86)*(Data_Echipe!$A$2:$A$86=Echipe!$B4))</f>
        <v>0</v>
      </c>
      <c r="L4" s="35">
        <f>SUMPRODUCT((Data_Echipe!K$2:K$86)*(Data_Echipe!$A$2:$A$86=Echipe!$B4))</f>
        <v>0</v>
      </c>
      <c r="M4" s="35">
        <f>SUMPRODUCT((Data_Echipe!L$2:L$86)*(Data_Echipe!$A$2:$A$86=Echipe!$B4))</f>
        <v>0</v>
      </c>
      <c r="N4" s="35">
        <f>SUMPRODUCT((Data_Echipe!M$2:M$86)*(Data_Echipe!$A$2:$A$86=Echipe!$B4))</f>
        <v>0</v>
      </c>
      <c r="O4" s="35">
        <f>SUMPRODUCT((Data_Echipe!N$2:N$86)*(Data_Echipe!$A$2:$A$86=Echipe!$B4))</f>
        <v>0</v>
      </c>
      <c r="P4" s="35">
        <f>SUMPRODUCT((Data_Echipe!O$2:O$86)*(Data_Echipe!$A$2:$A$86=Echipe!$B4))</f>
        <v>0</v>
      </c>
      <c r="Q4" s="35">
        <f>SUMPRODUCT((Data_Echipe!P$2:P$86)*(Data_Echipe!$A$2:$A$86=Echipe!$B4))</f>
        <v>0</v>
      </c>
      <c r="R4" s="37">
        <f>SUM(D4:Q4)</f>
        <v>0</v>
      </c>
    </row>
    <row r="5" spans="1:18" x14ac:dyDescent="0.2">
      <c r="A5" s="67">
        <v>2</v>
      </c>
      <c r="C5" s="35"/>
      <c r="D5" s="35">
        <f>SUMPRODUCT((Data_Echipe!C$2:C$86)*(Data_Echipe!$A$2:$A$86=Echipe!$B5))</f>
        <v>0</v>
      </c>
      <c r="E5" s="35">
        <f>SUMPRODUCT((Data_Echipe!D$2:D$86)*(Data_Echipe!$A$2:$A$86=Echipe!$B5))</f>
        <v>0</v>
      </c>
      <c r="F5" s="35">
        <f>SUMPRODUCT((Data_Echipe!E$2:E$86)*(Data_Echipe!$A$2:$A$86=Echipe!$B5))</f>
        <v>0</v>
      </c>
      <c r="G5" s="35">
        <f>SUMPRODUCT((Data_Echipe!F$2:F$86)*(Data_Echipe!$A$2:$A$86=Echipe!$B5))</f>
        <v>0</v>
      </c>
      <c r="H5" s="35">
        <f>SUMPRODUCT((Data_Echipe!G$2:G$86)*(Data_Echipe!$A$2:$A$86=Echipe!$B5))</f>
        <v>0</v>
      </c>
      <c r="I5" s="35">
        <f>SUMPRODUCT((Data_Echipe!H$2:H$86)*(Data_Echipe!$A$2:$A$86=Echipe!$B5))</f>
        <v>0</v>
      </c>
      <c r="J5" s="35">
        <f>SUMPRODUCT((Data_Echipe!I$2:I$86)*(Data_Echipe!$A$2:$A$86=Echipe!$B5))</f>
        <v>0</v>
      </c>
      <c r="K5" s="35">
        <f>SUMPRODUCT((Data_Echipe!J$2:J$86)*(Data_Echipe!$A$2:$A$86=Echipe!$B5))</f>
        <v>0</v>
      </c>
      <c r="L5" s="35">
        <f>SUMPRODUCT((Data_Echipe!K$2:K$86)*(Data_Echipe!$A$2:$A$86=Echipe!$B5))</f>
        <v>0</v>
      </c>
      <c r="M5" s="35">
        <f>SUMPRODUCT((Data_Echipe!L$2:L$86)*(Data_Echipe!$A$2:$A$86=Echipe!$B5))</f>
        <v>0</v>
      </c>
      <c r="N5" s="35">
        <f>SUMPRODUCT((Data_Echipe!M$2:M$86)*(Data_Echipe!$A$2:$A$86=Echipe!$B5))</f>
        <v>0</v>
      </c>
      <c r="O5" s="35">
        <f>SUMPRODUCT((Data_Echipe!N$2:N$86)*(Data_Echipe!$A$2:$A$86=Echipe!$B5))</f>
        <v>0</v>
      </c>
      <c r="P5" s="35">
        <f>SUMPRODUCT((Data_Echipe!O$2:O$86)*(Data_Echipe!$A$2:$A$86=Echipe!$B5))</f>
        <v>0</v>
      </c>
      <c r="Q5" s="35">
        <f>SUMPRODUCT((Data_Echipe!P$2:P$86)*(Data_Echipe!$A$2:$A$86=Echipe!$B5))</f>
        <v>0</v>
      </c>
      <c r="R5" s="37">
        <f>SUM(D5:Q5)</f>
        <v>0</v>
      </c>
    </row>
    <row r="6" spans="1:18" x14ac:dyDescent="0.2">
      <c r="A6" s="67">
        <v>3</v>
      </c>
      <c r="C6" s="35"/>
      <c r="D6" s="35">
        <f>SUMPRODUCT((Data_Echipe!C$2:C$86)*(Data_Echipe!$A$2:$A$86=Echipe!$B6))</f>
        <v>0</v>
      </c>
      <c r="E6" s="35">
        <f>SUMPRODUCT((Data_Echipe!D$2:D$86)*(Data_Echipe!$A$2:$A$86=Echipe!$B6))</f>
        <v>0</v>
      </c>
      <c r="F6" s="35">
        <f>SUMPRODUCT((Data_Echipe!E$2:E$86)*(Data_Echipe!$A$2:$A$86=Echipe!$B6))</f>
        <v>0</v>
      </c>
      <c r="G6" s="35">
        <f>SUMPRODUCT((Data_Echipe!F$2:F$86)*(Data_Echipe!$A$2:$A$86=Echipe!$B6))</f>
        <v>0</v>
      </c>
      <c r="H6" s="35">
        <f>SUMPRODUCT((Data_Echipe!G$2:G$86)*(Data_Echipe!$A$2:$A$86=Echipe!$B6))</f>
        <v>0</v>
      </c>
      <c r="I6" s="35">
        <f>SUMPRODUCT((Data_Echipe!H$2:H$86)*(Data_Echipe!$A$2:$A$86=Echipe!$B6))</f>
        <v>0</v>
      </c>
      <c r="J6" s="35">
        <f>SUMPRODUCT((Data_Echipe!I$2:I$86)*(Data_Echipe!$A$2:$A$86=Echipe!$B6))</f>
        <v>0</v>
      </c>
      <c r="K6" s="35">
        <f>SUMPRODUCT((Data_Echipe!J$2:J$86)*(Data_Echipe!$A$2:$A$86=Echipe!$B6))</f>
        <v>0</v>
      </c>
      <c r="L6" s="35">
        <f>SUMPRODUCT((Data_Echipe!K$2:K$86)*(Data_Echipe!$A$2:$A$86=Echipe!$B6))</f>
        <v>0</v>
      </c>
      <c r="M6" s="35">
        <f>SUMPRODUCT((Data_Echipe!L$2:L$86)*(Data_Echipe!$A$2:$A$86=Echipe!$B6))</f>
        <v>0</v>
      </c>
      <c r="N6" s="35">
        <f>SUMPRODUCT((Data_Echipe!M$2:M$86)*(Data_Echipe!$A$2:$A$86=Echipe!$B6))</f>
        <v>0</v>
      </c>
      <c r="O6" s="35">
        <f>SUMPRODUCT((Data_Echipe!N$2:N$86)*(Data_Echipe!$A$2:$A$86=Echipe!$B6))</f>
        <v>0</v>
      </c>
      <c r="P6" s="35">
        <f>SUMPRODUCT((Data_Echipe!O$2:O$86)*(Data_Echipe!$A$2:$A$86=Echipe!$B6))</f>
        <v>0</v>
      </c>
      <c r="Q6" s="35">
        <f>SUMPRODUCT((Data_Echipe!P$2:P$86)*(Data_Echipe!$A$2:$A$86=Echipe!$B6))</f>
        <v>0</v>
      </c>
      <c r="R6" s="37">
        <f>SUM(D6:Q6)</f>
        <v>0</v>
      </c>
    </row>
    <row r="7" spans="1:18" x14ac:dyDescent="0.2">
      <c r="A7" s="67">
        <v>4</v>
      </c>
      <c r="C7" s="35"/>
      <c r="D7" s="35">
        <f t="array" ref="D7">SUMPRODUCT((Data_Echipe!C$2:C$86)*(Data_Echipe!$A$2:$A$86=Echipe!$B7))</f>
        <v>0</v>
      </c>
      <c r="E7" s="35">
        <f t="array" ref="E7">SUMPRODUCT((Data_Echipe!D$2:D$86)*(Data_Echipe!$A$2:$A$86=Echipe!$B7))</f>
        <v>0</v>
      </c>
      <c r="F7" s="35">
        <f t="array" ref="F7">SUMPRODUCT((Data_Echipe!E$2:E$86)*(Data_Echipe!$A$2:$A$86=Echipe!$B7))</f>
        <v>0</v>
      </c>
      <c r="G7" s="35">
        <f t="array" ref="G7">SUMPRODUCT((Data_Echipe!F$2:F$86)*(Data_Echipe!$A$2:$A$86=Echipe!$B7))</f>
        <v>0</v>
      </c>
      <c r="H7" s="35">
        <f t="array" ref="H7">SUMPRODUCT((Data_Echipe!G$2:G$86)*(Data_Echipe!$A$2:$A$86=Echipe!$B7))</f>
        <v>0</v>
      </c>
      <c r="I7" s="35">
        <f t="array" ref="I7">SUMPRODUCT((Data_Echipe!H$2:H$86)*(Data_Echipe!$A$2:$A$86=Echipe!$B7))</f>
        <v>0</v>
      </c>
      <c r="J7" s="35">
        <f t="array" ref="J7">SUMPRODUCT((Data_Echipe!I$2:I$86)*(Data_Echipe!$A$2:$A$86=Echipe!$B7))</f>
        <v>0</v>
      </c>
      <c r="K7" s="35">
        <f t="array" ref="K7">SUMPRODUCT((Data_Echipe!J$2:J$86)*(Data_Echipe!$A$2:$A$86=Echipe!$B7))</f>
        <v>0</v>
      </c>
      <c r="L7" s="35">
        <f t="array" ref="L7">SUMPRODUCT((Data_Echipe!K$2:K$86)*(Data_Echipe!$A$2:$A$86=Echipe!$B7))</f>
        <v>0</v>
      </c>
      <c r="M7" s="35">
        <f t="array" ref="M7">SUMPRODUCT((Data_Echipe!L$2:L$86)*(Data_Echipe!$A$2:$A$86=Echipe!$B7))</f>
        <v>0</v>
      </c>
      <c r="N7" s="35">
        <f t="array" ref="N7">SUMPRODUCT((Data_Echipe!M$2:M$86)*(Data_Echipe!$A$2:$A$86=Echipe!$B7))</f>
        <v>0</v>
      </c>
      <c r="O7" s="35">
        <f t="array" ref="O7">SUMPRODUCT((Data_Echipe!N$2:N$86)*(Data_Echipe!$A$2:$A$86=Echipe!$B7))</f>
        <v>0</v>
      </c>
      <c r="P7" s="35">
        <f t="array" ref="P7">SUMPRODUCT((Data_Echipe!O$2:O$86)*(Data_Echipe!$A$2:$A$86=Echipe!$B7))</f>
        <v>0</v>
      </c>
      <c r="Q7" s="35">
        <f t="array" ref="Q7">SUMPRODUCT((Data_Echipe!P$2:P$86)*(Data_Echipe!$A$2:$A$86=Echipe!$B7))</f>
        <v>0</v>
      </c>
      <c r="R7" s="37">
        <f>SUM(D7:Q7)</f>
        <v>0</v>
      </c>
    </row>
    <row r="8" spans="1:18" x14ac:dyDescent="0.2">
      <c r="A8" s="67">
        <v>5</v>
      </c>
      <c r="C8" s="35"/>
      <c r="D8" s="35">
        <f t="array" ref="D8">SUMPRODUCT((Data_Echipe!C$2:C$86)*(Data_Echipe!$A$2:$A$86=Echipe!$B8))</f>
        <v>0</v>
      </c>
      <c r="E8" s="35">
        <f t="array" ref="E8">SUMPRODUCT((Data_Echipe!D$2:D$86)*(Data_Echipe!$A$2:$A$86=Echipe!$B8))</f>
        <v>0</v>
      </c>
      <c r="F8" s="35">
        <f t="array" ref="F8">SUMPRODUCT((Data_Echipe!E$2:E$86)*(Data_Echipe!$A$2:$A$86=Echipe!$B8))</f>
        <v>0</v>
      </c>
      <c r="G8" s="35">
        <f t="array" ref="G8">SUMPRODUCT((Data_Echipe!F$2:F$86)*(Data_Echipe!$A$2:$A$86=Echipe!$B8))</f>
        <v>0</v>
      </c>
      <c r="H8" s="35">
        <f t="array" ref="H8">SUMPRODUCT((Data_Echipe!G$2:G$86)*(Data_Echipe!$A$2:$A$86=Echipe!$B8))</f>
        <v>0</v>
      </c>
      <c r="I8" s="35">
        <f t="array" ref="I8">SUMPRODUCT((Data_Echipe!H$2:H$86)*(Data_Echipe!$A$2:$A$86=Echipe!$B8))</f>
        <v>0</v>
      </c>
      <c r="J8" s="35">
        <f t="array" ref="J8">SUMPRODUCT((Data_Echipe!I$2:I$86)*(Data_Echipe!$A$2:$A$86=Echipe!$B8))</f>
        <v>0</v>
      </c>
      <c r="K8" s="35">
        <f t="array" ref="K8">SUMPRODUCT((Data_Echipe!J$2:J$86)*(Data_Echipe!$A$2:$A$86=Echipe!$B8))</f>
        <v>0</v>
      </c>
      <c r="L8" s="35">
        <f t="array" ref="L8">SUMPRODUCT((Data_Echipe!K$2:K$86)*(Data_Echipe!$A$2:$A$86=Echipe!$B8))</f>
        <v>0</v>
      </c>
      <c r="M8" s="35">
        <f t="array" ref="M8">SUMPRODUCT((Data_Echipe!L$2:L$86)*(Data_Echipe!$A$2:$A$86=Echipe!$B8))</f>
        <v>0</v>
      </c>
      <c r="N8" s="35">
        <f t="array" ref="N8">SUMPRODUCT((Data_Echipe!M$2:M$86)*(Data_Echipe!$A$2:$A$86=Echipe!$B8))</f>
        <v>0</v>
      </c>
      <c r="O8" s="35">
        <f t="array" ref="O8">SUMPRODUCT((Data_Echipe!N$2:N$86)*(Data_Echipe!$A$2:$A$86=Echipe!$B8))</f>
        <v>0</v>
      </c>
      <c r="P8" s="35">
        <f t="array" ref="P8">SUMPRODUCT((Data_Echipe!O$2:O$86)*(Data_Echipe!$A$2:$A$86=Echipe!$B8))</f>
        <v>0</v>
      </c>
      <c r="Q8" s="35">
        <f t="array" ref="Q8">SUMPRODUCT((Data_Echipe!P$2:P$86)*(Data_Echipe!$A$2:$A$86=Echipe!$B8))</f>
        <v>0</v>
      </c>
      <c r="R8" s="37">
        <f>SUM(D8:Q8)</f>
        <v>0</v>
      </c>
    </row>
  </sheetData>
  <autoFilter ref="A3:R8" xr:uid="{0CA6D4EB-C187-496F-AB0A-D6350DFEA048}">
    <sortState xmlns:xlrd2="http://schemas.microsoft.com/office/spreadsheetml/2017/richdata2" ref="A4:R8">
      <sortCondition descending="1" ref="R3:R8"/>
    </sortState>
  </autoFilter>
  <sortState xmlns:xlrd2="http://schemas.microsoft.com/office/spreadsheetml/2017/richdata2" ref="B4:R8">
    <sortCondition descending="1" ref="R4:R8"/>
  </sortState>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U86"/>
  <sheetViews>
    <sheetView zoomScaleNormal="100" workbookViewId="0">
      <pane ySplit="1" topLeftCell="A2" activePane="bottomLeft" state="frozen"/>
      <selection activeCell="A31" sqref="A31"/>
      <selection pane="bottomLeft" activeCell="A31" sqref="A31"/>
    </sheetView>
  </sheetViews>
  <sheetFormatPr defaultColWidth="9.140625" defaultRowHeight="15" x14ac:dyDescent="0.25"/>
  <cols>
    <col min="1" max="1" width="23.140625" style="47" bestFit="1" customWidth="1"/>
    <col min="2" max="16" width="6.5703125" style="47" customWidth="1"/>
    <col min="17" max="17" width="9.140625" style="47"/>
    <col min="18" max="18" width="16.7109375" style="85" customWidth="1"/>
    <col min="19" max="19" width="9.140625" style="14"/>
    <col min="20" max="16384" width="9.140625" style="47"/>
  </cols>
  <sheetData>
    <row r="1" spans="1:21" x14ac:dyDescent="0.25">
      <c r="B1" s="69">
        <v>1</v>
      </c>
      <c r="C1" s="69">
        <v>2</v>
      </c>
      <c r="D1" s="69">
        <v>3</v>
      </c>
      <c r="E1" s="69">
        <v>4</v>
      </c>
      <c r="F1" s="69">
        <v>5</v>
      </c>
      <c r="G1" s="69">
        <v>6</v>
      </c>
      <c r="H1" s="69">
        <v>7</v>
      </c>
      <c r="I1" s="69">
        <v>8</v>
      </c>
      <c r="J1" s="69">
        <v>9</v>
      </c>
      <c r="K1" s="69">
        <v>10</v>
      </c>
      <c r="L1" s="69">
        <v>11</v>
      </c>
      <c r="M1" s="69">
        <v>12</v>
      </c>
      <c r="N1" s="69">
        <v>13</v>
      </c>
      <c r="O1" s="69">
        <v>14</v>
      </c>
      <c r="P1" s="69">
        <v>15</v>
      </c>
      <c r="Q1" s="80" t="s">
        <v>367</v>
      </c>
    </row>
    <row r="2" spans="1:21" s="39" customFormat="1" ht="12" x14ac:dyDescent="0.2">
      <c r="A2" s="48"/>
      <c r="B2" s="40">
        <f>SUMPRODUCT(LARGE(B3:B16,{1,2,3,4}))/4</f>
        <v>0</v>
      </c>
      <c r="C2" s="40">
        <f>AVERAGE(C3:C5,C7,C9:C13)</f>
        <v>0</v>
      </c>
      <c r="D2" s="40">
        <f>AVERAGE(D3:D9,D11,D13)</f>
        <v>0</v>
      </c>
      <c r="E2" s="40">
        <f>AVERAGE(E3:E11)</f>
        <v>0</v>
      </c>
      <c r="F2" s="40">
        <f>AVERAGE(F3:F7,F9:F11,F13)</f>
        <v>0</v>
      </c>
      <c r="G2" s="40">
        <f>AVERAGE(G3:G4,G6:G8,G10:G11,G13)</f>
        <v>0</v>
      </c>
      <c r="H2" s="40">
        <f>AVERAGE(H3:H4,H6:H10,H13)</f>
        <v>0</v>
      </c>
      <c r="I2" s="40">
        <f>AVERAGE(I3:I4,I7,I9:I13)</f>
        <v>0</v>
      </c>
      <c r="J2" s="40">
        <f>AVERAGE(J3:J4,J6,J8,J9,J11,J12,J13)</f>
        <v>0</v>
      </c>
      <c r="K2" s="40">
        <f>AVERAGE(K3:K4,K6:K9,K11,K13)</f>
        <v>0</v>
      </c>
      <c r="L2" s="40">
        <f>AVERAGE(L4,L6,L9:L11,L13)</f>
        <v>0</v>
      </c>
      <c r="M2" s="40">
        <f>AVERAGE(M4,,M6,M8:M12)</f>
        <v>0</v>
      </c>
      <c r="N2" s="40">
        <f>AVERAGE(N4,N6:N7,N9:N10,N11,N13)</f>
        <v>0</v>
      </c>
      <c r="O2" s="40">
        <f>AVERAGE(O7:O10,O12)</f>
        <v>0</v>
      </c>
      <c r="P2" s="40">
        <f>AVERAGE(P4:P9)</f>
        <v>0</v>
      </c>
      <c r="Q2" s="40">
        <f>SUM(C2:P2)</f>
        <v>0</v>
      </c>
      <c r="R2" s="86"/>
      <c r="U2" s="46"/>
    </row>
    <row r="3" spans="1:21" x14ac:dyDescent="0.25">
      <c r="A3" s="39"/>
      <c r="B3" s="79">
        <v>0</v>
      </c>
      <c r="C3" s="79">
        <f>SUMIFS(Data!$U:$U,Data!$A:$A,Data_Echipe!$A3,Data!$C:$C,Data_Echipe!C$1)</f>
        <v>0</v>
      </c>
      <c r="D3" s="79">
        <f>SUMIFS(Data!$U:$U,Data!$A:$A,Data_Echipe!$A3,Data!$C:$C,Data_Echipe!D$1)</f>
        <v>0</v>
      </c>
      <c r="E3" s="79">
        <f>SUMIFS(Data!$U:$U,Data!$A:$A,Data_Echipe!$A3,Data!$C:$C,Data_Echipe!E$1)</f>
        <v>0</v>
      </c>
      <c r="F3" s="79">
        <f>SUMIFS(Data!$U:$U,Data!$A:$A,Data_Echipe!$A3,Data!$C:$C,Data_Echipe!F$1)</f>
        <v>0</v>
      </c>
      <c r="G3" s="79">
        <f>SUMIFS(Data!$U:$U,Data!$A:$A,Data_Echipe!$A3,Data!$C:$C,Data_Echipe!G$1)</f>
        <v>0</v>
      </c>
      <c r="H3" s="79">
        <f>SUMIFS(Data!$U:$U,Data!$A:$A,Data_Echipe!$A3,Data!$C:$C,Data_Echipe!H$1)</f>
        <v>0</v>
      </c>
      <c r="I3" s="79">
        <f>SUMIFS(Data!$U:$U,Data!$A:$A,Data_Echipe!$A3,Data!$C:$C,Data_Echipe!I$1)</f>
        <v>0</v>
      </c>
      <c r="J3" s="79">
        <f>SUMIFS(Data!$U:$U,Data!$A:$A,Data_Echipe!$A3,Data!$C:$C,Data_Echipe!J$1)</f>
        <v>0</v>
      </c>
      <c r="K3" s="79">
        <f>SUMIFS(Data!$U:$U,Data!$A:$A,Data_Echipe!$A3,Data!$C:$C,Data_Echipe!K$1)</f>
        <v>0</v>
      </c>
      <c r="L3" s="79">
        <f>SUMIFS(Data!$U:$U,Data!$A:$A,Data_Echipe!$A3,Data!$C:$C,Data_Echipe!L$1)</f>
        <v>0</v>
      </c>
      <c r="M3" s="95">
        <f>SUMIFS(Data!$U:$U,Data!$A:$A,Data_Echipe!$A3,Data!$C:$C,Data_Echipe!M$1)</f>
        <v>0</v>
      </c>
      <c r="N3" s="79">
        <f>SUMIFS(Data!$U:$U,Data!$A:$A,Data_Echipe!$A3,Data!$C:$C,Data_Echipe!N$1)</f>
        <v>0</v>
      </c>
      <c r="O3" s="95">
        <f>SUMIFS(Data!$U:$U,Data!$A:$A,Data_Echipe!$A3,Data!$C:$C,Data_Echipe!O$1)</f>
        <v>0</v>
      </c>
      <c r="P3" s="95">
        <f>SUMIFS(Data!$U:$U,Data!$A:$A,Data_Echipe!$A3,Data!$C:$C,Data_Echipe!P$1)</f>
        <v>0</v>
      </c>
      <c r="R3" s="87">
        <f>$A$2</f>
        <v>0</v>
      </c>
    </row>
    <row r="4" spans="1:21" x14ac:dyDescent="0.25">
      <c r="B4" s="79">
        <v>0</v>
      </c>
      <c r="C4" s="79">
        <f>SUMIFS(Data!$U:$U,Data!$A:$A,Data_Echipe!$A4,Data!$C:$C,Data_Echipe!C$1)</f>
        <v>0</v>
      </c>
      <c r="D4" s="79">
        <f>SUMIFS(Data!$U:$U,Data!$A:$A,Data_Echipe!$A4,Data!$C:$C,Data_Echipe!D$1)</f>
        <v>0</v>
      </c>
      <c r="E4" s="79">
        <f>SUMIFS(Data!$U:$U,Data!$A:$A,Data_Echipe!$A4,Data!$C:$C,Data_Echipe!E$1)</f>
        <v>0</v>
      </c>
      <c r="F4" s="79">
        <f>SUMIFS(Data!$U:$U,Data!$A:$A,Data_Echipe!$A4,Data!$C:$C,Data_Echipe!F$1)</f>
        <v>0</v>
      </c>
      <c r="G4" s="79">
        <f>SUMIFS(Data!$U:$U,Data!$A:$A,Data_Echipe!$A4,Data!$C:$C,Data_Echipe!G$1)</f>
        <v>0</v>
      </c>
      <c r="H4" s="79">
        <f>SUMIFS(Data!$U:$U,Data!$A:$A,Data_Echipe!$A4,Data!$C:$C,Data_Echipe!H$1)</f>
        <v>0</v>
      </c>
      <c r="I4" s="79">
        <f>SUMIFS(Data!$U:$U,Data!$A:$A,Data_Echipe!$A4,Data!$C:$C,Data_Echipe!I$1)</f>
        <v>0</v>
      </c>
      <c r="J4" s="79">
        <f>SUMIFS(Data!$U:$U,Data!$A:$A,Data_Echipe!$A4,Data!$C:$C,Data_Echipe!J$1)</f>
        <v>0</v>
      </c>
      <c r="K4" s="79">
        <f>SUMIFS(Data!$U:$U,Data!$A:$A,Data_Echipe!$A4,Data!$C:$C,Data_Echipe!K$1)</f>
        <v>0</v>
      </c>
      <c r="L4" s="79">
        <f>SUMIFS(Data!$U:$U,Data!$A:$A,Data_Echipe!$A4,Data!$C:$C,Data_Echipe!L$1)</f>
        <v>0</v>
      </c>
      <c r="M4" s="79">
        <f>SUMIFS(Data!$U:$U,Data!$A:$A,Data_Echipe!$A4,Data!$C:$C,Data_Echipe!M$1)</f>
        <v>0</v>
      </c>
      <c r="N4" s="79">
        <f>SUMIFS(Data!$U:$U,Data!$A:$A,Data_Echipe!$A4,Data!$C:$C,Data_Echipe!N$1)</f>
        <v>0</v>
      </c>
      <c r="O4" s="95">
        <f>SUMIFS(Data!$U:$U,Data!$A:$A,Data_Echipe!$A4,Data!$C:$C,Data_Echipe!O$1)</f>
        <v>0</v>
      </c>
      <c r="P4" s="95">
        <f>SUMIFS(Data!$U:$U,Data!$A:$A,Data_Echipe!$A4,Data!$C:$C,Data_Echipe!P$1)</f>
        <v>0</v>
      </c>
      <c r="R4" s="87">
        <f t="shared" ref="R4:R16" si="0">$A$2</f>
        <v>0</v>
      </c>
    </row>
    <row r="5" spans="1:21" x14ac:dyDescent="0.25">
      <c r="A5" s="99"/>
      <c r="B5" s="100">
        <v>0</v>
      </c>
      <c r="C5" s="100">
        <f>SUMIFS(Data!$U:$U,Data!$A:$A,Data_Echipe!$A5,Data!$C:$C,Data_Echipe!C$1)</f>
        <v>0</v>
      </c>
      <c r="D5" s="100">
        <f>SUMIFS(Data!$U:$U,Data!$A:$A,Data_Echipe!$A5,Data!$C:$C,Data_Echipe!D$1)</f>
        <v>0</v>
      </c>
      <c r="E5" s="100">
        <f>SUMIFS(Data!$U:$U,Data!$A:$A,Data_Echipe!$A5,Data!$C:$C,Data_Echipe!E$1)</f>
        <v>0</v>
      </c>
      <c r="F5" s="100">
        <f>SUMIFS(Data!$U:$U,Data!$A:$A,Data_Echipe!$A5,Data!$C:$C,Data_Echipe!F$1)</f>
        <v>0</v>
      </c>
      <c r="G5" s="101">
        <f>SUMIFS(Data!$U:$U,Data!$A:$A,Data_Echipe!$A5,Data!$C:$C,Data_Echipe!G$1)</f>
        <v>0</v>
      </c>
      <c r="H5" s="100">
        <f>SUMIFS(Data!$U:$U,Data!$A:$A,Data_Echipe!$A5,Data!$C:$C,Data_Echipe!H$1)</f>
        <v>0</v>
      </c>
      <c r="I5" s="100">
        <f>SUMIFS(Data!$U:$U,Data!$A:$A,Data_Echipe!$A5,Data!$C:$C,Data_Echipe!I$1)</f>
        <v>0</v>
      </c>
      <c r="J5" s="100">
        <f>SUMIFS(Data!$U:$U,Data!$A:$A,Data_Echipe!$A5,Data!$C:$C,Data_Echipe!J$1)</f>
        <v>0</v>
      </c>
      <c r="K5" s="100">
        <f>SUMIFS(Data!$U:$U,Data!$A:$A,Data_Echipe!$A5,Data!$C:$C,Data_Echipe!K$1)</f>
        <v>0</v>
      </c>
      <c r="L5" s="100">
        <f>SUMIFS(Data!$U:$U,Data!$A:$A,Data_Echipe!$A5,Data!$C:$C,Data_Echipe!L$1)</f>
        <v>0</v>
      </c>
      <c r="M5" s="101">
        <f>SUMIFS(Data!$U:$U,Data!$A:$A,Data_Echipe!$A5,Data!$C:$C,Data_Echipe!M$1)</f>
        <v>0</v>
      </c>
      <c r="N5" s="100">
        <f>SUMIFS(Data!$U:$U,Data!$A:$A,Data_Echipe!$A5,Data!$C:$C,Data_Echipe!N$1)</f>
        <v>0</v>
      </c>
      <c r="O5" s="101">
        <f>SUMIFS(Data!$U:$U,Data!$A:$A,Data_Echipe!$A5,Data!$C:$C,Data_Echipe!O$1)</f>
        <v>0</v>
      </c>
      <c r="P5" s="101">
        <f>SUMIFS(Data!$U:$U,Data!$A:$A,Data_Echipe!$A5,Data!$C:$C,Data_Echipe!P$1)</f>
        <v>0</v>
      </c>
      <c r="R5" s="87">
        <f t="shared" si="0"/>
        <v>0</v>
      </c>
    </row>
    <row r="6" spans="1:21" x14ac:dyDescent="0.25">
      <c r="B6" s="79">
        <v>0</v>
      </c>
      <c r="C6" s="95">
        <f>SUMIFS(Data!$U:$U,Data!$A:$A,Data_Echipe!$A6,Data!$C:$C,Data_Echipe!C$1)</f>
        <v>0</v>
      </c>
      <c r="D6" s="79">
        <f>SUMIFS(Data!$U:$U,Data!$A:$A,Data_Echipe!$A6,Data!$C:$C,Data_Echipe!D$1)</f>
        <v>0</v>
      </c>
      <c r="E6" s="79">
        <f>SUMIFS(Data!$U:$U,Data!$A:$A,Data_Echipe!$A6,Data!$C:$C,Data_Echipe!E$1)</f>
        <v>0</v>
      </c>
      <c r="F6" s="79">
        <f>SUMIFS(Data!$U:$U,Data!$A:$A,Data_Echipe!$A6,Data!$C:$C,Data_Echipe!F$1)</f>
        <v>0</v>
      </c>
      <c r="G6" s="79">
        <f>SUMIFS(Data!$U:$U,Data!$A:$A,Data_Echipe!$A6,Data!$C:$C,Data_Echipe!G$1)</f>
        <v>0</v>
      </c>
      <c r="H6" s="79">
        <f>SUMIFS(Data!$U:$U,Data!$A:$A,Data_Echipe!$A6,Data!$C:$C,Data_Echipe!H$1)</f>
        <v>0</v>
      </c>
      <c r="I6" s="95">
        <f>SUMIFS(Data!$U:$U,Data!$A:$A,Data_Echipe!$A6,Data!$C:$C,Data_Echipe!I$1)</f>
        <v>0</v>
      </c>
      <c r="J6" s="79">
        <f>SUMIFS(Data!$U:$U,Data!$A:$A,Data_Echipe!$A6,Data!$C:$C,Data_Echipe!J$1)</f>
        <v>0</v>
      </c>
      <c r="K6" s="79">
        <f>SUMIFS(Data!$U:$U,Data!$A:$A,Data_Echipe!$A6,Data!$C:$C,Data_Echipe!K$1)</f>
        <v>0</v>
      </c>
      <c r="L6" s="79">
        <f>SUMIFS(Data!$U:$U,Data!$A:$A,Data_Echipe!$A6,Data!$C:$C,Data_Echipe!L$1)</f>
        <v>0</v>
      </c>
      <c r="M6" s="79">
        <f>SUMIFS(Data!$U:$U,Data!$A:$A,Data_Echipe!$A6,Data!$C:$C,Data_Echipe!M$1)</f>
        <v>0</v>
      </c>
      <c r="N6" s="79">
        <f>SUMIFS(Data!$U:$U,Data!$A:$A,Data_Echipe!$A6,Data!$C:$C,Data_Echipe!N$1)</f>
        <v>0</v>
      </c>
      <c r="O6" s="95">
        <f>SUMIFS(Data!$U:$U,Data!$A:$A,Data_Echipe!$A6,Data!$C:$C,Data_Echipe!O$1)</f>
        <v>0</v>
      </c>
      <c r="P6" s="95">
        <f>SUMIFS(Data!$U:$U,Data!$A:$A,Data_Echipe!$A6,Data!$C:$C,Data_Echipe!P$1)</f>
        <v>0</v>
      </c>
      <c r="R6" s="87">
        <f t="shared" si="0"/>
        <v>0</v>
      </c>
    </row>
    <row r="7" spans="1:21" x14ac:dyDescent="0.25">
      <c r="B7" s="79">
        <v>0</v>
      </c>
      <c r="C7" s="79">
        <f>SUMIFS(Data!$U:$U,Data!$A:$A,Data_Echipe!$A7,Data!$C:$C,Data_Echipe!C$1)</f>
        <v>0</v>
      </c>
      <c r="D7" s="79">
        <f>SUMIFS(Data!$U:$U,Data!$A:$A,Data_Echipe!$A7,Data!$C:$C,Data_Echipe!D$1)</f>
        <v>0</v>
      </c>
      <c r="E7" s="79">
        <f>SUMIFS(Data!$U:$U,Data!$A:$A,Data_Echipe!$A7,Data!$C:$C,Data_Echipe!E$1)</f>
        <v>0</v>
      </c>
      <c r="F7" s="79">
        <f>SUMIFS(Data!$U:$U,Data!$A:$A,Data_Echipe!$A7,Data!$C:$C,Data_Echipe!F$1)</f>
        <v>0</v>
      </c>
      <c r="G7" s="79">
        <f>SUMIFS(Data!$U:$U,Data!$A:$A,Data_Echipe!$A7,Data!$C:$C,Data_Echipe!G$1)</f>
        <v>0</v>
      </c>
      <c r="H7" s="79">
        <f>SUMIFS(Data!$U:$U,Data!$A:$A,Data_Echipe!$A7,Data!$C:$C,Data_Echipe!H$1)</f>
        <v>0</v>
      </c>
      <c r="I7" s="79">
        <f>SUMIFS(Data!$U:$U,Data!$A:$A,Data_Echipe!$A7,Data!$C:$C,Data_Echipe!I$1)</f>
        <v>0</v>
      </c>
      <c r="J7" s="95">
        <f>SUMIFS(Data!$U:$U,Data!$A:$A,Data_Echipe!$A7,Data!$C:$C,Data_Echipe!J$1)</f>
        <v>0</v>
      </c>
      <c r="K7" s="79">
        <f>SUMIFS(Data!$U:$U,Data!$A:$A,Data_Echipe!$A7,Data!$C:$C,Data_Echipe!K$1)</f>
        <v>0</v>
      </c>
      <c r="L7" s="79">
        <f>SUMIFS(Data!$U:$U,Data!$A:$A,Data_Echipe!$A7,Data!$C:$C,Data_Echipe!L$1)</f>
        <v>0</v>
      </c>
      <c r="M7" s="95">
        <f>SUMIFS(Data!$U:$U,Data!$A:$A,Data_Echipe!$A7,Data!$C:$C,Data_Echipe!M$1)</f>
        <v>0</v>
      </c>
      <c r="N7" s="79">
        <f>SUMIFS(Data!$U:$U,Data!$A:$A,Data_Echipe!$A7,Data!$C:$C,Data_Echipe!N$1)</f>
        <v>0</v>
      </c>
      <c r="O7" s="79">
        <f>SUMIFS(Data!$U:$U,Data!$A:$A,Data_Echipe!$A7,Data!$C:$C,Data_Echipe!O$1)</f>
        <v>0</v>
      </c>
      <c r="P7" s="95">
        <f>SUMIFS(Data!$U:$U,Data!$A:$A,Data_Echipe!$A7,Data!$C:$C,Data_Echipe!P$1)</f>
        <v>0</v>
      </c>
      <c r="R7" s="87">
        <f t="shared" si="0"/>
        <v>0</v>
      </c>
    </row>
    <row r="8" spans="1:21" x14ac:dyDescent="0.25">
      <c r="B8" s="79">
        <v>0</v>
      </c>
      <c r="C8" s="95">
        <f>SUMIFS(Data!$U:$U,Data!$A:$A,Data_Echipe!$A8,Data!$C:$C,Data_Echipe!C$1)</f>
        <v>0</v>
      </c>
      <c r="D8" s="79">
        <f>SUMIFS(Data!$U:$U,Data!$A:$A,Data_Echipe!$A8,Data!$C:$C,Data_Echipe!D$1)</f>
        <v>0</v>
      </c>
      <c r="E8" s="79">
        <f>SUMIFS(Data!$U:$U,Data!$A:$A,Data_Echipe!$A8,Data!$C:$C,Data_Echipe!E$1)</f>
        <v>0</v>
      </c>
      <c r="F8" s="95">
        <f>SUMIFS(Data!$U:$U,Data!$A:$A,Data_Echipe!$A8,Data!$C:$C,Data_Echipe!F$1)</f>
        <v>0</v>
      </c>
      <c r="G8" s="79">
        <f>SUMIFS(Data!$U:$U,Data!$A:$A,Data_Echipe!$A8,Data!$C:$C,Data_Echipe!G$1)</f>
        <v>0</v>
      </c>
      <c r="H8" s="79">
        <f>SUMIFS(Data!$U:$U,Data!$A:$A,Data_Echipe!$A8,Data!$C:$C,Data_Echipe!H$1)</f>
        <v>0</v>
      </c>
      <c r="I8" s="95">
        <f>SUMIFS(Data!$U:$U,Data!$A:$A,Data_Echipe!$A8,Data!$C:$C,Data_Echipe!I$1)</f>
        <v>0</v>
      </c>
      <c r="J8" s="79">
        <f>SUMIFS(Data!$U:$U,Data!$A:$A,Data_Echipe!$A8,Data!$C:$C,Data_Echipe!J$1)</f>
        <v>0</v>
      </c>
      <c r="K8" s="79">
        <f>SUMIFS(Data!$U:$U,Data!$A:$A,Data_Echipe!$A8,Data!$C:$C,Data_Echipe!K$1)</f>
        <v>0</v>
      </c>
      <c r="L8" s="95">
        <f>SUMIFS(Data!$U:$U,Data!$A:$A,Data_Echipe!$A8,Data!$C:$C,Data_Echipe!L$1)</f>
        <v>0</v>
      </c>
      <c r="M8" s="79">
        <f>SUMIFS(Data!$U:$U,Data!$A:$A,Data_Echipe!$A8,Data!$C:$C,Data_Echipe!M$1)</f>
        <v>0</v>
      </c>
      <c r="N8" s="95">
        <f>SUMIFS(Data!$U:$U,Data!$A:$A,Data_Echipe!$A8,Data!$C:$C,Data_Echipe!N$1)</f>
        <v>0</v>
      </c>
      <c r="O8" s="79">
        <f>SUMIFS(Data!$U:$U,Data!$A:$A,Data_Echipe!$A8,Data!$C:$C,Data_Echipe!O$1)</f>
        <v>0</v>
      </c>
      <c r="P8" s="95">
        <f>SUMIFS(Data!$U:$U,Data!$A:$A,Data_Echipe!$A8,Data!$C:$C,Data_Echipe!P$1)</f>
        <v>0</v>
      </c>
      <c r="R8" s="87">
        <f t="shared" si="0"/>
        <v>0</v>
      </c>
    </row>
    <row r="9" spans="1:21" x14ac:dyDescent="0.25">
      <c r="B9" s="79">
        <v>0</v>
      </c>
      <c r="C9" s="79">
        <f>SUMIFS(Data!$U:$U,Data!$A:$A,Data_Echipe!$A9,Data!$C:$C,Data_Echipe!C$1)</f>
        <v>0</v>
      </c>
      <c r="D9" s="79">
        <f>SUMIFS(Data!$U:$U,Data!$A:$A,Data_Echipe!$A9,Data!$C:$C,Data_Echipe!D$1)</f>
        <v>0</v>
      </c>
      <c r="E9" s="79">
        <f>SUMIFS(Data!$U:$U,Data!$A:$A,Data_Echipe!$A9,Data!$C:$C,Data_Echipe!E$1)</f>
        <v>0</v>
      </c>
      <c r="F9" s="79">
        <f>SUMIFS(Data!$U:$U,Data!$A:$A,Data_Echipe!$A9,Data!$C:$C,Data_Echipe!F$1)</f>
        <v>0</v>
      </c>
      <c r="G9" s="95">
        <f>SUMIFS(Data!$U:$U,Data!$A:$A,Data_Echipe!$A9,Data!$C:$C,Data_Echipe!G$1)</f>
        <v>0</v>
      </c>
      <c r="H9" s="79">
        <f>SUMIFS(Data!$U:$U,Data!$A:$A,Data_Echipe!$A9,Data!$C:$C,Data_Echipe!H$1)</f>
        <v>0</v>
      </c>
      <c r="I9" s="79">
        <f>SUMIFS(Data!$U:$U,Data!$A:$A,Data_Echipe!$A9,Data!$C:$C,Data_Echipe!I$1)</f>
        <v>0</v>
      </c>
      <c r="J9" s="79">
        <f>SUMIFS(Data!$U:$U,Data!$A:$A,Data_Echipe!$A9,Data!$C:$C,Data_Echipe!J$1)</f>
        <v>0</v>
      </c>
      <c r="K9" s="79">
        <f>SUMIFS(Data!$U:$U,Data!$A:$A,Data_Echipe!$A9,Data!$C:$C,Data_Echipe!K$1)</f>
        <v>0</v>
      </c>
      <c r="L9" s="79">
        <f>SUMIFS(Data!$U:$U,Data!$A:$A,Data_Echipe!$A9,Data!$C:$C,Data_Echipe!L$1)</f>
        <v>0</v>
      </c>
      <c r="M9" s="79">
        <f>SUMIFS(Data!$U:$U,Data!$A:$A,Data_Echipe!$A9,Data!$C:$C,Data_Echipe!M$1)</f>
        <v>0</v>
      </c>
      <c r="N9" s="79">
        <f>SUMIFS(Data!$U:$U,Data!$A:$A,Data_Echipe!$A9,Data!$C:$C,Data_Echipe!N$1)</f>
        <v>0</v>
      </c>
      <c r="O9" s="79">
        <f>SUMIFS(Data!$U:$U,Data!$A:$A,Data_Echipe!$A9,Data!$C:$C,Data_Echipe!O$1)</f>
        <v>0</v>
      </c>
      <c r="P9" s="95">
        <f>SUMIFS(Data!$U:$U,Data!$A:$A,Data_Echipe!$A9,Data!$C:$C,Data_Echipe!P$1)</f>
        <v>0</v>
      </c>
      <c r="R9" s="87">
        <f t="shared" si="0"/>
        <v>0</v>
      </c>
    </row>
    <row r="10" spans="1:21" x14ac:dyDescent="0.25">
      <c r="B10" s="79">
        <v>0</v>
      </c>
      <c r="C10" s="79">
        <f>SUMIFS(Data!$U:$U,Data!$A:$A,Data_Echipe!$A10,Data!$C:$C,Data_Echipe!C$1)</f>
        <v>0</v>
      </c>
      <c r="D10" s="95">
        <f>SUMIFS(Data!$U:$U,Data!$A:$A,Data_Echipe!$A10,Data!$C:$C,Data_Echipe!D$1)</f>
        <v>0</v>
      </c>
      <c r="E10" s="79">
        <f>SUMIFS(Data!$U:$U,Data!$A:$A,Data_Echipe!$A10,Data!$C:$C,Data_Echipe!E$1)</f>
        <v>0</v>
      </c>
      <c r="F10" s="79">
        <f>SUMIFS(Data!$U:$U,Data!$A:$A,Data_Echipe!$A10,Data!$C:$C,Data_Echipe!F$1)</f>
        <v>0</v>
      </c>
      <c r="G10" s="79">
        <f>SUMIFS(Data!$U:$U,Data!$A:$A,Data_Echipe!$A10,Data!$C:$C,Data_Echipe!G$1)</f>
        <v>0</v>
      </c>
      <c r="H10" s="79">
        <f>SUMIFS(Data!$U:$U,Data!$A:$A,Data_Echipe!$A10,Data!$C:$C,Data_Echipe!H$1)</f>
        <v>0</v>
      </c>
      <c r="I10" s="79">
        <f>SUMIFS(Data!$U:$U,Data!$A:$A,Data_Echipe!$A10,Data!$C:$C,Data_Echipe!I$1)</f>
        <v>0</v>
      </c>
      <c r="J10" s="95">
        <f>SUMIFS(Data!$U:$U,Data!$A:$A,Data_Echipe!$A10,Data!$C:$C,Data_Echipe!J$1)</f>
        <v>0</v>
      </c>
      <c r="K10" s="95">
        <f>SUMIFS(Data!$U:$U,Data!$A:$A,Data_Echipe!$A10,Data!$C:$C,Data_Echipe!K$1)</f>
        <v>0</v>
      </c>
      <c r="L10" s="79">
        <f>SUMIFS(Data!$U:$U,Data!$A:$A,Data_Echipe!$A10,Data!$C:$C,Data_Echipe!L$1)</f>
        <v>0</v>
      </c>
      <c r="M10" s="79">
        <f>SUMIFS(Data!$U:$U,Data!$A:$A,Data_Echipe!$A10,Data!$C:$C,Data_Echipe!M$1)</f>
        <v>0</v>
      </c>
      <c r="N10" s="79">
        <f>SUMIFS(Data!$U:$U,Data!$A:$A,Data_Echipe!$A10,Data!$C:$C,Data_Echipe!N$1)</f>
        <v>0</v>
      </c>
      <c r="O10" s="79">
        <f>SUMIFS(Data!$U:$U,Data!$A:$A,Data_Echipe!$A10,Data!$C:$C,Data_Echipe!O$1)</f>
        <v>0</v>
      </c>
      <c r="P10" s="95">
        <f>SUMIFS(Data!$U:$U,Data!$A:$A,Data_Echipe!$A10,Data!$C:$C,Data_Echipe!P$1)</f>
        <v>0</v>
      </c>
      <c r="R10" s="87">
        <f t="shared" si="0"/>
        <v>0</v>
      </c>
    </row>
    <row r="11" spans="1:21" x14ac:dyDescent="0.25">
      <c r="B11" s="79">
        <v>0</v>
      </c>
      <c r="C11" s="79">
        <f>SUMIFS(Data!$U:$U,Data!$A:$A,Data_Echipe!$A11,Data!$C:$C,Data_Echipe!C$1)</f>
        <v>0</v>
      </c>
      <c r="D11" s="79">
        <f>SUMIFS(Data!$U:$U,Data!$A:$A,Data_Echipe!$A11,Data!$C:$C,Data_Echipe!D$1)</f>
        <v>0</v>
      </c>
      <c r="E11" s="79">
        <f>SUMIFS(Data!$U:$U,Data!$A:$A,Data_Echipe!$A11,Data!$C:$C,Data_Echipe!E$1)</f>
        <v>0</v>
      </c>
      <c r="F11" s="79">
        <f>SUMIFS(Data!$U:$U,Data!$A:$A,Data_Echipe!$A11,Data!$C:$C,Data_Echipe!F$1)</f>
        <v>0</v>
      </c>
      <c r="G11" s="79">
        <f>SUMIFS(Data!$U:$U,Data!$A:$A,Data_Echipe!$A11,Data!$C:$C,Data_Echipe!G$1)</f>
        <v>0</v>
      </c>
      <c r="H11" s="95">
        <f>SUMIFS(Data!$U:$U,Data!$A:$A,Data_Echipe!$A11,Data!$C:$C,Data_Echipe!H$1)</f>
        <v>0</v>
      </c>
      <c r="I11" s="79">
        <f>SUMIFS(Data!$U:$U,Data!$A:$A,Data_Echipe!$A11,Data!$C:$C,Data_Echipe!I$1)</f>
        <v>0</v>
      </c>
      <c r="J11" s="79">
        <f>SUMIFS(Data!$U:$U,Data!$A:$A,Data_Echipe!$A11,Data!$C:$C,Data_Echipe!J$1)</f>
        <v>0</v>
      </c>
      <c r="K11" s="79">
        <f>SUMIFS(Data!$U:$U,Data!$A:$A,Data_Echipe!$A11,Data!$C:$C,Data_Echipe!K$1)</f>
        <v>0</v>
      </c>
      <c r="L11" s="79">
        <f>SUMIFS(Data!$U:$U,Data!$A:$A,Data_Echipe!$A11,Data!$C:$C,Data_Echipe!L$1)</f>
        <v>0</v>
      </c>
      <c r="M11" s="79">
        <f>SUMIFS(Data!$U:$U,Data!$A:$A,Data_Echipe!$A11,Data!$C:$C,Data_Echipe!M$1)</f>
        <v>0</v>
      </c>
      <c r="N11" s="79">
        <f>SUMIFS(Data!$U:$U,Data!$A:$A,Data_Echipe!$A11,Data!$C:$C,Data_Echipe!N$1)</f>
        <v>0</v>
      </c>
      <c r="O11" s="79">
        <f>SUMIFS(Data!$U:$U,Data!$A:$A,Data_Echipe!$A11,Data!$C:$C,Data_Echipe!O$1)</f>
        <v>0</v>
      </c>
      <c r="P11" s="95">
        <f>SUMIFS(Data!$U:$U,Data!$A:$A,Data_Echipe!$A11,Data!$C:$C,Data_Echipe!P$1)</f>
        <v>0</v>
      </c>
      <c r="R11" s="87">
        <f t="shared" si="0"/>
        <v>0</v>
      </c>
    </row>
    <row r="12" spans="1:21" x14ac:dyDescent="0.25">
      <c r="B12" s="79">
        <v>0</v>
      </c>
      <c r="C12" s="79">
        <f>SUMIFS(Data!$U:$U,Data!$A:$A,Data_Echipe!$A12,Data!$C:$C,Data_Echipe!C$1)</f>
        <v>0</v>
      </c>
      <c r="D12" s="95">
        <f>SUMIFS(Data!$U:$U,Data!$A:$A,Data_Echipe!$A12,Data!$C:$C,Data_Echipe!D$1)</f>
        <v>0</v>
      </c>
      <c r="E12" s="95">
        <f>SUMIFS(Data!$U:$U,Data!$A:$A,Data_Echipe!$A12,Data!$C:$C,Data_Echipe!E$1)</f>
        <v>0</v>
      </c>
      <c r="F12" s="95">
        <f>SUMIFS(Data!$U:$U,Data!$A:$A,Data_Echipe!$A12,Data!$C:$C,Data_Echipe!F$1)</f>
        <v>0</v>
      </c>
      <c r="G12" s="95">
        <f>SUMIFS(Data!$U:$U,Data!$A:$A,Data_Echipe!$A12,Data!$C:$C,Data_Echipe!G$1)</f>
        <v>0</v>
      </c>
      <c r="H12" s="95">
        <f>SUMIFS(Data!$U:$U,Data!$A:$A,Data_Echipe!$A12,Data!$C:$C,Data_Echipe!H$1)</f>
        <v>0</v>
      </c>
      <c r="I12" s="79">
        <f>SUMIFS(Data!$U:$U,Data!$A:$A,Data_Echipe!$A12,Data!$C:$C,Data_Echipe!I$1)</f>
        <v>0</v>
      </c>
      <c r="J12" s="79">
        <f>SUMIFS(Data!$U:$U,Data!$A:$A,Data_Echipe!$A12,Data!$C:$C,Data_Echipe!J$1)</f>
        <v>0</v>
      </c>
      <c r="K12" s="95">
        <f>SUMIFS(Data!$U:$U,Data!$A:$A,Data_Echipe!$A12,Data!$C:$C,Data_Echipe!K$1)</f>
        <v>0</v>
      </c>
      <c r="L12" s="95">
        <f>SUMIFS(Data!$U:$U,Data!$A:$A,Data_Echipe!$A12,Data!$C:$C,Data_Echipe!L$1)</f>
        <v>0</v>
      </c>
      <c r="M12" s="79">
        <f>SUMIFS(Data!$U:$U,Data!$A:$A,Data_Echipe!$A12,Data!$C:$C,Data_Echipe!M$1)</f>
        <v>0</v>
      </c>
      <c r="N12" s="95">
        <f>SUMIFS(Data!$U:$U,Data!$A:$A,Data_Echipe!$A12,Data!$C:$C,Data_Echipe!N$1)</f>
        <v>0</v>
      </c>
      <c r="O12" s="79">
        <f>SUMIFS(Data!$U:$U,Data!$A:$A,Data_Echipe!$A12,Data!$C:$C,Data_Echipe!O$1)</f>
        <v>0</v>
      </c>
      <c r="P12" s="95">
        <f>SUMIFS(Data!$U:$U,Data!$A:$A,Data_Echipe!$A12,Data!$C:$C,Data_Echipe!P$1)</f>
        <v>0</v>
      </c>
      <c r="R12" s="87">
        <f t="shared" si="0"/>
        <v>0</v>
      </c>
    </row>
    <row r="13" spans="1:21" x14ac:dyDescent="0.25">
      <c r="B13" s="79">
        <v>0</v>
      </c>
      <c r="C13" s="79">
        <f>SUMIFS(Data!$U:$U,Data!$A:$A,Data_Echipe!$A13,Data!$C:$C,Data_Echipe!C$1)</f>
        <v>0</v>
      </c>
      <c r="D13" s="79">
        <f>SUMIFS(Data!$U:$U,Data!$A:$A,Data_Echipe!$A13,Data!$C:$C,Data_Echipe!D$1)</f>
        <v>0</v>
      </c>
      <c r="E13" s="95">
        <f>SUMIFS(Data!$U:$U,Data!$A:$A,Data_Echipe!$A13,Data!$C:$C,Data_Echipe!E$1)</f>
        <v>0</v>
      </c>
      <c r="F13" s="79">
        <f>SUMIFS(Data!$U:$U,Data!$A:$A,Data_Echipe!$A13,Data!$C:$C,Data_Echipe!F$1)</f>
        <v>0</v>
      </c>
      <c r="G13" s="79">
        <f>SUMIFS(Data!$U:$U,Data!$A:$A,Data_Echipe!$A13,Data!$C:$C,Data_Echipe!G$1)</f>
        <v>0</v>
      </c>
      <c r="H13" s="79">
        <f>SUMIFS(Data!$U:$U,Data!$A:$A,Data_Echipe!$A13,Data!$C:$C,Data_Echipe!H$1)</f>
        <v>0</v>
      </c>
      <c r="I13" s="79">
        <f>SUMIFS(Data!$U:$U,Data!$A:$A,Data_Echipe!$A13,Data!$C:$C,Data_Echipe!I$1)</f>
        <v>0</v>
      </c>
      <c r="J13" s="79">
        <f>SUMIFS(Data!$U:$U,Data!$A:$A,Data_Echipe!$A13,Data!$C:$C,Data_Echipe!J$1)</f>
        <v>0</v>
      </c>
      <c r="K13" s="79">
        <f>SUMIFS(Data!$U:$U,Data!$A:$A,Data_Echipe!$A13,Data!$C:$C,Data_Echipe!K$1)</f>
        <v>0</v>
      </c>
      <c r="L13" s="79">
        <f>SUMIFS(Data!$U:$U,Data!$A:$A,Data_Echipe!$A13,Data!$C:$C,Data_Echipe!L$1)</f>
        <v>0</v>
      </c>
      <c r="M13" s="95">
        <f>SUMIFS(Data!$U:$U,Data!$A:$A,Data_Echipe!$A13,Data!$C:$C,Data_Echipe!M$1)</f>
        <v>0</v>
      </c>
      <c r="N13" s="79">
        <f>SUMIFS(Data!$U:$U,Data!$A:$A,Data_Echipe!$A13,Data!$C:$C,Data_Echipe!N$1)</f>
        <v>0</v>
      </c>
      <c r="O13" s="79">
        <f>SUMIFS(Data!$U:$U,Data!$A:$A,Data_Echipe!$A13,Data!$C:$C,Data_Echipe!O$1)</f>
        <v>0</v>
      </c>
      <c r="P13" s="95">
        <f>SUMIFS(Data!$U:$U,Data!$A:$A,Data_Echipe!$A13,Data!$C:$C,Data_Echipe!P$1)</f>
        <v>0</v>
      </c>
      <c r="R13" s="87">
        <f t="shared" si="0"/>
        <v>0</v>
      </c>
    </row>
    <row r="14" spans="1:21" x14ac:dyDescent="0.25">
      <c r="B14" s="79">
        <v>0</v>
      </c>
      <c r="C14" s="79">
        <f>SUMIFS(Data!$U:$U,Data!$A:$A,Data_Echipe!$A14,Data!$C:$C,Data_Echipe!C$1)</f>
        <v>0</v>
      </c>
      <c r="D14" s="79">
        <f>SUMIFS(Data!$U:$U,Data!$A:$A,Data_Echipe!$A14,Data!$C:$C,Data_Echipe!D$1)</f>
        <v>0</v>
      </c>
      <c r="E14" s="79">
        <f>SUMIFS(Data!$U:$U,Data!$A:$A,Data_Echipe!$A14,Data!$C:$C,Data_Echipe!E$1)</f>
        <v>0</v>
      </c>
      <c r="F14" s="79">
        <f>SUMIFS(Data!$U:$U,Data!$A:$A,Data_Echipe!$A14,Data!$C:$C,Data_Echipe!F$1)</f>
        <v>0</v>
      </c>
      <c r="G14" s="79">
        <f>SUMIFS(Data!$U:$U,Data!$A:$A,Data_Echipe!$A14,Data!$C:$C,Data_Echipe!G$1)</f>
        <v>0</v>
      </c>
      <c r="H14" s="79">
        <f>SUMIFS(Data!$U:$U,Data!$A:$A,Data_Echipe!$A14,Data!$C:$C,Data_Echipe!H$1)</f>
        <v>0</v>
      </c>
      <c r="I14" s="79">
        <f>SUMIFS(Data!$U:$U,Data!$A:$A,Data_Echipe!$A14,Data!$C:$C,Data_Echipe!I$1)</f>
        <v>0</v>
      </c>
      <c r="J14" s="79">
        <f>SUMIFS(Data!$U:$U,Data!$A:$A,Data_Echipe!$A14,Data!$C:$C,Data_Echipe!J$1)</f>
        <v>0</v>
      </c>
      <c r="K14" s="79">
        <f>SUMIFS(Data!$U:$U,Data!$A:$A,Data_Echipe!$A14,Data!$C:$C,Data_Echipe!K$1)</f>
        <v>0</v>
      </c>
      <c r="L14" s="79">
        <f>SUMIFS(Data!$U:$U,Data!$A:$A,Data_Echipe!$A14,Data!$C:$C,Data_Echipe!L$1)</f>
        <v>0</v>
      </c>
      <c r="M14" s="95">
        <f>SUMIFS(Data!$U:$U,Data!$A:$A,Data_Echipe!$A14,Data!$C:$C,Data_Echipe!M$1)</f>
        <v>0</v>
      </c>
      <c r="N14" s="79">
        <f>SUMIFS(Data!$U:$U,Data!$A:$A,Data_Echipe!$A14,Data!$C:$C,Data_Echipe!N$1)</f>
        <v>0</v>
      </c>
      <c r="O14" s="95">
        <f>SUMIFS(Data!$U:$U,Data!$A:$A,Data_Echipe!$A14,Data!$C:$C,Data_Echipe!O$1)</f>
        <v>0</v>
      </c>
      <c r="P14" s="95">
        <f>SUMIFS(Data!$U:$U,Data!$A:$A,Data_Echipe!$A14,Data!$C:$C,Data_Echipe!P$1)</f>
        <v>0</v>
      </c>
      <c r="R14" s="87">
        <f t="shared" si="0"/>
        <v>0</v>
      </c>
    </row>
    <row r="15" spans="1:21" x14ac:dyDescent="0.25">
      <c r="B15" s="79">
        <v>0</v>
      </c>
      <c r="C15" s="79">
        <f>SUMIFS(Data!$U:$U,Data!$A:$A,Data_Echipe!$A15,Data!$C:$C,Data_Echipe!C$1)</f>
        <v>0</v>
      </c>
      <c r="D15" s="79">
        <f>SUMIFS(Data!$U:$U,Data!$A:$A,Data_Echipe!$A15,Data!$C:$C,Data_Echipe!D$1)</f>
        <v>0</v>
      </c>
      <c r="E15" s="79">
        <f>SUMIFS(Data!$U:$U,Data!$A:$A,Data_Echipe!$A15,Data!$C:$C,Data_Echipe!E$1)</f>
        <v>0</v>
      </c>
      <c r="F15" s="79">
        <f>SUMIFS(Data!$U:$U,Data!$A:$A,Data_Echipe!$A15,Data!$C:$C,Data_Echipe!F$1)</f>
        <v>0</v>
      </c>
      <c r="G15" s="79">
        <f>SUMIFS(Data!$U:$U,Data!$A:$A,Data_Echipe!$A15,Data!$C:$C,Data_Echipe!G$1)</f>
        <v>0</v>
      </c>
      <c r="H15" s="79">
        <f>SUMIFS(Data!$U:$U,Data!$A:$A,Data_Echipe!$A15,Data!$C:$C,Data_Echipe!H$1)</f>
        <v>0</v>
      </c>
      <c r="I15" s="79">
        <f>SUMIFS(Data!$U:$U,Data!$A:$A,Data_Echipe!$A15,Data!$C:$C,Data_Echipe!I$1)</f>
        <v>0</v>
      </c>
      <c r="J15" s="79">
        <f>SUMIFS(Data!$U:$U,Data!$A:$A,Data_Echipe!$A15,Data!$C:$C,Data_Echipe!J$1)</f>
        <v>0</v>
      </c>
      <c r="K15" s="79">
        <f>SUMIFS(Data!$U:$U,Data!$A:$A,Data_Echipe!$A15,Data!$C:$C,Data_Echipe!K$1)</f>
        <v>0</v>
      </c>
      <c r="L15" s="79">
        <f>SUMIFS(Data!$U:$U,Data!$A:$A,Data_Echipe!$A15,Data!$C:$C,Data_Echipe!L$1)</f>
        <v>0</v>
      </c>
      <c r="M15" s="95">
        <f>SUMIFS(Data!$U:$U,Data!$A:$A,Data_Echipe!$A15,Data!$C:$C,Data_Echipe!M$1)</f>
        <v>0</v>
      </c>
      <c r="N15" s="79">
        <f>SUMIFS(Data!$U:$U,Data!$A:$A,Data_Echipe!$A15,Data!$C:$C,Data_Echipe!N$1)</f>
        <v>0</v>
      </c>
      <c r="O15" s="95">
        <f>SUMIFS(Data!$U:$U,Data!$A:$A,Data_Echipe!$A15,Data!$C:$C,Data_Echipe!O$1)</f>
        <v>0</v>
      </c>
      <c r="P15" s="95">
        <f>SUMIFS(Data!$U:$U,Data!$A:$A,Data_Echipe!$A15,Data!$C:$C,Data_Echipe!P$1)</f>
        <v>0</v>
      </c>
      <c r="R15" s="87">
        <f t="shared" si="0"/>
        <v>0</v>
      </c>
    </row>
    <row r="16" spans="1:21" x14ac:dyDescent="0.25">
      <c r="B16" s="79">
        <v>0</v>
      </c>
      <c r="C16" s="79">
        <f>SUMIFS(Data!$U:$U,Data!$A:$A,Data_Echipe!$A16,Data!$C:$C,Data_Echipe!C$1)</f>
        <v>0</v>
      </c>
      <c r="D16" s="79">
        <f>SUMIFS(Data!$U:$U,Data!$A:$A,Data_Echipe!$A16,Data!$C:$C,Data_Echipe!D$1)</f>
        <v>0</v>
      </c>
      <c r="E16" s="79">
        <f>SUMIFS(Data!$U:$U,Data!$A:$A,Data_Echipe!$A16,Data!$C:$C,Data_Echipe!E$1)</f>
        <v>0</v>
      </c>
      <c r="F16" s="79">
        <f>SUMIFS(Data!$U:$U,Data!$A:$A,Data_Echipe!$A16,Data!$C:$C,Data_Echipe!F$1)</f>
        <v>0</v>
      </c>
      <c r="G16" s="79">
        <f>SUMIFS(Data!$U:$U,Data!$A:$A,Data_Echipe!$A16,Data!$C:$C,Data_Echipe!G$1)</f>
        <v>0</v>
      </c>
      <c r="H16" s="79">
        <f>SUMIFS(Data!$U:$U,Data!$A:$A,Data_Echipe!$A16,Data!$C:$C,Data_Echipe!H$1)</f>
        <v>0</v>
      </c>
      <c r="I16" s="79">
        <f>SUMIFS(Data!$U:$U,Data!$A:$A,Data_Echipe!$A16,Data!$C:$C,Data_Echipe!I$1)</f>
        <v>0</v>
      </c>
      <c r="J16" s="79">
        <f>SUMIFS(Data!$U:$U,Data!$A:$A,Data_Echipe!$A16,Data!$C:$C,Data_Echipe!J$1)</f>
        <v>0</v>
      </c>
      <c r="K16" s="79">
        <f>SUMIFS(Data!$U:$U,Data!$A:$A,Data_Echipe!$A16,Data!$C:$C,Data_Echipe!K$1)</f>
        <v>0</v>
      </c>
      <c r="L16" s="79">
        <f>SUMIFS(Data!$U:$U,Data!$A:$A,Data_Echipe!$A16,Data!$C:$C,Data_Echipe!L$1)</f>
        <v>0</v>
      </c>
      <c r="M16" s="95">
        <f>SUMIFS(Data!$U:$U,Data!$A:$A,Data_Echipe!$A16,Data!$C:$C,Data_Echipe!M$1)</f>
        <v>0</v>
      </c>
      <c r="N16" s="79">
        <f>SUMIFS(Data!$U:$U,Data!$A:$A,Data_Echipe!$A16,Data!$C:$C,Data_Echipe!N$1)</f>
        <v>0</v>
      </c>
      <c r="O16" s="95">
        <f>SUMIFS(Data!$U:$U,Data!$A:$A,Data_Echipe!$A16,Data!$C:$C,Data_Echipe!O$1)</f>
        <v>0</v>
      </c>
      <c r="P16" s="95">
        <f>SUMIFS(Data!$U:$U,Data!$A:$A,Data_Echipe!$A16,Data!$C:$C,Data_Echipe!P$1)</f>
        <v>0</v>
      </c>
      <c r="R16" s="87">
        <f t="shared" si="0"/>
        <v>0</v>
      </c>
    </row>
    <row r="17" spans="1:19" x14ac:dyDescent="0.25">
      <c r="B17" s="79"/>
      <c r="C17" s="79"/>
      <c r="D17" s="79"/>
      <c r="E17" s="79"/>
      <c r="F17" s="79"/>
      <c r="G17" s="79"/>
      <c r="H17" s="79"/>
      <c r="I17" s="79"/>
      <c r="J17" s="79"/>
      <c r="K17" s="79"/>
      <c r="L17" s="79"/>
      <c r="M17" s="79"/>
      <c r="N17" s="79"/>
      <c r="O17" s="79"/>
      <c r="P17" s="79"/>
      <c r="R17" s="88"/>
    </row>
    <row r="18" spans="1:19" x14ac:dyDescent="0.25">
      <c r="B18" s="79"/>
      <c r="C18" s="79"/>
      <c r="D18" s="79"/>
      <c r="E18" s="79"/>
      <c r="F18" s="79"/>
      <c r="G18" s="79"/>
      <c r="H18" s="79"/>
      <c r="I18" s="79"/>
      <c r="J18" s="79"/>
      <c r="K18" s="79"/>
      <c r="L18" s="79"/>
      <c r="M18" s="79"/>
      <c r="N18" s="79"/>
      <c r="O18" s="79"/>
      <c r="P18" s="79"/>
      <c r="R18" s="88"/>
    </row>
    <row r="19" spans="1:19" x14ac:dyDescent="0.25">
      <c r="B19" s="79"/>
      <c r="C19" s="79"/>
      <c r="D19" s="79"/>
      <c r="E19" s="79"/>
      <c r="F19" s="79"/>
      <c r="G19" s="79"/>
      <c r="H19" s="79"/>
      <c r="I19" s="79"/>
      <c r="J19" s="79"/>
      <c r="K19" s="79"/>
      <c r="L19" s="79"/>
      <c r="M19" s="79"/>
      <c r="N19" s="79"/>
      <c r="O19" s="79"/>
      <c r="P19" s="79"/>
    </row>
    <row r="20" spans="1:19" s="39" customFormat="1" x14ac:dyDescent="0.25">
      <c r="A20" s="48"/>
      <c r="B20" s="40">
        <f>SUMPRODUCT(LARGE(B21:B34,{1,2,3,4}))/4</f>
        <v>0</v>
      </c>
      <c r="C20" s="40">
        <f>AVERAGE(C21,C23:C24,C25,C27:C31)</f>
        <v>0</v>
      </c>
      <c r="D20" s="40">
        <f>AVERAGE(D21,D22,D25,D26,D27,D30,D32,D23,D28)</f>
        <v>0</v>
      </c>
      <c r="E20" s="40">
        <f>AVERAGE(E21:E23,E25,E27:E30,E33:E34)</f>
        <v>0</v>
      </c>
      <c r="F20" s="40">
        <f>AVERAGE(F21:F25,F27:F30,F33:F34)</f>
        <v>0</v>
      </c>
      <c r="G20" s="40">
        <f>AVERAGE(G21,G23:G24,G26:G30,G32:G34)</f>
        <v>0</v>
      </c>
      <c r="H20" s="40">
        <f>AVERAGE(H21:H25,H27:H30,H33:H34)</f>
        <v>0</v>
      </c>
      <c r="I20" s="40">
        <f>AVERAGE(I21:I26,I28,I30,I32:I34)</f>
        <v>0</v>
      </c>
      <c r="J20" s="40">
        <f>AVERAGE(J21:J25,J27:J30,J33:J34)</f>
        <v>0</v>
      </c>
      <c r="K20" s="40">
        <f>AVERAGE(K21:K24,K27:K30,K32:K34)</f>
        <v>0</v>
      </c>
      <c r="L20" s="40">
        <f>AVERAGE(L21:L22,L24,L26:L30,L33:L34)</f>
        <v>0</v>
      </c>
      <c r="M20" s="40">
        <f>AVERAGE(M21:M24,M26:M29,M33:M34)</f>
        <v>0</v>
      </c>
      <c r="N20" s="40">
        <f>AVERAGE(N21,N23:N24,N26:N30,N33:N34)</f>
        <v>0</v>
      </c>
      <c r="O20" s="40">
        <f>AVERAGE(O23:O24,O26:O30,O32:O34)</f>
        <v>0</v>
      </c>
      <c r="P20" s="40">
        <f>AVERAGE(P22,P24,P26)</f>
        <v>0</v>
      </c>
      <c r="Q20" s="40">
        <f>SUM(C20:P20)</f>
        <v>0</v>
      </c>
      <c r="R20" s="86"/>
      <c r="S20" s="41"/>
    </row>
    <row r="21" spans="1:19" x14ac:dyDescent="0.25">
      <c r="A21" s="39"/>
      <c r="B21" s="79">
        <v>0</v>
      </c>
      <c r="C21" s="79">
        <f>SUMIFS(Data!$U:$U,Data!$A:$A,Data_Echipe!$A21,Data!$C:$C,Data_Echipe!C$1)</f>
        <v>0</v>
      </c>
      <c r="D21" s="79">
        <f>SUMIFS(Data!$U:$U,Data!$A:$A,Data_Echipe!$A21,Data!$C:$C,Data_Echipe!D$1)</f>
        <v>0</v>
      </c>
      <c r="E21" s="79">
        <f>SUMIFS(Data!$U:$U,Data!$A:$A,Data_Echipe!$A21,Data!$C:$C,Data_Echipe!E$1)</f>
        <v>0</v>
      </c>
      <c r="F21" s="79">
        <f>SUMIFS(Data!$U:$U,Data!$A:$A,Data_Echipe!$A21,Data!$C:$C,Data_Echipe!F$1)</f>
        <v>0</v>
      </c>
      <c r="G21" s="79">
        <f>SUMIFS(Data!$U:$U,Data!$A:$A,Data_Echipe!$A21,Data!$C:$C,Data_Echipe!G$1)</f>
        <v>0</v>
      </c>
      <c r="H21" s="79">
        <f>SUMIFS(Data!$U:$U,Data!$A:$A,Data_Echipe!$A21,Data!$C:$C,Data_Echipe!H$1)</f>
        <v>0</v>
      </c>
      <c r="I21" s="79">
        <f>SUMIFS(Data!$U:$U,Data!$A:$A,Data_Echipe!$A21,Data!$C:$C,Data_Echipe!I$1)</f>
        <v>0</v>
      </c>
      <c r="J21" s="79">
        <f>SUMIFS(Data!$U:$U,Data!$A:$A,Data_Echipe!$A21,Data!$C:$C,Data_Echipe!J$1)</f>
        <v>0</v>
      </c>
      <c r="K21" s="79">
        <f>SUMIFS(Data!$U:$U,Data!$A:$A,Data_Echipe!$A21,Data!$C:$C,Data_Echipe!K$1)</f>
        <v>0</v>
      </c>
      <c r="L21" s="79">
        <f>SUMIFS(Data!$U:$U,Data!$A:$A,Data_Echipe!$A21,Data!$C:$C,Data_Echipe!L$1)</f>
        <v>0</v>
      </c>
      <c r="M21" s="79">
        <f>SUMIFS(Data!$U:$U,Data!$A:$A,Data_Echipe!$A21,Data!$C:$C,Data_Echipe!M$1)</f>
        <v>0</v>
      </c>
      <c r="N21" s="79">
        <f>SUMIFS(Data!$U:$U,Data!$A:$A,Data_Echipe!$A21,Data!$C:$C,Data_Echipe!N$1)</f>
        <v>0</v>
      </c>
      <c r="O21" s="95">
        <f>SUMIFS(Data!$U:$U,Data!$A:$A,Data_Echipe!$A21,Data!$C:$C,Data_Echipe!O$1)</f>
        <v>0</v>
      </c>
      <c r="P21" s="95">
        <f>SUMIFS(Data!$U:$U,Data!$A:$A,Data_Echipe!$A21,Data!$C:$C,Data_Echipe!P$1)</f>
        <v>0</v>
      </c>
      <c r="R21" s="87">
        <f t="shared" ref="R21:R34" si="1">$A$20</f>
        <v>0</v>
      </c>
    </row>
    <row r="22" spans="1:19" x14ac:dyDescent="0.25">
      <c r="B22" s="79">
        <v>0</v>
      </c>
      <c r="C22" s="95">
        <f>SUMIFS(Data!$U:$U,Data!$A:$A,Data_Echipe!$A22,Data!$C:$C,Data_Echipe!C$1)</f>
        <v>0</v>
      </c>
      <c r="D22" s="79">
        <f>SUMIFS(Data!$U:$U,Data!$A:$A,Data_Echipe!$A22,Data!$C:$C,Data_Echipe!D$1)</f>
        <v>0</v>
      </c>
      <c r="E22" s="79">
        <f>SUMIFS(Data!$U:$U,Data!$A:$A,Data_Echipe!$A22,Data!$C:$C,Data_Echipe!E$1)</f>
        <v>0</v>
      </c>
      <c r="F22" s="79">
        <f>SUMIFS(Data!$U:$U,Data!$A:$A,Data_Echipe!$A22,Data!$C:$C,Data_Echipe!F$1)</f>
        <v>0</v>
      </c>
      <c r="G22" s="95">
        <f>SUMIFS(Data!$U:$U,Data!$A:$A,Data_Echipe!$A22,Data!$C:$C,Data_Echipe!G$1)</f>
        <v>0</v>
      </c>
      <c r="H22" s="79">
        <f>SUMIFS(Data!$U:$U,Data!$A:$A,Data_Echipe!$A22,Data!$C:$C,Data_Echipe!H$1)</f>
        <v>0</v>
      </c>
      <c r="I22" s="79">
        <f>SUMIFS(Data!$U:$U,Data!$A:$A,Data_Echipe!$A22,Data!$C:$C,Data_Echipe!I$1)</f>
        <v>0</v>
      </c>
      <c r="J22" s="79">
        <f>SUMIFS(Data!$U:$U,Data!$A:$A,Data_Echipe!$A22,Data!$C:$C,Data_Echipe!J$1)</f>
        <v>0</v>
      </c>
      <c r="K22" s="79">
        <f>SUMIFS(Data!$U:$U,Data!$A:$A,Data_Echipe!$A22,Data!$C:$C,Data_Echipe!K$1)</f>
        <v>0</v>
      </c>
      <c r="L22" s="79">
        <f>SUMIFS(Data!$U:$U,Data!$A:$A,Data_Echipe!$A22,Data!$C:$C,Data_Echipe!L$1)</f>
        <v>0</v>
      </c>
      <c r="M22" s="79">
        <f>SUMIFS(Data!$U:$U,Data!$A:$A,Data_Echipe!$A22,Data!$C:$C,Data_Echipe!M$1)</f>
        <v>0</v>
      </c>
      <c r="N22" s="95">
        <f>SUMIFS(Data!$U:$U,Data!$A:$A,Data_Echipe!$A22,Data!$C:$C,Data_Echipe!N$1)</f>
        <v>0</v>
      </c>
      <c r="O22" s="95">
        <f>SUMIFS(Data!$U:$U,Data!$A:$A,Data_Echipe!$A22,Data!$C:$C,Data_Echipe!O$1)</f>
        <v>0</v>
      </c>
      <c r="P22" s="95">
        <f>SUMIFS(Data!$U:$U,Data!$A:$A,Data_Echipe!$A22,Data!$C:$C,Data_Echipe!P$1)</f>
        <v>0</v>
      </c>
      <c r="R22" s="87">
        <f t="shared" si="1"/>
        <v>0</v>
      </c>
    </row>
    <row r="23" spans="1:19" x14ac:dyDescent="0.25">
      <c r="B23" s="79">
        <v>0</v>
      </c>
      <c r="C23" s="79">
        <f>SUMIFS(Data!$U:$U,Data!$A:$A,Data_Echipe!$A23,Data!$C:$C,Data_Echipe!C$1)</f>
        <v>0</v>
      </c>
      <c r="D23" s="79">
        <f>SUMIFS(Data!$U:$U,Data!$A:$A,Data_Echipe!$A23,Data!$C:$C,Data_Echipe!D$1)</f>
        <v>0</v>
      </c>
      <c r="E23" s="79">
        <f>SUMIFS(Data!$U:$U,Data!$A:$A,Data_Echipe!$A23,Data!$C:$C,Data_Echipe!E$1)</f>
        <v>0</v>
      </c>
      <c r="F23" s="79">
        <f>SUMIFS(Data!$U:$U,Data!$A:$A,Data_Echipe!$A23,Data!$C:$C,Data_Echipe!F$1)</f>
        <v>0</v>
      </c>
      <c r="G23" s="79">
        <f>SUMIFS(Data!$U:$U,Data!$A:$A,Data_Echipe!$A23,Data!$C:$C,Data_Echipe!G$1)</f>
        <v>0</v>
      </c>
      <c r="H23" s="79">
        <f>SUMIFS(Data!$U:$U,Data!$A:$A,Data_Echipe!$A23,Data!$C:$C,Data_Echipe!H$1)</f>
        <v>0</v>
      </c>
      <c r="I23" s="79">
        <f>SUMIFS(Data!$U:$U,Data!$A:$A,Data_Echipe!$A23,Data!$C:$C,Data_Echipe!I$1)</f>
        <v>0</v>
      </c>
      <c r="J23" s="79">
        <f>SUMIFS(Data!$U:$U,Data!$A:$A,Data_Echipe!$A23,Data!$C:$C,Data_Echipe!J$1)</f>
        <v>0</v>
      </c>
      <c r="K23" s="79">
        <f>SUMIFS(Data!$U:$U,Data!$A:$A,Data_Echipe!$A23,Data!$C:$C,Data_Echipe!K$1)</f>
        <v>0</v>
      </c>
      <c r="L23" s="95">
        <f>SUMIFS(Data!$U:$U,Data!$A:$A,Data_Echipe!$A23,Data!$C:$C,Data_Echipe!L$1)</f>
        <v>0</v>
      </c>
      <c r="M23" s="79">
        <f>SUMIFS(Data!$U:$U,Data!$A:$A,Data_Echipe!$A23,Data!$C:$C,Data_Echipe!M$1)</f>
        <v>0</v>
      </c>
      <c r="N23" s="79">
        <f>SUMIFS(Data!$U:$U,Data!$A:$A,Data_Echipe!$A23,Data!$C:$C,Data_Echipe!N$1)</f>
        <v>0</v>
      </c>
      <c r="O23" s="79">
        <f>SUMIFS(Data!$U:$U,Data!$A:$A,Data_Echipe!$A23,Data!$C:$C,Data_Echipe!O$1)</f>
        <v>0</v>
      </c>
      <c r="P23" s="95">
        <f>SUMIFS(Data!$U:$U,Data!$A:$A,Data_Echipe!$A23,Data!$C:$C,Data_Echipe!P$1)</f>
        <v>0</v>
      </c>
      <c r="R23" s="87">
        <f t="shared" si="1"/>
        <v>0</v>
      </c>
    </row>
    <row r="24" spans="1:19" x14ac:dyDescent="0.25">
      <c r="B24" s="79">
        <v>0</v>
      </c>
      <c r="C24" s="79">
        <f>SUMIFS(Data!$U:$U,Data!$A:$A,Data_Echipe!$A24,Data!$C:$C,Data_Echipe!C$1)</f>
        <v>0</v>
      </c>
      <c r="D24" s="95">
        <f>SUMIFS(Data!$U:$U,Data!$A:$A,Data_Echipe!$A24,Data!$C:$C,Data_Echipe!D$1)</f>
        <v>0</v>
      </c>
      <c r="E24" s="95">
        <f>SUMIFS(Data!$U:$U,Data!$A:$A,Data_Echipe!$A24,Data!$C:$C,Data_Echipe!E$1)</f>
        <v>0</v>
      </c>
      <c r="F24" s="79">
        <f>SUMIFS(Data!$U:$U,Data!$A:$A,Data_Echipe!$A24,Data!$C:$C,Data_Echipe!F$1)</f>
        <v>0</v>
      </c>
      <c r="G24" s="79">
        <f>SUMIFS(Data!$U:$U,Data!$A:$A,Data_Echipe!$A24,Data!$C:$C,Data_Echipe!G$1)</f>
        <v>0</v>
      </c>
      <c r="H24" s="79">
        <f>SUMIFS(Data!$U:$U,Data!$A:$A,Data_Echipe!$A24,Data!$C:$C,Data_Echipe!H$1)</f>
        <v>0</v>
      </c>
      <c r="I24" s="79">
        <f>SUMIFS(Data!$U:$U,Data!$A:$A,Data_Echipe!$A24,Data!$C:$C,Data_Echipe!I$1)</f>
        <v>0</v>
      </c>
      <c r="J24" s="79">
        <f>SUMIFS(Data!$U:$U,Data!$A:$A,Data_Echipe!$A24,Data!$C:$C,Data_Echipe!J$1)</f>
        <v>0</v>
      </c>
      <c r="K24" s="79">
        <f>SUMIFS(Data!$U:$U,Data!$A:$A,Data_Echipe!$A24,Data!$C:$C,Data_Echipe!K$1)</f>
        <v>0</v>
      </c>
      <c r="L24" s="79">
        <f>SUMIFS(Data!$U:$U,Data!$A:$A,Data_Echipe!$A24,Data!$C:$C,Data_Echipe!L$1)</f>
        <v>0</v>
      </c>
      <c r="M24" s="79">
        <f>SUMIFS(Data!$U:$U,Data!$A:$A,Data_Echipe!$A24,Data!$C:$C,Data_Echipe!M$1)</f>
        <v>0</v>
      </c>
      <c r="N24" s="79">
        <f>SUMIFS(Data!$U:$U,Data!$A:$A,Data_Echipe!$A24,Data!$C:$C,Data_Echipe!N$1)</f>
        <v>0</v>
      </c>
      <c r="O24" s="79">
        <f>SUMIFS(Data!$U:$U,Data!$A:$A,Data_Echipe!$A24,Data!$C:$C,Data_Echipe!O$1)</f>
        <v>0</v>
      </c>
      <c r="P24" s="95">
        <f>SUMIFS(Data!$U:$U,Data!$A:$A,Data_Echipe!$A24,Data!$C:$C,Data_Echipe!P$1)</f>
        <v>0</v>
      </c>
      <c r="R24" s="87">
        <f t="shared" si="1"/>
        <v>0</v>
      </c>
    </row>
    <row r="25" spans="1:19" x14ac:dyDescent="0.25">
      <c r="B25" s="79">
        <v>0</v>
      </c>
      <c r="C25" s="79">
        <f>SUMIFS(Data!$U:$U,Data!$A:$A,Data_Echipe!$A25,Data!$C:$C,Data_Echipe!C$1)</f>
        <v>0</v>
      </c>
      <c r="D25" s="79">
        <f>SUMIFS(Data!$U:$U,Data!$A:$A,Data_Echipe!$A25,Data!$C:$C,Data_Echipe!D$1)</f>
        <v>0</v>
      </c>
      <c r="E25" s="79">
        <f>SUMIFS(Data!$U:$U,Data!$A:$A,Data_Echipe!$A25,Data!$C:$C,Data_Echipe!E$1)</f>
        <v>0</v>
      </c>
      <c r="F25" s="79">
        <f>SUMIFS(Data!$U:$U,Data!$A:$A,Data_Echipe!$A25,Data!$C:$C,Data_Echipe!F$1)</f>
        <v>0</v>
      </c>
      <c r="G25" s="95">
        <f>SUMIFS(Data!$U:$U,Data!$A:$A,Data_Echipe!$A25,Data!$C:$C,Data_Echipe!G$1)</f>
        <v>0</v>
      </c>
      <c r="H25" s="79">
        <f>SUMIFS(Data!$U:$U,Data!$A:$A,Data_Echipe!$A25,Data!$C:$C,Data_Echipe!H$1)</f>
        <v>0</v>
      </c>
      <c r="I25" s="79">
        <f>SUMIFS(Data!$U:$U,Data!$A:$A,Data_Echipe!$A25,Data!$C:$C,Data_Echipe!I$1)</f>
        <v>0</v>
      </c>
      <c r="J25" s="79">
        <f>SUMIFS(Data!$U:$U,Data!$A:$A,Data_Echipe!$A25,Data!$C:$C,Data_Echipe!J$1)</f>
        <v>0</v>
      </c>
      <c r="K25" s="95">
        <f>SUMIFS(Data!$U:$U,Data!$A:$A,Data_Echipe!$A25,Data!$C:$C,Data_Echipe!K$1)</f>
        <v>0</v>
      </c>
      <c r="L25" s="79">
        <f>SUMIFS(Data!$U:$U,Data!$A:$A,Data_Echipe!$A25,Data!$C:$C,Data_Echipe!L$1)</f>
        <v>0</v>
      </c>
      <c r="M25" s="79">
        <f>SUMIFS(Data!$U:$U,Data!$A:$A,Data_Echipe!$A25,Data!$C:$C,Data_Echipe!M$1)</f>
        <v>0</v>
      </c>
      <c r="N25" s="95">
        <f>SUMIFS(Data!$U:$U,Data!$A:$A,Data_Echipe!$A25,Data!$C:$C,Data_Echipe!N$1)</f>
        <v>0</v>
      </c>
      <c r="O25" s="79">
        <f>SUMIFS(Data!$U:$U,Data!$A:$A,Data_Echipe!$A25,Data!$C:$C,Data_Echipe!O$1)</f>
        <v>0</v>
      </c>
      <c r="P25" s="95">
        <f>SUMIFS(Data!$U:$U,Data!$A:$A,Data_Echipe!$A25,Data!$C:$C,Data_Echipe!P$1)</f>
        <v>0</v>
      </c>
      <c r="R25" s="87">
        <f t="shared" si="1"/>
        <v>0</v>
      </c>
    </row>
    <row r="26" spans="1:19" x14ac:dyDescent="0.25">
      <c r="B26" s="79">
        <v>0</v>
      </c>
      <c r="C26" s="95">
        <f>SUMIFS(Data!$U:$U,Data!$A:$A,Data_Echipe!$A26,Data!$C:$C,Data_Echipe!C$1)</f>
        <v>0</v>
      </c>
      <c r="D26" s="79">
        <f>SUMIFS(Data!$U:$U,Data!$A:$A,Data_Echipe!$A26,Data!$C:$C,Data_Echipe!D$1)</f>
        <v>0</v>
      </c>
      <c r="E26" s="95">
        <f>SUMIFS(Data!$U:$U,Data!$A:$A,Data_Echipe!$A26,Data!$C:$C,Data_Echipe!E$1)</f>
        <v>0</v>
      </c>
      <c r="F26" s="95">
        <f>SUMIFS(Data!$U:$U,Data!$A:$A,Data_Echipe!$A26,Data!$C:$C,Data_Echipe!F$1)</f>
        <v>0</v>
      </c>
      <c r="G26" s="79">
        <f>SUMIFS(Data!$U:$U,Data!$A:$A,Data_Echipe!$A26,Data!$C:$C,Data_Echipe!G$1)</f>
        <v>0</v>
      </c>
      <c r="H26" s="95">
        <f>SUMIFS(Data!$U:$U,Data!$A:$A,Data_Echipe!$A26,Data!$C:$C,Data_Echipe!H$1)</f>
        <v>0</v>
      </c>
      <c r="I26" s="79">
        <f>SUMIFS(Data!$U:$U,Data!$A:$A,Data_Echipe!$A26,Data!$C:$C,Data_Echipe!I$1)</f>
        <v>0</v>
      </c>
      <c r="J26" s="95">
        <f>SUMIFS(Data!$U:$U,Data!$A:$A,Data_Echipe!$A26,Data!$C:$C,Data_Echipe!J$1)</f>
        <v>0</v>
      </c>
      <c r="K26" s="95">
        <f>SUMIFS(Data!$U:$U,Data!$A:$A,Data_Echipe!$A26,Data!$C:$C,Data_Echipe!K$1)</f>
        <v>0</v>
      </c>
      <c r="L26" s="79">
        <f>SUMIFS(Data!$U:$U,Data!$A:$A,Data_Echipe!$A26,Data!$C:$C,Data_Echipe!L$1)</f>
        <v>0</v>
      </c>
      <c r="M26" s="79">
        <f>SUMIFS(Data!$U:$U,Data!$A:$A,Data_Echipe!$A26,Data!$C:$C,Data_Echipe!M$1)</f>
        <v>0</v>
      </c>
      <c r="N26" s="79">
        <f>SUMIFS(Data!$U:$U,Data!$A:$A,Data_Echipe!$A26,Data!$C:$C,Data_Echipe!N$1)</f>
        <v>0</v>
      </c>
      <c r="O26" s="79">
        <f>SUMIFS(Data!$U:$U,Data!$A:$A,Data_Echipe!$A26,Data!$C:$C,Data_Echipe!O$1)</f>
        <v>0</v>
      </c>
      <c r="P26" s="95">
        <f>SUMIFS(Data!$U:$U,Data!$A:$A,Data_Echipe!$A26,Data!$C:$C,Data_Echipe!P$1)</f>
        <v>0</v>
      </c>
      <c r="R26" s="87">
        <f t="shared" si="1"/>
        <v>0</v>
      </c>
    </row>
    <row r="27" spans="1:19" x14ac:dyDescent="0.25">
      <c r="B27" s="79">
        <v>0</v>
      </c>
      <c r="C27" s="79">
        <f>SUMIFS(Data!$U:$U,Data!$A:$A,Data_Echipe!$A27,Data!$C:$C,Data_Echipe!C$1)</f>
        <v>0</v>
      </c>
      <c r="D27" s="79">
        <f>SUMIFS(Data!$U:$U,Data!$A:$A,Data_Echipe!$A27,Data!$C:$C,Data_Echipe!D$1)</f>
        <v>0</v>
      </c>
      <c r="E27" s="79">
        <f>SUMIFS(Data!$U:$U,Data!$A:$A,Data_Echipe!$A27,Data!$C:$C,Data_Echipe!E$1)</f>
        <v>0</v>
      </c>
      <c r="F27" s="79">
        <f>SUMIFS(Data!$U:$U,Data!$A:$A,Data_Echipe!$A27,Data!$C:$C,Data_Echipe!F$1)</f>
        <v>0</v>
      </c>
      <c r="G27" s="79">
        <f>SUMIFS(Data!$U:$U,Data!$A:$A,Data_Echipe!$A27,Data!$C:$C,Data_Echipe!G$1)</f>
        <v>0</v>
      </c>
      <c r="H27" s="79">
        <f>SUMIFS(Data!$U:$U,Data!$A:$A,Data_Echipe!$A27,Data!$C:$C,Data_Echipe!H$1)</f>
        <v>0</v>
      </c>
      <c r="I27" s="95">
        <f>SUMIFS(Data!$U:$U,Data!$A:$A,Data_Echipe!$A27,Data!$C:$C,Data_Echipe!I$1)</f>
        <v>0</v>
      </c>
      <c r="J27" s="79">
        <f>SUMIFS(Data!$U:$U,Data!$A:$A,Data_Echipe!$A27,Data!$C:$C,Data_Echipe!J$1)</f>
        <v>0</v>
      </c>
      <c r="K27" s="79">
        <f>SUMIFS(Data!$U:$U,Data!$A:$A,Data_Echipe!$A27,Data!$C:$C,Data_Echipe!K$1)</f>
        <v>0</v>
      </c>
      <c r="L27" s="79">
        <f>SUMIFS(Data!$U:$U,Data!$A:$A,Data_Echipe!$A27,Data!$C:$C,Data_Echipe!L$1)</f>
        <v>0</v>
      </c>
      <c r="M27" s="79">
        <f>SUMIFS(Data!$U:$U,Data!$A:$A,Data_Echipe!$A27,Data!$C:$C,Data_Echipe!M$1)</f>
        <v>0</v>
      </c>
      <c r="N27" s="79">
        <f>SUMIFS(Data!$U:$U,Data!$A:$A,Data_Echipe!$A27,Data!$C:$C,Data_Echipe!N$1)</f>
        <v>0</v>
      </c>
      <c r="O27" s="79">
        <f>SUMIFS(Data!$U:$U,Data!$A:$A,Data_Echipe!$A27,Data!$C:$C,Data_Echipe!O$1)</f>
        <v>0</v>
      </c>
      <c r="P27" s="95">
        <f>SUMIFS(Data!$U:$U,Data!$A:$A,Data_Echipe!$A27,Data!$C:$C,Data_Echipe!P$1)</f>
        <v>0</v>
      </c>
      <c r="R27" s="87">
        <f t="shared" si="1"/>
        <v>0</v>
      </c>
    </row>
    <row r="28" spans="1:19" x14ac:dyDescent="0.25">
      <c r="B28" s="79">
        <v>0</v>
      </c>
      <c r="C28" s="79">
        <f>SUMIFS(Data!$U:$U,Data!$A:$A,Data_Echipe!$A28,Data!$C:$C,Data_Echipe!C$1)</f>
        <v>0</v>
      </c>
      <c r="D28" s="79">
        <f>SUMIFS(Data!$U:$U,Data!$A:$A,Data_Echipe!$A28,Data!$C:$C,Data_Echipe!D$1)</f>
        <v>0</v>
      </c>
      <c r="E28" s="79">
        <f>SUMIFS(Data!$U:$U,Data!$A:$A,Data_Echipe!$A28,Data!$C:$C,Data_Echipe!E$1)</f>
        <v>0</v>
      </c>
      <c r="F28" s="79">
        <f>SUMIFS(Data!$U:$U,Data!$A:$A,Data_Echipe!$A28,Data!$C:$C,Data_Echipe!F$1)</f>
        <v>0</v>
      </c>
      <c r="G28" s="79">
        <f>SUMIFS(Data!$U:$U,Data!$A:$A,Data_Echipe!$A28,Data!$C:$C,Data_Echipe!G$1)</f>
        <v>0</v>
      </c>
      <c r="H28" s="79">
        <f>SUMIFS(Data!$U:$U,Data!$A:$A,Data_Echipe!$A28,Data!$C:$C,Data_Echipe!H$1)</f>
        <v>0</v>
      </c>
      <c r="I28" s="79">
        <f>SUMIFS(Data!$U:$U,Data!$A:$A,Data_Echipe!$A28,Data!$C:$C,Data_Echipe!I$1)</f>
        <v>0</v>
      </c>
      <c r="J28" s="79">
        <f>SUMIFS(Data!$U:$U,Data!$A:$A,Data_Echipe!$A28,Data!$C:$C,Data_Echipe!J$1)</f>
        <v>0</v>
      </c>
      <c r="K28" s="79">
        <f>SUMIFS(Data!$U:$U,Data!$A:$A,Data_Echipe!$A28,Data!$C:$C,Data_Echipe!K$1)</f>
        <v>0</v>
      </c>
      <c r="L28" s="79">
        <f>SUMIFS(Data!$U:$U,Data!$A:$A,Data_Echipe!$A28,Data!$C:$C,Data_Echipe!L$1)</f>
        <v>0</v>
      </c>
      <c r="M28" s="79">
        <f>SUMIFS(Data!$U:$U,Data!$A:$A,Data_Echipe!$A28,Data!$C:$C,Data_Echipe!M$1)</f>
        <v>0</v>
      </c>
      <c r="N28" s="79">
        <f>SUMIFS(Data!$U:$U,Data!$A:$A,Data_Echipe!$A28,Data!$C:$C,Data_Echipe!N$1)</f>
        <v>0</v>
      </c>
      <c r="O28" s="79">
        <f>SUMIFS(Data!$U:$U,Data!$A:$A,Data_Echipe!$A28,Data!$C:$C,Data_Echipe!O$1)</f>
        <v>0</v>
      </c>
      <c r="P28" s="95">
        <f>SUMIFS(Data!$U:$U,Data!$A:$A,Data_Echipe!$A28,Data!$C:$C,Data_Echipe!P$1)</f>
        <v>0</v>
      </c>
      <c r="R28" s="87">
        <f t="shared" si="1"/>
        <v>0</v>
      </c>
    </row>
    <row r="29" spans="1:19" x14ac:dyDescent="0.25">
      <c r="B29" s="79">
        <v>0</v>
      </c>
      <c r="C29" s="79">
        <f>SUMIFS(Data!$U:$U,Data!$A:$A,Data_Echipe!$A29,Data!$C:$C,Data_Echipe!C$1)</f>
        <v>0</v>
      </c>
      <c r="D29" s="95">
        <f>SUMIFS(Data!$U:$U,Data!$A:$A,Data_Echipe!$A29,Data!$C:$C,Data_Echipe!D$1)</f>
        <v>0</v>
      </c>
      <c r="E29" s="79">
        <f>SUMIFS(Data!$U:$U,Data!$A:$A,Data_Echipe!$A29,Data!$C:$C,Data_Echipe!E$1)</f>
        <v>0</v>
      </c>
      <c r="F29" s="79">
        <f>SUMIFS(Data!$U:$U,Data!$A:$A,Data_Echipe!$A29,Data!$C:$C,Data_Echipe!F$1)</f>
        <v>0</v>
      </c>
      <c r="G29" s="79">
        <f>SUMIFS(Data!$U:$U,Data!$A:$A,Data_Echipe!$A29,Data!$C:$C,Data_Echipe!G$1)</f>
        <v>0</v>
      </c>
      <c r="H29" s="79">
        <f>SUMIFS(Data!$U:$U,Data!$A:$A,Data_Echipe!$A29,Data!$C:$C,Data_Echipe!H$1)</f>
        <v>0</v>
      </c>
      <c r="I29" s="95">
        <f>SUMIFS(Data!$U:$U,Data!$A:$A,Data_Echipe!$A29,Data!$C:$C,Data_Echipe!I$1)</f>
        <v>0</v>
      </c>
      <c r="J29" s="79">
        <f>SUMIFS(Data!$U:$U,Data!$A:$A,Data_Echipe!$A29,Data!$C:$C,Data_Echipe!J$1)</f>
        <v>0</v>
      </c>
      <c r="K29" s="79">
        <f>SUMIFS(Data!$U:$U,Data!$A:$A,Data_Echipe!$A29,Data!$C:$C,Data_Echipe!K$1)</f>
        <v>0</v>
      </c>
      <c r="L29" s="79">
        <f>SUMIFS(Data!$U:$U,Data!$A:$A,Data_Echipe!$A29,Data!$C:$C,Data_Echipe!L$1)</f>
        <v>0</v>
      </c>
      <c r="M29" s="79">
        <f>SUMIFS(Data!$U:$U,Data!$A:$A,Data_Echipe!$A29,Data!$C:$C,Data_Echipe!M$1)</f>
        <v>0</v>
      </c>
      <c r="N29" s="79">
        <f>SUMIFS(Data!$U:$U,Data!$A:$A,Data_Echipe!$A29,Data!$C:$C,Data_Echipe!N$1)</f>
        <v>0</v>
      </c>
      <c r="O29" s="79">
        <f>SUMIFS(Data!$U:$U,Data!$A:$A,Data_Echipe!$A29,Data!$C:$C,Data_Echipe!O$1)</f>
        <v>0</v>
      </c>
      <c r="P29" s="95">
        <f>SUMIFS(Data!$U:$U,Data!$A:$A,Data_Echipe!$A29,Data!$C:$C,Data_Echipe!P$1)</f>
        <v>0</v>
      </c>
      <c r="R29" s="87">
        <f t="shared" si="1"/>
        <v>0</v>
      </c>
    </row>
    <row r="30" spans="1:19" x14ac:dyDescent="0.25">
      <c r="B30" s="79">
        <v>0</v>
      </c>
      <c r="C30" s="79">
        <f>SUMIFS(Data!$U:$U,Data!$A:$A,Data_Echipe!$A30,Data!$C:$C,Data_Echipe!C$1)</f>
        <v>0</v>
      </c>
      <c r="D30" s="79">
        <f>SUMIFS(Data!$U:$U,Data!$A:$A,Data_Echipe!$A30,Data!$C:$C,Data_Echipe!D$1)</f>
        <v>0</v>
      </c>
      <c r="E30" s="79">
        <f>SUMIFS(Data!$U:$U,Data!$A:$A,Data_Echipe!$A30,Data!$C:$C,Data_Echipe!E$1)</f>
        <v>0</v>
      </c>
      <c r="F30" s="79">
        <f>SUMIFS(Data!$U:$U,Data!$A:$A,Data_Echipe!$A30,Data!$C:$C,Data_Echipe!F$1)</f>
        <v>0</v>
      </c>
      <c r="G30" s="79">
        <f>SUMIFS(Data!$U:$U,Data!$A:$A,Data_Echipe!$A30,Data!$C:$C,Data_Echipe!G$1)</f>
        <v>0</v>
      </c>
      <c r="H30" s="79">
        <f>SUMIFS(Data!$U:$U,Data!$A:$A,Data_Echipe!$A30,Data!$C:$C,Data_Echipe!H$1)</f>
        <v>0</v>
      </c>
      <c r="I30" s="79">
        <f>SUMIFS(Data!$U:$U,Data!$A:$A,Data_Echipe!$A30,Data!$C:$C,Data_Echipe!I$1)</f>
        <v>0</v>
      </c>
      <c r="J30" s="79">
        <f>SUMIFS(Data!$U:$U,Data!$A:$A,Data_Echipe!$A30,Data!$C:$C,Data_Echipe!J$1)</f>
        <v>0</v>
      </c>
      <c r="K30" s="79">
        <f>SUMIFS(Data!$U:$U,Data!$A:$A,Data_Echipe!$A30,Data!$C:$C,Data_Echipe!K$1)</f>
        <v>0</v>
      </c>
      <c r="L30" s="79">
        <f>SUMIFS(Data!$U:$U,Data!$A:$A,Data_Echipe!$A30,Data!$C:$C,Data_Echipe!L$1)</f>
        <v>0</v>
      </c>
      <c r="M30" s="95">
        <f>SUMIFS(Data!$U:$U,Data!$A:$A,Data_Echipe!$A30,Data!$C:$C,Data_Echipe!M$1)</f>
        <v>0</v>
      </c>
      <c r="N30" s="79">
        <f>SUMIFS(Data!$U:$U,Data!$A:$A,Data_Echipe!$A30,Data!$C:$C,Data_Echipe!N$1)</f>
        <v>0</v>
      </c>
      <c r="O30" s="79">
        <f>SUMIFS(Data!$U:$U,Data!$A:$A,Data_Echipe!$A30,Data!$C:$C,Data_Echipe!O$1)</f>
        <v>0</v>
      </c>
      <c r="P30" s="95">
        <f>SUMIFS(Data!$U:$U,Data!$A:$A,Data_Echipe!$A30,Data!$C:$C,Data_Echipe!P$1)</f>
        <v>0</v>
      </c>
      <c r="R30" s="87">
        <f t="shared" si="1"/>
        <v>0</v>
      </c>
    </row>
    <row r="31" spans="1:19" x14ac:dyDescent="0.25">
      <c r="A31" s="99"/>
      <c r="B31" s="100">
        <v>0</v>
      </c>
      <c r="C31" s="100">
        <f>SUMIFS(Data!$U:$U,Data!$A:$A,Data_Echipe!$A31,Data!$C:$C,Data_Echipe!C$1)</f>
        <v>0</v>
      </c>
      <c r="D31" s="100">
        <f>SUMIFS(Data!$U:$U,Data!$A:$A,Data_Echipe!$A31,Data!$C:$C,Data_Echipe!D$1)</f>
        <v>0</v>
      </c>
      <c r="E31" s="100">
        <f>SUMIFS(Data!$U:$U,Data!$A:$A,Data_Echipe!$A31,Data!$C:$C,Data_Echipe!E$1)</f>
        <v>0</v>
      </c>
      <c r="F31" s="100"/>
      <c r="G31" s="100"/>
      <c r="H31" s="100"/>
      <c r="I31" s="100"/>
      <c r="J31" s="100"/>
      <c r="K31" s="100"/>
      <c r="L31" s="100"/>
      <c r="M31" s="100"/>
      <c r="N31" s="100"/>
      <c r="O31" s="101"/>
      <c r="P31" s="101"/>
      <c r="R31" s="87">
        <f t="shared" si="1"/>
        <v>0</v>
      </c>
    </row>
    <row r="32" spans="1:19" x14ac:dyDescent="0.25">
      <c r="B32" s="79">
        <v>0</v>
      </c>
      <c r="C32" s="79">
        <v>0</v>
      </c>
      <c r="D32" s="79">
        <f>SUMIFS(Data!$U:$U,Data!$A:$A,Data_Echipe!$A32,Data!$C:$C,Data_Echipe!D$1)</f>
        <v>0</v>
      </c>
      <c r="E32" s="95">
        <f>SUMIFS(Data!$U:$U,Data!$A:$A,Data_Echipe!$A32,Data!$C:$C,Data_Echipe!E$1)</f>
        <v>0</v>
      </c>
      <c r="F32" s="95">
        <f>SUMIFS(Data!$U:$U,Data!$A:$A,Data_Echipe!$A32,Data!$C:$C,Data_Echipe!F$1)</f>
        <v>0</v>
      </c>
      <c r="G32" s="79">
        <f>SUMIFS(Data!$U:$U,Data!$A:$A,Data_Echipe!$A32,Data!$C:$C,Data_Echipe!G$1)</f>
        <v>0</v>
      </c>
      <c r="H32" s="95">
        <f>SUMIFS(Data!$U:$U,Data!$A:$A,Data_Echipe!$A32,Data!$C:$C,Data_Echipe!H$1)</f>
        <v>0</v>
      </c>
      <c r="I32" s="79">
        <f>SUMIFS(Data!$U:$U,Data!$A:$A,Data_Echipe!$A32,Data!$C:$C,Data_Echipe!I$1)</f>
        <v>0</v>
      </c>
      <c r="J32" s="95">
        <f>SUMIFS(Data!$U:$U,Data!$A:$A,Data_Echipe!$A32,Data!$C:$C,Data_Echipe!J$1)</f>
        <v>0</v>
      </c>
      <c r="K32" s="79">
        <f>SUMIFS(Data!$U:$U,Data!$A:$A,Data_Echipe!$A32,Data!$C:$C,Data_Echipe!K$1)</f>
        <v>0</v>
      </c>
      <c r="L32" s="95">
        <f>SUMIFS(Data!$U:$U,Data!$A:$A,Data_Echipe!$A32,Data!$C:$C,Data_Echipe!L$1)</f>
        <v>0</v>
      </c>
      <c r="M32" s="95">
        <f>SUMIFS(Data!$U:$U,Data!$A:$A,Data_Echipe!$A32,Data!$C:$C,Data_Echipe!M$1)</f>
        <v>0</v>
      </c>
      <c r="N32" s="79">
        <f>SUMIFS(Data!$U:$U,Data!$A:$A,Data_Echipe!$A32,Data!$C:$C,Data_Echipe!N$1)</f>
        <v>0</v>
      </c>
      <c r="O32" s="79">
        <f>SUMIFS(Data!$U:$U,Data!$A:$A,Data_Echipe!$A32,Data!$C:$C,Data_Echipe!O$1)</f>
        <v>0</v>
      </c>
      <c r="P32" s="95">
        <f>SUMIFS(Data!$U:$U,Data!$A:$A,Data_Echipe!$A32,Data!$C:$C,Data_Echipe!P$1)</f>
        <v>0</v>
      </c>
      <c r="R32" s="87">
        <f t="shared" si="1"/>
        <v>0</v>
      </c>
    </row>
    <row r="33" spans="1:18" x14ac:dyDescent="0.25">
      <c r="B33" s="79">
        <v>0</v>
      </c>
      <c r="C33" s="79">
        <f>SUMIFS(Data!$U:$U,Data!$A:$A,Data_Echipe!$A33,Data!$C:$C,Data_Echipe!C$1)</f>
        <v>0</v>
      </c>
      <c r="D33" s="79">
        <f>SUMIFS(Data!$U:$U,Data!$A:$A,Data_Echipe!$A33,Data!$C:$C,Data_Echipe!D$1)</f>
        <v>0</v>
      </c>
      <c r="E33" s="79">
        <f>SUMIFS(Data!$U:$U,Data!$A:$A,Data_Echipe!$A33,Data!$C:$C,Data_Echipe!E$1)</f>
        <v>0</v>
      </c>
      <c r="F33" s="79">
        <f>SUMIFS(Data!$U:$U,Data!$A:$A,Data_Echipe!$A33,Data!$C:$C,Data_Echipe!F$1)</f>
        <v>0</v>
      </c>
      <c r="G33" s="79">
        <f>SUMIFS(Data!$U:$U,Data!$A:$A,Data_Echipe!$A33,Data!$C:$C,Data_Echipe!G$1)</f>
        <v>0</v>
      </c>
      <c r="H33" s="79">
        <f>SUMIFS(Data!$U:$U,Data!$A:$A,Data_Echipe!$A33,Data!$C:$C,Data_Echipe!H$1)</f>
        <v>0</v>
      </c>
      <c r="I33" s="79">
        <f>SUMIFS(Data!$U:$U,Data!$A:$A,Data_Echipe!$A33,Data!$C:$C,Data_Echipe!I$1)</f>
        <v>0</v>
      </c>
      <c r="J33" s="79">
        <f>SUMIFS(Data!$U:$U,Data!$A:$A,Data_Echipe!$A33,Data!$C:$C,Data_Echipe!J$1)</f>
        <v>0</v>
      </c>
      <c r="K33" s="79">
        <f>SUMIFS(Data!$U:$U,Data!$A:$A,Data_Echipe!$A33,Data!$C:$C,Data_Echipe!K$1)</f>
        <v>0</v>
      </c>
      <c r="L33" s="79">
        <f>SUMIFS(Data!$U:$U,Data!$A:$A,Data_Echipe!$A33,Data!$C:$C,Data_Echipe!L$1)</f>
        <v>0</v>
      </c>
      <c r="M33" s="79">
        <f>SUMIFS(Data!$U:$U,Data!$A:$A,Data_Echipe!$A33,Data!$C:$C,Data_Echipe!M$1)</f>
        <v>0</v>
      </c>
      <c r="N33" s="79">
        <f>SUMIFS(Data!$U:$U,Data!$A:$A,Data_Echipe!$A33,Data!$C:$C,Data_Echipe!N$1)</f>
        <v>0</v>
      </c>
      <c r="O33" s="79">
        <f>SUMIFS(Data!$U:$U,Data!$A:$A,Data_Echipe!$A33,Data!$C:$C,Data_Echipe!O$1)</f>
        <v>0</v>
      </c>
      <c r="P33" s="95">
        <f>SUMIFS(Data!$U:$U,Data!$A:$A,Data_Echipe!$A33,Data!$C:$C,Data_Echipe!P$1)</f>
        <v>0</v>
      </c>
      <c r="R33" s="87">
        <f t="shared" si="1"/>
        <v>0</v>
      </c>
    </row>
    <row r="34" spans="1:18" x14ac:dyDescent="0.25">
      <c r="B34" s="79">
        <v>0</v>
      </c>
      <c r="C34" s="79">
        <f>SUMIFS(Data!$U:$U,Data!$A:$A,Data_Echipe!$A34,Data!$C:$C,Data_Echipe!C$1)</f>
        <v>0</v>
      </c>
      <c r="D34" s="79">
        <f>SUMIFS(Data!$U:$U,Data!$A:$A,Data_Echipe!$A34,Data!$C:$C,Data_Echipe!D$1)</f>
        <v>0</v>
      </c>
      <c r="E34" s="79">
        <f>SUMIFS(Data!$U:$U,Data!$A:$A,Data_Echipe!$A34,Data!$C:$C,Data_Echipe!E$1)</f>
        <v>0</v>
      </c>
      <c r="F34" s="79">
        <f>SUMIFS(Data!$U:$U,Data!$A:$A,Data_Echipe!$A34,Data!$C:$C,Data_Echipe!F$1)</f>
        <v>0</v>
      </c>
      <c r="G34" s="79">
        <f>SUMIFS(Data!$U:$U,Data!$A:$A,Data_Echipe!$A34,Data!$C:$C,Data_Echipe!G$1)</f>
        <v>0</v>
      </c>
      <c r="H34" s="79">
        <f>SUMIFS(Data!$U:$U,Data!$A:$A,Data_Echipe!$A34,Data!$C:$C,Data_Echipe!H$1)</f>
        <v>0</v>
      </c>
      <c r="I34" s="79">
        <f>SUMIFS(Data!$U:$U,Data!$A:$A,Data_Echipe!$A34,Data!$C:$C,Data_Echipe!I$1)</f>
        <v>0</v>
      </c>
      <c r="J34" s="79">
        <f>SUMIFS(Data!$U:$U,Data!$A:$A,Data_Echipe!$A34,Data!$C:$C,Data_Echipe!J$1)</f>
        <v>0</v>
      </c>
      <c r="K34" s="79">
        <f>SUMIFS(Data!$U:$U,Data!$A:$A,Data_Echipe!$A34,Data!$C:$C,Data_Echipe!K$1)</f>
        <v>0</v>
      </c>
      <c r="L34" s="79">
        <f>SUMIFS(Data!$U:$U,Data!$A:$A,Data_Echipe!$A34,Data!$C:$C,Data_Echipe!L$1)</f>
        <v>0</v>
      </c>
      <c r="M34" s="79">
        <f>SUMIFS(Data!$U:$U,Data!$A:$A,Data_Echipe!$A34,Data!$C:$C,Data_Echipe!M$1)</f>
        <v>0</v>
      </c>
      <c r="N34" s="79">
        <f>SUMIFS(Data!$U:$U,Data!$A:$A,Data_Echipe!$A34,Data!$C:$C,Data_Echipe!N$1)</f>
        <v>0</v>
      </c>
      <c r="O34" s="79">
        <f>SUMIFS(Data!$U:$U,Data!$A:$A,Data_Echipe!$A34,Data!$C:$C,Data_Echipe!O$1)</f>
        <v>0</v>
      </c>
      <c r="P34" s="95">
        <f>SUMIFS(Data!$U:$U,Data!$A:$A,Data_Echipe!$A34,Data!$C:$C,Data_Echipe!P$1)</f>
        <v>0</v>
      </c>
      <c r="R34" s="87">
        <f t="shared" si="1"/>
        <v>0</v>
      </c>
    </row>
    <row r="36" spans="1:18" x14ac:dyDescent="0.25">
      <c r="B36" s="79"/>
      <c r="C36" s="79"/>
      <c r="D36" s="79"/>
      <c r="E36" s="79"/>
      <c r="F36" s="79"/>
      <c r="G36" s="79"/>
      <c r="H36" s="79"/>
      <c r="I36" s="79"/>
      <c r="J36" s="79"/>
      <c r="K36" s="79"/>
      <c r="L36" s="79"/>
      <c r="M36" s="79"/>
      <c r="N36" s="79"/>
      <c r="O36" s="79"/>
      <c r="P36" s="79"/>
      <c r="R36" s="88"/>
    </row>
    <row r="37" spans="1:18" x14ac:dyDescent="0.25">
      <c r="B37" s="79"/>
      <c r="C37" s="79"/>
      <c r="D37" s="79"/>
      <c r="E37" s="79"/>
      <c r="F37" s="79"/>
      <c r="G37" s="79"/>
      <c r="H37" s="79"/>
      <c r="I37" s="79"/>
      <c r="J37" s="79"/>
      <c r="K37" s="79"/>
      <c r="L37" s="79"/>
      <c r="M37" s="79"/>
      <c r="N37" s="79"/>
      <c r="O37" s="79"/>
      <c r="P37" s="79"/>
    </row>
    <row r="38" spans="1:18" x14ac:dyDescent="0.25">
      <c r="A38" s="48"/>
      <c r="B38" s="40">
        <f>SUMPRODUCT(LARGE(B39:B52,{1,2,3,4}))/4</f>
        <v>0</v>
      </c>
      <c r="C38" s="40">
        <f>AVERAGE(C39:C41,C43:C44,C45,C47:C50)</f>
        <v>0</v>
      </c>
      <c r="D38" s="40">
        <f>AVERAGE(D39:D45,D47,D48,D49)</f>
        <v>0</v>
      </c>
      <c r="E38" s="40">
        <f>AVERAGE(E39:E40,E42:E45,E47:E50)</f>
        <v>0</v>
      </c>
      <c r="F38" s="40">
        <f>AVERAGE(F39:F42,F44:F45,F47:F50)</f>
        <v>0</v>
      </c>
      <c r="G38" s="40">
        <f>AVERAGE(G40:G42,G45:G49,G44)</f>
        <v>0</v>
      </c>
      <c r="H38" s="40">
        <f>AVERAGE(H40:H42,H44:H47,H50)</f>
        <v>0</v>
      </c>
      <c r="I38" s="40">
        <f>AVERAGE(I40,I42,I44:I50)</f>
        <v>0</v>
      </c>
      <c r="J38" s="40">
        <f>AVERAGE(J39,J41,J44:J49,J43)</f>
        <v>0</v>
      </c>
      <c r="K38" s="40">
        <f>AVERAGE(K39:K40,K42:K47,K49:K50)</f>
        <v>0</v>
      </c>
      <c r="L38" s="40">
        <f>AVERAGE(L39:L45,L47,L49)</f>
        <v>0</v>
      </c>
      <c r="M38" s="40">
        <f>AVERAGE(M39:M46,M49:M50)</f>
        <v>0</v>
      </c>
      <c r="N38" s="40">
        <f>AVERAGE(N41:N43,N46:N50)</f>
        <v>0</v>
      </c>
      <c r="O38" s="40">
        <f>AVERAGE(O39:O41,O44:O45,O48:O50)</f>
        <v>0</v>
      </c>
      <c r="P38" s="40">
        <f>AVERAGE(P40:P43,P46)</f>
        <v>0</v>
      </c>
      <c r="Q38" s="40">
        <f>SUM(B38:P38)</f>
        <v>0</v>
      </c>
      <c r="R38" s="86"/>
    </row>
    <row r="39" spans="1:18" x14ac:dyDescent="0.25">
      <c r="A39" s="39"/>
      <c r="B39" s="79">
        <v>0</v>
      </c>
      <c r="C39" s="79">
        <f>SUMIFS(Data!$U:$U,Data!$A:$A,Data_Echipe!$A39,Data!$C:$C,Data_Echipe!C$1)</f>
        <v>0</v>
      </c>
      <c r="D39" s="79">
        <f>SUMIFS(Data!$U:$U,Data!$A:$A,Data_Echipe!$A39,Data!$C:$C,Data_Echipe!D$1)</f>
        <v>0</v>
      </c>
      <c r="E39" s="79">
        <f>SUMIFS(Data!$U:$U,Data!$A:$A,Data_Echipe!$A39,Data!$C:$C,Data_Echipe!E$1)</f>
        <v>0</v>
      </c>
      <c r="F39" s="79">
        <f>SUMIFS(Data!$U:$U,Data!$A:$A,Data_Echipe!$A39,Data!$C:$C,Data_Echipe!F$1)</f>
        <v>0</v>
      </c>
      <c r="G39" s="95">
        <f>SUMIFS(Data!$U:$U,Data!$A:$A,Data_Echipe!$A39,Data!$C:$C,Data_Echipe!G$1)</f>
        <v>0</v>
      </c>
      <c r="H39" s="95">
        <f>SUMIFS(Data!$U:$U,Data!$A:$A,Data_Echipe!$A39,Data!$C:$C,Data_Echipe!H$1)</f>
        <v>0</v>
      </c>
      <c r="I39" s="95">
        <f>SUMIFS(Data!$U:$U,Data!$A:$A,Data_Echipe!$A39,Data!$C:$C,Data_Echipe!I$1)</f>
        <v>0</v>
      </c>
      <c r="J39" s="79">
        <f>SUMIFS(Data!$U:$U,Data!$A:$A,Data_Echipe!$A39,Data!$C:$C,Data_Echipe!J$1)</f>
        <v>0</v>
      </c>
      <c r="K39" s="79">
        <f>SUMIFS(Data!$U:$U,Data!$A:$A,Data_Echipe!$A39,Data!$C:$C,Data_Echipe!K$1)</f>
        <v>0</v>
      </c>
      <c r="L39" s="79">
        <f>SUMIFS(Data!$U:$U,Data!$A:$A,Data_Echipe!$A39,Data!$C:$C,Data_Echipe!L$1)</f>
        <v>0</v>
      </c>
      <c r="M39" s="79">
        <f>SUMIFS(Data!$U:$U,Data!$A:$A,Data_Echipe!$A39,Data!$C:$C,Data_Echipe!M$1)</f>
        <v>0</v>
      </c>
      <c r="N39" s="95">
        <f>SUMIFS(Data!$U:$U,Data!$A:$A,Data_Echipe!$A39,Data!$C:$C,Data_Echipe!N$1)</f>
        <v>0</v>
      </c>
      <c r="O39" s="79">
        <f>SUMIFS(Data!$U:$U,Data!$A:$A,Data_Echipe!$A39,Data!$C:$C,Data_Echipe!O$1)</f>
        <v>0</v>
      </c>
      <c r="P39" s="95">
        <f>SUMIFS(Data!$U:$U,Data!$A:$A,Data_Echipe!$A39,Data!$C:$C,Data_Echipe!P$1)</f>
        <v>0</v>
      </c>
      <c r="R39" s="87">
        <f>$A$38</f>
        <v>0</v>
      </c>
    </row>
    <row r="40" spans="1:18" x14ac:dyDescent="0.25">
      <c r="B40" s="79">
        <v>0</v>
      </c>
      <c r="C40" s="79">
        <f>SUMIFS(Data!$U:$U,Data!$A:$A,Data_Echipe!$A40,Data!$C:$C,Data_Echipe!C$1)</f>
        <v>0</v>
      </c>
      <c r="D40" s="79">
        <f>SUMIFS(Data!$U:$U,Data!$A:$A,Data_Echipe!$A40,Data!$C:$C,Data_Echipe!D$1)</f>
        <v>0</v>
      </c>
      <c r="E40" s="79">
        <f>SUMIFS(Data!$U:$U,Data!$A:$A,Data_Echipe!$A40,Data!$C:$C,Data_Echipe!E$1)</f>
        <v>0</v>
      </c>
      <c r="F40" s="79">
        <f>SUMIFS(Data!$U:$U,Data!$A:$A,Data_Echipe!$A40,Data!$C:$C,Data_Echipe!F$1)</f>
        <v>0</v>
      </c>
      <c r="G40" s="79">
        <f>SUMIFS(Data!$U:$U,Data!$A:$A,Data_Echipe!$A40,Data!$C:$C,Data_Echipe!G$1)</f>
        <v>0</v>
      </c>
      <c r="H40" s="79">
        <f>SUMIFS(Data!$U:$U,Data!$A:$A,Data_Echipe!$A40,Data!$C:$C,Data_Echipe!H$1)</f>
        <v>0</v>
      </c>
      <c r="I40" s="79">
        <f>SUMIFS(Data!$U:$U,Data!$A:$A,Data_Echipe!$A40,Data!$C:$C,Data_Echipe!I$1)</f>
        <v>0</v>
      </c>
      <c r="J40" s="95">
        <f>SUMIFS(Data!$U:$U,Data!$A:$A,Data_Echipe!$A40,Data!$C:$C,Data_Echipe!J$1)</f>
        <v>0</v>
      </c>
      <c r="K40" s="79">
        <f>SUMIFS(Data!$U:$U,Data!$A:$A,Data_Echipe!$A40,Data!$C:$C,Data_Echipe!K$1)</f>
        <v>0</v>
      </c>
      <c r="L40" s="79">
        <f>SUMIFS(Data!$U:$U,Data!$A:$A,Data_Echipe!$A40,Data!$C:$C,Data_Echipe!L$1)</f>
        <v>0</v>
      </c>
      <c r="M40" s="79">
        <f>SUMIFS(Data!$U:$U,Data!$A:$A,Data_Echipe!$A40,Data!$C:$C,Data_Echipe!M$1)</f>
        <v>0</v>
      </c>
      <c r="N40" s="79">
        <f>SUMIFS(Data!$U:$U,Data!$A:$A,Data_Echipe!$A40,Data!$C:$C,Data_Echipe!N$1)</f>
        <v>0</v>
      </c>
      <c r="O40" s="79">
        <f>SUMIFS(Data!$U:$U,Data!$A:$A,Data_Echipe!$A40,Data!$C:$C,Data_Echipe!O$1)</f>
        <v>0</v>
      </c>
      <c r="P40" s="95">
        <f>SUMIFS(Data!$U:$U,Data!$A:$A,Data_Echipe!$A40,Data!$C:$C,Data_Echipe!P$1)</f>
        <v>0</v>
      </c>
      <c r="R40" s="87">
        <f t="shared" ref="R40:R52" si="2">$A$38</f>
        <v>0</v>
      </c>
    </row>
    <row r="41" spans="1:18" x14ac:dyDescent="0.25">
      <c r="B41" s="79">
        <v>0</v>
      </c>
      <c r="C41" s="79">
        <f>SUMIFS(Data!$U:$U,Data!$A:$A,Data_Echipe!$A41,Data!$C:$C,Data_Echipe!C$1)</f>
        <v>0</v>
      </c>
      <c r="D41" s="79">
        <f>SUMIFS(Data!$U:$U,Data!$A:$A,Data_Echipe!$A41,Data!$C:$C,Data_Echipe!D$1)</f>
        <v>0</v>
      </c>
      <c r="E41" s="95">
        <f>SUMIFS(Data!$U:$U,Data!$A:$A,Data_Echipe!$A41,Data!$C:$C,Data_Echipe!E$1)</f>
        <v>0</v>
      </c>
      <c r="F41" s="79">
        <f>SUMIFS(Data!$U:$U,Data!$A:$A,Data_Echipe!$A41,Data!$C:$C,Data_Echipe!F$1)</f>
        <v>0</v>
      </c>
      <c r="G41" s="79">
        <f>SUMIFS(Data!$U:$U,Data!$A:$A,Data_Echipe!$A41,Data!$C:$C,Data_Echipe!G$1)</f>
        <v>0</v>
      </c>
      <c r="H41" s="79">
        <f>SUMIFS(Data!$U:$U,Data!$A:$A,Data_Echipe!$A41,Data!$C:$C,Data_Echipe!H$1)</f>
        <v>0</v>
      </c>
      <c r="I41" s="95">
        <f>SUMIFS(Data!$U:$U,Data!$A:$A,Data_Echipe!$A41,Data!$C:$C,Data_Echipe!I$1)</f>
        <v>0</v>
      </c>
      <c r="J41" s="79">
        <f>SUMIFS(Data!$U:$U,Data!$A:$A,Data_Echipe!$A41,Data!$C:$C,Data_Echipe!J$1)</f>
        <v>0</v>
      </c>
      <c r="K41" s="95">
        <f>SUMIFS(Data!$U:$U,Data!$A:$A,Data_Echipe!$A41,Data!$C:$C,Data_Echipe!K$1)</f>
        <v>0</v>
      </c>
      <c r="L41" s="79">
        <f>SUMIFS(Data!$U:$U,Data!$A:$A,Data_Echipe!$A41,Data!$C:$C,Data_Echipe!L$1)</f>
        <v>0</v>
      </c>
      <c r="M41" s="79">
        <f>SUMIFS(Data!$U:$U,Data!$A:$A,Data_Echipe!$A41,Data!$C:$C,Data_Echipe!M$1)</f>
        <v>0</v>
      </c>
      <c r="N41" s="79">
        <f>SUMIFS(Data!$U:$U,Data!$A:$A,Data_Echipe!$A41,Data!$C:$C,Data_Echipe!N$1)</f>
        <v>0</v>
      </c>
      <c r="O41" s="79">
        <f>SUMIFS(Data!$U:$U,Data!$A:$A,Data_Echipe!$A41,Data!$C:$C,Data_Echipe!O$1)</f>
        <v>0</v>
      </c>
      <c r="P41" s="95">
        <f>SUMIFS(Data!$U:$U,Data!$A:$A,Data_Echipe!$A41,Data!$C:$C,Data_Echipe!P$1)</f>
        <v>0</v>
      </c>
      <c r="R41" s="87">
        <f t="shared" si="2"/>
        <v>0</v>
      </c>
    </row>
    <row r="42" spans="1:18" x14ac:dyDescent="0.25">
      <c r="B42" s="79">
        <v>0</v>
      </c>
      <c r="C42" s="95">
        <f>SUMIFS(Data!$U:$U,Data!$A:$A,Data_Echipe!$A42,Data!$C:$C,Data_Echipe!C$1)</f>
        <v>0</v>
      </c>
      <c r="D42" s="79">
        <f>SUMIFS(Data!$U:$U,Data!$A:$A,Data_Echipe!$A42,Data!$C:$C,Data_Echipe!D$1)</f>
        <v>0</v>
      </c>
      <c r="E42" s="79">
        <f>SUMIFS(Data!$U:$U,Data!$A:$A,Data_Echipe!$A42,Data!$C:$C,Data_Echipe!E$1)</f>
        <v>0</v>
      </c>
      <c r="F42" s="79">
        <f>SUMIFS(Data!$U:$U,Data!$A:$A,Data_Echipe!$A42,Data!$C:$C,Data_Echipe!F$1)</f>
        <v>0</v>
      </c>
      <c r="G42" s="79">
        <f>SUMIFS(Data!$U:$U,Data!$A:$A,Data_Echipe!$A42,Data!$C:$C,Data_Echipe!G$1)</f>
        <v>0</v>
      </c>
      <c r="H42" s="79">
        <f>SUMIFS(Data!$U:$U,Data!$A:$A,Data_Echipe!$A42,Data!$C:$C,Data_Echipe!H$1)</f>
        <v>0</v>
      </c>
      <c r="I42" s="79">
        <f>SUMIFS(Data!$U:$U,Data!$A:$A,Data_Echipe!$A42,Data!$C:$C,Data_Echipe!I$1)</f>
        <v>0</v>
      </c>
      <c r="J42" s="95">
        <f>SUMIFS(Data!$U:$U,Data!$A:$A,Data_Echipe!$A42,Data!$C:$C,Data_Echipe!J$1)</f>
        <v>0</v>
      </c>
      <c r="K42" s="79">
        <f>SUMIFS(Data!$U:$U,Data!$A:$A,Data_Echipe!$A42,Data!$C:$C,Data_Echipe!K$1)</f>
        <v>0</v>
      </c>
      <c r="L42" s="79">
        <f>SUMIFS(Data!$U:$U,Data!$A:$A,Data_Echipe!$A42,Data!$C:$C,Data_Echipe!L$1)</f>
        <v>0</v>
      </c>
      <c r="M42" s="79">
        <f>SUMIFS(Data!$U:$U,Data!$A:$A,Data_Echipe!$A42,Data!$C:$C,Data_Echipe!M$1)</f>
        <v>0</v>
      </c>
      <c r="N42" s="79">
        <f>SUMIFS(Data!$U:$U,Data!$A:$A,Data_Echipe!$A42,Data!$C:$C,Data_Echipe!N$1)</f>
        <v>0</v>
      </c>
      <c r="O42" s="79">
        <f>SUMIFS(Data!$U:$U,Data!$A:$A,Data_Echipe!$A42,Data!$C:$C,Data_Echipe!O$1)</f>
        <v>0</v>
      </c>
      <c r="P42" s="95">
        <f>SUMIFS(Data!$U:$U,Data!$A:$A,Data_Echipe!$A42,Data!$C:$C,Data_Echipe!P$1)</f>
        <v>0</v>
      </c>
      <c r="R42" s="87">
        <f t="shared" si="2"/>
        <v>0</v>
      </c>
    </row>
    <row r="43" spans="1:18" x14ac:dyDescent="0.25">
      <c r="B43" s="79">
        <v>0</v>
      </c>
      <c r="C43" s="79">
        <f>SUMIFS(Data!$U:$U,Data!$A:$A,Data_Echipe!$A43,Data!$C:$C,Data_Echipe!C$1)</f>
        <v>0</v>
      </c>
      <c r="D43" s="79">
        <f>SUMIFS(Data!$U:$U,Data!$A:$A,Data_Echipe!$A43,Data!$C:$C,Data_Echipe!D$1)</f>
        <v>0</v>
      </c>
      <c r="E43" s="79">
        <f>SUMIFS(Data!$U:$U,Data!$A:$A,Data_Echipe!$A43,Data!$C:$C,Data_Echipe!E$1)</f>
        <v>0</v>
      </c>
      <c r="F43" s="95">
        <f>SUMIFS(Data!$U:$U,Data!$A:$A,Data_Echipe!$A43,Data!$C:$C,Data_Echipe!F$1)</f>
        <v>0</v>
      </c>
      <c r="G43" s="95">
        <f>SUMIFS(Data!$U:$U,Data!$A:$A,Data_Echipe!$A43,Data!$C:$C,Data_Echipe!G$1)</f>
        <v>0</v>
      </c>
      <c r="H43" s="79">
        <f>SUMIFS(Data!$U:$U,Data!$A:$A,Data_Echipe!$A43,Data!$C:$C,Data_Echipe!H$1)</f>
        <v>0</v>
      </c>
      <c r="I43" s="79">
        <f>SUMIFS(Data!$U:$U,Data!$A:$A,Data_Echipe!$A43,Data!$C:$C,Data_Echipe!I$1)</f>
        <v>0</v>
      </c>
      <c r="J43" s="79">
        <f>SUMIFS(Data!$U:$U,Data!$A:$A,Data_Echipe!$A43,Data!$C:$C,Data_Echipe!J$1)</f>
        <v>0</v>
      </c>
      <c r="K43" s="79">
        <f>SUMIFS(Data!$U:$U,Data!$A:$A,Data_Echipe!$A43,Data!$C:$C,Data_Echipe!K$1)</f>
        <v>0</v>
      </c>
      <c r="L43" s="79">
        <f>SUMIFS(Data!$U:$U,Data!$A:$A,Data_Echipe!$A43,Data!$C:$C,Data_Echipe!L$1)</f>
        <v>0</v>
      </c>
      <c r="M43" s="79">
        <f>SUMIFS(Data!$U:$U,Data!$A:$A,Data_Echipe!$A43,Data!$C:$C,Data_Echipe!M$1)</f>
        <v>0</v>
      </c>
      <c r="N43" s="79">
        <f>SUMIFS(Data!$U:$U,Data!$A:$A,Data_Echipe!$A43,Data!$C:$C,Data_Echipe!N$1)</f>
        <v>0</v>
      </c>
      <c r="O43" s="79">
        <f>SUMIFS(Data!$U:$U,Data!$A:$A,Data_Echipe!$A43,Data!$C:$C,Data_Echipe!O$1)</f>
        <v>0</v>
      </c>
      <c r="P43" s="95">
        <f>SUMIFS(Data!$U:$U,Data!$A:$A,Data_Echipe!$A43,Data!$C:$C,Data_Echipe!P$1)</f>
        <v>0</v>
      </c>
      <c r="R43" s="87">
        <f t="shared" si="2"/>
        <v>0</v>
      </c>
    </row>
    <row r="44" spans="1:18" x14ac:dyDescent="0.25">
      <c r="B44" s="79">
        <v>0</v>
      </c>
      <c r="C44" s="79">
        <f>SUMIFS(Data!$U:$U,Data!$A:$A,Data_Echipe!$A44,Data!$C:$C,Data_Echipe!C$1)</f>
        <v>0</v>
      </c>
      <c r="D44" s="79">
        <f>SUMIFS(Data!$U:$U,Data!$A:$A,Data_Echipe!$A44,Data!$C:$C,Data_Echipe!D$1)</f>
        <v>0</v>
      </c>
      <c r="E44" s="79">
        <f>SUMIFS(Data!$U:$U,Data!$A:$A,Data_Echipe!$A44,Data!$C:$C,Data_Echipe!E$1)</f>
        <v>0</v>
      </c>
      <c r="F44" s="79">
        <f>SUMIFS(Data!$U:$U,Data!$A:$A,Data_Echipe!$A44,Data!$C:$C,Data_Echipe!F$1)</f>
        <v>0</v>
      </c>
      <c r="G44" s="79">
        <f>SUMIFS(Data!$U:$U,Data!$A:$A,Data_Echipe!$A44,Data!$C:$C,Data_Echipe!G$1)</f>
        <v>0</v>
      </c>
      <c r="H44" s="79">
        <f>SUMIFS(Data!$U:$U,Data!$A:$A,Data_Echipe!$A44,Data!$C:$C,Data_Echipe!H$1)</f>
        <v>0</v>
      </c>
      <c r="I44" s="79">
        <f>SUMIFS(Data!$U:$U,Data!$A:$A,Data_Echipe!$A44,Data!$C:$C,Data_Echipe!I$1)</f>
        <v>0</v>
      </c>
      <c r="J44" s="79">
        <f>SUMIFS(Data!$U:$U,Data!$A:$A,Data_Echipe!$A44,Data!$C:$C,Data_Echipe!J$1)</f>
        <v>0</v>
      </c>
      <c r="K44" s="79">
        <f>SUMIFS(Data!$U:$U,Data!$A:$A,Data_Echipe!$A44,Data!$C:$C,Data_Echipe!K$1)</f>
        <v>0</v>
      </c>
      <c r="L44" s="79">
        <f>SUMIFS(Data!$U:$U,Data!$A:$A,Data_Echipe!$A44,Data!$C:$C,Data_Echipe!L$1)</f>
        <v>0</v>
      </c>
      <c r="M44" s="79">
        <f>SUMIFS(Data!$U:$U,Data!$A:$A,Data_Echipe!$A44,Data!$C:$C,Data_Echipe!M$1)</f>
        <v>0</v>
      </c>
      <c r="N44" s="95">
        <f>SUMIFS(Data!$U:$U,Data!$A:$A,Data_Echipe!$A44,Data!$C:$C,Data_Echipe!N$1)</f>
        <v>0</v>
      </c>
      <c r="O44" s="79">
        <f>SUMIFS(Data!$U:$U,Data!$A:$A,Data_Echipe!$A44,Data!$C:$C,Data_Echipe!O$1)</f>
        <v>0</v>
      </c>
      <c r="P44" s="95">
        <f>SUMIFS(Data!$U:$U,Data!$A:$A,Data_Echipe!$A44,Data!$C:$C,Data_Echipe!P$1)</f>
        <v>0</v>
      </c>
      <c r="R44" s="87">
        <f t="shared" si="2"/>
        <v>0</v>
      </c>
    </row>
    <row r="45" spans="1:18" x14ac:dyDescent="0.25">
      <c r="B45" s="79">
        <v>0</v>
      </c>
      <c r="C45" s="79">
        <f>SUMIFS(Data!$U:$U,Data!$A:$A,Data_Echipe!$A45,Data!$C:$C,Data_Echipe!C$1)</f>
        <v>0</v>
      </c>
      <c r="D45" s="79">
        <f>SUMIFS(Data!$U:$U,Data!$A:$A,Data_Echipe!$A45,Data!$C:$C,Data_Echipe!D$1)</f>
        <v>0</v>
      </c>
      <c r="E45" s="79">
        <f>SUMIFS(Data!$U:$U,Data!$A:$A,Data_Echipe!$A45,Data!$C:$C,Data_Echipe!E$1)</f>
        <v>0</v>
      </c>
      <c r="F45" s="79">
        <f>SUMIFS(Data!$U:$U,Data!$A:$A,Data_Echipe!$A45,Data!$C:$C,Data_Echipe!F$1)</f>
        <v>0</v>
      </c>
      <c r="G45" s="79">
        <f>SUMIFS(Data!$U:$U,Data!$A:$A,Data_Echipe!$A45,Data!$C:$C,Data_Echipe!G$1)</f>
        <v>0</v>
      </c>
      <c r="H45" s="79">
        <f>SUMIFS(Data!$U:$U,Data!$A:$A,Data_Echipe!$A45,Data!$C:$C,Data_Echipe!H$1)</f>
        <v>0</v>
      </c>
      <c r="I45" s="79">
        <f>SUMIFS(Data!$U:$U,Data!$A:$A,Data_Echipe!$A45,Data!$C:$C,Data_Echipe!I$1)</f>
        <v>0</v>
      </c>
      <c r="J45" s="79">
        <f>SUMIFS(Data!$U:$U,Data!$A:$A,Data_Echipe!$A45,Data!$C:$C,Data_Echipe!J$1)</f>
        <v>0</v>
      </c>
      <c r="K45" s="79">
        <f>SUMIFS(Data!$U:$U,Data!$A:$A,Data_Echipe!$A45,Data!$C:$C,Data_Echipe!K$1)</f>
        <v>0</v>
      </c>
      <c r="L45" s="79">
        <f>SUMIFS(Data!$U:$U,Data!$A:$A,Data_Echipe!$A45,Data!$C:$C,Data_Echipe!L$1)</f>
        <v>0</v>
      </c>
      <c r="M45" s="79">
        <f>SUMIFS(Data!$U:$U,Data!$A:$A,Data_Echipe!$A45,Data!$C:$C,Data_Echipe!M$1)</f>
        <v>0</v>
      </c>
      <c r="N45" s="79">
        <f>SUMIFS(Data!$U:$U,Data!$A:$A,Data_Echipe!$A45,Data!$C:$C,Data_Echipe!N$1)</f>
        <v>0</v>
      </c>
      <c r="O45" s="79">
        <f>SUMIFS(Data!$U:$U,Data!$A:$A,Data_Echipe!$A45,Data!$C:$C,Data_Echipe!O$1)</f>
        <v>0</v>
      </c>
      <c r="P45" s="95">
        <f>SUMIFS(Data!$U:$U,Data!$A:$A,Data_Echipe!$A45,Data!$C:$C,Data_Echipe!P$1)</f>
        <v>0</v>
      </c>
      <c r="R45" s="87">
        <f t="shared" si="2"/>
        <v>0</v>
      </c>
    </row>
    <row r="46" spans="1:18" x14ac:dyDescent="0.25">
      <c r="B46" s="79">
        <v>0</v>
      </c>
      <c r="C46" s="95">
        <f>SUMIFS(Data!$U:$U,Data!$A:$A,Data_Echipe!$A46,Data!$C:$C,Data_Echipe!C$1)</f>
        <v>0</v>
      </c>
      <c r="D46" s="95">
        <f>SUMIFS(Data!$U:$U,Data!$A:$A,Data_Echipe!$A46,Data!$C:$C,Data_Echipe!D$1)</f>
        <v>0</v>
      </c>
      <c r="E46" s="95">
        <f>SUMIFS(Data!$U:$U,Data!$A:$A,Data_Echipe!$A46,Data!$C:$C,Data_Echipe!E$1)</f>
        <v>0</v>
      </c>
      <c r="F46" s="95">
        <f>SUMIFS(Data!$U:$U,Data!$A:$A,Data_Echipe!$A46,Data!$C:$C,Data_Echipe!F$1)</f>
        <v>0</v>
      </c>
      <c r="G46" s="79">
        <f>SUMIFS(Data!$U:$U,Data!$A:$A,Data_Echipe!$A46,Data!$C:$C,Data_Echipe!G$1)</f>
        <v>0</v>
      </c>
      <c r="H46" s="79">
        <f>SUMIFS(Data!$U:$U,Data!$A:$A,Data_Echipe!$A46,Data!$C:$C,Data_Echipe!H$1)</f>
        <v>0</v>
      </c>
      <c r="I46" s="79">
        <f>SUMIFS(Data!$U:$U,Data!$A:$A,Data_Echipe!$A46,Data!$C:$C,Data_Echipe!I$1)</f>
        <v>0</v>
      </c>
      <c r="J46" s="79">
        <f>SUMIFS(Data!$U:$U,Data!$A:$A,Data_Echipe!$A46,Data!$C:$C,Data_Echipe!J$1)</f>
        <v>0</v>
      </c>
      <c r="K46" s="79">
        <f>SUMIFS(Data!$U:$U,Data!$A:$A,Data_Echipe!$A46,Data!$C:$C,Data_Echipe!K$1)</f>
        <v>0</v>
      </c>
      <c r="L46" s="95">
        <f>SUMIFS(Data!$U:$U,Data!$A:$A,Data_Echipe!$A46,Data!$C:$C,Data_Echipe!L$1)</f>
        <v>0</v>
      </c>
      <c r="M46" s="79">
        <f>SUMIFS(Data!$U:$U,Data!$A:$A,Data_Echipe!$A46,Data!$C:$C,Data_Echipe!M$1)</f>
        <v>0</v>
      </c>
      <c r="N46" s="79">
        <f>SUMIFS(Data!$U:$U,Data!$A:$A,Data_Echipe!$A46,Data!$C:$C,Data_Echipe!N$1)</f>
        <v>0</v>
      </c>
      <c r="O46" s="95">
        <f>SUMIFS(Data!$U:$U,Data!$A:$A,Data_Echipe!$A46,Data!$C:$C,Data_Echipe!O$1)</f>
        <v>0</v>
      </c>
      <c r="P46" s="95">
        <f>SUMIFS(Data!$U:$U,Data!$A:$A,Data_Echipe!$A46,Data!$C:$C,Data_Echipe!P$1)</f>
        <v>0</v>
      </c>
      <c r="R46" s="87">
        <f t="shared" si="2"/>
        <v>0</v>
      </c>
    </row>
    <row r="47" spans="1:18" x14ac:dyDescent="0.25">
      <c r="B47" s="79">
        <v>0</v>
      </c>
      <c r="C47" s="79">
        <f>SUMIFS(Data!$U:$U,Data!$A:$A,Data_Echipe!$A47,Data!$C:$C,Data_Echipe!C$1)</f>
        <v>0</v>
      </c>
      <c r="D47" s="79">
        <f>SUMIFS(Data!$U:$U,Data!$A:$A,Data_Echipe!$A47,Data!$C:$C,Data_Echipe!D$1)</f>
        <v>0</v>
      </c>
      <c r="E47" s="79">
        <f>SUMIFS(Data!$U:$U,Data!$A:$A,Data_Echipe!$A47,Data!$C:$C,Data_Echipe!E$1)</f>
        <v>0</v>
      </c>
      <c r="F47" s="79">
        <f>SUMIFS(Data!$U:$U,Data!$A:$A,Data_Echipe!$A47,Data!$C:$C,Data_Echipe!F$1)</f>
        <v>0</v>
      </c>
      <c r="G47" s="79">
        <f>SUMIFS(Data!$U:$U,Data!$A:$A,Data_Echipe!$A47,Data!$C:$C,Data_Echipe!G$1)</f>
        <v>0</v>
      </c>
      <c r="H47" s="79">
        <f>SUMIFS(Data!$U:$U,Data!$A:$A,Data_Echipe!$A47,Data!$C:$C,Data_Echipe!H$1)</f>
        <v>0</v>
      </c>
      <c r="I47" s="79">
        <f>SUMIFS(Data!$U:$U,Data!$A:$A,Data_Echipe!$A47,Data!$C:$C,Data_Echipe!I$1)</f>
        <v>0</v>
      </c>
      <c r="J47" s="79">
        <f>SUMIFS(Data!$U:$U,Data!$A:$A,Data_Echipe!$A47,Data!$C:$C,Data_Echipe!J$1)</f>
        <v>0</v>
      </c>
      <c r="K47" s="79">
        <f>SUMIFS(Data!$U:$U,Data!$A:$A,Data_Echipe!$A47,Data!$C:$C,Data_Echipe!K$1)</f>
        <v>0</v>
      </c>
      <c r="L47" s="79">
        <f>SUMIFS(Data!$U:$U,Data!$A:$A,Data_Echipe!$A47,Data!$C:$C,Data_Echipe!L$1)</f>
        <v>0</v>
      </c>
      <c r="M47" s="95">
        <f>SUMIFS(Data!$U:$U,Data!$A:$A,Data_Echipe!$A47,Data!$C:$C,Data_Echipe!M$1)</f>
        <v>0</v>
      </c>
      <c r="N47" s="79">
        <f>SUMIFS(Data!$U:$U,Data!$A:$A,Data_Echipe!$A47,Data!$C:$C,Data_Echipe!N$1)</f>
        <v>0</v>
      </c>
      <c r="O47" s="95">
        <f>SUMIFS(Data!$U:$U,Data!$A:$A,Data_Echipe!$A47,Data!$C:$C,Data_Echipe!O$1)</f>
        <v>0</v>
      </c>
      <c r="P47" s="95">
        <f>SUMIFS(Data!$U:$U,Data!$A:$A,Data_Echipe!$A47,Data!$C:$C,Data_Echipe!P$1)</f>
        <v>0</v>
      </c>
      <c r="R47" s="87">
        <f t="shared" si="2"/>
        <v>0</v>
      </c>
    </row>
    <row r="48" spans="1:18" x14ac:dyDescent="0.25">
      <c r="B48" s="79">
        <v>0</v>
      </c>
      <c r="C48" s="79">
        <f>SUMIFS(Data!$U:$U,Data!$A:$A,Data_Echipe!$A48,Data!$C:$C,Data_Echipe!C$1)</f>
        <v>0</v>
      </c>
      <c r="D48" s="79">
        <f>SUMIFS(Data!$U:$U,Data!$A:$A,Data_Echipe!$A48,Data!$C:$C,Data_Echipe!D$1)</f>
        <v>0</v>
      </c>
      <c r="E48" s="79">
        <f>SUMIFS(Data!$U:$U,Data!$A:$A,Data_Echipe!$A48,Data!$C:$C,Data_Echipe!E$1)</f>
        <v>0</v>
      </c>
      <c r="F48" s="79">
        <f>SUMIFS(Data!$U:$U,Data!$A:$A,Data_Echipe!$A48,Data!$C:$C,Data_Echipe!F$1)</f>
        <v>0</v>
      </c>
      <c r="G48" s="79">
        <f>SUMIFS(Data!$U:$U,Data!$A:$A,Data_Echipe!$A48,Data!$C:$C,Data_Echipe!G$1)</f>
        <v>0</v>
      </c>
      <c r="H48" s="95">
        <f>SUMIFS(Data!$U:$U,Data!$A:$A,Data_Echipe!$A48,Data!$C:$C,Data_Echipe!H$1)</f>
        <v>0</v>
      </c>
      <c r="I48" s="79">
        <f>SUMIFS(Data!$U:$U,Data!$A:$A,Data_Echipe!$A48,Data!$C:$C,Data_Echipe!I$1)</f>
        <v>0</v>
      </c>
      <c r="J48" s="79">
        <f>SUMIFS(Data!$U:$U,Data!$A:$A,Data_Echipe!$A48,Data!$C:$C,Data_Echipe!J$1)</f>
        <v>0</v>
      </c>
      <c r="K48" s="95">
        <f>SUMIFS(Data!$U:$U,Data!$A:$A,Data_Echipe!$A48,Data!$C:$C,Data_Echipe!K$1)</f>
        <v>0</v>
      </c>
      <c r="L48" s="95">
        <f>SUMIFS(Data!$U:$U,Data!$A:$A,Data_Echipe!$A48,Data!$C:$C,Data_Echipe!L$1)</f>
        <v>0</v>
      </c>
      <c r="M48" s="95">
        <f>SUMIFS(Data!$U:$U,Data!$A:$A,Data_Echipe!$A48,Data!$C:$C,Data_Echipe!M$1)</f>
        <v>0</v>
      </c>
      <c r="N48" s="79">
        <f>SUMIFS(Data!$U:$U,Data!$A:$A,Data_Echipe!$A48,Data!$C:$C,Data_Echipe!N$1)</f>
        <v>0</v>
      </c>
      <c r="O48" s="79">
        <f>SUMIFS(Data!$U:$U,Data!$A:$A,Data_Echipe!$A48,Data!$C:$C,Data_Echipe!O$1)</f>
        <v>0</v>
      </c>
      <c r="P48" s="95">
        <f>SUMIFS(Data!$U:$U,Data!$A:$A,Data_Echipe!$A48,Data!$C:$C,Data_Echipe!P$1)</f>
        <v>0</v>
      </c>
      <c r="R48" s="87">
        <f t="shared" si="2"/>
        <v>0</v>
      </c>
    </row>
    <row r="49" spans="1:18" x14ac:dyDescent="0.25">
      <c r="B49" s="79">
        <v>0</v>
      </c>
      <c r="C49" s="79">
        <f>SUMIFS(Data!$U:$U,Data!$A:$A,Data_Echipe!$A49,Data!$C:$C,Data_Echipe!C$1)</f>
        <v>0</v>
      </c>
      <c r="D49" s="79">
        <f>SUMIFS(Data!$U:$U,Data!$A:$A,Data_Echipe!$A49,Data!$C:$C,Data_Echipe!D$1)</f>
        <v>0</v>
      </c>
      <c r="E49" s="79">
        <f>SUMIFS(Data!$U:$U,Data!$A:$A,Data_Echipe!$A49,Data!$C:$C,Data_Echipe!E$1)</f>
        <v>0</v>
      </c>
      <c r="F49" s="79">
        <f>SUMIFS(Data!$U:$U,Data!$A:$A,Data_Echipe!$A49,Data!$C:$C,Data_Echipe!F$1)</f>
        <v>0</v>
      </c>
      <c r="G49" s="79">
        <f>SUMIFS(Data!$U:$U,Data!$A:$A,Data_Echipe!$A49,Data!$C:$C,Data_Echipe!G$1)</f>
        <v>0</v>
      </c>
      <c r="H49" s="79">
        <f>SUMIFS(Data!$U:$U,Data!$A:$A,Data_Echipe!$A49,Data!$C:$C,Data_Echipe!H$1)</f>
        <v>0</v>
      </c>
      <c r="I49" s="79">
        <f>SUMIFS(Data!$U:$U,Data!$A:$A,Data_Echipe!$A49,Data!$C:$C,Data_Echipe!I$1)</f>
        <v>0</v>
      </c>
      <c r="J49" s="79">
        <f>SUMIFS(Data!$U:$U,Data!$A:$A,Data_Echipe!$A49,Data!$C:$C,Data_Echipe!J$1)</f>
        <v>0</v>
      </c>
      <c r="K49" s="79">
        <f>SUMIFS(Data!$U:$U,Data!$A:$A,Data_Echipe!$A49,Data!$C:$C,Data_Echipe!K$1)</f>
        <v>0</v>
      </c>
      <c r="L49" s="79">
        <f>SUMIFS(Data!$U:$U,Data!$A:$A,Data_Echipe!$A49,Data!$C:$C,Data_Echipe!L$1)</f>
        <v>0</v>
      </c>
      <c r="M49" s="79">
        <f>SUMIFS(Data!$U:$U,Data!$A:$A,Data_Echipe!$A49,Data!$C:$C,Data_Echipe!M$1)</f>
        <v>0</v>
      </c>
      <c r="N49" s="79">
        <f>SUMIFS(Data!$U:$U,Data!$A:$A,Data_Echipe!$A49,Data!$C:$C,Data_Echipe!N$1)</f>
        <v>0</v>
      </c>
      <c r="O49" s="79">
        <f>SUMIFS(Data!$U:$U,Data!$A:$A,Data_Echipe!$A49,Data!$C:$C,Data_Echipe!O$1)</f>
        <v>0</v>
      </c>
      <c r="P49" s="95">
        <f>SUMIFS(Data!$U:$U,Data!$A:$A,Data_Echipe!$A49,Data!$C:$C,Data_Echipe!P$1)</f>
        <v>0</v>
      </c>
      <c r="R49" s="87">
        <f t="shared" si="2"/>
        <v>0</v>
      </c>
    </row>
    <row r="50" spans="1:18" x14ac:dyDescent="0.25">
      <c r="B50" s="79">
        <v>0</v>
      </c>
      <c r="C50" s="79">
        <f>SUMIFS(Data!$U:$U,Data!$A:$A,Data_Echipe!$A50,Data!$C:$C,Data_Echipe!C$1)</f>
        <v>0</v>
      </c>
      <c r="D50" s="95">
        <f>SUMIFS(Data!$U:$U,Data!$A:$A,Data_Echipe!$A50,Data!$C:$C,Data_Echipe!D$1)</f>
        <v>0</v>
      </c>
      <c r="E50" s="79">
        <f>SUMIFS(Data!$U:$U,Data!$A:$A,Data_Echipe!$A50,Data!$C:$C,Data_Echipe!E$1)</f>
        <v>0</v>
      </c>
      <c r="F50" s="79">
        <f>SUMIFS(Data!$U:$U,Data!$A:$A,Data_Echipe!$A50,Data!$C:$C,Data_Echipe!F$1)</f>
        <v>0</v>
      </c>
      <c r="G50" s="79">
        <f>SUMIFS(Data!$U:$U,Data!$A:$A,Data_Echipe!$A50,Data!$C:$C,Data_Echipe!G$1)</f>
        <v>0</v>
      </c>
      <c r="H50" s="79">
        <f>SUMIFS(Data!$U:$U,Data!$A:$A,Data_Echipe!$A50,Data!$C:$C,Data_Echipe!H$1)</f>
        <v>0</v>
      </c>
      <c r="I50" s="79">
        <f>SUMIFS(Data!$U:$U,Data!$A:$A,Data_Echipe!$A50,Data!$C:$C,Data_Echipe!I$1)</f>
        <v>0</v>
      </c>
      <c r="J50" s="79">
        <f>SUMIFS(Data!$U:$U,Data!$A:$A,Data_Echipe!$A50,Data!$C:$C,Data_Echipe!J$1)</f>
        <v>0</v>
      </c>
      <c r="K50" s="79">
        <f>SUMIFS(Data!$U:$U,Data!$A:$A,Data_Echipe!$A50,Data!$C:$C,Data_Echipe!K$1)</f>
        <v>0</v>
      </c>
      <c r="L50" s="79">
        <f>SUMIFS(Data!$U:$U,Data!$A:$A,Data_Echipe!$A50,Data!$C:$C,Data_Echipe!L$1)</f>
        <v>0</v>
      </c>
      <c r="M50" s="79">
        <f>SUMIFS(Data!$U:$U,Data!$A:$A,Data_Echipe!$A50,Data!$C:$C,Data_Echipe!M$1)</f>
        <v>0</v>
      </c>
      <c r="N50" s="79">
        <f>SUMIFS(Data!$U:$U,Data!$A:$A,Data_Echipe!$A50,Data!$C:$C,Data_Echipe!N$1)</f>
        <v>0</v>
      </c>
      <c r="O50" s="79">
        <f>SUMIFS(Data!$U:$U,Data!$A:$A,Data_Echipe!$A50,Data!$C:$C,Data_Echipe!O$1)</f>
        <v>0</v>
      </c>
      <c r="P50" s="95">
        <f>SUMIFS(Data!$U:$U,Data!$A:$A,Data_Echipe!$A50,Data!$C:$C,Data_Echipe!P$1)</f>
        <v>0</v>
      </c>
      <c r="R50" s="87">
        <f t="shared" si="2"/>
        <v>0</v>
      </c>
    </row>
    <row r="51" spans="1:18" x14ac:dyDescent="0.25">
      <c r="B51" s="79">
        <v>0</v>
      </c>
      <c r="C51" s="79">
        <f>SUMIFS(Data!$U:$U,Data!$A:$A,Data_Echipe!$A51,Data!$C:$C,Data_Echipe!C$1)</f>
        <v>0</v>
      </c>
      <c r="D51" s="79">
        <f>SUMIFS(Data!$U:$U,Data!$A:$A,Data_Echipe!$A51,Data!$C:$C,Data_Echipe!D$1)</f>
        <v>0</v>
      </c>
      <c r="E51" s="79">
        <f>SUMIFS(Data!$U:$U,Data!$A:$A,Data_Echipe!$A51,Data!$C:$C,Data_Echipe!E$1)</f>
        <v>0</v>
      </c>
      <c r="F51" s="79">
        <f>SUMIFS(Data!$U:$U,Data!$A:$A,Data_Echipe!$A51,Data!$C:$C,Data_Echipe!F$1)</f>
        <v>0</v>
      </c>
      <c r="G51" s="79">
        <f>SUMIFS(Data!$U:$U,Data!$A:$A,Data_Echipe!$A51,Data!$C:$C,Data_Echipe!G$1)</f>
        <v>0</v>
      </c>
      <c r="H51" s="79">
        <f>SUMIFS(Data!$U:$U,Data!$A:$A,Data_Echipe!$A51,Data!$C:$C,Data_Echipe!H$1)</f>
        <v>0</v>
      </c>
      <c r="I51" s="79">
        <f>SUMIFS(Data!$U:$U,Data!$A:$A,Data_Echipe!$A51,Data!$C:$C,Data_Echipe!I$1)</f>
        <v>0</v>
      </c>
      <c r="J51" s="79">
        <f>SUMIFS(Data!$U:$U,Data!$A:$A,Data_Echipe!$A51,Data!$C:$C,Data_Echipe!J$1)</f>
        <v>0</v>
      </c>
      <c r="K51" s="79">
        <f>SUMIFS(Data!$U:$U,Data!$A:$A,Data_Echipe!$A51,Data!$C:$C,Data_Echipe!K$1)</f>
        <v>0</v>
      </c>
      <c r="L51" s="79">
        <f>SUMIFS(Data!$U:$U,Data!$A:$A,Data_Echipe!$A51,Data!$C:$C,Data_Echipe!L$1)</f>
        <v>0</v>
      </c>
      <c r="M51" s="95">
        <f>SUMIFS(Data!$U:$U,Data!$A:$A,Data_Echipe!$A51,Data!$C:$C,Data_Echipe!M$1)</f>
        <v>0</v>
      </c>
      <c r="N51" s="79">
        <f>SUMIFS(Data!$U:$U,Data!$A:$A,Data_Echipe!$A51,Data!$C:$C,Data_Echipe!N$1)</f>
        <v>0</v>
      </c>
      <c r="O51" s="95">
        <f>SUMIFS(Data!$U:$U,Data!$A:$A,Data_Echipe!$A51,Data!$C:$C,Data_Echipe!O$1)</f>
        <v>0</v>
      </c>
      <c r="P51" s="95">
        <f>SUMIFS(Data!$U:$U,Data!$A:$A,Data_Echipe!$A51,Data!$C:$C,Data_Echipe!P$1)</f>
        <v>0</v>
      </c>
      <c r="R51" s="87">
        <f t="shared" si="2"/>
        <v>0</v>
      </c>
    </row>
    <row r="52" spans="1:18" x14ac:dyDescent="0.25">
      <c r="B52" s="79">
        <v>0</v>
      </c>
      <c r="C52" s="79">
        <f>SUMIFS(Data!$U:$U,Data!$A:$A,Data_Echipe!$A52,Data!$C:$C,Data_Echipe!C$1)</f>
        <v>0</v>
      </c>
      <c r="D52" s="79">
        <f>SUMIFS(Data!$U:$U,Data!$A:$A,Data_Echipe!$A52,Data!$C:$C,Data_Echipe!D$1)</f>
        <v>0</v>
      </c>
      <c r="E52" s="79">
        <f>SUMIFS(Data!$U:$U,Data!$A:$A,Data_Echipe!$A52,Data!$C:$C,Data_Echipe!E$1)</f>
        <v>0</v>
      </c>
      <c r="F52" s="79">
        <f>SUMIFS(Data!$U:$U,Data!$A:$A,Data_Echipe!$A52,Data!$C:$C,Data_Echipe!F$1)</f>
        <v>0</v>
      </c>
      <c r="G52" s="79">
        <f>SUMIFS(Data!$U:$U,Data!$A:$A,Data_Echipe!$A52,Data!$C:$C,Data_Echipe!G$1)</f>
        <v>0</v>
      </c>
      <c r="H52" s="79">
        <f>SUMIFS(Data!$U:$U,Data!$A:$A,Data_Echipe!$A52,Data!$C:$C,Data_Echipe!H$1)</f>
        <v>0</v>
      </c>
      <c r="I52" s="79">
        <f>SUMIFS(Data!$U:$U,Data!$A:$A,Data_Echipe!$A52,Data!$C:$C,Data_Echipe!I$1)</f>
        <v>0</v>
      </c>
      <c r="J52" s="79">
        <f>SUMIFS(Data!$U:$U,Data!$A:$A,Data_Echipe!$A52,Data!$C:$C,Data_Echipe!J$1)</f>
        <v>0</v>
      </c>
      <c r="K52" s="79">
        <f>SUMIFS(Data!$U:$U,Data!$A:$A,Data_Echipe!$A52,Data!$C:$C,Data_Echipe!K$1)</f>
        <v>0</v>
      </c>
      <c r="L52" s="79">
        <f>SUMIFS(Data!$U:$U,Data!$A:$A,Data_Echipe!$A52,Data!$C:$C,Data_Echipe!L$1)</f>
        <v>0</v>
      </c>
      <c r="M52" s="95">
        <f>SUMIFS(Data!$U:$U,Data!$A:$A,Data_Echipe!$A52,Data!$C:$C,Data_Echipe!M$1)</f>
        <v>0</v>
      </c>
      <c r="N52" s="79">
        <f>SUMIFS(Data!$U:$U,Data!$A:$A,Data_Echipe!$A52,Data!$C:$C,Data_Echipe!N$1)</f>
        <v>0</v>
      </c>
      <c r="O52" s="95">
        <f>SUMIFS(Data!$U:$U,Data!$A:$A,Data_Echipe!$A52,Data!$C:$C,Data_Echipe!O$1)</f>
        <v>0</v>
      </c>
      <c r="P52" s="95">
        <f>SUMIFS(Data!$U:$U,Data!$A:$A,Data_Echipe!$A52,Data!$C:$C,Data_Echipe!P$1)</f>
        <v>0</v>
      </c>
      <c r="R52" s="87">
        <f t="shared" si="2"/>
        <v>0</v>
      </c>
    </row>
    <row r="55" spans="1:18" x14ac:dyDescent="0.25">
      <c r="A55" s="48"/>
      <c r="B55" s="40">
        <f>SUMPRODUCT(LARGE(B56:B69,{1,2,3,4}))/4</f>
        <v>0</v>
      </c>
      <c r="C55" s="40">
        <f>AVERAGE(C56:C58,C60:C65)</f>
        <v>0</v>
      </c>
      <c r="D55" s="40">
        <f>AVERAGE(D56:D62,D66)</f>
        <v>0</v>
      </c>
      <c r="E55" s="40">
        <f>AVERAGE(E56:E57,E59:E62,E66:E67)</f>
        <v>0</v>
      </c>
      <c r="F55" s="40">
        <f>AVERAGE(F56:F62,F66:F67)</f>
        <v>0</v>
      </c>
      <c r="G55" s="40">
        <f>AVERAGE(G56:G57,G59:G63,G64,G67,G67)</f>
        <v>0</v>
      </c>
      <c r="H55" s="40">
        <f>AVERAGE(H56:H58,H60:H64,H67)</f>
        <v>0</v>
      </c>
      <c r="I55" s="40">
        <f>AVERAGE(I56:I61,I63:I64,I66)</f>
        <v>0</v>
      </c>
      <c r="J55" s="40">
        <f>AVERAGE(J57,J58:J63,J66:J67)</f>
        <v>0</v>
      </c>
      <c r="K55" s="40">
        <f>AVERAGE(K56:K63,K66)</f>
        <v>0</v>
      </c>
      <c r="L55" s="40">
        <f>AVERAGE(L56:L62,L64,L67)</f>
        <v>0</v>
      </c>
      <c r="M55" s="40">
        <f>AVERAGE(M56:M63,M66)</f>
        <v>0</v>
      </c>
      <c r="N55" s="40">
        <f>AVERAGE(N56:N57,N59:N63)</f>
        <v>0</v>
      </c>
      <c r="O55" s="40">
        <f>AVERAGE(O56:O58,O60:O63,O66)</f>
        <v>0</v>
      </c>
      <c r="P55" s="40">
        <f>AVERAGE(P57:P58,P61:P62)</f>
        <v>0</v>
      </c>
      <c r="Q55" s="40">
        <f>SUM(B55:P55)</f>
        <v>0</v>
      </c>
      <c r="R55" s="86"/>
    </row>
    <row r="56" spans="1:18" x14ac:dyDescent="0.25">
      <c r="A56" s="39"/>
      <c r="B56" s="79">
        <v>0</v>
      </c>
      <c r="C56" s="79">
        <f>SUMIFS(Data!$U:$U,Data!$A:$A,Data_Echipe!$A56,Data!$C:$C,Data_Echipe!C$1)</f>
        <v>0</v>
      </c>
      <c r="D56" s="79">
        <f>SUMIFS(Data!$U:$U,Data!$A:$A,Data_Echipe!$A56,Data!$C:$C,Data_Echipe!D$1)</f>
        <v>0</v>
      </c>
      <c r="E56" s="79">
        <f>SUMIFS(Data!$U:$U,Data!$A:$A,Data_Echipe!$A56,Data!$C:$C,Data_Echipe!E$1)</f>
        <v>0</v>
      </c>
      <c r="F56" s="79">
        <f>SUMIFS(Data!$U:$U,Data!$A:$A,Data_Echipe!$A56,Data!$C:$C,Data_Echipe!F$1)</f>
        <v>0</v>
      </c>
      <c r="G56" s="79">
        <f>SUMIFS(Data!$U:$U,Data!$A:$A,Data_Echipe!$A56,Data!$C:$C,Data_Echipe!G$1)</f>
        <v>0</v>
      </c>
      <c r="H56" s="79">
        <f>SUMIFS(Data!$U:$U,Data!$A:$A,Data_Echipe!$A56,Data!$C:$C,Data_Echipe!H$1)</f>
        <v>0</v>
      </c>
      <c r="I56" s="79">
        <f>SUMIFS(Data!$U:$U,Data!$A:$A,Data_Echipe!$A56,Data!$C:$C,Data_Echipe!I$1)</f>
        <v>0</v>
      </c>
      <c r="J56" s="95">
        <f>SUMIFS(Data!$U:$U,Data!$A:$A,Data_Echipe!$A56,Data!$C:$C,Data_Echipe!J$1)</f>
        <v>0</v>
      </c>
      <c r="K56" s="79">
        <f>SUMIFS(Data!$U:$U,Data!$A:$A,Data_Echipe!$A56,Data!$C:$C,Data_Echipe!K$1)</f>
        <v>0</v>
      </c>
      <c r="L56" s="79">
        <f>SUMIFS(Data!$U:$U,Data!$A:$A,Data_Echipe!$A56,Data!$C:$C,Data_Echipe!L$1)</f>
        <v>0</v>
      </c>
      <c r="M56" s="79">
        <f>SUMIFS(Data!$U:$U,Data!$A:$A,Data_Echipe!$A56,Data!$C:$C,Data_Echipe!M$1)</f>
        <v>0</v>
      </c>
      <c r="N56" s="79">
        <f>SUMIFS(Data!$U:$U,Data!$A:$A,Data_Echipe!$A56,Data!$C:$C,Data_Echipe!N$1)</f>
        <v>0</v>
      </c>
      <c r="O56" s="79">
        <f>SUMIFS(Data!$U:$U,Data!$A:$A,Data_Echipe!$A56,Data!$C:$C,Data_Echipe!O$1)</f>
        <v>0</v>
      </c>
      <c r="P56" s="95">
        <f>SUMIFS(Data!$U:$U,Data!$A:$A,Data_Echipe!$A56,Data!$C:$C,Data_Echipe!P$1)</f>
        <v>0</v>
      </c>
      <c r="R56" s="94">
        <f>$A$55</f>
        <v>0</v>
      </c>
    </row>
    <row r="57" spans="1:18" x14ac:dyDescent="0.25">
      <c r="B57" s="79">
        <v>0</v>
      </c>
      <c r="C57" s="79">
        <f>SUMIFS(Data!$U:$U,Data!$A:$A,Data_Echipe!$A57,Data!$C:$C,Data_Echipe!C$1)</f>
        <v>0</v>
      </c>
      <c r="D57" s="79">
        <f>SUMIFS(Data!$U:$U,Data!$A:$A,Data_Echipe!$A57,Data!$C:$C,Data_Echipe!D$1)</f>
        <v>0</v>
      </c>
      <c r="E57" s="79">
        <f>SUMIFS(Data!$U:$U,Data!$A:$A,Data_Echipe!$A57,Data!$C:$C,Data_Echipe!E$1)</f>
        <v>0</v>
      </c>
      <c r="F57" s="79">
        <f>SUMIFS(Data!$U:$U,Data!$A:$A,Data_Echipe!$A57,Data!$C:$C,Data_Echipe!F$1)</f>
        <v>0</v>
      </c>
      <c r="G57" s="79">
        <f>SUMIFS(Data!$U:$U,Data!$A:$A,Data_Echipe!$A57,Data!$C:$C,Data_Echipe!G$1)</f>
        <v>0</v>
      </c>
      <c r="H57" s="79">
        <f>SUMIFS(Data!$U:$U,Data!$A:$A,Data_Echipe!$A57,Data!$C:$C,Data_Echipe!H$1)</f>
        <v>0</v>
      </c>
      <c r="I57" s="79">
        <f>SUMIFS(Data!$U:$U,Data!$A:$A,Data_Echipe!$A57,Data!$C:$C,Data_Echipe!I$1)</f>
        <v>0</v>
      </c>
      <c r="J57" s="79">
        <f>SUMIFS(Data!$U:$U,Data!$A:$A,Data_Echipe!$A57,Data!$C:$C,Data_Echipe!J$1)</f>
        <v>0</v>
      </c>
      <c r="K57" s="79">
        <f>SUMIFS(Data!$U:$U,Data!$A:$A,Data_Echipe!$A57,Data!$C:$C,Data_Echipe!K$1)</f>
        <v>0</v>
      </c>
      <c r="L57" s="79">
        <f>SUMIFS(Data!$U:$U,Data!$A:$A,Data_Echipe!$A57,Data!$C:$C,Data_Echipe!L$1)</f>
        <v>0</v>
      </c>
      <c r="M57" s="79">
        <f>SUMIFS(Data!$U:$U,Data!$A:$A,Data_Echipe!$A57,Data!$C:$C,Data_Echipe!M$1)</f>
        <v>0</v>
      </c>
      <c r="N57" s="79">
        <f>SUMIFS(Data!$U:$U,Data!$A:$A,Data_Echipe!$A57,Data!$C:$C,Data_Echipe!N$1)</f>
        <v>0</v>
      </c>
      <c r="O57" s="79">
        <f>SUMIFS(Data!$U:$U,Data!$A:$A,Data_Echipe!$A57,Data!$C:$C,Data_Echipe!O$1)</f>
        <v>0</v>
      </c>
      <c r="P57" s="95">
        <f>SUMIFS(Data!$U:$U,Data!$A:$A,Data_Echipe!$A57,Data!$C:$C,Data_Echipe!P$1)</f>
        <v>0</v>
      </c>
      <c r="R57" s="94">
        <f t="shared" ref="R57:R69" si="3">$A$55</f>
        <v>0</v>
      </c>
    </row>
    <row r="58" spans="1:18" x14ac:dyDescent="0.25">
      <c r="B58" s="79">
        <v>0</v>
      </c>
      <c r="C58" s="79">
        <f>SUMIFS(Data!$U:$U,Data!$A:$A,Data_Echipe!$A58,Data!$C:$C,Data_Echipe!C$1)</f>
        <v>0</v>
      </c>
      <c r="D58" s="79">
        <f>SUMIFS(Data!$U:$U,Data!$A:$A,Data_Echipe!$A58,Data!$C:$C,Data_Echipe!D$1)</f>
        <v>0</v>
      </c>
      <c r="E58" s="95">
        <f>SUMIFS(Data!$U:$U,Data!$A:$A,Data_Echipe!$A58,Data!$C:$C,Data_Echipe!E$1)</f>
        <v>0</v>
      </c>
      <c r="F58" s="79">
        <f>SUMIFS(Data!$U:$U,Data!$A:$A,Data_Echipe!$A58,Data!$C:$C,Data_Echipe!F$1)</f>
        <v>0</v>
      </c>
      <c r="G58" s="95">
        <f>SUMIFS(Data!$U:$U,Data!$A:$A,Data_Echipe!$A58,Data!$C:$C,Data_Echipe!G$1)</f>
        <v>0</v>
      </c>
      <c r="H58" s="79">
        <f>SUMIFS(Data!$U:$U,Data!$A:$A,Data_Echipe!$A58,Data!$C:$C,Data_Echipe!H$1)</f>
        <v>0</v>
      </c>
      <c r="I58" s="79">
        <f>SUMIFS(Data!$U:$U,Data!$A:$A,Data_Echipe!$A58,Data!$C:$C,Data_Echipe!I$1)</f>
        <v>0</v>
      </c>
      <c r="J58" s="79">
        <f>SUMIFS(Data!$U:$U,Data!$A:$A,Data_Echipe!$A58,Data!$C:$C,Data_Echipe!J$1)</f>
        <v>0</v>
      </c>
      <c r="K58" s="79">
        <f>SUMIFS(Data!$U:$U,Data!$A:$A,Data_Echipe!$A58,Data!$C:$C,Data_Echipe!K$1)</f>
        <v>0</v>
      </c>
      <c r="L58" s="79">
        <f>SUMIFS(Data!$U:$U,Data!$A:$A,Data_Echipe!$A58,Data!$C:$C,Data_Echipe!L$1)</f>
        <v>0</v>
      </c>
      <c r="M58" s="79">
        <f>SUMIFS(Data!$U:$U,Data!$A:$A,Data_Echipe!$A58,Data!$C:$C,Data_Echipe!M$1)</f>
        <v>0</v>
      </c>
      <c r="N58" s="95">
        <f>SUMIFS(Data!$U:$U,Data!$A:$A,Data_Echipe!$A58,Data!$C:$C,Data_Echipe!N$1)</f>
        <v>0</v>
      </c>
      <c r="O58" s="79">
        <f>SUMIFS(Data!$U:$U,Data!$A:$A,Data_Echipe!$A58,Data!$C:$C,Data_Echipe!O$1)</f>
        <v>0</v>
      </c>
      <c r="P58" s="95">
        <f>SUMIFS(Data!$U:$U,Data!$A:$A,Data_Echipe!$A58,Data!$C:$C,Data_Echipe!P$1)</f>
        <v>0</v>
      </c>
      <c r="R58" s="94">
        <f t="shared" si="3"/>
        <v>0</v>
      </c>
    </row>
    <row r="59" spans="1:18" x14ac:dyDescent="0.25">
      <c r="B59" s="79">
        <v>0</v>
      </c>
      <c r="C59" s="95">
        <f>SUMIFS(Data!$U:$U,Data!$A:$A,Data_Echipe!$A59,Data!$C:$C,Data_Echipe!C$1)</f>
        <v>0</v>
      </c>
      <c r="D59" s="79">
        <f>SUMIFS(Data!$U:$U,Data!$A:$A,Data_Echipe!$A59,Data!$C:$C,Data_Echipe!D$1)</f>
        <v>0</v>
      </c>
      <c r="E59" s="79">
        <f>SUMIFS(Data!$U:$U,Data!$A:$A,Data_Echipe!$A59,Data!$C:$C,Data_Echipe!E$1)</f>
        <v>0</v>
      </c>
      <c r="F59" s="79">
        <f>SUMIFS(Data!$U:$U,Data!$A:$A,Data_Echipe!$A59,Data!$C:$C,Data_Echipe!F$1)</f>
        <v>0</v>
      </c>
      <c r="G59" s="79">
        <f>SUMIFS(Data!$U:$U,Data!$A:$A,Data_Echipe!$A59,Data!$C:$C,Data_Echipe!G$1)</f>
        <v>0</v>
      </c>
      <c r="H59" s="95">
        <f>SUMIFS(Data!$U:$U,Data!$A:$A,Data_Echipe!$A59,Data!$C:$C,Data_Echipe!H$1)</f>
        <v>0</v>
      </c>
      <c r="I59" s="79">
        <f>SUMIFS(Data!$U:$U,Data!$A:$A,Data_Echipe!$A59,Data!$C:$C,Data_Echipe!I$1)</f>
        <v>0</v>
      </c>
      <c r="J59" s="79">
        <f>SUMIFS(Data!$U:$U,Data!$A:$A,Data_Echipe!$A59,Data!$C:$C,Data_Echipe!J$1)</f>
        <v>0</v>
      </c>
      <c r="K59" s="79">
        <f>SUMIFS(Data!$U:$U,Data!$A:$A,Data_Echipe!$A59,Data!$C:$C,Data_Echipe!K$1)</f>
        <v>0</v>
      </c>
      <c r="L59" s="79">
        <f>SUMIFS(Data!$U:$U,Data!$A:$A,Data_Echipe!$A59,Data!$C:$C,Data_Echipe!L$1)</f>
        <v>0</v>
      </c>
      <c r="M59" s="79">
        <f>SUMIFS(Data!$U:$U,Data!$A:$A,Data_Echipe!$A59,Data!$C:$C,Data_Echipe!M$1)</f>
        <v>0</v>
      </c>
      <c r="N59" s="79">
        <f>SUMIFS(Data!$U:$U,Data!$A:$A,Data_Echipe!$A59,Data!$C:$C,Data_Echipe!N$1)</f>
        <v>0</v>
      </c>
      <c r="O59" s="95">
        <f>SUMIFS(Data!$U:$U,Data!$A:$A,Data_Echipe!$A59,Data!$C:$C,Data_Echipe!O$1)</f>
        <v>0</v>
      </c>
      <c r="P59" s="95">
        <f>SUMIFS(Data!$U:$U,Data!$A:$A,Data_Echipe!$A59,Data!$C:$C,Data_Echipe!P$1)</f>
        <v>0</v>
      </c>
      <c r="R59" s="94">
        <f t="shared" si="3"/>
        <v>0</v>
      </c>
    </row>
    <row r="60" spans="1:18" x14ac:dyDescent="0.25">
      <c r="B60" s="79">
        <v>0</v>
      </c>
      <c r="C60" s="79">
        <f>SUMIFS(Data!$U:$U,Data!$A:$A,Data_Echipe!$A60,Data!$C:$C,Data_Echipe!C$1)</f>
        <v>0</v>
      </c>
      <c r="D60" s="79">
        <f>SUMIFS(Data!$U:$U,Data!$A:$A,Data_Echipe!$A60,Data!$C:$C,Data_Echipe!D$1)</f>
        <v>0</v>
      </c>
      <c r="E60" s="79">
        <f>SUMIFS(Data!$U:$U,Data!$A:$A,Data_Echipe!$A60,Data!$C:$C,Data_Echipe!E$1)</f>
        <v>0</v>
      </c>
      <c r="F60" s="79">
        <f>SUMIFS(Data!$U:$U,Data!$A:$A,Data_Echipe!$A60,Data!$C:$C,Data_Echipe!F$1)</f>
        <v>0</v>
      </c>
      <c r="G60" s="79">
        <f>SUMIFS(Data!$U:$U,Data!$A:$A,Data_Echipe!$A60,Data!$C:$C,Data_Echipe!G$1)</f>
        <v>0</v>
      </c>
      <c r="H60" s="79">
        <f>SUMIFS(Data!$U:$U,Data!$A:$A,Data_Echipe!$A60,Data!$C:$C,Data_Echipe!H$1)</f>
        <v>0</v>
      </c>
      <c r="I60" s="79">
        <f>SUMIFS(Data!$U:$U,Data!$A:$A,Data_Echipe!$A60,Data!$C:$C,Data_Echipe!I$1)</f>
        <v>0</v>
      </c>
      <c r="J60" s="79">
        <f>SUMIFS(Data!$U:$U,Data!$A:$A,Data_Echipe!$A60,Data!$C:$C,Data_Echipe!J$1)</f>
        <v>0</v>
      </c>
      <c r="K60" s="79">
        <f>SUMIFS(Data!$U:$U,Data!$A:$A,Data_Echipe!$A60,Data!$C:$C,Data_Echipe!K$1)</f>
        <v>0</v>
      </c>
      <c r="L60" s="79">
        <f>SUMIFS(Data!$U:$U,Data!$A:$A,Data_Echipe!$A60,Data!$C:$C,Data_Echipe!L$1)</f>
        <v>0</v>
      </c>
      <c r="M60" s="79">
        <f>SUMIFS(Data!$U:$U,Data!$A:$A,Data_Echipe!$A60,Data!$C:$C,Data_Echipe!M$1)</f>
        <v>0</v>
      </c>
      <c r="N60" s="79">
        <f>SUMIFS(Data!$U:$U,Data!$A:$A,Data_Echipe!$A60,Data!$C:$C,Data_Echipe!N$1)</f>
        <v>0</v>
      </c>
      <c r="O60" s="79">
        <f>SUMIFS(Data!$U:$U,Data!$A:$A,Data_Echipe!$A60,Data!$C:$C,Data_Echipe!O$1)</f>
        <v>0</v>
      </c>
      <c r="P60" s="95">
        <f>SUMIFS(Data!$U:$U,Data!$A:$A,Data_Echipe!$A60,Data!$C:$C,Data_Echipe!P$1)</f>
        <v>0</v>
      </c>
      <c r="R60" s="94">
        <f t="shared" si="3"/>
        <v>0</v>
      </c>
    </row>
    <row r="61" spans="1:18" x14ac:dyDescent="0.25">
      <c r="B61" s="79">
        <v>0</v>
      </c>
      <c r="C61" s="79">
        <f>SUMIFS(Data!$U:$U,Data!$A:$A,Data_Echipe!$A61,Data!$C:$C,Data_Echipe!C$1)</f>
        <v>0</v>
      </c>
      <c r="D61" s="79">
        <f>SUMIFS(Data!$U:$U,Data!$A:$A,Data_Echipe!$A61,Data!$C:$C,Data_Echipe!D$1)</f>
        <v>0</v>
      </c>
      <c r="E61" s="79">
        <f>SUMIFS(Data!$U:$U,Data!$A:$A,Data_Echipe!$A61,Data!$C:$C,Data_Echipe!E$1)</f>
        <v>0</v>
      </c>
      <c r="F61" s="79">
        <f>SUMIFS(Data!$U:$U,Data!$A:$A,Data_Echipe!$A61,Data!$C:$C,Data_Echipe!F$1)</f>
        <v>0</v>
      </c>
      <c r="G61" s="79">
        <f>SUMIFS(Data!$U:$U,Data!$A:$A,Data_Echipe!$A61,Data!$C:$C,Data_Echipe!G$1)</f>
        <v>0</v>
      </c>
      <c r="H61" s="79">
        <f>SUMIFS(Data!$U:$U,Data!$A:$A,Data_Echipe!$A61,Data!$C:$C,Data_Echipe!H$1)</f>
        <v>0</v>
      </c>
      <c r="I61" s="79">
        <f>SUMIFS(Data!$U:$U,Data!$A:$A,Data_Echipe!$A61,Data!$C:$C,Data_Echipe!I$1)</f>
        <v>0</v>
      </c>
      <c r="J61" s="79">
        <f>SUMIFS(Data!$U:$U,Data!$A:$A,Data_Echipe!$A61,Data!$C:$C,Data_Echipe!J$1)</f>
        <v>0</v>
      </c>
      <c r="K61" s="79">
        <f>SUMIFS(Data!$U:$U,Data!$A:$A,Data_Echipe!$A61,Data!$C:$C,Data_Echipe!K$1)</f>
        <v>0</v>
      </c>
      <c r="L61" s="79">
        <f>SUMIFS(Data!$U:$U,Data!$A:$A,Data_Echipe!$A61,Data!$C:$C,Data_Echipe!L$1)</f>
        <v>0</v>
      </c>
      <c r="M61" s="79">
        <f>SUMIFS(Data!$U:$U,Data!$A:$A,Data_Echipe!$A61,Data!$C:$C,Data_Echipe!M$1)</f>
        <v>0</v>
      </c>
      <c r="N61" s="79">
        <f>SUMIFS(Data!$U:$U,Data!$A:$A,Data_Echipe!$A61,Data!$C:$C,Data_Echipe!N$1)</f>
        <v>0</v>
      </c>
      <c r="O61" s="79">
        <f>SUMIFS(Data!$U:$U,Data!$A:$A,Data_Echipe!$A61,Data!$C:$C,Data_Echipe!O$1)</f>
        <v>0</v>
      </c>
      <c r="P61" s="95">
        <f>SUMIFS(Data!$U:$U,Data!$A:$A,Data_Echipe!$A61,Data!$C:$C,Data_Echipe!P$1)</f>
        <v>0</v>
      </c>
      <c r="R61" s="94">
        <f t="shared" si="3"/>
        <v>0</v>
      </c>
    </row>
    <row r="62" spans="1:18" x14ac:dyDescent="0.25">
      <c r="B62" s="79">
        <v>0</v>
      </c>
      <c r="C62" s="79">
        <f>SUMIFS(Data!$U:$U,Data!$A:$A,Data_Echipe!$A62,Data!$C:$C,Data_Echipe!C$1)</f>
        <v>0</v>
      </c>
      <c r="D62" s="79">
        <f>SUMIFS(Data!$U:$U,Data!$A:$A,Data_Echipe!$A62,Data!$C:$C,Data_Echipe!D$1)</f>
        <v>0</v>
      </c>
      <c r="E62" s="79">
        <f>SUMIFS(Data!$U:$U,Data!$A:$A,Data_Echipe!$A62,Data!$C:$C,Data_Echipe!E$1)</f>
        <v>0</v>
      </c>
      <c r="F62" s="79">
        <f>SUMIFS(Data!$U:$U,Data!$A:$A,Data_Echipe!$A62,Data!$C:$C,Data_Echipe!F$1)</f>
        <v>0</v>
      </c>
      <c r="G62" s="79">
        <f>SUMIFS(Data!$U:$U,Data!$A:$A,Data_Echipe!$A62,Data!$C:$C,Data_Echipe!G$1)</f>
        <v>0</v>
      </c>
      <c r="H62" s="79">
        <f>SUMIFS(Data!$U:$U,Data!$A:$A,Data_Echipe!$A62,Data!$C:$C,Data_Echipe!H$1)</f>
        <v>0</v>
      </c>
      <c r="I62" s="95">
        <f>SUMIFS(Data!$U:$U,Data!$A:$A,Data_Echipe!$A62,Data!$C:$C,Data_Echipe!I$1)</f>
        <v>0</v>
      </c>
      <c r="J62" s="79">
        <f>SUMIFS(Data!$U:$U,Data!$A:$A,Data_Echipe!$A62,Data!$C:$C,Data_Echipe!J$1)</f>
        <v>0</v>
      </c>
      <c r="K62" s="79">
        <f>SUMIFS(Data!$U:$U,Data!$A:$A,Data_Echipe!$A62,Data!$C:$C,Data_Echipe!K$1)</f>
        <v>0</v>
      </c>
      <c r="L62" s="79">
        <f>SUMIFS(Data!$U:$U,Data!$A:$A,Data_Echipe!$A62,Data!$C:$C,Data_Echipe!L$1)</f>
        <v>0</v>
      </c>
      <c r="M62" s="79">
        <f>SUMIFS(Data!$U:$U,Data!$A:$A,Data_Echipe!$A62,Data!$C:$C,Data_Echipe!M$1)</f>
        <v>0</v>
      </c>
      <c r="N62" s="79">
        <f>SUMIFS(Data!$U:$U,Data!$A:$A,Data_Echipe!$A62,Data!$C:$C,Data_Echipe!N$1)</f>
        <v>0</v>
      </c>
      <c r="O62" s="79">
        <f>SUMIFS(Data!$U:$U,Data!$A:$A,Data_Echipe!$A62,Data!$C:$C,Data_Echipe!O$1)</f>
        <v>0</v>
      </c>
      <c r="P62" s="95">
        <f>SUMIFS(Data!$U:$U,Data!$A:$A,Data_Echipe!$A62,Data!$C:$C,Data_Echipe!P$1)</f>
        <v>0</v>
      </c>
      <c r="R62" s="94">
        <f t="shared" si="3"/>
        <v>0</v>
      </c>
    </row>
    <row r="63" spans="1:18" x14ac:dyDescent="0.25">
      <c r="B63" s="79">
        <v>0</v>
      </c>
      <c r="C63" s="79">
        <f>SUMIFS(Data!$U:$U,Data!$A:$A,Data_Echipe!$A63,Data!$C:$C,Data_Echipe!C$1)</f>
        <v>0</v>
      </c>
      <c r="D63" s="95">
        <f>SUMIFS(Data!$U:$U,Data!$A:$A,Data_Echipe!$A63,Data!$C:$C,Data_Echipe!D$1)</f>
        <v>0</v>
      </c>
      <c r="E63" s="79">
        <f>SUMIFS(Data!$U:$U,Data!$A:$A,Data_Echipe!$A63,Data!$C:$C,Data_Echipe!E$1)</f>
        <v>0</v>
      </c>
      <c r="F63" s="95">
        <f>SUMIFS(Data!$U:$U,Data!$A:$A,Data_Echipe!$A63,Data!$C:$C,Data_Echipe!F$1)</f>
        <v>0</v>
      </c>
      <c r="G63" s="79">
        <f>SUMIFS(Data!$U:$U,Data!$A:$A,Data_Echipe!$A63,Data!$C:$C,Data_Echipe!G$1)</f>
        <v>0</v>
      </c>
      <c r="H63" s="79">
        <f>SUMIFS(Data!$U:$U,Data!$A:$A,Data_Echipe!$A63,Data!$C:$C,Data_Echipe!H$1)</f>
        <v>0</v>
      </c>
      <c r="I63" s="79">
        <f>SUMIFS(Data!$U:$U,Data!$A:$A,Data_Echipe!$A63,Data!$C:$C,Data_Echipe!I$1)</f>
        <v>0</v>
      </c>
      <c r="J63" s="79">
        <f>SUMIFS(Data!$U:$U,Data!$A:$A,Data_Echipe!$A63,Data!$C:$C,Data_Echipe!J$1)</f>
        <v>0</v>
      </c>
      <c r="K63" s="79">
        <f>SUMIFS(Data!$U:$U,Data!$A:$A,Data_Echipe!$A63,Data!$C:$C,Data_Echipe!K$1)</f>
        <v>0</v>
      </c>
      <c r="L63" s="95">
        <f>SUMIFS(Data!$U:$U,Data!$A:$A,Data_Echipe!$A63,Data!$C:$C,Data_Echipe!L$1)</f>
        <v>0</v>
      </c>
      <c r="M63" s="79">
        <f>SUMIFS(Data!$U:$U,Data!$A:$A,Data_Echipe!$A63,Data!$C:$C,Data_Echipe!M$1)</f>
        <v>0</v>
      </c>
      <c r="N63" s="79">
        <f>SUMIFS(Data!$U:$U,Data!$A:$A,Data_Echipe!$A63,Data!$C:$C,Data_Echipe!N$1)</f>
        <v>0</v>
      </c>
      <c r="O63" s="79">
        <f>SUMIFS(Data!$U:$U,Data!$A:$A,Data_Echipe!$A63,Data!$C:$C,Data_Echipe!O$1)</f>
        <v>0</v>
      </c>
      <c r="P63" s="95">
        <f>SUMIFS(Data!$U:$U,Data!$A:$A,Data_Echipe!$A63,Data!$C:$C,Data_Echipe!P$1)</f>
        <v>0</v>
      </c>
      <c r="R63" s="94">
        <f t="shared" si="3"/>
        <v>0</v>
      </c>
    </row>
    <row r="64" spans="1:18" x14ac:dyDescent="0.25">
      <c r="B64" s="79">
        <v>0</v>
      </c>
      <c r="C64" s="79">
        <f>SUMIFS(Data!$U:$U,Data!$A:$A,Data_Echipe!$A64,Data!$C:$C,Data_Echipe!C$1)</f>
        <v>0</v>
      </c>
      <c r="D64" s="95">
        <f>SUMIFS(Data!$U:$U,Data!$A:$A,Data_Echipe!$A64,Data!$C:$C,Data_Echipe!D$1)</f>
        <v>0</v>
      </c>
      <c r="E64" s="95">
        <f>SUMIFS(Data!$U:$U,Data!$A:$A,Data_Echipe!$A64,Data!$C:$C,Data_Echipe!E$1)</f>
        <v>0</v>
      </c>
      <c r="F64" s="79">
        <f>SUMIFS(Data!$U:$U,Data!$A:$A,Data_Echipe!$A64,Data!$C:$C,Data_Echipe!F$1)</f>
        <v>0</v>
      </c>
      <c r="G64" s="79">
        <f>SUMIFS(Data!$U:$U,Data!$A:$A,Data_Echipe!$A64,Data!$C:$C,Data_Echipe!G$1)</f>
        <v>0</v>
      </c>
      <c r="H64" s="79">
        <f>SUMIFS(Data!$U:$U,Data!$A:$A,Data_Echipe!$A64,Data!$C:$C,Data_Echipe!H$1)</f>
        <v>0</v>
      </c>
      <c r="I64" s="79">
        <f>SUMIFS(Data!$U:$U,Data!$A:$A,Data_Echipe!$A64,Data!$C:$C,Data_Echipe!I$1)</f>
        <v>0</v>
      </c>
      <c r="J64" s="95">
        <f>SUMIFS(Data!$U:$U,Data!$A:$A,Data_Echipe!$A64,Data!$C:$C,Data_Echipe!J$1)</f>
        <v>0</v>
      </c>
      <c r="K64" s="95">
        <f>SUMIFS(Data!$U:$U,Data!$A:$A,Data_Echipe!$A64,Data!$C:$C,Data_Echipe!K$1)</f>
        <v>0</v>
      </c>
      <c r="L64" s="79">
        <f>SUMIFS(Data!$U:$U,Data!$A:$A,Data_Echipe!$A64,Data!$C:$C,Data_Echipe!L$1)</f>
        <v>0</v>
      </c>
      <c r="M64" s="95">
        <f>SUMIFS(Data!$U:$U,Data!$A:$A,Data_Echipe!$A64,Data!$C:$C,Data_Echipe!M$1)</f>
        <v>0</v>
      </c>
      <c r="N64" s="79">
        <f>SUMIFS(Data!$U:$U,Data!$A:$A,Data_Echipe!$A64,Data!$C:$C,Data_Echipe!N$1)</f>
        <v>0</v>
      </c>
      <c r="O64" s="95">
        <f>SUMIFS(Data!$U:$U,Data!$A:$A,Data_Echipe!$A64,Data!$C:$C,Data_Echipe!O$1)</f>
        <v>0</v>
      </c>
      <c r="P64" s="95">
        <f>SUMIFS(Data!$U:$U,Data!$A:$A,Data_Echipe!$A64,Data!$C:$C,Data_Echipe!P$1)</f>
        <v>0</v>
      </c>
      <c r="R64" s="94">
        <f t="shared" si="3"/>
        <v>0</v>
      </c>
    </row>
    <row r="65" spans="1:18" x14ac:dyDescent="0.25">
      <c r="A65" s="99"/>
      <c r="B65" s="100">
        <v>0</v>
      </c>
      <c r="C65" s="79">
        <f>SUMIFS(Data!$U:$U,Data!$A:$A,Data_Echipe!$A65,Data!$C:$C,Data_Echipe!C$1)</f>
        <v>0</v>
      </c>
      <c r="D65" s="100">
        <f>SUMIFS(Data!$U:$U,Data!$A:$A,Data_Echipe!$A65,Data!$C:$C,Data_Echipe!D$1)</f>
        <v>0</v>
      </c>
      <c r="E65" s="100">
        <f>SUMIFS(Data!$U:$U,Data!$A:$A,Data_Echipe!$A65,Data!$C:$C,Data_Echipe!E$1)</f>
        <v>0</v>
      </c>
      <c r="F65" s="101">
        <f>SUMIFS(Data!$U:$U,Data!$A:$A,Data_Echipe!$A65,Data!$C:$C,Data_Echipe!F$1)</f>
        <v>0</v>
      </c>
      <c r="G65" s="100">
        <f>SUMIFS(Data!$U:$U,Data!$A:$A,Data_Echipe!$A65,Data!$C:$C,Data_Echipe!G$1)</f>
        <v>0</v>
      </c>
      <c r="H65" s="100">
        <f>SUMIFS(Data!$U:$U,Data!$A:$A,Data_Echipe!$A65,Data!$C:$C,Data_Echipe!H$1)</f>
        <v>0</v>
      </c>
      <c r="I65" s="100">
        <f>SUMIFS(Data!$U:$U,Data!$A:$A,Data_Echipe!$A65,Data!$C:$C,Data_Echipe!I$1)</f>
        <v>0</v>
      </c>
      <c r="J65" s="100">
        <f>SUMIFS(Data!$U:$U,Data!$A:$A,Data_Echipe!$A65,Data!$C:$C,Data_Echipe!J$1)</f>
        <v>0</v>
      </c>
      <c r="K65" s="100">
        <f>SUMIFS(Data!$U:$U,Data!$A:$A,Data_Echipe!$A65,Data!$C:$C,Data_Echipe!K$1)</f>
        <v>0</v>
      </c>
      <c r="L65" s="100">
        <f>SUMIFS(Data!$U:$U,Data!$A:$A,Data_Echipe!$A65,Data!$C:$C,Data_Echipe!L$1)</f>
        <v>0</v>
      </c>
      <c r="M65" s="100">
        <f>SUMIFS(Data!$U:$U,Data!$A:$A,Data_Echipe!$A65,Data!$C:$C,Data_Echipe!M$1)</f>
        <v>0</v>
      </c>
      <c r="N65" s="100">
        <f>SUMIFS(Data!$U:$U,Data!$A:$A,Data_Echipe!$A65,Data!$C:$C,Data_Echipe!N$1)</f>
        <v>0</v>
      </c>
      <c r="O65" s="101">
        <f>SUMIFS(Data!$U:$U,Data!$A:$A,Data_Echipe!$A65,Data!$C:$C,Data_Echipe!O$1)</f>
        <v>0</v>
      </c>
      <c r="P65" s="101">
        <f>SUMIFS(Data!$U:$U,Data!$A:$A,Data_Echipe!$A65,Data!$C:$C,Data_Echipe!P$1)</f>
        <v>0</v>
      </c>
      <c r="Q65" s="99"/>
      <c r="R65" s="99">
        <f t="shared" si="3"/>
        <v>0</v>
      </c>
    </row>
    <row r="66" spans="1:18" x14ac:dyDescent="0.25">
      <c r="B66" s="79">
        <v>0</v>
      </c>
      <c r="C66" s="95">
        <f>SUMIFS(Data!$U:$U,Data!$A:$A,Data_Echipe!$A66,Data!$C:$C,Data_Echipe!C$1)</f>
        <v>0</v>
      </c>
      <c r="D66" s="79">
        <f>SUMIFS(Data!$U:$U,Data!$A:$A,Data_Echipe!$A66,Data!$C:$C,Data_Echipe!D$1)</f>
        <v>0</v>
      </c>
      <c r="E66" s="79">
        <f>SUMIFS(Data!$U:$U,Data!$A:$A,Data_Echipe!$A66,Data!$C:$C,Data_Echipe!E$1)</f>
        <v>0</v>
      </c>
      <c r="F66" s="79">
        <f>SUMIFS(Data!$U:$U,Data!$A:$A,Data_Echipe!$A66,Data!$C:$C,Data_Echipe!F$1)</f>
        <v>0</v>
      </c>
      <c r="G66" s="95">
        <f>SUMIFS(Data!$U:$U,Data!$A:$A,Data_Echipe!$A66,Data!$C:$C,Data_Echipe!G$1)</f>
        <v>0</v>
      </c>
      <c r="H66" s="95">
        <f>SUMIFS(Data!$U:$U,Data!$A:$A,Data_Echipe!$A66,Data!$C:$C,Data_Echipe!H$1)</f>
        <v>0</v>
      </c>
      <c r="I66" s="79">
        <f>SUMIFS(Data!$U:$U,Data!$A:$A,Data_Echipe!$A66,Data!$C:$C,Data_Echipe!I$1)</f>
        <v>0</v>
      </c>
      <c r="J66" s="79">
        <f>SUMIFS(Data!$U:$U,Data!$A:$A,Data_Echipe!$A66,Data!$C:$C,Data_Echipe!J$1)</f>
        <v>0</v>
      </c>
      <c r="K66" s="79">
        <f>SUMIFS(Data!$U:$U,Data!$A:$A,Data_Echipe!$A66,Data!$C:$C,Data_Echipe!K$1)</f>
        <v>0</v>
      </c>
      <c r="L66" s="95">
        <f>SUMIFS(Data!$U:$U,Data!$A:$A,Data_Echipe!$A66,Data!$C:$C,Data_Echipe!L$1)</f>
        <v>0</v>
      </c>
      <c r="M66" s="79">
        <f>SUMIFS(Data!$U:$U,Data!$A:$A,Data_Echipe!$A66,Data!$C:$C,Data_Echipe!M$1)</f>
        <v>0</v>
      </c>
      <c r="N66" s="95">
        <f>SUMIFS(Data!$U:$U,Data!$A:$A,Data_Echipe!$A66,Data!$C:$C,Data_Echipe!N$1)</f>
        <v>0</v>
      </c>
      <c r="O66" s="79">
        <f>SUMIFS(Data!$U:$U,Data!$A:$A,Data_Echipe!$A66,Data!$C:$C,Data_Echipe!O$1)</f>
        <v>0</v>
      </c>
      <c r="P66" s="95">
        <f>SUMIFS(Data!$U:$U,Data!$A:$A,Data_Echipe!$A66,Data!$C:$C,Data_Echipe!P$1)</f>
        <v>0</v>
      </c>
      <c r="R66" s="94">
        <f t="shared" si="3"/>
        <v>0</v>
      </c>
    </row>
    <row r="67" spans="1:18" x14ac:dyDescent="0.25">
      <c r="B67" s="79">
        <v>0</v>
      </c>
      <c r="C67" s="79">
        <f>SUMIFS(Data!$U:$U,Data!$A:$A,Data_Echipe!$A67,Data!$C:$C,Data_Echipe!C$1)</f>
        <v>0</v>
      </c>
      <c r="D67" s="79">
        <f>SUMIFS(Data!$U:$U,Data!$A:$A,Data_Echipe!$A67,Data!$C:$C,Data_Echipe!D$1)</f>
        <v>0</v>
      </c>
      <c r="E67" s="79">
        <f>SUMIFS(Data!$U:$U,Data!$A:$A,Data_Echipe!$A67,Data!$C:$C,Data_Echipe!E$1)</f>
        <v>0</v>
      </c>
      <c r="F67" s="79">
        <f>SUMIFS(Data!$U:$U,Data!$A:$A,Data_Echipe!$A67,Data!$C:$C,Data_Echipe!F$1)</f>
        <v>0</v>
      </c>
      <c r="G67" s="79">
        <f>SUMIFS(Data!$U:$U,Data!$A:$A,Data_Echipe!$A67,Data!$C:$C,Data_Echipe!G$1)</f>
        <v>0</v>
      </c>
      <c r="H67" s="79">
        <f>SUMIFS(Data!$U:$U,Data!$A:$A,Data_Echipe!$A67,Data!$C:$C,Data_Echipe!H$1)</f>
        <v>0</v>
      </c>
      <c r="I67" s="95">
        <f>SUMIFS(Data!$U:$U,Data!$A:$A,Data_Echipe!$A67,Data!$C:$C,Data_Echipe!I$1)</f>
        <v>0</v>
      </c>
      <c r="J67" s="79">
        <f>SUMIFS(Data!$U:$U,Data!$A:$A,Data_Echipe!$A67,Data!$C:$C,Data_Echipe!J$1)</f>
        <v>0</v>
      </c>
      <c r="K67" s="95">
        <f>SUMIFS(Data!$U:$U,Data!$A:$A,Data_Echipe!$A67,Data!$C:$C,Data_Echipe!K$1)</f>
        <v>0</v>
      </c>
      <c r="L67" s="79">
        <f>SUMIFS(Data!$U:$U,Data!$A:$A,Data_Echipe!$A67,Data!$C:$C,Data_Echipe!L$1)</f>
        <v>0</v>
      </c>
      <c r="M67" s="95">
        <f>SUMIFS(Data!$U:$U,Data!$A:$A,Data_Echipe!$A67,Data!$C:$C,Data_Echipe!M$1)</f>
        <v>0</v>
      </c>
      <c r="N67" s="79">
        <f>SUMIFS(Data!$U:$U,Data!$A:$A,Data_Echipe!$A67,Data!$C:$C,Data_Echipe!N$1)</f>
        <v>0</v>
      </c>
      <c r="O67" s="95">
        <f>SUMIFS(Data!$U:$U,Data!$A:$A,Data_Echipe!$A67,Data!$C:$C,Data_Echipe!O$1)</f>
        <v>0</v>
      </c>
      <c r="P67" s="95">
        <f>SUMIFS(Data!$U:$U,Data!$A:$A,Data_Echipe!$A67,Data!$C:$C,Data_Echipe!P$1)</f>
        <v>0</v>
      </c>
      <c r="R67" s="94">
        <f t="shared" si="3"/>
        <v>0</v>
      </c>
    </row>
    <row r="68" spans="1:18" x14ac:dyDescent="0.25">
      <c r="B68" s="79">
        <v>0</v>
      </c>
      <c r="C68" s="79">
        <f>SUMIFS(Data!$U:$U,Data!$A:$A,Data_Echipe!$A68,Data!$C:$C,Data_Echipe!C$1)</f>
        <v>0</v>
      </c>
      <c r="D68" s="79">
        <f>SUMIFS(Data!$U:$U,Data!$A:$A,Data_Echipe!$A68,Data!$C:$C,Data_Echipe!D$1)</f>
        <v>0</v>
      </c>
      <c r="E68" s="79">
        <f>SUMIFS(Data!$U:$U,Data!$A:$A,Data_Echipe!$A68,Data!$C:$C,Data_Echipe!E$1)</f>
        <v>0</v>
      </c>
      <c r="F68" s="79">
        <f>SUMIFS(Data!$U:$U,Data!$A:$A,Data_Echipe!$A68,Data!$C:$C,Data_Echipe!F$1)</f>
        <v>0</v>
      </c>
      <c r="G68" s="79">
        <f>SUMIFS(Data!$U:$U,Data!$A:$A,Data_Echipe!$A68,Data!$C:$C,Data_Echipe!G$1)</f>
        <v>0</v>
      </c>
      <c r="H68" s="79">
        <f>SUMIFS(Data!$U:$U,Data!$A:$A,Data_Echipe!$A68,Data!$C:$C,Data_Echipe!H$1)</f>
        <v>0</v>
      </c>
      <c r="I68" s="79">
        <f>SUMIFS(Data!$U:$U,Data!$A:$A,Data_Echipe!$A68,Data!$C:$C,Data_Echipe!I$1)</f>
        <v>0</v>
      </c>
      <c r="J68" s="79">
        <f>SUMIFS(Data!$U:$U,Data!$A:$A,Data_Echipe!$A68,Data!$C:$C,Data_Echipe!J$1)</f>
        <v>0</v>
      </c>
      <c r="K68" s="79">
        <f>SUMIFS(Data!$U:$U,Data!$A:$A,Data_Echipe!$A68,Data!$C:$C,Data_Echipe!K$1)</f>
        <v>0</v>
      </c>
      <c r="L68" s="79">
        <f>SUMIFS(Data!$U:$U,Data!$A:$A,Data_Echipe!$A68,Data!$C:$C,Data_Echipe!L$1)</f>
        <v>0</v>
      </c>
      <c r="M68" s="95">
        <f>SUMIFS(Data!$U:$U,Data!$A:$A,Data_Echipe!$A68,Data!$C:$C,Data_Echipe!M$1)</f>
        <v>0</v>
      </c>
      <c r="N68" s="79">
        <f>SUMIFS(Data!$U:$U,Data!$A:$A,Data_Echipe!$A68,Data!$C:$C,Data_Echipe!N$1)</f>
        <v>0</v>
      </c>
      <c r="O68" s="95">
        <f>SUMIFS(Data!$U:$U,Data!$A:$A,Data_Echipe!$A68,Data!$C:$C,Data_Echipe!O$1)</f>
        <v>0</v>
      </c>
      <c r="P68" s="95">
        <f>SUMIFS(Data!$U:$U,Data!$A:$A,Data_Echipe!$A68,Data!$C:$C,Data_Echipe!P$1)</f>
        <v>0</v>
      </c>
      <c r="R68" s="94">
        <f t="shared" si="3"/>
        <v>0</v>
      </c>
    </row>
    <row r="69" spans="1:18" x14ac:dyDescent="0.25">
      <c r="B69" s="79">
        <v>0</v>
      </c>
      <c r="C69" s="79">
        <f>SUMIFS(Data!$U:$U,Data!$A:$A,Data_Echipe!$A69,Data!$C:$C,Data_Echipe!C$1)</f>
        <v>0</v>
      </c>
      <c r="D69" s="79">
        <f>SUMIFS(Data!$U:$U,Data!$A:$A,Data_Echipe!$A69,Data!$C:$C,Data_Echipe!D$1)</f>
        <v>0</v>
      </c>
      <c r="E69" s="79">
        <f>SUMIFS(Data!$U:$U,Data!$A:$A,Data_Echipe!$A69,Data!$C:$C,Data_Echipe!E$1)</f>
        <v>0</v>
      </c>
      <c r="F69" s="79">
        <f>SUMIFS(Data!$U:$U,Data!$A:$A,Data_Echipe!$A69,Data!$C:$C,Data_Echipe!F$1)</f>
        <v>0</v>
      </c>
      <c r="G69" s="79">
        <f>SUMIFS(Data!$U:$U,Data!$A:$A,Data_Echipe!$A69,Data!$C:$C,Data_Echipe!G$1)</f>
        <v>0</v>
      </c>
      <c r="H69" s="79">
        <f>SUMIFS(Data!$U:$U,Data!$A:$A,Data_Echipe!$A69,Data!$C:$C,Data_Echipe!H$1)</f>
        <v>0</v>
      </c>
      <c r="I69" s="79">
        <f>SUMIFS(Data!$U:$U,Data!$A:$A,Data_Echipe!$A69,Data!$C:$C,Data_Echipe!I$1)</f>
        <v>0</v>
      </c>
      <c r="J69" s="79">
        <f>SUMIFS(Data!$U:$U,Data!$A:$A,Data_Echipe!$A69,Data!$C:$C,Data_Echipe!J$1)</f>
        <v>0</v>
      </c>
      <c r="K69" s="79">
        <f>SUMIFS(Data!$U:$U,Data!$A:$A,Data_Echipe!$A69,Data!$C:$C,Data_Echipe!K$1)</f>
        <v>0</v>
      </c>
      <c r="L69" s="79">
        <f>SUMIFS(Data!$U:$U,Data!$A:$A,Data_Echipe!$A69,Data!$C:$C,Data_Echipe!L$1)</f>
        <v>0</v>
      </c>
      <c r="M69" s="95">
        <f>SUMIFS(Data!$U:$U,Data!$A:$A,Data_Echipe!$A69,Data!$C:$C,Data_Echipe!M$1)</f>
        <v>0</v>
      </c>
      <c r="N69" s="79">
        <f>SUMIFS(Data!$U:$U,Data!$A:$A,Data_Echipe!$A69,Data!$C:$C,Data_Echipe!N$1)</f>
        <v>0</v>
      </c>
      <c r="O69" s="95">
        <f>SUMIFS(Data!$U:$U,Data!$A:$A,Data_Echipe!$A69,Data!$C:$C,Data_Echipe!O$1)</f>
        <v>0</v>
      </c>
      <c r="P69" s="95">
        <f>SUMIFS(Data!$U:$U,Data!$A:$A,Data_Echipe!$A69,Data!$C:$C,Data_Echipe!P$1)</f>
        <v>0</v>
      </c>
      <c r="R69" s="94">
        <f t="shared" si="3"/>
        <v>0</v>
      </c>
    </row>
    <row r="72" spans="1:18" x14ac:dyDescent="0.25">
      <c r="A72" s="48"/>
      <c r="B72" s="40">
        <f>SUMPRODUCT(LARGE(B73:B86,{1,2,3,4}))/4</f>
        <v>0</v>
      </c>
      <c r="C72" s="40">
        <f>AVERAGE(C73:C74,C79,C80,C82,C76:C77,C84)</f>
        <v>0</v>
      </c>
      <c r="D72" s="40">
        <f>AVERAGE(D73:D78,D82,D83,D85,D86)</f>
        <v>0</v>
      </c>
      <c r="E72" s="40">
        <f>AVERAGE(E74:E80,E82:E86)</f>
        <v>0</v>
      </c>
      <c r="F72" s="40">
        <f>AVERAGE(F73:F79,F82,F85:F86)</f>
        <v>0</v>
      </c>
      <c r="G72" s="40">
        <f>AVERAGE(G73:G77,G80,G82,G85)</f>
        <v>0</v>
      </c>
      <c r="H72" s="40">
        <f>AVERAGE(H73:H76,H79,H80,H82,H85:H86)</f>
        <v>0</v>
      </c>
      <c r="I72" s="40">
        <f>AVERAGE(I73:I74,I76:I80,I82,I84:I86)</f>
        <v>0</v>
      </c>
      <c r="J72" s="40">
        <f>AVERAGE(J73:J77,J79,J82,J85)</f>
        <v>0</v>
      </c>
      <c r="K72" s="40">
        <f>AVERAGE(K74:K77,K85,K79)</f>
        <v>0</v>
      </c>
      <c r="L72" s="40">
        <f>AVERAGE(L73:L76,L78:L79,L85:L86)</f>
        <v>0</v>
      </c>
      <c r="M72" s="40">
        <f>AVERAGE(M73:M77,M79,M85)</f>
        <v>0</v>
      </c>
      <c r="N72" s="40">
        <f>AVERAGE(N73:N75,N77:N79,N84:N86)</f>
        <v>0</v>
      </c>
      <c r="O72" s="40">
        <f>AVERAGE(O74:O79,O85:O86)</f>
        <v>0</v>
      </c>
      <c r="P72" s="40">
        <f>AVERAGE(P75,P77:P79)</f>
        <v>0</v>
      </c>
      <c r="Q72" s="40">
        <f>SUM(B72:P72)</f>
        <v>0</v>
      </c>
      <c r="R72" s="86"/>
    </row>
    <row r="73" spans="1:18" x14ac:dyDescent="0.25">
      <c r="A73" s="39"/>
      <c r="B73" s="79">
        <v>0</v>
      </c>
      <c r="C73" s="79">
        <f>SUMIFS(Data!$U:$U,Data!$A:$A,Data_Echipe!$A73,Data!$C:$C,Data_Echipe!C$1)</f>
        <v>0</v>
      </c>
      <c r="D73" s="79">
        <f>SUMIFS(Data!$U:$U,Data!$A:$A,Data_Echipe!$A73,Data!$C:$C,Data_Echipe!D$1)</f>
        <v>0</v>
      </c>
      <c r="E73" s="95">
        <f>SUMIFS(Data!$U:$U,Data!$A:$A,Data_Echipe!$A73,Data!$C:$C,Data_Echipe!E$1)</f>
        <v>0</v>
      </c>
      <c r="F73" s="79">
        <f>SUMIFS(Data!$U:$U,Data!$A:$A,Data_Echipe!$A73,Data!$C:$C,Data_Echipe!F$1)</f>
        <v>0</v>
      </c>
      <c r="G73" s="79">
        <f>SUMIFS(Data!$U:$U,Data!$A:$A,Data_Echipe!$A73,Data!$C:$C,Data_Echipe!G$1)</f>
        <v>0</v>
      </c>
      <c r="H73" s="79">
        <f>SUMIFS(Data!$U:$U,Data!$A:$A,Data_Echipe!$A73,Data!$C:$C,Data_Echipe!H$1)</f>
        <v>0</v>
      </c>
      <c r="I73" s="79">
        <f>SUMIFS(Data!$U:$U,Data!$A:$A,Data_Echipe!$A73,Data!$C:$C,Data_Echipe!I$1)</f>
        <v>0</v>
      </c>
      <c r="J73" s="79">
        <f>SUMIFS(Data!$U:$U,Data!$A:$A,Data_Echipe!$A73,Data!$C:$C,Data_Echipe!J$1)</f>
        <v>0</v>
      </c>
      <c r="K73" s="95">
        <f>SUMIFS(Data!$U:$U,Data!$A:$A,Data_Echipe!$A73,Data!$C:$C,Data_Echipe!K$1)</f>
        <v>0</v>
      </c>
      <c r="L73" s="79">
        <f>SUMIFS(Data!$U:$U,Data!$A:$A,Data_Echipe!$A73,Data!$C:$C,Data_Echipe!L$1)</f>
        <v>0</v>
      </c>
      <c r="M73" s="79">
        <f>SUMIFS(Data!$U:$U,Data!$A:$A,Data_Echipe!$A73,Data!$C:$C,Data_Echipe!M$1)</f>
        <v>0</v>
      </c>
      <c r="N73" s="79">
        <f>SUMIFS(Data!$U:$U,Data!$A:$A,Data_Echipe!$A73,Data!$C:$C,Data_Echipe!N$1)</f>
        <v>0</v>
      </c>
      <c r="O73" s="95">
        <f>SUMIFS(Data!$U:$U,Data!$A:$A,Data_Echipe!$A73,Data!$C:$C,Data_Echipe!O$1)</f>
        <v>0</v>
      </c>
      <c r="P73" s="95">
        <f>SUMIFS(Data!$U:$U,Data!$A:$A,Data_Echipe!$A73,Data!$C:$C,Data_Echipe!P$1)</f>
        <v>0</v>
      </c>
      <c r="R73" s="94">
        <f>$A$72</f>
        <v>0</v>
      </c>
    </row>
    <row r="74" spans="1:18" x14ac:dyDescent="0.25">
      <c r="B74" s="79">
        <v>0</v>
      </c>
      <c r="C74" s="79">
        <f>SUMIFS(Data!$U:$U,Data!$A:$A,Data_Echipe!$A74,Data!$C:$C,Data_Echipe!C$1)</f>
        <v>0</v>
      </c>
      <c r="D74" s="79">
        <f>SUMIFS(Data!$U:$U,Data!$A:$A,Data_Echipe!$A74,Data!$C:$C,Data_Echipe!D$1)</f>
        <v>0</v>
      </c>
      <c r="E74" s="79">
        <f>SUMIFS(Data!$U:$U,Data!$A:$A,Data_Echipe!$A74,Data!$C:$C,Data_Echipe!E$1)</f>
        <v>0</v>
      </c>
      <c r="F74" s="79">
        <f>SUMIFS(Data!$U:$U,Data!$A:$A,Data_Echipe!$A74,Data!$C:$C,Data_Echipe!F$1)</f>
        <v>0</v>
      </c>
      <c r="G74" s="79">
        <f>SUMIFS(Data!$U:$U,Data!$A:$A,Data_Echipe!$A74,Data!$C:$C,Data_Echipe!G$1)</f>
        <v>0</v>
      </c>
      <c r="H74" s="79">
        <f>SUMIFS(Data!$U:$U,Data!$A:$A,Data_Echipe!$A74,Data!$C:$C,Data_Echipe!H$1)</f>
        <v>0</v>
      </c>
      <c r="I74" s="79">
        <f>SUMIFS(Data!$U:$U,Data!$A:$A,Data_Echipe!$A74,Data!$C:$C,Data_Echipe!I$1)</f>
        <v>0</v>
      </c>
      <c r="J74" s="79">
        <f>SUMIFS(Data!$U:$U,Data!$A:$A,Data_Echipe!$A74,Data!$C:$C,Data_Echipe!J$1)</f>
        <v>0</v>
      </c>
      <c r="K74" s="79">
        <f>SUMIFS(Data!$U:$U,Data!$A:$A,Data_Echipe!$A74,Data!$C:$C,Data_Echipe!K$1)</f>
        <v>0</v>
      </c>
      <c r="L74" s="79">
        <f>SUMIFS(Data!$U:$U,Data!$A:$A,Data_Echipe!$A74,Data!$C:$C,Data_Echipe!L$1)</f>
        <v>0</v>
      </c>
      <c r="M74" s="79">
        <f>SUMIFS(Data!$U:$U,Data!$A:$A,Data_Echipe!$A74,Data!$C:$C,Data_Echipe!M$1)</f>
        <v>0</v>
      </c>
      <c r="N74" s="79">
        <f>SUMIFS(Data!$U:$U,Data!$A:$A,Data_Echipe!$A74,Data!$C:$C,Data_Echipe!N$1)</f>
        <v>0</v>
      </c>
      <c r="O74" s="79">
        <f>SUMIFS(Data!$U:$U,Data!$A:$A,Data_Echipe!$A74,Data!$C:$C,Data_Echipe!O$1)</f>
        <v>0</v>
      </c>
      <c r="P74" s="95">
        <f>SUMIFS(Data!$U:$U,Data!$A:$A,Data_Echipe!$A74,Data!$C:$C,Data_Echipe!P$1)</f>
        <v>0</v>
      </c>
      <c r="R74" s="94">
        <f t="shared" ref="R74:R86" si="4">$A$72</f>
        <v>0</v>
      </c>
    </row>
    <row r="75" spans="1:18" x14ac:dyDescent="0.25">
      <c r="B75" s="79">
        <v>0</v>
      </c>
      <c r="C75" s="95">
        <f>SUMIFS(Data!$U:$U,Data!$A:$A,Data_Echipe!$A75,Data!$C:$C,Data_Echipe!C$1)</f>
        <v>0</v>
      </c>
      <c r="D75" s="79">
        <f>SUMIFS(Data!$U:$U,Data!$A:$A,Data_Echipe!$A75,Data!$C:$C,Data_Echipe!D$1)</f>
        <v>0</v>
      </c>
      <c r="E75" s="79">
        <f>SUMIFS(Data!$U:$U,Data!$A:$A,Data_Echipe!$A75,Data!$C:$C,Data_Echipe!E$1)</f>
        <v>0</v>
      </c>
      <c r="F75" s="79">
        <f>SUMIFS(Data!$U:$U,Data!$A:$A,Data_Echipe!$A75,Data!$C:$C,Data_Echipe!F$1)</f>
        <v>0</v>
      </c>
      <c r="G75" s="79">
        <f>SUMIFS(Data!$U:$U,Data!$A:$A,Data_Echipe!$A75,Data!$C:$C,Data_Echipe!G$1)</f>
        <v>0</v>
      </c>
      <c r="H75" s="79">
        <f>SUMIFS(Data!$U:$U,Data!$A:$A,Data_Echipe!$A75,Data!$C:$C,Data_Echipe!H$1)</f>
        <v>0</v>
      </c>
      <c r="I75" s="95">
        <f>SUMIFS(Data!$U:$U,Data!$A:$A,Data_Echipe!$A75,Data!$C:$C,Data_Echipe!I$1)</f>
        <v>0</v>
      </c>
      <c r="J75" s="79">
        <f>SUMIFS(Data!$U:$U,Data!$A:$A,Data_Echipe!$A75,Data!$C:$C,Data_Echipe!J$1)</f>
        <v>0</v>
      </c>
      <c r="K75" s="79">
        <f>SUMIFS(Data!$U:$U,Data!$A:$A,Data_Echipe!$A75,Data!$C:$C,Data_Echipe!K$1)</f>
        <v>0</v>
      </c>
      <c r="L75" s="79">
        <f>SUMIFS(Data!$U:$U,Data!$A:$A,Data_Echipe!$A75,Data!$C:$C,Data_Echipe!L$1)</f>
        <v>0</v>
      </c>
      <c r="M75" s="79">
        <f>SUMIFS(Data!$U:$U,Data!$A:$A,Data_Echipe!$A75,Data!$C:$C,Data_Echipe!M$1)</f>
        <v>0</v>
      </c>
      <c r="N75" s="79">
        <f>SUMIFS(Data!$U:$U,Data!$A:$A,Data_Echipe!$A75,Data!$C:$C,Data_Echipe!N$1)</f>
        <v>0</v>
      </c>
      <c r="O75" s="79">
        <f>SUMIFS(Data!$U:$U,Data!$A:$A,Data_Echipe!$A75,Data!$C:$C,Data_Echipe!O$1)</f>
        <v>0</v>
      </c>
      <c r="P75" s="95">
        <f>SUMIFS(Data!$U:$U,Data!$A:$A,Data_Echipe!$A75,Data!$C:$C,Data_Echipe!P$1)</f>
        <v>0</v>
      </c>
      <c r="R75" s="94">
        <f t="shared" si="4"/>
        <v>0</v>
      </c>
    </row>
    <row r="76" spans="1:18" x14ac:dyDescent="0.25">
      <c r="B76" s="79">
        <v>0</v>
      </c>
      <c r="C76" s="79">
        <f>SUMIFS(Data!$U:$U,Data!$A:$A,Data_Echipe!$A76,Data!$C:$C,Data_Echipe!C$1)</f>
        <v>0</v>
      </c>
      <c r="D76" s="79">
        <f>SUMIFS(Data!$U:$U,Data!$A:$A,Data_Echipe!$A76,Data!$C:$C,Data_Echipe!D$1)</f>
        <v>0</v>
      </c>
      <c r="E76" s="79">
        <f>SUMIFS(Data!$U:$U,Data!$A:$A,Data_Echipe!$A76,Data!$C:$C,Data_Echipe!E$1)</f>
        <v>0</v>
      </c>
      <c r="F76" s="79">
        <f>SUMIFS(Data!$U:$U,Data!$A:$A,Data_Echipe!$A76,Data!$C:$C,Data_Echipe!F$1)</f>
        <v>0</v>
      </c>
      <c r="G76" s="79">
        <f>SUMIFS(Data!$U:$U,Data!$A:$A,Data_Echipe!$A76,Data!$C:$C,Data_Echipe!G$1)</f>
        <v>0</v>
      </c>
      <c r="H76" s="79">
        <f>SUMIFS(Data!$U:$U,Data!$A:$A,Data_Echipe!$A76,Data!$C:$C,Data_Echipe!H$1)</f>
        <v>0</v>
      </c>
      <c r="I76" s="79">
        <f>SUMIFS(Data!$U:$U,Data!$A:$A,Data_Echipe!$A76,Data!$C:$C,Data_Echipe!I$1)</f>
        <v>0</v>
      </c>
      <c r="J76" s="79">
        <f>SUMIFS(Data!$U:$U,Data!$A:$A,Data_Echipe!$A76,Data!$C:$C,Data_Echipe!J$1)</f>
        <v>0</v>
      </c>
      <c r="K76" s="79">
        <f>SUMIFS(Data!$U:$U,Data!$A:$A,Data_Echipe!$A76,Data!$C:$C,Data_Echipe!K$1)</f>
        <v>0</v>
      </c>
      <c r="L76" s="79">
        <f>SUMIFS(Data!$U:$U,Data!$A:$A,Data_Echipe!$A76,Data!$C:$C,Data_Echipe!L$1)</f>
        <v>0</v>
      </c>
      <c r="M76" s="79">
        <f>SUMIFS(Data!$U:$U,Data!$A:$A,Data_Echipe!$A76,Data!$C:$C,Data_Echipe!M$1)</f>
        <v>0</v>
      </c>
      <c r="N76" s="95">
        <f>SUMIFS(Data!$U:$U,Data!$A:$A,Data_Echipe!$A76,Data!$C:$C,Data_Echipe!N$1)</f>
        <v>0</v>
      </c>
      <c r="O76" s="79">
        <f>SUMIFS(Data!$U:$U,Data!$A:$A,Data_Echipe!$A76,Data!$C:$C,Data_Echipe!O$1)</f>
        <v>0</v>
      </c>
      <c r="P76" s="95">
        <f>SUMIFS(Data!$U:$U,Data!$A:$A,Data_Echipe!$A76,Data!$C:$C,Data_Echipe!P$1)</f>
        <v>0</v>
      </c>
      <c r="R76" s="94">
        <f t="shared" si="4"/>
        <v>0</v>
      </c>
    </row>
    <row r="77" spans="1:18" x14ac:dyDescent="0.25">
      <c r="B77" s="79">
        <v>0</v>
      </c>
      <c r="C77" s="79">
        <f>SUMIFS(Data!$U:$U,Data!$A:$A,Data_Echipe!$A77,Data!$C:$C,Data_Echipe!C$1)</f>
        <v>0</v>
      </c>
      <c r="D77" s="79">
        <f>SUMIFS(Data!$U:$U,Data!$A:$A,Data_Echipe!$A77,Data!$C:$C,Data_Echipe!D$1)</f>
        <v>0</v>
      </c>
      <c r="E77" s="79">
        <f>SUMIFS(Data!$U:$U,Data!$A:$A,Data_Echipe!$A77,Data!$C:$C,Data_Echipe!E$1)</f>
        <v>0</v>
      </c>
      <c r="F77" s="79">
        <f>SUMIFS(Data!$U:$U,Data!$A:$A,Data_Echipe!$A77,Data!$C:$C,Data_Echipe!F$1)</f>
        <v>0</v>
      </c>
      <c r="G77" s="79">
        <f>SUMIFS(Data!$U:$U,Data!$A:$A,Data_Echipe!$A77,Data!$C:$C,Data_Echipe!G$1)</f>
        <v>0</v>
      </c>
      <c r="H77" s="95">
        <f>SUMIFS(Data!$U:$U,Data!$A:$A,Data_Echipe!$A77,Data!$C:$C,Data_Echipe!H$1)</f>
        <v>0</v>
      </c>
      <c r="I77" s="79">
        <f>SUMIFS(Data!$U:$U,Data!$A:$A,Data_Echipe!$A77,Data!$C:$C,Data_Echipe!I$1)</f>
        <v>0</v>
      </c>
      <c r="J77" s="79">
        <f>SUMIFS(Data!$U:$U,Data!$A:$A,Data_Echipe!$A77,Data!$C:$C,Data_Echipe!J$1)</f>
        <v>0</v>
      </c>
      <c r="K77" s="79">
        <f>SUMIFS(Data!$U:$U,Data!$A:$A,Data_Echipe!$A77,Data!$C:$C,Data_Echipe!K$1)</f>
        <v>0</v>
      </c>
      <c r="L77" s="95">
        <f>SUMIFS(Data!$U:$U,Data!$A:$A,Data_Echipe!$A77,Data!$C:$C,Data_Echipe!L$1)</f>
        <v>0</v>
      </c>
      <c r="M77" s="79">
        <f>SUMIFS(Data!$U:$U,Data!$A:$A,Data_Echipe!$A77,Data!$C:$C,Data_Echipe!M$1)</f>
        <v>0</v>
      </c>
      <c r="N77" s="79">
        <f>SUMIFS(Data!$U:$U,Data!$A:$A,Data_Echipe!$A77,Data!$C:$C,Data_Echipe!N$1)</f>
        <v>0</v>
      </c>
      <c r="O77" s="79">
        <f>SUMIFS(Data!$U:$U,Data!$A:$A,Data_Echipe!$A77,Data!$C:$C,Data_Echipe!O$1)</f>
        <v>0</v>
      </c>
      <c r="P77" s="95">
        <f>SUMIFS(Data!$U:$U,Data!$A:$A,Data_Echipe!$A77,Data!$C:$C,Data_Echipe!P$1)</f>
        <v>0</v>
      </c>
      <c r="R77" s="94">
        <f t="shared" si="4"/>
        <v>0</v>
      </c>
    </row>
    <row r="78" spans="1:18" x14ac:dyDescent="0.25">
      <c r="B78" s="79">
        <v>0</v>
      </c>
      <c r="C78" s="79">
        <f>SUMIFS(Data!$U:$U,Data!$A:$A,Data_Echipe!$A78,Data!$C:$C,Data_Echipe!C$1)</f>
        <v>0</v>
      </c>
      <c r="D78" s="79">
        <f>SUMIFS(Data!$U:$U,Data!$A:$A,Data_Echipe!$A78,Data!$C:$C,Data_Echipe!D$1)</f>
        <v>0</v>
      </c>
      <c r="E78" s="79">
        <f>SUMIFS(Data!$U:$U,Data!$A:$A,Data_Echipe!$A78,Data!$C:$C,Data_Echipe!E$1)</f>
        <v>0</v>
      </c>
      <c r="F78" s="79">
        <f>SUMIFS(Data!$U:$U,Data!$A:$A,Data_Echipe!$A78,Data!$C:$C,Data_Echipe!F$1)</f>
        <v>0</v>
      </c>
      <c r="G78" s="79">
        <f>SUMIFS(Data!$U:$U,Data!$A:$A,Data_Echipe!$A78,Data!$C:$C,Data_Echipe!G$1)</f>
        <v>0</v>
      </c>
      <c r="H78" s="79">
        <f>SUMIFS(Data!$U:$U,Data!$A:$A,Data_Echipe!$A78,Data!$C:$C,Data_Echipe!H$1)</f>
        <v>0</v>
      </c>
      <c r="I78" s="79">
        <f>SUMIFS(Data!$U:$U,Data!$A:$A,Data_Echipe!$A78,Data!$C:$C,Data_Echipe!I$1)</f>
        <v>0</v>
      </c>
      <c r="J78" s="95">
        <f>SUMIFS(Data!$U:$U,Data!$A:$A,Data_Echipe!$A78,Data!$C:$C,Data_Echipe!J$1)</f>
        <v>0</v>
      </c>
      <c r="K78" s="95">
        <f>SUMIFS(Data!$U:$U,Data!$A:$A,Data_Echipe!$A78,Data!$C:$C,Data_Echipe!K$1)</f>
        <v>0</v>
      </c>
      <c r="L78" s="79">
        <f>SUMIFS(Data!$U:$U,Data!$A:$A,Data_Echipe!$A78,Data!$C:$C,Data_Echipe!L$1)</f>
        <v>0</v>
      </c>
      <c r="M78" s="95">
        <f>SUMIFS(Data!$U:$U,Data!$A:$A,Data_Echipe!$A78,Data!$C:$C,Data_Echipe!M$1)</f>
        <v>0</v>
      </c>
      <c r="N78" s="79">
        <f>SUMIFS(Data!$U:$U,Data!$A:$A,Data_Echipe!$A78,Data!$C:$C,Data_Echipe!N$1)</f>
        <v>0</v>
      </c>
      <c r="O78" s="79">
        <f>SUMIFS(Data!$U:$U,Data!$A:$A,Data_Echipe!$A78,Data!$C:$C,Data_Echipe!O$1)</f>
        <v>0</v>
      </c>
      <c r="P78" s="95">
        <f>SUMIFS(Data!$U:$U,Data!$A:$A,Data_Echipe!$A78,Data!$C:$C,Data_Echipe!P$1)</f>
        <v>0</v>
      </c>
      <c r="R78" s="94">
        <f t="shared" si="4"/>
        <v>0</v>
      </c>
    </row>
    <row r="79" spans="1:18" x14ac:dyDescent="0.25">
      <c r="B79" s="79">
        <v>0</v>
      </c>
      <c r="C79" s="79">
        <f>SUMIFS(Data!$U:$U,Data!$A:$A,Data_Echipe!$A79,Data!$C:$C,Data_Echipe!C$1)</f>
        <v>0</v>
      </c>
      <c r="D79" s="95">
        <f>SUMIFS(Data!$U:$U,Data!$A:$A,Data_Echipe!$A79,Data!$C:$C,Data_Echipe!D$1)</f>
        <v>0</v>
      </c>
      <c r="E79" s="79">
        <f>SUMIFS(Data!$U:$U,Data!$A:$A,Data_Echipe!$A79,Data!$C:$C,Data_Echipe!E$1)</f>
        <v>0</v>
      </c>
      <c r="F79" s="79">
        <f>SUMIFS(Data!$U:$U,Data!$A:$A,Data_Echipe!$A79,Data!$C:$C,Data_Echipe!F$1)</f>
        <v>0</v>
      </c>
      <c r="G79" s="95">
        <f>SUMIFS(Data!$U:$U,Data!$A:$A,Data_Echipe!$A79,Data!$C:$C,Data_Echipe!G$1)</f>
        <v>0</v>
      </c>
      <c r="H79" s="79">
        <f>SUMIFS(Data!$U:$U,Data!$A:$A,Data_Echipe!$A79,Data!$C:$C,Data_Echipe!H$1)</f>
        <v>0</v>
      </c>
      <c r="I79" s="79">
        <f>SUMIFS(Data!$U:$U,Data!$A:$A,Data_Echipe!$A79,Data!$C:$C,Data_Echipe!I$1)</f>
        <v>0</v>
      </c>
      <c r="J79" s="79">
        <f>SUMIFS(Data!$U:$U,Data!$A:$A,Data_Echipe!$A79,Data!$C:$C,Data_Echipe!J$1)</f>
        <v>0</v>
      </c>
      <c r="K79" s="79">
        <f>SUMIFS(Data!$U:$U,Data!$A:$A,Data_Echipe!$A79,Data!$C:$C,Data_Echipe!K$1)</f>
        <v>0</v>
      </c>
      <c r="L79" s="79">
        <f>SUMIFS(Data!$U:$U,Data!$A:$A,Data_Echipe!$A79,Data!$C:$C,Data_Echipe!L$1)</f>
        <v>0</v>
      </c>
      <c r="M79" s="79">
        <f>SUMIFS(Data!$U:$U,Data!$A:$A,Data_Echipe!$A79,Data!$C:$C,Data_Echipe!M$1)</f>
        <v>0</v>
      </c>
      <c r="N79" s="79">
        <f>SUMIFS(Data!$U:$U,Data!$A:$A,Data_Echipe!$A79,Data!$C:$C,Data_Echipe!N$1)</f>
        <v>0</v>
      </c>
      <c r="O79" s="79">
        <f>SUMIFS(Data!$U:$U,Data!$A:$A,Data_Echipe!$A79,Data!$C:$C,Data_Echipe!O$1)</f>
        <v>0</v>
      </c>
      <c r="P79" s="95">
        <f>SUMIFS(Data!$U:$U,Data!$A:$A,Data_Echipe!$A79,Data!$C:$C,Data_Echipe!P$1)</f>
        <v>0</v>
      </c>
      <c r="R79" s="94">
        <f t="shared" si="4"/>
        <v>0</v>
      </c>
    </row>
    <row r="80" spans="1:18" x14ac:dyDescent="0.25">
      <c r="B80" s="79">
        <v>0</v>
      </c>
      <c r="C80" s="79">
        <f>SUMIFS(Data!$U:$U,Data!$A:$A,Data_Echipe!$A80,Data!$C:$C,Data_Echipe!C$1)</f>
        <v>0</v>
      </c>
      <c r="D80" s="79">
        <f>SUMIFS(Data!$U:$U,Data!$A:$A,Data_Echipe!$A80,Data!$C:$C,Data_Echipe!D$1)</f>
        <v>0</v>
      </c>
      <c r="E80" s="79">
        <f>SUMIFS(Data!$U:$U,Data!$A:$A,Data_Echipe!$A80,Data!$C:$C,Data_Echipe!E$1)</f>
        <v>0</v>
      </c>
      <c r="F80" s="95">
        <f>SUMIFS(Data!$U:$U,Data!$A:$A,Data_Echipe!$A80,Data!$C:$C,Data_Echipe!F$1)</f>
        <v>0</v>
      </c>
      <c r="G80" s="79">
        <f>SUMIFS(Data!$U:$U,Data!$A:$A,Data_Echipe!$A80,Data!$C:$C,Data_Echipe!G$1)</f>
        <v>0</v>
      </c>
      <c r="H80" s="79">
        <f>SUMIFS(Data!$U:$U,Data!$A:$A,Data_Echipe!$A80,Data!$C:$C,Data_Echipe!H$1)</f>
        <v>0</v>
      </c>
      <c r="I80" s="79">
        <f>SUMIFS(Data!$U:$U,Data!$A:$A,Data_Echipe!$A80,Data!$C:$C,Data_Echipe!I$1)</f>
        <v>0</v>
      </c>
      <c r="J80" s="79">
        <f>SUMIFS(Data!$U:$U,Data!$A:$A,Data_Echipe!$A80,Data!$C:$C,Data_Echipe!J$1)</f>
        <v>0</v>
      </c>
      <c r="K80" s="79">
        <f>SUMIFS(Data!$U:$U,Data!$A:$A,Data_Echipe!$A80,Data!$C:$C,Data_Echipe!K$1)</f>
        <v>0</v>
      </c>
      <c r="L80" s="79">
        <f>SUMIFS(Data!$U:$U,Data!$A:$A,Data_Echipe!$A80,Data!$C:$C,Data_Echipe!L$1)</f>
        <v>0</v>
      </c>
      <c r="M80" s="79">
        <f>SUMIFS(Data!$U:$U,Data!$A:$A,Data_Echipe!$A80,Data!$C:$C,Data_Echipe!M$1)</f>
        <v>0</v>
      </c>
      <c r="N80" s="79">
        <f>SUMIFS(Data!$U:$U,Data!$A:$A,Data_Echipe!$A80,Data!$C:$C,Data_Echipe!N$1)</f>
        <v>0</v>
      </c>
      <c r="O80" s="95">
        <f>SUMIFS(Data!$U:$U,Data!$A:$A,Data_Echipe!$A80,Data!$C:$C,Data_Echipe!O$1)</f>
        <v>0</v>
      </c>
      <c r="P80" s="95">
        <f>SUMIFS(Data!$U:$U,Data!$A:$A,Data_Echipe!$A80,Data!$C:$C,Data_Echipe!P$1)</f>
        <v>0</v>
      </c>
      <c r="R80" s="94">
        <f t="shared" si="4"/>
        <v>0</v>
      </c>
    </row>
    <row r="81" spans="1:18" x14ac:dyDescent="0.25">
      <c r="B81" s="79">
        <v>0</v>
      </c>
      <c r="C81" s="95">
        <f>SUMIFS(Data!$U:$U,Data!$A:$A,Data_Echipe!$A81,Data!$C:$C,Data_Echipe!C$1)</f>
        <v>0</v>
      </c>
      <c r="D81" s="95">
        <f>SUMIFS(Data!$U:$U,Data!$A:$A,Data_Echipe!$A81,Data!$C:$C,Data_Echipe!D$1)</f>
        <v>0</v>
      </c>
      <c r="E81" s="95">
        <f>SUMIFS(Data!$U:$U,Data!$A:$A,Data_Echipe!$A81,Data!$C:$C,Data_Echipe!E$1)</f>
        <v>0</v>
      </c>
      <c r="F81" s="95">
        <f>SUMIFS(Data!$U:$U,Data!$A:$A,Data_Echipe!$A81,Data!$C:$C,Data_Echipe!F$1)</f>
        <v>0</v>
      </c>
      <c r="G81" s="95">
        <f>SUMIFS(Data!$U:$U,Data!$A:$A,Data_Echipe!$A81,Data!$C:$C,Data_Echipe!G$1)</f>
        <v>0</v>
      </c>
      <c r="H81" s="95">
        <f>SUMIFS(Data!$U:$U,Data!$A:$A,Data_Echipe!$A81,Data!$C:$C,Data_Echipe!H$1)</f>
        <v>0</v>
      </c>
      <c r="I81" s="95">
        <f>SUMIFS(Data!$U:$U,Data!$A:$A,Data_Echipe!$A81,Data!$C:$C,Data_Echipe!I$1)</f>
        <v>0</v>
      </c>
      <c r="J81" s="95">
        <f>SUMIFS(Data!$U:$U,Data!$A:$A,Data_Echipe!$A81,Data!$C:$C,Data_Echipe!J$1)</f>
        <v>0</v>
      </c>
      <c r="K81" s="95">
        <f>SUMIFS(Data!$U:$U,Data!$A:$A,Data_Echipe!$A81,Data!$C:$C,Data_Echipe!K$1)</f>
        <v>0</v>
      </c>
      <c r="L81" s="95">
        <f>SUMIFS(Data!$U:$U,Data!$A:$A,Data_Echipe!$A81,Data!$C:$C,Data_Echipe!L$1)</f>
        <v>0</v>
      </c>
      <c r="M81" s="95">
        <f>SUMIFS(Data!$U:$U,Data!$A:$A,Data_Echipe!$A81,Data!$C:$C,Data_Echipe!M$1)</f>
        <v>0</v>
      </c>
      <c r="N81" s="95">
        <f>SUMIFS(Data!$U:$U,Data!$A:$A,Data_Echipe!$A81,Data!$C:$C,Data_Echipe!N$1)</f>
        <v>0</v>
      </c>
      <c r="O81" s="95">
        <f>SUMIFS(Data!$U:$U,Data!$A:$A,Data_Echipe!$A81,Data!$C:$C,Data_Echipe!O$1)</f>
        <v>0</v>
      </c>
      <c r="P81" s="95">
        <f>SUMIFS(Data!$U:$U,Data!$A:$A,Data_Echipe!$A81,Data!$C:$C,Data_Echipe!P$1)</f>
        <v>0</v>
      </c>
      <c r="R81" s="94">
        <f t="shared" si="4"/>
        <v>0</v>
      </c>
    </row>
    <row r="82" spans="1:18" x14ac:dyDescent="0.25">
      <c r="B82" s="79">
        <v>0</v>
      </c>
      <c r="C82" s="79">
        <f>SUMIFS(Data!$U:$U,Data!$A:$A,Data_Echipe!$A82,Data!$C:$C,Data_Echipe!C$1)</f>
        <v>0</v>
      </c>
      <c r="D82" s="79">
        <f>SUMIFS(Data!$U:$U,Data!$A:$A,Data_Echipe!$A82,Data!$C:$C,Data_Echipe!D$1)</f>
        <v>0</v>
      </c>
      <c r="E82" s="79">
        <f>SUMIFS(Data!$U:$U,Data!$A:$A,Data_Echipe!$A82,Data!$C:$C,Data_Echipe!E$1)</f>
        <v>0</v>
      </c>
      <c r="F82" s="79">
        <f>SUMIFS(Data!$U:$U,Data!$A:$A,Data_Echipe!$A82,Data!$C:$C,Data_Echipe!F$1)</f>
        <v>0</v>
      </c>
      <c r="G82" s="79">
        <f>SUMIFS(Data!$U:$U,Data!$A:$A,Data_Echipe!$A82,Data!$C:$C,Data_Echipe!G$1)</f>
        <v>0</v>
      </c>
      <c r="H82" s="79">
        <f>SUMIFS(Data!$U:$U,Data!$A:$A,Data_Echipe!$A82,Data!$C:$C,Data_Echipe!H$1)</f>
        <v>0</v>
      </c>
      <c r="I82" s="79">
        <f>SUMIFS(Data!$U:$U,Data!$A:$A,Data_Echipe!$A82,Data!$C:$C,Data_Echipe!I$1)</f>
        <v>0</v>
      </c>
      <c r="J82" s="79">
        <f>SUMIFS(Data!$U:$U,Data!$A:$A,Data_Echipe!$A82,Data!$C:$C,Data_Echipe!J$1)</f>
        <v>0</v>
      </c>
      <c r="K82" s="79">
        <f>SUMIFS(Data!$U:$U,Data!$A:$A,Data_Echipe!$A82,Data!$C:$C,Data_Echipe!K$1)</f>
        <v>0</v>
      </c>
      <c r="L82" s="79">
        <f>SUMIFS(Data!$U:$U,Data!$A:$A,Data_Echipe!$A82,Data!$C:$C,Data_Echipe!L$1)</f>
        <v>0</v>
      </c>
      <c r="M82" s="79">
        <f>SUMIFS(Data!$U:$U,Data!$A:$A,Data_Echipe!$A82,Data!$C:$C,Data_Echipe!M$1)</f>
        <v>0</v>
      </c>
      <c r="N82" s="79">
        <f>SUMIFS(Data!$U:$U,Data!$A:$A,Data_Echipe!$A82,Data!$C:$C,Data_Echipe!N$1)</f>
        <v>0</v>
      </c>
      <c r="O82" s="95">
        <f>SUMIFS(Data!$U:$U,Data!$A:$A,Data_Echipe!$A82,Data!$C:$C,Data_Echipe!O$1)</f>
        <v>0</v>
      </c>
      <c r="P82" s="95">
        <f>SUMIFS(Data!$U:$U,Data!$A:$A,Data_Echipe!$A82,Data!$C:$C,Data_Echipe!P$1)</f>
        <v>0</v>
      </c>
      <c r="R82" s="94">
        <f t="shared" si="4"/>
        <v>0</v>
      </c>
    </row>
    <row r="83" spans="1:18" x14ac:dyDescent="0.25">
      <c r="A83" s="99"/>
      <c r="B83" s="100">
        <v>0</v>
      </c>
      <c r="C83" s="101">
        <f>SUMIFS(Data!$U:$U,Data!$A:$A,Data_Echipe!$A83,Data!$C:$C,Data_Echipe!C$1)</f>
        <v>0</v>
      </c>
      <c r="D83" s="100">
        <f>SUMIFS(Data!$U:$U,Data!$A:$A,Data_Echipe!$A83,Data!$C:$C,Data_Echipe!D$1)</f>
        <v>0</v>
      </c>
      <c r="E83" s="100">
        <f>SUMIFS(Data!$U:$U,Data!$A:$A,Data_Echipe!$A83,Data!$C:$C,Data_Echipe!E$1)</f>
        <v>0</v>
      </c>
      <c r="F83" s="101">
        <f>SUMIFS(Data!$U:$U,Data!$A:$A,Data_Echipe!$A83,Data!$C:$C,Data_Echipe!F$1)</f>
        <v>0</v>
      </c>
      <c r="G83" s="100">
        <f>SUMIFS(Data!$U:$U,Data!$A:$A,Data_Echipe!$A83,Data!$C:$C,Data_Echipe!G$1)</f>
        <v>0</v>
      </c>
      <c r="H83" s="100">
        <f>SUMIFS(Data!$U:$U,Data!$A:$A,Data_Echipe!$A83,Data!$C:$C,Data_Echipe!H$1)</f>
        <v>0</v>
      </c>
      <c r="I83" s="100">
        <f>SUMIFS(Data!$U:$U,Data!$A:$A,Data_Echipe!$A83,Data!$C:$C,Data_Echipe!I$1)</f>
        <v>0</v>
      </c>
      <c r="J83" s="100">
        <f>SUMIFS(Data!$U:$U,Data!$A:$A,Data_Echipe!$A83,Data!$C:$C,Data_Echipe!J$1)</f>
        <v>0</v>
      </c>
      <c r="K83" s="100">
        <f>SUMIFS(Data!$U:$U,Data!$A:$A,Data_Echipe!$A83,Data!$C:$C,Data_Echipe!K$1)</f>
        <v>0</v>
      </c>
      <c r="L83" s="100">
        <f>SUMIFS(Data!$U:$U,Data!$A:$A,Data_Echipe!$A83,Data!$C:$C,Data_Echipe!L$1)</f>
        <v>0</v>
      </c>
      <c r="M83" s="100">
        <f>SUMIFS(Data!$U:$U,Data!$A:$A,Data_Echipe!$A83,Data!$C:$C,Data_Echipe!M$1)</f>
        <v>0</v>
      </c>
      <c r="N83" s="100">
        <f>SUMIFS(Data!$U:$U,Data!$A:$A,Data_Echipe!$A83,Data!$C:$C,Data_Echipe!N$1)</f>
        <v>0</v>
      </c>
      <c r="O83" s="101">
        <f>SUMIFS(Data!$U:$U,Data!$A:$A,Data_Echipe!$A83,Data!$C:$C,Data_Echipe!O$1)</f>
        <v>0</v>
      </c>
      <c r="P83" s="101">
        <f>SUMIFS(Data!$U:$U,Data!$A:$A,Data_Echipe!$A83,Data!$C:$C,Data_Echipe!P$1)</f>
        <v>0</v>
      </c>
      <c r="Q83" s="99"/>
      <c r="R83" s="99">
        <f t="shared" si="4"/>
        <v>0</v>
      </c>
    </row>
    <row r="84" spans="1:18" x14ac:dyDescent="0.25">
      <c r="B84" s="79">
        <v>0</v>
      </c>
      <c r="C84" s="79">
        <f>SUMIFS(Data!$U:$U,Data!$A:$A,Data_Echipe!$A84,Data!$C:$C,Data_Echipe!C$1)</f>
        <v>0</v>
      </c>
      <c r="D84" s="79">
        <f>SUMIFS(Data!$U:$U,Data!$A:$A,Data_Echipe!$A84,Data!$C:$C,Data_Echipe!D$1)</f>
        <v>0</v>
      </c>
      <c r="E84" s="79">
        <f>SUMIFS(Data!$U:$U,Data!$A:$A,Data_Echipe!$A84,Data!$C:$C,Data_Echipe!E$1)</f>
        <v>0</v>
      </c>
      <c r="F84" s="79">
        <f>SUMIFS(Data!$U:$U,Data!$A:$A,Data_Echipe!$A84,Data!$C:$C,Data_Echipe!F$1)</f>
        <v>0</v>
      </c>
      <c r="G84" s="79">
        <f>SUMIFS(Data!$U:$U,Data!$A:$A,Data_Echipe!$A84,Data!$C:$C,Data_Echipe!G$1)</f>
        <v>0</v>
      </c>
      <c r="H84" s="79">
        <f>SUMIFS(Data!$U:$U,Data!$A:$A,Data_Echipe!$A84,Data!$C:$C,Data_Echipe!H$1)</f>
        <v>0</v>
      </c>
      <c r="I84" s="79">
        <f>SUMIFS(Data!$U:$U,Data!$A:$A,Data_Echipe!$A84,Data!$C:$C,Data_Echipe!I$1)</f>
        <v>0</v>
      </c>
      <c r="J84" s="79">
        <f>SUMIFS(Data!$U:$U,Data!$A:$A,Data_Echipe!$A84,Data!$C:$C,Data_Echipe!J$1)</f>
        <v>0</v>
      </c>
      <c r="K84" s="79">
        <f>SUMIFS(Data!$U:$U,Data!$A:$A,Data_Echipe!$A84,Data!$C:$C,Data_Echipe!K$1)</f>
        <v>0</v>
      </c>
      <c r="L84" s="79">
        <f>SUMIFS(Data!$U:$U,Data!$A:$A,Data_Echipe!$A84,Data!$C:$C,Data_Echipe!L$1)</f>
        <v>0</v>
      </c>
      <c r="M84" s="79">
        <f>SUMIFS(Data!$U:$U,Data!$A:$A,Data_Echipe!$A84,Data!$C:$C,Data_Echipe!M$1)</f>
        <v>0</v>
      </c>
      <c r="N84" s="79">
        <f>SUMIFS(Data!$U:$U,Data!$A:$A,Data_Echipe!$A84,Data!$C:$C,Data_Echipe!N$1)</f>
        <v>0</v>
      </c>
      <c r="O84" s="79">
        <f>SUMIFS(Data!$U:$U,Data!$A:$A,Data_Echipe!$A84,Data!$C:$C,Data_Echipe!O$1)</f>
        <v>0</v>
      </c>
      <c r="P84" s="79">
        <f>SUMIFS(Data!$U:$U,Data!$A:$A,Data_Echipe!$A84,Data!$C:$C,Data_Echipe!P$1)</f>
        <v>0</v>
      </c>
      <c r="R84" s="94">
        <f t="shared" si="4"/>
        <v>0</v>
      </c>
    </row>
    <row r="85" spans="1:18" x14ac:dyDescent="0.25">
      <c r="B85" s="79">
        <v>0</v>
      </c>
      <c r="C85" s="79">
        <f>SUMIFS(Data!$U:$U,Data!$A:$A,Data_Echipe!$A85,Data!$C:$C,Data_Echipe!C$1)</f>
        <v>0</v>
      </c>
      <c r="D85" s="79">
        <f>SUMIFS(Data!$U:$U,Data!$A:$A,Data_Echipe!$A85,Data!$C:$C,Data_Echipe!D$1)</f>
        <v>0</v>
      </c>
      <c r="E85" s="79">
        <f>SUMIFS(Data!$U:$U,Data!$A:$A,Data_Echipe!$A85,Data!$C:$C,Data_Echipe!E$1)</f>
        <v>0</v>
      </c>
      <c r="F85" s="79">
        <f>SUMIFS(Data!$U:$U,Data!$A:$A,Data_Echipe!$A85,Data!$C:$C,Data_Echipe!F$1)</f>
        <v>0</v>
      </c>
      <c r="G85" s="79">
        <f>SUMIFS(Data!$U:$U,Data!$A:$A,Data_Echipe!$A85,Data!$C:$C,Data_Echipe!G$1)</f>
        <v>0</v>
      </c>
      <c r="H85" s="79">
        <f>SUMIFS(Data!$U:$U,Data!$A:$A,Data_Echipe!$A85,Data!$C:$C,Data_Echipe!H$1)</f>
        <v>0</v>
      </c>
      <c r="I85" s="79">
        <f>SUMIFS(Data!$U:$U,Data!$A:$A,Data_Echipe!$A85,Data!$C:$C,Data_Echipe!I$1)</f>
        <v>0</v>
      </c>
      <c r="J85" s="79">
        <f>SUMIFS(Data!$U:$U,Data!$A:$A,Data_Echipe!$A85,Data!$C:$C,Data_Echipe!J$1)</f>
        <v>0</v>
      </c>
      <c r="K85" s="79">
        <f>SUMIFS(Data!$U:$U,Data!$A:$A,Data_Echipe!$A85,Data!$C:$C,Data_Echipe!K$1)</f>
        <v>0</v>
      </c>
      <c r="L85" s="79">
        <f>SUMIFS(Data!$U:$U,Data!$A:$A,Data_Echipe!$A85,Data!$C:$C,Data_Echipe!L$1)</f>
        <v>0</v>
      </c>
      <c r="M85" s="79">
        <f>SUMIFS(Data!$U:$U,Data!$A:$A,Data_Echipe!$A85,Data!$C:$C,Data_Echipe!M$1)</f>
        <v>0</v>
      </c>
      <c r="N85" s="79">
        <f>SUMIFS(Data!$U:$U,Data!$A:$A,Data_Echipe!$A85,Data!$C:$C,Data_Echipe!N$1)</f>
        <v>0</v>
      </c>
      <c r="O85" s="79">
        <f>SUMIFS(Data!$U:$U,Data!$A:$A,Data_Echipe!$A85,Data!$C:$C,Data_Echipe!O$1)</f>
        <v>0</v>
      </c>
      <c r="P85" s="95">
        <f>SUMIFS(Data!$U:$U,Data!$A:$A,Data_Echipe!$A85,Data!$C:$C,Data_Echipe!P$1)</f>
        <v>0</v>
      </c>
      <c r="R85" s="94">
        <f t="shared" si="4"/>
        <v>0</v>
      </c>
    </row>
    <row r="86" spans="1:18" x14ac:dyDescent="0.25">
      <c r="B86" s="79">
        <v>0</v>
      </c>
      <c r="C86" s="79">
        <f>SUMIFS(Data!$U:$U,Data!$A:$A,Data_Echipe!$A86,Data!$C:$C,Data_Echipe!C$1)</f>
        <v>0</v>
      </c>
      <c r="D86" s="79">
        <f>SUMIFS(Data!$U:$U,Data!$A:$A,Data_Echipe!$A86,Data!$C:$C,Data_Echipe!D$1)</f>
        <v>0</v>
      </c>
      <c r="E86" s="79">
        <f>SUMIFS(Data!$U:$U,Data!$A:$A,Data_Echipe!$A86,Data!$C:$C,Data_Echipe!E$1)</f>
        <v>0</v>
      </c>
      <c r="F86" s="79">
        <f>SUMIFS(Data!$U:$U,Data!$A:$A,Data_Echipe!$A86,Data!$C:$C,Data_Echipe!F$1)</f>
        <v>0</v>
      </c>
      <c r="G86" s="79">
        <f>SUMIFS(Data!$U:$U,Data!$A:$A,Data_Echipe!$A86,Data!$C:$C,Data_Echipe!G$1)</f>
        <v>0</v>
      </c>
      <c r="H86" s="79">
        <f>SUMIFS(Data!$U:$U,Data!$A:$A,Data_Echipe!$A86,Data!$C:$C,Data_Echipe!H$1)</f>
        <v>0</v>
      </c>
      <c r="I86" s="79">
        <f>SUMIFS(Data!$U:$U,Data!$A:$A,Data_Echipe!$A86,Data!$C:$C,Data_Echipe!I$1)</f>
        <v>0</v>
      </c>
      <c r="J86" s="79">
        <f>SUMIFS(Data!$U:$U,Data!$A:$A,Data_Echipe!$A86,Data!$C:$C,Data_Echipe!J$1)</f>
        <v>0</v>
      </c>
      <c r="K86" s="79">
        <f>SUMIFS(Data!$U:$U,Data!$A:$A,Data_Echipe!$A86,Data!$C:$C,Data_Echipe!K$1)</f>
        <v>0</v>
      </c>
      <c r="L86" s="79">
        <f>SUMIFS(Data!$U:$U,Data!$A:$A,Data_Echipe!$A86,Data!$C:$C,Data_Echipe!L$1)</f>
        <v>0</v>
      </c>
      <c r="M86" s="79">
        <f>SUMIFS(Data!$U:$U,Data!$A:$A,Data_Echipe!$A86,Data!$C:$C,Data_Echipe!M$1)</f>
        <v>0</v>
      </c>
      <c r="N86" s="79">
        <f>SUMIFS(Data!$U:$U,Data!$A:$A,Data_Echipe!$A86,Data!$C:$C,Data_Echipe!N$1)</f>
        <v>0</v>
      </c>
      <c r="O86" s="79">
        <f>SUMIFS(Data!$U:$U,Data!$A:$A,Data_Echipe!$A86,Data!$C:$C,Data_Echipe!O$1)</f>
        <v>0</v>
      </c>
      <c r="P86" s="95">
        <f>SUMIFS(Data!$U:$U,Data!$A:$A,Data_Echipe!$A86,Data!$C:$C,Data_Echipe!P$1)</f>
        <v>0</v>
      </c>
      <c r="R86" s="94">
        <f t="shared" si="4"/>
        <v>0</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106C2-3B04-45E4-91A3-FCD33D858C07}">
  <dimension ref="A1:B23"/>
  <sheetViews>
    <sheetView workbookViewId="0">
      <selection activeCell="F25" sqref="F25"/>
    </sheetView>
  </sheetViews>
  <sheetFormatPr defaultRowHeight="15" x14ac:dyDescent="0.25"/>
  <cols>
    <col min="1" max="1" width="21.5703125" bestFit="1" customWidth="1"/>
  </cols>
  <sheetData>
    <row r="1" spans="1:2" x14ac:dyDescent="0.25">
      <c r="A1" t="s">
        <v>381</v>
      </c>
    </row>
    <row r="2" spans="1:2" x14ac:dyDescent="0.25">
      <c r="A2" t="s">
        <v>255</v>
      </c>
      <c r="B2" t="s">
        <v>368</v>
      </c>
    </row>
    <row r="3" spans="1:2" x14ac:dyDescent="0.25">
      <c r="A3" t="s">
        <v>264</v>
      </c>
      <c r="B3" t="s">
        <v>368</v>
      </c>
    </row>
    <row r="4" spans="1:2" x14ac:dyDescent="0.25">
      <c r="A4" t="s">
        <v>237</v>
      </c>
      <c r="B4" t="s">
        <v>368</v>
      </c>
    </row>
    <row r="5" spans="1:2" x14ac:dyDescent="0.25">
      <c r="A5" t="s">
        <v>298</v>
      </c>
      <c r="B5" t="s">
        <v>368</v>
      </c>
    </row>
    <row r="6" spans="1:2" x14ac:dyDescent="0.25">
      <c r="A6" t="s">
        <v>382</v>
      </c>
    </row>
    <row r="7" spans="1:2" x14ac:dyDescent="0.25">
      <c r="A7" t="s">
        <v>246</v>
      </c>
      <c r="B7" t="s">
        <v>368</v>
      </c>
    </row>
    <row r="11" spans="1:2" x14ac:dyDescent="0.25">
      <c r="B11" s="82"/>
    </row>
    <row r="12" spans="1:2" x14ac:dyDescent="0.25">
      <c r="B12" s="82"/>
    </row>
    <row r="13" spans="1:2" x14ac:dyDescent="0.25">
      <c r="B13" s="82"/>
    </row>
    <row r="14" spans="1:2" x14ac:dyDescent="0.25">
      <c r="B14" s="82"/>
    </row>
    <row r="15" spans="1:2" x14ac:dyDescent="0.25">
      <c r="B15" s="82"/>
    </row>
    <row r="16" spans="1:2" x14ac:dyDescent="0.25">
      <c r="B16" s="82"/>
    </row>
    <row r="17" spans="2:2" x14ac:dyDescent="0.25">
      <c r="B17" s="82"/>
    </row>
    <row r="18" spans="2:2" x14ac:dyDescent="0.25">
      <c r="B18" s="82"/>
    </row>
    <row r="19" spans="2:2" x14ac:dyDescent="0.25">
      <c r="B19" s="82"/>
    </row>
    <row r="20" spans="2:2" x14ac:dyDescent="0.25">
      <c r="B20" s="82"/>
    </row>
    <row r="21" spans="2:2" x14ac:dyDescent="0.25">
      <c r="B21" s="82"/>
    </row>
    <row r="22" spans="2:2" x14ac:dyDescent="0.25">
      <c r="B22" s="82"/>
    </row>
    <row r="23" spans="2:2" x14ac:dyDescent="0.25">
      <c r="B23" s="8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0AA7-9EFE-4067-8850-F950297C5710}">
  <sheetPr>
    <tabColor rgb="FFFF66CC"/>
  </sheetPr>
  <dimension ref="A1:N77"/>
  <sheetViews>
    <sheetView workbookViewId="0">
      <pane ySplit="2" topLeftCell="A3" activePane="bottomLeft" state="frozen"/>
      <selection pane="bottomLeft" activeCell="C16" sqref="C16"/>
    </sheetView>
  </sheetViews>
  <sheetFormatPr defaultRowHeight="15" x14ac:dyDescent="0.25"/>
  <cols>
    <col min="1" max="1" width="23.42578125" bestFit="1" customWidth="1"/>
    <col min="2" max="2" width="6" bestFit="1" customWidth="1"/>
    <col min="3" max="4" width="4" bestFit="1" customWidth="1"/>
    <col min="5" max="5" width="2" bestFit="1" customWidth="1"/>
    <col min="6" max="7" width="2.7109375" bestFit="1" customWidth="1"/>
  </cols>
  <sheetData>
    <row r="1" spans="1:6" x14ac:dyDescent="0.25">
      <c r="A1" s="222" t="s">
        <v>370</v>
      </c>
      <c r="B1" s="236" t="s">
        <v>76</v>
      </c>
      <c r="C1" s="236"/>
      <c r="D1" s="236"/>
      <c r="E1" s="236"/>
    </row>
    <row r="2" spans="1:6" x14ac:dyDescent="0.25">
      <c r="A2" s="222" t="s">
        <v>130</v>
      </c>
      <c r="B2" s="237" t="s">
        <v>82</v>
      </c>
      <c r="C2" s="237" t="s">
        <v>83</v>
      </c>
      <c r="D2" s="237" t="s">
        <v>80</v>
      </c>
      <c r="E2" s="237" t="s">
        <v>516</v>
      </c>
      <c r="F2" t="s">
        <v>539</v>
      </c>
    </row>
    <row r="3" spans="1:6" x14ac:dyDescent="0.25">
      <c r="A3" s="223" t="s">
        <v>394</v>
      </c>
      <c r="B3" s="224">
        <v>5</v>
      </c>
      <c r="C3" s="224">
        <v>5</v>
      </c>
      <c r="D3" s="224">
        <v>3</v>
      </c>
      <c r="E3" s="224">
        <v>1</v>
      </c>
      <c r="F3" s="224"/>
    </row>
    <row r="4" spans="1:6" x14ac:dyDescent="0.25">
      <c r="A4" s="223" t="s">
        <v>58</v>
      </c>
      <c r="B4" s="224">
        <v>5</v>
      </c>
      <c r="C4" s="224">
        <v>5</v>
      </c>
      <c r="D4" s="224">
        <v>4</v>
      </c>
      <c r="E4" s="224">
        <v>1</v>
      </c>
      <c r="F4" s="224"/>
    </row>
    <row r="5" spans="1:6" x14ac:dyDescent="0.25">
      <c r="A5" s="223" t="s">
        <v>399</v>
      </c>
      <c r="B5" s="224">
        <v>5</v>
      </c>
      <c r="C5" s="224">
        <v>5</v>
      </c>
      <c r="D5" s="224">
        <v>5</v>
      </c>
      <c r="E5" s="224"/>
      <c r="F5" s="224"/>
    </row>
    <row r="6" spans="1:6" x14ac:dyDescent="0.25">
      <c r="A6" s="223" t="s">
        <v>477</v>
      </c>
      <c r="B6" s="224">
        <v>5</v>
      </c>
      <c r="C6" s="224">
        <v>5</v>
      </c>
      <c r="D6" s="224">
        <v>5</v>
      </c>
      <c r="E6" s="224"/>
      <c r="F6" s="224"/>
    </row>
    <row r="7" spans="1:6" x14ac:dyDescent="0.25">
      <c r="A7" s="223" t="s">
        <v>397</v>
      </c>
      <c r="B7" s="224"/>
      <c r="C7" s="224">
        <v>2</v>
      </c>
      <c r="D7" s="224"/>
      <c r="E7" s="224"/>
      <c r="F7" s="224"/>
    </row>
    <row r="8" spans="1:6" x14ac:dyDescent="0.25">
      <c r="A8" s="223" t="s">
        <v>144</v>
      </c>
      <c r="B8" s="224">
        <v>5</v>
      </c>
      <c r="C8" s="224">
        <v>5</v>
      </c>
      <c r="D8" s="224">
        <v>5</v>
      </c>
      <c r="E8" s="224"/>
      <c r="F8" s="224"/>
    </row>
    <row r="9" spans="1:6" x14ac:dyDescent="0.25">
      <c r="A9" s="223" t="s">
        <v>520</v>
      </c>
      <c r="B9" s="224">
        <v>3</v>
      </c>
      <c r="C9" s="224">
        <v>3</v>
      </c>
      <c r="D9" s="224">
        <v>3</v>
      </c>
      <c r="E9" s="224"/>
      <c r="F9" s="224"/>
    </row>
    <row r="10" spans="1:6" x14ac:dyDescent="0.25">
      <c r="A10" s="223" t="s">
        <v>21</v>
      </c>
      <c r="B10" s="224">
        <v>1</v>
      </c>
      <c r="C10" s="224">
        <v>1</v>
      </c>
      <c r="D10" s="224"/>
      <c r="E10" s="224"/>
      <c r="F10" s="224"/>
    </row>
    <row r="11" spans="1:6" x14ac:dyDescent="0.25">
      <c r="A11" s="223" t="s">
        <v>475</v>
      </c>
      <c r="B11" s="224">
        <v>5</v>
      </c>
      <c r="C11" s="224">
        <v>5</v>
      </c>
      <c r="D11" s="224">
        <v>5</v>
      </c>
      <c r="E11" s="224"/>
      <c r="F11" s="224"/>
    </row>
    <row r="12" spans="1:6" x14ac:dyDescent="0.25">
      <c r="A12" s="223" t="s">
        <v>315</v>
      </c>
      <c r="B12" s="224">
        <v>5</v>
      </c>
      <c r="C12" s="224">
        <v>5</v>
      </c>
      <c r="D12" s="224">
        <v>5</v>
      </c>
      <c r="E12" s="224"/>
      <c r="F12" s="224"/>
    </row>
    <row r="13" spans="1:6" x14ac:dyDescent="0.25">
      <c r="A13" s="223" t="s">
        <v>160</v>
      </c>
      <c r="B13" s="224">
        <v>5</v>
      </c>
      <c r="C13" s="224">
        <v>5</v>
      </c>
      <c r="D13" s="224">
        <v>5</v>
      </c>
      <c r="E13" s="224"/>
      <c r="F13" s="224"/>
    </row>
    <row r="14" spans="1:6" x14ac:dyDescent="0.25">
      <c r="A14" s="223" t="s">
        <v>483</v>
      </c>
      <c r="B14" s="224">
        <v>5</v>
      </c>
      <c r="C14" s="224">
        <v>5</v>
      </c>
      <c r="D14" s="224">
        <v>5</v>
      </c>
      <c r="E14" s="224"/>
      <c r="F14" s="224"/>
    </row>
    <row r="15" spans="1:6" x14ac:dyDescent="0.25">
      <c r="A15" s="223" t="s">
        <v>164</v>
      </c>
      <c r="B15" s="224">
        <v>5</v>
      </c>
      <c r="C15" s="224">
        <v>5</v>
      </c>
      <c r="D15" s="224">
        <v>5</v>
      </c>
      <c r="E15" s="224"/>
      <c r="F15" s="224"/>
    </row>
    <row r="16" spans="1:6" x14ac:dyDescent="0.25">
      <c r="A16" s="223" t="s">
        <v>517</v>
      </c>
      <c r="B16" s="224">
        <v>5</v>
      </c>
      <c r="C16" s="224">
        <v>5</v>
      </c>
      <c r="D16" s="224">
        <v>5</v>
      </c>
      <c r="E16" s="224"/>
      <c r="F16" s="224"/>
    </row>
    <row r="17" spans="1:14" x14ac:dyDescent="0.25">
      <c r="A17" s="223" t="s">
        <v>346</v>
      </c>
      <c r="B17" s="224">
        <v>3</v>
      </c>
      <c r="C17" s="224">
        <v>5</v>
      </c>
      <c r="D17" s="224">
        <v>1</v>
      </c>
      <c r="E17" s="224"/>
      <c r="F17" s="224"/>
    </row>
    <row r="18" spans="1:14" x14ac:dyDescent="0.25">
      <c r="A18" s="223" t="s">
        <v>518</v>
      </c>
      <c r="B18" s="224">
        <v>5</v>
      </c>
      <c r="C18" s="224">
        <v>5</v>
      </c>
      <c r="D18" s="224">
        <v>5</v>
      </c>
      <c r="E18" s="224"/>
      <c r="F18" s="224"/>
    </row>
    <row r="19" spans="1:14" x14ac:dyDescent="0.25">
      <c r="A19" s="223" t="s">
        <v>173</v>
      </c>
      <c r="B19" s="224">
        <v>5</v>
      </c>
      <c r="C19" s="224">
        <v>5</v>
      </c>
      <c r="D19" s="224">
        <v>5</v>
      </c>
      <c r="E19" s="224"/>
      <c r="F19" s="224"/>
    </row>
    <row r="20" spans="1:14" x14ac:dyDescent="0.25">
      <c r="A20" s="223" t="s">
        <v>174</v>
      </c>
      <c r="B20" s="224">
        <v>4</v>
      </c>
      <c r="C20" s="224">
        <v>5</v>
      </c>
      <c r="D20" s="224">
        <v>4</v>
      </c>
      <c r="E20" s="224">
        <v>1</v>
      </c>
      <c r="F20" s="224"/>
      <c r="N20" s="90"/>
    </row>
    <row r="21" spans="1:14" x14ac:dyDescent="0.25">
      <c r="A21" s="223" t="s">
        <v>7</v>
      </c>
      <c r="B21" s="224">
        <v>5</v>
      </c>
      <c r="C21" s="224">
        <v>5</v>
      </c>
      <c r="D21" s="224">
        <v>5</v>
      </c>
      <c r="E21" s="224"/>
      <c r="F21" s="224"/>
    </row>
    <row r="22" spans="1:14" x14ac:dyDescent="0.25">
      <c r="A22" s="223" t="s">
        <v>180</v>
      </c>
      <c r="B22" s="224">
        <v>5</v>
      </c>
      <c r="C22" s="224">
        <v>5</v>
      </c>
      <c r="D22" s="224">
        <v>5</v>
      </c>
      <c r="E22" s="224"/>
      <c r="F22" s="224"/>
    </row>
    <row r="23" spans="1:14" x14ac:dyDescent="0.25">
      <c r="A23" s="223" t="s">
        <v>182</v>
      </c>
      <c r="B23" s="224">
        <v>5</v>
      </c>
      <c r="C23" s="224">
        <v>5</v>
      </c>
      <c r="D23" s="224">
        <v>5</v>
      </c>
      <c r="E23" s="224"/>
      <c r="F23" s="224"/>
    </row>
    <row r="24" spans="1:14" x14ac:dyDescent="0.25">
      <c r="A24" s="223" t="s">
        <v>186</v>
      </c>
      <c r="B24" s="224">
        <v>4</v>
      </c>
      <c r="C24" s="224">
        <v>4</v>
      </c>
      <c r="D24" s="224">
        <v>5</v>
      </c>
      <c r="E24" s="224"/>
      <c r="F24" s="224"/>
    </row>
    <row r="25" spans="1:14" x14ac:dyDescent="0.25">
      <c r="A25" s="223" t="s">
        <v>10</v>
      </c>
      <c r="B25" s="224">
        <v>3</v>
      </c>
      <c r="C25" s="224">
        <v>2</v>
      </c>
      <c r="D25" s="224">
        <v>2</v>
      </c>
      <c r="E25" s="224"/>
      <c r="F25" s="224"/>
    </row>
    <row r="26" spans="1:14" x14ac:dyDescent="0.25">
      <c r="A26" s="223" t="s">
        <v>193</v>
      </c>
      <c r="B26" s="224">
        <v>5</v>
      </c>
      <c r="C26" s="224">
        <v>3</v>
      </c>
      <c r="D26" s="224">
        <v>5</v>
      </c>
      <c r="E26" s="224">
        <v>1</v>
      </c>
      <c r="F26" s="224"/>
    </row>
    <row r="27" spans="1:14" x14ac:dyDescent="0.25">
      <c r="A27" s="223" t="s">
        <v>39</v>
      </c>
      <c r="B27" s="224">
        <v>5</v>
      </c>
      <c r="C27" s="224">
        <v>5</v>
      </c>
      <c r="D27" s="224">
        <v>5</v>
      </c>
      <c r="E27" s="224"/>
      <c r="F27" s="224"/>
    </row>
    <row r="28" spans="1:14" x14ac:dyDescent="0.25">
      <c r="A28" s="223" t="s">
        <v>312</v>
      </c>
      <c r="B28" s="224">
        <v>5</v>
      </c>
      <c r="C28" s="224">
        <v>5</v>
      </c>
      <c r="D28" s="224">
        <v>5</v>
      </c>
      <c r="E28" s="224"/>
      <c r="F28" s="224"/>
    </row>
    <row r="29" spans="1:14" x14ac:dyDescent="0.25">
      <c r="A29" s="223" t="s">
        <v>395</v>
      </c>
      <c r="B29" s="224">
        <v>5</v>
      </c>
      <c r="C29" s="224">
        <v>5</v>
      </c>
      <c r="D29" s="224">
        <v>5</v>
      </c>
      <c r="E29" s="224"/>
      <c r="F29" s="224"/>
    </row>
    <row r="30" spans="1:14" x14ac:dyDescent="0.25">
      <c r="A30" s="223" t="s">
        <v>200</v>
      </c>
      <c r="B30" s="224">
        <v>5</v>
      </c>
      <c r="C30" s="224">
        <v>5</v>
      </c>
      <c r="D30" s="224">
        <v>4</v>
      </c>
      <c r="E30" s="224">
        <v>1</v>
      </c>
      <c r="F30" s="224"/>
    </row>
    <row r="31" spans="1:14" x14ac:dyDescent="0.25">
      <c r="A31" s="223" t="s">
        <v>470</v>
      </c>
      <c r="B31" s="224">
        <v>5</v>
      </c>
      <c r="C31" s="224">
        <v>5</v>
      </c>
      <c r="D31" s="224">
        <v>3</v>
      </c>
      <c r="E31" s="224"/>
      <c r="F31" s="224"/>
    </row>
    <row r="32" spans="1:14" x14ac:dyDescent="0.25">
      <c r="A32" s="223" t="s">
        <v>330</v>
      </c>
      <c r="B32" s="224">
        <v>5</v>
      </c>
      <c r="C32" s="224">
        <v>5</v>
      </c>
      <c r="D32" s="224">
        <v>5</v>
      </c>
      <c r="E32" s="224"/>
      <c r="F32" s="224"/>
    </row>
    <row r="33" spans="1:6" x14ac:dyDescent="0.25">
      <c r="A33" s="223" t="s">
        <v>547</v>
      </c>
      <c r="B33" s="224"/>
      <c r="C33" s="224">
        <v>1</v>
      </c>
      <c r="D33" s="224"/>
      <c r="E33" s="224"/>
      <c r="F33" s="224"/>
    </row>
    <row r="34" spans="1:6" x14ac:dyDescent="0.25">
      <c r="A34" s="223" t="s">
        <v>497</v>
      </c>
      <c r="B34" s="224">
        <v>1</v>
      </c>
      <c r="C34" s="224">
        <v>1</v>
      </c>
      <c r="D34" s="224">
        <v>1</v>
      </c>
      <c r="E34" s="224"/>
      <c r="F34" s="224"/>
    </row>
    <row r="35" spans="1:6" x14ac:dyDescent="0.25">
      <c r="A35" s="223" t="s">
        <v>524</v>
      </c>
      <c r="B35" s="224">
        <v>4</v>
      </c>
      <c r="C35" s="224">
        <v>5</v>
      </c>
      <c r="D35" s="224">
        <v>5</v>
      </c>
      <c r="E35" s="224"/>
      <c r="F35" s="224"/>
    </row>
    <row r="36" spans="1:6" x14ac:dyDescent="0.25">
      <c r="A36" s="223" t="s">
        <v>476</v>
      </c>
      <c r="B36" s="224">
        <v>4</v>
      </c>
      <c r="C36" s="224">
        <v>5</v>
      </c>
      <c r="D36" s="224">
        <v>5</v>
      </c>
      <c r="E36" s="224">
        <v>1</v>
      </c>
      <c r="F36" s="224"/>
    </row>
    <row r="37" spans="1:6" x14ac:dyDescent="0.25">
      <c r="A37" s="223" t="s">
        <v>204</v>
      </c>
      <c r="B37" s="224">
        <v>5</v>
      </c>
      <c r="C37" s="224">
        <v>5</v>
      </c>
      <c r="D37" s="224">
        <v>5</v>
      </c>
      <c r="E37" s="224"/>
      <c r="F37" s="224"/>
    </row>
    <row r="38" spans="1:6" x14ac:dyDescent="0.25">
      <c r="A38" s="223" t="s">
        <v>205</v>
      </c>
      <c r="B38" s="224">
        <v>4</v>
      </c>
      <c r="C38" s="224">
        <v>4</v>
      </c>
      <c r="D38" s="224">
        <v>3</v>
      </c>
      <c r="E38" s="224"/>
      <c r="F38" s="224"/>
    </row>
    <row r="39" spans="1:6" x14ac:dyDescent="0.25">
      <c r="A39" s="223" t="s">
        <v>206</v>
      </c>
      <c r="B39" s="224">
        <v>5</v>
      </c>
      <c r="C39" s="224">
        <v>5</v>
      </c>
      <c r="D39" s="224">
        <v>5</v>
      </c>
      <c r="E39" s="224"/>
      <c r="F39" s="224"/>
    </row>
    <row r="40" spans="1:6" x14ac:dyDescent="0.25">
      <c r="A40" s="223" t="s">
        <v>207</v>
      </c>
      <c r="B40" s="224">
        <v>5</v>
      </c>
      <c r="C40" s="224">
        <v>5</v>
      </c>
      <c r="D40" s="224">
        <v>5</v>
      </c>
      <c r="E40" s="224"/>
      <c r="F40" s="224"/>
    </row>
    <row r="41" spans="1:6" x14ac:dyDescent="0.25">
      <c r="A41" s="223" t="s">
        <v>208</v>
      </c>
      <c r="B41" s="224">
        <v>2</v>
      </c>
      <c r="C41" s="224"/>
      <c r="D41" s="224">
        <v>1</v>
      </c>
      <c r="E41" s="224"/>
      <c r="F41" s="224"/>
    </row>
    <row r="42" spans="1:6" x14ac:dyDescent="0.25">
      <c r="A42" s="223" t="s">
        <v>471</v>
      </c>
      <c r="B42" s="224">
        <v>3</v>
      </c>
      <c r="C42" s="224">
        <v>2</v>
      </c>
      <c r="D42" s="224">
        <v>2</v>
      </c>
      <c r="E42" s="224"/>
      <c r="F42" s="224"/>
    </row>
    <row r="43" spans="1:6" x14ac:dyDescent="0.25">
      <c r="A43" s="223" t="s">
        <v>347</v>
      </c>
      <c r="B43" s="224">
        <v>5</v>
      </c>
      <c r="C43" s="224">
        <v>5</v>
      </c>
      <c r="D43" s="224">
        <v>5</v>
      </c>
      <c r="E43" s="224"/>
      <c r="F43" s="224"/>
    </row>
    <row r="44" spans="1:6" x14ac:dyDescent="0.25">
      <c r="A44" s="223" t="s">
        <v>323</v>
      </c>
      <c r="B44" s="224">
        <v>5</v>
      </c>
      <c r="C44" s="224">
        <v>5</v>
      </c>
      <c r="D44" s="224">
        <v>4</v>
      </c>
      <c r="E44" s="224">
        <v>1</v>
      </c>
      <c r="F44" s="224"/>
    </row>
    <row r="45" spans="1:6" x14ac:dyDescent="0.25">
      <c r="A45" s="223" t="s">
        <v>122</v>
      </c>
      <c r="B45" s="224">
        <v>5</v>
      </c>
      <c r="C45" s="224">
        <v>5</v>
      </c>
      <c r="D45" s="224">
        <v>5</v>
      </c>
      <c r="E45" s="224"/>
      <c r="F45" s="224"/>
    </row>
    <row r="46" spans="1:6" x14ac:dyDescent="0.25">
      <c r="A46" s="223" t="s">
        <v>522</v>
      </c>
      <c r="B46" s="224">
        <v>2</v>
      </c>
      <c r="C46" s="224">
        <v>2</v>
      </c>
      <c r="D46" s="224">
        <v>2</v>
      </c>
      <c r="E46" s="224"/>
      <c r="F46" s="224">
        <v>1</v>
      </c>
    </row>
    <row r="47" spans="1:6" x14ac:dyDescent="0.25">
      <c r="A47" s="223" t="s">
        <v>523</v>
      </c>
      <c r="B47" s="224">
        <v>5</v>
      </c>
      <c r="C47" s="224">
        <v>5</v>
      </c>
      <c r="D47" s="224">
        <v>5</v>
      </c>
      <c r="E47" s="224"/>
      <c r="F47" s="224"/>
    </row>
    <row r="48" spans="1:6" x14ac:dyDescent="0.25">
      <c r="A48" s="223" t="s">
        <v>231</v>
      </c>
      <c r="B48" s="224">
        <v>5</v>
      </c>
      <c r="C48" s="224">
        <v>5</v>
      </c>
      <c r="D48" s="224">
        <v>5</v>
      </c>
      <c r="E48" s="224"/>
      <c r="F48" s="224"/>
    </row>
    <row r="49" spans="1:6" x14ac:dyDescent="0.25">
      <c r="A49" s="223" t="s">
        <v>468</v>
      </c>
      <c r="B49" s="224">
        <v>5</v>
      </c>
      <c r="C49" s="224">
        <v>5</v>
      </c>
      <c r="D49" s="224">
        <v>5</v>
      </c>
      <c r="E49" s="224"/>
      <c r="F49" s="224"/>
    </row>
    <row r="50" spans="1:6" x14ac:dyDescent="0.25">
      <c r="A50" s="223" t="s">
        <v>535</v>
      </c>
      <c r="B50" s="224"/>
      <c r="C50" s="224"/>
      <c r="D50" s="224">
        <v>1</v>
      </c>
      <c r="E50" s="224"/>
      <c r="F50" s="224"/>
    </row>
    <row r="51" spans="1:6" x14ac:dyDescent="0.25">
      <c r="A51" s="223" t="s">
        <v>234</v>
      </c>
      <c r="B51" s="224">
        <v>3</v>
      </c>
      <c r="C51" s="224">
        <v>2</v>
      </c>
      <c r="D51" s="224">
        <v>3</v>
      </c>
      <c r="E51" s="224"/>
      <c r="F51" s="224"/>
    </row>
    <row r="52" spans="1:6" x14ac:dyDescent="0.25">
      <c r="A52" s="223" t="s">
        <v>325</v>
      </c>
      <c r="B52" s="224">
        <v>5</v>
      </c>
      <c r="C52" s="224">
        <v>5</v>
      </c>
      <c r="D52" s="224">
        <v>5</v>
      </c>
      <c r="E52" s="224"/>
      <c r="F52" s="224"/>
    </row>
    <row r="53" spans="1:6" x14ac:dyDescent="0.25">
      <c r="A53" s="223" t="s">
        <v>338</v>
      </c>
      <c r="B53" s="224">
        <v>2</v>
      </c>
      <c r="C53" s="224">
        <v>3</v>
      </c>
      <c r="D53" s="224">
        <v>5</v>
      </c>
      <c r="E53" s="224"/>
      <c r="F53" s="224"/>
    </row>
    <row r="54" spans="1:6" x14ac:dyDescent="0.25">
      <c r="A54" s="223" t="s">
        <v>339</v>
      </c>
      <c r="B54" s="224">
        <v>5</v>
      </c>
      <c r="C54" s="224">
        <v>5</v>
      </c>
      <c r="D54" s="224">
        <v>5</v>
      </c>
      <c r="E54" s="224"/>
      <c r="F54" s="224"/>
    </row>
    <row r="55" spans="1:6" x14ac:dyDescent="0.25">
      <c r="A55" s="223" t="s">
        <v>343</v>
      </c>
      <c r="B55" s="224">
        <v>5</v>
      </c>
      <c r="C55" s="224">
        <v>5</v>
      </c>
      <c r="D55" s="224">
        <v>5</v>
      </c>
      <c r="E55" s="224"/>
      <c r="F55" s="224"/>
    </row>
    <row r="56" spans="1:6" x14ac:dyDescent="0.25">
      <c r="A56" s="223" t="s">
        <v>525</v>
      </c>
      <c r="B56" s="224">
        <v>2</v>
      </c>
      <c r="C56" s="224"/>
      <c r="D56" s="224"/>
      <c r="E56" s="224"/>
      <c r="F56" s="224"/>
    </row>
    <row r="57" spans="1:6" x14ac:dyDescent="0.25">
      <c r="A57" s="223" t="s">
        <v>350</v>
      </c>
      <c r="B57" s="224">
        <v>4</v>
      </c>
      <c r="C57" s="224">
        <v>5</v>
      </c>
      <c r="D57" s="224">
        <v>4</v>
      </c>
      <c r="E57" s="224"/>
      <c r="F57" s="224"/>
    </row>
    <row r="58" spans="1:6" x14ac:dyDescent="0.25">
      <c r="A58" s="223" t="s">
        <v>248</v>
      </c>
      <c r="B58" s="224">
        <v>2</v>
      </c>
      <c r="C58" s="224">
        <v>1</v>
      </c>
      <c r="D58" s="224">
        <v>1</v>
      </c>
      <c r="E58" s="224"/>
      <c r="F58" s="224"/>
    </row>
    <row r="59" spans="1:6" x14ac:dyDescent="0.25">
      <c r="A59" s="223" t="s">
        <v>250</v>
      </c>
      <c r="B59" s="224">
        <v>5</v>
      </c>
      <c r="C59" s="224">
        <v>5</v>
      </c>
      <c r="D59" s="224">
        <v>5</v>
      </c>
      <c r="E59" s="224"/>
      <c r="F59" s="224"/>
    </row>
    <row r="60" spans="1:6" x14ac:dyDescent="0.25">
      <c r="A60" s="223" t="s">
        <v>252</v>
      </c>
      <c r="B60" s="224">
        <v>1</v>
      </c>
      <c r="C60" s="224">
        <v>4</v>
      </c>
      <c r="D60" s="224">
        <v>1</v>
      </c>
      <c r="E60" s="224"/>
      <c r="F60" s="224"/>
    </row>
    <row r="61" spans="1:6" x14ac:dyDescent="0.25">
      <c r="A61" s="223" t="s">
        <v>53</v>
      </c>
      <c r="B61" s="224">
        <v>5</v>
      </c>
      <c r="C61" s="224">
        <v>5</v>
      </c>
      <c r="D61" s="224">
        <v>5</v>
      </c>
      <c r="E61" s="224"/>
      <c r="F61" s="224"/>
    </row>
    <row r="62" spans="1:6" x14ac:dyDescent="0.25">
      <c r="A62" s="223" t="s">
        <v>109</v>
      </c>
      <c r="B62" s="224">
        <v>5</v>
      </c>
      <c r="C62" s="224">
        <v>5</v>
      </c>
      <c r="D62" s="224">
        <v>5</v>
      </c>
      <c r="E62" s="224"/>
      <c r="F62" s="224"/>
    </row>
    <row r="63" spans="1:6" x14ac:dyDescent="0.25">
      <c r="A63" s="223" t="s">
        <v>272</v>
      </c>
      <c r="B63" s="224"/>
      <c r="C63" s="224">
        <v>1</v>
      </c>
      <c r="D63" s="224"/>
      <c r="E63" s="224"/>
      <c r="F63" s="224"/>
    </row>
    <row r="64" spans="1:6" x14ac:dyDescent="0.25">
      <c r="A64" s="223" t="s">
        <v>274</v>
      </c>
      <c r="B64" s="224">
        <v>5</v>
      </c>
      <c r="C64" s="224">
        <v>4</v>
      </c>
      <c r="D64" s="224">
        <v>3</v>
      </c>
      <c r="E64" s="224"/>
      <c r="F64" s="224"/>
    </row>
    <row r="65" spans="1:6" x14ac:dyDescent="0.25">
      <c r="A65" s="223" t="s">
        <v>279</v>
      </c>
      <c r="B65" s="224">
        <v>5</v>
      </c>
      <c r="C65" s="224">
        <v>4</v>
      </c>
      <c r="D65" s="224">
        <v>5</v>
      </c>
      <c r="E65" s="224"/>
      <c r="F65" s="224"/>
    </row>
    <row r="66" spans="1:6" x14ac:dyDescent="0.25">
      <c r="A66" s="223" t="s">
        <v>281</v>
      </c>
      <c r="B66" s="224"/>
      <c r="C66" s="224">
        <v>1</v>
      </c>
      <c r="D66" s="224">
        <v>2</v>
      </c>
      <c r="E66" s="224"/>
      <c r="F66" s="224"/>
    </row>
    <row r="67" spans="1:6" x14ac:dyDescent="0.25">
      <c r="A67" s="223" t="s">
        <v>13</v>
      </c>
      <c r="B67" s="224">
        <v>5</v>
      </c>
      <c r="C67" s="224">
        <v>5</v>
      </c>
      <c r="D67" s="224">
        <v>5</v>
      </c>
      <c r="E67" s="224"/>
      <c r="F67" s="224"/>
    </row>
    <row r="68" spans="1:6" x14ac:dyDescent="0.25">
      <c r="A68" s="223" t="s">
        <v>335</v>
      </c>
      <c r="B68" s="224">
        <v>5</v>
      </c>
      <c r="C68" s="224">
        <v>5</v>
      </c>
      <c r="D68" s="224">
        <v>4</v>
      </c>
      <c r="E68" s="224"/>
      <c r="F68" s="224"/>
    </row>
    <row r="69" spans="1:6" x14ac:dyDescent="0.25">
      <c r="A69" s="223" t="s">
        <v>317</v>
      </c>
      <c r="B69" s="224">
        <v>1</v>
      </c>
      <c r="C69" s="224">
        <v>1</v>
      </c>
      <c r="D69" s="224"/>
      <c r="E69" s="224"/>
      <c r="F69" s="224"/>
    </row>
    <row r="70" spans="1:6" x14ac:dyDescent="0.25">
      <c r="A70" s="223" t="s">
        <v>342</v>
      </c>
      <c r="B70" s="224">
        <v>5</v>
      </c>
      <c r="C70" s="224">
        <v>5</v>
      </c>
      <c r="D70" s="224">
        <v>4</v>
      </c>
      <c r="E70" s="224"/>
      <c r="F70" s="224"/>
    </row>
    <row r="71" spans="1:6" x14ac:dyDescent="0.25">
      <c r="A71" s="223" t="s">
        <v>336</v>
      </c>
      <c r="B71" s="224">
        <v>5</v>
      </c>
      <c r="C71" s="224">
        <v>5</v>
      </c>
      <c r="D71" s="224">
        <v>5</v>
      </c>
      <c r="E71" s="224"/>
      <c r="F71" s="224"/>
    </row>
    <row r="72" spans="1:6" x14ac:dyDescent="0.25">
      <c r="A72" s="223" t="s">
        <v>301</v>
      </c>
      <c r="B72" s="224">
        <v>4</v>
      </c>
      <c r="C72" s="224">
        <v>4</v>
      </c>
      <c r="D72" s="224">
        <v>3</v>
      </c>
      <c r="E72" s="224"/>
      <c r="F72" s="224"/>
    </row>
    <row r="73" spans="1:6" x14ac:dyDescent="0.25">
      <c r="A73" s="223" t="s">
        <v>472</v>
      </c>
      <c r="B73" s="224">
        <v>5</v>
      </c>
      <c r="C73" s="224">
        <v>5</v>
      </c>
      <c r="D73" s="224">
        <v>5</v>
      </c>
      <c r="E73" s="224"/>
      <c r="F73" s="224"/>
    </row>
    <row r="74" spans="1:6" x14ac:dyDescent="0.25">
      <c r="A74" s="223" t="s">
        <v>493</v>
      </c>
      <c r="B74" s="224">
        <v>5</v>
      </c>
      <c r="C74" s="224">
        <v>5</v>
      </c>
      <c r="D74" s="224">
        <v>5</v>
      </c>
      <c r="E74" s="224"/>
      <c r="F74" s="224"/>
    </row>
    <row r="75" spans="1:6" x14ac:dyDescent="0.25">
      <c r="A75" s="223" t="s">
        <v>17</v>
      </c>
      <c r="B75" s="224">
        <v>2</v>
      </c>
      <c r="C75" s="224">
        <v>3</v>
      </c>
      <c r="D75" s="224"/>
      <c r="E75" s="224">
        <v>1</v>
      </c>
      <c r="F75" s="224"/>
    </row>
    <row r="76" spans="1:6" x14ac:dyDescent="0.25">
      <c r="A76" s="223" t="s">
        <v>391</v>
      </c>
      <c r="B76" s="224">
        <v>5</v>
      </c>
      <c r="C76" s="224">
        <v>5</v>
      </c>
      <c r="D76" s="224">
        <v>5</v>
      </c>
      <c r="E76" s="224"/>
      <c r="F76" s="224"/>
    </row>
    <row r="77" spans="1:6" x14ac:dyDescent="0.25">
      <c r="A77" s="223" t="s">
        <v>400</v>
      </c>
      <c r="B77" s="224">
        <v>294</v>
      </c>
      <c r="C77" s="224">
        <v>298</v>
      </c>
      <c r="D77" s="224">
        <v>278</v>
      </c>
      <c r="E77" s="224">
        <v>8</v>
      </c>
      <c r="F77" s="224">
        <v>1</v>
      </c>
    </row>
  </sheetData>
  <conditionalFormatting pivot="1" sqref="B3:F3 B5:F8 B10:F15 B17:F17 B19:F27 B29:F32 B36:F45 B48:F49 B51:F55 B57:F60 B62:F62 B65:F68 B70:F75">
    <cfRule type="cellIs" dxfId="4" priority="3" operator="greaterThan">
      <formula>5</formula>
    </cfRule>
  </conditionalFormatting>
  <conditionalFormatting pivot="1" sqref="B3:F8 B10:F15 B17:F17 B19:F27 B29:F32 B36:F45 B48:F49 B51:F55 B57:F60 B62:F62 B65:F76">
    <cfRule type="cellIs" dxfId="3" priority="2" operator="equal">
      <formula>5</formula>
    </cfRule>
  </conditionalFormatting>
  <conditionalFormatting pivot="1" sqref="B3:F8 B10:F15 B17:F17 B19:F27 B29:F32 B36:F45 B48:F49 B51:F55 B57:F60 B62:F62 B65:F76">
    <cfRule type="cellIs" dxfId="2" priority="1" operator="greaterThan">
      <formula>5</formula>
    </cfRule>
  </conditionalFormatting>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1"/>
  <sheetViews>
    <sheetView workbookViewId="0">
      <selection activeCell="H8" sqref="H8"/>
    </sheetView>
  </sheetViews>
  <sheetFormatPr defaultRowHeight="15" x14ac:dyDescent="0.25"/>
  <cols>
    <col min="1" max="1" width="24.28515625" bestFit="1" customWidth="1"/>
  </cols>
  <sheetData>
    <row r="1" spans="1:3" x14ac:dyDescent="0.25">
      <c r="A1" t="s">
        <v>306</v>
      </c>
      <c r="C1" t="s">
        <v>383</v>
      </c>
    </row>
    <row r="2" spans="1:3" x14ac:dyDescent="0.25">
      <c r="A2" t="s">
        <v>31</v>
      </c>
      <c r="C2" s="12" t="s">
        <v>234</v>
      </c>
    </row>
    <row r="3" spans="1:3" x14ac:dyDescent="0.25">
      <c r="A3" t="s">
        <v>58</v>
      </c>
      <c r="C3" t="s">
        <v>203</v>
      </c>
    </row>
    <row r="4" spans="1:3" x14ac:dyDescent="0.25">
      <c r="A4" t="s">
        <v>210</v>
      </c>
      <c r="C4" t="s">
        <v>265</v>
      </c>
    </row>
    <row r="5" spans="1:3" x14ac:dyDescent="0.25">
      <c r="A5" t="s">
        <v>253</v>
      </c>
      <c r="C5" t="s">
        <v>284</v>
      </c>
    </row>
    <row r="6" spans="1:3" x14ac:dyDescent="0.25">
      <c r="A6" t="s">
        <v>275</v>
      </c>
      <c r="C6" t="s">
        <v>114</v>
      </c>
    </row>
    <row r="7" spans="1:3" x14ac:dyDescent="0.25">
      <c r="A7" t="s">
        <v>167</v>
      </c>
      <c r="C7" t="s">
        <v>279</v>
      </c>
    </row>
    <row r="8" spans="1:3" x14ac:dyDescent="0.25">
      <c r="A8" t="s">
        <v>151</v>
      </c>
      <c r="C8" t="s">
        <v>306</v>
      </c>
    </row>
    <row r="9" spans="1:3" x14ac:dyDescent="0.25">
      <c r="A9" t="s">
        <v>309</v>
      </c>
      <c r="C9" t="s">
        <v>275</v>
      </c>
    </row>
    <row r="10" spans="1:3" x14ac:dyDescent="0.25">
      <c r="A10" t="s">
        <v>53</v>
      </c>
      <c r="C10" t="s">
        <v>136</v>
      </c>
    </row>
    <row r="11" spans="1:3" x14ac:dyDescent="0.25">
      <c r="A11" t="s">
        <v>128</v>
      </c>
      <c r="C11" t="s">
        <v>253</v>
      </c>
    </row>
    <row r="12" spans="1:3" x14ac:dyDescent="0.25">
      <c r="A12" t="s">
        <v>234</v>
      </c>
      <c r="C12" t="s">
        <v>31</v>
      </c>
    </row>
    <row r="13" spans="1:3" x14ac:dyDescent="0.25">
      <c r="A13" t="s">
        <v>259</v>
      </c>
      <c r="C13" t="s">
        <v>53</v>
      </c>
    </row>
    <row r="14" spans="1:3" x14ac:dyDescent="0.25">
      <c r="A14" t="s">
        <v>215</v>
      </c>
      <c r="C14" s="60" t="s">
        <v>178</v>
      </c>
    </row>
    <row r="15" spans="1:3" x14ac:dyDescent="0.25">
      <c r="A15" t="s">
        <v>136</v>
      </c>
      <c r="C15" t="s">
        <v>20</v>
      </c>
    </row>
    <row r="16" spans="1:3" x14ac:dyDescent="0.25">
      <c r="A16" t="s">
        <v>170</v>
      </c>
      <c r="C16" t="s">
        <v>107</v>
      </c>
    </row>
    <row r="17" spans="1:3" x14ac:dyDescent="0.25">
      <c r="A17" t="s">
        <v>196</v>
      </c>
      <c r="C17" t="s">
        <v>210</v>
      </c>
    </row>
    <row r="18" spans="1:3" x14ac:dyDescent="0.25">
      <c r="A18" t="s">
        <v>20</v>
      </c>
      <c r="C18" t="s">
        <v>170</v>
      </c>
    </row>
    <row r="19" spans="1:3" x14ac:dyDescent="0.25">
      <c r="A19" t="s">
        <v>205</v>
      </c>
      <c r="C19" t="s">
        <v>196</v>
      </c>
    </row>
    <row r="20" spans="1:3" x14ac:dyDescent="0.25">
      <c r="A20" t="s">
        <v>138</v>
      </c>
      <c r="C20" t="s">
        <v>259</v>
      </c>
    </row>
    <row r="21" spans="1:3" x14ac:dyDescent="0.25">
      <c r="A21" t="s">
        <v>265</v>
      </c>
      <c r="C21" t="s">
        <v>138</v>
      </c>
    </row>
    <row r="22" spans="1:3" x14ac:dyDescent="0.25">
      <c r="A22" t="s">
        <v>107</v>
      </c>
      <c r="C22" t="s">
        <v>151</v>
      </c>
    </row>
    <row r="23" spans="1:3" x14ac:dyDescent="0.25">
      <c r="A23" t="s">
        <v>114</v>
      </c>
      <c r="C23" t="s">
        <v>215</v>
      </c>
    </row>
    <row r="24" spans="1:3" x14ac:dyDescent="0.25">
      <c r="A24" t="s">
        <v>203</v>
      </c>
      <c r="C24" t="s">
        <v>205</v>
      </c>
    </row>
    <row r="25" spans="1:3" x14ac:dyDescent="0.25">
      <c r="A25" t="s">
        <v>178</v>
      </c>
      <c r="C25" t="s">
        <v>309</v>
      </c>
    </row>
    <row r="26" spans="1:3" x14ac:dyDescent="0.25">
      <c r="A26" t="s">
        <v>223</v>
      </c>
      <c r="C26" t="s">
        <v>168</v>
      </c>
    </row>
    <row r="27" spans="1:3" x14ac:dyDescent="0.25">
      <c r="A27" t="s">
        <v>147</v>
      </c>
      <c r="C27" t="s">
        <v>128</v>
      </c>
    </row>
    <row r="28" spans="1:3" x14ac:dyDescent="0.25">
      <c r="A28" t="s">
        <v>168</v>
      </c>
      <c r="C28" t="s">
        <v>223</v>
      </c>
    </row>
    <row r="29" spans="1:3" x14ac:dyDescent="0.25">
      <c r="A29" t="s">
        <v>284</v>
      </c>
      <c r="C29" t="s">
        <v>167</v>
      </c>
    </row>
    <row r="30" spans="1:3" x14ac:dyDescent="0.25">
      <c r="A30" t="s">
        <v>279</v>
      </c>
      <c r="C30" t="s">
        <v>58</v>
      </c>
    </row>
    <row r="31" spans="1:3" x14ac:dyDescent="0.25">
      <c r="C31" t="s">
        <v>147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883"/>
  <sheetViews>
    <sheetView zoomScaleNormal="100" workbookViewId="0">
      <pane ySplit="1" topLeftCell="A830" activePane="bottomLeft" state="frozen"/>
      <selection activeCell="U1" sqref="U1"/>
      <selection pane="bottomLeft" activeCell="H837" sqref="H837"/>
    </sheetView>
  </sheetViews>
  <sheetFormatPr defaultColWidth="9.140625" defaultRowHeight="12" x14ac:dyDescent="0.2"/>
  <cols>
    <col min="1" max="1" width="21" style="1" customWidth="1"/>
    <col min="2" max="2" width="4.28515625" style="1" customWidth="1"/>
    <col min="3" max="3" width="3.7109375" style="62" customWidth="1"/>
    <col min="4" max="4" width="7.5703125" style="1" customWidth="1"/>
    <col min="5" max="5" width="8.7109375" style="1" customWidth="1"/>
    <col min="6" max="6" width="7.85546875" style="1" customWidth="1"/>
    <col min="7" max="7" width="8.42578125" style="1" bestFit="1" customWidth="1"/>
    <col min="8" max="8" width="6.42578125" style="20" customWidth="1"/>
    <col min="9" max="9" width="9.140625" style="1"/>
    <col min="10" max="11" width="6.5703125" style="1" customWidth="1"/>
    <col min="12" max="12" width="8.5703125" style="1" customWidth="1"/>
    <col min="13" max="13" width="5.7109375" style="1" customWidth="1"/>
    <col min="14" max="14" width="6.85546875" style="1" bestFit="1" customWidth="1"/>
    <col min="15" max="15" width="6.42578125" style="1" bestFit="1" customWidth="1"/>
    <col min="16" max="16" width="5.28515625" style="1" customWidth="1"/>
    <col min="17" max="17" width="7.28515625" style="19" customWidth="1"/>
    <col min="18" max="18" width="6.28515625" style="19" customWidth="1"/>
    <col min="19" max="19" width="5.28515625" style="19" customWidth="1"/>
    <col min="20" max="20" width="6.28515625" style="19" customWidth="1"/>
    <col min="21" max="21" width="7.5703125" style="18" customWidth="1"/>
    <col min="22" max="22" width="4.85546875" style="1" hidden="1" customWidth="1"/>
    <col min="23" max="23" width="39.140625" style="147" customWidth="1"/>
    <col min="24" max="24" width="4.7109375" style="1" customWidth="1"/>
    <col min="25" max="25" width="6" style="62" customWidth="1"/>
    <col min="26" max="26" width="9.140625" style="103"/>
    <col min="27" max="16384" width="9.140625" style="1"/>
  </cols>
  <sheetData>
    <row r="1" spans="1:26" ht="36" x14ac:dyDescent="0.2">
      <c r="A1" s="148" t="s">
        <v>130</v>
      </c>
      <c r="B1" s="145" t="s">
        <v>351</v>
      </c>
      <c r="C1" s="149" t="s">
        <v>71</v>
      </c>
      <c r="D1" s="148" t="s">
        <v>74</v>
      </c>
      <c r="E1" s="150" t="s">
        <v>352</v>
      </c>
      <c r="F1" s="150" t="s">
        <v>428</v>
      </c>
      <c r="G1" s="150" t="s">
        <v>353</v>
      </c>
      <c r="H1" s="151" t="s">
        <v>354</v>
      </c>
      <c r="I1" s="145" t="s">
        <v>75</v>
      </c>
      <c r="J1" s="145" t="s">
        <v>355</v>
      </c>
      <c r="K1" s="145" t="s">
        <v>356</v>
      </c>
      <c r="L1" s="150" t="s">
        <v>357</v>
      </c>
      <c r="M1" s="152" t="s">
        <v>76</v>
      </c>
      <c r="N1" s="145" t="s">
        <v>82</v>
      </c>
      <c r="O1" s="145" t="s">
        <v>80</v>
      </c>
      <c r="P1" s="145" t="s">
        <v>83</v>
      </c>
      <c r="Q1" s="153" t="s">
        <v>358</v>
      </c>
      <c r="R1" s="153" t="s">
        <v>359</v>
      </c>
      <c r="S1" s="153" t="s">
        <v>360</v>
      </c>
      <c r="T1" s="153" t="s">
        <v>132</v>
      </c>
      <c r="U1" s="154" t="s">
        <v>361</v>
      </c>
      <c r="V1" s="148" t="s">
        <v>362</v>
      </c>
      <c r="W1" s="155" t="s">
        <v>363</v>
      </c>
      <c r="X1" s="156" t="s">
        <v>364</v>
      </c>
      <c r="Y1" s="157" t="s">
        <v>365</v>
      </c>
      <c r="Z1" s="158" t="s">
        <v>429</v>
      </c>
    </row>
    <row r="2" spans="1:26" x14ac:dyDescent="0.2">
      <c r="A2" s="42" t="s">
        <v>394</v>
      </c>
      <c r="B2" s="1" t="str">
        <f>VLOOKUP(A2,Participanti!A:B,2,0)</f>
        <v>F</v>
      </c>
      <c r="C2" s="61">
        <v>1</v>
      </c>
      <c r="D2" s="43">
        <v>0</v>
      </c>
      <c r="E2" s="44">
        <v>0</v>
      </c>
      <c r="F2" s="44">
        <v>0</v>
      </c>
      <c r="G2" s="59">
        <f t="shared" ref="G2" si="0">AVERAGE(E2:F2)</f>
        <v>0</v>
      </c>
      <c r="H2" s="45">
        <v>0</v>
      </c>
      <c r="I2" s="11" t="e">
        <f t="shared" ref="I2" si="1">G2/D2</f>
        <v>#DIV/0!</v>
      </c>
      <c r="J2" s="31">
        <f t="shared" ref="J2" si="2">IF(B2="F",IF(D2&lt;2.5,0,IF(D2&gt;19.99,5,D2/4)),IF(D2&lt;3,0, IF(D2&gt;20.99,5,D2/4.2)))</f>
        <v>0</v>
      </c>
      <c r="K2" s="31">
        <f>IF(J2=0,0,IF(B2="F",VLOOKUP(I2,Barem!$G$2:$H$16,2,1),VLOOKUP(I2,Barem!$G$17:$H$31,2,1)))</f>
        <v>0</v>
      </c>
      <c r="L2" s="43">
        <v>0</v>
      </c>
      <c r="M2" s="93" t="s">
        <v>516</v>
      </c>
      <c r="N2" s="10">
        <f t="shared" ref="N2:P2" si="3">IF($M2=N$1,50%,25%)</f>
        <v>0.25</v>
      </c>
      <c r="O2" s="10">
        <f t="shared" si="3"/>
        <v>0.25</v>
      </c>
      <c r="P2" s="10">
        <f t="shared" si="3"/>
        <v>0.25</v>
      </c>
      <c r="Q2" s="33">
        <v>0</v>
      </c>
      <c r="R2" s="19">
        <f>IF(D2&gt;21,VLOOKUP(D2,Barem!$S$1:$T$141,2,1),0)</f>
        <v>0</v>
      </c>
      <c r="S2" s="102">
        <f>IF(D2&lt;1,0,IF(B2="F",VLOOKUP(I2,Barem!$W$2:$Y$13,2,1),VLOOKUP(I2,Barem!$W$14:$Y$25,2,1)))</f>
        <v>0</v>
      </c>
      <c r="T2" s="19">
        <f>VLOOKUP(A2,Participanti!A:C,3,0)</f>
        <v>0</v>
      </c>
      <c r="U2" s="17">
        <v>0.5</v>
      </c>
      <c r="V2" s="49"/>
      <c r="W2" s="146"/>
      <c r="X2" s="104">
        <f t="shared" ref="X2:X65" si="4">COUNTIFS(A:A,A2,M:M,M2)</f>
        <v>1</v>
      </c>
      <c r="Y2" s="63">
        <f t="shared" ref="Y2:Y65" si="5">COUNTIFS(A:A,A2,C:C,C2)</f>
        <v>1</v>
      </c>
      <c r="Z2" s="103" t="str">
        <f>VLOOKUP(A2,Participanti!A:E,5,0)</f>
        <v>Gold</v>
      </c>
    </row>
    <row r="3" spans="1:26" x14ac:dyDescent="0.2">
      <c r="A3" s="42" t="s">
        <v>144</v>
      </c>
      <c r="B3" s="1" t="str">
        <f>VLOOKUP(A3,Participanti!A:B,2,0)</f>
        <v>M</v>
      </c>
      <c r="C3" s="61">
        <v>1</v>
      </c>
      <c r="D3" s="43">
        <v>25</v>
      </c>
      <c r="E3" s="44">
        <v>7.3252314814814812E-2</v>
      </c>
      <c r="F3" s="44">
        <v>7.3252314814814812E-2</v>
      </c>
      <c r="G3" s="59">
        <f t="shared" ref="G3:G66" si="6">AVERAGE(E3:F3)</f>
        <v>7.3252314814814812E-2</v>
      </c>
      <c r="H3" s="45">
        <v>0</v>
      </c>
      <c r="I3" s="11">
        <f t="shared" ref="I3:I66" si="7">G3/D3</f>
        <v>2.9300925925925926E-3</v>
      </c>
      <c r="J3" s="31">
        <f t="shared" ref="J3:J65" si="8">IF(B3="F",IF(D3&lt;2.5,0,IF(D3&gt;19.99,5,D3/4)),IF(D3&lt;3,0, IF(D3&gt;20.99,5,D3/4.2)))</f>
        <v>5</v>
      </c>
      <c r="K3" s="31">
        <f>IF(J3=0,0,IF(B3="F",VLOOKUP(I3,Barem!$G$2:$H$16,2,1),VLOOKUP(I3,Barem!$G$17:$H$31,2,1)))</f>
        <v>4.75</v>
      </c>
      <c r="L3" s="43">
        <v>4.75</v>
      </c>
      <c r="M3" s="93" t="str">
        <f>VLOOKUP(C3,Barem!K:Q,7,0)</f>
        <v>D</v>
      </c>
      <c r="N3" s="10">
        <f t="shared" ref="N3:P21" si="9">IF($M3=N$1,50%,25%)</f>
        <v>0.5</v>
      </c>
      <c r="O3" s="10">
        <f t="shared" si="9"/>
        <v>0.25</v>
      </c>
      <c r="P3" s="10">
        <f t="shared" si="9"/>
        <v>0.25</v>
      </c>
      <c r="Q3" s="33">
        <f>IF(B3="M",IF(AND(H3&gt;=200,H3&lt;500,I3&lt;Barem!$M$21),H3/1500,IF(AND(H3&gt;=500,H3&lt;750,I3&lt;Barem!$M$22),H3/1500,IF(AND(H3&gt;=750,H3&lt;1000,I3&lt;Barem!$M$23),H3/1500,IF(AND(H3&gt;=1000,H3&lt;1500,I3&lt;Barem!$M$24),H3/1500,IF(AND(H3&gt;=1500,H3&lt;2000,I3&lt;Barem!$M$25),H3/1500,IF(AND(H3&gt;=2000,H3&lt;3000,I3&lt;Barem!$M$26),H3/1500,IF(AND(H3&gt;=3000,I3&lt;Barem!$M$27),H3/1500,0))))))),IF(AND(H3&gt;=200,H3&lt;500,I3&lt;Barem!$N$21),H3/1500,IF(AND(H3&gt;=500,H3&lt;750,I3&lt;Barem!$N$22),H3/1500,IF(AND(H3&gt;=750,H3&lt;1000,I3&lt;Barem!$N$23),H3/1500,IF(AND(H3&gt;=1000,H3&lt;1500,I3&lt;Barem!$N$24),H3/1500,IF(AND(H3&gt;=1500,H3&lt;2000,I3&lt;Barem!$N$25),H3/1500,IF(AND(H3&gt;=2000,H3&lt;3000,I3&lt;Barem!$N$26),H3/1500,IF(AND(H3&gt;=3000,I3&lt;Barem!$N$27),H3/1500,0))))))))</f>
        <v>0</v>
      </c>
      <c r="R3" s="19">
        <f>IF(D3&gt;21,VLOOKUP(D3,Barem!$S$1:$T$141,2,1),0)</f>
        <v>0.2</v>
      </c>
      <c r="S3" s="102">
        <f>IF(D3&lt;1,0,IF(B3="F",VLOOKUP(I3,Barem!$W$2:$Y$13,2,1),VLOOKUP(I3,Barem!$W$14:$Y$25,2,1)))</f>
        <v>0</v>
      </c>
      <c r="T3" s="19">
        <f>VLOOKUP(A3,Participanti!A:C,3,0)</f>
        <v>0</v>
      </c>
      <c r="U3" s="17">
        <f t="shared" ref="U3:U66" si="10">IF(H3&lt;0,0,J3*N3+K3*O3+L3*P3+Q3+R3+S3+T3)</f>
        <v>5.0750000000000002</v>
      </c>
      <c r="V3" s="49"/>
      <c r="W3" s="146"/>
      <c r="X3" s="104">
        <f t="shared" si="4"/>
        <v>5</v>
      </c>
      <c r="Y3" s="63">
        <f t="shared" si="5"/>
        <v>1</v>
      </c>
      <c r="Z3" s="103" t="str">
        <f>VLOOKUP(A3,Participanti!A:E,5,0)</f>
        <v>Gold</v>
      </c>
    </row>
    <row r="4" spans="1:26" x14ac:dyDescent="0.2">
      <c r="A4" s="42" t="s">
        <v>335</v>
      </c>
      <c r="B4" s="1" t="str">
        <f>VLOOKUP(A4,Participanti!A:B,2,0)</f>
        <v>F</v>
      </c>
      <c r="C4" s="61">
        <v>1</v>
      </c>
      <c r="D4" s="43">
        <v>10.62</v>
      </c>
      <c r="E4" s="44">
        <v>4.0162037037037038E-2</v>
      </c>
      <c r="F4" s="44">
        <v>4.0219907407407406E-2</v>
      </c>
      <c r="G4" s="59">
        <f t="shared" si="6"/>
        <v>4.0190972222222218E-2</v>
      </c>
      <c r="H4" s="45">
        <v>45</v>
      </c>
      <c r="I4" s="11">
        <f t="shared" si="7"/>
        <v>3.7844606612261978E-3</v>
      </c>
      <c r="J4" s="31">
        <f t="shared" si="8"/>
        <v>2.6549999999999998</v>
      </c>
      <c r="K4" s="31">
        <f>IF(J4=0,0,IF(B4="F",VLOOKUP(I4,Barem!$G$2:$H$16,2,1),VLOOKUP(I4,Barem!$G$17:$H$31,2,1)))</f>
        <v>4</v>
      </c>
      <c r="L4" s="43">
        <v>2.5</v>
      </c>
      <c r="M4" s="93" t="s">
        <v>83</v>
      </c>
      <c r="N4" s="10">
        <f t="shared" si="9"/>
        <v>0.25</v>
      </c>
      <c r="O4" s="10">
        <f t="shared" si="9"/>
        <v>0.25</v>
      </c>
      <c r="P4" s="10">
        <f t="shared" si="9"/>
        <v>0.5</v>
      </c>
      <c r="Q4" s="33">
        <f>IF(B4="M",IF(AND(H4&gt;=200,H4&lt;500,I4&lt;Barem!$M$21),H4/1500,IF(AND(H4&gt;=500,H4&lt;750,I4&lt;Barem!$M$22),H4/1500,IF(AND(H4&gt;=750,H4&lt;1000,I4&lt;Barem!$M$23),H4/1500,IF(AND(H4&gt;=1000,H4&lt;1500,I4&lt;Barem!$M$24),H4/1500,IF(AND(H4&gt;=1500,H4&lt;2000,I4&lt;Barem!$M$25),H4/1500,IF(AND(H4&gt;=2000,H4&lt;3000,I4&lt;Barem!$M$26),H4/1500,IF(AND(H4&gt;=3000,I4&lt;Barem!$M$27),H4/1500,0))))))),IF(AND(H4&gt;=200,H4&lt;500,I4&lt;Barem!$N$21),H4/1500,IF(AND(H4&gt;=500,H4&lt;750,I4&lt;Barem!$N$22),H4/1500,IF(AND(H4&gt;=750,H4&lt;1000,I4&lt;Barem!$N$23),H4/1500,IF(AND(H4&gt;=1000,H4&lt;1500,I4&lt;Barem!$N$24),H4/1500,IF(AND(H4&gt;=1500,H4&lt;2000,I4&lt;Barem!$N$25),H4/1500,IF(AND(H4&gt;=2000,H4&lt;3000,I4&lt;Barem!$N$26),H4/1500,IF(AND(H4&gt;=3000,I4&lt;Barem!$N$27),H4/1500,0))))))))</f>
        <v>0</v>
      </c>
      <c r="R4" s="19">
        <f>IF(D4&gt;21,VLOOKUP(D4,Barem!$S$1:$T$141,2,1),0)</f>
        <v>0</v>
      </c>
      <c r="S4" s="102">
        <f>IF(D4&lt;1,0,IF(B4="F",VLOOKUP(I4,Barem!$W$2:$Y$13,2,1),VLOOKUP(I4,Barem!$W$14:$Y$25,2,1)))</f>
        <v>0</v>
      </c>
      <c r="T4" s="19">
        <f>VLOOKUP(A4,Participanti!A:C,3,0)</f>
        <v>0.4</v>
      </c>
      <c r="U4" s="17">
        <f t="shared" si="10"/>
        <v>3.3137499999999998</v>
      </c>
      <c r="V4" s="49"/>
      <c r="W4" s="146"/>
      <c r="X4" s="104">
        <f t="shared" si="4"/>
        <v>5</v>
      </c>
      <c r="Y4" s="63">
        <f t="shared" si="5"/>
        <v>1</v>
      </c>
      <c r="Z4" s="103" t="str">
        <f>VLOOKUP(A4,Participanti!A:E,5,0)</f>
        <v>Gold</v>
      </c>
    </row>
    <row r="5" spans="1:26" x14ac:dyDescent="0.2">
      <c r="A5" s="42" t="s">
        <v>315</v>
      </c>
      <c r="B5" s="1" t="str">
        <f>VLOOKUP(A5,Participanti!A:B,2,0)</f>
        <v>F</v>
      </c>
      <c r="C5" s="61">
        <v>1</v>
      </c>
      <c r="D5" s="43">
        <v>20.04</v>
      </c>
      <c r="E5" s="44">
        <v>7.8113425925925919E-2</v>
      </c>
      <c r="F5" s="44">
        <v>8.0057870370370376E-2</v>
      </c>
      <c r="G5" s="59">
        <f t="shared" si="6"/>
        <v>7.9085648148148141E-2</v>
      </c>
      <c r="H5" s="45">
        <v>100</v>
      </c>
      <c r="I5" s="11">
        <f t="shared" si="7"/>
        <v>3.9463896281511047E-3</v>
      </c>
      <c r="J5" s="31">
        <f t="shared" si="8"/>
        <v>5</v>
      </c>
      <c r="K5" s="31">
        <f>IF(J5=0,0,IF(B5="F",VLOOKUP(I5,Barem!$G$2:$H$16,2,1),VLOOKUP(I5,Barem!$G$17:$H$31,2,1)))</f>
        <v>3.75</v>
      </c>
      <c r="L5" s="43">
        <v>5</v>
      </c>
      <c r="M5" s="93" t="str">
        <f>VLOOKUP(C5,Barem!K:Q,7,0)</f>
        <v>D</v>
      </c>
      <c r="N5" s="10">
        <f t="shared" si="9"/>
        <v>0.5</v>
      </c>
      <c r="O5" s="10">
        <f t="shared" si="9"/>
        <v>0.25</v>
      </c>
      <c r="P5" s="10">
        <f t="shared" si="9"/>
        <v>0.25</v>
      </c>
      <c r="Q5" s="33">
        <f>IF(B5="M",IF(AND(H5&gt;=200,H5&lt;500,I5&lt;Barem!$M$21),H5/1500,IF(AND(H5&gt;=500,H5&lt;750,I5&lt;Barem!$M$22),H5/1500,IF(AND(H5&gt;=750,H5&lt;1000,I5&lt;Barem!$M$23),H5/1500,IF(AND(H5&gt;=1000,H5&lt;1500,I5&lt;Barem!$M$24),H5/1500,IF(AND(H5&gt;=1500,H5&lt;2000,I5&lt;Barem!$M$25),H5/1500,IF(AND(H5&gt;=2000,H5&lt;3000,I5&lt;Barem!$M$26),H5/1500,IF(AND(H5&gt;=3000,I5&lt;Barem!$M$27),H5/1500,0))))))),IF(AND(H5&gt;=200,H5&lt;500,I5&lt;Barem!$N$21),H5/1500,IF(AND(H5&gt;=500,H5&lt;750,I5&lt;Barem!$N$22),H5/1500,IF(AND(H5&gt;=750,H5&lt;1000,I5&lt;Barem!$N$23),H5/1500,IF(AND(H5&gt;=1000,H5&lt;1500,I5&lt;Barem!$N$24),H5/1500,IF(AND(H5&gt;=1500,H5&lt;2000,I5&lt;Barem!$N$25),H5/1500,IF(AND(H5&gt;=2000,H5&lt;3000,I5&lt;Barem!$N$26),H5/1500,IF(AND(H5&gt;=3000,I5&lt;Barem!$N$27),H5/1500,0))))))))</f>
        <v>0</v>
      </c>
      <c r="R5" s="19">
        <f>IF(D5&gt;21,VLOOKUP(D5,Barem!$S$1:$T$141,2,1),0)</f>
        <v>0</v>
      </c>
      <c r="S5" s="102">
        <f>IF(D5&lt;1,0,IF(B5="F",VLOOKUP(I5,Barem!$W$2:$Y$13,2,1),VLOOKUP(I5,Barem!$W$14:$Y$25,2,1)))</f>
        <v>0</v>
      </c>
      <c r="T5" s="19">
        <f>VLOOKUP(A5,Participanti!A:C,3,0)</f>
        <v>0</v>
      </c>
      <c r="U5" s="17">
        <f t="shared" si="10"/>
        <v>4.6875</v>
      </c>
      <c r="V5" s="49"/>
      <c r="W5" s="146"/>
      <c r="X5" s="104">
        <f t="shared" si="4"/>
        <v>5</v>
      </c>
      <c r="Y5" s="63">
        <f t="shared" si="5"/>
        <v>1</v>
      </c>
      <c r="Z5" s="103" t="str">
        <f>VLOOKUP(A5,Participanti!A:E,5,0)</f>
        <v>Gold</v>
      </c>
    </row>
    <row r="6" spans="1:26" x14ac:dyDescent="0.2">
      <c r="A6" s="42" t="s">
        <v>160</v>
      </c>
      <c r="B6" s="1" t="str">
        <f>VLOOKUP(A6,Participanti!A:B,2,0)</f>
        <v>M</v>
      </c>
      <c r="C6" s="61">
        <v>1</v>
      </c>
      <c r="D6" s="43">
        <v>20.010000000000002</v>
      </c>
      <c r="E6" s="44">
        <v>6.4664351851851848E-2</v>
      </c>
      <c r="F6" s="44">
        <v>6.4664351851851848E-2</v>
      </c>
      <c r="G6" s="59">
        <f t="shared" si="6"/>
        <v>6.4664351851851848E-2</v>
      </c>
      <c r="H6" s="45">
        <v>12</v>
      </c>
      <c r="I6" s="11">
        <f t="shared" si="7"/>
        <v>3.2316017916967439E-3</v>
      </c>
      <c r="J6" s="31">
        <f t="shared" si="8"/>
        <v>4.7642857142857142</v>
      </c>
      <c r="K6" s="31">
        <f>IF(J6=0,0,IF(B6="F",VLOOKUP(I6,Barem!$G$2:$H$16,2,1),VLOOKUP(I6,Barem!$G$17:$H$31,2,1)))</f>
        <v>4.25</v>
      </c>
      <c r="L6" s="43">
        <v>2.25</v>
      </c>
      <c r="M6" s="93" t="s">
        <v>80</v>
      </c>
      <c r="N6" s="10">
        <f t="shared" si="9"/>
        <v>0.25</v>
      </c>
      <c r="O6" s="10">
        <f t="shared" si="9"/>
        <v>0.5</v>
      </c>
      <c r="P6" s="10">
        <f t="shared" si="9"/>
        <v>0.25</v>
      </c>
      <c r="Q6" s="33">
        <f>IF(B6="M",IF(AND(H6&gt;=200,H6&lt;500,I6&lt;Barem!$M$21),H6/1500,IF(AND(H6&gt;=500,H6&lt;750,I6&lt;Barem!$M$22),H6/1500,IF(AND(H6&gt;=750,H6&lt;1000,I6&lt;Barem!$M$23),H6/1500,IF(AND(H6&gt;=1000,H6&lt;1500,I6&lt;Barem!$M$24),H6/1500,IF(AND(H6&gt;=1500,H6&lt;2000,I6&lt;Barem!$M$25),H6/1500,IF(AND(H6&gt;=2000,H6&lt;3000,I6&lt;Barem!$M$26),H6/1500,IF(AND(H6&gt;=3000,I6&lt;Barem!$M$27),H6/1500,0))))))),IF(AND(H6&gt;=200,H6&lt;500,I6&lt;Barem!$N$21),H6/1500,IF(AND(H6&gt;=500,H6&lt;750,I6&lt;Barem!$N$22),H6/1500,IF(AND(H6&gt;=750,H6&lt;1000,I6&lt;Barem!$N$23),H6/1500,IF(AND(H6&gt;=1000,H6&lt;1500,I6&lt;Barem!$N$24),H6/1500,IF(AND(H6&gt;=1500,H6&lt;2000,I6&lt;Barem!$N$25),H6/1500,IF(AND(H6&gt;=2000,H6&lt;3000,I6&lt;Barem!$N$26),H6/1500,IF(AND(H6&gt;=3000,I6&lt;Barem!$N$27),H6/1500,0))))))))</f>
        <v>0</v>
      </c>
      <c r="R6" s="19">
        <f>IF(D6&gt;21,VLOOKUP(D6,Barem!$S$1:$T$141,2,1),0)</f>
        <v>0</v>
      </c>
      <c r="S6" s="102">
        <f>IF(D6&lt;1,0,IF(B6="F",VLOOKUP(I6,Barem!$W$2:$Y$13,2,1),VLOOKUP(I6,Barem!$W$14:$Y$25,2,1)))</f>
        <v>0</v>
      </c>
      <c r="T6" s="19">
        <f>VLOOKUP(A6,Participanti!A:C,3,0)</f>
        <v>0</v>
      </c>
      <c r="U6" s="17">
        <f t="shared" si="10"/>
        <v>3.8785714285714286</v>
      </c>
      <c r="V6" s="49"/>
      <c r="W6" s="146"/>
      <c r="X6" s="104">
        <f t="shared" si="4"/>
        <v>5</v>
      </c>
      <c r="Y6" s="63">
        <f t="shared" si="5"/>
        <v>1</v>
      </c>
      <c r="Z6" s="103" t="str">
        <f>VLOOKUP(A6,Participanti!A:E,5,0)</f>
        <v>Gold</v>
      </c>
    </row>
    <row r="7" spans="1:26" x14ac:dyDescent="0.2">
      <c r="A7" s="42" t="s">
        <v>164</v>
      </c>
      <c r="B7" s="1" t="str">
        <f>VLOOKUP(A7,Participanti!A:B,2,0)</f>
        <v>M</v>
      </c>
      <c r="C7" s="61">
        <v>1</v>
      </c>
      <c r="D7" s="43">
        <v>13.15</v>
      </c>
      <c r="E7" s="44">
        <v>4.4930555555555557E-2</v>
      </c>
      <c r="F7" s="44">
        <v>4.642361111111111E-2</v>
      </c>
      <c r="G7" s="59">
        <f t="shared" si="6"/>
        <v>4.5677083333333333E-2</v>
      </c>
      <c r="H7" s="45">
        <v>25</v>
      </c>
      <c r="I7" s="11">
        <f t="shared" si="7"/>
        <v>3.4735424588086183E-3</v>
      </c>
      <c r="J7" s="31">
        <f t="shared" si="8"/>
        <v>3.1309523809523809</v>
      </c>
      <c r="K7" s="31">
        <f>IF(J7=0,0,IF(B7="F",VLOOKUP(I7,Barem!$G$2:$H$16,2,1),VLOOKUP(I7,Barem!$G$17:$H$31,2,1)))</f>
        <v>4</v>
      </c>
      <c r="L7" s="43">
        <v>4.5</v>
      </c>
      <c r="M7" s="93" t="s">
        <v>83</v>
      </c>
      <c r="N7" s="10">
        <f t="shared" si="9"/>
        <v>0.25</v>
      </c>
      <c r="O7" s="10">
        <f t="shared" si="9"/>
        <v>0.25</v>
      </c>
      <c r="P7" s="10">
        <f t="shared" si="9"/>
        <v>0.5</v>
      </c>
      <c r="Q7" s="33">
        <f>IF(B7="M",IF(AND(H7&gt;=200,H7&lt;500,I7&lt;Barem!$M$21),H7/1500,IF(AND(H7&gt;=500,H7&lt;750,I7&lt;Barem!$M$22),H7/1500,IF(AND(H7&gt;=750,H7&lt;1000,I7&lt;Barem!$M$23),H7/1500,IF(AND(H7&gt;=1000,H7&lt;1500,I7&lt;Barem!$M$24),H7/1500,IF(AND(H7&gt;=1500,H7&lt;2000,I7&lt;Barem!$M$25),H7/1500,IF(AND(H7&gt;=2000,H7&lt;3000,I7&lt;Barem!$M$26),H7/1500,IF(AND(H7&gt;=3000,I7&lt;Barem!$M$27),H7/1500,0))))))),IF(AND(H7&gt;=200,H7&lt;500,I7&lt;Barem!$N$21),H7/1500,IF(AND(H7&gt;=500,H7&lt;750,I7&lt;Barem!$N$22),H7/1500,IF(AND(H7&gt;=750,H7&lt;1000,I7&lt;Barem!$N$23),H7/1500,IF(AND(H7&gt;=1000,H7&lt;1500,I7&lt;Barem!$N$24),H7/1500,IF(AND(H7&gt;=1500,H7&lt;2000,I7&lt;Barem!$N$25),H7/1500,IF(AND(H7&gt;=2000,H7&lt;3000,I7&lt;Barem!$N$26),H7/1500,IF(AND(H7&gt;=3000,I7&lt;Barem!$N$27),H7/1500,0))))))))</f>
        <v>0</v>
      </c>
      <c r="R7" s="19">
        <f>IF(D7&gt;21,VLOOKUP(D7,Barem!$S$1:$T$141,2,1),0)</f>
        <v>0</v>
      </c>
      <c r="S7" s="102">
        <f>IF(D7&lt;1,0,IF(B7="F",VLOOKUP(I7,Barem!$W$2:$Y$13,2,1),VLOOKUP(I7,Barem!$W$14:$Y$25,2,1)))</f>
        <v>0</v>
      </c>
      <c r="T7" s="19">
        <f>VLOOKUP(A7,Participanti!A:C,3,0)</f>
        <v>0</v>
      </c>
      <c r="U7" s="17">
        <f t="shared" si="10"/>
        <v>4.0327380952380949</v>
      </c>
      <c r="V7" s="49"/>
      <c r="W7" s="146"/>
      <c r="X7" s="104">
        <f t="shared" si="4"/>
        <v>5</v>
      </c>
      <c r="Y7" s="63">
        <f t="shared" si="5"/>
        <v>1</v>
      </c>
      <c r="Z7" s="103" t="str">
        <f>VLOOKUP(A7,Participanti!A:E,5,0)</f>
        <v>Gold</v>
      </c>
    </row>
    <row r="8" spans="1:26" x14ac:dyDescent="0.2">
      <c r="A8" s="42" t="s">
        <v>346</v>
      </c>
      <c r="B8" s="1" t="str">
        <f>VLOOKUP(A8,Participanti!A:B,2,0)</f>
        <v>M</v>
      </c>
      <c r="C8" s="61">
        <v>1</v>
      </c>
      <c r="D8" s="43">
        <v>16.12</v>
      </c>
      <c r="E8" s="44">
        <v>9.5856481481481487E-2</v>
      </c>
      <c r="F8" s="44">
        <v>9.8993055555555556E-2</v>
      </c>
      <c r="G8" s="59">
        <f t="shared" si="6"/>
        <v>9.7424768518518529E-2</v>
      </c>
      <c r="H8" s="45">
        <v>1226</v>
      </c>
      <c r="I8" s="11">
        <f t="shared" si="7"/>
        <v>6.0437201314217448E-3</v>
      </c>
      <c r="J8" s="31">
        <f t="shared" si="8"/>
        <v>3.8380952380952382</v>
      </c>
      <c r="K8" s="31">
        <f>IF(J8=0,0,IF(B8="F",VLOOKUP(I8,Barem!$G$2:$H$16,2,1),VLOOKUP(I8,Barem!$G$17:$H$31,2,1)))</f>
        <v>0</v>
      </c>
      <c r="L8" s="43">
        <v>2.75</v>
      </c>
      <c r="M8" s="93" t="s">
        <v>83</v>
      </c>
      <c r="N8" s="10">
        <f t="shared" si="9"/>
        <v>0.25</v>
      </c>
      <c r="O8" s="10">
        <f t="shared" si="9"/>
        <v>0.25</v>
      </c>
      <c r="P8" s="10">
        <f t="shared" si="9"/>
        <v>0.5</v>
      </c>
      <c r="Q8" s="33">
        <f>IF(B8="M",IF(AND(H8&gt;=200,H8&lt;500,I8&lt;Barem!$M$21),H8/1500,IF(AND(H8&gt;=500,H8&lt;750,I8&lt;Barem!$M$22),H8/1500,IF(AND(H8&gt;=750,H8&lt;1000,I8&lt;Barem!$M$23),H8/1500,IF(AND(H8&gt;=1000,H8&lt;1500,I8&lt;Barem!$M$24),H8/1500,IF(AND(H8&gt;=1500,H8&lt;2000,I8&lt;Barem!$M$25),H8/1500,IF(AND(H8&gt;=2000,H8&lt;3000,I8&lt;Barem!$M$26),H8/1500,IF(AND(H8&gt;=3000,I8&lt;Barem!$M$27),H8/1500,0))))))),IF(AND(H8&gt;=200,H8&lt;500,I8&lt;Barem!$N$21),H8/1500,IF(AND(H8&gt;=500,H8&lt;750,I8&lt;Barem!$N$22),H8/1500,IF(AND(H8&gt;=750,H8&lt;1000,I8&lt;Barem!$N$23),H8/1500,IF(AND(H8&gt;=1000,H8&lt;1500,I8&lt;Barem!$N$24),H8/1500,IF(AND(H8&gt;=1500,H8&lt;2000,I8&lt;Barem!$N$25),H8/1500,IF(AND(H8&gt;=2000,H8&lt;3000,I8&lt;Barem!$N$26),H8/1500,IF(AND(H8&gt;=3000,I8&lt;Barem!$N$27),H8/1500,0))))))))</f>
        <v>0.81733333333333336</v>
      </c>
      <c r="R8" s="19">
        <f>IF(D8&gt;21,VLOOKUP(D8,Barem!$S$1:$T$141,2,1),0)</f>
        <v>0</v>
      </c>
      <c r="S8" s="102">
        <f>IF(D8&lt;1,0,IF(B8="F",VLOOKUP(I8,Barem!$W$2:$Y$13,2,1),VLOOKUP(I8,Barem!$W$14:$Y$25,2,1)))</f>
        <v>0</v>
      </c>
      <c r="T8" s="19">
        <f>VLOOKUP(A8,Participanti!A:C,3,0)</f>
        <v>0</v>
      </c>
      <c r="U8" s="17">
        <f t="shared" si="10"/>
        <v>3.1518571428571431</v>
      </c>
      <c r="V8" s="49"/>
      <c r="W8" s="146"/>
      <c r="X8" s="104">
        <f t="shared" si="4"/>
        <v>5</v>
      </c>
      <c r="Y8" s="63">
        <f t="shared" si="5"/>
        <v>1</v>
      </c>
      <c r="Z8" s="103" t="str">
        <f>VLOOKUP(A8,Participanti!A:E,5,0)</f>
        <v>Gold</v>
      </c>
    </row>
    <row r="9" spans="1:26" x14ac:dyDescent="0.2">
      <c r="A9" s="42" t="s">
        <v>7</v>
      </c>
      <c r="B9" s="1" t="str">
        <f>VLOOKUP(A9,Participanti!A:B,2,0)</f>
        <v>M</v>
      </c>
      <c r="C9" s="61">
        <v>1</v>
      </c>
      <c r="D9" s="43">
        <v>21.06</v>
      </c>
      <c r="E9" s="44" t="s">
        <v>515</v>
      </c>
      <c r="F9" s="44">
        <v>0.19863425925925926</v>
      </c>
      <c r="G9" s="59">
        <f t="shared" si="6"/>
        <v>0.19863425925925926</v>
      </c>
      <c r="H9" s="45">
        <v>1140</v>
      </c>
      <c r="I9" s="11">
        <f t="shared" si="7"/>
        <v>9.4318261756533364E-3</v>
      </c>
      <c r="J9" s="31">
        <f t="shared" si="8"/>
        <v>5</v>
      </c>
      <c r="K9" s="31">
        <f>IF(J9=0,0,IF(B9="F",VLOOKUP(I9,Barem!$G$2:$H$16,2,1),VLOOKUP(I9,Barem!$G$17:$H$31,2,1)))</f>
        <v>0</v>
      </c>
      <c r="L9" s="43">
        <v>0.5</v>
      </c>
      <c r="M9" s="93" t="s">
        <v>80</v>
      </c>
      <c r="N9" s="10">
        <f t="shared" si="9"/>
        <v>0.25</v>
      </c>
      <c r="O9" s="10">
        <f t="shared" si="9"/>
        <v>0.5</v>
      </c>
      <c r="P9" s="10">
        <f t="shared" si="9"/>
        <v>0.25</v>
      </c>
      <c r="Q9" s="33">
        <f>IF(B9="M",IF(AND(H9&gt;=200,H9&lt;500,I9&lt;Barem!$M$21),H9/1500,IF(AND(H9&gt;=500,H9&lt;750,I9&lt;Barem!$M$22),H9/1500,IF(AND(H9&gt;=750,H9&lt;1000,I9&lt;Barem!$M$23),H9/1500,IF(AND(H9&gt;=1000,H9&lt;1500,I9&lt;Barem!$M$24),H9/1500,IF(AND(H9&gt;=1500,H9&lt;2000,I9&lt;Barem!$M$25),H9/1500,IF(AND(H9&gt;=2000,H9&lt;3000,I9&lt;Barem!$M$26),H9/1500,IF(AND(H9&gt;=3000,I9&lt;Barem!$M$27),H9/1500,0))))))),IF(AND(H9&gt;=200,H9&lt;500,I9&lt;Barem!$N$21),H9/1500,IF(AND(H9&gt;=500,H9&lt;750,I9&lt;Barem!$N$22),H9/1500,IF(AND(H9&gt;=750,H9&lt;1000,I9&lt;Barem!$N$23),H9/1500,IF(AND(H9&gt;=1000,H9&lt;1500,I9&lt;Barem!$N$24),H9/1500,IF(AND(H9&gt;=1500,H9&lt;2000,I9&lt;Barem!$N$25),H9/1500,IF(AND(H9&gt;=2000,H9&lt;3000,I9&lt;Barem!$N$26),H9/1500,IF(AND(H9&gt;=3000,I9&lt;Barem!$N$27),H9/1500,0))))))))</f>
        <v>0</v>
      </c>
      <c r="R9" s="19">
        <f>IF(D9&gt;21,VLOOKUP(D9,Barem!$S$1:$T$141,2,1),0)</f>
        <v>0</v>
      </c>
      <c r="S9" s="102">
        <f>IF(D9&lt;1,0,IF(B9="F",VLOOKUP(I9,Barem!$W$2:$Y$13,2,1),VLOOKUP(I9,Barem!$W$14:$Y$25,2,1)))</f>
        <v>0</v>
      </c>
      <c r="T9" s="19">
        <f>VLOOKUP(A9,Participanti!A:C,3,0)</f>
        <v>0.4</v>
      </c>
      <c r="U9" s="17">
        <f t="shared" si="10"/>
        <v>1.7749999999999999</v>
      </c>
      <c r="V9" s="49"/>
      <c r="W9" s="146"/>
      <c r="X9" s="104">
        <f t="shared" si="4"/>
        <v>5</v>
      </c>
      <c r="Y9" s="63">
        <f t="shared" si="5"/>
        <v>1</v>
      </c>
      <c r="Z9" s="103" t="str">
        <f>VLOOKUP(A9,Participanti!A:E,5,0)</f>
        <v>Gold</v>
      </c>
    </row>
    <row r="10" spans="1:26" x14ac:dyDescent="0.2">
      <c r="A10" s="42" t="s">
        <v>182</v>
      </c>
      <c r="B10" s="1" t="str">
        <f>VLOOKUP(A10,Participanti!A:B,2,0)</f>
        <v>M</v>
      </c>
      <c r="C10" s="61">
        <v>1</v>
      </c>
      <c r="D10" s="43">
        <v>21.52</v>
      </c>
      <c r="E10" s="44">
        <v>8.5706018518518515E-2</v>
      </c>
      <c r="F10" s="44">
        <v>8.8159722222222223E-2</v>
      </c>
      <c r="G10" s="59">
        <f t="shared" si="6"/>
        <v>8.6932870370370369E-2</v>
      </c>
      <c r="H10" s="45">
        <v>88</v>
      </c>
      <c r="I10" s="11">
        <f t="shared" si="7"/>
        <v>4.0396315227867272E-3</v>
      </c>
      <c r="J10" s="31">
        <f t="shared" si="8"/>
        <v>5</v>
      </c>
      <c r="K10" s="31">
        <f>IF(J10=0,0,IF(B10="F",VLOOKUP(I10,Barem!$G$2:$H$16,2,1),VLOOKUP(I10,Barem!$G$17:$H$31,2,1)))</f>
        <v>3</v>
      </c>
      <c r="L10" s="43">
        <v>4</v>
      </c>
      <c r="M10" s="93" t="s">
        <v>83</v>
      </c>
      <c r="N10" s="10">
        <f t="shared" si="9"/>
        <v>0.25</v>
      </c>
      <c r="O10" s="10">
        <f t="shared" si="9"/>
        <v>0.25</v>
      </c>
      <c r="P10" s="10">
        <f t="shared" si="9"/>
        <v>0.5</v>
      </c>
      <c r="Q10" s="33">
        <f>IF(B10="M",IF(AND(H10&gt;=200,H10&lt;500,I10&lt;Barem!$M$21),H10/1500,IF(AND(H10&gt;=500,H10&lt;750,I10&lt;Barem!$M$22),H10/1500,IF(AND(H10&gt;=750,H10&lt;1000,I10&lt;Barem!$M$23),H10/1500,IF(AND(H10&gt;=1000,H10&lt;1500,I10&lt;Barem!$M$24),H10/1500,IF(AND(H10&gt;=1500,H10&lt;2000,I10&lt;Barem!$M$25),H10/1500,IF(AND(H10&gt;=2000,H10&lt;3000,I10&lt;Barem!$M$26),H10/1500,IF(AND(H10&gt;=3000,I10&lt;Barem!$M$27),H10/1500,0))))))),IF(AND(H10&gt;=200,H10&lt;500,I10&lt;Barem!$N$21),H10/1500,IF(AND(H10&gt;=500,H10&lt;750,I10&lt;Barem!$N$22),H10/1500,IF(AND(H10&gt;=750,H10&lt;1000,I10&lt;Barem!$N$23),H10/1500,IF(AND(H10&gt;=1000,H10&lt;1500,I10&lt;Barem!$N$24),H10/1500,IF(AND(H10&gt;=1500,H10&lt;2000,I10&lt;Barem!$N$25),H10/1500,IF(AND(H10&gt;=2000,H10&lt;3000,I10&lt;Barem!$N$26),H10/1500,IF(AND(H10&gt;=3000,I10&lt;Barem!$N$27),H10/1500,0))))))))</f>
        <v>0</v>
      </c>
      <c r="R10" s="19">
        <f>IF(D10&gt;21,VLOOKUP(D10,Barem!$S$1:$T$141,2,1),0)</f>
        <v>0</v>
      </c>
      <c r="S10" s="102">
        <f>IF(D10&lt;1,0,IF(B10="F",VLOOKUP(I10,Barem!$W$2:$Y$13,2,1),VLOOKUP(I10,Barem!$W$14:$Y$25,2,1)))</f>
        <v>0</v>
      </c>
      <c r="T10" s="19">
        <f>VLOOKUP(A10,Participanti!A:C,3,0)</f>
        <v>0</v>
      </c>
      <c r="U10" s="17">
        <f t="shared" si="10"/>
        <v>4</v>
      </c>
      <c r="V10" s="49"/>
      <c r="W10" s="146"/>
      <c r="X10" s="104">
        <f t="shared" si="4"/>
        <v>5</v>
      </c>
      <c r="Y10" s="63">
        <f t="shared" si="5"/>
        <v>1</v>
      </c>
      <c r="Z10" s="103" t="str">
        <f>VLOOKUP(A10,Participanti!A:E,5,0)</f>
        <v>Gold</v>
      </c>
    </row>
    <row r="11" spans="1:26" x14ac:dyDescent="0.2">
      <c r="A11" s="42" t="s">
        <v>10</v>
      </c>
      <c r="B11" s="1" t="str">
        <f>VLOOKUP(A11,Participanti!A:B,2,0)</f>
        <v>F</v>
      </c>
      <c r="C11" s="61">
        <v>1</v>
      </c>
      <c r="D11" s="43">
        <v>20.02</v>
      </c>
      <c r="E11" s="44">
        <v>9.959490740740741E-2</v>
      </c>
      <c r="F11" s="44">
        <v>0.13586805555555556</v>
      </c>
      <c r="G11" s="59">
        <f t="shared" si="6"/>
        <v>0.11773148148148149</v>
      </c>
      <c r="H11" s="45">
        <v>731</v>
      </c>
      <c r="I11" s="11">
        <f t="shared" si="7"/>
        <v>5.8806933806933815E-3</v>
      </c>
      <c r="J11" s="31">
        <f t="shared" si="8"/>
        <v>5</v>
      </c>
      <c r="K11" s="31">
        <f>IF(J11=0,0,IF(B11="F",VLOOKUP(I11,Barem!$G$2:$H$16,2,1),VLOOKUP(I11,Barem!$G$17:$H$31,2,1)))</f>
        <v>0.5</v>
      </c>
      <c r="L11" s="43">
        <v>5</v>
      </c>
      <c r="M11" s="93" t="s">
        <v>83</v>
      </c>
      <c r="N11" s="10">
        <f t="shared" si="9"/>
        <v>0.25</v>
      </c>
      <c r="O11" s="10">
        <f t="shared" si="9"/>
        <v>0.25</v>
      </c>
      <c r="P11" s="10">
        <f t="shared" si="9"/>
        <v>0.5</v>
      </c>
      <c r="Q11" s="33">
        <f>IF(B11="M",IF(AND(H11&gt;=200,H11&lt;500,I11&lt;Barem!$M$21),H11/1500,IF(AND(H11&gt;=500,H11&lt;750,I11&lt;Barem!$M$22),H11/1500,IF(AND(H11&gt;=750,H11&lt;1000,I11&lt;Barem!$M$23),H11/1500,IF(AND(H11&gt;=1000,H11&lt;1500,I11&lt;Barem!$M$24),H11/1500,IF(AND(H11&gt;=1500,H11&lt;2000,I11&lt;Barem!$M$25),H11/1500,IF(AND(H11&gt;=2000,H11&lt;3000,I11&lt;Barem!$M$26),H11/1500,IF(AND(H11&gt;=3000,I11&lt;Barem!$M$27),H11/1500,0))))))),IF(AND(H11&gt;=200,H11&lt;500,I11&lt;Barem!$N$21),H11/1500,IF(AND(H11&gt;=500,H11&lt;750,I11&lt;Barem!$N$22),H11/1500,IF(AND(H11&gt;=750,H11&lt;1000,I11&lt;Barem!$N$23),H11/1500,IF(AND(H11&gt;=1000,H11&lt;1500,I11&lt;Barem!$N$24),H11/1500,IF(AND(H11&gt;=1500,H11&lt;2000,I11&lt;Barem!$N$25),H11/1500,IF(AND(H11&gt;=2000,H11&lt;3000,I11&lt;Barem!$N$26),H11/1500,IF(AND(H11&gt;=3000,I11&lt;Barem!$N$27),H11/1500,0))))))))</f>
        <v>0.48733333333333334</v>
      </c>
      <c r="R11" s="19">
        <f>IF(D11&gt;21,VLOOKUP(D11,Barem!$S$1:$T$141,2,1),0)</f>
        <v>0</v>
      </c>
      <c r="S11" s="102">
        <f>IF(D11&lt;1,0,IF(B11="F",VLOOKUP(I11,Barem!$W$2:$Y$13,2,1),VLOOKUP(I11,Barem!$W$14:$Y$25,2,1)))</f>
        <v>0</v>
      </c>
      <c r="T11" s="19">
        <f>VLOOKUP(A11,Participanti!A:C,3,0)</f>
        <v>0</v>
      </c>
      <c r="U11" s="17">
        <f t="shared" si="10"/>
        <v>4.362333333333333</v>
      </c>
      <c r="V11" s="49"/>
      <c r="W11" s="146"/>
      <c r="X11" s="104">
        <f t="shared" si="4"/>
        <v>2</v>
      </c>
      <c r="Y11" s="63">
        <f t="shared" si="5"/>
        <v>1</v>
      </c>
      <c r="Z11" s="103" t="str">
        <f>VLOOKUP(A11,Participanti!A:E,5,0)</f>
        <v>Gold</v>
      </c>
    </row>
    <row r="12" spans="1:26" x14ac:dyDescent="0.2">
      <c r="A12" s="42" t="s">
        <v>193</v>
      </c>
      <c r="B12" s="1" t="str">
        <f>VLOOKUP(A12,Participanti!A:B,2,0)</f>
        <v>M</v>
      </c>
      <c r="C12" s="61">
        <v>1</v>
      </c>
      <c r="D12" s="43">
        <v>14.8</v>
      </c>
      <c r="E12" s="44">
        <v>5.7800925925925929E-2</v>
      </c>
      <c r="F12" s="44">
        <v>5.9965277777777777E-2</v>
      </c>
      <c r="G12" s="59">
        <f t="shared" si="6"/>
        <v>5.8883101851851853E-2</v>
      </c>
      <c r="H12" s="45">
        <v>20</v>
      </c>
      <c r="I12" s="11">
        <f t="shared" si="7"/>
        <v>3.9785879629629633E-3</v>
      </c>
      <c r="J12" s="31">
        <f t="shared" si="8"/>
        <v>3.5238095238095237</v>
      </c>
      <c r="K12" s="31">
        <f>IF(J12=0,0,IF(B12="F",VLOOKUP(I12,Barem!$G$2:$H$16,2,1),VLOOKUP(I12,Barem!$G$17:$H$31,2,1)))</f>
        <v>3.25</v>
      </c>
      <c r="L12" s="43">
        <v>0.5</v>
      </c>
      <c r="M12" s="93" t="str">
        <f>VLOOKUP(C12,Barem!K:Q,7,0)</f>
        <v>D</v>
      </c>
      <c r="N12" s="10">
        <f t="shared" si="9"/>
        <v>0.5</v>
      </c>
      <c r="O12" s="10">
        <f t="shared" si="9"/>
        <v>0.25</v>
      </c>
      <c r="P12" s="10">
        <f t="shared" si="9"/>
        <v>0.25</v>
      </c>
      <c r="Q12" s="33">
        <f>IF(B12="M",IF(AND(H12&gt;=200,H12&lt;500,I12&lt;Barem!$M$21),H12/1500,IF(AND(H12&gt;=500,H12&lt;750,I12&lt;Barem!$M$22),H12/1500,IF(AND(H12&gt;=750,H12&lt;1000,I12&lt;Barem!$M$23),H12/1500,IF(AND(H12&gt;=1000,H12&lt;1500,I12&lt;Barem!$M$24),H12/1500,IF(AND(H12&gt;=1500,H12&lt;2000,I12&lt;Barem!$M$25),H12/1500,IF(AND(H12&gt;=2000,H12&lt;3000,I12&lt;Barem!$M$26),H12/1500,IF(AND(H12&gt;=3000,I12&lt;Barem!$M$27),H12/1500,0))))))),IF(AND(H12&gt;=200,H12&lt;500,I12&lt;Barem!$N$21),H12/1500,IF(AND(H12&gt;=500,H12&lt;750,I12&lt;Barem!$N$22),H12/1500,IF(AND(H12&gt;=750,H12&lt;1000,I12&lt;Barem!$N$23),H12/1500,IF(AND(H12&gt;=1000,H12&lt;1500,I12&lt;Barem!$N$24),H12/1500,IF(AND(H12&gt;=1500,H12&lt;2000,I12&lt;Barem!$N$25),H12/1500,IF(AND(H12&gt;=2000,H12&lt;3000,I12&lt;Barem!$N$26),H12/1500,IF(AND(H12&gt;=3000,I12&lt;Barem!$N$27),H12/1500,0))))))))</f>
        <v>0</v>
      </c>
      <c r="R12" s="19">
        <f>IF(D12&gt;21,VLOOKUP(D12,Barem!$S$1:$T$141,2,1),0)</f>
        <v>0</v>
      </c>
      <c r="S12" s="102">
        <f>IF(D12&lt;1,0,IF(B12="F",VLOOKUP(I12,Barem!$W$2:$Y$13,2,1),VLOOKUP(I12,Barem!$W$14:$Y$25,2,1)))</f>
        <v>0</v>
      </c>
      <c r="T12" s="19">
        <f>VLOOKUP(A12,Participanti!A:C,3,0)</f>
        <v>0</v>
      </c>
      <c r="U12" s="17">
        <f t="shared" si="10"/>
        <v>2.6994047619047619</v>
      </c>
      <c r="V12" s="49"/>
      <c r="W12" s="146"/>
      <c r="X12" s="104">
        <f t="shared" si="4"/>
        <v>5</v>
      </c>
      <c r="Y12" s="63">
        <f t="shared" si="5"/>
        <v>1</v>
      </c>
      <c r="Z12" s="103" t="str">
        <f>VLOOKUP(A12,Participanti!A:E,5,0)</f>
        <v>Gold</v>
      </c>
    </row>
    <row r="13" spans="1:26" x14ac:dyDescent="0.2">
      <c r="A13" s="42" t="s">
        <v>39</v>
      </c>
      <c r="B13" s="1" t="str">
        <f>VLOOKUP(A13,Participanti!A:B,2,0)</f>
        <v>M</v>
      </c>
      <c r="C13" s="61">
        <v>1</v>
      </c>
      <c r="D13" s="43">
        <v>15.02</v>
      </c>
      <c r="E13" s="44">
        <v>3.7384259259259256E-2</v>
      </c>
      <c r="F13" s="44">
        <v>3.7384259259259256E-2</v>
      </c>
      <c r="G13" s="59">
        <f t="shared" si="6"/>
        <v>3.7384259259259256E-2</v>
      </c>
      <c r="H13" s="45">
        <v>0</v>
      </c>
      <c r="I13" s="11">
        <f t="shared" si="7"/>
        <v>2.4889653301770477E-3</v>
      </c>
      <c r="J13" s="31">
        <f t="shared" si="8"/>
        <v>3.5761904761904759</v>
      </c>
      <c r="K13" s="31">
        <f>IF(J13=0,0,IF(B13="F",VLOOKUP(I13,Barem!$G$2:$H$16,2,1),VLOOKUP(I13,Barem!$G$17:$H$31,2,1)))</f>
        <v>5</v>
      </c>
      <c r="L13" s="43">
        <v>3.25</v>
      </c>
      <c r="M13" s="93" t="s">
        <v>83</v>
      </c>
      <c r="N13" s="10">
        <f t="shared" si="9"/>
        <v>0.25</v>
      </c>
      <c r="O13" s="10">
        <f t="shared" si="9"/>
        <v>0.25</v>
      </c>
      <c r="P13" s="10">
        <f t="shared" si="9"/>
        <v>0.5</v>
      </c>
      <c r="Q13" s="33">
        <f>IF(B13="M",IF(AND(H13&gt;=200,H13&lt;500,I13&lt;Barem!$M$21),H13/1500,IF(AND(H13&gt;=500,H13&lt;750,I13&lt;Barem!$M$22),H13/1500,IF(AND(H13&gt;=750,H13&lt;1000,I13&lt;Barem!$M$23),H13/1500,IF(AND(H13&gt;=1000,H13&lt;1500,I13&lt;Barem!$M$24),H13/1500,IF(AND(H13&gt;=1500,H13&lt;2000,I13&lt;Barem!$M$25),H13/1500,IF(AND(H13&gt;=2000,H13&lt;3000,I13&lt;Barem!$M$26),H13/1500,IF(AND(H13&gt;=3000,I13&lt;Barem!$M$27),H13/1500,0))))))),IF(AND(H13&gt;=200,H13&lt;500,I13&lt;Barem!$N$21),H13/1500,IF(AND(H13&gt;=500,H13&lt;750,I13&lt;Barem!$N$22),H13/1500,IF(AND(H13&gt;=750,H13&lt;1000,I13&lt;Barem!$N$23),H13/1500,IF(AND(H13&gt;=1000,H13&lt;1500,I13&lt;Barem!$N$24),H13/1500,IF(AND(H13&gt;=1500,H13&lt;2000,I13&lt;Barem!$N$25),H13/1500,IF(AND(H13&gt;=2000,H13&lt;3000,I13&lt;Barem!$N$26),H13/1500,IF(AND(H13&gt;=3000,I13&lt;Barem!$N$27),H13/1500,0))))))))</f>
        <v>0</v>
      </c>
      <c r="R13" s="19">
        <f>IF(D13&gt;21,VLOOKUP(D13,Barem!$S$1:$T$141,2,1),0)</f>
        <v>0</v>
      </c>
      <c r="S13" s="102">
        <f>IF(D13&lt;1,0,IF(B13="F",VLOOKUP(I13,Barem!$W$2:$Y$13,2,1),VLOOKUP(I13,Barem!$W$14:$Y$25,2,1)))</f>
        <v>3.1500000000000004</v>
      </c>
      <c r="T13" s="19">
        <f>VLOOKUP(A13,Participanti!A:C,3,0)</f>
        <v>0</v>
      </c>
      <c r="U13" s="17">
        <f t="shared" si="10"/>
        <v>6.9190476190476193</v>
      </c>
      <c r="V13" s="49"/>
      <c r="W13" s="146"/>
      <c r="X13" s="104">
        <f t="shared" si="4"/>
        <v>5</v>
      </c>
      <c r="Y13" s="63">
        <f t="shared" si="5"/>
        <v>1</v>
      </c>
      <c r="Z13" s="103" t="str">
        <f>VLOOKUP(A13,Participanti!A:E,5,0)</f>
        <v>Gold</v>
      </c>
    </row>
    <row r="14" spans="1:26" x14ac:dyDescent="0.2">
      <c r="A14" s="42" t="s">
        <v>200</v>
      </c>
      <c r="B14" s="1" t="str">
        <f>VLOOKUP(A14,Participanti!A:B,2,0)</f>
        <v>F</v>
      </c>
      <c r="C14" s="61">
        <v>1</v>
      </c>
      <c r="D14" s="43">
        <v>14.15</v>
      </c>
      <c r="E14" s="44">
        <v>5.8611111111111114E-2</v>
      </c>
      <c r="F14" s="44">
        <v>5.8935185185185188E-2</v>
      </c>
      <c r="G14" s="59">
        <f t="shared" si="6"/>
        <v>5.8773148148148151E-2</v>
      </c>
      <c r="H14" s="45">
        <v>55</v>
      </c>
      <c r="I14" s="11">
        <f t="shared" si="7"/>
        <v>4.153579374427431E-3</v>
      </c>
      <c r="J14" s="31">
        <f t="shared" si="8"/>
        <v>3.5375000000000001</v>
      </c>
      <c r="K14" s="31">
        <f>IF(J14=0,0,IF(B14="F",VLOOKUP(I14,Barem!$G$2:$H$16,2,1),VLOOKUP(I14,Barem!$G$17:$H$31,2,1)))</f>
        <v>3.5</v>
      </c>
      <c r="L14" s="43">
        <v>5</v>
      </c>
      <c r="M14" s="93" t="s">
        <v>80</v>
      </c>
      <c r="N14" s="10">
        <f t="shared" si="9"/>
        <v>0.25</v>
      </c>
      <c r="O14" s="10">
        <f t="shared" si="9"/>
        <v>0.5</v>
      </c>
      <c r="P14" s="10">
        <f t="shared" si="9"/>
        <v>0.25</v>
      </c>
      <c r="Q14" s="33">
        <f>IF(B14="M",IF(AND(H14&gt;=200,H14&lt;500,I14&lt;Barem!$M$21),H14/1500,IF(AND(H14&gt;=500,H14&lt;750,I14&lt;Barem!$M$22),H14/1500,IF(AND(H14&gt;=750,H14&lt;1000,I14&lt;Barem!$M$23),H14/1500,IF(AND(H14&gt;=1000,H14&lt;1500,I14&lt;Barem!$M$24),H14/1500,IF(AND(H14&gt;=1500,H14&lt;2000,I14&lt;Barem!$M$25),H14/1500,IF(AND(H14&gt;=2000,H14&lt;3000,I14&lt;Barem!$M$26),H14/1500,IF(AND(H14&gt;=3000,I14&lt;Barem!$M$27),H14/1500,0))))))),IF(AND(H14&gt;=200,H14&lt;500,I14&lt;Barem!$N$21),H14/1500,IF(AND(H14&gt;=500,H14&lt;750,I14&lt;Barem!$N$22),H14/1500,IF(AND(H14&gt;=750,H14&lt;1000,I14&lt;Barem!$N$23),H14/1500,IF(AND(H14&gt;=1000,H14&lt;1500,I14&lt;Barem!$N$24),H14/1500,IF(AND(H14&gt;=1500,H14&lt;2000,I14&lt;Barem!$N$25),H14/1500,IF(AND(H14&gt;=2000,H14&lt;3000,I14&lt;Barem!$N$26),H14/1500,IF(AND(H14&gt;=3000,I14&lt;Barem!$N$27),H14/1500,0))))))))</f>
        <v>0</v>
      </c>
      <c r="R14" s="19">
        <f>IF(D14&gt;21,VLOOKUP(D14,Barem!$S$1:$T$141,2,1),0)</f>
        <v>0</v>
      </c>
      <c r="S14" s="102">
        <f>IF(D14&lt;1,0,IF(B14="F",VLOOKUP(I14,Barem!$W$2:$Y$13,2,1),VLOOKUP(I14,Barem!$W$14:$Y$25,2,1)))</f>
        <v>0</v>
      </c>
      <c r="T14" s="19">
        <f>VLOOKUP(A14,Participanti!A:C,3,0)</f>
        <v>0</v>
      </c>
      <c r="U14" s="17">
        <f t="shared" si="10"/>
        <v>3.8843749999999999</v>
      </c>
      <c r="V14" s="49"/>
      <c r="W14" s="146"/>
      <c r="X14" s="104">
        <f t="shared" si="4"/>
        <v>4</v>
      </c>
      <c r="Y14" s="63">
        <f t="shared" si="5"/>
        <v>1</v>
      </c>
      <c r="Z14" s="103" t="str">
        <f>VLOOKUP(A14,Participanti!A:E,5,0)</f>
        <v>Gold</v>
      </c>
    </row>
    <row r="15" spans="1:26" x14ac:dyDescent="0.2">
      <c r="A15" s="42" t="s">
        <v>208</v>
      </c>
      <c r="B15" s="1" t="str">
        <f>VLOOKUP(A15,Participanti!A:B,2,0)</f>
        <v>M</v>
      </c>
      <c r="C15" s="61">
        <v>1</v>
      </c>
      <c r="D15" s="43">
        <v>18.04</v>
      </c>
      <c r="E15" s="44">
        <v>6.744212962962963E-2</v>
      </c>
      <c r="F15" s="44">
        <v>6.9351851851851845E-2</v>
      </c>
      <c r="G15" s="59">
        <f t="shared" si="6"/>
        <v>6.8396990740740737E-2</v>
      </c>
      <c r="H15" s="45">
        <v>73</v>
      </c>
      <c r="I15" s="11">
        <f t="shared" si="7"/>
        <v>3.7914074689989322E-3</v>
      </c>
      <c r="J15" s="31">
        <f t="shared" si="8"/>
        <v>4.2952380952380951</v>
      </c>
      <c r="K15" s="31">
        <f>IF(J15=0,0,IF(B15="F",VLOOKUP(I15,Barem!$G$2:$H$16,2,1),VLOOKUP(I15,Barem!$G$17:$H$31,2,1)))</f>
        <v>3.5</v>
      </c>
      <c r="L15" s="43">
        <v>2.75</v>
      </c>
      <c r="M15" s="93" t="str">
        <f>VLOOKUP(C15,Barem!K:Q,7,0)</f>
        <v>D</v>
      </c>
      <c r="N15" s="10">
        <f t="shared" si="9"/>
        <v>0.5</v>
      </c>
      <c r="O15" s="10">
        <f t="shared" si="9"/>
        <v>0.25</v>
      </c>
      <c r="P15" s="10">
        <f t="shared" si="9"/>
        <v>0.25</v>
      </c>
      <c r="Q15" s="33">
        <f>IF(B15="M",IF(AND(H15&gt;=200,H15&lt;500,I15&lt;Barem!$M$21),H15/1500,IF(AND(H15&gt;=500,H15&lt;750,I15&lt;Barem!$M$22),H15/1500,IF(AND(H15&gt;=750,H15&lt;1000,I15&lt;Barem!$M$23),H15/1500,IF(AND(H15&gt;=1000,H15&lt;1500,I15&lt;Barem!$M$24),H15/1500,IF(AND(H15&gt;=1500,H15&lt;2000,I15&lt;Barem!$M$25),H15/1500,IF(AND(H15&gt;=2000,H15&lt;3000,I15&lt;Barem!$M$26),H15/1500,IF(AND(H15&gt;=3000,I15&lt;Barem!$M$27),H15/1500,0))))))),IF(AND(H15&gt;=200,H15&lt;500,I15&lt;Barem!$N$21),H15/1500,IF(AND(H15&gt;=500,H15&lt;750,I15&lt;Barem!$N$22),H15/1500,IF(AND(H15&gt;=750,H15&lt;1000,I15&lt;Barem!$N$23),H15/1500,IF(AND(H15&gt;=1000,H15&lt;1500,I15&lt;Barem!$N$24),H15/1500,IF(AND(H15&gt;=1500,H15&lt;2000,I15&lt;Barem!$N$25),H15/1500,IF(AND(H15&gt;=2000,H15&lt;3000,I15&lt;Barem!$N$26),H15/1500,IF(AND(H15&gt;=3000,I15&lt;Barem!$N$27),H15/1500,0))))))))</f>
        <v>0</v>
      </c>
      <c r="R15" s="19">
        <f>IF(D15&gt;21,VLOOKUP(D15,Barem!$S$1:$T$141,2,1),0)</f>
        <v>0</v>
      </c>
      <c r="S15" s="102">
        <f>IF(D15&lt;1,0,IF(B15="F",VLOOKUP(I15,Barem!$W$2:$Y$13,2,1),VLOOKUP(I15,Barem!$W$14:$Y$25,2,1)))</f>
        <v>0</v>
      </c>
      <c r="T15" s="19">
        <f>VLOOKUP(A15,Participanti!A:C,3,0)</f>
        <v>0</v>
      </c>
      <c r="U15" s="17">
        <f t="shared" si="10"/>
        <v>3.7101190476190475</v>
      </c>
      <c r="V15" s="49"/>
      <c r="W15" s="146"/>
      <c r="X15" s="104">
        <f t="shared" si="4"/>
        <v>2</v>
      </c>
      <c r="Y15" s="63">
        <f t="shared" si="5"/>
        <v>1</v>
      </c>
      <c r="Z15" s="103" t="str">
        <f>VLOOKUP(A15,Participanti!A:E,5,0)</f>
        <v>Gold</v>
      </c>
    </row>
    <row r="16" spans="1:26" x14ac:dyDescent="0.2">
      <c r="A16" s="42" t="s">
        <v>122</v>
      </c>
      <c r="B16" s="1" t="str">
        <f>VLOOKUP(A16,Participanti!A:B,2,0)</f>
        <v>M</v>
      </c>
      <c r="C16" s="61">
        <v>1</v>
      </c>
      <c r="D16" s="43">
        <v>24.02</v>
      </c>
      <c r="E16" s="44">
        <v>0.11895833333333333</v>
      </c>
      <c r="F16" s="44">
        <v>0.13464120370370369</v>
      </c>
      <c r="G16" s="59">
        <f t="shared" si="6"/>
        <v>0.12679976851851851</v>
      </c>
      <c r="H16" s="45">
        <v>960</v>
      </c>
      <c r="I16" s="11">
        <f t="shared" si="7"/>
        <v>5.2789245844512287E-3</v>
      </c>
      <c r="J16" s="31">
        <f t="shared" si="8"/>
        <v>5</v>
      </c>
      <c r="K16" s="31">
        <f>IF(J16=0,0,IF(B16="F",VLOOKUP(I16,Barem!$G$2:$H$16,2,1),VLOOKUP(I16,Barem!$G$17:$H$31,2,1)))</f>
        <v>0.5</v>
      </c>
      <c r="L16" s="43">
        <v>2.5</v>
      </c>
      <c r="M16" s="93" t="str">
        <f>VLOOKUP(C16,Barem!K:Q,7,0)</f>
        <v>D</v>
      </c>
      <c r="N16" s="10">
        <f t="shared" si="9"/>
        <v>0.5</v>
      </c>
      <c r="O16" s="10">
        <f t="shared" si="9"/>
        <v>0.25</v>
      </c>
      <c r="P16" s="10">
        <f t="shared" si="9"/>
        <v>0.25</v>
      </c>
      <c r="Q16" s="33">
        <f>IF(B16="M",IF(AND(H16&gt;=200,H16&lt;500,I16&lt;Barem!$M$21),H16/1500,IF(AND(H16&gt;=500,H16&lt;750,I16&lt;Barem!$M$22),H16/1500,IF(AND(H16&gt;=750,H16&lt;1000,I16&lt;Barem!$M$23),H16/1500,IF(AND(H16&gt;=1000,H16&lt;1500,I16&lt;Barem!$M$24),H16/1500,IF(AND(H16&gt;=1500,H16&lt;2000,I16&lt;Barem!$M$25),H16/1500,IF(AND(H16&gt;=2000,H16&lt;3000,I16&lt;Barem!$M$26),H16/1500,IF(AND(H16&gt;=3000,I16&lt;Barem!$M$27),H16/1500,0))))))),IF(AND(H16&gt;=200,H16&lt;500,I16&lt;Barem!$N$21),H16/1500,IF(AND(H16&gt;=500,H16&lt;750,I16&lt;Barem!$N$22),H16/1500,IF(AND(H16&gt;=750,H16&lt;1000,I16&lt;Barem!$N$23),H16/1500,IF(AND(H16&gt;=1000,H16&lt;1500,I16&lt;Barem!$N$24),H16/1500,IF(AND(H16&gt;=1500,H16&lt;2000,I16&lt;Barem!$N$25),H16/1500,IF(AND(H16&gt;=2000,H16&lt;3000,I16&lt;Barem!$N$26),H16/1500,IF(AND(H16&gt;=3000,I16&lt;Barem!$N$27),H16/1500,0))))))))</f>
        <v>0.64</v>
      </c>
      <c r="R16" s="19">
        <f>IF(D16&gt;21,VLOOKUP(D16,Barem!$S$1:$T$141,2,1),0)</f>
        <v>0.1</v>
      </c>
      <c r="S16" s="102">
        <f>IF(D16&lt;1,0,IF(B16="F",VLOOKUP(I16,Barem!$W$2:$Y$13,2,1),VLOOKUP(I16,Barem!$W$14:$Y$25,2,1)))</f>
        <v>0</v>
      </c>
      <c r="T16" s="19">
        <f>VLOOKUP(A16,Participanti!A:C,3,0)</f>
        <v>0</v>
      </c>
      <c r="U16" s="17">
        <f t="shared" si="10"/>
        <v>3.99</v>
      </c>
      <c r="V16" s="49"/>
      <c r="W16" s="146"/>
      <c r="X16" s="104">
        <f t="shared" si="4"/>
        <v>5</v>
      </c>
      <c r="Y16" s="63">
        <f t="shared" si="5"/>
        <v>1</v>
      </c>
      <c r="Z16" s="103" t="str">
        <f>VLOOKUP(A16,Participanti!A:E,5,0)</f>
        <v>Gold</v>
      </c>
    </row>
    <row r="17" spans="1:26" x14ac:dyDescent="0.2">
      <c r="A17" s="42" t="s">
        <v>231</v>
      </c>
      <c r="B17" s="1" t="str">
        <f>VLOOKUP(A17,Participanti!A:B,2,0)</f>
        <v>M</v>
      </c>
      <c r="C17" s="61">
        <v>1</v>
      </c>
      <c r="D17" s="43">
        <v>20.010000000000002</v>
      </c>
      <c r="E17" s="44">
        <v>6.384259259259259E-2</v>
      </c>
      <c r="F17" s="44">
        <v>6.4409722222222215E-2</v>
      </c>
      <c r="G17" s="59">
        <f t="shared" si="6"/>
        <v>6.4126157407407403E-2</v>
      </c>
      <c r="H17" s="45">
        <v>44</v>
      </c>
      <c r="I17" s="11">
        <f t="shared" si="7"/>
        <v>3.2047055176115643E-3</v>
      </c>
      <c r="J17" s="31">
        <f t="shared" si="8"/>
        <v>4.7642857142857142</v>
      </c>
      <c r="K17" s="31">
        <f>IF(J17=0,0,IF(B17="F",VLOOKUP(I17,Barem!$G$2:$H$16,2,1),VLOOKUP(I17,Barem!$G$17:$H$31,2,1)))</f>
        <v>4.25</v>
      </c>
      <c r="L17" s="43">
        <v>2.75</v>
      </c>
      <c r="M17" s="93" t="str">
        <f>VLOOKUP(C17,Barem!K:Q,7,0)</f>
        <v>D</v>
      </c>
      <c r="N17" s="10">
        <f t="shared" si="9"/>
        <v>0.5</v>
      </c>
      <c r="O17" s="10">
        <f t="shared" si="9"/>
        <v>0.25</v>
      </c>
      <c r="P17" s="10">
        <f t="shared" si="9"/>
        <v>0.25</v>
      </c>
      <c r="Q17" s="33">
        <f>IF(B17="M",IF(AND(H17&gt;=200,H17&lt;500,I17&lt;Barem!$M$21),H17/1500,IF(AND(H17&gt;=500,H17&lt;750,I17&lt;Barem!$M$22),H17/1500,IF(AND(H17&gt;=750,H17&lt;1000,I17&lt;Barem!$M$23),H17/1500,IF(AND(H17&gt;=1000,H17&lt;1500,I17&lt;Barem!$M$24),H17/1500,IF(AND(H17&gt;=1500,H17&lt;2000,I17&lt;Barem!$M$25),H17/1500,IF(AND(H17&gt;=2000,H17&lt;3000,I17&lt;Barem!$M$26),H17/1500,IF(AND(H17&gt;=3000,I17&lt;Barem!$M$27),H17/1500,0))))))),IF(AND(H17&gt;=200,H17&lt;500,I17&lt;Barem!$N$21),H17/1500,IF(AND(H17&gt;=500,H17&lt;750,I17&lt;Barem!$N$22),H17/1500,IF(AND(H17&gt;=750,H17&lt;1000,I17&lt;Barem!$N$23),H17/1500,IF(AND(H17&gt;=1000,H17&lt;1500,I17&lt;Barem!$N$24),H17/1500,IF(AND(H17&gt;=1500,H17&lt;2000,I17&lt;Barem!$N$25),H17/1500,IF(AND(H17&gt;=2000,H17&lt;3000,I17&lt;Barem!$N$26),H17/1500,IF(AND(H17&gt;=3000,I17&lt;Barem!$N$27),H17/1500,0))))))))</f>
        <v>0</v>
      </c>
      <c r="R17" s="19">
        <f>IF(D17&gt;21,VLOOKUP(D17,Barem!$S$1:$T$141,2,1),0)</f>
        <v>0</v>
      </c>
      <c r="S17" s="102">
        <f>IF(D17&lt;1,0,IF(B17="F",VLOOKUP(I17,Barem!$W$2:$Y$13,2,1),VLOOKUP(I17,Barem!$W$14:$Y$25,2,1)))</f>
        <v>0</v>
      </c>
      <c r="T17" s="19">
        <f>VLOOKUP(A17,Participanti!A:C,3,0)</f>
        <v>0</v>
      </c>
      <c r="U17" s="17">
        <f t="shared" si="10"/>
        <v>4.1321428571428571</v>
      </c>
      <c r="V17" s="49"/>
      <c r="W17" s="146"/>
      <c r="X17" s="104">
        <f t="shared" si="4"/>
        <v>5</v>
      </c>
      <c r="Y17" s="63">
        <f t="shared" si="5"/>
        <v>1</v>
      </c>
      <c r="Z17" s="103" t="str">
        <f>VLOOKUP(A17,Participanti!A:E,5,0)</f>
        <v>Gold</v>
      </c>
    </row>
    <row r="18" spans="1:26" x14ac:dyDescent="0.2">
      <c r="A18" s="42" t="s">
        <v>339</v>
      </c>
      <c r="B18" s="1" t="str">
        <f>VLOOKUP(A18,Participanti!A:B,2,0)</f>
        <v>F</v>
      </c>
      <c r="C18" s="61">
        <v>1</v>
      </c>
      <c r="D18" s="43">
        <v>11.1</v>
      </c>
      <c r="E18" s="44">
        <v>4.2199074074074076E-2</v>
      </c>
      <c r="F18" s="44">
        <v>4.2476851851851849E-2</v>
      </c>
      <c r="G18" s="59">
        <f t="shared" si="6"/>
        <v>4.2337962962962966E-2</v>
      </c>
      <c r="H18" s="45">
        <v>27</v>
      </c>
      <c r="I18" s="11">
        <f t="shared" si="7"/>
        <v>3.8142308975642313E-3</v>
      </c>
      <c r="J18" s="31">
        <f t="shared" si="8"/>
        <v>2.7749999999999999</v>
      </c>
      <c r="K18" s="31">
        <f>IF(J18=0,0,IF(B18="F",VLOOKUP(I18,Barem!$G$2:$H$16,2,1),VLOOKUP(I18,Barem!$G$17:$H$31,2,1)))</f>
        <v>4</v>
      </c>
      <c r="L18" s="43">
        <v>2</v>
      </c>
      <c r="M18" s="93" t="s">
        <v>80</v>
      </c>
      <c r="N18" s="10">
        <f t="shared" si="9"/>
        <v>0.25</v>
      </c>
      <c r="O18" s="10">
        <f t="shared" si="9"/>
        <v>0.5</v>
      </c>
      <c r="P18" s="10">
        <f t="shared" si="9"/>
        <v>0.25</v>
      </c>
      <c r="Q18" s="33">
        <f>IF(B18="M",IF(AND(H18&gt;=200,H18&lt;500,I18&lt;Barem!$M$21),H18/1500,IF(AND(H18&gt;=500,H18&lt;750,I18&lt;Barem!$M$22),H18/1500,IF(AND(H18&gt;=750,H18&lt;1000,I18&lt;Barem!$M$23),H18/1500,IF(AND(H18&gt;=1000,H18&lt;1500,I18&lt;Barem!$M$24),H18/1500,IF(AND(H18&gt;=1500,H18&lt;2000,I18&lt;Barem!$M$25),H18/1500,IF(AND(H18&gt;=2000,H18&lt;3000,I18&lt;Barem!$M$26),H18/1500,IF(AND(H18&gt;=3000,I18&lt;Barem!$M$27),H18/1500,0))))))),IF(AND(H18&gt;=200,H18&lt;500,I18&lt;Barem!$N$21),H18/1500,IF(AND(H18&gt;=500,H18&lt;750,I18&lt;Barem!$N$22),H18/1500,IF(AND(H18&gt;=750,H18&lt;1000,I18&lt;Barem!$N$23),H18/1500,IF(AND(H18&gt;=1000,H18&lt;1500,I18&lt;Barem!$N$24),H18/1500,IF(AND(H18&gt;=1500,H18&lt;2000,I18&lt;Barem!$N$25),H18/1500,IF(AND(H18&gt;=2000,H18&lt;3000,I18&lt;Barem!$N$26),H18/1500,IF(AND(H18&gt;=3000,I18&lt;Barem!$N$27),H18/1500,0))))))))</f>
        <v>0</v>
      </c>
      <c r="R18" s="19">
        <f>IF(D18&gt;21,VLOOKUP(D18,Barem!$S$1:$T$141,2,1),0)</f>
        <v>0</v>
      </c>
      <c r="S18" s="102">
        <f>IF(D18&lt;1,0,IF(B18="F",VLOOKUP(I18,Barem!$W$2:$Y$13,2,1),VLOOKUP(I18,Barem!$W$14:$Y$25,2,1)))</f>
        <v>0</v>
      </c>
      <c r="T18" s="19">
        <f>VLOOKUP(A18,Participanti!A:C,3,0)</f>
        <v>0</v>
      </c>
      <c r="U18" s="17">
        <f t="shared" si="10"/>
        <v>3.1937500000000001</v>
      </c>
      <c r="V18" s="49"/>
      <c r="W18" s="146"/>
      <c r="X18" s="104">
        <f t="shared" si="4"/>
        <v>5</v>
      </c>
      <c r="Y18" s="63">
        <f t="shared" si="5"/>
        <v>1</v>
      </c>
      <c r="Z18" s="103" t="str">
        <f>VLOOKUP(A18,Participanti!A:E,5,0)</f>
        <v>Gold</v>
      </c>
    </row>
    <row r="19" spans="1:26" x14ac:dyDescent="0.2">
      <c r="A19" s="42" t="s">
        <v>343</v>
      </c>
      <c r="B19" s="1" t="str">
        <f>VLOOKUP(A19,Participanti!A:B,2,0)</f>
        <v>M</v>
      </c>
      <c r="C19" s="61">
        <v>1</v>
      </c>
      <c r="D19" s="43">
        <v>21.21</v>
      </c>
      <c r="E19" s="44">
        <v>7.4293981481481475E-2</v>
      </c>
      <c r="F19" s="44">
        <v>7.4293981481481475E-2</v>
      </c>
      <c r="G19" s="59">
        <f t="shared" si="6"/>
        <v>7.4293981481481475E-2</v>
      </c>
      <c r="H19" s="45">
        <v>90</v>
      </c>
      <c r="I19" s="11">
        <f t="shared" si="7"/>
        <v>3.5027808336389188E-3</v>
      </c>
      <c r="J19" s="31">
        <f t="shared" si="8"/>
        <v>5</v>
      </c>
      <c r="K19" s="31">
        <f>IF(J19=0,0,IF(B19="F",VLOOKUP(I19,Barem!$G$2:$H$16,2,1),VLOOKUP(I19,Barem!$G$17:$H$31,2,1)))</f>
        <v>3.75</v>
      </c>
      <c r="L19" s="43">
        <v>2.75</v>
      </c>
      <c r="M19" s="93" t="str">
        <f>VLOOKUP(C19,Barem!K:Q,7,0)</f>
        <v>D</v>
      </c>
      <c r="N19" s="10">
        <f t="shared" si="9"/>
        <v>0.5</v>
      </c>
      <c r="O19" s="10">
        <f t="shared" si="9"/>
        <v>0.25</v>
      </c>
      <c r="P19" s="10">
        <f t="shared" si="9"/>
        <v>0.25</v>
      </c>
      <c r="Q19" s="33">
        <f>IF(B19="M",IF(AND(H19&gt;=200,H19&lt;500,I19&lt;Barem!$M$21),H19/1500,IF(AND(H19&gt;=500,H19&lt;750,I19&lt;Barem!$M$22),H19/1500,IF(AND(H19&gt;=750,H19&lt;1000,I19&lt;Barem!$M$23),H19/1500,IF(AND(H19&gt;=1000,H19&lt;1500,I19&lt;Barem!$M$24),H19/1500,IF(AND(H19&gt;=1500,H19&lt;2000,I19&lt;Barem!$M$25),H19/1500,IF(AND(H19&gt;=2000,H19&lt;3000,I19&lt;Barem!$M$26),H19/1500,IF(AND(H19&gt;=3000,I19&lt;Barem!$M$27),H19/1500,0))))))),IF(AND(H19&gt;=200,H19&lt;500,I19&lt;Barem!$N$21),H19/1500,IF(AND(H19&gt;=500,H19&lt;750,I19&lt;Barem!$N$22),H19/1500,IF(AND(H19&gt;=750,H19&lt;1000,I19&lt;Barem!$N$23),H19/1500,IF(AND(H19&gt;=1000,H19&lt;1500,I19&lt;Barem!$N$24),H19/1500,IF(AND(H19&gt;=1500,H19&lt;2000,I19&lt;Barem!$N$25),H19/1500,IF(AND(H19&gt;=2000,H19&lt;3000,I19&lt;Barem!$N$26),H19/1500,IF(AND(H19&gt;=3000,I19&lt;Barem!$N$27),H19/1500,0))))))))</f>
        <v>0</v>
      </c>
      <c r="R19" s="19">
        <f>IF(D19&gt;21,VLOOKUP(D19,Barem!$S$1:$T$141,2,1),0)</f>
        <v>0</v>
      </c>
      <c r="S19" s="102">
        <f>IF(D19&lt;1,0,IF(B19="F",VLOOKUP(I19,Barem!$W$2:$Y$13,2,1),VLOOKUP(I19,Barem!$W$14:$Y$25,2,1)))</f>
        <v>0</v>
      </c>
      <c r="T19" s="19">
        <f>VLOOKUP(A19,Participanti!A:C,3,0)</f>
        <v>0.7</v>
      </c>
      <c r="U19" s="17">
        <f t="shared" si="10"/>
        <v>4.8250000000000002</v>
      </c>
      <c r="V19" s="49"/>
      <c r="W19" s="146"/>
      <c r="X19" s="104">
        <f t="shared" si="4"/>
        <v>5</v>
      </c>
      <c r="Y19" s="63">
        <f t="shared" si="5"/>
        <v>1</v>
      </c>
      <c r="Z19" s="103" t="str">
        <f>VLOOKUP(A19,Participanti!A:E,5,0)</f>
        <v>Gold</v>
      </c>
    </row>
    <row r="20" spans="1:26" x14ac:dyDescent="0.2">
      <c r="A20" s="42" t="s">
        <v>13</v>
      </c>
      <c r="B20" s="1" t="str">
        <f>VLOOKUP(A20,Participanti!A:B,2,0)</f>
        <v>M</v>
      </c>
      <c r="C20" s="61">
        <v>1</v>
      </c>
      <c r="D20" s="43">
        <v>20.71</v>
      </c>
      <c r="E20" s="44">
        <v>0.1116087962962963</v>
      </c>
      <c r="F20" s="44">
        <v>0.1241087962962963</v>
      </c>
      <c r="G20" s="59">
        <f t="shared" si="6"/>
        <v>0.11785879629629631</v>
      </c>
      <c r="H20" s="45">
        <v>1031</v>
      </c>
      <c r="I20" s="11">
        <f t="shared" si="7"/>
        <v>5.6909124237709465E-3</v>
      </c>
      <c r="J20" s="31">
        <f t="shared" si="8"/>
        <v>4.9309523809523812</v>
      </c>
      <c r="K20" s="31">
        <f>IF(J20=0,0,IF(B20="F",VLOOKUP(I20,Barem!$G$2:$H$16,2,1),VLOOKUP(I20,Barem!$G$17:$H$31,2,1)))</f>
        <v>0</v>
      </c>
      <c r="L20" s="43">
        <v>4</v>
      </c>
      <c r="M20" s="93" t="s">
        <v>83</v>
      </c>
      <c r="N20" s="10">
        <f t="shared" si="9"/>
        <v>0.25</v>
      </c>
      <c r="O20" s="10">
        <f t="shared" si="9"/>
        <v>0.25</v>
      </c>
      <c r="P20" s="10">
        <f t="shared" si="9"/>
        <v>0.5</v>
      </c>
      <c r="Q20" s="33">
        <f>IF(B20="M",IF(AND(H20&gt;=200,H20&lt;500,I20&lt;Barem!$M$21),H20/1500,IF(AND(H20&gt;=500,H20&lt;750,I20&lt;Barem!$M$22),H20/1500,IF(AND(H20&gt;=750,H20&lt;1000,I20&lt;Barem!$M$23),H20/1500,IF(AND(H20&gt;=1000,H20&lt;1500,I20&lt;Barem!$M$24),H20/1500,IF(AND(H20&gt;=1500,H20&lt;2000,I20&lt;Barem!$M$25),H20/1500,IF(AND(H20&gt;=2000,H20&lt;3000,I20&lt;Barem!$M$26),H20/1500,IF(AND(H20&gt;=3000,I20&lt;Barem!$M$27),H20/1500,0))))))),IF(AND(H20&gt;=200,H20&lt;500,I20&lt;Barem!$N$21),H20/1500,IF(AND(H20&gt;=500,H20&lt;750,I20&lt;Barem!$N$22),H20/1500,IF(AND(H20&gt;=750,H20&lt;1000,I20&lt;Barem!$N$23),H20/1500,IF(AND(H20&gt;=1000,H20&lt;1500,I20&lt;Barem!$N$24),H20/1500,IF(AND(H20&gt;=1500,H20&lt;2000,I20&lt;Barem!$N$25),H20/1500,IF(AND(H20&gt;=2000,H20&lt;3000,I20&lt;Barem!$N$26),H20/1500,IF(AND(H20&gt;=3000,I20&lt;Barem!$N$27),H20/1500,0))))))))</f>
        <v>0.68733333333333335</v>
      </c>
      <c r="R20" s="19">
        <f>IF(D20&gt;21,VLOOKUP(D20,Barem!$S$1:$T$141,2,1),0)</f>
        <v>0</v>
      </c>
      <c r="S20" s="102">
        <f>IF(D20&lt;1,0,IF(B20="F",VLOOKUP(I20,Barem!$W$2:$Y$13,2,1),VLOOKUP(I20,Barem!$W$14:$Y$25,2,1)))</f>
        <v>0</v>
      </c>
      <c r="T20" s="19">
        <f>VLOOKUP(A20,Participanti!A:C,3,0)</f>
        <v>0</v>
      </c>
      <c r="U20" s="17">
        <f t="shared" si="10"/>
        <v>3.9200714285714282</v>
      </c>
      <c r="V20" s="49"/>
      <c r="W20" s="146"/>
      <c r="X20" s="104">
        <f t="shared" si="4"/>
        <v>5</v>
      </c>
      <c r="Y20" s="63">
        <f t="shared" si="5"/>
        <v>1</v>
      </c>
      <c r="Z20" s="103" t="str">
        <f>VLOOKUP(A20,Participanti!A:E,5,0)</f>
        <v>Gold</v>
      </c>
    </row>
    <row r="21" spans="1:26" x14ac:dyDescent="0.2">
      <c r="A21" s="42" t="s">
        <v>336</v>
      </c>
      <c r="B21" s="1" t="str">
        <f>VLOOKUP(A21,Participanti!A:B,2,0)</f>
        <v>M</v>
      </c>
      <c r="C21" s="61">
        <v>1</v>
      </c>
      <c r="D21" s="43">
        <v>25.01</v>
      </c>
      <c r="E21" s="44">
        <v>7.3645833333333327E-2</v>
      </c>
      <c r="F21" s="44">
        <v>7.3738425925925929E-2</v>
      </c>
      <c r="G21" s="59">
        <f t="shared" si="6"/>
        <v>7.3692129629629621E-2</v>
      </c>
      <c r="H21" s="45">
        <v>298</v>
      </c>
      <c r="I21" s="11">
        <f t="shared" si="7"/>
        <v>2.9465065825521638E-3</v>
      </c>
      <c r="J21" s="31">
        <f t="shared" si="8"/>
        <v>5</v>
      </c>
      <c r="K21" s="31">
        <f>IF(J21=0,0,IF(B21="F",VLOOKUP(I21,Barem!$G$2:$H$16,2,1),VLOOKUP(I21,Barem!$G$17:$H$31,2,1)))</f>
        <v>4.75</v>
      </c>
      <c r="L21" s="43">
        <v>3.25</v>
      </c>
      <c r="M21" s="93" t="s">
        <v>80</v>
      </c>
      <c r="N21" s="10">
        <f t="shared" si="9"/>
        <v>0.25</v>
      </c>
      <c r="O21" s="10">
        <f t="shared" si="9"/>
        <v>0.5</v>
      </c>
      <c r="P21" s="10">
        <f t="shared" si="9"/>
        <v>0.25</v>
      </c>
      <c r="Q21" s="33">
        <f>IF(B21="M",IF(AND(H21&gt;=200,H21&lt;500,I21&lt;Barem!$M$21),H21/1500,IF(AND(H21&gt;=500,H21&lt;750,I21&lt;Barem!$M$22),H21/1500,IF(AND(H21&gt;=750,H21&lt;1000,I21&lt;Barem!$M$23),H21/1500,IF(AND(H21&gt;=1000,H21&lt;1500,I21&lt;Barem!$M$24),H21/1500,IF(AND(H21&gt;=1500,H21&lt;2000,I21&lt;Barem!$M$25),H21/1500,IF(AND(H21&gt;=2000,H21&lt;3000,I21&lt;Barem!$M$26),H21/1500,IF(AND(H21&gt;=3000,I21&lt;Barem!$M$27),H21/1500,0))))))),IF(AND(H21&gt;=200,H21&lt;500,I21&lt;Barem!$N$21),H21/1500,IF(AND(H21&gt;=500,H21&lt;750,I21&lt;Barem!$N$22),H21/1500,IF(AND(H21&gt;=750,H21&lt;1000,I21&lt;Barem!$N$23),H21/1500,IF(AND(H21&gt;=1000,H21&lt;1500,I21&lt;Barem!$N$24),H21/1500,IF(AND(H21&gt;=1500,H21&lt;2000,I21&lt;Barem!$N$25),H21/1500,IF(AND(H21&gt;=2000,H21&lt;3000,I21&lt;Barem!$N$26),H21/1500,IF(AND(H21&gt;=3000,I21&lt;Barem!$N$27),H21/1500,0))))))))</f>
        <v>0.19866666666666666</v>
      </c>
      <c r="R21" s="19">
        <f>IF(D21&gt;21,VLOOKUP(D21,Barem!$S$1:$T$141,2,1),0)</f>
        <v>0.2</v>
      </c>
      <c r="S21" s="102">
        <f>IF(D21&lt;1,0,IF(B21="F",VLOOKUP(I21,Barem!$W$2:$Y$13,2,1),VLOOKUP(I21,Barem!$W$14:$Y$25,2,1)))</f>
        <v>0</v>
      </c>
      <c r="T21" s="19">
        <f>VLOOKUP(A21,Participanti!A:C,3,0)</f>
        <v>0</v>
      </c>
      <c r="U21" s="17">
        <f t="shared" si="10"/>
        <v>4.8361666666666672</v>
      </c>
      <c r="V21" s="49"/>
      <c r="W21" s="146"/>
      <c r="X21" s="104">
        <f t="shared" si="4"/>
        <v>5</v>
      </c>
      <c r="Y21" s="63">
        <f t="shared" si="5"/>
        <v>1</v>
      </c>
      <c r="Z21" s="103" t="str">
        <f>VLOOKUP(A21,Participanti!A:E,5,0)</f>
        <v>Gold</v>
      </c>
    </row>
    <row r="22" spans="1:26" x14ac:dyDescent="0.2">
      <c r="A22" s="42" t="s">
        <v>174</v>
      </c>
      <c r="B22" s="1" t="str">
        <f>VLOOKUP(A22,Participanti!A:B,2,0)</f>
        <v>M</v>
      </c>
      <c r="C22" s="61">
        <v>1</v>
      </c>
      <c r="D22" s="43">
        <v>0</v>
      </c>
      <c r="E22" s="44">
        <v>0</v>
      </c>
      <c r="F22" s="44">
        <v>0</v>
      </c>
      <c r="G22" s="59">
        <f t="shared" si="6"/>
        <v>0</v>
      </c>
      <c r="H22" s="45">
        <v>0</v>
      </c>
      <c r="I22" s="11">
        <v>0</v>
      </c>
      <c r="J22" s="31">
        <f t="shared" si="8"/>
        <v>0</v>
      </c>
      <c r="K22" s="31">
        <f>IF(J22=0,0,IF(B22="F",VLOOKUP(I22,Barem!$G$2:$H$16,2,1),VLOOKUP(I22,Barem!$G$17:$H$31,2,1)))</f>
        <v>0</v>
      </c>
      <c r="L22" s="43">
        <v>0</v>
      </c>
      <c r="M22" s="93" t="s">
        <v>516</v>
      </c>
      <c r="N22" s="10">
        <f t="shared" ref="N22:P41" si="11">IF($M22=N$1,50%,25%)</f>
        <v>0.25</v>
      </c>
      <c r="O22" s="10">
        <f t="shared" si="11"/>
        <v>0.25</v>
      </c>
      <c r="P22" s="10">
        <f t="shared" si="11"/>
        <v>0.25</v>
      </c>
      <c r="Q22" s="33">
        <f>IF(B22="M",IF(AND(H22&gt;=200,H22&lt;500,I22&lt;Barem!$M$21),H22/1500,IF(AND(H22&gt;=500,H22&lt;750,I22&lt;Barem!$M$22),H22/1500,IF(AND(H22&gt;=750,H22&lt;1000,I22&lt;Barem!$M$23),H22/1500,IF(AND(H22&gt;=1000,H22&lt;1500,I22&lt;Barem!$M$24),H22/1500,IF(AND(H22&gt;=1500,H22&lt;2000,I22&lt;Barem!$M$25),H22/1500,IF(AND(H22&gt;=2000,H22&lt;3000,I22&lt;Barem!$M$26),H22/1500,IF(AND(H22&gt;=3000,I22&lt;Barem!$M$27),H22/1500,0))))))),IF(AND(H22&gt;=200,H22&lt;500,I22&lt;Barem!$N$21),H22/1500,IF(AND(H22&gt;=500,H22&lt;750,I22&lt;Barem!$N$22),H22/1500,IF(AND(H22&gt;=750,H22&lt;1000,I22&lt;Barem!$N$23),H22/1500,IF(AND(H22&gt;=1000,H22&lt;1500,I22&lt;Barem!$N$24),H22/1500,IF(AND(H22&gt;=1500,H22&lt;2000,I22&lt;Barem!$N$25),H22/1500,IF(AND(H22&gt;=2000,H22&lt;3000,I22&lt;Barem!$N$26),H22/1500,IF(AND(H22&gt;=3000,I22&lt;Barem!$N$27),H22/1500,0))))))))</f>
        <v>0</v>
      </c>
      <c r="R22" s="19">
        <f>IF(D22&gt;21,VLOOKUP(D22,Barem!$S$1:$T$141,2,1),0)</f>
        <v>0</v>
      </c>
      <c r="S22" s="102">
        <f>IF(D22&lt;1,0,IF(B22="F",VLOOKUP(I22,Barem!$W$2:$Y$13,2,1),VLOOKUP(I22,Barem!$W$14:$Y$25,2,1)))</f>
        <v>0</v>
      </c>
      <c r="T22" s="19">
        <f>VLOOKUP(A22,Participanti!A:C,3,0)</f>
        <v>0</v>
      </c>
      <c r="U22" s="17">
        <v>0.5</v>
      </c>
      <c r="V22" s="49"/>
      <c r="W22" s="146"/>
      <c r="X22" s="104">
        <f t="shared" si="4"/>
        <v>1</v>
      </c>
      <c r="Y22" s="63">
        <f t="shared" si="5"/>
        <v>1</v>
      </c>
      <c r="Z22" s="103" t="str">
        <f>VLOOKUP(A22,Participanti!A:E,5,0)</f>
        <v>Silver</v>
      </c>
    </row>
    <row r="23" spans="1:26" x14ac:dyDescent="0.2">
      <c r="A23" s="42" t="s">
        <v>471</v>
      </c>
      <c r="B23" s="1" t="str">
        <f>VLOOKUP(A23,Participanti!A:B,2,0)</f>
        <v>M</v>
      </c>
      <c r="C23" s="61">
        <v>1</v>
      </c>
      <c r="D23" s="43">
        <v>8.11</v>
      </c>
      <c r="E23" s="44">
        <v>2.6585648148148146E-2</v>
      </c>
      <c r="F23" s="44">
        <v>2.7013888888888889E-2</v>
      </c>
      <c r="G23" s="59">
        <f t="shared" si="6"/>
        <v>2.6799768518518518E-2</v>
      </c>
      <c r="H23" s="45">
        <v>7</v>
      </c>
      <c r="I23" s="11">
        <f t="shared" si="7"/>
        <v>3.3045337260811983E-3</v>
      </c>
      <c r="J23" s="31">
        <f t="shared" si="8"/>
        <v>1.9309523809523808</v>
      </c>
      <c r="K23" s="31">
        <f>IF(J23=0,0,IF(B23="F",VLOOKUP(I23,Barem!$G$2:$H$16,2,1),VLOOKUP(I23,Barem!$G$17:$H$31,2,1)))</f>
        <v>4.25</v>
      </c>
      <c r="L23" s="43">
        <v>2</v>
      </c>
      <c r="M23" s="93" t="s">
        <v>83</v>
      </c>
      <c r="N23" s="10">
        <f t="shared" si="11"/>
        <v>0.25</v>
      </c>
      <c r="O23" s="10">
        <f t="shared" si="11"/>
        <v>0.25</v>
      </c>
      <c r="P23" s="10">
        <f t="shared" si="11"/>
        <v>0.5</v>
      </c>
      <c r="Q23" s="33">
        <f>IF(B23="M",IF(AND(H23&gt;=200,H23&lt;500,I23&lt;Barem!$M$21),H23/1500,IF(AND(H23&gt;=500,H23&lt;750,I23&lt;Barem!$M$22),H23/1500,IF(AND(H23&gt;=750,H23&lt;1000,I23&lt;Barem!$M$23),H23/1500,IF(AND(H23&gt;=1000,H23&lt;1500,I23&lt;Barem!$M$24),H23/1500,IF(AND(H23&gt;=1500,H23&lt;2000,I23&lt;Barem!$M$25),H23/1500,IF(AND(H23&gt;=2000,H23&lt;3000,I23&lt;Barem!$M$26),H23/1500,IF(AND(H23&gt;=3000,I23&lt;Barem!$M$27),H23/1500,0))))))),IF(AND(H23&gt;=200,H23&lt;500,I23&lt;Barem!$N$21),H23/1500,IF(AND(H23&gt;=500,H23&lt;750,I23&lt;Barem!$N$22),H23/1500,IF(AND(H23&gt;=750,H23&lt;1000,I23&lt;Barem!$N$23),H23/1500,IF(AND(H23&gt;=1000,H23&lt;1500,I23&lt;Barem!$N$24),H23/1500,IF(AND(H23&gt;=1500,H23&lt;2000,I23&lt;Barem!$N$25),H23/1500,IF(AND(H23&gt;=2000,H23&lt;3000,I23&lt;Barem!$N$26),H23/1500,IF(AND(H23&gt;=3000,I23&lt;Barem!$N$27),H23/1500,0))))))))</f>
        <v>0</v>
      </c>
      <c r="R23" s="19">
        <f>IF(D23&gt;21,VLOOKUP(D23,Barem!$S$1:$T$141,2,1),0)</f>
        <v>0</v>
      </c>
      <c r="S23" s="102">
        <f>IF(D23&lt;1,0,IF(B23="F",VLOOKUP(I23,Barem!$W$2:$Y$13,2,1),VLOOKUP(I23,Barem!$W$14:$Y$25,2,1)))</f>
        <v>0</v>
      </c>
      <c r="T23" s="19">
        <f>VLOOKUP(A23,Participanti!A:C,3,0)</f>
        <v>0</v>
      </c>
      <c r="U23" s="17">
        <f t="shared" si="10"/>
        <v>2.5452380952380951</v>
      </c>
      <c r="V23" s="49"/>
      <c r="W23" s="146"/>
      <c r="X23" s="104">
        <f t="shared" si="4"/>
        <v>2</v>
      </c>
      <c r="Y23" s="63">
        <f t="shared" si="5"/>
        <v>1</v>
      </c>
      <c r="Z23" s="103" t="str">
        <f>VLOOKUP(A23,Participanti!A:E,5,0)</f>
        <v>Silver</v>
      </c>
    </row>
    <row r="24" spans="1:26" x14ac:dyDescent="0.2">
      <c r="A24" s="42" t="s">
        <v>17</v>
      </c>
      <c r="B24" s="1" t="str">
        <f>VLOOKUP(A24,Participanti!A:B,2,0)</f>
        <v>M</v>
      </c>
      <c r="C24" s="61">
        <v>1</v>
      </c>
      <c r="D24" s="43">
        <v>16.23</v>
      </c>
      <c r="E24" s="44">
        <v>5.3217592592592594E-2</v>
      </c>
      <c r="F24" s="44">
        <v>5.3217592592592594E-2</v>
      </c>
      <c r="G24" s="59">
        <f t="shared" si="6"/>
        <v>5.3217592592592594E-2</v>
      </c>
      <c r="H24" s="45">
        <v>162</v>
      </c>
      <c r="I24" s="11">
        <f t="shared" si="7"/>
        <v>3.278964423449944E-3</v>
      </c>
      <c r="J24" s="31">
        <f t="shared" si="8"/>
        <v>3.8642857142857143</v>
      </c>
      <c r="K24" s="31">
        <f>IF(J24=0,0,IF(B24="F",VLOOKUP(I24,Barem!$G$2:$H$16,2,1),VLOOKUP(I24,Barem!$G$17:$H$31,2,1)))</f>
        <v>4.25</v>
      </c>
      <c r="L24" s="43">
        <v>1.5</v>
      </c>
      <c r="M24" s="93" t="s">
        <v>83</v>
      </c>
      <c r="N24" s="10">
        <f t="shared" si="11"/>
        <v>0.25</v>
      </c>
      <c r="O24" s="10">
        <f t="shared" si="11"/>
        <v>0.25</v>
      </c>
      <c r="P24" s="10">
        <f t="shared" si="11"/>
        <v>0.5</v>
      </c>
      <c r="Q24" s="33">
        <f>IF(B24="M",IF(AND(H24&gt;=200,H24&lt;500,I24&lt;Barem!$M$21),H24/1500,IF(AND(H24&gt;=500,H24&lt;750,I24&lt;Barem!$M$22),H24/1500,IF(AND(H24&gt;=750,H24&lt;1000,I24&lt;Barem!$M$23),H24/1500,IF(AND(H24&gt;=1000,H24&lt;1500,I24&lt;Barem!$M$24),H24/1500,IF(AND(H24&gt;=1500,H24&lt;2000,I24&lt;Barem!$M$25),H24/1500,IF(AND(H24&gt;=2000,H24&lt;3000,I24&lt;Barem!$M$26),H24/1500,IF(AND(H24&gt;=3000,I24&lt;Barem!$M$27),H24/1500,0))))))),IF(AND(H24&gt;=200,H24&lt;500,I24&lt;Barem!$N$21),H24/1500,IF(AND(H24&gt;=500,H24&lt;750,I24&lt;Barem!$N$22),H24/1500,IF(AND(H24&gt;=750,H24&lt;1000,I24&lt;Barem!$N$23),H24/1500,IF(AND(H24&gt;=1000,H24&lt;1500,I24&lt;Barem!$N$24),H24/1500,IF(AND(H24&gt;=1500,H24&lt;2000,I24&lt;Barem!$N$25),H24/1500,IF(AND(H24&gt;=2000,H24&lt;3000,I24&lt;Barem!$N$26),H24/1500,IF(AND(H24&gt;=3000,I24&lt;Barem!$N$27),H24/1500,0))))))))</f>
        <v>0</v>
      </c>
      <c r="R24" s="19">
        <f>IF(D24&gt;21,VLOOKUP(D24,Barem!$S$1:$T$141,2,1),0)</f>
        <v>0</v>
      </c>
      <c r="S24" s="102">
        <f>IF(D24&lt;1,0,IF(B24="F",VLOOKUP(I24,Barem!$W$2:$Y$13,2,1),VLOOKUP(I24,Barem!$W$14:$Y$25,2,1)))</f>
        <v>0</v>
      </c>
      <c r="T24" s="19">
        <f>VLOOKUP(A24,Participanti!A:C,3,0)</f>
        <v>0</v>
      </c>
      <c r="U24" s="17">
        <f t="shared" si="10"/>
        <v>2.7785714285714285</v>
      </c>
      <c r="V24" s="49"/>
      <c r="W24" s="146"/>
      <c r="X24" s="104">
        <f t="shared" si="4"/>
        <v>3</v>
      </c>
      <c r="Y24" s="63">
        <f t="shared" si="5"/>
        <v>1</v>
      </c>
      <c r="Z24" s="103" t="str">
        <f>VLOOKUP(A24,Participanti!A:E,5,0)</f>
        <v>Silver</v>
      </c>
    </row>
    <row r="25" spans="1:26" x14ac:dyDescent="0.2">
      <c r="A25" s="42" t="s">
        <v>325</v>
      </c>
      <c r="B25" s="1" t="str">
        <f>VLOOKUP(A25,Participanti!A:B,2,0)</f>
        <v>M</v>
      </c>
      <c r="C25" s="61">
        <v>1</v>
      </c>
      <c r="D25" s="43">
        <v>21.45</v>
      </c>
      <c r="E25" s="44">
        <v>8.2395833333333335E-2</v>
      </c>
      <c r="F25" s="44">
        <v>8.8437500000000002E-2</v>
      </c>
      <c r="G25" s="59">
        <f t="shared" si="6"/>
        <v>8.5416666666666669E-2</v>
      </c>
      <c r="H25" s="45">
        <v>890</v>
      </c>
      <c r="I25" s="11">
        <f t="shared" si="7"/>
        <v>3.982128982128982E-3</v>
      </c>
      <c r="J25" s="31">
        <f t="shared" si="8"/>
        <v>5</v>
      </c>
      <c r="K25" s="31">
        <f>IF(J25=0,0,IF(B25="F",VLOOKUP(I25,Barem!$G$2:$H$16,2,1),VLOOKUP(I25,Barem!$G$17:$H$31,2,1)))</f>
        <v>3.25</v>
      </c>
      <c r="L25" s="43">
        <v>4</v>
      </c>
      <c r="M25" s="93" t="s">
        <v>83</v>
      </c>
      <c r="N25" s="10">
        <f t="shared" si="11"/>
        <v>0.25</v>
      </c>
      <c r="O25" s="10">
        <f t="shared" si="11"/>
        <v>0.25</v>
      </c>
      <c r="P25" s="10">
        <f t="shared" si="11"/>
        <v>0.5</v>
      </c>
      <c r="Q25" s="33">
        <f>IF(B25="M",IF(AND(H25&gt;=200,H25&lt;500,I25&lt;Barem!$M$21),H25/1500,IF(AND(H25&gt;=500,H25&lt;750,I25&lt;Barem!$M$22),H25/1500,IF(AND(H25&gt;=750,H25&lt;1000,I25&lt;Barem!$M$23),H25/1500,IF(AND(H25&gt;=1000,H25&lt;1500,I25&lt;Barem!$M$24),H25/1500,IF(AND(H25&gt;=1500,H25&lt;2000,I25&lt;Barem!$M$25),H25/1500,IF(AND(H25&gt;=2000,H25&lt;3000,I25&lt;Barem!$M$26),H25/1500,IF(AND(H25&gt;=3000,I25&lt;Barem!$M$27),H25/1500,0))))))),IF(AND(H25&gt;=200,H25&lt;500,I25&lt;Barem!$N$21),H25/1500,IF(AND(H25&gt;=500,H25&lt;750,I25&lt;Barem!$N$22),H25/1500,IF(AND(H25&gt;=750,H25&lt;1000,I25&lt;Barem!$N$23),H25/1500,IF(AND(H25&gt;=1000,H25&lt;1500,I25&lt;Barem!$N$24),H25/1500,IF(AND(H25&gt;=1500,H25&lt;2000,I25&lt;Barem!$N$25),H25/1500,IF(AND(H25&gt;=2000,H25&lt;3000,I25&lt;Barem!$N$26),H25/1500,IF(AND(H25&gt;=3000,I25&lt;Barem!$N$27),H25/1500,0))))))))</f>
        <v>0.59333333333333338</v>
      </c>
      <c r="R25" s="19">
        <f>IF(D25&gt;21,VLOOKUP(D25,Barem!$S$1:$T$141,2,1),0)</f>
        <v>0</v>
      </c>
      <c r="S25" s="102">
        <f>IF(D25&lt;1,0,IF(B25="F",VLOOKUP(I25,Barem!$W$2:$Y$13,2,1),VLOOKUP(I25,Barem!$W$14:$Y$25,2,1)))</f>
        <v>0</v>
      </c>
      <c r="T25" s="19">
        <f>VLOOKUP(A25,Participanti!A:C,3,0)</f>
        <v>0</v>
      </c>
      <c r="U25" s="17">
        <f t="shared" si="10"/>
        <v>4.6558333333333337</v>
      </c>
      <c r="V25" s="49"/>
      <c r="W25" s="146"/>
      <c r="X25" s="104">
        <f t="shared" si="4"/>
        <v>5</v>
      </c>
      <c r="Y25" s="63">
        <f t="shared" si="5"/>
        <v>1</v>
      </c>
      <c r="Z25" s="103" t="str">
        <f>VLOOKUP(A25,Participanti!A:E,5,0)</f>
        <v>Silver</v>
      </c>
    </row>
    <row r="26" spans="1:26" x14ac:dyDescent="0.2">
      <c r="A26" s="42" t="s">
        <v>397</v>
      </c>
      <c r="B26" s="1" t="str">
        <f>VLOOKUP(A26,Participanti!A:B,2,0)</f>
        <v>M</v>
      </c>
      <c r="C26" s="61">
        <v>1</v>
      </c>
      <c r="D26" s="43">
        <v>9.1999999999999993</v>
      </c>
      <c r="E26" s="44">
        <v>3.6134259259259262E-2</v>
      </c>
      <c r="F26" s="44">
        <v>3.6203703703703703E-2</v>
      </c>
      <c r="G26" s="59">
        <f t="shared" si="6"/>
        <v>3.6168981481481483E-2</v>
      </c>
      <c r="H26" s="45">
        <v>51</v>
      </c>
      <c r="I26" s="11">
        <f t="shared" si="7"/>
        <v>3.9314110305958133E-3</v>
      </c>
      <c r="J26" s="31">
        <f t="shared" si="8"/>
        <v>2.1904761904761902</v>
      </c>
      <c r="K26" s="31">
        <f>IF(J26=0,0,IF(B26="F",VLOOKUP(I26,Barem!$G$2:$H$16,2,1),VLOOKUP(I26,Barem!$G$17:$H$31,2,1)))</f>
        <v>3.25</v>
      </c>
      <c r="L26" s="43">
        <v>1.75</v>
      </c>
      <c r="M26" s="93" t="s">
        <v>83</v>
      </c>
      <c r="N26" s="10">
        <f t="shared" si="11"/>
        <v>0.25</v>
      </c>
      <c r="O26" s="10">
        <f t="shared" si="11"/>
        <v>0.25</v>
      </c>
      <c r="P26" s="10">
        <f t="shared" si="11"/>
        <v>0.5</v>
      </c>
      <c r="Q26" s="33">
        <f>IF(B26="M",IF(AND(H26&gt;=200,H26&lt;500,I26&lt;Barem!$M$21),H26/1500,IF(AND(H26&gt;=500,H26&lt;750,I26&lt;Barem!$M$22),H26/1500,IF(AND(H26&gt;=750,H26&lt;1000,I26&lt;Barem!$M$23),H26/1500,IF(AND(H26&gt;=1000,H26&lt;1500,I26&lt;Barem!$M$24),H26/1500,IF(AND(H26&gt;=1500,H26&lt;2000,I26&lt;Barem!$M$25),H26/1500,IF(AND(H26&gt;=2000,H26&lt;3000,I26&lt;Barem!$M$26),H26/1500,IF(AND(H26&gt;=3000,I26&lt;Barem!$M$27),H26/1500,0))))))),IF(AND(H26&gt;=200,H26&lt;500,I26&lt;Barem!$N$21),H26/1500,IF(AND(H26&gt;=500,H26&lt;750,I26&lt;Barem!$N$22),H26/1500,IF(AND(H26&gt;=750,H26&lt;1000,I26&lt;Barem!$N$23),H26/1500,IF(AND(H26&gt;=1000,H26&lt;1500,I26&lt;Barem!$N$24),H26/1500,IF(AND(H26&gt;=1500,H26&lt;2000,I26&lt;Barem!$N$25),H26/1500,IF(AND(H26&gt;=2000,H26&lt;3000,I26&lt;Barem!$N$26),H26/1500,IF(AND(H26&gt;=3000,I26&lt;Barem!$N$27),H26/1500,0))))))))</f>
        <v>0</v>
      </c>
      <c r="R26" s="19">
        <f>IF(D26&gt;21,VLOOKUP(D26,Barem!$S$1:$T$141,2,1),0)</f>
        <v>0</v>
      </c>
      <c r="S26" s="102">
        <f>IF(D26&lt;1,0,IF(B26="F",VLOOKUP(I26,Barem!$W$2:$Y$13,2,1),VLOOKUP(I26,Barem!$W$14:$Y$25,2,1)))</f>
        <v>0</v>
      </c>
      <c r="T26" s="19">
        <f>VLOOKUP(A26,Participanti!A:C,3,0)</f>
        <v>0</v>
      </c>
      <c r="U26" s="17">
        <f t="shared" si="10"/>
        <v>2.2351190476190474</v>
      </c>
      <c r="V26" s="49"/>
      <c r="W26" s="146"/>
      <c r="X26" s="104">
        <f t="shared" si="4"/>
        <v>2</v>
      </c>
      <c r="Y26" s="63">
        <f t="shared" si="5"/>
        <v>1</v>
      </c>
      <c r="Z26" s="103" t="str">
        <f>VLOOKUP(A26,Participanti!A:E,5,0)</f>
        <v>Silver</v>
      </c>
    </row>
    <row r="27" spans="1:26" x14ac:dyDescent="0.2">
      <c r="A27" s="42" t="s">
        <v>206</v>
      </c>
      <c r="B27" s="1" t="str">
        <f>VLOOKUP(A27,Participanti!A:B,2,0)</f>
        <v>M</v>
      </c>
      <c r="C27" s="61">
        <v>1</v>
      </c>
      <c r="D27" s="43">
        <v>14.03</v>
      </c>
      <c r="E27" s="44">
        <v>5.1909722222222225E-2</v>
      </c>
      <c r="F27" s="44">
        <v>5.334490740740741E-2</v>
      </c>
      <c r="G27" s="59">
        <f t="shared" si="6"/>
        <v>5.2627314814814821E-2</v>
      </c>
      <c r="H27" s="45">
        <v>286</v>
      </c>
      <c r="I27" s="11">
        <f t="shared" si="7"/>
        <v>3.751055938333202E-3</v>
      </c>
      <c r="J27" s="31">
        <f t="shared" si="8"/>
        <v>3.3404761904761902</v>
      </c>
      <c r="K27" s="31">
        <f>IF(J27=0,0,IF(B27="F",VLOOKUP(I27,Barem!$G$2:$H$16,2,1),VLOOKUP(I27,Barem!$G$17:$H$31,2,1)))</f>
        <v>3.5</v>
      </c>
      <c r="L27" s="43">
        <v>3</v>
      </c>
      <c r="M27" s="93" t="s">
        <v>83</v>
      </c>
      <c r="N27" s="10">
        <f t="shared" si="11"/>
        <v>0.25</v>
      </c>
      <c r="O27" s="10">
        <f t="shared" si="11"/>
        <v>0.25</v>
      </c>
      <c r="P27" s="10">
        <f t="shared" si="11"/>
        <v>0.5</v>
      </c>
      <c r="Q27" s="33">
        <f>IF(B27="M",IF(AND(H27&gt;=200,H27&lt;500,I27&lt;Barem!$M$21),H27/1500,IF(AND(H27&gt;=500,H27&lt;750,I27&lt;Barem!$M$22),H27/1500,IF(AND(H27&gt;=750,H27&lt;1000,I27&lt;Barem!$M$23),H27/1500,IF(AND(H27&gt;=1000,H27&lt;1500,I27&lt;Barem!$M$24),H27/1500,IF(AND(H27&gt;=1500,H27&lt;2000,I27&lt;Barem!$M$25),H27/1500,IF(AND(H27&gt;=2000,H27&lt;3000,I27&lt;Barem!$M$26),H27/1500,IF(AND(H27&gt;=3000,I27&lt;Barem!$M$27),H27/1500,0))))))),IF(AND(H27&gt;=200,H27&lt;500,I27&lt;Barem!$N$21),H27/1500,IF(AND(H27&gt;=500,H27&lt;750,I27&lt;Barem!$N$22),H27/1500,IF(AND(H27&gt;=750,H27&lt;1000,I27&lt;Barem!$N$23),H27/1500,IF(AND(H27&gt;=1000,H27&lt;1500,I27&lt;Barem!$N$24),H27/1500,IF(AND(H27&gt;=1500,H27&lt;2000,I27&lt;Barem!$N$25),H27/1500,IF(AND(H27&gt;=2000,H27&lt;3000,I27&lt;Barem!$N$26),H27/1500,IF(AND(H27&gt;=3000,I27&lt;Barem!$N$27),H27/1500,0))))))))</f>
        <v>0.19066666666666668</v>
      </c>
      <c r="R27" s="19">
        <f>IF(D27&gt;21,VLOOKUP(D27,Barem!$S$1:$T$141,2,1),0)</f>
        <v>0</v>
      </c>
      <c r="S27" s="102">
        <f>IF(D27&lt;1,0,IF(B27="F",VLOOKUP(I27,Barem!$W$2:$Y$13,2,1),VLOOKUP(I27,Barem!$W$14:$Y$25,2,1)))</f>
        <v>0</v>
      </c>
      <c r="T27" s="19">
        <f>VLOOKUP(A27,Participanti!A:C,3,0)</f>
        <v>0</v>
      </c>
      <c r="U27" s="17">
        <f t="shared" si="10"/>
        <v>3.4007857142857141</v>
      </c>
      <c r="V27" s="49"/>
      <c r="W27" s="146"/>
      <c r="X27" s="104">
        <f t="shared" si="4"/>
        <v>5</v>
      </c>
      <c r="Y27" s="63">
        <f t="shared" si="5"/>
        <v>1</v>
      </c>
      <c r="Z27" s="103" t="str">
        <f>VLOOKUP(A27,Participanti!A:E,5,0)</f>
        <v>Silver</v>
      </c>
    </row>
    <row r="28" spans="1:26" x14ac:dyDescent="0.2">
      <c r="A28" s="42" t="s">
        <v>483</v>
      </c>
      <c r="B28" s="1" t="str">
        <f>VLOOKUP(A28,Participanti!A:B,2,0)</f>
        <v>M</v>
      </c>
      <c r="C28" s="61">
        <v>1</v>
      </c>
      <c r="D28" s="43">
        <v>23.63</v>
      </c>
      <c r="E28" s="44">
        <v>0.11391203703703703</v>
      </c>
      <c r="F28" s="44">
        <v>0.13460648148148149</v>
      </c>
      <c r="G28" s="59">
        <f t="shared" si="6"/>
        <v>0.12425925925925926</v>
      </c>
      <c r="H28" s="45">
        <v>953</v>
      </c>
      <c r="I28" s="11">
        <f t="shared" si="7"/>
        <v>5.2585382674252756E-3</v>
      </c>
      <c r="J28" s="31">
        <f t="shared" si="8"/>
        <v>5</v>
      </c>
      <c r="K28" s="31">
        <f>IF(J28=0,0,IF(B28="F",VLOOKUP(I28,Barem!$G$2:$H$16,2,1),VLOOKUP(I28,Barem!$G$17:$H$31,2,1)))</f>
        <v>0.5</v>
      </c>
      <c r="L28" s="43">
        <v>4.5</v>
      </c>
      <c r="M28" s="93" t="s">
        <v>83</v>
      </c>
      <c r="N28" s="10">
        <f t="shared" si="11"/>
        <v>0.25</v>
      </c>
      <c r="O28" s="10">
        <f t="shared" si="11"/>
        <v>0.25</v>
      </c>
      <c r="P28" s="10">
        <f t="shared" si="11"/>
        <v>0.5</v>
      </c>
      <c r="Q28" s="33">
        <f>IF(B28="M",IF(AND(H28&gt;=200,H28&lt;500,I28&lt;Barem!$M$21),H28/1500,IF(AND(H28&gt;=500,H28&lt;750,I28&lt;Barem!$M$22),H28/1500,IF(AND(H28&gt;=750,H28&lt;1000,I28&lt;Barem!$M$23),H28/1500,IF(AND(H28&gt;=1000,H28&lt;1500,I28&lt;Barem!$M$24),H28/1500,IF(AND(H28&gt;=1500,H28&lt;2000,I28&lt;Barem!$M$25),H28/1500,IF(AND(H28&gt;=2000,H28&lt;3000,I28&lt;Barem!$M$26),H28/1500,IF(AND(H28&gt;=3000,I28&lt;Barem!$M$27),H28/1500,0))))))),IF(AND(H28&gt;=200,H28&lt;500,I28&lt;Barem!$N$21),H28/1500,IF(AND(H28&gt;=500,H28&lt;750,I28&lt;Barem!$N$22),H28/1500,IF(AND(H28&gt;=750,H28&lt;1000,I28&lt;Barem!$N$23),H28/1500,IF(AND(H28&gt;=1000,H28&lt;1500,I28&lt;Barem!$N$24),H28/1500,IF(AND(H28&gt;=1500,H28&lt;2000,I28&lt;Barem!$N$25),H28/1500,IF(AND(H28&gt;=2000,H28&lt;3000,I28&lt;Barem!$N$26),H28/1500,IF(AND(H28&gt;=3000,I28&lt;Barem!$N$27),H28/1500,0))))))))</f>
        <v>0.63533333333333331</v>
      </c>
      <c r="R28" s="19">
        <f>IF(D28&gt;21,VLOOKUP(D28,Barem!$S$1:$T$141,2,1),0)</f>
        <v>0.1</v>
      </c>
      <c r="S28" s="102">
        <f>IF(D28&lt;1,0,IF(B28="F",VLOOKUP(I28,Barem!$W$2:$Y$13,2,1),VLOOKUP(I28,Barem!$W$14:$Y$25,2,1)))</f>
        <v>0</v>
      </c>
      <c r="T28" s="19">
        <f>VLOOKUP(A28,Participanti!A:C,3,0)</f>
        <v>0</v>
      </c>
      <c r="U28" s="17">
        <f t="shared" si="10"/>
        <v>4.3603333333333332</v>
      </c>
      <c r="V28" s="49"/>
      <c r="W28" s="146"/>
      <c r="X28" s="104">
        <f t="shared" si="4"/>
        <v>5</v>
      </c>
      <c r="Y28" s="63">
        <f t="shared" si="5"/>
        <v>1</v>
      </c>
      <c r="Z28" s="103" t="str">
        <f>VLOOKUP(A28,Participanti!A:E,5,0)</f>
        <v>Silver</v>
      </c>
    </row>
    <row r="29" spans="1:26" x14ac:dyDescent="0.2">
      <c r="A29" s="42" t="s">
        <v>330</v>
      </c>
      <c r="B29" s="1" t="str">
        <f>VLOOKUP(A29,Participanti!A:B,2,0)</f>
        <v>M</v>
      </c>
      <c r="C29" s="61">
        <v>1</v>
      </c>
      <c r="D29" s="43">
        <v>16.16</v>
      </c>
      <c r="E29" s="44">
        <v>5.0057870370370371E-2</v>
      </c>
      <c r="F29" s="44">
        <v>5.0428240740740739E-2</v>
      </c>
      <c r="G29" s="59">
        <f t="shared" si="6"/>
        <v>5.0243055555555555E-2</v>
      </c>
      <c r="H29" s="45">
        <v>31</v>
      </c>
      <c r="I29" s="11">
        <f t="shared" si="7"/>
        <v>3.1090999724972495E-3</v>
      </c>
      <c r="J29" s="31">
        <f t="shared" si="8"/>
        <v>3.8476190476190473</v>
      </c>
      <c r="K29" s="31">
        <f>IF(J29=0,0,IF(B29="F",VLOOKUP(I29,Barem!$G$2:$H$16,2,1),VLOOKUP(I29,Barem!$G$17:$H$31,2,1)))</f>
        <v>4.5</v>
      </c>
      <c r="L29" s="43">
        <v>2.25</v>
      </c>
      <c r="M29" s="93" t="s">
        <v>80</v>
      </c>
      <c r="N29" s="10">
        <f t="shared" si="11"/>
        <v>0.25</v>
      </c>
      <c r="O29" s="10">
        <f t="shared" si="11"/>
        <v>0.5</v>
      </c>
      <c r="P29" s="10">
        <f t="shared" si="11"/>
        <v>0.25</v>
      </c>
      <c r="Q29" s="33">
        <f>IF(B29="M",IF(AND(H29&gt;=200,H29&lt;500,I29&lt;Barem!$M$21),H29/1500,IF(AND(H29&gt;=500,H29&lt;750,I29&lt;Barem!$M$22),H29/1500,IF(AND(H29&gt;=750,H29&lt;1000,I29&lt;Barem!$M$23),H29/1500,IF(AND(H29&gt;=1000,H29&lt;1500,I29&lt;Barem!$M$24),H29/1500,IF(AND(H29&gt;=1500,H29&lt;2000,I29&lt;Barem!$M$25),H29/1500,IF(AND(H29&gt;=2000,H29&lt;3000,I29&lt;Barem!$M$26),H29/1500,IF(AND(H29&gt;=3000,I29&lt;Barem!$M$27),H29/1500,0))))))),IF(AND(H29&gt;=200,H29&lt;500,I29&lt;Barem!$N$21),H29/1500,IF(AND(H29&gt;=500,H29&lt;750,I29&lt;Barem!$N$22),H29/1500,IF(AND(H29&gt;=750,H29&lt;1000,I29&lt;Barem!$N$23),H29/1500,IF(AND(H29&gt;=1000,H29&lt;1500,I29&lt;Barem!$N$24),H29/1500,IF(AND(H29&gt;=1500,H29&lt;2000,I29&lt;Barem!$N$25),H29/1500,IF(AND(H29&gt;=2000,H29&lt;3000,I29&lt;Barem!$N$26),H29/1500,IF(AND(H29&gt;=3000,I29&lt;Barem!$N$27),H29/1500,0))))))))</f>
        <v>0</v>
      </c>
      <c r="R29" s="19">
        <f>IF(D29&gt;21,VLOOKUP(D29,Barem!$S$1:$T$141,2,1),0)</f>
        <v>0</v>
      </c>
      <c r="S29" s="102">
        <f>IF(D29&lt;1,0,IF(B29="F",VLOOKUP(I29,Barem!$W$2:$Y$13,2,1),VLOOKUP(I29,Barem!$W$14:$Y$25,2,1)))</f>
        <v>0</v>
      </c>
      <c r="T29" s="19">
        <f>VLOOKUP(A29,Participanti!A:C,3,0)</f>
        <v>0</v>
      </c>
      <c r="U29" s="17">
        <f t="shared" si="10"/>
        <v>3.774404761904762</v>
      </c>
      <c r="V29" s="49"/>
      <c r="W29" s="146"/>
      <c r="X29" s="104">
        <f t="shared" si="4"/>
        <v>5</v>
      </c>
      <c r="Y29" s="63">
        <f t="shared" si="5"/>
        <v>1</v>
      </c>
      <c r="Z29" s="103" t="str">
        <f>VLOOKUP(A29,Participanti!A:E,5,0)</f>
        <v>Silver</v>
      </c>
    </row>
    <row r="30" spans="1:26" x14ac:dyDescent="0.2">
      <c r="A30" s="42" t="s">
        <v>350</v>
      </c>
      <c r="B30" s="1" t="str">
        <f>VLOOKUP(A30,Participanti!A:B,2,0)</f>
        <v>M</v>
      </c>
      <c r="C30" s="61">
        <v>1</v>
      </c>
      <c r="D30" s="43">
        <v>25.01</v>
      </c>
      <c r="E30" s="44">
        <v>8.9166666666666672E-2</v>
      </c>
      <c r="F30" s="44">
        <v>9.1111111111111115E-2</v>
      </c>
      <c r="G30" s="59">
        <f t="shared" si="6"/>
        <v>9.0138888888888893E-2</v>
      </c>
      <c r="H30" s="45">
        <v>103</v>
      </c>
      <c r="I30" s="11">
        <f t="shared" si="7"/>
        <v>3.604113909991559E-3</v>
      </c>
      <c r="J30" s="31">
        <f t="shared" si="8"/>
        <v>5</v>
      </c>
      <c r="K30" s="31">
        <f>IF(J30=0,0,IF(B30="F",VLOOKUP(I30,Barem!$G$2:$H$16,2,1),VLOOKUP(I30,Barem!$G$17:$H$31,2,1)))</f>
        <v>3.75</v>
      </c>
      <c r="L30" s="43">
        <v>1.25</v>
      </c>
      <c r="M30" s="93" t="str">
        <f>VLOOKUP(C30,Barem!K:Q,7,0)</f>
        <v>D</v>
      </c>
      <c r="N30" s="10">
        <f t="shared" si="11"/>
        <v>0.5</v>
      </c>
      <c r="O30" s="10">
        <f t="shared" si="11"/>
        <v>0.25</v>
      </c>
      <c r="P30" s="10">
        <f t="shared" si="11"/>
        <v>0.25</v>
      </c>
      <c r="Q30" s="33">
        <f>IF(B30="M",IF(AND(H30&gt;=200,H30&lt;500,I30&lt;Barem!$M$21),H30/1500,IF(AND(H30&gt;=500,H30&lt;750,I30&lt;Barem!$M$22),H30/1500,IF(AND(H30&gt;=750,H30&lt;1000,I30&lt;Barem!$M$23),H30/1500,IF(AND(H30&gt;=1000,H30&lt;1500,I30&lt;Barem!$M$24),H30/1500,IF(AND(H30&gt;=1500,H30&lt;2000,I30&lt;Barem!$M$25),H30/1500,IF(AND(H30&gt;=2000,H30&lt;3000,I30&lt;Barem!$M$26),H30/1500,IF(AND(H30&gt;=3000,I30&lt;Barem!$M$27),H30/1500,0))))))),IF(AND(H30&gt;=200,H30&lt;500,I30&lt;Barem!$N$21),H30/1500,IF(AND(H30&gt;=500,H30&lt;750,I30&lt;Barem!$N$22),H30/1500,IF(AND(H30&gt;=750,H30&lt;1000,I30&lt;Barem!$N$23),H30/1500,IF(AND(H30&gt;=1000,H30&lt;1500,I30&lt;Barem!$N$24),H30/1500,IF(AND(H30&gt;=1500,H30&lt;2000,I30&lt;Barem!$N$25),H30/1500,IF(AND(H30&gt;=2000,H30&lt;3000,I30&lt;Barem!$N$26),H30/1500,IF(AND(H30&gt;=3000,I30&lt;Barem!$N$27),H30/1500,0))))))))</f>
        <v>0</v>
      </c>
      <c r="R30" s="19">
        <f>IF(D30&gt;21,VLOOKUP(D30,Barem!$S$1:$T$141,2,1),0)</f>
        <v>0.2</v>
      </c>
      <c r="S30" s="102">
        <f>IF(D30&lt;1,0,IF(B30="F",VLOOKUP(I30,Barem!$W$2:$Y$13,2,1),VLOOKUP(I30,Barem!$W$14:$Y$25,2,1)))</f>
        <v>0</v>
      </c>
      <c r="T30" s="19">
        <f>VLOOKUP(A30,Participanti!A:C,3,0)</f>
        <v>0</v>
      </c>
      <c r="U30" s="17">
        <f t="shared" si="10"/>
        <v>3.95</v>
      </c>
      <c r="V30" s="49"/>
      <c r="W30" s="146"/>
      <c r="X30" s="104">
        <f t="shared" si="4"/>
        <v>4</v>
      </c>
      <c r="Y30" s="63">
        <f t="shared" si="5"/>
        <v>1</v>
      </c>
      <c r="Z30" s="103" t="str">
        <f>VLOOKUP(A30,Participanti!A:E,5,0)</f>
        <v>Silver</v>
      </c>
    </row>
    <row r="31" spans="1:26" x14ac:dyDescent="0.2">
      <c r="A31" s="42" t="s">
        <v>470</v>
      </c>
      <c r="B31" s="1" t="str">
        <f>VLOOKUP(A31,Participanti!A:B,2,0)</f>
        <v>M</v>
      </c>
      <c r="C31" s="61">
        <v>1</v>
      </c>
      <c r="D31" s="43">
        <v>5.0199999999999996</v>
      </c>
      <c r="E31" s="44">
        <v>1.269675925925926E-2</v>
      </c>
      <c r="F31" s="44">
        <v>1.269675925925926E-2</v>
      </c>
      <c r="G31" s="59">
        <f t="shared" si="6"/>
        <v>1.269675925925926E-2</v>
      </c>
      <c r="H31" s="45">
        <v>0</v>
      </c>
      <c r="I31" s="11">
        <f t="shared" si="7"/>
        <v>2.5292349122030401E-3</v>
      </c>
      <c r="J31" s="31">
        <f t="shared" si="8"/>
        <v>1.195238095238095</v>
      </c>
      <c r="K31" s="31">
        <f>IF(J31=0,0,IF(B31="F",VLOOKUP(I31,Barem!$G$2:$H$16,2,1),VLOOKUP(I31,Barem!$G$17:$H$31,2,1)))</f>
        <v>5</v>
      </c>
      <c r="L31" s="43">
        <v>4</v>
      </c>
      <c r="M31" s="93" t="s">
        <v>80</v>
      </c>
      <c r="N31" s="10">
        <f t="shared" si="11"/>
        <v>0.25</v>
      </c>
      <c r="O31" s="10">
        <f t="shared" si="11"/>
        <v>0.5</v>
      </c>
      <c r="P31" s="10">
        <f t="shared" si="11"/>
        <v>0.25</v>
      </c>
      <c r="Q31" s="33">
        <f>IF(B31="M",IF(AND(H31&gt;=200,H31&lt;500,I31&lt;Barem!$M$21),H31/1500,IF(AND(H31&gt;=500,H31&lt;750,I31&lt;Barem!$M$22),H31/1500,IF(AND(H31&gt;=750,H31&lt;1000,I31&lt;Barem!$M$23),H31/1500,IF(AND(H31&gt;=1000,H31&lt;1500,I31&lt;Barem!$M$24),H31/1500,IF(AND(H31&gt;=1500,H31&lt;2000,I31&lt;Barem!$M$25),H31/1500,IF(AND(H31&gt;=2000,H31&lt;3000,I31&lt;Barem!$M$26),H31/1500,IF(AND(H31&gt;=3000,I31&lt;Barem!$M$27),H31/1500,0))))))),IF(AND(H31&gt;=200,H31&lt;500,I31&lt;Barem!$N$21),H31/1500,IF(AND(H31&gt;=500,H31&lt;750,I31&lt;Barem!$N$22),H31/1500,IF(AND(H31&gt;=750,H31&lt;1000,I31&lt;Barem!$N$23),H31/1500,IF(AND(H31&gt;=1000,H31&lt;1500,I31&lt;Barem!$N$24),H31/1500,IF(AND(H31&gt;=1500,H31&lt;2000,I31&lt;Barem!$N$25),H31/1500,IF(AND(H31&gt;=2000,H31&lt;3000,I31&lt;Barem!$N$26),H31/1500,IF(AND(H31&gt;=3000,I31&lt;Barem!$N$27),H31/1500,0))))))))</f>
        <v>0</v>
      </c>
      <c r="R31" s="19">
        <f>IF(D31&gt;21,VLOOKUP(D31,Barem!$S$1:$T$141,2,1),0)</f>
        <v>0</v>
      </c>
      <c r="S31" s="102">
        <f>IF(D31&lt;1,0,IF(B31="F",VLOOKUP(I31,Barem!$W$2:$Y$13,2,1),VLOOKUP(I31,Barem!$W$14:$Y$25,2,1)))</f>
        <v>2.25</v>
      </c>
      <c r="T31" s="19">
        <f>VLOOKUP(A31,Participanti!A:C,3,0)</f>
        <v>0</v>
      </c>
      <c r="U31" s="17">
        <f t="shared" si="10"/>
        <v>6.0488095238095241</v>
      </c>
      <c r="V31" s="49"/>
      <c r="W31" s="146"/>
      <c r="X31" s="104">
        <f t="shared" si="4"/>
        <v>3</v>
      </c>
      <c r="Y31" s="63">
        <f t="shared" si="5"/>
        <v>1</v>
      </c>
      <c r="Z31" s="103" t="str">
        <f>VLOOKUP(A31,Participanti!A:E,5,0)</f>
        <v>Silver</v>
      </c>
    </row>
    <row r="32" spans="1:26" x14ac:dyDescent="0.2">
      <c r="A32" s="42" t="s">
        <v>207</v>
      </c>
      <c r="B32" s="1" t="str">
        <f>VLOOKUP(A32,Participanti!A:B,2,0)</f>
        <v>M</v>
      </c>
      <c r="C32" s="61">
        <v>1</v>
      </c>
      <c r="D32" s="43">
        <v>10.11</v>
      </c>
      <c r="E32" s="44">
        <v>3.712962962962963E-2</v>
      </c>
      <c r="F32" s="44">
        <v>3.7175925925925925E-2</v>
      </c>
      <c r="G32" s="59">
        <f t="shared" si="6"/>
        <v>3.7152777777777778E-2</v>
      </c>
      <c r="H32" s="45">
        <v>86</v>
      </c>
      <c r="I32" s="11">
        <f t="shared" si="7"/>
        <v>3.6748543796021544E-3</v>
      </c>
      <c r="J32" s="31">
        <f t="shared" si="8"/>
        <v>2.407142857142857</v>
      </c>
      <c r="K32" s="31">
        <f>IF(J32=0,0,IF(B32="F",VLOOKUP(I32,Barem!$G$2:$H$16,2,1),VLOOKUP(I32,Barem!$G$17:$H$31,2,1)))</f>
        <v>3.5</v>
      </c>
      <c r="L32" s="43">
        <v>2.75</v>
      </c>
      <c r="M32" s="93" t="s">
        <v>80</v>
      </c>
      <c r="N32" s="10">
        <f t="shared" si="11"/>
        <v>0.25</v>
      </c>
      <c r="O32" s="10">
        <f t="shared" si="11"/>
        <v>0.5</v>
      </c>
      <c r="P32" s="10">
        <f t="shared" si="11"/>
        <v>0.25</v>
      </c>
      <c r="Q32" s="33">
        <f>IF(B32="M",IF(AND(H32&gt;=200,H32&lt;500,I32&lt;Barem!$M$21),H32/1500,IF(AND(H32&gt;=500,H32&lt;750,I32&lt;Barem!$M$22),H32/1500,IF(AND(H32&gt;=750,H32&lt;1000,I32&lt;Barem!$M$23),H32/1500,IF(AND(H32&gt;=1000,H32&lt;1500,I32&lt;Barem!$M$24),H32/1500,IF(AND(H32&gt;=1500,H32&lt;2000,I32&lt;Barem!$M$25),H32/1500,IF(AND(H32&gt;=2000,H32&lt;3000,I32&lt;Barem!$M$26),H32/1500,IF(AND(H32&gt;=3000,I32&lt;Barem!$M$27),H32/1500,0))))))),IF(AND(H32&gt;=200,H32&lt;500,I32&lt;Barem!$N$21),H32/1500,IF(AND(H32&gt;=500,H32&lt;750,I32&lt;Barem!$N$22),H32/1500,IF(AND(H32&gt;=750,H32&lt;1000,I32&lt;Barem!$N$23),H32/1500,IF(AND(H32&gt;=1000,H32&lt;1500,I32&lt;Barem!$N$24),H32/1500,IF(AND(H32&gt;=1500,H32&lt;2000,I32&lt;Barem!$N$25),H32/1500,IF(AND(H32&gt;=2000,H32&lt;3000,I32&lt;Barem!$N$26),H32/1500,IF(AND(H32&gt;=3000,I32&lt;Barem!$N$27),H32/1500,0))))))))</f>
        <v>0</v>
      </c>
      <c r="R32" s="19">
        <f>IF(D32&gt;21,VLOOKUP(D32,Barem!$S$1:$T$141,2,1),0)</f>
        <v>0</v>
      </c>
      <c r="S32" s="102">
        <f>IF(D32&lt;1,0,IF(B32="F",VLOOKUP(I32,Barem!$W$2:$Y$13,2,1),VLOOKUP(I32,Barem!$W$14:$Y$25,2,1)))</f>
        <v>0</v>
      </c>
      <c r="T32" s="19">
        <f>VLOOKUP(A32,Participanti!A:C,3,0)</f>
        <v>0.4</v>
      </c>
      <c r="U32" s="17">
        <f t="shared" si="10"/>
        <v>3.4392857142857141</v>
      </c>
      <c r="V32" s="49"/>
      <c r="W32" s="146"/>
      <c r="X32" s="104">
        <f t="shared" si="4"/>
        <v>5</v>
      </c>
      <c r="Y32" s="63">
        <f t="shared" si="5"/>
        <v>1</v>
      </c>
      <c r="Z32" s="103" t="str">
        <f>VLOOKUP(A32,Participanti!A:E,5,0)</f>
        <v>Silver</v>
      </c>
    </row>
    <row r="33" spans="1:26" x14ac:dyDescent="0.2">
      <c r="A33" s="42" t="s">
        <v>342</v>
      </c>
      <c r="B33" s="1" t="str">
        <f>VLOOKUP(A33,Participanti!A:B,2,0)</f>
        <v>M</v>
      </c>
      <c r="C33" s="61">
        <v>1</v>
      </c>
      <c r="D33" s="43">
        <v>8.02</v>
      </c>
      <c r="E33" s="44">
        <v>3.0891203703703702E-2</v>
      </c>
      <c r="F33" s="44">
        <v>3.1400462962962963E-2</v>
      </c>
      <c r="G33" s="59">
        <f t="shared" si="6"/>
        <v>3.1145833333333331E-2</v>
      </c>
      <c r="H33" s="45">
        <v>36</v>
      </c>
      <c r="I33" s="11">
        <f t="shared" si="7"/>
        <v>3.8835203657522858E-3</v>
      </c>
      <c r="J33" s="31">
        <f t="shared" si="8"/>
        <v>1.9095238095238094</v>
      </c>
      <c r="K33" s="31">
        <f>IF(J33=0,0,IF(B33="F",VLOOKUP(I33,Barem!$G$2:$H$16,2,1),VLOOKUP(I33,Barem!$G$17:$H$31,2,1)))</f>
        <v>3.25</v>
      </c>
      <c r="L33" s="43">
        <v>2.75</v>
      </c>
      <c r="M33" s="93" t="s">
        <v>83</v>
      </c>
      <c r="N33" s="10">
        <f t="shared" si="11"/>
        <v>0.25</v>
      </c>
      <c r="O33" s="10">
        <f t="shared" si="11"/>
        <v>0.25</v>
      </c>
      <c r="P33" s="10">
        <f t="shared" si="11"/>
        <v>0.5</v>
      </c>
      <c r="Q33" s="33">
        <f>IF(B33="M",IF(AND(H33&gt;=200,H33&lt;500,I33&lt;Barem!$M$21),H33/1500,IF(AND(H33&gt;=500,H33&lt;750,I33&lt;Barem!$M$22),H33/1500,IF(AND(H33&gt;=750,H33&lt;1000,I33&lt;Barem!$M$23),H33/1500,IF(AND(H33&gt;=1000,H33&lt;1500,I33&lt;Barem!$M$24),H33/1500,IF(AND(H33&gt;=1500,H33&lt;2000,I33&lt;Barem!$M$25),H33/1500,IF(AND(H33&gt;=2000,H33&lt;3000,I33&lt;Barem!$M$26),H33/1500,IF(AND(H33&gt;=3000,I33&lt;Barem!$M$27),H33/1500,0))))))),IF(AND(H33&gt;=200,H33&lt;500,I33&lt;Barem!$N$21),H33/1500,IF(AND(H33&gt;=500,H33&lt;750,I33&lt;Barem!$N$22),H33/1500,IF(AND(H33&gt;=750,H33&lt;1000,I33&lt;Barem!$N$23),H33/1500,IF(AND(H33&gt;=1000,H33&lt;1500,I33&lt;Barem!$N$24),H33/1500,IF(AND(H33&gt;=1500,H33&lt;2000,I33&lt;Barem!$N$25),H33/1500,IF(AND(H33&gt;=2000,H33&lt;3000,I33&lt;Barem!$N$26),H33/1500,IF(AND(H33&gt;=3000,I33&lt;Barem!$N$27),H33/1500,0))))))))</f>
        <v>0</v>
      </c>
      <c r="R33" s="19">
        <f>IF(D33&gt;21,VLOOKUP(D33,Barem!$S$1:$T$141,2,1),0)</f>
        <v>0</v>
      </c>
      <c r="S33" s="102">
        <f>IF(D33&lt;1,0,IF(B33="F",VLOOKUP(I33,Barem!$W$2:$Y$13,2,1),VLOOKUP(I33,Barem!$W$14:$Y$25,2,1)))</f>
        <v>0</v>
      </c>
      <c r="T33" s="19">
        <f>VLOOKUP(A33,Participanti!A:C,3,0)</f>
        <v>0</v>
      </c>
      <c r="U33" s="17">
        <f t="shared" si="10"/>
        <v>2.6648809523809525</v>
      </c>
      <c r="V33" s="49"/>
      <c r="W33" s="146"/>
      <c r="X33" s="104">
        <f t="shared" si="4"/>
        <v>5</v>
      </c>
      <c r="Y33" s="63">
        <f t="shared" si="5"/>
        <v>1</v>
      </c>
      <c r="Z33" s="103" t="str">
        <f>VLOOKUP(A33,Participanti!A:E,5,0)</f>
        <v>Silver</v>
      </c>
    </row>
    <row r="34" spans="1:26" x14ac:dyDescent="0.2">
      <c r="A34" s="42" t="s">
        <v>323</v>
      </c>
      <c r="B34" s="1" t="str">
        <f>VLOOKUP(A34,Participanti!A:B,2,0)</f>
        <v>M</v>
      </c>
      <c r="C34" s="61">
        <v>1</v>
      </c>
      <c r="D34" s="43">
        <v>16.02</v>
      </c>
      <c r="E34" s="44">
        <v>6.1516203703703705E-2</v>
      </c>
      <c r="F34" s="44">
        <v>6.1574074074074073E-2</v>
      </c>
      <c r="G34" s="59">
        <f t="shared" si="6"/>
        <v>6.1545138888888892E-2</v>
      </c>
      <c r="H34" s="45">
        <v>289</v>
      </c>
      <c r="I34" s="11">
        <f t="shared" si="7"/>
        <v>3.8417689693438762E-3</v>
      </c>
      <c r="J34" s="31">
        <f t="shared" si="8"/>
        <v>3.8142857142857141</v>
      </c>
      <c r="K34" s="31">
        <f>IF(J34=0,0,IF(B34="F",VLOOKUP(I34,Barem!$G$2:$H$16,2,1),VLOOKUP(I34,Barem!$G$17:$H$31,2,1)))</f>
        <v>3.25</v>
      </c>
      <c r="L34" s="43">
        <v>4</v>
      </c>
      <c r="M34" s="93" t="str">
        <f>VLOOKUP(C34,Barem!K:Q,7,0)</f>
        <v>D</v>
      </c>
      <c r="N34" s="10">
        <f t="shared" si="11"/>
        <v>0.5</v>
      </c>
      <c r="O34" s="10">
        <f t="shared" si="11"/>
        <v>0.25</v>
      </c>
      <c r="P34" s="10">
        <f t="shared" si="11"/>
        <v>0.25</v>
      </c>
      <c r="Q34" s="33">
        <f>IF(B34="M",IF(AND(H34&gt;=200,H34&lt;500,I34&lt;Barem!$M$21),H34/1500,IF(AND(H34&gt;=500,H34&lt;750,I34&lt;Barem!$M$22),H34/1500,IF(AND(H34&gt;=750,H34&lt;1000,I34&lt;Barem!$M$23),H34/1500,IF(AND(H34&gt;=1000,H34&lt;1500,I34&lt;Barem!$M$24),H34/1500,IF(AND(H34&gt;=1500,H34&lt;2000,I34&lt;Barem!$M$25),H34/1500,IF(AND(H34&gt;=2000,H34&lt;3000,I34&lt;Barem!$M$26),H34/1500,IF(AND(H34&gt;=3000,I34&lt;Barem!$M$27),H34/1500,0))))))),IF(AND(H34&gt;=200,H34&lt;500,I34&lt;Barem!$N$21),H34/1500,IF(AND(H34&gt;=500,H34&lt;750,I34&lt;Barem!$N$22),H34/1500,IF(AND(H34&gt;=750,H34&lt;1000,I34&lt;Barem!$N$23),H34/1500,IF(AND(H34&gt;=1000,H34&lt;1500,I34&lt;Barem!$N$24),H34/1500,IF(AND(H34&gt;=1500,H34&lt;2000,I34&lt;Barem!$N$25),H34/1500,IF(AND(H34&gt;=2000,H34&lt;3000,I34&lt;Barem!$N$26),H34/1500,IF(AND(H34&gt;=3000,I34&lt;Barem!$N$27),H34/1500,0))))))))</f>
        <v>0.19266666666666668</v>
      </c>
      <c r="R34" s="19">
        <f>IF(D34&gt;21,VLOOKUP(D34,Barem!$S$1:$T$141,2,1),0)</f>
        <v>0</v>
      </c>
      <c r="S34" s="102">
        <f>IF(D34&lt;1,0,IF(B34="F",VLOOKUP(I34,Barem!$W$2:$Y$13,2,1),VLOOKUP(I34,Barem!$W$14:$Y$25,2,1)))</f>
        <v>0</v>
      </c>
      <c r="T34" s="19">
        <f>VLOOKUP(A34,Participanti!A:C,3,0)</f>
        <v>0</v>
      </c>
      <c r="U34" s="17">
        <f t="shared" si="10"/>
        <v>3.9123095238095238</v>
      </c>
      <c r="V34" s="49"/>
      <c r="W34" s="146"/>
      <c r="X34" s="104">
        <f t="shared" si="4"/>
        <v>5</v>
      </c>
      <c r="Y34" s="63">
        <f t="shared" si="5"/>
        <v>1</v>
      </c>
      <c r="Z34" s="103" t="str">
        <f>VLOOKUP(A34,Participanti!A:E,5,0)</f>
        <v>Silver</v>
      </c>
    </row>
    <row r="35" spans="1:26" x14ac:dyDescent="0.2">
      <c r="A35" s="42" t="s">
        <v>395</v>
      </c>
      <c r="B35" s="1" t="str">
        <f>VLOOKUP(A35,Participanti!A:B,2,0)</f>
        <v>M</v>
      </c>
      <c r="C35" s="61">
        <v>1</v>
      </c>
      <c r="D35" s="43">
        <v>10.039999999999999</v>
      </c>
      <c r="E35" s="44">
        <v>3.3530092592592591E-2</v>
      </c>
      <c r="F35" s="44">
        <v>3.3530092592592591E-2</v>
      </c>
      <c r="G35" s="59">
        <f t="shared" si="6"/>
        <v>3.3530092592592591E-2</v>
      </c>
      <c r="H35" s="45">
        <v>8</v>
      </c>
      <c r="I35" s="11">
        <f t="shared" si="7"/>
        <v>3.3396506566327282E-3</v>
      </c>
      <c r="J35" s="31">
        <f t="shared" si="8"/>
        <v>2.39047619047619</v>
      </c>
      <c r="K35" s="31">
        <f>IF(J35=0,0,IF(B35="F",VLOOKUP(I35,Barem!$G$2:$H$16,2,1),VLOOKUP(I35,Barem!$G$17:$H$31,2,1)))</f>
        <v>4</v>
      </c>
      <c r="L35" s="43">
        <v>1.5</v>
      </c>
      <c r="M35" s="93" t="s">
        <v>83</v>
      </c>
      <c r="N35" s="10">
        <f t="shared" si="11"/>
        <v>0.25</v>
      </c>
      <c r="O35" s="10">
        <f t="shared" si="11"/>
        <v>0.25</v>
      </c>
      <c r="P35" s="10">
        <f t="shared" si="11"/>
        <v>0.5</v>
      </c>
      <c r="Q35" s="33">
        <f>IF(B35="M",IF(AND(H35&gt;=200,H35&lt;500,I35&lt;Barem!$M$21),H35/1500,IF(AND(H35&gt;=500,H35&lt;750,I35&lt;Barem!$M$22),H35/1500,IF(AND(H35&gt;=750,H35&lt;1000,I35&lt;Barem!$M$23),H35/1500,IF(AND(H35&gt;=1000,H35&lt;1500,I35&lt;Barem!$M$24),H35/1500,IF(AND(H35&gt;=1500,H35&lt;2000,I35&lt;Barem!$M$25),H35/1500,IF(AND(H35&gt;=2000,H35&lt;3000,I35&lt;Barem!$M$26),H35/1500,IF(AND(H35&gt;=3000,I35&lt;Barem!$M$27),H35/1500,0))))))),IF(AND(H35&gt;=200,H35&lt;500,I35&lt;Barem!$N$21),H35/1500,IF(AND(H35&gt;=500,H35&lt;750,I35&lt;Barem!$N$22),H35/1500,IF(AND(H35&gt;=750,H35&lt;1000,I35&lt;Barem!$N$23),H35/1500,IF(AND(H35&gt;=1000,H35&lt;1500,I35&lt;Barem!$N$24),H35/1500,IF(AND(H35&gt;=1500,H35&lt;2000,I35&lt;Barem!$N$25),H35/1500,IF(AND(H35&gt;=2000,H35&lt;3000,I35&lt;Barem!$N$26),H35/1500,IF(AND(H35&gt;=3000,I35&lt;Barem!$N$27),H35/1500,0))))))))</f>
        <v>0</v>
      </c>
      <c r="R35" s="19">
        <f>IF(D35&gt;21,VLOOKUP(D35,Barem!$S$1:$T$141,2,1),0)</f>
        <v>0</v>
      </c>
      <c r="S35" s="102">
        <f>IF(D35&lt;1,0,IF(B35="F",VLOOKUP(I35,Barem!$W$2:$Y$13,2,1),VLOOKUP(I35,Barem!$W$14:$Y$25,2,1)))</f>
        <v>0</v>
      </c>
      <c r="T35" s="19">
        <f>VLOOKUP(A35,Participanti!A:C,3,0)</f>
        <v>0</v>
      </c>
      <c r="U35" s="17">
        <f t="shared" si="10"/>
        <v>2.3476190476190473</v>
      </c>
      <c r="V35" s="49"/>
      <c r="W35" s="146"/>
      <c r="X35" s="104">
        <f t="shared" si="4"/>
        <v>5</v>
      </c>
      <c r="Y35" s="63">
        <f t="shared" si="5"/>
        <v>1</v>
      </c>
      <c r="Z35" s="103" t="str">
        <f>VLOOKUP(A35,Participanti!A:E,5,0)</f>
        <v>Silver</v>
      </c>
    </row>
    <row r="36" spans="1:26" x14ac:dyDescent="0.2">
      <c r="A36" s="42" t="s">
        <v>338</v>
      </c>
      <c r="B36" s="1" t="str">
        <f>VLOOKUP(A36,Participanti!A:B,2,0)</f>
        <v>F</v>
      </c>
      <c r="C36" s="61">
        <v>1</v>
      </c>
      <c r="D36" s="43">
        <v>16.36</v>
      </c>
      <c r="E36" s="44">
        <v>9.0370370370370365E-2</v>
      </c>
      <c r="F36" s="44">
        <v>0.11383101851851851</v>
      </c>
      <c r="G36" s="59">
        <f t="shared" si="6"/>
        <v>0.10210069444444445</v>
      </c>
      <c r="H36" s="45">
        <v>553</v>
      </c>
      <c r="I36" s="11">
        <f t="shared" si="7"/>
        <v>6.240873743547949E-3</v>
      </c>
      <c r="J36" s="31">
        <f t="shared" si="8"/>
        <v>4.09</v>
      </c>
      <c r="K36" s="31">
        <f>IF(J36=0,0,IF(B36="F",VLOOKUP(I36,Barem!$G$2:$H$16,2,1),VLOOKUP(I36,Barem!$G$17:$H$31,2,1)))</f>
        <v>0.5</v>
      </c>
      <c r="L36" s="43">
        <v>2.5</v>
      </c>
      <c r="M36" s="93" t="str">
        <f>VLOOKUP(C36,Barem!K:Q,7,0)</f>
        <v>D</v>
      </c>
      <c r="N36" s="10">
        <f t="shared" si="11"/>
        <v>0.5</v>
      </c>
      <c r="O36" s="10">
        <f t="shared" si="11"/>
        <v>0.25</v>
      </c>
      <c r="P36" s="10">
        <f t="shared" si="11"/>
        <v>0.25</v>
      </c>
      <c r="Q36" s="33">
        <f>IF(B36="M",IF(AND(H36&gt;=200,H36&lt;500,I36&lt;Barem!$M$21),H36/1500,IF(AND(H36&gt;=500,H36&lt;750,I36&lt;Barem!$M$22),H36/1500,IF(AND(H36&gt;=750,H36&lt;1000,I36&lt;Barem!$M$23),H36/1500,IF(AND(H36&gt;=1000,H36&lt;1500,I36&lt;Barem!$M$24),H36/1500,IF(AND(H36&gt;=1500,H36&lt;2000,I36&lt;Barem!$M$25),H36/1500,IF(AND(H36&gt;=2000,H36&lt;3000,I36&lt;Barem!$M$26),H36/1500,IF(AND(H36&gt;=3000,I36&lt;Barem!$M$27),H36/1500,0))))))),IF(AND(H36&gt;=200,H36&lt;500,I36&lt;Barem!$N$21),H36/1500,IF(AND(H36&gt;=500,H36&lt;750,I36&lt;Barem!$N$22),H36/1500,IF(AND(H36&gt;=750,H36&lt;1000,I36&lt;Barem!$N$23),H36/1500,IF(AND(H36&gt;=1000,H36&lt;1500,I36&lt;Barem!$N$24),H36/1500,IF(AND(H36&gt;=1500,H36&lt;2000,I36&lt;Barem!$N$25),H36/1500,IF(AND(H36&gt;=2000,H36&lt;3000,I36&lt;Barem!$N$26),H36/1500,IF(AND(H36&gt;=3000,I36&lt;Barem!$N$27),H36/1500,0))))))))</f>
        <v>0.36866666666666664</v>
      </c>
      <c r="R36" s="19">
        <f>IF(D36&gt;21,VLOOKUP(D36,Barem!$S$1:$T$141,2,1),0)</f>
        <v>0</v>
      </c>
      <c r="S36" s="102">
        <f>IF(D36&lt;1,0,IF(B36="F",VLOOKUP(I36,Barem!$W$2:$Y$13,2,1),VLOOKUP(I36,Barem!$W$14:$Y$25,2,1)))</f>
        <v>0</v>
      </c>
      <c r="T36" s="19">
        <f>VLOOKUP(A36,Participanti!A:C,3,0)</f>
        <v>0</v>
      </c>
      <c r="U36" s="17">
        <f t="shared" si="10"/>
        <v>3.1636666666666664</v>
      </c>
      <c r="V36" s="49"/>
      <c r="W36" s="146"/>
      <c r="X36" s="104">
        <f t="shared" si="4"/>
        <v>2</v>
      </c>
      <c r="Y36" s="63">
        <f t="shared" si="5"/>
        <v>1</v>
      </c>
      <c r="Z36" s="103" t="str">
        <f>VLOOKUP(A36,Participanti!A:E,5,0)</f>
        <v>Silver</v>
      </c>
    </row>
    <row r="37" spans="1:26" x14ac:dyDescent="0.2">
      <c r="A37" s="42" t="s">
        <v>109</v>
      </c>
      <c r="B37" s="1" t="str">
        <f>VLOOKUP(A37,Participanti!A:B,2,0)</f>
        <v>M</v>
      </c>
      <c r="C37" s="61">
        <v>1</v>
      </c>
      <c r="D37" s="43">
        <v>20.03</v>
      </c>
      <c r="E37" s="44">
        <v>8.4988425925925926E-2</v>
      </c>
      <c r="F37" s="44">
        <v>9.0983796296296299E-2</v>
      </c>
      <c r="G37" s="59">
        <f t="shared" si="6"/>
        <v>8.7986111111111112E-2</v>
      </c>
      <c r="H37" s="45">
        <v>63</v>
      </c>
      <c r="I37" s="11">
        <f t="shared" si="7"/>
        <v>4.3927164808343043E-3</v>
      </c>
      <c r="J37" s="31">
        <f t="shared" si="8"/>
        <v>4.769047619047619</v>
      </c>
      <c r="K37" s="31">
        <f>IF(J37=0,0,IF(B37="F",VLOOKUP(I37,Barem!$G$2:$H$16,2,1),VLOOKUP(I37,Barem!$G$17:$H$31,2,1)))</f>
        <v>2</v>
      </c>
      <c r="L37" s="43">
        <v>3.5</v>
      </c>
      <c r="M37" s="93" t="str">
        <f>VLOOKUP(C37,Barem!K:Q,7,0)</f>
        <v>D</v>
      </c>
      <c r="N37" s="10">
        <f t="shared" si="11"/>
        <v>0.5</v>
      </c>
      <c r="O37" s="10">
        <f t="shared" si="11"/>
        <v>0.25</v>
      </c>
      <c r="P37" s="10">
        <f t="shared" si="11"/>
        <v>0.25</v>
      </c>
      <c r="Q37" s="33">
        <f>IF(B37="M",IF(AND(H37&gt;=200,H37&lt;500,I37&lt;Barem!$M$21),H37/1500,IF(AND(H37&gt;=500,H37&lt;750,I37&lt;Barem!$M$22),H37/1500,IF(AND(H37&gt;=750,H37&lt;1000,I37&lt;Barem!$M$23),H37/1500,IF(AND(H37&gt;=1000,H37&lt;1500,I37&lt;Barem!$M$24),H37/1500,IF(AND(H37&gt;=1500,H37&lt;2000,I37&lt;Barem!$M$25),H37/1500,IF(AND(H37&gt;=2000,H37&lt;3000,I37&lt;Barem!$M$26),H37/1500,IF(AND(H37&gt;=3000,I37&lt;Barem!$M$27),H37/1500,0))))))),IF(AND(H37&gt;=200,H37&lt;500,I37&lt;Barem!$N$21),H37/1500,IF(AND(H37&gt;=500,H37&lt;750,I37&lt;Barem!$N$22),H37/1500,IF(AND(H37&gt;=750,H37&lt;1000,I37&lt;Barem!$N$23),H37/1500,IF(AND(H37&gt;=1000,H37&lt;1500,I37&lt;Barem!$N$24),H37/1500,IF(AND(H37&gt;=1500,H37&lt;2000,I37&lt;Barem!$N$25),H37/1500,IF(AND(H37&gt;=2000,H37&lt;3000,I37&lt;Barem!$N$26),H37/1500,IF(AND(H37&gt;=3000,I37&lt;Barem!$N$27),H37/1500,0))))))))</f>
        <v>0</v>
      </c>
      <c r="R37" s="19">
        <f>IF(D37&gt;21,VLOOKUP(D37,Barem!$S$1:$T$141,2,1),0)</f>
        <v>0</v>
      </c>
      <c r="S37" s="102">
        <f>IF(D37&lt;1,0,IF(B37="F",VLOOKUP(I37,Barem!$W$2:$Y$13,2,1),VLOOKUP(I37,Barem!$W$14:$Y$25,2,1)))</f>
        <v>0</v>
      </c>
      <c r="T37" s="19">
        <f>VLOOKUP(A37,Participanti!A:C,3,0)</f>
        <v>0</v>
      </c>
      <c r="U37" s="17">
        <f t="shared" si="10"/>
        <v>3.7595238095238095</v>
      </c>
      <c r="V37" s="49"/>
      <c r="W37" s="146"/>
      <c r="X37" s="104">
        <f t="shared" si="4"/>
        <v>5</v>
      </c>
      <c r="Y37" s="63">
        <f t="shared" si="5"/>
        <v>1</v>
      </c>
      <c r="Z37" s="103" t="str">
        <f>VLOOKUP(A37,Participanti!A:E,5,0)</f>
        <v>Silver</v>
      </c>
    </row>
    <row r="38" spans="1:26" x14ac:dyDescent="0.2">
      <c r="A38" s="42" t="s">
        <v>204</v>
      </c>
      <c r="B38" s="1" t="str">
        <f>VLOOKUP(A38,Participanti!A:B,2,0)</f>
        <v>M</v>
      </c>
      <c r="C38" s="61">
        <v>1</v>
      </c>
      <c r="D38" s="43">
        <v>22.09</v>
      </c>
      <c r="E38" s="44">
        <v>8.8298611111111105E-2</v>
      </c>
      <c r="F38" s="44">
        <v>8.9745370370370364E-2</v>
      </c>
      <c r="G38" s="59">
        <f t="shared" si="6"/>
        <v>8.9021990740740742E-2</v>
      </c>
      <c r="H38" s="45">
        <v>26</v>
      </c>
      <c r="I38" s="11">
        <f t="shared" si="7"/>
        <v>4.029967892292474E-3</v>
      </c>
      <c r="J38" s="31">
        <f t="shared" si="8"/>
        <v>5</v>
      </c>
      <c r="K38" s="31">
        <f>IF(J38=0,0,IF(B38="F",VLOOKUP(I38,Barem!$G$2:$H$16,2,1),VLOOKUP(I38,Barem!$G$17:$H$31,2,1)))</f>
        <v>3</v>
      </c>
      <c r="L38" s="43">
        <v>2.75</v>
      </c>
      <c r="M38" s="93" t="str">
        <f>VLOOKUP(C38,Barem!K:Q,7,0)</f>
        <v>D</v>
      </c>
      <c r="N38" s="10">
        <f t="shared" si="11"/>
        <v>0.5</v>
      </c>
      <c r="O38" s="10">
        <f t="shared" si="11"/>
        <v>0.25</v>
      </c>
      <c r="P38" s="10">
        <f t="shared" si="11"/>
        <v>0.25</v>
      </c>
      <c r="Q38" s="33">
        <f>IF(B38="M",IF(AND(H38&gt;=200,H38&lt;500,I38&lt;Barem!$M$21),H38/1500,IF(AND(H38&gt;=500,H38&lt;750,I38&lt;Barem!$M$22),H38/1500,IF(AND(H38&gt;=750,H38&lt;1000,I38&lt;Barem!$M$23),H38/1500,IF(AND(H38&gt;=1000,H38&lt;1500,I38&lt;Barem!$M$24),H38/1500,IF(AND(H38&gt;=1500,H38&lt;2000,I38&lt;Barem!$M$25),H38/1500,IF(AND(H38&gt;=2000,H38&lt;3000,I38&lt;Barem!$M$26),H38/1500,IF(AND(H38&gt;=3000,I38&lt;Barem!$M$27),H38/1500,0))))))),IF(AND(H38&gt;=200,H38&lt;500,I38&lt;Barem!$N$21),H38/1500,IF(AND(H38&gt;=500,H38&lt;750,I38&lt;Barem!$N$22),H38/1500,IF(AND(H38&gt;=750,H38&lt;1000,I38&lt;Barem!$N$23),H38/1500,IF(AND(H38&gt;=1000,H38&lt;1500,I38&lt;Barem!$N$24),H38/1500,IF(AND(H38&gt;=1500,H38&lt;2000,I38&lt;Barem!$N$25),H38/1500,IF(AND(H38&gt;=2000,H38&lt;3000,I38&lt;Barem!$N$26),H38/1500,IF(AND(H38&gt;=3000,I38&lt;Barem!$N$27),H38/1500,0))))))))</f>
        <v>0</v>
      </c>
      <c r="R38" s="19">
        <f>IF(D38&gt;21,VLOOKUP(D38,Barem!$S$1:$T$141,2,1),0)</f>
        <v>0</v>
      </c>
      <c r="S38" s="102">
        <f>IF(D38&lt;1,0,IF(B38="F",VLOOKUP(I38,Barem!$W$2:$Y$13,2,1),VLOOKUP(I38,Barem!$W$14:$Y$25,2,1)))</f>
        <v>0</v>
      </c>
      <c r="T38" s="19">
        <f>VLOOKUP(A38,Participanti!A:C,3,0)</f>
        <v>0</v>
      </c>
      <c r="U38" s="17">
        <f t="shared" si="10"/>
        <v>3.9375</v>
      </c>
      <c r="V38" s="49"/>
      <c r="W38" s="146"/>
      <c r="X38" s="104">
        <f t="shared" si="4"/>
        <v>5</v>
      </c>
      <c r="Y38" s="63">
        <f t="shared" si="5"/>
        <v>1</v>
      </c>
      <c r="Z38" s="103" t="str">
        <f>VLOOKUP(A38,Participanti!A:E,5,0)</f>
        <v>Silver</v>
      </c>
    </row>
    <row r="39" spans="1:26" x14ac:dyDescent="0.2">
      <c r="A39" s="42" t="s">
        <v>517</v>
      </c>
      <c r="B39" s="1" t="str">
        <f>VLOOKUP(A39,Participanti!A:B,2,0)</f>
        <v>M</v>
      </c>
      <c r="C39" s="61">
        <v>1</v>
      </c>
      <c r="D39" s="43">
        <v>11.54</v>
      </c>
      <c r="E39" s="44">
        <v>3.7465277777777778E-2</v>
      </c>
      <c r="F39" s="44">
        <v>3.878472222222222E-2</v>
      </c>
      <c r="G39" s="59">
        <f t="shared" si="6"/>
        <v>3.8124999999999999E-2</v>
      </c>
      <c r="H39" s="45">
        <v>68</v>
      </c>
      <c r="I39" s="11">
        <f t="shared" si="7"/>
        <v>3.3037261698440211E-3</v>
      </c>
      <c r="J39" s="31">
        <f t="shared" si="8"/>
        <v>2.7476190476190472</v>
      </c>
      <c r="K39" s="31">
        <f>IF(J39=0,0,IF(B39="F",VLOOKUP(I39,Barem!$G$2:$H$16,2,1),VLOOKUP(I39,Barem!$G$17:$H$31,2,1)))</f>
        <v>4.25</v>
      </c>
      <c r="L39" s="43">
        <v>1</v>
      </c>
      <c r="M39" s="93" t="s">
        <v>80</v>
      </c>
      <c r="N39" s="10">
        <f t="shared" si="11"/>
        <v>0.25</v>
      </c>
      <c r="O39" s="10">
        <f t="shared" si="11"/>
        <v>0.5</v>
      </c>
      <c r="P39" s="10">
        <f t="shared" si="11"/>
        <v>0.25</v>
      </c>
      <c r="Q39" s="33">
        <f>IF(B39="M",IF(AND(H39&gt;=200,H39&lt;500,I39&lt;Barem!$M$21),H39/1500,IF(AND(H39&gt;=500,H39&lt;750,I39&lt;Barem!$M$22),H39/1500,IF(AND(H39&gt;=750,H39&lt;1000,I39&lt;Barem!$M$23),H39/1500,IF(AND(H39&gt;=1000,H39&lt;1500,I39&lt;Barem!$M$24),H39/1500,IF(AND(H39&gt;=1500,H39&lt;2000,I39&lt;Barem!$M$25),H39/1500,IF(AND(H39&gt;=2000,H39&lt;3000,I39&lt;Barem!$M$26),H39/1500,IF(AND(H39&gt;=3000,I39&lt;Barem!$M$27),H39/1500,0))))))),IF(AND(H39&gt;=200,H39&lt;500,I39&lt;Barem!$N$21),H39/1500,IF(AND(H39&gt;=500,H39&lt;750,I39&lt;Barem!$N$22),H39/1500,IF(AND(H39&gt;=750,H39&lt;1000,I39&lt;Barem!$N$23),H39/1500,IF(AND(H39&gt;=1000,H39&lt;1500,I39&lt;Barem!$N$24),H39/1500,IF(AND(H39&gt;=1500,H39&lt;2000,I39&lt;Barem!$N$25),H39/1500,IF(AND(H39&gt;=2000,H39&lt;3000,I39&lt;Barem!$N$26),H39/1500,IF(AND(H39&gt;=3000,I39&lt;Barem!$N$27),H39/1500,0))))))))</f>
        <v>0</v>
      </c>
      <c r="R39" s="19">
        <f>IF(D39&gt;21,VLOOKUP(D39,Barem!$S$1:$T$141,2,1),0)</f>
        <v>0</v>
      </c>
      <c r="S39" s="102">
        <f>IF(D39&lt;1,0,IF(B39="F",VLOOKUP(I39,Barem!$W$2:$Y$13,2,1),VLOOKUP(I39,Barem!$W$14:$Y$25,2,1)))</f>
        <v>0</v>
      </c>
      <c r="T39" s="19">
        <f>VLOOKUP(A39,Participanti!A:C,3,0)</f>
        <v>0</v>
      </c>
      <c r="U39" s="17">
        <f t="shared" si="10"/>
        <v>3.0619047619047617</v>
      </c>
      <c r="V39" s="49"/>
      <c r="W39" s="146"/>
      <c r="X39" s="104">
        <f t="shared" si="4"/>
        <v>5</v>
      </c>
      <c r="Y39" s="63">
        <f t="shared" si="5"/>
        <v>1</v>
      </c>
      <c r="Z39" s="103" t="str">
        <f>VLOOKUP(A39,Participanti!A:E,5,0)</f>
        <v>Silver</v>
      </c>
    </row>
    <row r="40" spans="1:26" x14ac:dyDescent="0.2">
      <c r="A40" s="42" t="s">
        <v>472</v>
      </c>
      <c r="B40" s="1" t="str">
        <f>VLOOKUP(A40,Participanti!A:B,2,0)</f>
        <v>M</v>
      </c>
      <c r="C40" s="61">
        <v>1</v>
      </c>
      <c r="D40" s="43">
        <v>20</v>
      </c>
      <c r="E40" s="44">
        <v>6.895833333333333E-2</v>
      </c>
      <c r="F40" s="44">
        <v>7.1099537037037031E-2</v>
      </c>
      <c r="G40" s="59">
        <f t="shared" si="6"/>
        <v>7.0028935185185187E-2</v>
      </c>
      <c r="H40" s="45">
        <v>37</v>
      </c>
      <c r="I40" s="11">
        <f t="shared" si="7"/>
        <v>3.5014467592592593E-3</v>
      </c>
      <c r="J40" s="31">
        <f t="shared" si="8"/>
        <v>4.7619047619047619</v>
      </c>
      <c r="K40" s="31">
        <f>IF(J40=0,0,IF(B40="F",VLOOKUP(I40,Barem!$G$2:$H$16,2,1),VLOOKUP(I40,Barem!$G$17:$H$31,2,1)))</f>
        <v>3.75</v>
      </c>
      <c r="L40" s="43">
        <v>1.5</v>
      </c>
      <c r="M40" s="93" t="str">
        <f>VLOOKUP(C40,Barem!K:Q,7,0)</f>
        <v>D</v>
      </c>
      <c r="N40" s="10">
        <f t="shared" si="11"/>
        <v>0.5</v>
      </c>
      <c r="O40" s="10">
        <f t="shared" si="11"/>
        <v>0.25</v>
      </c>
      <c r="P40" s="10">
        <f t="shared" si="11"/>
        <v>0.25</v>
      </c>
      <c r="Q40" s="33">
        <f>IF(B40="M",IF(AND(H40&gt;=200,H40&lt;500,I40&lt;Barem!$M$21),H40/1500,IF(AND(H40&gt;=500,H40&lt;750,I40&lt;Barem!$M$22),H40/1500,IF(AND(H40&gt;=750,H40&lt;1000,I40&lt;Barem!$M$23),H40/1500,IF(AND(H40&gt;=1000,H40&lt;1500,I40&lt;Barem!$M$24),H40/1500,IF(AND(H40&gt;=1500,H40&lt;2000,I40&lt;Barem!$M$25),H40/1500,IF(AND(H40&gt;=2000,H40&lt;3000,I40&lt;Barem!$M$26),H40/1500,IF(AND(H40&gt;=3000,I40&lt;Barem!$M$27),H40/1500,0))))))),IF(AND(H40&gt;=200,H40&lt;500,I40&lt;Barem!$N$21),H40/1500,IF(AND(H40&gt;=500,H40&lt;750,I40&lt;Barem!$N$22),H40/1500,IF(AND(H40&gt;=750,H40&lt;1000,I40&lt;Barem!$N$23),H40/1500,IF(AND(H40&gt;=1000,H40&lt;1500,I40&lt;Barem!$N$24),H40/1500,IF(AND(H40&gt;=1500,H40&lt;2000,I40&lt;Barem!$N$25),H40/1500,IF(AND(H40&gt;=2000,H40&lt;3000,I40&lt;Barem!$N$26),H40/1500,IF(AND(H40&gt;=3000,I40&lt;Barem!$N$27),H40/1500,0))))))))</f>
        <v>0</v>
      </c>
      <c r="R40" s="19">
        <f>IF(D40&gt;21,VLOOKUP(D40,Barem!$S$1:$T$141,2,1),0)</f>
        <v>0</v>
      </c>
      <c r="S40" s="102">
        <f>IF(D40&lt;1,0,IF(B40="F",VLOOKUP(I40,Barem!$W$2:$Y$13,2,1),VLOOKUP(I40,Barem!$W$14:$Y$25,2,1)))</f>
        <v>0</v>
      </c>
      <c r="T40" s="19">
        <f>VLOOKUP(A40,Participanti!A:C,3,0)</f>
        <v>0</v>
      </c>
      <c r="U40" s="17">
        <f t="shared" si="10"/>
        <v>3.6934523809523809</v>
      </c>
      <c r="V40" s="49"/>
      <c r="W40" s="146"/>
      <c r="X40" s="104">
        <f t="shared" si="4"/>
        <v>5</v>
      </c>
      <c r="Y40" s="63">
        <f t="shared" si="5"/>
        <v>1</v>
      </c>
      <c r="Z40" s="103" t="str">
        <f>VLOOKUP(A40,Participanti!A:E,5,0)</f>
        <v>Silver</v>
      </c>
    </row>
    <row r="41" spans="1:26" x14ac:dyDescent="0.2">
      <c r="A41" s="42" t="s">
        <v>477</v>
      </c>
      <c r="B41" s="1" t="str">
        <f>VLOOKUP(A41,Participanti!A:B,2,0)</f>
        <v>M</v>
      </c>
      <c r="C41" s="61">
        <v>1</v>
      </c>
      <c r="D41" s="43">
        <v>21.21</v>
      </c>
      <c r="E41" s="44">
        <v>8.6886574074074074E-2</v>
      </c>
      <c r="F41" s="44">
        <v>8.6932870370370369E-2</v>
      </c>
      <c r="G41" s="59">
        <f t="shared" si="6"/>
        <v>8.6909722222222222E-2</v>
      </c>
      <c r="H41" s="45">
        <v>20.100000000000001</v>
      </c>
      <c r="I41" s="11">
        <f t="shared" si="7"/>
        <v>4.0975823772853477E-3</v>
      </c>
      <c r="J41" s="31">
        <f t="shared" si="8"/>
        <v>5</v>
      </c>
      <c r="K41" s="31">
        <f>IF(J41=0,0,IF(B41="F",VLOOKUP(I41,Barem!$G$2:$H$16,2,1),VLOOKUP(I41,Barem!$G$17:$H$31,2,1)))</f>
        <v>3</v>
      </c>
      <c r="L41" s="43">
        <v>1.75</v>
      </c>
      <c r="M41" s="93" t="str">
        <f>VLOOKUP(C41,Barem!K:Q,7,0)</f>
        <v>D</v>
      </c>
      <c r="N41" s="10">
        <f t="shared" si="11"/>
        <v>0.5</v>
      </c>
      <c r="O41" s="10">
        <f t="shared" si="11"/>
        <v>0.25</v>
      </c>
      <c r="P41" s="10">
        <f t="shared" si="11"/>
        <v>0.25</v>
      </c>
      <c r="Q41" s="33">
        <f>IF(B41="M",IF(AND(H41&gt;=200,H41&lt;500,I41&lt;Barem!$M$21),H41/1500,IF(AND(H41&gt;=500,H41&lt;750,I41&lt;Barem!$M$22),H41/1500,IF(AND(H41&gt;=750,H41&lt;1000,I41&lt;Barem!$M$23),H41/1500,IF(AND(H41&gt;=1000,H41&lt;1500,I41&lt;Barem!$M$24),H41/1500,IF(AND(H41&gt;=1500,H41&lt;2000,I41&lt;Barem!$M$25),H41/1500,IF(AND(H41&gt;=2000,H41&lt;3000,I41&lt;Barem!$M$26),H41/1500,IF(AND(H41&gt;=3000,I41&lt;Barem!$M$27),H41/1500,0))))))),IF(AND(H41&gt;=200,H41&lt;500,I41&lt;Barem!$N$21),H41/1500,IF(AND(H41&gt;=500,H41&lt;750,I41&lt;Barem!$N$22),H41/1500,IF(AND(H41&gt;=750,H41&lt;1000,I41&lt;Barem!$N$23),H41/1500,IF(AND(H41&gt;=1000,H41&lt;1500,I41&lt;Barem!$N$24),H41/1500,IF(AND(H41&gt;=1500,H41&lt;2000,I41&lt;Barem!$N$25),H41/1500,IF(AND(H41&gt;=2000,H41&lt;3000,I41&lt;Barem!$N$26),H41/1500,IF(AND(H41&gt;=3000,I41&lt;Barem!$N$27),H41/1500,0))))))))</f>
        <v>0</v>
      </c>
      <c r="R41" s="19">
        <f>IF(D41&gt;21,VLOOKUP(D41,Barem!$S$1:$T$141,2,1),0)</f>
        <v>0</v>
      </c>
      <c r="S41" s="102">
        <f>IF(D41&lt;1,0,IF(B41="F",VLOOKUP(I41,Barem!$W$2:$Y$13,2,1),VLOOKUP(I41,Barem!$W$14:$Y$25,2,1)))</f>
        <v>0</v>
      </c>
      <c r="T41" s="19">
        <f>VLOOKUP(A41,Participanti!A:C,3,0)</f>
        <v>0</v>
      </c>
      <c r="U41" s="17">
        <f t="shared" si="10"/>
        <v>3.6875</v>
      </c>
      <c r="V41" s="49"/>
      <c r="W41" s="146"/>
      <c r="X41" s="104">
        <f t="shared" si="4"/>
        <v>5</v>
      </c>
      <c r="Y41" s="63">
        <f t="shared" si="5"/>
        <v>1</v>
      </c>
      <c r="Z41" s="103" t="str">
        <f>VLOOKUP(A41,Participanti!A:E,5,0)</f>
        <v>Silver</v>
      </c>
    </row>
    <row r="42" spans="1:26" x14ac:dyDescent="0.2">
      <c r="A42" s="42" t="s">
        <v>58</v>
      </c>
      <c r="B42" s="1" t="str">
        <f>VLOOKUP(A42,Participanti!A:B,2,0)</f>
        <v>M</v>
      </c>
      <c r="C42" s="61">
        <v>1</v>
      </c>
      <c r="D42" s="43">
        <v>60.07</v>
      </c>
      <c r="E42" s="44">
        <v>0.27209490740740738</v>
      </c>
      <c r="F42" s="44">
        <v>0.2782175925925926</v>
      </c>
      <c r="G42" s="59">
        <f t="shared" si="6"/>
        <v>0.27515624999999999</v>
      </c>
      <c r="H42" s="45">
        <v>1026</v>
      </c>
      <c r="I42" s="11">
        <f t="shared" si="7"/>
        <v>4.5805934742800068E-3</v>
      </c>
      <c r="J42" s="31">
        <f t="shared" si="8"/>
        <v>5</v>
      </c>
      <c r="K42" s="31">
        <f>IF(J42=0,0,IF(B42="F",VLOOKUP(I42,Barem!$G$2:$H$16,2,1),VLOOKUP(I42,Barem!$G$17:$H$31,2,1)))</f>
        <v>1.5</v>
      </c>
      <c r="L42" s="43">
        <v>4.25</v>
      </c>
      <c r="M42" s="93" t="s">
        <v>82</v>
      </c>
      <c r="N42" s="10">
        <f t="shared" ref="N42:P61" si="12">IF($M42=N$1,50%,25%)</f>
        <v>0.5</v>
      </c>
      <c r="O42" s="10">
        <f t="shared" si="12"/>
        <v>0.25</v>
      </c>
      <c r="P42" s="10">
        <f t="shared" si="12"/>
        <v>0.25</v>
      </c>
      <c r="Q42" s="33">
        <f>IF(B42="M",IF(AND(H42&gt;=200,H42&lt;500,I42&lt;Barem!$M$21),H42/1500,IF(AND(H42&gt;=500,H42&lt;750,I42&lt;Barem!$M$22),H42/1500,IF(AND(H42&gt;=750,H42&lt;1000,I42&lt;Barem!$M$23),H42/1500,IF(AND(H42&gt;=1000,H42&lt;1500,I42&lt;Barem!$M$24),H42/1500,IF(AND(H42&gt;=1500,H42&lt;2000,I42&lt;Barem!$M$25),H42/1500,IF(AND(H42&gt;=2000,H42&lt;3000,I42&lt;Barem!$M$26),H42/1500,IF(AND(H42&gt;=3000,I42&lt;Barem!$M$27),H42/1500,0))))))),IF(AND(H42&gt;=200,H42&lt;500,I42&lt;Barem!$N$21),H42/1500,IF(AND(H42&gt;=500,H42&lt;750,I42&lt;Barem!$N$22),H42/1500,IF(AND(H42&gt;=750,H42&lt;1000,I42&lt;Barem!$N$23),H42/1500,IF(AND(H42&gt;=1000,H42&lt;1500,I42&lt;Barem!$N$24),H42/1500,IF(AND(H42&gt;=1500,H42&lt;2000,I42&lt;Barem!$N$25),H42/1500,IF(AND(H42&gt;=2000,H42&lt;3000,I42&lt;Barem!$N$26),H42/1500,IF(AND(H42&gt;=3000,I42&lt;Barem!$N$27),H42/1500,0))))))))</f>
        <v>0.68400000000000005</v>
      </c>
      <c r="R42" s="19">
        <f>IF(D42&gt;21,VLOOKUP(D42,Barem!$S$1:$T$141,2,1),0)</f>
        <v>1.9</v>
      </c>
      <c r="S42" s="102">
        <f>IF(D42&lt;1,0,IF(B42="F",VLOOKUP(I42,Barem!$W$2:$Y$13,2,1),VLOOKUP(I42,Barem!$W$14:$Y$25,2,1)))</f>
        <v>0</v>
      </c>
      <c r="T42" s="19">
        <f>VLOOKUP(A42,Participanti!A:C,3,0)</f>
        <v>0</v>
      </c>
      <c r="U42" s="17">
        <f t="shared" si="10"/>
        <v>6.5214999999999996</v>
      </c>
      <c r="V42" s="49"/>
      <c r="W42" s="146"/>
      <c r="X42" s="104">
        <f t="shared" si="4"/>
        <v>5</v>
      </c>
      <c r="Y42" s="63">
        <f t="shared" si="5"/>
        <v>1</v>
      </c>
      <c r="Z42" s="103" t="str">
        <f>VLOOKUP(A42,Participanti!A:E,5,0)</f>
        <v>Bronze</v>
      </c>
    </row>
    <row r="43" spans="1:26" x14ac:dyDescent="0.2">
      <c r="A43" s="42" t="s">
        <v>399</v>
      </c>
      <c r="B43" s="1" t="str">
        <f>VLOOKUP(A43,Participanti!A:B,2,0)</f>
        <v>M</v>
      </c>
      <c r="C43" s="61">
        <v>1</v>
      </c>
      <c r="D43" s="43">
        <v>18.14</v>
      </c>
      <c r="E43" s="44">
        <v>6.9791666666666669E-2</v>
      </c>
      <c r="F43" s="44">
        <v>7.0393518518518522E-2</v>
      </c>
      <c r="G43" s="59">
        <f t="shared" si="6"/>
        <v>7.0092592592592595E-2</v>
      </c>
      <c r="H43" s="45">
        <v>12</v>
      </c>
      <c r="I43" s="11">
        <f t="shared" si="7"/>
        <v>3.8639797460084118E-3</v>
      </c>
      <c r="J43" s="31">
        <f t="shared" si="8"/>
        <v>4.3190476190476188</v>
      </c>
      <c r="K43" s="31">
        <f>IF(J43=0,0,IF(B43="F",VLOOKUP(I43,Barem!$G$2:$H$16,2,1),VLOOKUP(I43,Barem!$G$17:$H$31,2,1)))</f>
        <v>3.25</v>
      </c>
      <c r="L43" s="43">
        <v>1.5</v>
      </c>
      <c r="M43" s="93" t="s">
        <v>82</v>
      </c>
      <c r="N43" s="10">
        <f t="shared" si="12"/>
        <v>0.5</v>
      </c>
      <c r="O43" s="10">
        <f t="shared" si="12"/>
        <v>0.25</v>
      </c>
      <c r="P43" s="10">
        <f t="shared" si="12"/>
        <v>0.25</v>
      </c>
      <c r="Q43" s="33">
        <f>IF(B43="M",IF(AND(H43&gt;=200,H43&lt;500,I43&lt;Barem!$M$21),H43/1500,IF(AND(H43&gt;=500,H43&lt;750,I43&lt;Barem!$M$22),H43/1500,IF(AND(H43&gt;=750,H43&lt;1000,I43&lt;Barem!$M$23),H43/1500,IF(AND(H43&gt;=1000,H43&lt;1500,I43&lt;Barem!$M$24),H43/1500,IF(AND(H43&gt;=1500,H43&lt;2000,I43&lt;Barem!$M$25),H43/1500,IF(AND(H43&gt;=2000,H43&lt;3000,I43&lt;Barem!$M$26),H43/1500,IF(AND(H43&gt;=3000,I43&lt;Barem!$M$27),H43/1500,0))))))),IF(AND(H43&gt;=200,H43&lt;500,I43&lt;Barem!$N$21),H43/1500,IF(AND(H43&gt;=500,H43&lt;750,I43&lt;Barem!$N$22),H43/1500,IF(AND(H43&gt;=750,H43&lt;1000,I43&lt;Barem!$N$23),H43/1500,IF(AND(H43&gt;=1000,H43&lt;1500,I43&lt;Barem!$N$24),H43/1500,IF(AND(H43&gt;=1500,H43&lt;2000,I43&lt;Barem!$N$25),H43/1500,IF(AND(H43&gt;=2000,H43&lt;3000,I43&lt;Barem!$N$26),H43/1500,IF(AND(H43&gt;=3000,I43&lt;Barem!$N$27),H43/1500,0))))))))</f>
        <v>0</v>
      </c>
      <c r="R43" s="19">
        <f>IF(D43&gt;21,VLOOKUP(D43,Barem!$S$1:$T$141,2,1),0)</f>
        <v>0</v>
      </c>
      <c r="S43" s="102">
        <f>IF(D43&lt;1,0,IF(B43="F",VLOOKUP(I43,Barem!$W$2:$Y$13,2,1),VLOOKUP(I43,Barem!$W$14:$Y$25,2,1)))</f>
        <v>0</v>
      </c>
      <c r="T43" s="19">
        <f>VLOOKUP(A43,Participanti!A:C,3,0)</f>
        <v>0.4</v>
      </c>
      <c r="U43" s="17">
        <f t="shared" si="10"/>
        <v>3.7470238095238093</v>
      </c>
      <c r="V43" s="49"/>
      <c r="W43" s="146"/>
      <c r="X43" s="104">
        <f t="shared" si="4"/>
        <v>5</v>
      </c>
      <c r="Y43" s="63">
        <f t="shared" si="5"/>
        <v>1</v>
      </c>
      <c r="Z43" s="103" t="str">
        <f>VLOOKUP(A43,Participanti!A:E,5,0)</f>
        <v>Bronze</v>
      </c>
    </row>
    <row r="44" spans="1:26" x14ac:dyDescent="0.2">
      <c r="A44" s="42" t="s">
        <v>520</v>
      </c>
      <c r="B44" s="1" t="str">
        <f>VLOOKUP(A44,Participanti!A:B,2,0)</f>
        <v>F</v>
      </c>
      <c r="C44" s="61">
        <v>1</v>
      </c>
      <c r="D44" s="43">
        <v>7.6</v>
      </c>
      <c r="E44" s="44">
        <v>4.3333333333333335E-2</v>
      </c>
      <c r="F44" s="44">
        <v>4.5578703703703705E-2</v>
      </c>
      <c r="G44" s="59">
        <f t="shared" si="6"/>
        <v>4.445601851851852E-2</v>
      </c>
      <c r="H44" s="45">
        <v>51</v>
      </c>
      <c r="I44" s="11">
        <f t="shared" si="7"/>
        <v>5.8494761208576999E-3</v>
      </c>
      <c r="J44" s="31">
        <f t="shared" si="8"/>
        <v>1.9</v>
      </c>
      <c r="K44" s="31">
        <f>IF(J44=0,0,IF(B44="F",VLOOKUP(I44,Barem!$G$2:$H$16,2,1),VLOOKUP(I44,Barem!$G$17:$H$31,2,1)))</f>
        <v>0.5</v>
      </c>
      <c r="L44" s="43">
        <v>1.25</v>
      </c>
      <c r="M44" s="93" t="s">
        <v>82</v>
      </c>
      <c r="N44" s="10">
        <f t="shared" si="12"/>
        <v>0.5</v>
      </c>
      <c r="O44" s="10">
        <f t="shared" si="12"/>
        <v>0.25</v>
      </c>
      <c r="P44" s="10">
        <f t="shared" si="12"/>
        <v>0.25</v>
      </c>
      <c r="Q44" s="33">
        <f>IF(B44="M",IF(AND(H44&gt;=200,H44&lt;500,I44&lt;Barem!$M$21),H44/1500,IF(AND(H44&gt;=500,H44&lt;750,I44&lt;Barem!$M$22),H44/1500,IF(AND(H44&gt;=750,H44&lt;1000,I44&lt;Barem!$M$23),H44/1500,IF(AND(H44&gt;=1000,H44&lt;1500,I44&lt;Barem!$M$24),H44/1500,IF(AND(H44&gt;=1500,H44&lt;2000,I44&lt;Barem!$M$25),H44/1500,IF(AND(H44&gt;=2000,H44&lt;3000,I44&lt;Barem!$M$26),H44/1500,IF(AND(H44&gt;=3000,I44&lt;Barem!$M$27),H44/1500,0))))))),IF(AND(H44&gt;=200,H44&lt;500,I44&lt;Barem!$N$21),H44/1500,IF(AND(H44&gt;=500,H44&lt;750,I44&lt;Barem!$N$22),H44/1500,IF(AND(H44&gt;=750,H44&lt;1000,I44&lt;Barem!$N$23),H44/1500,IF(AND(H44&gt;=1000,H44&lt;1500,I44&lt;Barem!$N$24),H44/1500,IF(AND(H44&gt;=1500,H44&lt;2000,I44&lt;Barem!$N$25),H44/1500,IF(AND(H44&gt;=2000,H44&lt;3000,I44&lt;Barem!$N$26),H44/1500,IF(AND(H44&gt;=3000,I44&lt;Barem!$N$27),H44/1500,0))))))))</f>
        <v>0</v>
      </c>
      <c r="R44" s="19">
        <f>IF(D44&gt;21,VLOOKUP(D44,Barem!$S$1:$T$141,2,1),0)</f>
        <v>0</v>
      </c>
      <c r="S44" s="102">
        <f>IF(D44&lt;1,0,IF(B44="F",VLOOKUP(I44,Barem!$W$2:$Y$13,2,1),VLOOKUP(I44,Barem!$W$14:$Y$25,2,1)))</f>
        <v>0</v>
      </c>
      <c r="T44" s="19">
        <f>VLOOKUP(A44,Participanti!A:C,3,0)</f>
        <v>0</v>
      </c>
      <c r="U44" s="17">
        <f t="shared" si="10"/>
        <v>1.3875</v>
      </c>
      <c r="V44" s="49"/>
      <c r="W44" s="146"/>
      <c r="X44" s="104">
        <f t="shared" si="4"/>
        <v>3</v>
      </c>
      <c r="Y44" s="63">
        <f t="shared" si="5"/>
        <v>1</v>
      </c>
      <c r="Z44" s="103" t="str">
        <f>VLOOKUP(A44,Participanti!A:E,5,0)</f>
        <v>Bronze</v>
      </c>
    </row>
    <row r="45" spans="1:26" x14ac:dyDescent="0.2">
      <c r="A45" s="42" t="s">
        <v>21</v>
      </c>
      <c r="B45" s="1" t="str">
        <f>VLOOKUP(A45,Participanti!A:B,2,0)</f>
        <v>F</v>
      </c>
      <c r="C45" s="61">
        <v>1</v>
      </c>
      <c r="D45" s="43">
        <v>6.08</v>
      </c>
      <c r="E45" s="44">
        <v>2.2361111111111109E-2</v>
      </c>
      <c r="F45" s="44">
        <v>2.9340277777777778E-2</v>
      </c>
      <c r="G45" s="59">
        <f t="shared" si="6"/>
        <v>2.5850694444444444E-2</v>
      </c>
      <c r="H45" s="45">
        <v>2</v>
      </c>
      <c r="I45" s="11">
        <f t="shared" si="7"/>
        <v>4.251758954678362E-3</v>
      </c>
      <c r="J45" s="31">
        <f t="shared" si="8"/>
        <v>1.52</v>
      </c>
      <c r="K45" s="31">
        <f>IF(J45=0,0,IF(B45="F",VLOOKUP(I45,Barem!$G$2:$H$16,2,1),VLOOKUP(I45,Barem!$G$17:$H$31,2,1)))</f>
        <v>3.25</v>
      </c>
      <c r="L45" s="43">
        <v>0</v>
      </c>
      <c r="M45" s="93" t="s">
        <v>82</v>
      </c>
      <c r="N45" s="10">
        <f t="shared" si="12"/>
        <v>0.5</v>
      </c>
      <c r="O45" s="10">
        <f t="shared" si="12"/>
        <v>0.25</v>
      </c>
      <c r="P45" s="10">
        <f t="shared" si="12"/>
        <v>0.25</v>
      </c>
      <c r="Q45" s="33">
        <f>IF(B45="M",IF(AND(H45&gt;=200,H45&lt;500,I45&lt;Barem!$M$21),H45/1500,IF(AND(H45&gt;=500,H45&lt;750,I45&lt;Barem!$M$22),H45/1500,IF(AND(H45&gt;=750,H45&lt;1000,I45&lt;Barem!$M$23),H45/1500,IF(AND(H45&gt;=1000,H45&lt;1500,I45&lt;Barem!$M$24),H45/1500,IF(AND(H45&gt;=1500,H45&lt;2000,I45&lt;Barem!$M$25),H45/1500,IF(AND(H45&gt;=2000,H45&lt;3000,I45&lt;Barem!$M$26),H45/1500,IF(AND(H45&gt;=3000,I45&lt;Barem!$M$27),H45/1500,0))))))),IF(AND(H45&gt;=200,H45&lt;500,I45&lt;Barem!$N$21),H45/1500,IF(AND(H45&gt;=500,H45&lt;750,I45&lt;Barem!$N$22),H45/1500,IF(AND(H45&gt;=750,H45&lt;1000,I45&lt;Barem!$N$23),H45/1500,IF(AND(H45&gt;=1000,H45&lt;1500,I45&lt;Barem!$N$24),H45/1500,IF(AND(H45&gt;=1500,H45&lt;2000,I45&lt;Barem!$N$25),H45/1500,IF(AND(H45&gt;=2000,H45&lt;3000,I45&lt;Barem!$N$26),H45/1500,IF(AND(H45&gt;=3000,I45&lt;Barem!$N$27),H45/1500,0))))))))</f>
        <v>0</v>
      </c>
      <c r="R45" s="19">
        <f>IF(D45&gt;21,VLOOKUP(D45,Barem!$S$1:$T$141,2,1),0)</f>
        <v>0</v>
      </c>
      <c r="S45" s="102">
        <f>IF(D45&lt;1,0,IF(B45="F",VLOOKUP(I45,Barem!$W$2:$Y$13,2,1),VLOOKUP(I45,Barem!$W$14:$Y$25,2,1)))</f>
        <v>0</v>
      </c>
      <c r="T45" s="19">
        <f>VLOOKUP(A45,Participanti!A:C,3,0)</f>
        <v>0</v>
      </c>
      <c r="U45" s="17">
        <f t="shared" si="10"/>
        <v>1.5725</v>
      </c>
      <c r="V45" s="49"/>
      <c r="W45" s="146"/>
      <c r="X45" s="104">
        <f t="shared" si="4"/>
        <v>1</v>
      </c>
      <c r="Y45" s="63">
        <f t="shared" si="5"/>
        <v>1</v>
      </c>
      <c r="Z45" s="103" t="str">
        <f>VLOOKUP(A45,Participanti!A:E,5,0)</f>
        <v>Bronze</v>
      </c>
    </row>
    <row r="46" spans="1:26" x14ac:dyDescent="0.2">
      <c r="A46" s="42" t="s">
        <v>475</v>
      </c>
      <c r="B46" s="1" t="str">
        <f>VLOOKUP(A46,Participanti!A:B,2,0)</f>
        <v>F</v>
      </c>
      <c r="C46" s="61">
        <v>1</v>
      </c>
      <c r="D46" s="43">
        <v>13.18</v>
      </c>
      <c r="E46" s="44">
        <v>4.3958333333333335E-2</v>
      </c>
      <c r="F46" s="44">
        <v>5.7685185185185187E-2</v>
      </c>
      <c r="G46" s="59">
        <f t="shared" si="6"/>
        <v>5.0821759259259261E-2</v>
      </c>
      <c r="H46" s="45">
        <v>4</v>
      </c>
      <c r="I46" s="11">
        <f t="shared" si="7"/>
        <v>3.8559756645871975E-3</v>
      </c>
      <c r="J46" s="31">
        <f t="shared" si="8"/>
        <v>3.2949999999999999</v>
      </c>
      <c r="K46" s="31">
        <f>IF(J46=0,0,IF(B46="F",VLOOKUP(I46,Barem!$G$2:$H$16,2,1),VLOOKUP(I46,Barem!$G$17:$H$31,2,1)))</f>
        <v>3.75</v>
      </c>
      <c r="L46" s="43">
        <v>1.75</v>
      </c>
      <c r="M46" s="93" t="s">
        <v>83</v>
      </c>
      <c r="N46" s="10">
        <f t="shared" si="12"/>
        <v>0.25</v>
      </c>
      <c r="O46" s="10">
        <f t="shared" si="12"/>
        <v>0.25</v>
      </c>
      <c r="P46" s="10">
        <f t="shared" si="12"/>
        <v>0.5</v>
      </c>
      <c r="Q46" s="33">
        <f>IF(B46="M",IF(AND(H46&gt;=200,H46&lt;500,I46&lt;Barem!$M$21),H46/1500,IF(AND(H46&gt;=500,H46&lt;750,I46&lt;Barem!$M$22),H46/1500,IF(AND(H46&gt;=750,H46&lt;1000,I46&lt;Barem!$M$23),H46/1500,IF(AND(H46&gt;=1000,H46&lt;1500,I46&lt;Barem!$M$24),H46/1500,IF(AND(H46&gt;=1500,H46&lt;2000,I46&lt;Barem!$M$25),H46/1500,IF(AND(H46&gt;=2000,H46&lt;3000,I46&lt;Barem!$M$26),H46/1500,IF(AND(H46&gt;=3000,I46&lt;Barem!$M$27),H46/1500,0))))))),IF(AND(H46&gt;=200,H46&lt;500,I46&lt;Barem!$N$21),H46/1500,IF(AND(H46&gt;=500,H46&lt;750,I46&lt;Barem!$N$22),H46/1500,IF(AND(H46&gt;=750,H46&lt;1000,I46&lt;Barem!$N$23),H46/1500,IF(AND(H46&gt;=1000,H46&lt;1500,I46&lt;Barem!$N$24),H46/1500,IF(AND(H46&gt;=1500,H46&lt;2000,I46&lt;Barem!$N$25),H46/1500,IF(AND(H46&gt;=2000,H46&lt;3000,I46&lt;Barem!$N$26),H46/1500,IF(AND(H46&gt;=3000,I46&lt;Barem!$N$27),H46/1500,0))))))))</f>
        <v>0</v>
      </c>
      <c r="R46" s="19">
        <f>IF(D46&gt;21,VLOOKUP(D46,Barem!$S$1:$T$141,2,1),0)</f>
        <v>0</v>
      </c>
      <c r="S46" s="102">
        <f>IF(D46&lt;1,0,IF(B46="F",VLOOKUP(I46,Barem!$W$2:$Y$13,2,1),VLOOKUP(I46,Barem!$W$14:$Y$25,2,1)))</f>
        <v>0</v>
      </c>
      <c r="T46" s="19">
        <f>VLOOKUP(A46,Participanti!A:C,3,0)</f>
        <v>0</v>
      </c>
      <c r="U46" s="17">
        <f t="shared" si="10"/>
        <v>2.63625</v>
      </c>
      <c r="V46" s="49"/>
      <c r="W46" s="146"/>
      <c r="X46" s="104">
        <f t="shared" si="4"/>
        <v>5</v>
      </c>
      <c r="Y46" s="63">
        <f t="shared" si="5"/>
        <v>1</v>
      </c>
      <c r="Z46" s="103" t="str">
        <f>VLOOKUP(A46,Participanti!A:E,5,0)</f>
        <v>Bronze</v>
      </c>
    </row>
    <row r="47" spans="1:26" x14ac:dyDescent="0.2">
      <c r="A47" s="42" t="s">
        <v>518</v>
      </c>
      <c r="B47" s="1" t="str">
        <f>VLOOKUP(A47,Participanti!A:B,2,0)</f>
        <v>M</v>
      </c>
      <c r="C47" s="61">
        <v>1</v>
      </c>
      <c r="D47" s="43">
        <v>21.22</v>
      </c>
      <c r="E47" s="44">
        <v>6.0868055555555557E-2</v>
      </c>
      <c r="F47" s="44">
        <v>6.4039351851851847E-2</v>
      </c>
      <c r="G47" s="59">
        <f t="shared" si="6"/>
        <v>6.2453703703703706E-2</v>
      </c>
      <c r="H47" s="45">
        <v>0</v>
      </c>
      <c r="I47" s="11">
        <f t="shared" si="7"/>
        <v>2.9431528606834925E-3</v>
      </c>
      <c r="J47" s="31">
        <f t="shared" si="8"/>
        <v>5</v>
      </c>
      <c r="K47" s="31">
        <f>IF(J47=0,0,IF(B47="F",VLOOKUP(I47,Barem!$G$2:$H$16,2,1),VLOOKUP(I47,Barem!$G$17:$H$31,2,1)))</f>
        <v>4.75</v>
      </c>
      <c r="L47" s="43">
        <v>0.5</v>
      </c>
      <c r="M47" s="93" t="s">
        <v>82</v>
      </c>
      <c r="N47" s="10">
        <f t="shared" si="12"/>
        <v>0.5</v>
      </c>
      <c r="O47" s="10">
        <f t="shared" si="12"/>
        <v>0.25</v>
      </c>
      <c r="P47" s="10">
        <f t="shared" si="12"/>
        <v>0.25</v>
      </c>
      <c r="Q47" s="33">
        <f>IF(B47="M",IF(AND(H47&gt;=200,H47&lt;500,I47&lt;Barem!$M$21),H47/1500,IF(AND(H47&gt;=500,H47&lt;750,I47&lt;Barem!$M$22),H47/1500,IF(AND(H47&gt;=750,H47&lt;1000,I47&lt;Barem!$M$23),H47/1500,IF(AND(H47&gt;=1000,H47&lt;1500,I47&lt;Barem!$M$24),H47/1500,IF(AND(H47&gt;=1500,H47&lt;2000,I47&lt;Barem!$M$25),H47/1500,IF(AND(H47&gt;=2000,H47&lt;3000,I47&lt;Barem!$M$26),H47/1500,IF(AND(H47&gt;=3000,I47&lt;Barem!$M$27),H47/1500,0))))))),IF(AND(H47&gt;=200,H47&lt;500,I47&lt;Barem!$N$21),H47/1500,IF(AND(H47&gt;=500,H47&lt;750,I47&lt;Barem!$N$22),H47/1500,IF(AND(H47&gt;=750,H47&lt;1000,I47&lt;Barem!$N$23),H47/1500,IF(AND(H47&gt;=1000,H47&lt;1500,I47&lt;Barem!$N$24),H47/1500,IF(AND(H47&gt;=1500,H47&lt;2000,I47&lt;Barem!$N$25),H47/1500,IF(AND(H47&gt;=2000,H47&lt;3000,I47&lt;Barem!$N$26),H47/1500,IF(AND(H47&gt;=3000,I47&lt;Barem!$N$27),H47/1500,0))))))))</f>
        <v>0</v>
      </c>
      <c r="R47" s="19">
        <f>IF(D47&gt;21,VLOOKUP(D47,Barem!$S$1:$T$141,2,1),0)</f>
        <v>0</v>
      </c>
      <c r="S47" s="102">
        <f>IF(D47&lt;1,0,IF(B47="F",VLOOKUP(I47,Barem!$W$2:$Y$13,2,1),VLOOKUP(I47,Barem!$W$14:$Y$25,2,1)))</f>
        <v>0</v>
      </c>
      <c r="T47" s="19">
        <f>VLOOKUP(A47,Participanti!A:C,3,0)</f>
        <v>0</v>
      </c>
      <c r="U47" s="17">
        <f t="shared" si="10"/>
        <v>3.8125</v>
      </c>
      <c r="V47" s="49"/>
      <c r="W47" s="146"/>
      <c r="X47" s="104">
        <f t="shared" si="4"/>
        <v>5</v>
      </c>
      <c r="Y47" s="63">
        <f t="shared" si="5"/>
        <v>1</v>
      </c>
      <c r="Z47" s="103" t="str">
        <f>VLOOKUP(A47,Participanti!A:E,5,0)</f>
        <v>Bronze</v>
      </c>
    </row>
    <row r="48" spans="1:26" x14ac:dyDescent="0.2">
      <c r="A48" s="42" t="s">
        <v>173</v>
      </c>
      <c r="B48" s="1" t="str">
        <f>VLOOKUP(A48,Participanti!A:B,2,0)</f>
        <v>M</v>
      </c>
      <c r="C48" s="61">
        <v>1</v>
      </c>
      <c r="D48" s="43">
        <v>25.04</v>
      </c>
      <c r="E48" s="44">
        <v>8.3043981481481483E-2</v>
      </c>
      <c r="F48" s="44">
        <v>8.3043981481481483E-2</v>
      </c>
      <c r="G48" s="59">
        <f t="shared" si="6"/>
        <v>8.3043981481481483E-2</v>
      </c>
      <c r="H48" s="45">
        <v>13</v>
      </c>
      <c r="I48" s="11">
        <f t="shared" si="7"/>
        <v>3.3164529345639572E-3</v>
      </c>
      <c r="J48" s="31">
        <f t="shared" si="8"/>
        <v>5</v>
      </c>
      <c r="K48" s="31">
        <f>IF(J48=0,0,IF(B48="F",VLOOKUP(I48,Barem!$G$2:$H$16,2,1),VLOOKUP(I48,Barem!$G$17:$H$31,2,1)))</f>
        <v>4</v>
      </c>
      <c r="L48" s="43">
        <v>0.5</v>
      </c>
      <c r="M48" s="93" t="s">
        <v>82</v>
      </c>
      <c r="N48" s="10">
        <f t="shared" si="12"/>
        <v>0.5</v>
      </c>
      <c r="O48" s="10">
        <f t="shared" si="12"/>
        <v>0.25</v>
      </c>
      <c r="P48" s="10">
        <f t="shared" si="12"/>
        <v>0.25</v>
      </c>
      <c r="Q48" s="33">
        <f>IF(B48="M",IF(AND(H48&gt;=200,H48&lt;500,I48&lt;Barem!$M$21),H48/1500,IF(AND(H48&gt;=500,H48&lt;750,I48&lt;Barem!$M$22),H48/1500,IF(AND(H48&gt;=750,H48&lt;1000,I48&lt;Barem!$M$23),H48/1500,IF(AND(H48&gt;=1000,H48&lt;1500,I48&lt;Barem!$M$24),H48/1500,IF(AND(H48&gt;=1500,H48&lt;2000,I48&lt;Barem!$M$25),H48/1500,IF(AND(H48&gt;=2000,H48&lt;3000,I48&lt;Barem!$M$26),H48/1500,IF(AND(H48&gt;=3000,I48&lt;Barem!$M$27),H48/1500,0))))))),IF(AND(H48&gt;=200,H48&lt;500,I48&lt;Barem!$N$21),H48/1500,IF(AND(H48&gt;=500,H48&lt;750,I48&lt;Barem!$N$22),H48/1500,IF(AND(H48&gt;=750,H48&lt;1000,I48&lt;Barem!$N$23),H48/1500,IF(AND(H48&gt;=1000,H48&lt;1500,I48&lt;Barem!$N$24),H48/1500,IF(AND(H48&gt;=1500,H48&lt;2000,I48&lt;Barem!$N$25),H48/1500,IF(AND(H48&gt;=2000,H48&lt;3000,I48&lt;Barem!$N$26),H48/1500,IF(AND(H48&gt;=3000,I48&lt;Barem!$N$27),H48/1500,0))))))))</f>
        <v>0</v>
      </c>
      <c r="R48" s="19">
        <f>IF(D48&gt;21,VLOOKUP(D48,Barem!$S$1:$T$141,2,1),0)</f>
        <v>0.2</v>
      </c>
      <c r="S48" s="102">
        <f>IF(D48&lt;1,0,IF(B48="F",VLOOKUP(I48,Barem!$W$2:$Y$13,2,1),VLOOKUP(I48,Barem!$W$14:$Y$25,2,1)))</f>
        <v>0</v>
      </c>
      <c r="T48" s="19">
        <f>VLOOKUP(A48,Participanti!A:C,3,0)</f>
        <v>0</v>
      </c>
      <c r="U48" s="17">
        <f t="shared" si="10"/>
        <v>3.8250000000000002</v>
      </c>
      <c r="V48" s="49"/>
      <c r="W48" s="146"/>
      <c r="X48" s="104">
        <f t="shared" si="4"/>
        <v>5</v>
      </c>
      <c r="Y48" s="63">
        <f t="shared" si="5"/>
        <v>1</v>
      </c>
      <c r="Z48" s="103" t="str">
        <f>VLOOKUP(A48,Participanti!A:E,5,0)</f>
        <v>Bronze</v>
      </c>
    </row>
    <row r="49" spans="1:26" x14ac:dyDescent="0.2">
      <c r="A49" s="42" t="s">
        <v>180</v>
      </c>
      <c r="B49" s="1" t="str">
        <f>VLOOKUP(A49,Participanti!A:B,2,0)</f>
        <v>M</v>
      </c>
      <c r="C49" s="61">
        <v>1</v>
      </c>
      <c r="D49" s="43">
        <v>25.04</v>
      </c>
      <c r="E49" s="44">
        <v>8.3043981481481483E-2</v>
      </c>
      <c r="F49" s="44">
        <v>8.5706018518518515E-2</v>
      </c>
      <c r="G49" s="59">
        <f t="shared" si="6"/>
        <v>8.4375000000000006E-2</v>
      </c>
      <c r="H49" s="45">
        <v>13</v>
      </c>
      <c r="I49" s="11">
        <f t="shared" si="7"/>
        <v>3.3696086261980835E-3</v>
      </c>
      <c r="J49" s="31">
        <f t="shared" si="8"/>
        <v>5</v>
      </c>
      <c r="K49" s="31">
        <f>IF(J49=0,0,IF(B49="F",VLOOKUP(I49,Barem!$G$2:$H$16,2,1),VLOOKUP(I49,Barem!$G$17:$H$31,2,1)))</f>
        <v>4</v>
      </c>
      <c r="L49" s="43">
        <v>2.5</v>
      </c>
      <c r="M49" s="93" t="s">
        <v>82</v>
      </c>
      <c r="N49" s="10">
        <f t="shared" si="12"/>
        <v>0.5</v>
      </c>
      <c r="O49" s="10">
        <f t="shared" si="12"/>
        <v>0.25</v>
      </c>
      <c r="P49" s="10">
        <f t="shared" si="12"/>
        <v>0.25</v>
      </c>
      <c r="Q49" s="33">
        <f>IF(B49="M",IF(AND(H49&gt;=200,H49&lt;500,I49&lt;Barem!$M$21),H49/1500,IF(AND(H49&gt;=500,H49&lt;750,I49&lt;Barem!$M$22),H49/1500,IF(AND(H49&gt;=750,H49&lt;1000,I49&lt;Barem!$M$23),H49/1500,IF(AND(H49&gt;=1000,H49&lt;1500,I49&lt;Barem!$M$24),H49/1500,IF(AND(H49&gt;=1500,H49&lt;2000,I49&lt;Barem!$M$25),H49/1500,IF(AND(H49&gt;=2000,H49&lt;3000,I49&lt;Barem!$M$26),H49/1500,IF(AND(H49&gt;=3000,I49&lt;Barem!$M$27),H49/1500,0))))))),IF(AND(H49&gt;=200,H49&lt;500,I49&lt;Barem!$N$21),H49/1500,IF(AND(H49&gt;=500,H49&lt;750,I49&lt;Barem!$N$22),H49/1500,IF(AND(H49&gt;=750,H49&lt;1000,I49&lt;Barem!$N$23),H49/1500,IF(AND(H49&gt;=1000,H49&lt;1500,I49&lt;Barem!$N$24),H49/1500,IF(AND(H49&gt;=1500,H49&lt;2000,I49&lt;Barem!$N$25),H49/1500,IF(AND(H49&gt;=2000,H49&lt;3000,I49&lt;Barem!$N$26),H49/1500,IF(AND(H49&gt;=3000,I49&lt;Barem!$N$27),H49/1500,0))))))))</f>
        <v>0</v>
      </c>
      <c r="R49" s="19">
        <f>IF(D49&gt;21,VLOOKUP(D49,Barem!$S$1:$T$141,2,1),0)</f>
        <v>0.2</v>
      </c>
      <c r="S49" s="102">
        <f>IF(D49&lt;1,0,IF(B49="F",VLOOKUP(I49,Barem!$W$2:$Y$13,2,1),VLOOKUP(I49,Barem!$W$14:$Y$25,2,1)))</f>
        <v>0</v>
      </c>
      <c r="T49" s="19">
        <f>VLOOKUP(A49,Participanti!A:C,3,0)</f>
        <v>0</v>
      </c>
      <c r="U49" s="17">
        <f t="shared" si="10"/>
        <v>4.3250000000000002</v>
      </c>
      <c r="V49" s="49"/>
      <c r="W49" s="146"/>
      <c r="X49" s="104">
        <f t="shared" si="4"/>
        <v>5</v>
      </c>
      <c r="Y49" s="63">
        <f t="shared" si="5"/>
        <v>1</v>
      </c>
      <c r="Z49" s="103" t="str">
        <f>VLOOKUP(A49,Participanti!A:E,5,0)</f>
        <v>Bronze</v>
      </c>
    </row>
    <row r="50" spans="1:26" x14ac:dyDescent="0.2">
      <c r="A50" s="42" t="s">
        <v>186</v>
      </c>
      <c r="B50" s="1" t="str">
        <f>VLOOKUP(A50,Participanti!A:B,2,0)</f>
        <v>M</v>
      </c>
      <c r="C50" s="61">
        <v>1</v>
      </c>
      <c r="D50" s="43">
        <v>13.01</v>
      </c>
      <c r="E50" s="44">
        <v>4.162037037037037E-2</v>
      </c>
      <c r="F50" s="44">
        <v>4.1712962962962966E-2</v>
      </c>
      <c r="G50" s="59">
        <f t="shared" si="6"/>
        <v>4.1666666666666671E-2</v>
      </c>
      <c r="H50" s="45">
        <v>42</v>
      </c>
      <c r="I50" s="11">
        <f t="shared" si="7"/>
        <v>3.2026646169613124E-3</v>
      </c>
      <c r="J50" s="31">
        <f t="shared" si="8"/>
        <v>3.0976190476190473</v>
      </c>
      <c r="K50" s="31">
        <f>IF(J50=0,0,IF(B50="F",VLOOKUP(I50,Barem!$G$2:$H$16,2,1),VLOOKUP(I50,Barem!$G$17:$H$31,2,1)))</f>
        <v>4.25</v>
      </c>
      <c r="L50" s="43">
        <v>1</v>
      </c>
      <c r="M50" s="93" t="s">
        <v>83</v>
      </c>
      <c r="N50" s="10">
        <f t="shared" si="12"/>
        <v>0.25</v>
      </c>
      <c r="O50" s="10">
        <f t="shared" si="12"/>
        <v>0.25</v>
      </c>
      <c r="P50" s="10">
        <f t="shared" si="12"/>
        <v>0.5</v>
      </c>
      <c r="Q50" s="33">
        <f>IF(B50="M",IF(AND(H50&gt;=200,H50&lt;500,I50&lt;Barem!$M$21),H50/1500,IF(AND(H50&gt;=500,H50&lt;750,I50&lt;Barem!$M$22),H50/1500,IF(AND(H50&gt;=750,H50&lt;1000,I50&lt;Barem!$M$23),H50/1500,IF(AND(H50&gt;=1000,H50&lt;1500,I50&lt;Barem!$M$24),H50/1500,IF(AND(H50&gt;=1500,H50&lt;2000,I50&lt;Barem!$M$25),H50/1500,IF(AND(H50&gt;=2000,H50&lt;3000,I50&lt;Barem!$M$26),H50/1500,IF(AND(H50&gt;=3000,I50&lt;Barem!$M$27),H50/1500,0))))))),IF(AND(H50&gt;=200,H50&lt;500,I50&lt;Barem!$N$21),H50/1500,IF(AND(H50&gt;=500,H50&lt;750,I50&lt;Barem!$N$22),H50/1500,IF(AND(H50&gt;=750,H50&lt;1000,I50&lt;Barem!$N$23),H50/1500,IF(AND(H50&gt;=1000,H50&lt;1500,I50&lt;Barem!$N$24),H50/1500,IF(AND(H50&gt;=1500,H50&lt;2000,I50&lt;Barem!$N$25),H50/1500,IF(AND(H50&gt;=2000,H50&lt;3000,I50&lt;Barem!$N$26),H50/1500,IF(AND(H50&gt;=3000,I50&lt;Barem!$N$27),H50/1500,0))))))))</f>
        <v>0</v>
      </c>
      <c r="R50" s="19">
        <f>IF(D50&gt;21,VLOOKUP(D50,Barem!$S$1:$T$141,2,1),0)</f>
        <v>0</v>
      </c>
      <c r="S50" s="102">
        <f>IF(D50&lt;1,0,IF(B50="F",VLOOKUP(I50,Barem!$W$2:$Y$13,2,1),VLOOKUP(I50,Barem!$W$14:$Y$25,2,1)))</f>
        <v>0</v>
      </c>
      <c r="T50" s="19">
        <f>VLOOKUP(A50,Participanti!A:C,3,0)</f>
        <v>0</v>
      </c>
      <c r="U50" s="17">
        <f t="shared" si="10"/>
        <v>2.336904761904762</v>
      </c>
      <c r="V50" s="49"/>
      <c r="W50" s="146"/>
      <c r="X50" s="104">
        <f t="shared" si="4"/>
        <v>4</v>
      </c>
      <c r="Y50" s="63">
        <f t="shared" si="5"/>
        <v>1</v>
      </c>
      <c r="Z50" s="103" t="str">
        <f>VLOOKUP(A50,Participanti!A:E,5,0)</f>
        <v>Bronze</v>
      </c>
    </row>
    <row r="51" spans="1:26" x14ac:dyDescent="0.2">
      <c r="A51" s="42" t="s">
        <v>312</v>
      </c>
      <c r="B51" s="1" t="str">
        <f>VLOOKUP(A51,Participanti!A:B,2,0)</f>
        <v>M</v>
      </c>
      <c r="C51" s="61">
        <v>1</v>
      </c>
      <c r="D51" s="43">
        <v>16.14</v>
      </c>
      <c r="E51" s="44">
        <v>5.6493055555555553E-2</v>
      </c>
      <c r="F51" s="44">
        <v>5.6493055555555553E-2</v>
      </c>
      <c r="G51" s="59">
        <f t="shared" si="6"/>
        <v>5.6493055555555553E-2</v>
      </c>
      <c r="H51" s="45">
        <v>195</v>
      </c>
      <c r="I51" s="11">
        <f t="shared" si="7"/>
        <v>3.5001893157097616E-3</v>
      </c>
      <c r="J51" s="31">
        <f t="shared" si="8"/>
        <v>3.842857142857143</v>
      </c>
      <c r="K51" s="31">
        <f>IF(J51=0,0,IF(B51="F",VLOOKUP(I51,Barem!$G$2:$H$16,2,1),VLOOKUP(I51,Barem!$G$17:$H$31,2,1)))</f>
        <v>3.75</v>
      </c>
      <c r="L51" s="43">
        <v>0.5</v>
      </c>
      <c r="M51" s="93" t="s">
        <v>80</v>
      </c>
      <c r="N51" s="10">
        <f t="shared" si="12"/>
        <v>0.25</v>
      </c>
      <c r="O51" s="10">
        <f t="shared" si="12"/>
        <v>0.5</v>
      </c>
      <c r="P51" s="10">
        <f t="shared" si="12"/>
        <v>0.25</v>
      </c>
      <c r="Q51" s="33">
        <f>IF(B51="M",IF(AND(H51&gt;=200,H51&lt;500,I51&lt;Barem!$M$21),H51/1500,IF(AND(H51&gt;=500,H51&lt;750,I51&lt;Barem!$M$22),H51/1500,IF(AND(H51&gt;=750,H51&lt;1000,I51&lt;Barem!$M$23),H51/1500,IF(AND(H51&gt;=1000,H51&lt;1500,I51&lt;Barem!$M$24),H51/1500,IF(AND(H51&gt;=1500,H51&lt;2000,I51&lt;Barem!$M$25),H51/1500,IF(AND(H51&gt;=2000,H51&lt;3000,I51&lt;Barem!$M$26),H51/1500,IF(AND(H51&gt;=3000,I51&lt;Barem!$M$27),H51/1500,0))))))),IF(AND(H51&gt;=200,H51&lt;500,I51&lt;Barem!$N$21),H51/1500,IF(AND(H51&gt;=500,H51&lt;750,I51&lt;Barem!$N$22),H51/1500,IF(AND(H51&gt;=750,H51&lt;1000,I51&lt;Barem!$N$23),H51/1500,IF(AND(H51&gt;=1000,H51&lt;1500,I51&lt;Barem!$N$24),H51/1500,IF(AND(H51&gt;=1500,H51&lt;2000,I51&lt;Barem!$N$25),H51/1500,IF(AND(H51&gt;=2000,H51&lt;3000,I51&lt;Barem!$N$26),H51/1500,IF(AND(H51&gt;=3000,I51&lt;Barem!$N$27),H51/1500,0))))))))</f>
        <v>0</v>
      </c>
      <c r="R51" s="19">
        <f>IF(D51&gt;21,VLOOKUP(D51,Barem!$S$1:$T$141,2,1),0)</f>
        <v>0</v>
      </c>
      <c r="S51" s="102">
        <f>IF(D51&lt;1,0,IF(B51="F",VLOOKUP(I51,Barem!$W$2:$Y$13,2,1),VLOOKUP(I51,Barem!$W$14:$Y$25,2,1)))</f>
        <v>0</v>
      </c>
      <c r="T51" s="19">
        <f>VLOOKUP(A51,Participanti!A:C,3,0)</f>
        <v>0</v>
      </c>
      <c r="U51" s="17">
        <f t="shared" si="10"/>
        <v>2.9607142857142859</v>
      </c>
      <c r="V51" s="49"/>
      <c r="W51" s="146"/>
      <c r="X51" s="104">
        <f t="shared" si="4"/>
        <v>5</v>
      </c>
      <c r="Y51" s="63">
        <f t="shared" si="5"/>
        <v>1</v>
      </c>
      <c r="Z51" s="103" t="str">
        <f>VLOOKUP(A51,Participanti!A:E,5,0)</f>
        <v>Bronze</v>
      </c>
    </row>
    <row r="52" spans="1:26" x14ac:dyDescent="0.2">
      <c r="A52" s="42" t="s">
        <v>497</v>
      </c>
      <c r="B52" s="1" t="str">
        <f>VLOOKUP(A52,Participanti!A:B,2,0)</f>
        <v>M</v>
      </c>
      <c r="C52" s="61">
        <v>1</v>
      </c>
      <c r="D52" s="43">
        <v>20.010000000000002</v>
      </c>
      <c r="E52" s="44">
        <v>6.1608796296296293E-2</v>
      </c>
      <c r="F52" s="44">
        <v>6.1608796296296293E-2</v>
      </c>
      <c r="G52" s="59">
        <f t="shared" si="6"/>
        <v>6.1608796296296293E-2</v>
      </c>
      <c r="H52" s="45">
        <v>28</v>
      </c>
      <c r="I52" s="11">
        <f t="shared" si="7"/>
        <v>3.0789003646324981E-3</v>
      </c>
      <c r="J52" s="31">
        <f t="shared" si="8"/>
        <v>4.7642857142857142</v>
      </c>
      <c r="K52" s="31">
        <f>IF(J52=0,0,IF(B52="F",VLOOKUP(I52,Barem!$G$2:$H$16,2,1),VLOOKUP(I52,Barem!$G$17:$H$31,2,1)))</f>
        <v>4.5</v>
      </c>
      <c r="L52" s="43">
        <v>0.25</v>
      </c>
      <c r="M52" s="93" t="s">
        <v>82</v>
      </c>
      <c r="N52" s="10">
        <f t="shared" si="12"/>
        <v>0.5</v>
      </c>
      <c r="O52" s="10">
        <f t="shared" si="12"/>
        <v>0.25</v>
      </c>
      <c r="P52" s="10">
        <f t="shared" si="12"/>
        <v>0.25</v>
      </c>
      <c r="Q52" s="33">
        <f>IF(B52="M",IF(AND(H52&gt;=200,H52&lt;500,I52&lt;Barem!$M$21),H52/1500,IF(AND(H52&gt;=500,H52&lt;750,I52&lt;Barem!$M$22),H52/1500,IF(AND(H52&gt;=750,H52&lt;1000,I52&lt;Barem!$M$23),H52/1500,IF(AND(H52&gt;=1000,H52&lt;1500,I52&lt;Barem!$M$24),H52/1500,IF(AND(H52&gt;=1500,H52&lt;2000,I52&lt;Barem!$M$25),H52/1500,IF(AND(H52&gt;=2000,H52&lt;3000,I52&lt;Barem!$M$26),H52/1500,IF(AND(H52&gt;=3000,I52&lt;Barem!$M$27),H52/1500,0))))))),IF(AND(H52&gt;=200,H52&lt;500,I52&lt;Barem!$N$21),H52/1500,IF(AND(H52&gt;=500,H52&lt;750,I52&lt;Barem!$N$22),H52/1500,IF(AND(H52&gt;=750,H52&lt;1000,I52&lt;Barem!$N$23),H52/1500,IF(AND(H52&gt;=1000,H52&lt;1500,I52&lt;Barem!$N$24),H52/1500,IF(AND(H52&gt;=1500,H52&lt;2000,I52&lt;Barem!$N$25),H52/1500,IF(AND(H52&gt;=2000,H52&lt;3000,I52&lt;Barem!$N$26),H52/1500,IF(AND(H52&gt;=3000,I52&lt;Barem!$N$27),H52/1500,0))))))))</f>
        <v>0</v>
      </c>
      <c r="R52" s="19">
        <f>IF(D52&gt;21,VLOOKUP(D52,Barem!$S$1:$T$141,2,1),0)</f>
        <v>0</v>
      </c>
      <c r="S52" s="102">
        <f>IF(D52&lt;1,0,IF(B52="F",VLOOKUP(I52,Barem!$W$2:$Y$13,2,1),VLOOKUP(I52,Barem!$W$14:$Y$25,2,1)))</f>
        <v>0</v>
      </c>
      <c r="T52" s="19">
        <f>VLOOKUP(A52,Participanti!A:C,3,0)</f>
        <v>0</v>
      </c>
      <c r="U52" s="17">
        <f t="shared" si="10"/>
        <v>3.5696428571428571</v>
      </c>
      <c r="V52" s="49"/>
      <c r="W52" s="146"/>
      <c r="X52" s="104">
        <f t="shared" si="4"/>
        <v>1</v>
      </c>
      <c r="Y52" s="63">
        <f t="shared" si="5"/>
        <v>1</v>
      </c>
      <c r="Z52" s="103" t="str">
        <f>VLOOKUP(A52,Participanti!A:E,5,0)</f>
        <v>Bronze</v>
      </c>
    </row>
    <row r="53" spans="1:26" x14ac:dyDescent="0.2">
      <c r="A53" s="42" t="s">
        <v>524</v>
      </c>
      <c r="B53" s="1" t="str">
        <f>VLOOKUP(A53,Participanti!A:B,2,0)</f>
        <v>F</v>
      </c>
      <c r="C53" s="61">
        <v>1</v>
      </c>
      <c r="D53" s="43">
        <v>15.01</v>
      </c>
      <c r="E53" s="44">
        <v>5.4849537037037037E-2</v>
      </c>
      <c r="F53" s="44">
        <v>5.8703703703703702E-2</v>
      </c>
      <c r="G53" s="59">
        <f t="shared" si="6"/>
        <v>5.6776620370370373E-2</v>
      </c>
      <c r="H53" s="45">
        <v>38</v>
      </c>
      <c r="I53" s="11">
        <f t="shared" si="7"/>
        <v>3.782586300491031E-3</v>
      </c>
      <c r="J53" s="31">
        <f t="shared" si="8"/>
        <v>3.7524999999999999</v>
      </c>
      <c r="K53" s="31">
        <f>IF(J53=0,0,IF(B53="F",VLOOKUP(I53,Barem!$G$2:$H$16,2,1),VLOOKUP(I53,Barem!$G$17:$H$31,2,1)))</f>
        <v>4</v>
      </c>
      <c r="L53" s="43">
        <v>1.25</v>
      </c>
      <c r="M53" s="93" t="s">
        <v>82</v>
      </c>
      <c r="N53" s="10">
        <f t="shared" si="12"/>
        <v>0.5</v>
      </c>
      <c r="O53" s="10">
        <f t="shared" si="12"/>
        <v>0.25</v>
      </c>
      <c r="P53" s="10">
        <f t="shared" si="12"/>
        <v>0.25</v>
      </c>
      <c r="Q53" s="33">
        <f>IF(B53="M",IF(AND(H53&gt;=200,H53&lt;500,I53&lt;Barem!$M$21),H53/1500,IF(AND(H53&gt;=500,H53&lt;750,I53&lt;Barem!$M$22),H53/1500,IF(AND(H53&gt;=750,H53&lt;1000,I53&lt;Barem!$M$23),H53/1500,IF(AND(H53&gt;=1000,H53&lt;1500,I53&lt;Barem!$M$24),H53/1500,IF(AND(H53&gt;=1500,H53&lt;2000,I53&lt;Barem!$M$25),H53/1500,IF(AND(H53&gt;=2000,H53&lt;3000,I53&lt;Barem!$M$26),H53/1500,IF(AND(H53&gt;=3000,I53&lt;Barem!$M$27),H53/1500,0))))))),IF(AND(H53&gt;=200,H53&lt;500,I53&lt;Barem!$N$21),H53/1500,IF(AND(H53&gt;=500,H53&lt;750,I53&lt;Barem!$N$22),H53/1500,IF(AND(H53&gt;=750,H53&lt;1000,I53&lt;Barem!$N$23),H53/1500,IF(AND(H53&gt;=1000,H53&lt;1500,I53&lt;Barem!$N$24),H53/1500,IF(AND(H53&gt;=1500,H53&lt;2000,I53&lt;Barem!$N$25),H53/1500,IF(AND(H53&gt;=2000,H53&lt;3000,I53&lt;Barem!$N$26),H53/1500,IF(AND(H53&gt;=3000,I53&lt;Barem!$N$27),H53/1500,0))))))))</f>
        <v>0</v>
      </c>
      <c r="R53" s="19">
        <f>IF(D53&gt;21,VLOOKUP(D53,Barem!$S$1:$T$141,2,1),0)</f>
        <v>0</v>
      </c>
      <c r="S53" s="102">
        <f>IF(D53&lt;1,0,IF(B53="F",VLOOKUP(I53,Barem!$W$2:$Y$13,2,1),VLOOKUP(I53,Barem!$W$14:$Y$25,2,1)))</f>
        <v>0</v>
      </c>
      <c r="T53" s="19">
        <f>VLOOKUP(A53,Participanti!A:C,3,0)</f>
        <v>0</v>
      </c>
      <c r="U53" s="17">
        <f t="shared" si="10"/>
        <v>3.1887499999999998</v>
      </c>
      <c r="V53" s="49"/>
      <c r="W53" s="146"/>
      <c r="X53" s="104">
        <f t="shared" si="4"/>
        <v>4</v>
      </c>
      <c r="Y53" s="63">
        <f t="shared" si="5"/>
        <v>1</v>
      </c>
      <c r="Z53" s="103" t="str">
        <f>VLOOKUP(A53,Participanti!A:E,5,0)</f>
        <v>Bronze</v>
      </c>
    </row>
    <row r="54" spans="1:26" x14ac:dyDescent="0.2">
      <c r="A54" s="42" t="s">
        <v>205</v>
      </c>
      <c r="B54" s="1" t="str">
        <f>VLOOKUP(A54,Participanti!A:B,2,0)</f>
        <v>M</v>
      </c>
      <c r="C54" s="61">
        <v>1</v>
      </c>
      <c r="D54" s="43">
        <v>10.35</v>
      </c>
      <c r="E54" s="44">
        <v>3.7615740740740741E-2</v>
      </c>
      <c r="F54" s="44">
        <v>4.1504629629629627E-2</v>
      </c>
      <c r="G54" s="59">
        <f t="shared" si="6"/>
        <v>3.9560185185185184E-2</v>
      </c>
      <c r="H54" s="45">
        <v>54</v>
      </c>
      <c r="I54" s="11">
        <f t="shared" si="7"/>
        <v>3.8222401145106459E-3</v>
      </c>
      <c r="J54" s="31">
        <f t="shared" si="8"/>
        <v>2.464285714285714</v>
      </c>
      <c r="K54" s="31">
        <f>IF(J54=0,0,IF(B54="F",VLOOKUP(I54,Barem!$G$2:$H$16,2,1),VLOOKUP(I54,Barem!$G$17:$H$31,2,1)))</f>
        <v>3.5</v>
      </c>
      <c r="L54" s="43">
        <v>1.25</v>
      </c>
      <c r="M54" s="93" t="s">
        <v>82</v>
      </c>
      <c r="N54" s="10">
        <f t="shared" si="12"/>
        <v>0.5</v>
      </c>
      <c r="O54" s="10">
        <f t="shared" si="12"/>
        <v>0.25</v>
      </c>
      <c r="P54" s="10">
        <f t="shared" si="12"/>
        <v>0.25</v>
      </c>
      <c r="Q54" s="33">
        <f>IF(B54="M",IF(AND(H54&gt;=200,H54&lt;500,I54&lt;Barem!$M$21),H54/1500,IF(AND(H54&gt;=500,H54&lt;750,I54&lt;Barem!$M$22),H54/1500,IF(AND(H54&gt;=750,H54&lt;1000,I54&lt;Barem!$M$23),H54/1500,IF(AND(H54&gt;=1000,H54&lt;1500,I54&lt;Barem!$M$24),H54/1500,IF(AND(H54&gt;=1500,H54&lt;2000,I54&lt;Barem!$M$25),H54/1500,IF(AND(H54&gt;=2000,H54&lt;3000,I54&lt;Barem!$M$26),H54/1500,IF(AND(H54&gt;=3000,I54&lt;Barem!$M$27),H54/1500,0))))))),IF(AND(H54&gt;=200,H54&lt;500,I54&lt;Barem!$N$21),H54/1500,IF(AND(H54&gt;=500,H54&lt;750,I54&lt;Barem!$N$22),H54/1500,IF(AND(H54&gt;=750,H54&lt;1000,I54&lt;Barem!$N$23),H54/1500,IF(AND(H54&gt;=1000,H54&lt;1500,I54&lt;Barem!$N$24),H54/1500,IF(AND(H54&gt;=1500,H54&lt;2000,I54&lt;Barem!$N$25),H54/1500,IF(AND(H54&gt;=2000,H54&lt;3000,I54&lt;Barem!$N$26),H54/1500,IF(AND(H54&gt;=3000,I54&lt;Barem!$N$27),H54/1500,0))))))))</f>
        <v>0</v>
      </c>
      <c r="R54" s="19">
        <f>IF(D54&gt;21,VLOOKUP(D54,Barem!$S$1:$T$141,2,1),0)</f>
        <v>0</v>
      </c>
      <c r="S54" s="102">
        <f>IF(D54&lt;1,0,IF(B54="F",VLOOKUP(I54,Barem!$W$2:$Y$13,2,1),VLOOKUP(I54,Barem!$W$14:$Y$25,2,1)))</f>
        <v>0</v>
      </c>
      <c r="T54" s="19">
        <f>VLOOKUP(A54,Participanti!A:C,3,0)</f>
        <v>0</v>
      </c>
      <c r="U54" s="17">
        <f t="shared" si="10"/>
        <v>2.4196428571428568</v>
      </c>
      <c r="V54" s="49"/>
      <c r="W54" s="146"/>
      <c r="X54" s="104">
        <f t="shared" si="4"/>
        <v>4</v>
      </c>
      <c r="Y54" s="63">
        <f t="shared" si="5"/>
        <v>1</v>
      </c>
      <c r="Z54" s="103" t="str">
        <f>VLOOKUP(A54,Participanti!A:E,5,0)</f>
        <v>Bronze</v>
      </c>
    </row>
    <row r="55" spans="1:26" x14ac:dyDescent="0.2">
      <c r="A55" s="42" t="s">
        <v>347</v>
      </c>
      <c r="B55" s="1" t="str">
        <f>VLOOKUP(A55,Participanti!A:B,2,0)</f>
        <v>M</v>
      </c>
      <c r="C55" s="61">
        <v>1</v>
      </c>
      <c r="D55" s="43">
        <v>16.11</v>
      </c>
      <c r="E55" s="44">
        <v>6.5266203703703701E-2</v>
      </c>
      <c r="F55" s="44">
        <v>7.1469907407407413E-2</v>
      </c>
      <c r="G55" s="59">
        <f t="shared" si="6"/>
        <v>6.8368055555555557E-2</v>
      </c>
      <c r="H55" s="45">
        <v>620</v>
      </c>
      <c r="I55" s="11">
        <f t="shared" si="7"/>
        <v>4.2438271604938278E-3</v>
      </c>
      <c r="J55" s="31">
        <f t="shared" si="8"/>
        <v>3.8357142857142854</v>
      </c>
      <c r="K55" s="31">
        <f>IF(J55=0,0,IF(B55="F",VLOOKUP(I55,Barem!$G$2:$H$16,2,1),VLOOKUP(I55,Barem!$G$17:$H$31,2,1)))</f>
        <v>2.5</v>
      </c>
      <c r="L55" s="43">
        <v>1</v>
      </c>
      <c r="M55" s="93" t="s">
        <v>83</v>
      </c>
      <c r="N55" s="10">
        <f t="shared" si="12"/>
        <v>0.25</v>
      </c>
      <c r="O55" s="10">
        <f t="shared" si="12"/>
        <v>0.25</v>
      </c>
      <c r="P55" s="10">
        <f t="shared" si="12"/>
        <v>0.5</v>
      </c>
      <c r="Q55" s="33">
        <f>IF(B55="M",IF(AND(H55&gt;=200,H55&lt;500,I55&lt;Barem!$M$21),H55/1500,IF(AND(H55&gt;=500,H55&lt;750,I55&lt;Barem!$M$22),H55/1500,IF(AND(H55&gt;=750,H55&lt;1000,I55&lt;Barem!$M$23),H55/1500,IF(AND(H55&gt;=1000,H55&lt;1500,I55&lt;Barem!$M$24),H55/1500,IF(AND(H55&gt;=1500,H55&lt;2000,I55&lt;Barem!$M$25),H55/1500,IF(AND(H55&gt;=2000,H55&lt;3000,I55&lt;Barem!$M$26),H55/1500,IF(AND(H55&gt;=3000,I55&lt;Barem!$M$27),H55/1500,0))))))),IF(AND(H55&gt;=200,H55&lt;500,I55&lt;Barem!$N$21),H55/1500,IF(AND(H55&gt;=500,H55&lt;750,I55&lt;Barem!$N$22),H55/1500,IF(AND(H55&gt;=750,H55&lt;1000,I55&lt;Barem!$N$23),H55/1500,IF(AND(H55&gt;=1000,H55&lt;1500,I55&lt;Barem!$N$24),H55/1500,IF(AND(H55&gt;=1500,H55&lt;2000,I55&lt;Barem!$N$25),H55/1500,IF(AND(H55&gt;=2000,H55&lt;3000,I55&lt;Barem!$N$26),H55/1500,IF(AND(H55&gt;=3000,I55&lt;Barem!$N$27),H55/1500,0))))))))</f>
        <v>0.41333333333333333</v>
      </c>
      <c r="R55" s="19">
        <f>IF(D55&gt;21,VLOOKUP(D55,Barem!$S$1:$T$141,2,1),0)</f>
        <v>0</v>
      </c>
      <c r="S55" s="102">
        <f>IF(D55&lt;1,0,IF(B55="F",VLOOKUP(I55,Barem!$W$2:$Y$13,2,1),VLOOKUP(I55,Barem!$W$14:$Y$25,2,1)))</f>
        <v>0</v>
      </c>
      <c r="T55" s="19">
        <f>VLOOKUP(A55,Participanti!A:C,3,0)</f>
        <v>0</v>
      </c>
      <c r="U55" s="17">
        <f t="shared" si="10"/>
        <v>2.4972619047619045</v>
      </c>
      <c r="V55" s="49"/>
      <c r="W55" s="146"/>
      <c r="X55" s="104">
        <f t="shared" si="4"/>
        <v>5</v>
      </c>
      <c r="Y55" s="63">
        <f t="shared" si="5"/>
        <v>1</v>
      </c>
      <c r="Z55" s="103" t="str">
        <f>VLOOKUP(A55,Participanti!A:E,5,0)</f>
        <v>Bronze</v>
      </c>
    </row>
    <row r="56" spans="1:26" x14ac:dyDescent="0.2">
      <c r="A56" s="42" t="s">
        <v>522</v>
      </c>
      <c r="B56" s="1" t="str">
        <f>VLOOKUP(A56,Participanti!A:B,2,0)</f>
        <v>F</v>
      </c>
      <c r="C56" s="61">
        <v>1</v>
      </c>
      <c r="D56" s="43">
        <v>19.760000000000002</v>
      </c>
      <c r="E56" s="44">
        <v>7.4745370370370365E-2</v>
      </c>
      <c r="F56" s="44">
        <v>8.4016203703703704E-2</v>
      </c>
      <c r="G56" s="59">
        <f t="shared" si="6"/>
        <v>7.9380787037037034E-2</v>
      </c>
      <c r="H56" s="45">
        <v>28</v>
      </c>
      <c r="I56" s="11">
        <f t="shared" si="7"/>
        <v>4.01724630754236E-3</v>
      </c>
      <c r="J56" s="31">
        <f t="shared" si="8"/>
        <v>4.9400000000000004</v>
      </c>
      <c r="K56" s="31">
        <f>IF(J56=0,0,IF(B56="F",VLOOKUP(I56,Barem!$G$2:$H$16,2,1),VLOOKUP(I56,Barem!$G$17:$H$31,2,1)))</f>
        <v>3.5</v>
      </c>
      <c r="L56" s="43">
        <v>3.25</v>
      </c>
      <c r="M56" s="93" t="s">
        <v>82</v>
      </c>
      <c r="N56" s="10">
        <f t="shared" si="12"/>
        <v>0.5</v>
      </c>
      <c r="O56" s="10">
        <f t="shared" si="12"/>
        <v>0.25</v>
      </c>
      <c r="P56" s="10">
        <f t="shared" si="12"/>
        <v>0.25</v>
      </c>
      <c r="Q56" s="33">
        <f>IF(B56="M",IF(AND(H56&gt;=200,H56&lt;500,I56&lt;Barem!$M$21),H56/1500,IF(AND(H56&gt;=500,H56&lt;750,I56&lt;Barem!$M$22),H56/1500,IF(AND(H56&gt;=750,H56&lt;1000,I56&lt;Barem!$M$23),H56/1500,IF(AND(H56&gt;=1000,H56&lt;1500,I56&lt;Barem!$M$24),H56/1500,IF(AND(H56&gt;=1500,H56&lt;2000,I56&lt;Barem!$M$25),H56/1500,IF(AND(H56&gt;=2000,H56&lt;3000,I56&lt;Barem!$M$26),H56/1500,IF(AND(H56&gt;=3000,I56&lt;Barem!$M$27),H56/1500,0))))))),IF(AND(H56&gt;=200,H56&lt;500,I56&lt;Barem!$N$21),H56/1500,IF(AND(H56&gt;=500,H56&lt;750,I56&lt;Barem!$N$22),H56/1500,IF(AND(H56&gt;=750,H56&lt;1000,I56&lt;Barem!$N$23),H56/1500,IF(AND(H56&gt;=1000,H56&lt;1500,I56&lt;Barem!$N$24),H56/1500,IF(AND(H56&gt;=1500,H56&lt;2000,I56&lt;Barem!$N$25),H56/1500,IF(AND(H56&gt;=2000,H56&lt;3000,I56&lt;Barem!$N$26),H56/1500,IF(AND(H56&gt;=3000,I56&lt;Barem!$N$27),H56/1500,0))))))))</f>
        <v>0</v>
      </c>
      <c r="R56" s="19">
        <f>IF(D56&gt;21,VLOOKUP(D56,Barem!$S$1:$T$141,2,1),0)</f>
        <v>0</v>
      </c>
      <c r="S56" s="102">
        <f>IF(D56&lt;1,0,IF(B56="F",VLOOKUP(I56,Barem!$W$2:$Y$13,2,1),VLOOKUP(I56,Barem!$W$14:$Y$25,2,1)))</f>
        <v>0</v>
      </c>
      <c r="T56" s="19">
        <f>VLOOKUP(A56,Participanti!A:C,3,0)</f>
        <v>0</v>
      </c>
      <c r="U56" s="17">
        <f t="shared" si="10"/>
        <v>4.1575000000000006</v>
      </c>
      <c r="V56" s="49"/>
      <c r="W56" s="146"/>
      <c r="X56" s="104">
        <f t="shared" si="4"/>
        <v>2</v>
      </c>
      <c r="Y56" s="63">
        <f t="shared" si="5"/>
        <v>1</v>
      </c>
      <c r="Z56" s="103" t="str">
        <f>VLOOKUP(A56,Participanti!A:E,5,0)</f>
        <v>Bronze</v>
      </c>
    </row>
    <row r="57" spans="1:26" x14ac:dyDescent="0.2">
      <c r="A57" s="42" t="s">
        <v>523</v>
      </c>
      <c r="B57" s="1" t="str">
        <f>VLOOKUP(A57,Participanti!A:B,2,0)</f>
        <v>M</v>
      </c>
      <c r="C57" s="61">
        <v>1</v>
      </c>
      <c r="D57" s="43">
        <v>31.01</v>
      </c>
      <c r="E57" s="44">
        <v>0.15582175925925926</v>
      </c>
      <c r="F57" s="44">
        <v>0.15751157407407407</v>
      </c>
      <c r="G57" s="59">
        <f t="shared" si="6"/>
        <v>0.15666666666666668</v>
      </c>
      <c r="H57" s="45">
        <v>1048</v>
      </c>
      <c r="I57" s="11">
        <f t="shared" si="7"/>
        <v>5.0521337203052775E-3</v>
      </c>
      <c r="J57" s="31">
        <f t="shared" si="8"/>
        <v>5</v>
      </c>
      <c r="K57" s="31">
        <f>IF(J57=0,0,IF(B57="F",VLOOKUP(I57,Barem!$G$2:$H$16,2,1),VLOOKUP(I57,Barem!$G$17:$H$31,2,1)))</f>
        <v>0.5</v>
      </c>
      <c r="L57" s="43">
        <v>3</v>
      </c>
      <c r="M57" s="93" t="s">
        <v>82</v>
      </c>
      <c r="N57" s="10">
        <f t="shared" si="12"/>
        <v>0.5</v>
      </c>
      <c r="O57" s="10">
        <f t="shared" si="12"/>
        <v>0.25</v>
      </c>
      <c r="P57" s="10">
        <f t="shared" si="12"/>
        <v>0.25</v>
      </c>
      <c r="Q57" s="33">
        <f>IF(B57="M",IF(AND(H57&gt;=200,H57&lt;500,I57&lt;Barem!$M$21),H57/1500,IF(AND(H57&gt;=500,H57&lt;750,I57&lt;Barem!$M$22),H57/1500,IF(AND(H57&gt;=750,H57&lt;1000,I57&lt;Barem!$M$23),H57/1500,IF(AND(H57&gt;=1000,H57&lt;1500,I57&lt;Barem!$M$24),H57/1500,IF(AND(H57&gt;=1500,H57&lt;2000,I57&lt;Barem!$M$25),H57/1500,IF(AND(H57&gt;=2000,H57&lt;3000,I57&lt;Barem!$M$26),H57/1500,IF(AND(H57&gt;=3000,I57&lt;Barem!$M$27),H57/1500,0))))))),IF(AND(H57&gt;=200,H57&lt;500,I57&lt;Barem!$N$21),H57/1500,IF(AND(H57&gt;=500,H57&lt;750,I57&lt;Barem!$N$22),H57/1500,IF(AND(H57&gt;=750,H57&lt;1000,I57&lt;Barem!$N$23),H57/1500,IF(AND(H57&gt;=1000,H57&lt;1500,I57&lt;Barem!$N$24),H57/1500,IF(AND(H57&gt;=1500,H57&lt;2000,I57&lt;Barem!$N$25),H57/1500,IF(AND(H57&gt;=2000,H57&lt;3000,I57&lt;Barem!$N$26),H57/1500,IF(AND(H57&gt;=3000,I57&lt;Barem!$N$27),H57/1500,0))))))))</f>
        <v>0.69866666666666666</v>
      </c>
      <c r="R57" s="19">
        <f>IF(D57&gt;21,VLOOKUP(D57,Barem!$S$1:$T$141,2,1),0)</f>
        <v>0.5</v>
      </c>
      <c r="S57" s="102">
        <f>IF(D57&lt;1,0,IF(B57="F",VLOOKUP(I57,Barem!$W$2:$Y$13,2,1),VLOOKUP(I57,Barem!$W$14:$Y$25,2,1)))</f>
        <v>0</v>
      </c>
      <c r="T57" s="19">
        <f>VLOOKUP(A57,Participanti!A:C,3,0)</f>
        <v>0</v>
      </c>
      <c r="U57" s="17">
        <f t="shared" si="10"/>
        <v>4.573666666666667</v>
      </c>
      <c r="V57" s="49"/>
      <c r="W57" s="146"/>
      <c r="X57" s="104">
        <f t="shared" si="4"/>
        <v>5</v>
      </c>
      <c r="Y57" s="63">
        <f t="shared" si="5"/>
        <v>1</v>
      </c>
      <c r="Z57" s="103" t="str">
        <f>VLOOKUP(A57,Participanti!A:E,5,0)</f>
        <v>Bronze</v>
      </c>
    </row>
    <row r="58" spans="1:26" x14ac:dyDescent="0.2">
      <c r="A58" s="42" t="s">
        <v>468</v>
      </c>
      <c r="B58" s="1" t="str">
        <f>VLOOKUP(A58,Participanti!A:B,2,0)</f>
        <v>M</v>
      </c>
      <c r="C58" s="61">
        <v>1</v>
      </c>
      <c r="D58" s="43">
        <v>7.11</v>
      </c>
      <c r="E58" s="44">
        <v>2.4502314814814814E-2</v>
      </c>
      <c r="F58" s="44">
        <v>2.4502314814814814E-2</v>
      </c>
      <c r="G58" s="59">
        <f t="shared" si="6"/>
        <v>2.4502314814814814E-2</v>
      </c>
      <c r="H58" s="45">
        <v>7</v>
      </c>
      <c r="I58" s="11">
        <f t="shared" si="7"/>
        <v>3.4461764859092564E-3</v>
      </c>
      <c r="J58" s="31">
        <f t="shared" si="8"/>
        <v>1.6928571428571428</v>
      </c>
      <c r="K58" s="31">
        <f>IF(J58=0,0,IF(B58="F",VLOOKUP(I58,Barem!$G$2:$H$16,2,1),VLOOKUP(I58,Barem!$G$17:$H$31,2,1)))</f>
        <v>4</v>
      </c>
      <c r="L58" s="43">
        <v>1.5</v>
      </c>
      <c r="M58" s="93" t="s">
        <v>80</v>
      </c>
      <c r="N58" s="10">
        <f t="shared" si="12"/>
        <v>0.25</v>
      </c>
      <c r="O58" s="10">
        <f t="shared" si="12"/>
        <v>0.5</v>
      </c>
      <c r="P58" s="10">
        <f t="shared" si="12"/>
        <v>0.25</v>
      </c>
      <c r="Q58" s="33">
        <f>IF(B58="M",IF(AND(H58&gt;=200,H58&lt;500,I58&lt;Barem!$M$21),H58/1500,IF(AND(H58&gt;=500,H58&lt;750,I58&lt;Barem!$M$22),H58/1500,IF(AND(H58&gt;=750,H58&lt;1000,I58&lt;Barem!$M$23),H58/1500,IF(AND(H58&gt;=1000,H58&lt;1500,I58&lt;Barem!$M$24),H58/1500,IF(AND(H58&gt;=1500,H58&lt;2000,I58&lt;Barem!$M$25),H58/1500,IF(AND(H58&gt;=2000,H58&lt;3000,I58&lt;Barem!$M$26),H58/1500,IF(AND(H58&gt;=3000,I58&lt;Barem!$M$27),H58/1500,0))))))),IF(AND(H58&gt;=200,H58&lt;500,I58&lt;Barem!$N$21),H58/1500,IF(AND(H58&gt;=500,H58&lt;750,I58&lt;Barem!$N$22),H58/1500,IF(AND(H58&gt;=750,H58&lt;1000,I58&lt;Barem!$N$23),H58/1500,IF(AND(H58&gt;=1000,H58&lt;1500,I58&lt;Barem!$N$24),H58/1500,IF(AND(H58&gt;=1500,H58&lt;2000,I58&lt;Barem!$N$25),H58/1500,IF(AND(H58&gt;=2000,H58&lt;3000,I58&lt;Barem!$N$26),H58/1500,IF(AND(H58&gt;=3000,I58&lt;Barem!$N$27),H58/1500,0))))))))</f>
        <v>0</v>
      </c>
      <c r="R58" s="19">
        <f>IF(D58&gt;21,VLOOKUP(D58,Barem!$S$1:$T$141,2,1),0)</f>
        <v>0</v>
      </c>
      <c r="S58" s="102">
        <f>IF(D58&lt;1,0,IF(B58="F",VLOOKUP(I58,Barem!$W$2:$Y$13,2,1),VLOOKUP(I58,Barem!$W$14:$Y$25,2,1)))</f>
        <v>0</v>
      </c>
      <c r="T58" s="19">
        <f>VLOOKUP(A58,Participanti!A:C,3,0)</f>
        <v>0</v>
      </c>
      <c r="U58" s="17">
        <f t="shared" si="10"/>
        <v>2.7982142857142858</v>
      </c>
      <c r="V58" s="49"/>
      <c r="W58" s="146"/>
      <c r="X58" s="104">
        <f t="shared" si="4"/>
        <v>5</v>
      </c>
      <c r="Y58" s="63">
        <f t="shared" si="5"/>
        <v>1</v>
      </c>
      <c r="Z58" s="103" t="str">
        <f>VLOOKUP(A58,Participanti!A:E,5,0)</f>
        <v>Bronze</v>
      </c>
    </row>
    <row r="59" spans="1:26" x14ac:dyDescent="0.2">
      <c r="A59" s="42" t="s">
        <v>234</v>
      </c>
      <c r="B59" s="1" t="str">
        <f>VLOOKUP(A59,Participanti!A:B,2,0)</f>
        <v>M</v>
      </c>
      <c r="C59" s="61">
        <v>1</v>
      </c>
      <c r="D59" s="43">
        <v>18</v>
      </c>
      <c r="E59" s="44">
        <v>5.9062499999999997E-2</v>
      </c>
      <c r="F59" s="44">
        <v>5.9861111111111108E-2</v>
      </c>
      <c r="G59" s="59">
        <f t="shared" si="6"/>
        <v>5.9461805555555552E-2</v>
      </c>
      <c r="H59" s="45">
        <v>33</v>
      </c>
      <c r="I59" s="11">
        <f t="shared" si="7"/>
        <v>3.3034336419753086E-3</v>
      </c>
      <c r="J59" s="31">
        <f t="shared" si="8"/>
        <v>4.2857142857142856</v>
      </c>
      <c r="K59" s="31">
        <f>IF(J59=0,0,IF(B59="F",VLOOKUP(I59,Barem!$G$2:$H$16,2,1),VLOOKUP(I59,Barem!$G$17:$H$31,2,1)))</f>
        <v>4.25</v>
      </c>
      <c r="L59" s="43">
        <v>0.25</v>
      </c>
      <c r="M59" s="93" t="s">
        <v>82</v>
      </c>
      <c r="N59" s="10">
        <f t="shared" si="12"/>
        <v>0.5</v>
      </c>
      <c r="O59" s="10">
        <f t="shared" si="12"/>
        <v>0.25</v>
      </c>
      <c r="P59" s="10">
        <f t="shared" si="12"/>
        <v>0.25</v>
      </c>
      <c r="Q59" s="33">
        <f>IF(B59="M",IF(AND(H59&gt;=200,H59&lt;500,I59&lt;Barem!$M$21),H59/1500,IF(AND(H59&gt;=500,H59&lt;750,I59&lt;Barem!$M$22),H59/1500,IF(AND(H59&gt;=750,H59&lt;1000,I59&lt;Barem!$M$23),H59/1500,IF(AND(H59&gt;=1000,H59&lt;1500,I59&lt;Barem!$M$24),H59/1500,IF(AND(H59&gt;=1500,H59&lt;2000,I59&lt;Barem!$M$25),H59/1500,IF(AND(H59&gt;=2000,H59&lt;3000,I59&lt;Barem!$M$26),H59/1500,IF(AND(H59&gt;=3000,I59&lt;Barem!$M$27),H59/1500,0))))))),IF(AND(H59&gt;=200,H59&lt;500,I59&lt;Barem!$N$21),H59/1500,IF(AND(H59&gt;=500,H59&lt;750,I59&lt;Barem!$N$22),H59/1500,IF(AND(H59&gt;=750,H59&lt;1000,I59&lt;Barem!$N$23),H59/1500,IF(AND(H59&gt;=1000,H59&lt;1500,I59&lt;Barem!$N$24),H59/1500,IF(AND(H59&gt;=1500,H59&lt;2000,I59&lt;Barem!$N$25),H59/1500,IF(AND(H59&gt;=2000,H59&lt;3000,I59&lt;Barem!$N$26),H59/1500,IF(AND(H59&gt;=3000,I59&lt;Barem!$N$27),H59/1500,0))))))))</f>
        <v>0</v>
      </c>
      <c r="R59" s="19">
        <f>IF(D59&gt;21,VLOOKUP(D59,Barem!$S$1:$T$141,2,1),0)</f>
        <v>0</v>
      </c>
      <c r="S59" s="102">
        <f>IF(D59&lt;1,0,IF(B59="F",VLOOKUP(I59,Barem!$W$2:$Y$13,2,1),VLOOKUP(I59,Barem!$W$14:$Y$25,2,1)))</f>
        <v>0</v>
      </c>
      <c r="T59" s="19">
        <f>VLOOKUP(A59,Participanti!A:C,3,0)</f>
        <v>0</v>
      </c>
      <c r="U59" s="17">
        <f t="shared" si="10"/>
        <v>3.2678571428571428</v>
      </c>
      <c r="V59" s="49"/>
      <c r="W59" s="146"/>
      <c r="X59" s="104">
        <f t="shared" si="4"/>
        <v>3</v>
      </c>
      <c r="Y59" s="63">
        <f t="shared" si="5"/>
        <v>1</v>
      </c>
      <c r="Z59" s="103" t="str">
        <f>VLOOKUP(A59,Participanti!A:E,5,0)</f>
        <v>Bronze</v>
      </c>
    </row>
    <row r="60" spans="1:26" x14ac:dyDescent="0.2">
      <c r="A60" s="42" t="s">
        <v>525</v>
      </c>
      <c r="B60" s="1" t="str">
        <f>VLOOKUP(A60,Participanti!A:B,2,0)</f>
        <v>F</v>
      </c>
      <c r="C60" s="61">
        <v>1</v>
      </c>
      <c r="D60" s="43">
        <v>16.03</v>
      </c>
      <c r="E60" s="44">
        <v>6.8009259259259255E-2</v>
      </c>
      <c r="F60" s="44">
        <v>7.2881944444444444E-2</v>
      </c>
      <c r="G60" s="59">
        <f t="shared" si="6"/>
        <v>7.044560185185185E-2</v>
      </c>
      <c r="H60" s="45">
        <v>8</v>
      </c>
      <c r="I60" s="11">
        <f t="shared" si="7"/>
        <v>4.3946102215752869E-3</v>
      </c>
      <c r="J60" s="31">
        <f t="shared" si="8"/>
        <v>4.0075000000000003</v>
      </c>
      <c r="K60" s="31">
        <f>IF(J60=0,0,IF(B60="F",VLOOKUP(I60,Barem!$G$2:$H$16,2,1),VLOOKUP(I60,Barem!$G$17:$H$31,2,1)))</f>
        <v>3</v>
      </c>
      <c r="L60" s="43">
        <v>2</v>
      </c>
      <c r="M60" s="93" t="s">
        <v>82</v>
      </c>
      <c r="N60" s="10">
        <f t="shared" si="12"/>
        <v>0.5</v>
      </c>
      <c r="O60" s="10">
        <f t="shared" si="12"/>
        <v>0.25</v>
      </c>
      <c r="P60" s="10">
        <f t="shared" si="12"/>
        <v>0.25</v>
      </c>
      <c r="Q60" s="33">
        <f>IF(B60="M",IF(AND(H60&gt;=200,H60&lt;500,I60&lt;Barem!$M$21),H60/1500,IF(AND(H60&gt;=500,H60&lt;750,I60&lt;Barem!$M$22),H60/1500,IF(AND(H60&gt;=750,H60&lt;1000,I60&lt;Barem!$M$23),H60/1500,IF(AND(H60&gt;=1000,H60&lt;1500,I60&lt;Barem!$M$24),H60/1500,IF(AND(H60&gt;=1500,H60&lt;2000,I60&lt;Barem!$M$25),H60/1500,IF(AND(H60&gt;=2000,H60&lt;3000,I60&lt;Barem!$M$26),H60/1500,IF(AND(H60&gt;=3000,I60&lt;Barem!$M$27),H60/1500,0))))))),IF(AND(H60&gt;=200,H60&lt;500,I60&lt;Barem!$N$21),H60/1500,IF(AND(H60&gt;=500,H60&lt;750,I60&lt;Barem!$N$22),H60/1500,IF(AND(H60&gt;=750,H60&lt;1000,I60&lt;Barem!$N$23),H60/1500,IF(AND(H60&gt;=1000,H60&lt;1500,I60&lt;Barem!$N$24),H60/1500,IF(AND(H60&gt;=1500,H60&lt;2000,I60&lt;Barem!$N$25),H60/1500,IF(AND(H60&gt;=2000,H60&lt;3000,I60&lt;Barem!$N$26),H60/1500,IF(AND(H60&gt;=3000,I60&lt;Barem!$N$27),H60/1500,0))))))))</f>
        <v>0</v>
      </c>
      <c r="R60" s="19">
        <f>IF(D60&gt;21,VLOOKUP(D60,Barem!$S$1:$T$141,2,1),0)</f>
        <v>0</v>
      </c>
      <c r="S60" s="102">
        <f>IF(D60&lt;1,0,IF(B60="F",VLOOKUP(I60,Barem!$W$2:$Y$13,2,1),VLOOKUP(I60,Barem!$W$14:$Y$25,2,1)))</f>
        <v>0</v>
      </c>
      <c r="T60" s="19">
        <f>VLOOKUP(A60,Participanti!A:C,3,0)</f>
        <v>0</v>
      </c>
      <c r="U60" s="17">
        <f t="shared" si="10"/>
        <v>3.2537500000000001</v>
      </c>
      <c r="V60" s="49"/>
      <c r="W60" s="146"/>
      <c r="X60" s="104">
        <f t="shared" si="4"/>
        <v>2</v>
      </c>
      <c r="Y60" s="63">
        <f t="shared" si="5"/>
        <v>1</v>
      </c>
      <c r="Z60" s="103" t="str">
        <f>VLOOKUP(A60,Participanti!A:E,5,0)</f>
        <v>Bronze</v>
      </c>
    </row>
    <row r="61" spans="1:26" x14ac:dyDescent="0.2">
      <c r="A61" s="42" t="s">
        <v>248</v>
      </c>
      <c r="B61" s="1" t="str">
        <f>VLOOKUP(A61,Participanti!A:B,2,0)</f>
        <v>F</v>
      </c>
      <c r="C61" s="61">
        <v>1</v>
      </c>
      <c r="D61" s="43">
        <v>12.06</v>
      </c>
      <c r="E61" s="44">
        <v>4.8784722222222222E-2</v>
      </c>
      <c r="F61" s="44">
        <v>5.153935185185185E-2</v>
      </c>
      <c r="G61" s="59">
        <f t="shared" si="6"/>
        <v>5.0162037037037033E-2</v>
      </c>
      <c r="H61" s="45">
        <v>36</v>
      </c>
      <c r="I61" s="11">
        <f t="shared" si="7"/>
        <v>4.159372888643203E-3</v>
      </c>
      <c r="J61" s="31">
        <f t="shared" si="8"/>
        <v>3.0150000000000001</v>
      </c>
      <c r="K61" s="31">
        <f>IF(J61=0,0,IF(B61="F",VLOOKUP(I61,Barem!$G$2:$H$16,2,1),VLOOKUP(I61,Barem!$G$17:$H$31,2,1)))</f>
        <v>3.5</v>
      </c>
      <c r="L61" s="43">
        <v>1</v>
      </c>
      <c r="M61" s="93" t="s">
        <v>82</v>
      </c>
      <c r="N61" s="10">
        <f t="shared" si="12"/>
        <v>0.5</v>
      </c>
      <c r="O61" s="10">
        <f t="shared" si="12"/>
        <v>0.25</v>
      </c>
      <c r="P61" s="10">
        <f t="shared" si="12"/>
        <v>0.25</v>
      </c>
      <c r="Q61" s="33">
        <f>IF(B61="M",IF(AND(H61&gt;=200,H61&lt;500,I61&lt;Barem!$M$21),H61/1500,IF(AND(H61&gt;=500,H61&lt;750,I61&lt;Barem!$M$22),H61/1500,IF(AND(H61&gt;=750,H61&lt;1000,I61&lt;Barem!$M$23),H61/1500,IF(AND(H61&gt;=1000,H61&lt;1500,I61&lt;Barem!$M$24),H61/1500,IF(AND(H61&gt;=1500,H61&lt;2000,I61&lt;Barem!$M$25),H61/1500,IF(AND(H61&gt;=2000,H61&lt;3000,I61&lt;Barem!$M$26),H61/1500,IF(AND(H61&gt;=3000,I61&lt;Barem!$M$27),H61/1500,0))))))),IF(AND(H61&gt;=200,H61&lt;500,I61&lt;Barem!$N$21),H61/1500,IF(AND(H61&gt;=500,H61&lt;750,I61&lt;Barem!$N$22),H61/1500,IF(AND(H61&gt;=750,H61&lt;1000,I61&lt;Barem!$N$23),H61/1500,IF(AND(H61&gt;=1000,H61&lt;1500,I61&lt;Barem!$N$24),H61/1500,IF(AND(H61&gt;=1500,H61&lt;2000,I61&lt;Barem!$N$25),H61/1500,IF(AND(H61&gt;=2000,H61&lt;3000,I61&lt;Barem!$N$26),H61/1500,IF(AND(H61&gt;=3000,I61&lt;Barem!$N$27),H61/1500,0))))))))</f>
        <v>0</v>
      </c>
      <c r="R61" s="19">
        <f>IF(D61&gt;21,VLOOKUP(D61,Barem!$S$1:$T$141,2,1),0)</f>
        <v>0</v>
      </c>
      <c r="S61" s="102">
        <f>IF(D61&lt;1,0,IF(B61="F",VLOOKUP(I61,Barem!$W$2:$Y$13,2,1),VLOOKUP(I61,Barem!$W$14:$Y$25,2,1)))</f>
        <v>0</v>
      </c>
      <c r="T61" s="19">
        <f>VLOOKUP(A61,Participanti!A:C,3,0)</f>
        <v>0</v>
      </c>
      <c r="U61" s="17">
        <f t="shared" si="10"/>
        <v>2.6325000000000003</v>
      </c>
      <c r="V61" s="49"/>
      <c r="W61" s="146"/>
      <c r="X61" s="104">
        <f t="shared" si="4"/>
        <v>2</v>
      </c>
      <c r="Y61" s="63">
        <f t="shared" si="5"/>
        <v>1</v>
      </c>
      <c r="Z61" s="103" t="str">
        <f>VLOOKUP(A61,Participanti!A:E,5,0)</f>
        <v>Bronze</v>
      </c>
    </row>
    <row r="62" spans="1:26" x14ac:dyDescent="0.2">
      <c r="A62" s="42" t="s">
        <v>250</v>
      </c>
      <c r="B62" s="1" t="str">
        <f>VLOOKUP(A62,Participanti!A:B,2,0)</f>
        <v>F</v>
      </c>
      <c r="C62" s="61">
        <v>1</v>
      </c>
      <c r="D62" s="43">
        <v>15.01</v>
      </c>
      <c r="E62" s="44">
        <v>7.6018518518518513E-2</v>
      </c>
      <c r="F62" s="44">
        <v>8.7627314814814811E-2</v>
      </c>
      <c r="G62" s="59">
        <f t="shared" si="6"/>
        <v>8.1822916666666662E-2</v>
      </c>
      <c r="H62" s="45">
        <v>507</v>
      </c>
      <c r="I62" s="11">
        <f t="shared" si="7"/>
        <v>5.4512269598045743E-3</v>
      </c>
      <c r="J62" s="31">
        <f t="shared" si="8"/>
        <v>3.7524999999999999</v>
      </c>
      <c r="K62" s="31">
        <f>IF(J62=0,0,IF(B62="F",VLOOKUP(I62,Barem!$G$2:$H$16,2,1),VLOOKUP(I62,Barem!$G$17:$H$31,2,1)))</f>
        <v>0.5</v>
      </c>
      <c r="L62" s="43">
        <v>1.25</v>
      </c>
      <c r="M62" s="93" t="s">
        <v>82</v>
      </c>
      <c r="N62" s="10">
        <f t="shared" ref="N62:P81" si="13">IF($M62=N$1,50%,25%)</f>
        <v>0.5</v>
      </c>
      <c r="O62" s="10">
        <f t="shared" si="13"/>
        <v>0.25</v>
      </c>
      <c r="P62" s="10">
        <f t="shared" si="13"/>
        <v>0.25</v>
      </c>
      <c r="Q62" s="33">
        <f>IF(B62="M",IF(AND(H62&gt;=200,H62&lt;500,I62&lt;Barem!$M$21),H62/1500,IF(AND(H62&gt;=500,H62&lt;750,I62&lt;Barem!$M$22),H62/1500,IF(AND(H62&gt;=750,H62&lt;1000,I62&lt;Barem!$M$23),H62/1500,IF(AND(H62&gt;=1000,H62&lt;1500,I62&lt;Barem!$M$24),H62/1500,IF(AND(H62&gt;=1500,H62&lt;2000,I62&lt;Barem!$M$25),H62/1500,IF(AND(H62&gt;=2000,H62&lt;3000,I62&lt;Barem!$M$26),H62/1500,IF(AND(H62&gt;=3000,I62&lt;Barem!$M$27),H62/1500,0))))))),IF(AND(H62&gt;=200,H62&lt;500,I62&lt;Barem!$N$21),H62/1500,IF(AND(H62&gt;=500,H62&lt;750,I62&lt;Barem!$N$22),H62/1500,IF(AND(H62&gt;=750,H62&lt;1000,I62&lt;Barem!$N$23),H62/1500,IF(AND(H62&gt;=1000,H62&lt;1500,I62&lt;Barem!$N$24),H62/1500,IF(AND(H62&gt;=1500,H62&lt;2000,I62&lt;Barem!$N$25),H62/1500,IF(AND(H62&gt;=2000,H62&lt;3000,I62&lt;Barem!$N$26),H62/1500,IF(AND(H62&gt;=3000,I62&lt;Barem!$N$27),H62/1500,0))))))))</f>
        <v>0.33800000000000002</v>
      </c>
      <c r="R62" s="19">
        <f>IF(D62&gt;21,VLOOKUP(D62,Barem!$S$1:$T$141,2,1),0)</f>
        <v>0</v>
      </c>
      <c r="S62" s="102">
        <f>IF(D62&lt;1,0,IF(B62="F",VLOOKUP(I62,Barem!$W$2:$Y$13,2,1),VLOOKUP(I62,Barem!$W$14:$Y$25,2,1)))</f>
        <v>0</v>
      </c>
      <c r="T62" s="19">
        <f>VLOOKUP(A62,Participanti!A:C,3,0)</f>
        <v>0</v>
      </c>
      <c r="U62" s="17">
        <f t="shared" si="10"/>
        <v>2.6517499999999998</v>
      </c>
      <c r="V62" s="49"/>
      <c r="W62" s="146"/>
      <c r="X62" s="104">
        <f t="shared" si="4"/>
        <v>5</v>
      </c>
      <c r="Y62" s="63">
        <f t="shared" si="5"/>
        <v>1</v>
      </c>
      <c r="Z62" s="103" t="str">
        <f>VLOOKUP(A62,Participanti!A:E,5,0)</f>
        <v>Bronze</v>
      </c>
    </row>
    <row r="63" spans="1:26" x14ac:dyDescent="0.2">
      <c r="A63" s="42" t="s">
        <v>252</v>
      </c>
      <c r="B63" s="1" t="str">
        <f>VLOOKUP(A63,Participanti!A:B,2,0)</f>
        <v>M</v>
      </c>
      <c r="C63" s="61">
        <v>1</v>
      </c>
      <c r="D63" s="43">
        <v>29.09</v>
      </c>
      <c r="E63" s="44">
        <v>0.12038194444444444</v>
      </c>
      <c r="F63" s="44">
        <v>0.12212962962962963</v>
      </c>
      <c r="G63" s="59">
        <f t="shared" si="6"/>
        <v>0.12125578703703704</v>
      </c>
      <c r="H63" s="45">
        <v>40</v>
      </c>
      <c r="I63" s="11">
        <f t="shared" si="7"/>
        <v>4.1682979387087328E-3</v>
      </c>
      <c r="J63" s="31">
        <f t="shared" si="8"/>
        <v>5</v>
      </c>
      <c r="K63" s="31">
        <f>IF(J63=0,0,IF(B63="F",VLOOKUP(I63,Barem!$G$2:$H$16,2,1),VLOOKUP(I63,Barem!$G$17:$H$31,2,1)))</f>
        <v>3</v>
      </c>
      <c r="L63" s="43">
        <v>4.25</v>
      </c>
      <c r="M63" s="93" t="s">
        <v>83</v>
      </c>
      <c r="N63" s="10">
        <f t="shared" si="13"/>
        <v>0.25</v>
      </c>
      <c r="O63" s="10">
        <f t="shared" si="13"/>
        <v>0.25</v>
      </c>
      <c r="P63" s="10">
        <f t="shared" si="13"/>
        <v>0.5</v>
      </c>
      <c r="Q63" s="33">
        <f>IF(B63="M",IF(AND(H63&gt;=200,H63&lt;500,I63&lt;Barem!$M$21),H63/1500,IF(AND(H63&gt;=500,H63&lt;750,I63&lt;Barem!$M$22),H63/1500,IF(AND(H63&gt;=750,H63&lt;1000,I63&lt;Barem!$M$23),H63/1500,IF(AND(H63&gt;=1000,H63&lt;1500,I63&lt;Barem!$M$24),H63/1500,IF(AND(H63&gt;=1500,H63&lt;2000,I63&lt;Barem!$M$25),H63/1500,IF(AND(H63&gt;=2000,H63&lt;3000,I63&lt;Barem!$M$26),H63/1500,IF(AND(H63&gt;=3000,I63&lt;Barem!$M$27),H63/1500,0))))))),IF(AND(H63&gt;=200,H63&lt;500,I63&lt;Barem!$N$21),H63/1500,IF(AND(H63&gt;=500,H63&lt;750,I63&lt;Barem!$N$22),H63/1500,IF(AND(H63&gt;=750,H63&lt;1000,I63&lt;Barem!$N$23),H63/1500,IF(AND(H63&gt;=1000,H63&lt;1500,I63&lt;Barem!$N$24),H63/1500,IF(AND(H63&gt;=1500,H63&lt;2000,I63&lt;Barem!$N$25),H63/1500,IF(AND(H63&gt;=2000,H63&lt;3000,I63&lt;Barem!$N$26),H63/1500,IF(AND(H63&gt;=3000,I63&lt;Barem!$N$27),H63/1500,0))))))))</f>
        <v>0</v>
      </c>
      <c r="R63" s="19">
        <f>IF(D63&gt;21,VLOOKUP(D63,Barem!$S$1:$T$141,2,1),0)</f>
        <v>0.4</v>
      </c>
      <c r="S63" s="102">
        <f>IF(D63&lt;1,0,IF(B63="F",VLOOKUP(I63,Barem!$W$2:$Y$13,2,1),VLOOKUP(I63,Barem!$W$14:$Y$25,2,1)))</f>
        <v>0</v>
      </c>
      <c r="T63" s="19">
        <f>VLOOKUP(A63,Participanti!A:C,3,0)</f>
        <v>0</v>
      </c>
      <c r="U63" s="17">
        <f t="shared" si="10"/>
        <v>4.5250000000000004</v>
      </c>
      <c r="V63" s="49"/>
      <c r="W63" s="146"/>
      <c r="X63" s="104">
        <f t="shared" si="4"/>
        <v>4</v>
      </c>
      <c r="Y63" s="63">
        <f t="shared" si="5"/>
        <v>1</v>
      </c>
      <c r="Z63" s="103" t="str">
        <f>VLOOKUP(A63,Participanti!A:E,5,0)</f>
        <v>Bronze</v>
      </c>
    </row>
    <row r="64" spans="1:26" x14ac:dyDescent="0.2">
      <c r="A64" s="42" t="s">
        <v>53</v>
      </c>
      <c r="B64" s="1" t="str">
        <f>VLOOKUP(A64,Participanti!A:B,2,0)</f>
        <v>M</v>
      </c>
      <c r="C64" s="61">
        <v>1</v>
      </c>
      <c r="D64" s="43">
        <v>7.06</v>
      </c>
      <c r="E64" s="44">
        <v>3.1064814814814816E-2</v>
      </c>
      <c r="F64" s="44">
        <v>3.2488425925925928E-2</v>
      </c>
      <c r="G64" s="59">
        <f t="shared" si="6"/>
        <v>3.1776620370370372E-2</v>
      </c>
      <c r="H64" s="45">
        <v>23</v>
      </c>
      <c r="I64" s="11">
        <f t="shared" si="7"/>
        <v>4.5009377295142173E-3</v>
      </c>
      <c r="J64" s="31">
        <f t="shared" si="8"/>
        <v>1.6809523809523808</v>
      </c>
      <c r="K64" s="31">
        <f>IF(J64=0,0,IF(B64="F",VLOOKUP(I64,Barem!$G$2:$H$16,2,1),VLOOKUP(I64,Barem!$G$17:$H$31,2,1)))</f>
        <v>2</v>
      </c>
      <c r="L64" s="43">
        <v>0</v>
      </c>
      <c r="M64" s="93" t="s">
        <v>82</v>
      </c>
      <c r="N64" s="10">
        <f t="shared" si="13"/>
        <v>0.5</v>
      </c>
      <c r="O64" s="10">
        <f t="shared" si="13"/>
        <v>0.25</v>
      </c>
      <c r="P64" s="10">
        <f t="shared" si="13"/>
        <v>0.25</v>
      </c>
      <c r="Q64" s="33">
        <f>IF(B64="M",IF(AND(H64&gt;=200,H64&lt;500,I64&lt;Barem!$M$21),H64/1500,IF(AND(H64&gt;=500,H64&lt;750,I64&lt;Barem!$M$22),H64/1500,IF(AND(H64&gt;=750,H64&lt;1000,I64&lt;Barem!$M$23),H64/1500,IF(AND(H64&gt;=1000,H64&lt;1500,I64&lt;Barem!$M$24),H64/1500,IF(AND(H64&gt;=1500,H64&lt;2000,I64&lt;Barem!$M$25),H64/1500,IF(AND(H64&gt;=2000,H64&lt;3000,I64&lt;Barem!$M$26),H64/1500,IF(AND(H64&gt;=3000,I64&lt;Barem!$M$27),H64/1500,0))))))),IF(AND(H64&gt;=200,H64&lt;500,I64&lt;Barem!$N$21),H64/1500,IF(AND(H64&gt;=500,H64&lt;750,I64&lt;Barem!$N$22),H64/1500,IF(AND(H64&gt;=750,H64&lt;1000,I64&lt;Barem!$N$23),H64/1500,IF(AND(H64&gt;=1000,H64&lt;1500,I64&lt;Barem!$N$24),H64/1500,IF(AND(H64&gt;=1500,H64&lt;2000,I64&lt;Barem!$N$25),H64/1500,IF(AND(H64&gt;=2000,H64&lt;3000,I64&lt;Barem!$N$26),H64/1500,IF(AND(H64&gt;=3000,I64&lt;Barem!$N$27),H64/1500,0))))))))</f>
        <v>0</v>
      </c>
      <c r="R64" s="19">
        <f>IF(D64&gt;21,VLOOKUP(D64,Barem!$S$1:$T$141,2,1),0)</f>
        <v>0</v>
      </c>
      <c r="S64" s="102">
        <f>IF(D64&lt;1,0,IF(B64="F",VLOOKUP(I64,Barem!$W$2:$Y$13,2,1),VLOOKUP(I64,Barem!$W$14:$Y$25,2,1)))</f>
        <v>0</v>
      </c>
      <c r="T64" s="19">
        <f>VLOOKUP(A64,Participanti!A:C,3,0)</f>
        <v>0</v>
      </c>
      <c r="U64" s="17">
        <f t="shared" si="10"/>
        <v>1.3404761904761904</v>
      </c>
      <c r="V64" s="49"/>
      <c r="W64" s="146"/>
      <c r="X64" s="104">
        <f t="shared" si="4"/>
        <v>5</v>
      </c>
      <c r="Y64" s="63">
        <f t="shared" si="5"/>
        <v>1</v>
      </c>
      <c r="Z64" s="103" t="str">
        <f>VLOOKUP(A64,Participanti!A:E,5,0)</f>
        <v>Bronze</v>
      </c>
    </row>
    <row r="65" spans="1:26" x14ac:dyDescent="0.2">
      <c r="A65" s="42" t="s">
        <v>274</v>
      </c>
      <c r="B65" s="1" t="str">
        <f>VLOOKUP(A65,Participanti!A:B,2,0)</f>
        <v>M</v>
      </c>
      <c r="C65" s="61">
        <v>1</v>
      </c>
      <c r="D65" s="43">
        <v>11.99</v>
      </c>
      <c r="E65" s="44">
        <v>6.9317129629629631E-2</v>
      </c>
      <c r="F65" s="44">
        <v>9.768518518518518E-2</v>
      </c>
      <c r="G65" s="59">
        <f t="shared" si="6"/>
        <v>8.3501157407407406E-2</v>
      </c>
      <c r="H65" s="45">
        <v>316</v>
      </c>
      <c r="I65" s="11">
        <f t="shared" si="7"/>
        <v>6.9642333117103756E-3</v>
      </c>
      <c r="J65" s="31">
        <f t="shared" si="8"/>
        <v>2.8547619047619048</v>
      </c>
      <c r="K65" s="31">
        <f>IF(J65=0,0,IF(B65="F",VLOOKUP(I65,Barem!$G$2:$H$16,2,1),VLOOKUP(I65,Barem!$G$17:$H$31,2,1)))</f>
        <v>0</v>
      </c>
      <c r="L65" s="43">
        <v>2.75</v>
      </c>
      <c r="M65" s="93" t="s">
        <v>82</v>
      </c>
      <c r="N65" s="10">
        <f t="shared" si="13"/>
        <v>0.5</v>
      </c>
      <c r="O65" s="10">
        <f t="shared" si="13"/>
        <v>0.25</v>
      </c>
      <c r="P65" s="10">
        <f t="shared" si="13"/>
        <v>0.25</v>
      </c>
      <c r="Q65" s="33">
        <f>IF(B65="M",IF(AND(H65&gt;=200,H65&lt;500,I65&lt;Barem!$M$21),H65/1500,IF(AND(H65&gt;=500,H65&lt;750,I65&lt;Barem!$M$22),H65/1500,IF(AND(H65&gt;=750,H65&lt;1000,I65&lt;Barem!$M$23),H65/1500,IF(AND(H65&gt;=1000,H65&lt;1500,I65&lt;Barem!$M$24),H65/1500,IF(AND(H65&gt;=1500,H65&lt;2000,I65&lt;Barem!$M$25),H65/1500,IF(AND(H65&gt;=2000,H65&lt;3000,I65&lt;Barem!$M$26),H65/1500,IF(AND(H65&gt;=3000,I65&lt;Barem!$M$27),H65/1500,0))))))),IF(AND(H65&gt;=200,H65&lt;500,I65&lt;Barem!$N$21),H65/1500,IF(AND(H65&gt;=500,H65&lt;750,I65&lt;Barem!$N$22),H65/1500,IF(AND(H65&gt;=750,H65&lt;1000,I65&lt;Barem!$N$23),H65/1500,IF(AND(H65&gt;=1000,H65&lt;1500,I65&lt;Barem!$N$24),H65/1500,IF(AND(H65&gt;=1500,H65&lt;2000,I65&lt;Barem!$N$25),H65/1500,IF(AND(H65&gt;=2000,H65&lt;3000,I65&lt;Barem!$N$26),H65/1500,IF(AND(H65&gt;=3000,I65&lt;Barem!$N$27),H65/1500,0))))))))</f>
        <v>0</v>
      </c>
      <c r="R65" s="19">
        <f>IF(D65&gt;21,VLOOKUP(D65,Barem!$S$1:$T$141,2,1),0)</f>
        <v>0</v>
      </c>
      <c r="S65" s="102">
        <f>IF(D65&lt;1,0,IF(B65="F",VLOOKUP(I65,Barem!$W$2:$Y$13,2,1),VLOOKUP(I65,Barem!$W$14:$Y$25,2,1)))</f>
        <v>0</v>
      </c>
      <c r="T65" s="19">
        <f>VLOOKUP(A65,Participanti!A:C,3,0)</f>
        <v>0.4</v>
      </c>
      <c r="U65" s="17">
        <f t="shared" si="10"/>
        <v>2.5148809523809521</v>
      </c>
      <c r="V65" s="49"/>
      <c r="W65" s="146"/>
      <c r="X65" s="104">
        <f t="shared" si="4"/>
        <v>5</v>
      </c>
      <c r="Y65" s="63">
        <f t="shared" si="5"/>
        <v>1</v>
      </c>
      <c r="Z65" s="103" t="str">
        <f>VLOOKUP(A65,Participanti!A:E,5,0)</f>
        <v>Bronze</v>
      </c>
    </row>
    <row r="66" spans="1:26" x14ac:dyDescent="0.2">
      <c r="A66" s="42" t="s">
        <v>279</v>
      </c>
      <c r="B66" s="1" t="str">
        <f>VLOOKUP(A66,Participanti!A:B,2,0)</f>
        <v>F</v>
      </c>
      <c r="C66" s="61">
        <v>1</v>
      </c>
      <c r="D66" s="43">
        <v>14.46</v>
      </c>
      <c r="E66" s="44">
        <v>7.6990740740740735E-2</v>
      </c>
      <c r="F66" s="44">
        <v>9.0844907407407402E-2</v>
      </c>
      <c r="G66" s="59">
        <f t="shared" si="6"/>
        <v>8.3917824074074068E-2</v>
      </c>
      <c r="H66" s="45">
        <v>479</v>
      </c>
      <c r="I66" s="11">
        <f t="shared" si="7"/>
        <v>5.8034456482762148E-3</v>
      </c>
      <c r="J66" s="31">
        <f t="shared" ref="J66:J128" si="14">IF(B66="F",IF(D66&lt;2.5,0,IF(D66&gt;19.99,5,D66/4)),IF(D66&lt;3,0, IF(D66&gt;20.99,5,D66/4.2)))</f>
        <v>3.6150000000000002</v>
      </c>
      <c r="K66" s="31">
        <f>IF(J66=0,0,IF(B66="F",VLOOKUP(I66,Barem!$G$2:$H$16,2,1),VLOOKUP(I66,Barem!$G$17:$H$31,2,1)))</f>
        <v>0.5</v>
      </c>
      <c r="L66" s="43">
        <v>0.5</v>
      </c>
      <c r="M66" s="93" t="s">
        <v>82</v>
      </c>
      <c r="N66" s="10">
        <f t="shared" si="13"/>
        <v>0.5</v>
      </c>
      <c r="O66" s="10">
        <f t="shared" si="13"/>
        <v>0.25</v>
      </c>
      <c r="P66" s="10">
        <f t="shared" si="13"/>
        <v>0.25</v>
      </c>
      <c r="Q66" s="33">
        <f>IF(B66="M",IF(AND(H66&gt;=200,H66&lt;500,I66&lt;Barem!$M$21),H66/1500,IF(AND(H66&gt;=500,H66&lt;750,I66&lt;Barem!$M$22),H66/1500,IF(AND(H66&gt;=750,H66&lt;1000,I66&lt;Barem!$M$23),H66/1500,IF(AND(H66&gt;=1000,H66&lt;1500,I66&lt;Barem!$M$24),H66/1500,IF(AND(H66&gt;=1500,H66&lt;2000,I66&lt;Barem!$M$25),H66/1500,IF(AND(H66&gt;=2000,H66&lt;3000,I66&lt;Barem!$M$26),H66/1500,IF(AND(H66&gt;=3000,I66&lt;Barem!$M$27),H66/1500,0))))))),IF(AND(H66&gt;=200,H66&lt;500,I66&lt;Barem!$N$21),H66/1500,IF(AND(H66&gt;=500,H66&lt;750,I66&lt;Barem!$N$22),H66/1500,IF(AND(H66&gt;=750,H66&lt;1000,I66&lt;Barem!$N$23),H66/1500,IF(AND(H66&gt;=1000,H66&lt;1500,I66&lt;Barem!$N$24),H66/1500,IF(AND(H66&gt;=1500,H66&lt;2000,I66&lt;Barem!$N$25),H66/1500,IF(AND(H66&gt;=2000,H66&lt;3000,I66&lt;Barem!$N$26),H66/1500,IF(AND(H66&gt;=3000,I66&lt;Barem!$N$27),H66/1500,0))))))))</f>
        <v>0</v>
      </c>
      <c r="R66" s="19">
        <f>IF(D66&gt;21,VLOOKUP(D66,Barem!$S$1:$T$141,2,1),0)</f>
        <v>0</v>
      </c>
      <c r="S66" s="102">
        <f>IF(D66&lt;1,0,IF(B66="F",VLOOKUP(I66,Barem!$W$2:$Y$13,2,1),VLOOKUP(I66,Barem!$W$14:$Y$25,2,1)))</f>
        <v>0</v>
      </c>
      <c r="T66" s="19">
        <f>VLOOKUP(A66,Participanti!A:C,3,0)</f>
        <v>0</v>
      </c>
      <c r="U66" s="17">
        <f t="shared" si="10"/>
        <v>2.0575000000000001</v>
      </c>
      <c r="V66" s="49"/>
      <c r="W66" s="146"/>
      <c r="X66" s="104">
        <f t="shared" ref="X66:X129" si="15">COUNTIFS(A:A,A66,M:M,M66)</f>
        <v>5</v>
      </c>
      <c r="Y66" s="63">
        <f t="shared" ref="Y66:Y129" si="16">COUNTIFS(A:A,A66,C:C,C66)</f>
        <v>1</v>
      </c>
      <c r="Z66" s="103" t="str">
        <f>VLOOKUP(A66,Participanti!A:E,5,0)</f>
        <v>Bronze</v>
      </c>
    </row>
    <row r="67" spans="1:26" x14ac:dyDescent="0.2">
      <c r="A67" s="42" t="s">
        <v>281</v>
      </c>
      <c r="B67" s="1" t="str">
        <f>VLOOKUP(A67,Participanti!A:B,2,0)</f>
        <v>M</v>
      </c>
      <c r="C67" s="61">
        <v>1</v>
      </c>
      <c r="D67" s="43">
        <v>23</v>
      </c>
      <c r="E67" s="44">
        <v>8.7650462962962958E-2</v>
      </c>
      <c r="F67" s="44">
        <v>9.4340277777777773E-2</v>
      </c>
      <c r="G67" s="59">
        <f t="shared" ref="G67:G129" si="17">AVERAGE(E67:F67)</f>
        <v>9.0995370370370365E-2</v>
      </c>
      <c r="H67" s="45">
        <v>18</v>
      </c>
      <c r="I67" s="11">
        <f t="shared" ref="I67:I129" si="18">G67/D67</f>
        <v>3.9563204508856684E-3</v>
      </c>
      <c r="J67" s="31">
        <f t="shared" si="14"/>
        <v>5</v>
      </c>
      <c r="K67" s="31">
        <f>IF(J67=0,0,IF(B67="F",VLOOKUP(I67,Barem!$G$2:$H$16,2,1),VLOOKUP(I67,Barem!$G$17:$H$31,2,1)))</f>
        <v>3.25</v>
      </c>
      <c r="L67" s="43">
        <v>4</v>
      </c>
      <c r="M67" s="93" t="s">
        <v>83</v>
      </c>
      <c r="N67" s="10">
        <f t="shared" si="13"/>
        <v>0.25</v>
      </c>
      <c r="O67" s="10">
        <f t="shared" si="13"/>
        <v>0.25</v>
      </c>
      <c r="P67" s="10">
        <f t="shared" si="13"/>
        <v>0.5</v>
      </c>
      <c r="Q67" s="33">
        <f>IF(B67="M",IF(AND(H67&gt;=200,H67&lt;500,I67&lt;Barem!$M$21),H67/1500,IF(AND(H67&gt;=500,H67&lt;750,I67&lt;Barem!$M$22),H67/1500,IF(AND(H67&gt;=750,H67&lt;1000,I67&lt;Barem!$M$23),H67/1500,IF(AND(H67&gt;=1000,H67&lt;1500,I67&lt;Barem!$M$24),H67/1500,IF(AND(H67&gt;=1500,H67&lt;2000,I67&lt;Barem!$M$25),H67/1500,IF(AND(H67&gt;=2000,H67&lt;3000,I67&lt;Barem!$M$26),H67/1500,IF(AND(H67&gt;=3000,I67&lt;Barem!$M$27),H67/1500,0))))))),IF(AND(H67&gt;=200,H67&lt;500,I67&lt;Barem!$N$21),H67/1500,IF(AND(H67&gt;=500,H67&lt;750,I67&lt;Barem!$N$22),H67/1500,IF(AND(H67&gt;=750,H67&lt;1000,I67&lt;Barem!$N$23),H67/1500,IF(AND(H67&gt;=1000,H67&lt;1500,I67&lt;Barem!$N$24),H67/1500,IF(AND(H67&gt;=1500,H67&lt;2000,I67&lt;Barem!$N$25),H67/1500,IF(AND(H67&gt;=2000,H67&lt;3000,I67&lt;Barem!$N$26),H67/1500,IF(AND(H67&gt;=3000,I67&lt;Barem!$N$27),H67/1500,0))))))))</f>
        <v>0</v>
      </c>
      <c r="R67" s="19">
        <f>IF(D67&gt;21,VLOOKUP(D67,Barem!$S$1:$T$141,2,1),0)</f>
        <v>0.1</v>
      </c>
      <c r="S67" s="102">
        <f>IF(D67&lt;1,0,IF(B67="F",VLOOKUP(I67,Barem!$W$2:$Y$13,2,1),VLOOKUP(I67,Barem!$W$14:$Y$25,2,1)))</f>
        <v>0</v>
      </c>
      <c r="T67" s="19">
        <f>VLOOKUP(A67,Participanti!A:C,3,0)</f>
        <v>0</v>
      </c>
      <c r="U67" s="17">
        <f t="shared" ref="U67:U129" si="19">IF(H67&lt;0,0,J67*N67+K67*O67+L67*P67+Q67+R67+S67+T67)</f>
        <v>4.1624999999999996</v>
      </c>
      <c r="V67" s="49"/>
      <c r="W67" s="146"/>
      <c r="X67" s="104">
        <f t="shared" si="15"/>
        <v>1</v>
      </c>
      <c r="Y67" s="63">
        <f t="shared" si="16"/>
        <v>1</v>
      </c>
      <c r="Z67" s="103" t="str">
        <f>VLOOKUP(A67,Participanti!A:E,5,0)</f>
        <v>Bronze</v>
      </c>
    </row>
    <row r="68" spans="1:26" x14ac:dyDescent="0.2">
      <c r="A68" s="42" t="s">
        <v>317</v>
      </c>
      <c r="B68" s="1" t="str">
        <f>VLOOKUP(A68,Participanti!A:B,2,0)</f>
        <v>M</v>
      </c>
      <c r="C68" s="61">
        <v>1</v>
      </c>
      <c r="D68" s="43">
        <v>21.91</v>
      </c>
      <c r="E68" s="44">
        <v>0.10590277777777778</v>
      </c>
      <c r="F68" s="44">
        <v>0.10637731481481481</v>
      </c>
      <c r="G68" s="59">
        <f t="shared" si="17"/>
        <v>0.10614004629629629</v>
      </c>
      <c r="H68" s="45">
        <v>920</v>
      </c>
      <c r="I68" s="11">
        <f t="shared" si="18"/>
        <v>4.8443654174484844E-3</v>
      </c>
      <c r="J68" s="31">
        <f t="shared" si="14"/>
        <v>5</v>
      </c>
      <c r="K68" s="31">
        <f>IF(J68=0,0,IF(B68="F",VLOOKUP(I68,Barem!$G$2:$H$16,2,1),VLOOKUP(I68,Barem!$G$17:$H$31,2,1)))</f>
        <v>1</v>
      </c>
      <c r="L68" s="43">
        <v>3.25</v>
      </c>
      <c r="M68" s="93" t="s">
        <v>82</v>
      </c>
      <c r="N68" s="10">
        <f t="shared" si="13"/>
        <v>0.5</v>
      </c>
      <c r="O68" s="10">
        <f t="shared" si="13"/>
        <v>0.25</v>
      </c>
      <c r="P68" s="10">
        <f t="shared" si="13"/>
        <v>0.25</v>
      </c>
      <c r="Q68" s="33">
        <f>IF(B68="M",IF(AND(H68&gt;=200,H68&lt;500,I68&lt;Barem!$M$21),H68/1500,IF(AND(H68&gt;=500,H68&lt;750,I68&lt;Barem!$M$22),H68/1500,IF(AND(H68&gt;=750,H68&lt;1000,I68&lt;Barem!$M$23),H68/1500,IF(AND(H68&gt;=1000,H68&lt;1500,I68&lt;Barem!$M$24),H68/1500,IF(AND(H68&gt;=1500,H68&lt;2000,I68&lt;Barem!$M$25),H68/1500,IF(AND(H68&gt;=2000,H68&lt;3000,I68&lt;Barem!$M$26),H68/1500,IF(AND(H68&gt;=3000,I68&lt;Barem!$M$27),H68/1500,0))))))),IF(AND(H68&gt;=200,H68&lt;500,I68&lt;Barem!$N$21),H68/1500,IF(AND(H68&gt;=500,H68&lt;750,I68&lt;Barem!$N$22),H68/1500,IF(AND(H68&gt;=750,H68&lt;1000,I68&lt;Barem!$N$23),H68/1500,IF(AND(H68&gt;=1000,H68&lt;1500,I68&lt;Barem!$N$24),H68/1500,IF(AND(H68&gt;=1500,H68&lt;2000,I68&lt;Barem!$N$25),H68/1500,IF(AND(H68&gt;=2000,H68&lt;3000,I68&lt;Barem!$N$26),H68/1500,IF(AND(H68&gt;=3000,I68&lt;Barem!$N$27),H68/1500,0))))))))</f>
        <v>0.61333333333333329</v>
      </c>
      <c r="R68" s="19">
        <f>IF(D68&gt;21,VLOOKUP(D68,Barem!$S$1:$T$141,2,1),0)</f>
        <v>0</v>
      </c>
      <c r="S68" s="102">
        <f>IF(D68&lt;1,0,IF(B68="F",VLOOKUP(I68,Barem!$W$2:$Y$13,2,1),VLOOKUP(I68,Barem!$W$14:$Y$25,2,1)))</f>
        <v>0</v>
      </c>
      <c r="T68" s="19">
        <f>VLOOKUP(A68,Participanti!A:C,3,0)</f>
        <v>0</v>
      </c>
      <c r="U68" s="17">
        <f t="shared" si="19"/>
        <v>4.1758333333333333</v>
      </c>
      <c r="V68" s="49"/>
      <c r="W68" s="146" t="s">
        <v>529</v>
      </c>
      <c r="X68" s="104">
        <f t="shared" si="15"/>
        <v>1</v>
      </c>
      <c r="Y68" s="63">
        <f t="shared" si="16"/>
        <v>1</v>
      </c>
      <c r="Z68" s="103" t="str">
        <f>VLOOKUP(A68,Participanti!A:E,5,0)</f>
        <v>Bronze</v>
      </c>
    </row>
    <row r="69" spans="1:26" x14ac:dyDescent="0.2">
      <c r="A69" s="42" t="s">
        <v>493</v>
      </c>
      <c r="B69" s="1" t="str">
        <f>VLOOKUP(A69,Participanti!A:B,2,0)</f>
        <v>F</v>
      </c>
      <c r="C69" s="61">
        <v>1</v>
      </c>
      <c r="D69" s="43">
        <v>21.1</v>
      </c>
      <c r="E69" s="44">
        <v>8.6006944444444441E-2</v>
      </c>
      <c r="F69" s="44">
        <v>8.6006944444444441E-2</v>
      </c>
      <c r="G69" s="59">
        <f t="shared" si="17"/>
        <v>8.6006944444444441E-2</v>
      </c>
      <c r="H69" s="45">
        <v>82</v>
      </c>
      <c r="I69" s="11">
        <f t="shared" si="18"/>
        <v>4.0761585044760398E-3</v>
      </c>
      <c r="J69" s="31">
        <f t="shared" si="14"/>
        <v>5</v>
      </c>
      <c r="K69" s="31">
        <f>IF(J69=0,0,IF(B69="F",VLOOKUP(I69,Barem!$G$2:$H$16,2,1),VLOOKUP(I69,Barem!$G$17:$H$31,2,1)))</f>
        <v>3.5</v>
      </c>
      <c r="L69" s="43">
        <v>1.25</v>
      </c>
      <c r="M69" s="93" t="s">
        <v>82</v>
      </c>
      <c r="N69" s="10">
        <f t="shared" si="13"/>
        <v>0.5</v>
      </c>
      <c r="O69" s="10">
        <f t="shared" si="13"/>
        <v>0.25</v>
      </c>
      <c r="P69" s="10">
        <f t="shared" si="13"/>
        <v>0.25</v>
      </c>
      <c r="Q69" s="33">
        <f>IF(B69="M",IF(AND(H69&gt;=200,H69&lt;500,I69&lt;Barem!$M$21),H69/1500,IF(AND(H69&gt;=500,H69&lt;750,I69&lt;Barem!$M$22),H69/1500,IF(AND(H69&gt;=750,H69&lt;1000,I69&lt;Barem!$M$23),H69/1500,IF(AND(H69&gt;=1000,H69&lt;1500,I69&lt;Barem!$M$24),H69/1500,IF(AND(H69&gt;=1500,H69&lt;2000,I69&lt;Barem!$M$25),H69/1500,IF(AND(H69&gt;=2000,H69&lt;3000,I69&lt;Barem!$M$26),H69/1500,IF(AND(H69&gt;=3000,I69&lt;Barem!$M$27),H69/1500,0))))))),IF(AND(H69&gt;=200,H69&lt;500,I69&lt;Barem!$N$21),H69/1500,IF(AND(H69&gt;=500,H69&lt;750,I69&lt;Barem!$N$22),H69/1500,IF(AND(H69&gt;=750,H69&lt;1000,I69&lt;Barem!$N$23),H69/1500,IF(AND(H69&gt;=1000,H69&lt;1500,I69&lt;Barem!$N$24),H69/1500,IF(AND(H69&gt;=1500,H69&lt;2000,I69&lt;Barem!$N$25),H69/1500,IF(AND(H69&gt;=2000,H69&lt;3000,I69&lt;Barem!$N$26),H69/1500,IF(AND(H69&gt;=3000,I69&lt;Barem!$N$27),H69/1500,0))))))))</f>
        <v>0</v>
      </c>
      <c r="R69" s="19">
        <f>IF(D69&gt;21,VLOOKUP(D69,Barem!$S$1:$T$141,2,1),0)</f>
        <v>0</v>
      </c>
      <c r="S69" s="102">
        <f>IF(D69&lt;1,0,IF(B69="F",VLOOKUP(I69,Barem!$W$2:$Y$13,2,1),VLOOKUP(I69,Barem!$W$14:$Y$25,2,1)))</f>
        <v>0</v>
      </c>
      <c r="T69" s="19">
        <f>VLOOKUP(A69,Participanti!A:C,3,0)</f>
        <v>0</v>
      </c>
      <c r="U69" s="17">
        <f t="shared" si="19"/>
        <v>3.6875</v>
      </c>
      <c r="V69" s="49"/>
      <c r="W69" s="146"/>
      <c r="X69" s="104">
        <f t="shared" si="15"/>
        <v>5</v>
      </c>
      <c r="Y69" s="63">
        <f t="shared" si="16"/>
        <v>1</v>
      </c>
      <c r="Z69" s="103" t="str">
        <f>VLOOKUP(A69,Participanti!A:E,5,0)</f>
        <v>Bronze</v>
      </c>
    </row>
    <row r="70" spans="1:26" x14ac:dyDescent="0.2">
      <c r="A70" s="42" t="s">
        <v>391</v>
      </c>
      <c r="B70" s="1" t="str">
        <f>VLOOKUP(A70,Participanti!A:B,2,0)</f>
        <v>M</v>
      </c>
      <c r="C70" s="61">
        <v>1</v>
      </c>
      <c r="D70" s="43">
        <v>36.020000000000003</v>
      </c>
      <c r="E70" s="44">
        <v>0.13756944444444444</v>
      </c>
      <c r="F70" s="44">
        <v>0.14379629629629628</v>
      </c>
      <c r="G70" s="59">
        <f t="shared" si="17"/>
        <v>0.14068287037037036</v>
      </c>
      <c r="H70" s="45">
        <v>207</v>
      </c>
      <c r="I70" s="11">
        <f t="shared" si="18"/>
        <v>3.9056876837970668E-3</v>
      </c>
      <c r="J70" s="31">
        <f t="shared" si="14"/>
        <v>5</v>
      </c>
      <c r="K70" s="31">
        <f>IF(J70=0,0,IF(B70="F",VLOOKUP(I70,Barem!$G$2:$H$16,2,1),VLOOKUP(I70,Barem!$G$17:$H$31,2,1)))</f>
        <v>3.25</v>
      </c>
      <c r="L70" s="43">
        <v>2.5</v>
      </c>
      <c r="M70" s="93" t="s">
        <v>82</v>
      </c>
      <c r="N70" s="10">
        <f t="shared" si="13"/>
        <v>0.5</v>
      </c>
      <c r="O70" s="10">
        <f t="shared" si="13"/>
        <v>0.25</v>
      </c>
      <c r="P70" s="10">
        <f t="shared" si="13"/>
        <v>0.25</v>
      </c>
      <c r="Q70" s="33">
        <f>IF(B70="M",IF(AND(H70&gt;=200,H70&lt;500,I70&lt;Barem!$M$21),H70/1500,IF(AND(H70&gt;=500,H70&lt;750,I70&lt;Barem!$M$22),H70/1500,IF(AND(H70&gt;=750,H70&lt;1000,I70&lt;Barem!$M$23),H70/1500,IF(AND(H70&gt;=1000,H70&lt;1500,I70&lt;Barem!$M$24),H70/1500,IF(AND(H70&gt;=1500,H70&lt;2000,I70&lt;Barem!$M$25),H70/1500,IF(AND(H70&gt;=2000,H70&lt;3000,I70&lt;Barem!$M$26),H70/1500,IF(AND(H70&gt;=3000,I70&lt;Barem!$M$27),H70/1500,0))))))),IF(AND(H70&gt;=200,H70&lt;500,I70&lt;Barem!$N$21),H70/1500,IF(AND(H70&gt;=500,H70&lt;750,I70&lt;Barem!$N$22),H70/1500,IF(AND(H70&gt;=750,H70&lt;1000,I70&lt;Barem!$N$23),H70/1500,IF(AND(H70&gt;=1000,H70&lt;1500,I70&lt;Barem!$N$24),H70/1500,IF(AND(H70&gt;=1500,H70&lt;2000,I70&lt;Barem!$N$25),H70/1500,IF(AND(H70&gt;=2000,H70&lt;3000,I70&lt;Barem!$N$26),H70/1500,IF(AND(H70&gt;=3000,I70&lt;Barem!$N$27),H70/1500,0))))))))</f>
        <v>0.13800000000000001</v>
      </c>
      <c r="R70" s="19">
        <f>IF(D70&gt;21,VLOOKUP(D70,Barem!$S$1:$T$141,2,1),0)</f>
        <v>0.7</v>
      </c>
      <c r="S70" s="102">
        <f>IF(D70&lt;1,0,IF(B70="F",VLOOKUP(I70,Barem!$W$2:$Y$13,2,1),VLOOKUP(I70,Barem!$W$14:$Y$25,2,1)))</f>
        <v>0</v>
      </c>
      <c r="T70" s="19">
        <f>VLOOKUP(A70,Participanti!A:C,3,0)</f>
        <v>0</v>
      </c>
      <c r="U70" s="17">
        <f t="shared" si="19"/>
        <v>4.7755000000000001</v>
      </c>
      <c r="V70" s="49"/>
      <c r="W70" s="146"/>
      <c r="X70" s="104">
        <f t="shared" si="15"/>
        <v>5</v>
      </c>
      <c r="Y70" s="63">
        <f t="shared" si="16"/>
        <v>1</v>
      </c>
      <c r="Z70" s="103" t="str">
        <f>VLOOKUP(A70,Participanti!A:E,5,0)</f>
        <v>Bronze</v>
      </c>
    </row>
    <row r="71" spans="1:26" x14ac:dyDescent="0.2">
      <c r="A71" s="42" t="s">
        <v>301</v>
      </c>
      <c r="B71" s="1" t="str">
        <f>VLOOKUP(A71,Participanti!A:B,2,0)</f>
        <v>M</v>
      </c>
      <c r="C71" s="61">
        <v>1</v>
      </c>
      <c r="D71" s="43">
        <v>7.03</v>
      </c>
      <c r="E71" s="44">
        <v>2.7557870370370371E-2</v>
      </c>
      <c r="F71" s="44">
        <v>2.7905092592592592E-2</v>
      </c>
      <c r="G71" s="59">
        <f t="shared" si="17"/>
        <v>2.7731481481481482E-2</v>
      </c>
      <c r="H71" s="45">
        <v>9</v>
      </c>
      <c r="I71" s="11">
        <f t="shared" si="18"/>
        <v>3.9447342078921029E-3</v>
      </c>
      <c r="J71" s="31">
        <f t="shared" si="14"/>
        <v>1.6738095238095239</v>
      </c>
      <c r="K71" s="31">
        <f>IF(J71=0,0,IF(B71="F",VLOOKUP(I71,Barem!$G$2:$H$16,2,1),VLOOKUP(I71,Barem!$G$17:$H$31,2,1)))</f>
        <v>3.25</v>
      </c>
      <c r="L71" s="43">
        <v>2.75</v>
      </c>
      <c r="M71" s="93" t="s">
        <v>83</v>
      </c>
      <c r="N71" s="10">
        <f t="shared" si="13"/>
        <v>0.25</v>
      </c>
      <c r="O71" s="10">
        <f t="shared" si="13"/>
        <v>0.25</v>
      </c>
      <c r="P71" s="10">
        <f t="shared" si="13"/>
        <v>0.5</v>
      </c>
      <c r="Q71" s="33">
        <f>IF(B71="M",IF(AND(H71&gt;=200,H71&lt;500,I71&lt;Barem!$M$21),H71/1500,IF(AND(H71&gt;=500,H71&lt;750,I71&lt;Barem!$M$22),H71/1500,IF(AND(H71&gt;=750,H71&lt;1000,I71&lt;Barem!$M$23),H71/1500,IF(AND(H71&gt;=1000,H71&lt;1500,I71&lt;Barem!$M$24),H71/1500,IF(AND(H71&gt;=1500,H71&lt;2000,I71&lt;Barem!$M$25),H71/1500,IF(AND(H71&gt;=2000,H71&lt;3000,I71&lt;Barem!$M$26),H71/1500,IF(AND(H71&gt;=3000,I71&lt;Barem!$M$27),H71/1500,0))))))),IF(AND(H71&gt;=200,H71&lt;500,I71&lt;Barem!$N$21),H71/1500,IF(AND(H71&gt;=500,H71&lt;750,I71&lt;Barem!$N$22),H71/1500,IF(AND(H71&gt;=750,H71&lt;1000,I71&lt;Barem!$N$23),H71/1500,IF(AND(H71&gt;=1000,H71&lt;1500,I71&lt;Barem!$N$24),H71/1500,IF(AND(H71&gt;=1500,H71&lt;2000,I71&lt;Barem!$N$25),H71/1500,IF(AND(H71&gt;=2000,H71&lt;3000,I71&lt;Barem!$N$26),H71/1500,IF(AND(H71&gt;=3000,I71&lt;Barem!$N$27),H71/1500,0))))))))</f>
        <v>0</v>
      </c>
      <c r="R71" s="19">
        <f>IF(D71&gt;21,VLOOKUP(D71,Barem!$S$1:$T$141,2,1),0)</f>
        <v>0</v>
      </c>
      <c r="S71" s="102">
        <f>IF(D71&lt;1,0,IF(B71="F",VLOOKUP(I71,Barem!$W$2:$Y$13,2,1),VLOOKUP(I71,Barem!$W$14:$Y$25,2,1)))</f>
        <v>0</v>
      </c>
      <c r="T71" s="19">
        <f>VLOOKUP(A71,Participanti!A:C,3,0)</f>
        <v>0</v>
      </c>
      <c r="U71" s="17">
        <f t="shared" si="19"/>
        <v>2.605952380952381</v>
      </c>
      <c r="V71" s="49"/>
      <c r="W71" s="146"/>
      <c r="X71" s="104">
        <f t="shared" si="15"/>
        <v>4</v>
      </c>
      <c r="Y71" s="63">
        <f t="shared" si="16"/>
        <v>1</v>
      </c>
      <c r="Z71" s="103" t="str">
        <f>VLOOKUP(A71,Participanti!A:E,5,0)</f>
        <v>Bronze</v>
      </c>
    </row>
    <row r="72" spans="1:26" x14ac:dyDescent="0.2">
      <c r="A72" s="42" t="s">
        <v>476</v>
      </c>
      <c r="B72" s="1" t="str">
        <f>VLOOKUP(A72,Participanti!A:B,2,0)</f>
        <v>F</v>
      </c>
      <c r="C72" s="61">
        <v>1</v>
      </c>
      <c r="D72" s="43">
        <v>8.1</v>
      </c>
      <c r="E72" s="44">
        <v>3.515046296296296E-2</v>
      </c>
      <c r="F72" s="44">
        <v>3.515046296296296E-2</v>
      </c>
      <c r="G72" s="59">
        <f t="shared" si="17"/>
        <v>3.515046296296296E-2</v>
      </c>
      <c r="H72" s="45">
        <v>28</v>
      </c>
      <c r="I72" s="11">
        <f t="shared" si="18"/>
        <v>4.3395633287608591E-3</v>
      </c>
      <c r="J72" s="31">
        <f t="shared" si="14"/>
        <v>2.0249999999999999</v>
      </c>
      <c r="K72" s="31">
        <f>IF(J72=0,0,IF(B72="F",VLOOKUP(I72,Barem!$G$2:$H$16,2,1),VLOOKUP(I72,Barem!$G$17:$H$31,2,1)))</f>
        <v>3.25</v>
      </c>
      <c r="L72" s="43">
        <v>3.75</v>
      </c>
      <c r="M72" s="93" t="s">
        <v>83</v>
      </c>
      <c r="N72" s="10">
        <f t="shared" si="13"/>
        <v>0.25</v>
      </c>
      <c r="O72" s="10">
        <f t="shared" si="13"/>
        <v>0.25</v>
      </c>
      <c r="P72" s="10">
        <f t="shared" si="13"/>
        <v>0.5</v>
      </c>
      <c r="Q72" s="33">
        <f>IF(B72="M",IF(AND(H72&gt;=200,H72&lt;500,I72&lt;Barem!$M$21),H72/1500,IF(AND(H72&gt;=500,H72&lt;750,I72&lt;Barem!$M$22),H72/1500,IF(AND(H72&gt;=750,H72&lt;1000,I72&lt;Barem!$M$23),H72/1500,IF(AND(H72&gt;=1000,H72&lt;1500,I72&lt;Barem!$M$24),H72/1500,IF(AND(H72&gt;=1500,H72&lt;2000,I72&lt;Barem!$M$25),H72/1500,IF(AND(H72&gt;=2000,H72&lt;3000,I72&lt;Barem!$M$26),H72/1500,IF(AND(H72&gt;=3000,I72&lt;Barem!$M$27),H72/1500,0))))))),IF(AND(H72&gt;=200,H72&lt;500,I72&lt;Barem!$N$21),H72/1500,IF(AND(H72&gt;=500,H72&lt;750,I72&lt;Barem!$N$22),H72/1500,IF(AND(H72&gt;=750,H72&lt;1000,I72&lt;Barem!$N$23),H72/1500,IF(AND(H72&gt;=1000,H72&lt;1500,I72&lt;Barem!$N$24),H72/1500,IF(AND(H72&gt;=1500,H72&lt;2000,I72&lt;Barem!$N$25),H72/1500,IF(AND(H72&gt;=2000,H72&lt;3000,I72&lt;Barem!$N$26),H72/1500,IF(AND(H72&gt;=3000,I72&lt;Barem!$N$27),H72/1500,0))))))))</f>
        <v>0</v>
      </c>
      <c r="R72" s="19">
        <f>IF(D72&gt;21,VLOOKUP(D72,Barem!$S$1:$T$141,2,1),0)</f>
        <v>0</v>
      </c>
      <c r="S72" s="102">
        <f>IF(D72&lt;1,0,IF(B72="F",VLOOKUP(I72,Barem!$W$2:$Y$13,2,1),VLOOKUP(I72,Barem!$W$14:$Y$25,2,1)))</f>
        <v>0</v>
      </c>
      <c r="T72" s="19">
        <f>VLOOKUP(A72,Participanti!A:C,3,0)</f>
        <v>0</v>
      </c>
      <c r="U72" s="17">
        <f t="shared" si="19"/>
        <v>3.1937500000000001</v>
      </c>
      <c r="V72" s="49"/>
      <c r="W72" s="146"/>
      <c r="X72" s="104">
        <f t="shared" si="15"/>
        <v>5</v>
      </c>
      <c r="Y72" s="63">
        <f t="shared" si="16"/>
        <v>1</v>
      </c>
      <c r="Z72" s="103" t="str">
        <f>VLOOKUP(A72,Participanti!A:E,5,0)</f>
        <v>Bronze</v>
      </c>
    </row>
    <row r="73" spans="1:26" x14ac:dyDescent="0.2">
      <c r="A73" s="42" t="s">
        <v>39</v>
      </c>
      <c r="B73" s="1" t="str">
        <f>VLOOKUP(A73,Participanti!A:B,2,0)</f>
        <v>M</v>
      </c>
      <c r="C73" s="61">
        <v>2</v>
      </c>
      <c r="D73" s="43">
        <v>25.01</v>
      </c>
      <c r="E73" s="44">
        <v>7.2129629629629627E-2</v>
      </c>
      <c r="F73" s="44">
        <v>7.8599537037037037E-2</v>
      </c>
      <c r="G73" s="59">
        <f t="shared" si="17"/>
        <v>7.5364583333333332E-2</v>
      </c>
      <c r="H73" s="45">
        <v>43</v>
      </c>
      <c r="I73" s="11">
        <f t="shared" si="18"/>
        <v>3.0133779821404768E-3</v>
      </c>
      <c r="J73" s="31">
        <f t="shared" si="14"/>
        <v>5</v>
      </c>
      <c r="K73" s="31">
        <f>IF(J73=0,0,IF(B73="F",VLOOKUP(I73,Barem!$G$2:$H$16,2,1),VLOOKUP(I73,Barem!$G$17:$H$31,2,1)))</f>
        <v>4.5</v>
      </c>
      <c r="L73" s="43">
        <v>3.5</v>
      </c>
      <c r="M73" s="93" t="str">
        <f>VLOOKUP(C73,Barem!K:Q,7,0)</f>
        <v>P</v>
      </c>
      <c r="N73" s="10">
        <f t="shared" si="13"/>
        <v>0.25</v>
      </c>
      <c r="O73" s="10">
        <f t="shared" si="13"/>
        <v>0.25</v>
      </c>
      <c r="P73" s="10">
        <f t="shared" si="13"/>
        <v>0.5</v>
      </c>
      <c r="Q73" s="33">
        <f>IF(B73="M",IF(AND(H73&gt;=200,H73&lt;500,I73&lt;Barem!$M$21),H73/1500,IF(AND(H73&gt;=500,H73&lt;750,I73&lt;Barem!$M$22),H73/1500,IF(AND(H73&gt;=750,H73&lt;1000,I73&lt;Barem!$M$23),H73/1500,IF(AND(H73&gt;=1000,H73&lt;1500,I73&lt;Barem!$M$24),H73/1500,IF(AND(H73&gt;=1500,H73&lt;2000,I73&lt;Barem!$M$25),H73/1500,IF(AND(H73&gt;=2000,H73&lt;3000,I73&lt;Barem!$M$26),H73/1500,IF(AND(H73&gt;=3000,I73&lt;Barem!$M$27),H73/1500,0))))))),IF(AND(H73&gt;=200,H73&lt;500,I73&lt;Barem!$N$21),H73/1500,IF(AND(H73&gt;=500,H73&lt;750,I73&lt;Barem!$N$22),H73/1500,IF(AND(H73&gt;=750,H73&lt;1000,I73&lt;Barem!$N$23),H73/1500,IF(AND(H73&gt;=1000,H73&lt;1500,I73&lt;Barem!$N$24),H73/1500,IF(AND(H73&gt;=1500,H73&lt;2000,I73&lt;Barem!$N$25),H73/1500,IF(AND(H73&gt;=2000,H73&lt;3000,I73&lt;Barem!$N$26),H73/1500,IF(AND(H73&gt;=3000,I73&lt;Barem!$N$27),H73/1500,0))))))))</f>
        <v>0</v>
      </c>
      <c r="R73" s="19">
        <f>IF(D73&gt;21,VLOOKUP(D73,Barem!$S$1:$T$141,2,1),0)</f>
        <v>0.2</v>
      </c>
      <c r="S73" s="102">
        <f>IF(D73&lt;1,0,IF(B73="F",VLOOKUP(I73,Barem!$W$2:$Y$13,2,1),VLOOKUP(I73,Barem!$W$14:$Y$25,2,1)))</f>
        <v>0</v>
      </c>
      <c r="T73" s="19">
        <f>VLOOKUP(A73,Participanti!A:C,3,0)</f>
        <v>0</v>
      </c>
      <c r="U73" s="17">
        <f t="shared" si="19"/>
        <v>4.3250000000000002</v>
      </c>
      <c r="V73" s="49"/>
      <c r="W73" s="146"/>
      <c r="X73" s="104">
        <f t="shared" si="15"/>
        <v>5</v>
      </c>
      <c r="Y73" s="63">
        <f t="shared" si="16"/>
        <v>1</v>
      </c>
      <c r="Z73" s="103" t="str">
        <f>VLOOKUP(A73,Participanti!A:E,5,0)</f>
        <v>Gold</v>
      </c>
    </row>
    <row r="74" spans="1:26" x14ac:dyDescent="0.2">
      <c r="A74" s="42" t="s">
        <v>144</v>
      </c>
      <c r="B74" s="1" t="str">
        <f>VLOOKUP(A74,Participanti!A:B,2,0)</f>
        <v>M</v>
      </c>
      <c r="C74" s="61">
        <v>2</v>
      </c>
      <c r="D74" s="43">
        <v>21.11</v>
      </c>
      <c r="E74" s="44">
        <v>6.0752314814814815E-2</v>
      </c>
      <c r="F74" s="44">
        <v>6.2083333333333331E-2</v>
      </c>
      <c r="G74" s="59">
        <f t="shared" si="17"/>
        <v>6.1417824074074076E-2</v>
      </c>
      <c r="H74" s="45">
        <v>58</v>
      </c>
      <c r="I74" s="11">
        <f t="shared" si="18"/>
        <v>2.9094184781655176E-3</v>
      </c>
      <c r="J74" s="31">
        <f t="shared" si="14"/>
        <v>5</v>
      </c>
      <c r="K74" s="31">
        <f>IF(J74=0,0,IF(B74="F",VLOOKUP(I74,Barem!$G$2:$H$16,2,1),VLOOKUP(I74,Barem!$G$17:$H$31,2,1)))</f>
        <v>4.75</v>
      </c>
      <c r="L74" s="43">
        <v>4</v>
      </c>
      <c r="M74" s="93" t="str">
        <f>VLOOKUP(C74,Barem!K:Q,7,0)</f>
        <v>P</v>
      </c>
      <c r="N74" s="10">
        <f t="shared" si="13"/>
        <v>0.25</v>
      </c>
      <c r="O74" s="10">
        <f t="shared" si="13"/>
        <v>0.25</v>
      </c>
      <c r="P74" s="10">
        <f t="shared" si="13"/>
        <v>0.5</v>
      </c>
      <c r="Q74" s="33">
        <f>IF(B74="M",IF(AND(H74&gt;=200,H74&lt;500,I74&lt;Barem!$M$21),H74/1500,IF(AND(H74&gt;=500,H74&lt;750,I74&lt;Barem!$M$22),H74/1500,IF(AND(H74&gt;=750,H74&lt;1000,I74&lt;Barem!$M$23),H74/1500,IF(AND(H74&gt;=1000,H74&lt;1500,I74&lt;Barem!$M$24),H74/1500,IF(AND(H74&gt;=1500,H74&lt;2000,I74&lt;Barem!$M$25),H74/1500,IF(AND(H74&gt;=2000,H74&lt;3000,I74&lt;Barem!$M$26),H74/1500,IF(AND(H74&gt;=3000,I74&lt;Barem!$M$27),H74/1500,0))))))),IF(AND(H74&gt;=200,H74&lt;500,I74&lt;Barem!$N$21),H74/1500,IF(AND(H74&gt;=500,H74&lt;750,I74&lt;Barem!$N$22),H74/1500,IF(AND(H74&gt;=750,H74&lt;1000,I74&lt;Barem!$N$23),H74/1500,IF(AND(H74&gt;=1000,H74&lt;1500,I74&lt;Barem!$N$24),H74/1500,IF(AND(H74&gt;=1500,H74&lt;2000,I74&lt;Barem!$N$25),H74/1500,IF(AND(H74&gt;=2000,H74&lt;3000,I74&lt;Barem!$N$26),H74/1500,IF(AND(H74&gt;=3000,I74&lt;Barem!$N$27),H74/1500,0))))))))</f>
        <v>0</v>
      </c>
      <c r="R74" s="19">
        <f>IF(D74&gt;21,VLOOKUP(D74,Barem!$S$1:$T$141,2,1),0)</f>
        <v>0</v>
      </c>
      <c r="S74" s="102">
        <f>IF(D74&lt;1,0,IF(B74="F",VLOOKUP(I74,Barem!$W$2:$Y$13,2,1),VLOOKUP(I74,Barem!$W$14:$Y$25,2,1)))</f>
        <v>0</v>
      </c>
      <c r="T74" s="19">
        <f>VLOOKUP(A74,Participanti!A:C,3,0)</f>
        <v>0</v>
      </c>
      <c r="U74" s="17">
        <f t="shared" si="19"/>
        <v>4.4375</v>
      </c>
      <c r="V74" s="49"/>
      <c r="W74" s="146"/>
      <c r="X74" s="104">
        <f t="shared" si="15"/>
        <v>5</v>
      </c>
      <c r="Y74" s="63">
        <f t="shared" si="16"/>
        <v>1</v>
      </c>
      <c r="Z74" s="103" t="str">
        <f>VLOOKUP(A74,Participanti!A:E,5,0)</f>
        <v>Gold</v>
      </c>
    </row>
    <row r="75" spans="1:26" x14ac:dyDescent="0.2">
      <c r="A75" s="42" t="s">
        <v>336</v>
      </c>
      <c r="B75" s="1" t="str">
        <f>VLOOKUP(A75,Participanti!A:B,2,0)</f>
        <v>M</v>
      </c>
      <c r="C75" s="61">
        <v>2</v>
      </c>
      <c r="D75" s="43">
        <v>16.63</v>
      </c>
      <c r="E75" s="44">
        <v>5.1111111111111114E-2</v>
      </c>
      <c r="F75" s="44">
        <v>5.1111111111111114E-2</v>
      </c>
      <c r="G75" s="59">
        <f t="shared" si="17"/>
        <v>5.1111111111111114E-2</v>
      </c>
      <c r="H75" s="45">
        <v>11</v>
      </c>
      <c r="I75" s="11">
        <f t="shared" si="18"/>
        <v>3.0734282087258639E-3</v>
      </c>
      <c r="J75" s="31">
        <f t="shared" si="14"/>
        <v>3.9595238095238092</v>
      </c>
      <c r="K75" s="31">
        <f>IF(J75=0,0,IF(B75="F",VLOOKUP(I75,Barem!$G$2:$H$16,2,1),VLOOKUP(I75,Barem!$G$17:$H$31,2,1)))</f>
        <v>4.5</v>
      </c>
      <c r="L75" s="43">
        <v>0.75</v>
      </c>
      <c r="M75" s="93" t="str">
        <f>VLOOKUP(C75,Barem!K:Q,7,0)</f>
        <v>P</v>
      </c>
      <c r="N75" s="10">
        <f t="shared" si="13"/>
        <v>0.25</v>
      </c>
      <c r="O75" s="10">
        <f t="shared" si="13"/>
        <v>0.25</v>
      </c>
      <c r="P75" s="10">
        <f t="shared" si="13"/>
        <v>0.5</v>
      </c>
      <c r="Q75" s="33">
        <f>IF(B75="M",IF(AND(H75&gt;=200,H75&lt;500,I75&lt;Barem!$M$21),H75/1500,IF(AND(H75&gt;=500,H75&lt;750,I75&lt;Barem!$M$22),H75/1500,IF(AND(H75&gt;=750,H75&lt;1000,I75&lt;Barem!$M$23),H75/1500,IF(AND(H75&gt;=1000,H75&lt;1500,I75&lt;Barem!$M$24),H75/1500,IF(AND(H75&gt;=1500,H75&lt;2000,I75&lt;Barem!$M$25),H75/1500,IF(AND(H75&gt;=2000,H75&lt;3000,I75&lt;Barem!$M$26),H75/1500,IF(AND(H75&gt;=3000,I75&lt;Barem!$M$27),H75/1500,0))))))),IF(AND(H75&gt;=200,H75&lt;500,I75&lt;Barem!$N$21),H75/1500,IF(AND(H75&gt;=500,H75&lt;750,I75&lt;Barem!$N$22),H75/1500,IF(AND(H75&gt;=750,H75&lt;1000,I75&lt;Barem!$N$23),H75/1500,IF(AND(H75&gt;=1000,H75&lt;1500,I75&lt;Barem!$N$24),H75/1500,IF(AND(H75&gt;=1500,H75&lt;2000,I75&lt;Barem!$N$25),H75/1500,IF(AND(H75&gt;=2000,H75&lt;3000,I75&lt;Barem!$N$26),H75/1500,IF(AND(H75&gt;=3000,I75&lt;Barem!$N$27),H75/1500,0))))))))</f>
        <v>0</v>
      </c>
      <c r="R75" s="19">
        <f>IF(D75&gt;21,VLOOKUP(D75,Barem!$S$1:$T$141,2,1),0)</f>
        <v>0</v>
      </c>
      <c r="S75" s="102">
        <f>IF(D75&lt;1,0,IF(B75="F",VLOOKUP(I75,Barem!$W$2:$Y$13,2,1),VLOOKUP(I75,Barem!$W$14:$Y$25,2,1)))</f>
        <v>0</v>
      </c>
      <c r="T75" s="19">
        <f>VLOOKUP(A75,Participanti!A:C,3,0)</f>
        <v>0</v>
      </c>
      <c r="U75" s="17">
        <f t="shared" si="19"/>
        <v>2.4898809523809522</v>
      </c>
      <c r="V75" s="49"/>
      <c r="W75" s="146"/>
      <c r="X75" s="104">
        <f t="shared" si="15"/>
        <v>5</v>
      </c>
      <c r="Y75" s="63">
        <f t="shared" si="16"/>
        <v>1</v>
      </c>
      <c r="Z75" s="103" t="str">
        <f>VLOOKUP(A75,Participanti!A:E,5,0)</f>
        <v>Gold</v>
      </c>
    </row>
    <row r="76" spans="1:26" x14ac:dyDescent="0.2">
      <c r="A76" s="42" t="s">
        <v>343</v>
      </c>
      <c r="B76" s="1" t="str">
        <f>VLOOKUP(A76,Participanti!A:B,2,0)</f>
        <v>M</v>
      </c>
      <c r="C76" s="61">
        <v>2</v>
      </c>
      <c r="D76" s="43">
        <v>27.27</v>
      </c>
      <c r="E76" s="44">
        <v>0.11273148148148149</v>
      </c>
      <c r="F76" s="44">
        <v>0.11538194444444444</v>
      </c>
      <c r="G76" s="59">
        <f t="shared" si="17"/>
        <v>0.11405671296296296</v>
      </c>
      <c r="H76" s="45">
        <v>556</v>
      </c>
      <c r="I76" s="11">
        <f t="shared" si="18"/>
        <v>4.1824977250811499E-3</v>
      </c>
      <c r="J76" s="31">
        <f t="shared" si="14"/>
        <v>5</v>
      </c>
      <c r="K76" s="31">
        <f>IF(J76=0,0,IF(B76="F",VLOOKUP(I76,Barem!$G$2:$H$16,2,1),VLOOKUP(I76,Barem!$G$17:$H$31,2,1)))</f>
        <v>2.5</v>
      </c>
      <c r="L76" s="43">
        <v>4</v>
      </c>
      <c r="M76" s="93" t="str">
        <f>VLOOKUP(C76,Barem!K:Q,7,0)</f>
        <v>P</v>
      </c>
      <c r="N76" s="10">
        <f t="shared" si="13"/>
        <v>0.25</v>
      </c>
      <c r="O76" s="10">
        <f t="shared" si="13"/>
        <v>0.25</v>
      </c>
      <c r="P76" s="10">
        <f t="shared" si="13"/>
        <v>0.5</v>
      </c>
      <c r="Q76" s="33">
        <f>IF(B76="M",IF(AND(H76&gt;=200,H76&lt;500,I76&lt;Barem!$M$21),H76/1500,IF(AND(H76&gt;=500,H76&lt;750,I76&lt;Barem!$M$22),H76/1500,IF(AND(H76&gt;=750,H76&lt;1000,I76&lt;Barem!$M$23),H76/1500,IF(AND(H76&gt;=1000,H76&lt;1500,I76&lt;Barem!$M$24),H76/1500,IF(AND(H76&gt;=1500,H76&lt;2000,I76&lt;Barem!$M$25),H76/1500,IF(AND(H76&gt;=2000,H76&lt;3000,I76&lt;Barem!$M$26),H76/1500,IF(AND(H76&gt;=3000,I76&lt;Barem!$M$27),H76/1500,0))))))),IF(AND(H76&gt;=200,H76&lt;500,I76&lt;Barem!$N$21),H76/1500,IF(AND(H76&gt;=500,H76&lt;750,I76&lt;Barem!$N$22),H76/1500,IF(AND(H76&gt;=750,H76&lt;1000,I76&lt;Barem!$N$23),H76/1500,IF(AND(H76&gt;=1000,H76&lt;1500,I76&lt;Barem!$N$24),H76/1500,IF(AND(H76&gt;=1500,H76&lt;2000,I76&lt;Barem!$N$25),H76/1500,IF(AND(H76&gt;=2000,H76&lt;3000,I76&lt;Barem!$N$26),H76/1500,IF(AND(H76&gt;=3000,I76&lt;Barem!$N$27),H76/1500,0))))))))</f>
        <v>0.37066666666666664</v>
      </c>
      <c r="R76" s="19">
        <f>IF(D76&gt;21,VLOOKUP(D76,Barem!$S$1:$T$141,2,1),0)</f>
        <v>0.3</v>
      </c>
      <c r="S76" s="102">
        <f>IF(D76&lt;1,0,IF(B76="F",VLOOKUP(I76,Barem!$W$2:$Y$13,2,1),VLOOKUP(I76,Barem!$W$14:$Y$25,2,1)))</f>
        <v>0</v>
      </c>
      <c r="T76" s="19">
        <f>VLOOKUP(A76,Participanti!A:C,3,0)</f>
        <v>0.7</v>
      </c>
      <c r="U76" s="17">
        <f t="shared" si="19"/>
        <v>5.2456666666666667</v>
      </c>
      <c r="V76" s="49"/>
      <c r="W76" s="146"/>
      <c r="X76" s="104">
        <f t="shared" si="15"/>
        <v>5</v>
      </c>
      <c r="Y76" s="63">
        <f t="shared" si="16"/>
        <v>1</v>
      </c>
      <c r="Z76" s="103" t="str">
        <f>VLOOKUP(A76,Participanti!A:E,5,0)</f>
        <v>Gold</v>
      </c>
    </row>
    <row r="77" spans="1:26" x14ac:dyDescent="0.2">
      <c r="A77" s="42" t="s">
        <v>315</v>
      </c>
      <c r="B77" s="1" t="str">
        <f>VLOOKUP(A77,Participanti!A:B,2,0)</f>
        <v>F</v>
      </c>
      <c r="C77" s="61">
        <v>2</v>
      </c>
      <c r="D77" s="43">
        <v>21.12</v>
      </c>
      <c r="E77" s="44">
        <v>8.172453703703704E-2</v>
      </c>
      <c r="F77" s="44">
        <v>8.2754629629629636E-2</v>
      </c>
      <c r="G77" s="59">
        <f t="shared" si="17"/>
        <v>8.2239583333333338E-2</v>
      </c>
      <c r="H77" s="45">
        <v>78</v>
      </c>
      <c r="I77" s="11">
        <f t="shared" si="18"/>
        <v>3.8939196654040405E-3</v>
      </c>
      <c r="J77" s="31">
        <f t="shared" si="14"/>
        <v>5</v>
      </c>
      <c r="K77" s="31">
        <f>IF(J77=0,0,IF(B77="F",VLOOKUP(I77,Barem!$G$2:$H$16,2,1),VLOOKUP(I77,Barem!$G$17:$H$31,2,1)))</f>
        <v>3.75</v>
      </c>
      <c r="L77" s="43">
        <v>3.75</v>
      </c>
      <c r="M77" s="93" t="s">
        <v>80</v>
      </c>
      <c r="N77" s="10">
        <f t="shared" si="13"/>
        <v>0.25</v>
      </c>
      <c r="O77" s="10">
        <f t="shared" si="13"/>
        <v>0.5</v>
      </c>
      <c r="P77" s="10">
        <f t="shared" si="13"/>
        <v>0.25</v>
      </c>
      <c r="Q77" s="33">
        <f>IF(B77="M",IF(AND(H77&gt;=200,H77&lt;500,I77&lt;Barem!$M$21),H77/1500,IF(AND(H77&gt;=500,H77&lt;750,I77&lt;Barem!$M$22),H77/1500,IF(AND(H77&gt;=750,H77&lt;1000,I77&lt;Barem!$M$23),H77/1500,IF(AND(H77&gt;=1000,H77&lt;1500,I77&lt;Barem!$M$24),H77/1500,IF(AND(H77&gt;=1500,H77&lt;2000,I77&lt;Barem!$M$25),H77/1500,IF(AND(H77&gt;=2000,H77&lt;3000,I77&lt;Barem!$M$26),H77/1500,IF(AND(H77&gt;=3000,I77&lt;Barem!$M$27),H77/1500,0))))))),IF(AND(H77&gt;=200,H77&lt;500,I77&lt;Barem!$N$21),H77/1500,IF(AND(H77&gt;=500,H77&lt;750,I77&lt;Barem!$N$22),H77/1500,IF(AND(H77&gt;=750,H77&lt;1000,I77&lt;Barem!$N$23),H77/1500,IF(AND(H77&gt;=1000,H77&lt;1500,I77&lt;Barem!$N$24),H77/1500,IF(AND(H77&gt;=1500,H77&lt;2000,I77&lt;Barem!$N$25),H77/1500,IF(AND(H77&gt;=2000,H77&lt;3000,I77&lt;Barem!$N$26),H77/1500,IF(AND(H77&gt;=3000,I77&lt;Barem!$N$27),H77/1500,0))))))))</f>
        <v>0</v>
      </c>
      <c r="R77" s="19">
        <f>IF(D77&gt;21,VLOOKUP(D77,Barem!$S$1:$T$141,2,1),0)</f>
        <v>0</v>
      </c>
      <c r="S77" s="102">
        <f>IF(D77&lt;1,0,IF(B77="F",VLOOKUP(I77,Barem!$W$2:$Y$13,2,1),VLOOKUP(I77,Barem!$W$14:$Y$25,2,1)))</f>
        <v>0</v>
      </c>
      <c r="T77" s="19">
        <f>VLOOKUP(A77,Participanti!A:C,3,0)</f>
        <v>0</v>
      </c>
      <c r="U77" s="17">
        <f t="shared" si="19"/>
        <v>4.0625</v>
      </c>
      <c r="V77" s="49"/>
      <c r="W77" s="146"/>
      <c r="X77" s="104">
        <f t="shared" si="15"/>
        <v>5</v>
      </c>
      <c r="Y77" s="63">
        <f t="shared" si="16"/>
        <v>1</v>
      </c>
      <c r="Z77" s="103" t="str">
        <f>VLOOKUP(A77,Participanti!A:E,5,0)</f>
        <v>Gold</v>
      </c>
    </row>
    <row r="78" spans="1:26" x14ac:dyDescent="0.2">
      <c r="A78" s="42" t="s">
        <v>10</v>
      </c>
      <c r="B78" s="1" t="str">
        <f>VLOOKUP(A78,Participanti!A:B,2,0)</f>
        <v>F</v>
      </c>
      <c r="C78" s="61">
        <v>2</v>
      </c>
      <c r="D78" s="43">
        <v>18.64</v>
      </c>
      <c r="E78" s="44">
        <v>7.7499999999999999E-2</v>
      </c>
      <c r="F78" s="44">
        <v>9.8402777777777783E-2</v>
      </c>
      <c r="G78" s="59">
        <f t="shared" si="17"/>
        <v>8.7951388888888898E-2</v>
      </c>
      <c r="H78" s="45">
        <v>416</v>
      </c>
      <c r="I78" s="11">
        <f t="shared" si="18"/>
        <v>4.7184221506914644E-3</v>
      </c>
      <c r="J78" s="31">
        <f t="shared" si="14"/>
        <v>4.66</v>
      </c>
      <c r="K78" s="31">
        <f>IF(J78=0,0,IF(B78="F",VLOOKUP(I78,Barem!$G$2:$H$16,2,1),VLOOKUP(I78,Barem!$G$17:$H$31,2,1)))</f>
        <v>2</v>
      </c>
      <c r="L78" s="43">
        <v>5</v>
      </c>
      <c r="M78" s="93" t="str">
        <f>VLOOKUP(C78,Barem!K:Q,7,0)</f>
        <v>P</v>
      </c>
      <c r="N78" s="10">
        <f t="shared" si="13"/>
        <v>0.25</v>
      </c>
      <c r="O78" s="10">
        <f t="shared" si="13"/>
        <v>0.25</v>
      </c>
      <c r="P78" s="10">
        <f t="shared" si="13"/>
        <v>0.5</v>
      </c>
      <c r="Q78" s="33">
        <f>IF(B78="M",IF(AND(H78&gt;=200,H78&lt;500,I78&lt;Barem!$M$21),H78/1500,IF(AND(H78&gt;=500,H78&lt;750,I78&lt;Barem!$M$22),H78/1500,IF(AND(H78&gt;=750,H78&lt;1000,I78&lt;Barem!$M$23),H78/1500,IF(AND(H78&gt;=1000,H78&lt;1500,I78&lt;Barem!$M$24),H78/1500,IF(AND(H78&gt;=1500,H78&lt;2000,I78&lt;Barem!$M$25),H78/1500,IF(AND(H78&gt;=2000,H78&lt;3000,I78&lt;Barem!$M$26),H78/1500,IF(AND(H78&gt;=3000,I78&lt;Barem!$M$27),H78/1500,0))))))),IF(AND(H78&gt;=200,H78&lt;500,I78&lt;Barem!$N$21),H78/1500,IF(AND(H78&gt;=500,H78&lt;750,I78&lt;Barem!$N$22),H78/1500,IF(AND(H78&gt;=750,H78&lt;1000,I78&lt;Barem!$N$23),H78/1500,IF(AND(H78&gt;=1000,H78&lt;1500,I78&lt;Barem!$N$24),H78/1500,IF(AND(H78&gt;=1500,H78&lt;2000,I78&lt;Barem!$N$25),H78/1500,IF(AND(H78&gt;=2000,H78&lt;3000,I78&lt;Barem!$N$26),H78/1500,IF(AND(H78&gt;=3000,I78&lt;Barem!$N$27),H78/1500,0))))))))</f>
        <v>0.27733333333333332</v>
      </c>
      <c r="R78" s="19">
        <f>IF(D78&gt;21,VLOOKUP(D78,Barem!$S$1:$T$141,2,1),0)</f>
        <v>0</v>
      </c>
      <c r="S78" s="102">
        <f>IF(D78&lt;1,0,IF(B78="F",VLOOKUP(I78,Barem!$W$2:$Y$13,2,1),VLOOKUP(I78,Barem!$W$14:$Y$25,2,1)))</f>
        <v>0</v>
      </c>
      <c r="T78" s="19">
        <f>VLOOKUP(A78,Participanti!A:C,3,0)</f>
        <v>0</v>
      </c>
      <c r="U78" s="17">
        <f t="shared" si="19"/>
        <v>4.442333333333333</v>
      </c>
      <c r="V78" s="49"/>
      <c r="W78" s="146"/>
      <c r="X78" s="104">
        <f t="shared" si="15"/>
        <v>2</v>
      </c>
      <c r="Y78" s="63">
        <f t="shared" si="16"/>
        <v>1</v>
      </c>
      <c r="Z78" s="103" t="str">
        <f>VLOOKUP(A78,Participanti!A:E,5,0)</f>
        <v>Gold</v>
      </c>
    </row>
    <row r="79" spans="1:26" x14ac:dyDescent="0.2">
      <c r="A79" s="42" t="s">
        <v>231</v>
      </c>
      <c r="B79" s="1" t="str">
        <f>VLOOKUP(A79,Participanti!A:B,2,0)</f>
        <v>M</v>
      </c>
      <c r="C79" s="61">
        <v>2</v>
      </c>
      <c r="D79" s="43">
        <v>24.13</v>
      </c>
      <c r="E79" s="44">
        <v>0.12584490740740742</v>
      </c>
      <c r="F79" s="44">
        <v>0.13263888888888889</v>
      </c>
      <c r="G79" s="59">
        <f t="shared" si="17"/>
        <v>0.12924189814814815</v>
      </c>
      <c r="H79" s="45">
        <v>1013</v>
      </c>
      <c r="I79" s="11">
        <f t="shared" si="18"/>
        <v>5.3560670596000063E-3</v>
      </c>
      <c r="J79" s="31">
        <f t="shared" si="14"/>
        <v>5</v>
      </c>
      <c r="K79" s="31">
        <f>IF(J79=0,0,IF(B79="F",VLOOKUP(I79,Barem!$G$2:$H$16,2,1),VLOOKUP(I79,Barem!$G$17:$H$31,2,1)))</f>
        <v>0.5</v>
      </c>
      <c r="L79" s="43">
        <v>3</v>
      </c>
      <c r="M79" s="93" t="s">
        <v>82</v>
      </c>
      <c r="N79" s="10">
        <f t="shared" si="13"/>
        <v>0.5</v>
      </c>
      <c r="O79" s="10">
        <f t="shared" si="13"/>
        <v>0.25</v>
      </c>
      <c r="P79" s="10">
        <f t="shared" si="13"/>
        <v>0.25</v>
      </c>
      <c r="Q79" s="33">
        <f>IF(B79="M",IF(AND(H79&gt;=200,H79&lt;500,I79&lt;Barem!$M$21),H79/1500,IF(AND(H79&gt;=500,H79&lt;750,I79&lt;Barem!$M$22),H79/1500,IF(AND(H79&gt;=750,H79&lt;1000,I79&lt;Barem!$M$23),H79/1500,IF(AND(H79&gt;=1000,H79&lt;1500,I79&lt;Barem!$M$24),H79/1500,IF(AND(H79&gt;=1500,H79&lt;2000,I79&lt;Barem!$M$25),H79/1500,IF(AND(H79&gt;=2000,H79&lt;3000,I79&lt;Barem!$M$26),H79/1500,IF(AND(H79&gt;=3000,I79&lt;Barem!$M$27),H79/1500,0))))))),IF(AND(H79&gt;=200,H79&lt;500,I79&lt;Barem!$N$21),H79/1500,IF(AND(H79&gt;=500,H79&lt;750,I79&lt;Barem!$N$22),H79/1500,IF(AND(H79&gt;=750,H79&lt;1000,I79&lt;Barem!$N$23),H79/1500,IF(AND(H79&gt;=1000,H79&lt;1500,I79&lt;Barem!$N$24),H79/1500,IF(AND(H79&gt;=1500,H79&lt;2000,I79&lt;Barem!$N$25),H79/1500,IF(AND(H79&gt;=2000,H79&lt;3000,I79&lt;Barem!$N$26),H79/1500,IF(AND(H79&gt;=3000,I79&lt;Barem!$N$27),H79/1500,0))))))))</f>
        <v>0.67533333333333334</v>
      </c>
      <c r="R79" s="19">
        <f>IF(D79&gt;21,VLOOKUP(D79,Barem!$S$1:$T$141,2,1),0)</f>
        <v>0.1</v>
      </c>
      <c r="S79" s="102">
        <f>IF(D79&lt;1,0,IF(B79="F",VLOOKUP(I79,Barem!$W$2:$Y$13,2,1),VLOOKUP(I79,Barem!$W$14:$Y$25,2,1)))</f>
        <v>0</v>
      </c>
      <c r="T79" s="19">
        <f>VLOOKUP(A79,Participanti!A:C,3,0)</f>
        <v>0</v>
      </c>
      <c r="U79" s="17">
        <f t="shared" si="19"/>
        <v>4.1503333333333332</v>
      </c>
      <c r="V79" s="49"/>
      <c r="W79" s="146"/>
      <c r="X79" s="104">
        <f t="shared" si="15"/>
        <v>5</v>
      </c>
      <c r="Y79" s="63">
        <f t="shared" si="16"/>
        <v>1</v>
      </c>
      <c r="Z79" s="103" t="str">
        <f>VLOOKUP(A79,Participanti!A:E,5,0)</f>
        <v>Gold</v>
      </c>
    </row>
    <row r="80" spans="1:26" x14ac:dyDescent="0.2">
      <c r="A80" s="42" t="s">
        <v>164</v>
      </c>
      <c r="B80" s="1" t="str">
        <f>VLOOKUP(A80,Participanti!A:B,2,0)</f>
        <v>M</v>
      </c>
      <c r="C80" s="61">
        <v>2</v>
      </c>
      <c r="D80" s="43">
        <v>13.01</v>
      </c>
      <c r="E80" s="44">
        <v>4.1817129629629628E-2</v>
      </c>
      <c r="F80" s="44">
        <v>4.1817129629629628E-2</v>
      </c>
      <c r="G80" s="59">
        <f t="shared" si="17"/>
        <v>4.1817129629629628E-2</v>
      </c>
      <c r="H80" s="45">
        <v>34</v>
      </c>
      <c r="I80" s="11">
        <f t="shared" si="18"/>
        <v>3.2142297947447833E-3</v>
      </c>
      <c r="J80" s="31">
        <f t="shared" si="14"/>
        <v>3.0976190476190473</v>
      </c>
      <c r="K80" s="31">
        <f>IF(J80=0,0,IF(B80="F",VLOOKUP(I80,Barem!$G$2:$H$16,2,1),VLOOKUP(I80,Barem!$G$17:$H$31,2,1)))</f>
        <v>4.25</v>
      </c>
      <c r="L80" s="43">
        <v>4.25</v>
      </c>
      <c r="M80" s="93" t="s">
        <v>80</v>
      </c>
      <c r="N80" s="10">
        <f t="shared" si="13"/>
        <v>0.25</v>
      </c>
      <c r="O80" s="10">
        <f t="shared" si="13"/>
        <v>0.5</v>
      </c>
      <c r="P80" s="10">
        <f t="shared" si="13"/>
        <v>0.25</v>
      </c>
      <c r="Q80" s="33">
        <f>IF(B80="M",IF(AND(H80&gt;=200,H80&lt;500,I80&lt;Barem!$M$21),H80/1500,IF(AND(H80&gt;=500,H80&lt;750,I80&lt;Barem!$M$22),H80/1500,IF(AND(H80&gt;=750,H80&lt;1000,I80&lt;Barem!$M$23),H80/1500,IF(AND(H80&gt;=1000,H80&lt;1500,I80&lt;Barem!$M$24),H80/1500,IF(AND(H80&gt;=1500,H80&lt;2000,I80&lt;Barem!$M$25),H80/1500,IF(AND(H80&gt;=2000,H80&lt;3000,I80&lt;Barem!$M$26),H80/1500,IF(AND(H80&gt;=3000,I80&lt;Barem!$M$27),H80/1500,0))))))),IF(AND(H80&gt;=200,H80&lt;500,I80&lt;Barem!$N$21),H80/1500,IF(AND(H80&gt;=500,H80&lt;750,I80&lt;Barem!$N$22),H80/1500,IF(AND(H80&gt;=750,H80&lt;1000,I80&lt;Barem!$N$23),H80/1500,IF(AND(H80&gt;=1000,H80&lt;1500,I80&lt;Barem!$N$24),H80/1500,IF(AND(H80&gt;=1500,H80&lt;2000,I80&lt;Barem!$N$25),H80/1500,IF(AND(H80&gt;=2000,H80&lt;3000,I80&lt;Barem!$N$26),H80/1500,IF(AND(H80&gt;=3000,I80&lt;Barem!$N$27),H80/1500,0))))))))</f>
        <v>0</v>
      </c>
      <c r="R80" s="19">
        <f>IF(D80&gt;21,VLOOKUP(D80,Barem!$S$1:$T$141,2,1),0)</f>
        <v>0</v>
      </c>
      <c r="S80" s="102">
        <f>IF(D80&lt;1,0,IF(B80="F",VLOOKUP(I80,Barem!$W$2:$Y$13,2,1),VLOOKUP(I80,Barem!$W$14:$Y$25,2,1)))</f>
        <v>0</v>
      </c>
      <c r="T80" s="19">
        <f>VLOOKUP(A80,Participanti!A:C,3,0)</f>
        <v>0</v>
      </c>
      <c r="U80" s="17">
        <f t="shared" si="19"/>
        <v>3.961904761904762</v>
      </c>
      <c r="V80" s="49"/>
      <c r="W80" s="146"/>
      <c r="X80" s="104">
        <f t="shared" si="15"/>
        <v>5</v>
      </c>
      <c r="Y80" s="63">
        <f t="shared" si="16"/>
        <v>1</v>
      </c>
      <c r="Z80" s="103" t="str">
        <f>VLOOKUP(A80,Participanti!A:E,5,0)</f>
        <v>Gold</v>
      </c>
    </row>
    <row r="81" spans="1:26" x14ac:dyDescent="0.2">
      <c r="A81" s="42" t="s">
        <v>182</v>
      </c>
      <c r="B81" s="1" t="str">
        <f>VLOOKUP(A81,Participanti!A:B,2,0)</f>
        <v>M</v>
      </c>
      <c r="C81" s="61">
        <v>2</v>
      </c>
      <c r="D81" s="43">
        <v>46.01</v>
      </c>
      <c r="E81" s="44">
        <v>0.26872685185185186</v>
      </c>
      <c r="F81" s="44">
        <v>0.27907407407407409</v>
      </c>
      <c r="G81" s="59">
        <f t="shared" si="17"/>
        <v>0.273900462962963</v>
      </c>
      <c r="H81" s="45">
        <v>1791</v>
      </c>
      <c r="I81" s="11">
        <f t="shared" si="18"/>
        <v>5.9530637462065425E-3</v>
      </c>
      <c r="J81" s="31">
        <f t="shared" si="14"/>
        <v>5</v>
      </c>
      <c r="K81" s="31">
        <f>IF(J81=0,0,IF(B81="F",VLOOKUP(I81,Barem!$G$2:$H$16,2,1),VLOOKUP(I81,Barem!$G$17:$H$31,2,1)))</f>
        <v>0</v>
      </c>
      <c r="L81" s="43">
        <v>4.75</v>
      </c>
      <c r="M81" s="93" t="str">
        <f>VLOOKUP(C81,Barem!K:Q,7,0)</f>
        <v>P</v>
      </c>
      <c r="N81" s="10">
        <f t="shared" si="13"/>
        <v>0.25</v>
      </c>
      <c r="O81" s="10">
        <f t="shared" si="13"/>
        <v>0.25</v>
      </c>
      <c r="P81" s="10">
        <f t="shared" si="13"/>
        <v>0.5</v>
      </c>
      <c r="Q81" s="33">
        <f>IF(B81="M",IF(AND(H81&gt;=200,H81&lt;500,I81&lt;Barem!$M$21),H81/1500,IF(AND(H81&gt;=500,H81&lt;750,I81&lt;Barem!$M$22),H81/1500,IF(AND(H81&gt;=750,H81&lt;1000,I81&lt;Barem!$M$23),H81/1500,IF(AND(H81&gt;=1000,H81&lt;1500,I81&lt;Barem!$M$24),H81/1500,IF(AND(H81&gt;=1500,H81&lt;2000,I81&lt;Barem!$M$25),H81/1500,IF(AND(H81&gt;=2000,H81&lt;3000,I81&lt;Barem!$M$26),H81/1500,IF(AND(H81&gt;=3000,I81&lt;Barem!$M$27),H81/1500,0))))))),IF(AND(H81&gt;=200,H81&lt;500,I81&lt;Barem!$N$21),H81/1500,IF(AND(H81&gt;=500,H81&lt;750,I81&lt;Barem!$N$22),H81/1500,IF(AND(H81&gt;=750,H81&lt;1000,I81&lt;Barem!$N$23),H81/1500,IF(AND(H81&gt;=1000,H81&lt;1500,I81&lt;Barem!$N$24),H81/1500,IF(AND(H81&gt;=1500,H81&lt;2000,I81&lt;Barem!$N$25),H81/1500,IF(AND(H81&gt;=2000,H81&lt;3000,I81&lt;Barem!$N$26),H81/1500,IF(AND(H81&gt;=3000,I81&lt;Barem!$N$27),H81/1500,0))))))))</f>
        <v>1.194</v>
      </c>
      <c r="R81" s="19">
        <f>IF(D81&gt;21,VLOOKUP(D81,Barem!$S$1:$T$141,2,1),0)</f>
        <v>1.2</v>
      </c>
      <c r="S81" s="102">
        <f>IF(D81&lt;1,0,IF(B81="F",VLOOKUP(I81,Barem!$W$2:$Y$13,2,1),VLOOKUP(I81,Barem!$W$14:$Y$25,2,1)))</f>
        <v>0</v>
      </c>
      <c r="T81" s="19">
        <f>VLOOKUP(A81,Participanti!A:C,3,0)</f>
        <v>0</v>
      </c>
      <c r="U81" s="17">
        <f t="shared" si="19"/>
        <v>6.0190000000000001</v>
      </c>
      <c r="V81" s="49"/>
      <c r="W81" s="146"/>
      <c r="X81" s="104">
        <f t="shared" si="15"/>
        <v>5</v>
      </c>
      <c r="Y81" s="63">
        <f t="shared" si="16"/>
        <v>1</v>
      </c>
      <c r="Z81" s="103" t="str">
        <f>VLOOKUP(A81,Participanti!A:E,5,0)</f>
        <v>Gold</v>
      </c>
    </row>
    <row r="82" spans="1:26" x14ac:dyDescent="0.2">
      <c r="A82" s="42" t="s">
        <v>122</v>
      </c>
      <c r="B82" s="1" t="str">
        <f>VLOOKUP(A82,Participanti!A:B,2,0)</f>
        <v>M</v>
      </c>
      <c r="C82" s="61">
        <v>2</v>
      </c>
      <c r="D82" s="43">
        <v>30.45</v>
      </c>
      <c r="E82" s="44">
        <v>0.12650462962962963</v>
      </c>
      <c r="F82" s="44">
        <v>0.1383449074074074</v>
      </c>
      <c r="G82" s="59">
        <f t="shared" si="17"/>
        <v>0.13242476851851853</v>
      </c>
      <c r="H82" s="45">
        <v>59</v>
      </c>
      <c r="I82" s="11">
        <f t="shared" si="18"/>
        <v>4.3489250744997874E-3</v>
      </c>
      <c r="J82" s="31">
        <f t="shared" si="14"/>
        <v>5</v>
      </c>
      <c r="K82" s="31">
        <f>IF(J82=0,0,IF(B82="F",VLOOKUP(I82,Barem!$G$2:$H$16,2,1),VLOOKUP(I82,Barem!$G$17:$H$31,2,1)))</f>
        <v>2.5</v>
      </c>
      <c r="L82" s="43">
        <v>2.5</v>
      </c>
      <c r="M82" s="93" t="s">
        <v>82</v>
      </c>
      <c r="N82" s="10">
        <f t="shared" ref="N82:P101" si="20">IF($M82=N$1,50%,25%)</f>
        <v>0.5</v>
      </c>
      <c r="O82" s="10">
        <f t="shared" si="20"/>
        <v>0.25</v>
      </c>
      <c r="P82" s="10">
        <f t="shared" si="20"/>
        <v>0.25</v>
      </c>
      <c r="Q82" s="33">
        <f>IF(B82="M",IF(AND(H82&gt;=200,H82&lt;500,I82&lt;Barem!$M$21),H82/1500,IF(AND(H82&gt;=500,H82&lt;750,I82&lt;Barem!$M$22),H82/1500,IF(AND(H82&gt;=750,H82&lt;1000,I82&lt;Barem!$M$23),H82/1500,IF(AND(H82&gt;=1000,H82&lt;1500,I82&lt;Barem!$M$24),H82/1500,IF(AND(H82&gt;=1500,H82&lt;2000,I82&lt;Barem!$M$25),H82/1500,IF(AND(H82&gt;=2000,H82&lt;3000,I82&lt;Barem!$M$26),H82/1500,IF(AND(H82&gt;=3000,I82&lt;Barem!$M$27),H82/1500,0))))))),IF(AND(H82&gt;=200,H82&lt;500,I82&lt;Barem!$N$21),H82/1500,IF(AND(H82&gt;=500,H82&lt;750,I82&lt;Barem!$N$22),H82/1500,IF(AND(H82&gt;=750,H82&lt;1000,I82&lt;Barem!$N$23),H82/1500,IF(AND(H82&gt;=1000,H82&lt;1500,I82&lt;Barem!$N$24),H82/1500,IF(AND(H82&gt;=1500,H82&lt;2000,I82&lt;Barem!$N$25),H82/1500,IF(AND(H82&gt;=2000,H82&lt;3000,I82&lt;Barem!$N$26),H82/1500,IF(AND(H82&gt;=3000,I82&lt;Barem!$N$27),H82/1500,0))))))))</f>
        <v>0</v>
      </c>
      <c r="R82" s="19">
        <f>IF(D82&gt;21,VLOOKUP(D82,Barem!$S$1:$T$141,2,1),0)</f>
        <v>0.4</v>
      </c>
      <c r="S82" s="102">
        <f>IF(D82&lt;1,0,IF(B82="F",VLOOKUP(I82,Barem!$W$2:$Y$13,2,1),VLOOKUP(I82,Barem!$W$14:$Y$25,2,1)))</f>
        <v>0</v>
      </c>
      <c r="T82" s="19">
        <f>VLOOKUP(A82,Participanti!A:C,3,0)</f>
        <v>0</v>
      </c>
      <c r="U82" s="17">
        <f t="shared" si="19"/>
        <v>4.1500000000000004</v>
      </c>
      <c r="V82" s="49"/>
      <c r="W82" s="146"/>
      <c r="X82" s="104">
        <f t="shared" si="15"/>
        <v>5</v>
      </c>
      <c r="Y82" s="63">
        <f t="shared" si="16"/>
        <v>1</v>
      </c>
      <c r="Z82" s="103" t="str">
        <f>VLOOKUP(A82,Participanti!A:E,5,0)</f>
        <v>Gold</v>
      </c>
    </row>
    <row r="83" spans="1:26" x14ac:dyDescent="0.2">
      <c r="A83" s="42" t="s">
        <v>13</v>
      </c>
      <c r="B83" s="1" t="str">
        <f>VLOOKUP(A83,Participanti!A:B,2,0)</f>
        <v>M</v>
      </c>
      <c r="C83" s="61">
        <v>2</v>
      </c>
      <c r="D83" s="43">
        <v>46.23</v>
      </c>
      <c r="E83" s="44">
        <v>0.25748842592592591</v>
      </c>
      <c r="F83" s="44">
        <v>0.27921296296296294</v>
      </c>
      <c r="G83" s="59">
        <f t="shared" si="17"/>
        <v>0.26835069444444443</v>
      </c>
      <c r="H83" s="45">
        <v>1786</v>
      </c>
      <c r="I83" s="11">
        <f t="shared" si="18"/>
        <v>5.8046873122311153E-3</v>
      </c>
      <c r="J83" s="31">
        <f t="shared" si="14"/>
        <v>5</v>
      </c>
      <c r="K83" s="31">
        <f>IF(J83=0,0,IF(B83="F",VLOOKUP(I83,Barem!$G$2:$H$16,2,1),VLOOKUP(I83,Barem!$G$17:$H$31,2,1)))</f>
        <v>0</v>
      </c>
      <c r="L83" s="43">
        <v>3.5</v>
      </c>
      <c r="M83" s="93" t="s">
        <v>82</v>
      </c>
      <c r="N83" s="10">
        <f t="shared" si="20"/>
        <v>0.5</v>
      </c>
      <c r="O83" s="10">
        <f t="shared" si="20"/>
        <v>0.25</v>
      </c>
      <c r="P83" s="10">
        <f t="shared" si="20"/>
        <v>0.25</v>
      </c>
      <c r="Q83" s="33">
        <f>IF(B83="M",IF(AND(H83&gt;=200,H83&lt;500,I83&lt;Barem!$M$21),H83/1500,IF(AND(H83&gt;=500,H83&lt;750,I83&lt;Barem!$M$22),H83/1500,IF(AND(H83&gt;=750,H83&lt;1000,I83&lt;Barem!$M$23),H83/1500,IF(AND(H83&gt;=1000,H83&lt;1500,I83&lt;Barem!$M$24),H83/1500,IF(AND(H83&gt;=1500,H83&lt;2000,I83&lt;Barem!$M$25),H83/1500,IF(AND(H83&gt;=2000,H83&lt;3000,I83&lt;Barem!$M$26),H83/1500,IF(AND(H83&gt;=3000,I83&lt;Barem!$M$27),H83/1500,0))))))),IF(AND(H83&gt;=200,H83&lt;500,I83&lt;Barem!$N$21),H83/1500,IF(AND(H83&gt;=500,H83&lt;750,I83&lt;Barem!$N$22),H83/1500,IF(AND(H83&gt;=750,H83&lt;1000,I83&lt;Barem!$N$23),H83/1500,IF(AND(H83&gt;=1000,H83&lt;1500,I83&lt;Barem!$N$24),H83/1500,IF(AND(H83&gt;=1500,H83&lt;2000,I83&lt;Barem!$N$25),H83/1500,IF(AND(H83&gt;=2000,H83&lt;3000,I83&lt;Barem!$N$26),H83/1500,IF(AND(H83&gt;=3000,I83&lt;Barem!$N$27),H83/1500,0))))))))</f>
        <v>1.1906666666666668</v>
      </c>
      <c r="R83" s="19">
        <f>IF(D83&gt;21,VLOOKUP(D83,Barem!$S$1:$T$141,2,1),0)</f>
        <v>1.2</v>
      </c>
      <c r="S83" s="102">
        <f>IF(D83&lt;1,0,IF(B83="F",VLOOKUP(I83,Barem!$W$2:$Y$13,2,1),VLOOKUP(I83,Barem!$W$14:$Y$25,2,1)))</f>
        <v>0</v>
      </c>
      <c r="T83" s="19">
        <f>VLOOKUP(A83,Participanti!A:C,3,0)</f>
        <v>0</v>
      </c>
      <c r="U83" s="17">
        <f t="shared" si="19"/>
        <v>5.7656666666666672</v>
      </c>
      <c r="V83" s="49"/>
      <c r="W83" s="146"/>
      <c r="X83" s="104">
        <f t="shared" si="15"/>
        <v>5</v>
      </c>
      <c r="Y83" s="63">
        <f t="shared" si="16"/>
        <v>1</v>
      </c>
      <c r="Z83" s="103" t="str">
        <f>VLOOKUP(A83,Participanti!A:E,5,0)</f>
        <v>Gold</v>
      </c>
    </row>
    <row r="84" spans="1:26" x14ac:dyDescent="0.2">
      <c r="A84" s="42" t="s">
        <v>200</v>
      </c>
      <c r="B84" s="1" t="str">
        <f>VLOOKUP(A84,Participanti!A:B,2,0)</f>
        <v>F</v>
      </c>
      <c r="C84" s="61">
        <v>2</v>
      </c>
      <c r="D84" s="43">
        <v>21.14</v>
      </c>
      <c r="E84" s="44">
        <v>0.13646990740740741</v>
      </c>
      <c r="F84" s="44">
        <v>0.13886574074074073</v>
      </c>
      <c r="G84" s="59">
        <f t="shared" si="17"/>
        <v>0.13766782407407407</v>
      </c>
      <c r="H84" s="45">
        <v>909</v>
      </c>
      <c r="I84" s="11">
        <f t="shared" si="18"/>
        <v>6.5121960299940433E-3</v>
      </c>
      <c r="J84" s="31">
        <f t="shared" si="14"/>
        <v>5</v>
      </c>
      <c r="K84" s="31">
        <f>IF(J84=0,0,IF(B84="F",VLOOKUP(I84,Barem!$G$2:$H$16,2,1),VLOOKUP(I84,Barem!$G$17:$H$31,2,1)))</f>
        <v>0</v>
      </c>
      <c r="L84" s="43">
        <v>4</v>
      </c>
      <c r="M84" s="93" t="s">
        <v>82</v>
      </c>
      <c r="N84" s="10">
        <f t="shared" si="20"/>
        <v>0.5</v>
      </c>
      <c r="O84" s="10">
        <f t="shared" si="20"/>
        <v>0.25</v>
      </c>
      <c r="P84" s="10">
        <f t="shared" si="20"/>
        <v>0.25</v>
      </c>
      <c r="Q84" s="33">
        <f>IF(B84="M",IF(AND(H84&gt;=200,H84&lt;500,I84&lt;Barem!$M$21),H84/1500,IF(AND(H84&gt;=500,H84&lt;750,I84&lt;Barem!$M$22),H84/1500,IF(AND(H84&gt;=750,H84&lt;1000,I84&lt;Barem!$M$23),H84/1500,IF(AND(H84&gt;=1000,H84&lt;1500,I84&lt;Barem!$M$24),H84/1500,IF(AND(H84&gt;=1500,H84&lt;2000,I84&lt;Barem!$M$25),H84/1500,IF(AND(H84&gt;=2000,H84&lt;3000,I84&lt;Barem!$M$26),H84/1500,IF(AND(H84&gt;=3000,I84&lt;Barem!$M$27),H84/1500,0))))))),IF(AND(H84&gt;=200,H84&lt;500,I84&lt;Barem!$N$21),H84/1500,IF(AND(H84&gt;=500,H84&lt;750,I84&lt;Barem!$N$22),H84/1500,IF(AND(H84&gt;=750,H84&lt;1000,I84&lt;Barem!$N$23),H84/1500,IF(AND(H84&gt;=1000,H84&lt;1500,I84&lt;Barem!$N$24),H84/1500,IF(AND(H84&gt;=1500,H84&lt;2000,I84&lt;Barem!$N$25),H84/1500,IF(AND(H84&gt;=2000,H84&lt;3000,I84&lt;Barem!$N$26),H84/1500,IF(AND(H84&gt;=3000,I84&lt;Barem!$N$27),H84/1500,0))))))))</f>
        <v>0.60599999999999998</v>
      </c>
      <c r="R84" s="19">
        <f>IF(D84&gt;21,VLOOKUP(D84,Barem!$S$1:$T$141,2,1),0)</f>
        <v>0</v>
      </c>
      <c r="S84" s="102">
        <f>IF(D84&lt;1,0,IF(B84="F",VLOOKUP(I84,Barem!$W$2:$Y$13,2,1),VLOOKUP(I84,Barem!$W$14:$Y$25,2,1)))</f>
        <v>0</v>
      </c>
      <c r="T84" s="19">
        <f>VLOOKUP(A84,Participanti!A:C,3,0)</f>
        <v>0</v>
      </c>
      <c r="U84" s="17">
        <f t="shared" si="19"/>
        <v>4.1059999999999999</v>
      </c>
      <c r="V84" s="49"/>
      <c r="W84" s="146"/>
      <c r="X84" s="104">
        <f t="shared" si="15"/>
        <v>5</v>
      </c>
      <c r="Y84" s="63">
        <f t="shared" si="16"/>
        <v>1</v>
      </c>
      <c r="Z84" s="103" t="str">
        <f>VLOOKUP(A84,Participanti!A:E,5,0)</f>
        <v>Gold</v>
      </c>
    </row>
    <row r="85" spans="1:26" x14ac:dyDescent="0.2">
      <c r="A85" s="42" t="s">
        <v>160</v>
      </c>
      <c r="B85" s="1" t="str">
        <f>VLOOKUP(A85,Participanti!A:B,2,0)</f>
        <v>M</v>
      </c>
      <c r="C85" s="61">
        <v>2</v>
      </c>
      <c r="D85" s="43">
        <v>19.02</v>
      </c>
      <c r="E85" s="44">
        <v>6.3668981481481479E-2</v>
      </c>
      <c r="F85" s="44">
        <v>6.3668981481481479E-2</v>
      </c>
      <c r="G85" s="59">
        <f t="shared" si="17"/>
        <v>6.3668981481481479E-2</v>
      </c>
      <c r="H85" s="45">
        <v>448</v>
      </c>
      <c r="I85" s="11">
        <f t="shared" si="18"/>
        <v>3.3474753670600147E-3</v>
      </c>
      <c r="J85" s="31">
        <f t="shared" si="14"/>
        <v>4.5285714285714285</v>
      </c>
      <c r="K85" s="31">
        <f>IF(J85=0,0,IF(B85="F",VLOOKUP(I85,Barem!$G$2:$H$16,2,1),VLOOKUP(I85,Barem!$G$17:$H$31,2,1)))</f>
        <v>4</v>
      </c>
      <c r="L85" s="43">
        <v>2</v>
      </c>
      <c r="M85" s="93" t="str">
        <f>VLOOKUP(C85,Barem!K:Q,7,0)</f>
        <v>P</v>
      </c>
      <c r="N85" s="10">
        <f t="shared" si="20"/>
        <v>0.25</v>
      </c>
      <c r="O85" s="10">
        <f t="shared" si="20"/>
        <v>0.25</v>
      </c>
      <c r="P85" s="10">
        <f t="shared" si="20"/>
        <v>0.5</v>
      </c>
      <c r="Q85" s="33">
        <f>IF(B85="M",IF(AND(H85&gt;=200,H85&lt;500,I85&lt;Barem!$M$21),H85/1500,IF(AND(H85&gt;=500,H85&lt;750,I85&lt;Barem!$M$22),H85/1500,IF(AND(H85&gt;=750,H85&lt;1000,I85&lt;Barem!$M$23),H85/1500,IF(AND(H85&gt;=1000,H85&lt;1500,I85&lt;Barem!$M$24),H85/1500,IF(AND(H85&gt;=1500,H85&lt;2000,I85&lt;Barem!$M$25),H85/1500,IF(AND(H85&gt;=2000,H85&lt;3000,I85&lt;Barem!$M$26),H85/1500,IF(AND(H85&gt;=3000,I85&lt;Barem!$M$27),H85/1500,0))))))),IF(AND(H85&gt;=200,H85&lt;500,I85&lt;Barem!$N$21),H85/1500,IF(AND(H85&gt;=500,H85&lt;750,I85&lt;Barem!$N$22),H85/1500,IF(AND(H85&gt;=750,H85&lt;1000,I85&lt;Barem!$N$23),H85/1500,IF(AND(H85&gt;=1000,H85&lt;1500,I85&lt;Barem!$N$24),H85/1500,IF(AND(H85&gt;=1500,H85&lt;2000,I85&lt;Barem!$N$25),H85/1500,IF(AND(H85&gt;=2000,H85&lt;3000,I85&lt;Barem!$N$26),H85/1500,IF(AND(H85&gt;=3000,I85&lt;Barem!$N$27),H85/1500,0))))))))</f>
        <v>0.29866666666666669</v>
      </c>
      <c r="R85" s="19">
        <f>IF(D85&gt;21,VLOOKUP(D85,Barem!$S$1:$T$141,2,1),0)</f>
        <v>0</v>
      </c>
      <c r="S85" s="102">
        <f>IF(D85&lt;1,0,IF(B85="F",VLOOKUP(I85,Barem!$W$2:$Y$13,2,1),VLOOKUP(I85,Barem!$W$14:$Y$25,2,1)))</f>
        <v>0</v>
      </c>
      <c r="T85" s="19">
        <f>VLOOKUP(A85,Participanti!A:C,3,0)</f>
        <v>0</v>
      </c>
      <c r="U85" s="17">
        <f t="shared" si="19"/>
        <v>3.4308095238095238</v>
      </c>
      <c r="V85" s="49"/>
      <c r="W85" s="146" t="s">
        <v>531</v>
      </c>
      <c r="X85" s="104">
        <f t="shared" si="15"/>
        <v>5</v>
      </c>
      <c r="Y85" s="63">
        <f t="shared" si="16"/>
        <v>1</v>
      </c>
      <c r="Z85" s="103" t="str">
        <f>VLOOKUP(A85,Participanti!A:E,5,0)</f>
        <v>Gold</v>
      </c>
    </row>
    <row r="86" spans="1:26" x14ac:dyDescent="0.2">
      <c r="A86" s="42" t="s">
        <v>208</v>
      </c>
      <c r="B86" s="1" t="str">
        <f>VLOOKUP(A86,Participanti!A:B,2,0)</f>
        <v>M</v>
      </c>
      <c r="C86" s="61">
        <v>2</v>
      </c>
      <c r="D86" s="43">
        <v>13.2</v>
      </c>
      <c r="E86" s="44">
        <v>4.4652777777777777E-2</v>
      </c>
      <c r="F86" s="44">
        <v>4.4652777777777777E-2</v>
      </c>
      <c r="G86" s="59">
        <f t="shared" si="17"/>
        <v>4.4652777777777777E-2</v>
      </c>
      <c r="H86" s="45">
        <v>23</v>
      </c>
      <c r="I86" s="11">
        <f t="shared" si="18"/>
        <v>3.3827861952861952E-3</v>
      </c>
      <c r="J86" s="31">
        <f t="shared" si="14"/>
        <v>3.1428571428571423</v>
      </c>
      <c r="K86" s="31">
        <f>IF(J86=0,0,IF(B86="F",VLOOKUP(I86,Barem!$G$2:$H$16,2,1),VLOOKUP(I86,Barem!$G$17:$H$31,2,1)))</f>
        <v>4</v>
      </c>
      <c r="L86" s="43">
        <v>0.75</v>
      </c>
      <c r="M86" s="93" t="s">
        <v>80</v>
      </c>
      <c r="N86" s="10">
        <f t="shared" si="20"/>
        <v>0.25</v>
      </c>
      <c r="O86" s="10">
        <f t="shared" si="20"/>
        <v>0.5</v>
      </c>
      <c r="P86" s="10">
        <f t="shared" si="20"/>
        <v>0.25</v>
      </c>
      <c r="Q86" s="33">
        <f>IF(B86="M",IF(AND(H86&gt;=200,H86&lt;500,I86&lt;Barem!$M$21),H86/1500,IF(AND(H86&gt;=500,H86&lt;750,I86&lt;Barem!$M$22),H86/1500,IF(AND(H86&gt;=750,H86&lt;1000,I86&lt;Barem!$M$23),H86/1500,IF(AND(H86&gt;=1000,H86&lt;1500,I86&lt;Barem!$M$24),H86/1500,IF(AND(H86&gt;=1500,H86&lt;2000,I86&lt;Barem!$M$25),H86/1500,IF(AND(H86&gt;=2000,H86&lt;3000,I86&lt;Barem!$M$26),H86/1500,IF(AND(H86&gt;=3000,I86&lt;Barem!$M$27),H86/1500,0))))))),IF(AND(H86&gt;=200,H86&lt;500,I86&lt;Barem!$N$21),H86/1500,IF(AND(H86&gt;=500,H86&lt;750,I86&lt;Barem!$N$22),H86/1500,IF(AND(H86&gt;=750,H86&lt;1000,I86&lt;Barem!$N$23),H86/1500,IF(AND(H86&gt;=1000,H86&lt;1500,I86&lt;Barem!$N$24),H86/1500,IF(AND(H86&gt;=1500,H86&lt;2000,I86&lt;Barem!$N$25),H86/1500,IF(AND(H86&gt;=2000,H86&lt;3000,I86&lt;Barem!$N$26),H86/1500,IF(AND(H86&gt;=3000,I86&lt;Barem!$N$27),H86/1500,0))))))))</f>
        <v>0</v>
      </c>
      <c r="R86" s="19">
        <f>IF(D86&gt;21,VLOOKUP(D86,Barem!$S$1:$T$141,2,1),0)</f>
        <v>0</v>
      </c>
      <c r="S86" s="102">
        <f>IF(D86&lt;1,0,IF(B86="F",VLOOKUP(I86,Barem!$W$2:$Y$13,2,1),VLOOKUP(I86,Barem!$W$14:$Y$25,2,1)))</f>
        <v>0</v>
      </c>
      <c r="T86" s="19">
        <f>VLOOKUP(A86,Participanti!A:C,3,0)</f>
        <v>0</v>
      </c>
      <c r="U86" s="17">
        <f t="shared" si="19"/>
        <v>2.9732142857142856</v>
      </c>
      <c r="V86" s="49"/>
      <c r="W86" s="146"/>
      <c r="X86" s="104">
        <f t="shared" si="15"/>
        <v>1</v>
      </c>
      <c r="Y86" s="63">
        <f t="shared" si="16"/>
        <v>1</v>
      </c>
      <c r="Z86" s="103" t="str">
        <f>VLOOKUP(A86,Participanti!A:E,5,0)</f>
        <v>Gold</v>
      </c>
    </row>
    <row r="87" spans="1:26" x14ac:dyDescent="0.2">
      <c r="A87" s="42" t="s">
        <v>335</v>
      </c>
      <c r="B87" s="1" t="str">
        <f>VLOOKUP(A87,Participanti!A:B,2,0)</f>
        <v>F</v>
      </c>
      <c r="C87" s="61">
        <v>2</v>
      </c>
      <c r="D87" s="43">
        <v>9.8000000000000007</v>
      </c>
      <c r="E87" s="44">
        <v>3.9479166666666669E-2</v>
      </c>
      <c r="F87" s="44">
        <v>4.0462962962962964E-2</v>
      </c>
      <c r="G87" s="59">
        <f t="shared" si="17"/>
        <v>3.9971064814814813E-2</v>
      </c>
      <c r="H87" s="45">
        <v>58</v>
      </c>
      <c r="I87" s="11">
        <f t="shared" si="18"/>
        <v>4.0786800831443685E-3</v>
      </c>
      <c r="J87" s="31">
        <f t="shared" si="14"/>
        <v>2.4500000000000002</v>
      </c>
      <c r="K87" s="31">
        <f>IF(J87=0,0,IF(B87="F",VLOOKUP(I87,Barem!$G$2:$H$16,2,1),VLOOKUP(I87,Barem!$G$17:$H$31,2,1)))</f>
        <v>3.5</v>
      </c>
      <c r="L87" s="43">
        <v>2.25</v>
      </c>
      <c r="M87" s="93" t="str">
        <f>VLOOKUP(C87,Barem!K:Q,7,0)</f>
        <v>P</v>
      </c>
      <c r="N87" s="10">
        <f t="shared" si="20"/>
        <v>0.25</v>
      </c>
      <c r="O87" s="10">
        <f t="shared" si="20"/>
        <v>0.25</v>
      </c>
      <c r="P87" s="10">
        <f t="shared" si="20"/>
        <v>0.5</v>
      </c>
      <c r="Q87" s="33">
        <f>IF(B87="M",IF(AND(H87&gt;=200,H87&lt;500,I87&lt;Barem!$M$21),H87/1500,IF(AND(H87&gt;=500,H87&lt;750,I87&lt;Barem!$M$22),H87/1500,IF(AND(H87&gt;=750,H87&lt;1000,I87&lt;Barem!$M$23),H87/1500,IF(AND(H87&gt;=1000,H87&lt;1500,I87&lt;Barem!$M$24),H87/1500,IF(AND(H87&gt;=1500,H87&lt;2000,I87&lt;Barem!$M$25),H87/1500,IF(AND(H87&gt;=2000,H87&lt;3000,I87&lt;Barem!$M$26),H87/1500,IF(AND(H87&gt;=3000,I87&lt;Barem!$M$27),H87/1500,0))))))),IF(AND(H87&gt;=200,H87&lt;500,I87&lt;Barem!$N$21),H87/1500,IF(AND(H87&gt;=500,H87&lt;750,I87&lt;Barem!$N$22),H87/1500,IF(AND(H87&gt;=750,H87&lt;1000,I87&lt;Barem!$N$23),H87/1500,IF(AND(H87&gt;=1000,H87&lt;1500,I87&lt;Barem!$N$24),H87/1500,IF(AND(H87&gt;=1500,H87&lt;2000,I87&lt;Barem!$N$25),H87/1500,IF(AND(H87&gt;=2000,H87&lt;3000,I87&lt;Barem!$N$26),H87/1500,IF(AND(H87&gt;=3000,I87&lt;Barem!$N$27),H87/1500,0))))))))</f>
        <v>0</v>
      </c>
      <c r="R87" s="19">
        <f>IF(D87&gt;21,VLOOKUP(D87,Barem!$S$1:$T$141,2,1),0)</f>
        <v>0</v>
      </c>
      <c r="S87" s="102">
        <f>IF(D87&lt;1,0,IF(B87="F",VLOOKUP(I87,Barem!$W$2:$Y$13,2,1),VLOOKUP(I87,Barem!$W$14:$Y$25,2,1)))</f>
        <v>0</v>
      </c>
      <c r="T87" s="19">
        <f>VLOOKUP(A87,Participanti!A:C,3,0)</f>
        <v>0.4</v>
      </c>
      <c r="U87" s="17">
        <f t="shared" si="19"/>
        <v>3.0124999999999997</v>
      </c>
      <c r="V87" s="49"/>
      <c r="W87" s="146"/>
      <c r="X87" s="104">
        <f t="shared" si="15"/>
        <v>5</v>
      </c>
      <c r="Y87" s="63">
        <f t="shared" si="16"/>
        <v>1</v>
      </c>
      <c r="Z87" s="103" t="str">
        <f>VLOOKUP(A87,Participanti!A:E,5,0)</f>
        <v>Gold</v>
      </c>
    </row>
    <row r="88" spans="1:26" x14ac:dyDescent="0.2">
      <c r="A88" s="42" t="s">
        <v>339</v>
      </c>
      <c r="B88" s="1" t="str">
        <f>VLOOKUP(A88,Participanti!A:B,2,0)</f>
        <v>F</v>
      </c>
      <c r="C88" s="61">
        <v>2</v>
      </c>
      <c r="D88" s="43">
        <v>7.16</v>
      </c>
      <c r="E88" s="44">
        <v>2.582175925925926E-2</v>
      </c>
      <c r="F88" s="44">
        <v>2.582175925925926E-2</v>
      </c>
      <c r="G88" s="59">
        <f t="shared" si="17"/>
        <v>2.582175925925926E-2</v>
      </c>
      <c r="H88" s="45">
        <v>14</v>
      </c>
      <c r="I88" s="11">
        <f t="shared" si="18"/>
        <v>3.6063909579971032E-3</v>
      </c>
      <c r="J88" s="31">
        <f t="shared" si="14"/>
        <v>1.79</v>
      </c>
      <c r="K88" s="31">
        <f>IF(J88=0,0,IF(B88="F",VLOOKUP(I88,Barem!$G$2:$H$16,2,1),VLOOKUP(I88,Barem!$G$17:$H$31,2,1)))</f>
        <v>4.25</v>
      </c>
      <c r="L88" s="43">
        <v>2</v>
      </c>
      <c r="M88" s="93" t="s">
        <v>80</v>
      </c>
      <c r="N88" s="10">
        <f t="shared" si="20"/>
        <v>0.25</v>
      </c>
      <c r="O88" s="10">
        <f t="shared" si="20"/>
        <v>0.5</v>
      </c>
      <c r="P88" s="10">
        <f t="shared" si="20"/>
        <v>0.25</v>
      </c>
      <c r="Q88" s="33">
        <f>IF(B88="M",IF(AND(H88&gt;=200,H88&lt;500,I88&lt;Barem!$M$21),H88/1500,IF(AND(H88&gt;=500,H88&lt;750,I88&lt;Barem!$M$22),H88/1500,IF(AND(H88&gt;=750,H88&lt;1000,I88&lt;Barem!$M$23),H88/1500,IF(AND(H88&gt;=1000,H88&lt;1500,I88&lt;Barem!$M$24),H88/1500,IF(AND(H88&gt;=1500,H88&lt;2000,I88&lt;Barem!$M$25),H88/1500,IF(AND(H88&gt;=2000,H88&lt;3000,I88&lt;Barem!$M$26),H88/1500,IF(AND(H88&gt;=3000,I88&lt;Barem!$M$27),H88/1500,0))))))),IF(AND(H88&gt;=200,H88&lt;500,I88&lt;Barem!$N$21),H88/1500,IF(AND(H88&gt;=500,H88&lt;750,I88&lt;Barem!$N$22),H88/1500,IF(AND(H88&gt;=750,H88&lt;1000,I88&lt;Barem!$N$23),H88/1500,IF(AND(H88&gt;=1000,H88&lt;1500,I88&lt;Barem!$N$24),H88/1500,IF(AND(H88&gt;=1500,H88&lt;2000,I88&lt;Barem!$N$25),H88/1500,IF(AND(H88&gt;=2000,H88&lt;3000,I88&lt;Barem!$N$26),H88/1500,IF(AND(H88&gt;=3000,I88&lt;Barem!$N$27),H88/1500,0))))))))</f>
        <v>0</v>
      </c>
      <c r="R88" s="19">
        <f>IF(D88&gt;21,VLOOKUP(D88,Barem!$S$1:$T$141,2,1),0)</f>
        <v>0</v>
      </c>
      <c r="S88" s="102">
        <f>IF(D88&lt;1,0,IF(B88="F",VLOOKUP(I88,Barem!$W$2:$Y$13,2,1),VLOOKUP(I88,Barem!$W$14:$Y$25,2,1)))</f>
        <v>0</v>
      </c>
      <c r="T88" s="19">
        <f>VLOOKUP(A88,Participanti!A:C,3,0)</f>
        <v>0</v>
      </c>
      <c r="U88" s="17">
        <f t="shared" si="19"/>
        <v>3.0724999999999998</v>
      </c>
      <c r="V88" s="49"/>
      <c r="W88" s="146"/>
      <c r="X88" s="104">
        <f t="shared" si="15"/>
        <v>5</v>
      </c>
      <c r="Y88" s="63">
        <f t="shared" si="16"/>
        <v>1</v>
      </c>
      <c r="Z88" s="103" t="str">
        <f>VLOOKUP(A88,Participanti!A:E,5,0)</f>
        <v>Gold</v>
      </c>
    </row>
    <row r="89" spans="1:26" x14ac:dyDescent="0.2">
      <c r="A89" s="42" t="s">
        <v>346</v>
      </c>
      <c r="B89" s="1" t="str">
        <f>VLOOKUP(A89,Participanti!A:B,2,0)</f>
        <v>M</v>
      </c>
      <c r="C89" s="61">
        <v>2</v>
      </c>
      <c r="D89" s="43">
        <v>12.02</v>
      </c>
      <c r="E89" s="44">
        <v>4.1782407407407407E-2</v>
      </c>
      <c r="F89" s="44">
        <v>4.1782407407407407E-2</v>
      </c>
      <c r="G89" s="59">
        <f t="shared" si="17"/>
        <v>4.1782407407407407E-2</v>
      </c>
      <c r="H89" s="45">
        <v>345</v>
      </c>
      <c r="I89" s="11">
        <f t="shared" si="18"/>
        <v>3.4760738275713319E-3</v>
      </c>
      <c r="J89" s="31">
        <f t="shared" si="14"/>
        <v>2.8619047619047615</v>
      </c>
      <c r="K89" s="31">
        <f>IF(J89=0,0,IF(B89="F",VLOOKUP(I89,Barem!$G$2:$H$16,2,1),VLOOKUP(I89,Barem!$G$17:$H$31,2,1)))</f>
        <v>4</v>
      </c>
      <c r="L89" s="43">
        <v>1</v>
      </c>
      <c r="M89" s="93" t="str">
        <f>VLOOKUP(C89,Barem!K:Q,7,0)</f>
        <v>P</v>
      </c>
      <c r="N89" s="10">
        <f t="shared" si="20"/>
        <v>0.25</v>
      </c>
      <c r="O89" s="10">
        <f t="shared" si="20"/>
        <v>0.25</v>
      </c>
      <c r="P89" s="10">
        <f t="shared" si="20"/>
        <v>0.5</v>
      </c>
      <c r="Q89" s="33">
        <f>IF(B89="M",IF(AND(H89&gt;=200,H89&lt;500,I89&lt;Barem!$M$21),H89/1500,IF(AND(H89&gt;=500,H89&lt;750,I89&lt;Barem!$M$22),H89/1500,IF(AND(H89&gt;=750,H89&lt;1000,I89&lt;Barem!$M$23),H89/1500,IF(AND(H89&gt;=1000,H89&lt;1500,I89&lt;Barem!$M$24),H89/1500,IF(AND(H89&gt;=1500,H89&lt;2000,I89&lt;Barem!$M$25),H89/1500,IF(AND(H89&gt;=2000,H89&lt;3000,I89&lt;Barem!$M$26),H89/1500,IF(AND(H89&gt;=3000,I89&lt;Barem!$M$27),H89/1500,0))))))),IF(AND(H89&gt;=200,H89&lt;500,I89&lt;Barem!$N$21),H89/1500,IF(AND(H89&gt;=500,H89&lt;750,I89&lt;Barem!$N$22),H89/1500,IF(AND(H89&gt;=750,H89&lt;1000,I89&lt;Barem!$N$23),H89/1500,IF(AND(H89&gt;=1000,H89&lt;1500,I89&lt;Barem!$N$24),H89/1500,IF(AND(H89&gt;=1500,H89&lt;2000,I89&lt;Barem!$N$25),H89/1500,IF(AND(H89&gt;=2000,H89&lt;3000,I89&lt;Barem!$N$26),H89/1500,IF(AND(H89&gt;=3000,I89&lt;Barem!$N$27),H89/1500,0))))))))</f>
        <v>0.23</v>
      </c>
      <c r="R89" s="19">
        <f>IF(D89&gt;21,VLOOKUP(D89,Barem!$S$1:$T$141,2,1),0)</f>
        <v>0</v>
      </c>
      <c r="S89" s="102">
        <f>IF(D89&lt;1,0,IF(B89="F",VLOOKUP(I89,Barem!$W$2:$Y$13,2,1),VLOOKUP(I89,Barem!$W$14:$Y$25,2,1)))</f>
        <v>0</v>
      </c>
      <c r="T89" s="19">
        <f>VLOOKUP(A89,Participanti!A:C,3,0)</f>
        <v>0</v>
      </c>
      <c r="U89" s="17">
        <f t="shared" si="19"/>
        <v>2.4454761904761901</v>
      </c>
      <c r="V89" s="49"/>
      <c r="W89" s="146"/>
      <c r="X89" s="104">
        <f t="shared" si="15"/>
        <v>5</v>
      </c>
      <c r="Y89" s="63">
        <f t="shared" si="16"/>
        <v>1</v>
      </c>
      <c r="Z89" s="103" t="str">
        <f>VLOOKUP(A89,Participanti!A:E,5,0)</f>
        <v>Gold</v>
      </c>
    </row>
    <row r="90" spans="1:26" x14ac:dyDescent="0.2">
      <c r="A90" s="42" t="s">
        <v>193</v>
      </c>
      <c r="B90" s="1" t="str">
        <f>VLOOKUP(A90,Participanti!A:B,2,0)</f>
        <v>M</v>
      </c>
      <c r="C90" s="61">
        <v>2</v>
      </c>
      <c r="D90" s="43">
        <v>0</v>
      </c>
      <c r="E90" s="44">
        <v>0</v>
      </c>
      <c r="F90" s="44">
        <v>0</v>
      </c>
      <c r="G90" s="59">
        <f t="shared" si="17"/>
        <v>0</v>
      </c>
      <c r="H90" s="45">
        <v>0</v>
      </c>
      <c r="I90" s="11">
        <v>0</v>
      </c>
      <c r="J90" s="31">
        <f t="shared" si="14"/>
        <v>0</v>
      </c>
      <c r="K90" s="31">
        <f>IF(J90=0,0,IF(B90="F",VLOOKUP(I90,Barem!$G$2:$H$16,2,1),VLOOKUP(I90,Barem!$G$17:$H$31,2,1)))</f>
        <v>0</v>
      </c>
      <c r="L90" s="43">
        <v>0</v>
      </c>
      <c r="M90" s="93" t="s">
        <v>516</v>
      </c>
      <c r="N90" s="10">
        <f t="shared" si="20"/>
        <v>0.25</v>
      </c>
      <c r="O90" s="10">
        <f t="shared" si="20"/>
        <v>0.25</v>
      </c>
      <c r="P90" s="10">
        <f t="shared" si="20"/>
        <v>0.25</v>
      </c>
      <c r="Q90" s="33">
        <v>0</v>
      </c>
      <c r="R90" s="19">
        <f>IF(D90&gt;21,VLOOKUP(D90,Barem!$S$1:$T$141,2,1),0)</f>
        <v>0</v>
      </c>
      <c r="S90" s="102">
        <f>IF(D90&lt;1,0,IF(B90="F",VLOOKUP(I90,Barem!$W$2:$Y$13,2,1),VLOOKUP(I90,Barem!$W$14:$Y$25,2,1)))</f>
        <v>0</v>
      </c>
      <c r="T90" s="19">
        <f>VLOOKUP(A90,Participanti!A:C,3,0)</f>
        <v>0</v>
      </c>
      <c r="U90" s="17">
        <v>0.5</v>
      </c>
      <c r="V90" s="49"/>
      <c r="W90" s="146"/>
      <c r="X90" s="104">
        <f t="shared" si="15"/>
        <v>1</v>
      </c>
      <c r="Y90" s="63">
        <f t="shared" si="16"/>
        <v>1</v>
      </c>
      <c r="Z90" s="103" t="str">
        <f>VLOOKUP(A90,Participanti!A:E,5,0)</f>
        <v>Gold</v>
      </c>
    </row>
    <row r="91" spans="1:26" x14ac:dyDescent="0.2">
      <c r="A91" s="42" t="s">
        <v>7</v>
      </c>
      <c r="B91" s="1" t="str">
        <f>VLOOKUP(A91,Participanti!A:B,2,0)</f>
        <v>M</v>
      </c>
      <c r="C91" s="61">
        <v>2</v>
      </c>
      <c r="D91" s="43">
        <v>42.68</v>
      </c>
      <c r="E91" s="44">
        <v>0.37680555555555556</v>
      </c>
      <c r="F91" s="44">
        <v>0.41063657407407406</v>
      </c>
      <c r="G91" s="59">
        <f t="shared" si="17"/>
        <v>0.39372106481481484</v>
      </c>
      <c r="H91" s="45">
        <v>2338</v>
      </c>
      <c r="I91" s="11">
        <f t="shared" si="18"/>
        <v>9.2249546582665147E-3</v>
      </c>
      <c r="J91" s="31">
        <f t="shared" si="14"/>
        <v>5</v>
      </c>
      <c r="K91" s="31">
        <f>IF(J91=0,0,IF(B91="F",VLOOKUP(I91,Barem!$G$2:$H$16,2,1),VLOOKUP(I91,Barem!$G$17:$H$31,2,1)))</f>
        <v>0</v>
      </c>
      <c r="L91" s="43">
        <v>0.25</v>
      </c>
      <c r="M91" s="93" t="s">
        <v>80</v>
      </c>
      <c r="N91" s="10">
        <f t="shared" si="20"/>
        <v>0.25</v>
      </c>
      <c r="O91" s="10">
        <f t="shared" si="20"/>
        <v>0.5</v>
      </c>
      <c r="P91" s="10">
        <f t="shared" si="20"/>
        <v>0.25</v>
      </c>
      <c r="Q91" s="33">
        <f>IF(B91="M",IF(AND(H91&gt;=200,H91&lt;500,I91&lt;Barem!$M$21),H91/1500,IF(AND(H91&gt;=500,H91&lt;750,I91&lt;Barem!$M$22),H91/1500,IF(AND(H91&gt;=750,H91&lt;1000,I91&lt;Barem!$M$23),H91/1500,IF(AND(H91&gt;=1000,H91&lt;1500,I91&lt;Barem!$M$24),H91/1500,IF(AND(H91&gt;=1500,H91&lt;2000,I91&lt;Barem!$M$25),H91/1500,IF(AND(H91&gt;=2000,H91&lt;3000,I91&lt;Barem!$M$26),H91/1500,IF(AND(H91&gt;=3000,I91&lt;Barem!$M$27),H91/1500,0))))))),IF(AND(H91&gt;=200,H91&lt;500,I91&lt;Barem!$N$21),H91/1500,IF(AND(H91&gt;=500,H91&lt;750,I91&lt;Barem!$N$22),H91/1500,IF(AND(H91&gt;=750,H91&lt;1000,I91&lt;Barem!$N$23),H91/1500,IF(AND(H91&gt;=1000,H91&lt;1500,I91&lt;Barem!$N$24),H91/1500,IF(AND(H91&gt;=1500,H91&lt;2000,I91&lt;Barem!$N$25),H91/1500,IF(AND(H91&gt;=2000,H91&lt;3000,I91&lt;Barem!$N$26),H91/1500,IF(AND(H91&gt;=3000,I91&lt;Barem!$N$27),H91/1500,0))))))))</f>
        <v>1.5586666666666666</v>
      </c>
      <c r="R91" s="19">
        <f>IF(D91&gt;21,VLOOKUP(D91,Barem!$S$1:$T$141,2,1),0)</f>
        <v>1</v>
      </c>
      <c r="S91" s="102">
        <f>IF(D91&lt;1,0,IF(B91="F",VLOOKUP(I91,Barem!$W$2:$Y$13,2,1),VLOOKUP(I91,Barem!$W$14:$Y$25,2,1)))</f>
        <v>0</v>
      </c>
      <c r="T91" s="19">
        <f>VLOOKUP(A91,Participanti!A:C,3,0)</f>
        <v>0.4</v>
      </c>
      <c r="U91" s="17">
        <f>IF(H91&lt;0,0,J91*N91+K91*O91+L91*P91+Q91+R91+S91+T91)</f>
        <v>4.2711666666666668</v>
      </c>
      <c r="V91" s="49"/>
      <c r="W91" s="146"/>
      <c r="X91" s="104">
        <f t="shared" si="15"/>
        <v>5</v>
      </c>
      <c r="Y91" s="63">
        <f t="shared" si="16"/>
        <v>1</v>
      </c>
      <c r="Z91" s="103" t="str">
        <f>VLOOKUP(A91,Participanti!A:E,5,0)</f>
        <v>Gold</v>
      </c>
    </row>
    <row r="92" spans="1:26" x14ac:dyDescent="0.2">
      <c r="A92" s="42" t="s">
        <v>470</v>
      </c>
      <c r="B92" s="1" t="str">
        <f>VLOOKUP(A92,Participanti!A:B,2,0)</f>
        <v>M</v>
      </c>
      <c r="C92" s="61">
        <v>2</v>
      </c>
      <c r="D92" s="43">
        <v>31.1</v>
      </c>
      <c r="E92" s="44">
        <v>9.9907407407407403E-2</v>
      </c>
      <c r="F92" s="44">
        <v>9.9942129629629631E-2</v>
      </c>
      <c r="G92" s="59">
        <f t="shared" si="17"/>
        <v>9.9924768518518517E-2</v>
      </c>
      <c r="H92" s="45">
        <v>67</v>
      </c>
      <c r="I92" s="11">
        <f t="shared" si="18"/>
        <v>3.213015064904132E-3</v>
      </c>
      <c r="J92" s="31">
        <f t="shared" si="14"/>
        <v>5</v>
      </c>
      <c r="K92" s="31">
        <v>4.25</v>
      </c>
      <c r="L92" s="43">
        <v>3.25</v>
      </c>
      <c r="M92" s="93" t="s">
        <v>82</v>
      </c>
      <c r="N92" s="10">
        <f t="shared" si="20"/>
        <v>0.5</v>
      </c>
      <c r="O92" s="10">
        <f t="shared" si="20"/>
        <v>0.25</v>
      </c>
      <c r="P92" s="10">
        <f t="shared" si="20"/>
        <v>0.25</v>
      </c>
      <c r="Q92" s="33">
        <f>IF(B92="M",IF(AND(H92&gt;=200,H92&lt;500,I92&lt;Barem!$M$21),H92/1500,IF(AND(H92&gt;=500,H92&lt;750,I92&lt;Barem!$M$22),H92/1500,IF(AND(H92&gt;=750,H92&lt;1000,I92&lt;Barem!$M$23),H92/1500,IF(AND(H92&gt;=1000,H92&lt;1500,I92&lt;Barem!$M$24),H92/1500,IF(AND(H92&gt;=1500,H92&lt;2000,I92&lt;Barem!$M$25),H92/1500,IF(AND(H92&gt;=2000,H92&lt;3000,I92&lt;Barem!$M$26),H92/1500,IF(AND(H92&gt;=3000,I92&lt;Barem!$M$27),H92/1500,0))))))),IF(AND(H92&gt;=200,H92&lt;500,I92&lt;Barem!$N$21),H92/1500,IF(AND(H92&gt;=500,H92&lt;750,I92&lt;Barem!$N$22),H92/1500,IF(AND(H92&gt;=750,H92&lt;1000,I92&lt;Barem!$N$23),H92/1500,IF(AND(H92&gt;=1000,H92&lt;1500,I92&lt;Barem!$N$24),H92/1500,IF(AND(H92&gt;=1500,H92&lt;2000,I92&lt;Barem!$N$25),H92/1500,IF(AND(H92&gt;=2000,H92&lt;3000,I92&lt;Barem!$N$26),H92/1500,IF(AND(H92&gt;=3000,I92&lt;Barem!$N$27),H92/1500,0))))))))</f>
        <v>0</v>
      </c>
      <c r="R92" s="19">
        <f>IF(D92&gt;21,VLOOKUP(D92,Barem!$S$1:$T$141,2,1),0)</f>
        <v>0.5</v>
      </c>
      <c r="S92" s="102">
        <f>IF(D92&lt;1,0,IF(B92="F",VLOOKUP(I92,Barem!$W$2:$Y$13,2,1),VLOOKUP(I92,Barem!$W$14:$Y$25,2,1)))</f>
        <v>0</v>
      </c>
      <c r="T92" s="19">
        <f>VLOOKUP(A92,Participanti!A:C,3,0)</f>
        <v>0</v>
      </c>
      <c r="U92" s="17">
        <f t="shared" si="19"/>
        <v>4.875</v>
      </c>
      <c r="V92" s="49"/>
      <c r="W92" s="146"/>
      <c r="X92" s="104">
        <f t="shared" si="15"/>
        <v>5</v>
      </c>
      <c r="Y92" s="63">
        <f t="shared" si="16"/>
        <v>1</v>
      </c>
      <c r="Z92" s="103" t="str">
        <f>VLOOKUP(A92,Participanti!A:E,5,0)</f>
        <v>Silver</v>
      </c>
    </row>
    <row r="93" spans="1:26" x14ac:dyDescent="0.2">
      <c r="A93" s="42" t="s">
        <v>325</v>
      </c>
      <c r="B93" s="1" t="str">
        <f>VLOOKUP(A93,Participanti!A:B,2,0)</f>
        <v>M</v>
      </c>
      <c r="C93" s="61">
        <v>2</v>
      </c>
      <c r="D93" s="43">
        <v>21.21</v>
      </c>
      <c r="E93" s="44">
        <v>6.7106481481481475E-2</v>
      </c>
      <c r="F93" s="44">
        <v>6.7708333333333329E-2</v>
      </c>
      <c r="G93" s="59">
        <f t="shared" si="17"/>
        <v>6.7407407407407402E-2</v>
      </c>
      <c r="H93" s="45">
        <v>251</v>
      </c>
      <c r="I93" s="11">
        <f t="shared" si="18"/>
        <v>3.1780955873365112E-3</v>
      </c>
      <c r="J93" s="31">
        <f t="shared" si="14"/>
        <v>5</v>
      </c>
      <c r="K93" s="31">
        <v>4.25</v>
      </c>
      <c r="L93" s="43">
        <v>2.5</v>
      </c>
      <c r="M93" s="93" t="s">
        <v>82</v>
      </c>
      <c r="N93" s="10">
        <f t="shared" si="20"/>
        <v>0.5</v>
      </c>
      <c r="O93" s="10">
        <f t="shared" si="20"/>
        <v>0.25</v>
      </c>
      <c r="P93" s="10">
        <f t="shared" si="20"/>
        <v>0.25</v>
      </c>
      <c r="Q93" s="33">
        <f>IF(B93="M",IF(AND(H93&gt;=200,H93&lt;500,I93&lt;Barem!$M$21),H93/1500,IF(AND(H93&gt;=500,H93&lt;750,I93&lt;Barem!$M$22),H93/1500,IF(AND(H93&gt;=750,H93&lt;1000,I93&lt;Barem!$M$23),H93/1500,IF(AND(H93&gt;=1000,H93&lt;1500,I93&lt;Barem!$M$24),H93/1500,IF(AND(H93&gt;=1500,H93&lt;2000,I93&lt;Barem!$M$25),H93/1500,IF(AND(H93&gt;=2000,H93&lt;3000,I93&lt;Barem!$M$26),H93/1500,IF(AND(H93&gt;=3000,I93&lt;Barem!$M$27),H93/1500,0))))))),IF(AND(H93&gt;=200,H93&lt;500,I93&lt;Barem!$N$21),H93/1500,IF(AND(H93&gt;=500,H93&lt;750,I93&lt;Barem!$N$22),H93/1500,IF(AND(H93&gt;=750,H93&lt;1000,I93&lt;Barem!$N$23),H93/1500,IF(AND(H93&gt;=1000,H93&lt;1500,I93&lt;Barem!$N$24),H93/1500,IF(AND(H93&gt;=1500,H93&lt;2000,I93&lt;Barem!$N$25),H93/1500,IF(AND(H93&gt;=2000,H93&lt;3000,I93&lt;Barem!$N$26),H93/1500,IF(AND(H93&gt;=3000,I93&lt;Barem!$N$27),H93/1500,0))))))))</f>
        <v>0.16733333333333333</v>
      </c>
      <c r="R93" s="19">
        <f>IF(D93&gt;21,VLOOKUP(D93,Barem!$S$1:$T$141,2,1),0)</f>
        <v>0</v>
      </c>
      <c r="S93" s="102">
        <f>IF(D93&lt;1,0,IF(B93="F",VLOOKUP(I93,Barem!$W$2:$Y$13,2,1),VLOOKUP(I93,Barem!$W$14:$Y$25,2,1)))</f>
        <v>0</v>
      </c>
      <c r="T93" s="19">
        <f>VLOOKUP(A93,Participanti!A:C,3,0)</f>
        <v>0</v>
      </c>
      <c r="U93" s="17">
        <f t="shared" si="19"/>
        <v>4.3548333333333336</v>
      </c>
      <c r="V93" s="49"/>
      <c r="W93" s="146"/>
      <c r="X93" s="104">
        <f t="shared" si="15"/>
        <v>5</v>
      </c>
      <c r="Y93" s="63">
        <f t="shared" si="16"/>
        <v>1</v>
      </c>
      <c r="Z93" s="103" t="str">
        <f>VLOOKUP(A93,Participanti!A:E,5,0)</f>
        <v>Silver</v>
      </c>
    </row>
    <row r="94" spans="1:26" x14ac:dyDescent="0.2">
      <c r="A94" s="42" t="s">
        <v>483</v>
      </c>
      <c r="B94" s="1" t="str">
        <f>VLOOKUP(A94,Participanti!A:B,2,0)</f>
        <v>M</v>
      </c>
      <c r="C94" s="61">
        <v>2</v>
      </c>
      <c r="D94" s="43">
        <v>20</v>
      </c>
      <c r="E94" s="44">
        <v>8.0196759259259259E-2</v>
      </c>
      <c r="F94" s="44">
        <v>9.1342592592592586E-2</v>
      </c>
      <c r="G94" s="59">
        <f t="shared" si="17"/>
        <v>8.5769675925925923E-2</v>
      </c>
      <c r="H94" s="45">
        <v>181</v>
      </c>
      <c r="I94" s="11">
        <f t="shared" si="18"/>
        <v>4.2884837962962963E-3</v>
      </c>
      <c r="J94" s="31">
        <f t="shared" si="14"/>
        <v>4.7619047619047619</v>
      </c>
      <c r="K94" s="31">
        <v>2.5</v>
      </c>
      <c r="L94" s="43">
        <v>4.5</v>
      </c>
      <c r="M94" s="93" t="s">
        <v>83</v>
      </c>
      <c r="N94" s="10">
        <f t="shared" si="20"/>
        <v>0.25</v>
      </c>
      <c r="O94" s="10">
        <f t="shared" si="20"/>
        <v>0.25</v>
      </c>
      <c r="P94" s="10">
        <f t="shared" si="20"/>
        <v>0.5</v>
      </c>
      <c r="Q94" s="33">
        <f>IF(B94="M",IF(AND(H94&gt;=200,H94&lt;500,I94&lt;Barem!$M$21),H94/1500,IF(AND(H94&gt;=500,H94&lt;750,I94&lt;Barem!$M$22),H94/1500,IF(AND(H94&gt;=750,H94&lt;1000,I94&lt;Barem!$M$23),H94/1500,IF(AND(H94&gt;=1000,H94&lt;1500,I94&lt;Barem!$M$24),H94/1500,IF(AND(H94&gt;=1500,H94&lt;2000,I94&lt;Barem!$M$25),H94/1500,IF(AND(H94&gt;=2000,H94&lt;3000,I94&lt;Barem!$M$26),H94/1500,IF(AND(H94&gt;=3000,I94&lt;Barem!$M$27),H94/1500,0))))))),IF(AND(H94&gt;=200,H94&lt;500,I94&lt;Barem!$N$21),H94/1500,IF(AND(H94&gt;=500,H94&lt;750,I94&lt;Barem!$N$22),H94/1500,IF(AND(H94&gt;=750,H94&lt;1000,I94&lt;Barem!$N$23),H94/1500,IF(AND(H94&gt;=1000,H94&lt;1500,I94&lt;Barem!$N$24),H94/1500,IF(AND(H94&gt;=1500,H94&lt;2000,I94&lt;Barem!$N$25),H94/1500,IF(AND(H94&gt;=2000,H94&lt;3000,I94&lt;Barem!$N$26),H94/1500,IF(AND(H94&gt;=3000,I94&lt;Barem!$N$27),H94/1500,0))))))))</f>
        <v>0</v>
      </c>
      <c r="R94" s="19">
        <f>IF(D94&gt;21,VLOOKUP(D94,Barem!$S$1:$T$141,2,1),0)</f>
        <v>0</v>
      </c>
      <c r="S94" s="102">
        <f>IF(D94&lt;1,0,IF(B94="F",VLOOKUP(I94,Barem!$W$2:$Y$13,2,1),VLOOKUP(I94,Barem!$W$14:$Y$25,2,1)))</f>
        <v>0</v>
      </c>
      <c r="T94" s="19">
        <f>VLOOKUP(A94,Participanti!A:C,3,0)</f>
        <v>0</v>
      </c>
      <c r="U94" s="17">
        <f t="shared" si="19"/>
        <v>4.0654761904761907</v>
      </c>
      <c r="V94" s="49"/>
      <c r="W94" s="146"/>
      <c r="X94" s="104">
        <f t="shared" si="15"/>
        <v>5</v>
      </c>
      <c r="Y94" s="63">
        <f t="shared" si="16"/>
        <v>1</v>
      </c>
      <c r="Z94" s="103" t="str">
        <f>VLOOKUP(A94,Participanti!A:E,5,0)</f>
        <v>Silver</v>
      </c>
    </row>
    <row r="95" spans="1:26" x14ac:dyDescent="0.2">
      <c r="A95" s="42" t="s">
        <v>350</v>
      </c>
      <c r="B95" s="1" t="str">
        <f>VLOOKUP(A95,Participanti!A:B,2,0)</f>
        <v>M</v>
      </c>
      <c r="C95" s="61">
        <v>2</v>
      </c>
      <c r="D95" s="43">
        <v>14.15</v>
      </c>
      <c r="E95" s="44">
        <v>3.9444444444444442E-2</v>
      </c>
      <c r="F95" s="44">
        <v>3.9444444444444442E-2</v>
      </c>
      <c r="G95" s="59">
        <f t="shared" si="17"/>
        <v>3.9444444444444442E-2</v>
      </c>
      <c r="H95" s="45">
        <v>57</v>
      </c>
      <c r="I95" s="11">
        <f t="shared" si="18"/>
        <v>2.7875932469572044E-3</v>
      </c>
      <c r="J95" s="31">
        <f t="shared" si="14"/>
        <v>3.3690476190476191</v>
      </c>
      <c r="K95" s="31">
        <v>5</v>
      </c>
      <c r="L95" s="43">
        <v>2.25</v>
      </c>
      <c r="M95" s="93" t="s">
        <v>80</v>
      </c>
      <c r="N95" s="10">
        <f t="shared" si="20"/>
        <v>0.25</v>
      </c>
      <c r="O95" s="10">
        <f t="shared" si="20"/>
        <v>0.5</v>
      </c>
      <c r="P95" s="10">
        <f t="shared" si="20"/>
        <v>0.25</v>
      </c>
      <c r="Q95" s="33">
        <f>IF(B95="M",IF(AND(H95&gt;=200,H95&lt;500,I95&lt;Barem!$M$21),H95/1500,IF(AND(H95&gt;=500,H95&lt;750,I95&lt;Barem!$M$22),H95/1500,IF(AND(H95&gt;=750,H95&lt;1000,I95&lt;Barem!$M$23),H95/1500,IF(AND(H95&gt;=1000,H95&lt;1500,I95&lt;Barem!$M$24),H95/1500,IF(AND(H95&gt;=1500,H95&lt;2000,I95&lt;Barem!$M$25),H95/1500,IF(AND(H95&gt;=2000,H95&lt;3000,I95&lt;Barem!$M$26),H95/1500,IF(AND(H95&gt;=3000,I95&lt;Barem!$M$27),H95/1500,0))))))),IF(AND(H95&gt;=200,H95&lt;500,I95&lt;Barem!$N$21),H95/1500,IF(AND(H95&gt;=500,H95&lt;750,I95&lt;Barem!$N$22),H95/1500,IF(AND(H95&gt;=750,H95&lt;1000,I95&lt;Barem!$N$23),H95/1500,IF(AND(H95&gt;=1000,H95&lt;1500,I95&lt;Barem!$N$24),H95/1500,IF(AND(H95&gt;=1500,H95&lt;2000,I95&lt;Barem!$N$25),H95/1500,IF(AND(H95&gt;=2000,H95&lt;3000,I95&lt;Barem!$N$26),H95/1500,IF(AND(H95&gt;=3000,I95&lt;Barem!$N$27),H95/1500,0))))))))</f>
        <v>0</v>
      </c>
      <c r="R95" s="19">
        <f>IF(D95&gt;21,VLOOKUP(D95,Barem!$S$1:$T$141,2,1),0)</f>
        <v>0</v>
      </c>
      <c r="S95" s="102">
        <f>IF(D95&lt;1,0,IF(B95="F",VLOOKUP(I95,Barem!$W$2:$Y$13,2,1),VLOOKUP(I95,Barem!$W$14:$Y$25,2,1)))</f>
        <v>0</v>
      </c>
      <c r="T95" s="19">
        <f>VLOOKUP(A95,Participanti!A:C,3,0)</f>
        <v>0</v>
      </c>
      <c r="U95" s="17">
        <f t="shared" si="19"/>
        <v>3.9047619047619047</v>
      </c>
      <c r="V95" s="49"/>
      <c r="W95" s="146"/>
      <c r="X95" s="104">
        <f t="shared" si="15"/>
        <v>4</v>
      </c>
      <c r="Y95" s="63">
        <f t="shared" si="16"/>
        <v>1</v>
      </c>
      <c r="Z95" s="103" t="str">
        <f>VLOOKUP(A95,Participanti!A:E,5,0)</f>
        <v>Silver</v>
      </c>
    </row>
    <row r="96" spans="1:26" x14ac:dyDescent="0.2">
      <c r="A96" s="42" t="s">
        <v>204</v>
      </c>
      <c r="B96" s="1" t="str">
        <f>VLOOKUP(A96,Participanti!A:B,2,0)</f>
        <v>M</v>
      </c>
      <c r="C96" s="61">
        <v>2</v>
      </c>
      <c r="D96" s="43">
        <v>9.23</v>
      </c>
      <c r="E96" s="44">
        <v>3.9421296296296295E-2</v>
      </c>
      <c r="F96" s="44">
        <v>4.0451388888888891E-2</v>
      </c>
      <c r="G96" s="59">
        <f t="shared" si="17"/>
        <v>3.9936342592592593E-2</v>
      </c>
      <c r="H96" s="45">
        <v>42</v>
      </c>
      <c r="I96" s="11">
        <f t="shared" si="18"/>
        <v>4.3267976806709201E-3</v>
      </c>
      <c r="J96" s="31">
        <f t="shared" si="14"/>
        <v>2.1976190476190478</v>
      </c>
      <c r="K96" s="31">
        <v>2.5</v>
      </c>
      <c r="L96" s="43">
        <v>2.5</v>
      </c>
      <c r="M96" s="93" t="s">
        <v>83</v>
      </c>
      <c r="N96" s="10">
        <f t="shared" si="20"/>
        <v>0.25</v>
      </c>
      <c r="O96" s="10">
        <f t="shared" si="20"/>
        <v>0.25</v>
      </c>
      <c r="P96" s="10">
        <f t="shared" si="20"/>
        <v>0.5</v>
      </c>
      <c r="Q96" s="33">
        <f>IF(B96="M",IF(AND(H96&gt;=200,H96&lt;500,I96&lt;Barem!$M$21),H96/1500,IF(AND(H96&gt;=500,H96&lt;750,I96&lt;Barem!$M$22),H96/1500,IF(AND(H96&gt;=750,H96&lt;1000,I96&lt;Barem!$M$23),H96/1500,IF(AND(H96&gt;=1000,H96&lt;1500,I96&lt;Barem!$M$24),H96/1500,IF(AND(H96&gt;=1500,H96&lt;2000,I96&lt;Barem!$M$25),H96/1500,IF(AND(H96&gt;=2000,H96&lt;3000,I96&lt;Barem!$M$26),H96/1500,IF(AND(H96&gt;=3000,I96&lt;Barem!$M$27),H96/1500,0))))))),IF(AND(H96&gt;=200,H96&lt;500,I96&lt;Barem!$N$21),H96/1500,IF(AND(H96&gt;=500,H96&lt;750,I96&lt;Barem!$N$22),H96/1500,IF(AND(H96&gt;=750,H96&lt;1000,I96&lt;Barem!$N$23),H96/1500,IF(AND(H96&gt;=1000,H96&lt;1500,I96&lt;Barem!$N$24),H96/1500,IF(AND(H96&gt;=1500,H96&lt;2000,I96&lt;Barem!$N$25),H96/1500,IF(AND(H96&gt;=2000,H96&lt;3000,I96&lt;Barem!$N$26),H96/1500,IF(AND(H96&gt;=3000,I96&lt;Barem!$N$27),H96/1500,0))))))))</f>
        <v>0</v>
      </c>
      <c r="R96" s="19">
        <f>IF(D96&gt;21,VLOOKUP(D96,Barem!$S$1:$T$141,2,1),0)</f>
        <v>0</v>
      </c>
      <c r="S96" s="102">
        <f>IF(D96&lt;1,0,IF(B96="F",VLOOKUP(I96,Barem!$W$2:$Y$13,2,1),VLOOKUP(I96,Barem!$W$14:$Y$25,2,1)))</f>
        <v>0</v>
      </c>
      <c r="T96" s="19">
        <f>VLOOKUP(A96,Participanti!A:C,3,0)</f>
        <v>0</v>
      </c>
      <c r="U96" s="17">
        <f t="shared" si="19"/>
        <v>2.424404761904762</v>
      </c>
      <c r="V96" s="49"/>
      <c r="W96" s="146"/>
      <c r="X96" s="104">
        <f t="shared" si="15"/>
        <v>5</v>
      </c>
      <c r="Y96" s="63">
        <f t="shared" si="16"/>
        <v>1</v>
      </c>
      <c r="Z96" s="103" t="str">
        <f>VLOOKUP(A96,Participanti!A:E,5,0)</f>
        <v>Silver</v>
      </c>
    </row>
    <row r="97" spans="1:26" x14ac:dyDescent="0.2">
      <c r="A97" s="42" t="s">
        <v>330</v>
      </c>
      <c r="B97" s="1" t="str">
        <f>VLOOKUP(A97,Participanti!A:B,2,0)</f>
        <v>M</v>
      </c>
      <c r="C97" s="61">
        <v>2</v>
      </c>
      <c r="D97" s="43">
        <v>21.17</v>
      </c>
      <c r="E97" s="44">
        <v>6.5289351851851848E-2</v>
      </c>
      <c r="F97" s="44">
        <v>6.7083333333333328E-2</v>
      </c>
      <c r="G97" s="59">
        <f t="shared" si="17"/>
        <v>6.6186342592592595E-2</v>
      </c>
      <c r="H97" s="45">
        <v>39</v>
      </c>
      <c r="I97" s="11">
        <f t="shared" si="18"/>
        <v>3.1264214734337548E-3</v>
      </c>
      <c r="J97" s="31">
        <f t="shared" si="14"/>
        <v>5</v>
      </c>
      <c r="K97" s="31">
        <v>4.5</v>
      </c>
      <c r="L97" s="43">
        <v>1.5</v>
      </c>
      <c r="M97" s="93" t="s">
        <v>82</v>
      </c>
      <c r="N97" s="10">
        <f t="shared" si="20"/>
        <v>0.5</v>
      </c>
      <c r="O97" s="10">
        <f t="shared" si="20"/>
        <v>0.25</v>
      </c>
      <c r="P97" s="10">
        <f t="shared" si="20"/>
        <v>0.25</v>
      </c>
      <c r="Q97" s="33">
        <f>IF(B97="M",IF(AND(H97&gt;=200,H97&lt;500,I97&lt;Barem!$M$21),H97/1500,IF(AND(H97&gt;=500,H97&lt;750,I97&lt;Barem!$M$22),H97/1500,IF(AND(H97&gt;=750,H97&lt;1000,I97&lt;Barem!$M$23),H97/1500,IF(AND(H97&gt;=1000,H97&lt;1500,I97&lt;Barem!$M$24),H97/1500,IF(AND(H97&gt;=1500,H97&lt;2000,I97&lt;Barem!$M$25),H97/1500,IF(AND(H97&gt;=2000,H97&lt;3000,I97&lt;Barem!$M$26),H97/1500,IF(AND(H97&gt;=3000,I97&lt;Barem!$M$27),H97/1500,0))))))),IF(AND(H97&gt;=200,H97&lt;500,I97&lt;Barem!$N$21),H97/1500,IF(AND(H97&gt;=500,H97&lt;750,I97&lt;Barem!$N$22),H97/1500,IF(AND(H97&gt;=750,H97&lt;1000,I97&lt;Barem!$N$23),H97/1500,IF(AND(H97&gt;=1000,H97&lt;1500,I97&lt;Barem!$N$24),H97/1500,IF(AND(H97&gt;=1500,H97&lt;2000,I97&lt;Barem!$N$25),H97/1500,IF(AND(H97&gt;=2000,H97&lt;3000,I97&lt;Barem!$N$26),H97/1500,IF(AND(H97&gt;=3000,I97&lt;Barem!$N$27),H97/1500,0))))))))</f>
        <v>0</v>
      </c>
      <c r="R97" s="19">
        <f>IF(D97&gt;21,VLOOKUP(D97,Barem!$S$1:$T$141,2,1),0)</f>
        <v>0</v>
      </c>
      <c r="S97" s="102">
        <f>IF(D97&lt;1,0,IF(B97="F",VLOOKUP(I97,Barem!$W$2:$Y$13,2,1),VLOOKUP(I97,Barem!$W$14:$Y$25,2,1)))</f>
        <v>0</v>
      </c>
      <c r="T97" s="19">
        <f>VLOOKUP(A97,Participanti!A:C,3,0)</f>
        <v>0</v>
      </c>
      <c r="U97" s="17">
        <f t="shared" si="19"/>
        <v>4</v>
      </c>
      <c r="V97" s="49"/>
      <c r="W97" s="146"/>
      <c r="X97" s="104">
        <f t="shared" si="15"/>
        <v>5</v>
      </c>
      <c r="Y97" s="63">
        <f t="shared" si="16"/>
        <v>1</v>
      </c>
      <c r="Z97" s="103" t="str">
        <f>VLOOKUP(A97,Participanti!A:E,5,0)</f>
        <v>Silver</v>
      </c>
    </row>
    <row r="98" spans="1:26" x14ac:dyDescent="0.2">
      <c r="A98" s="42" t="s">
        <v>109</v>
      </c>
      <c r="B98" s="1" t="str">
        <f>VLOOKUP(A98,Participanti!A:B,2,0)</f>
        <v>M</v>
      </c>
      <c r="C98" s="61">
        <v>2</v>
      </c>
      <c r="D98" s="43">
        <v>21.33</v>
      </c>
      <c r="E98" s="44">
        <v>0.12119212962962964</v>
      </c>
      <c r="F98" s="44">
        <v>0.13339120370370369</v>
      </c>
      <c r="G98" s="59">
        <f t="shared" si="17"/>
        <v>0.12729166666666666</v>
      </c>
      <c r="H98" s="45">
        <v>901</v>
      </c>
      <c r="I98" s="11">
        <f t="shared" si="18"/>
        <v>5.9677293327082357E-3</v>
      </c>
      <c r="J98" s="31">
        <f t="shared" si="14"/>
        <v>5</v>
      </c>
      <c r="K98" s="31">
        <v>0</v>
      </c>
      <c r="L98" s="43">
        <v>4</v>
      </c>
      <c r="M98" s="93" t="s">
        <v>83</v>
      </c>
      <c r="N98" s="10">
        <f t="shared" si="20"/>
        <v>0.25</v>
      </c>
      <c r="O98" s="10">
        <f t="shared" si="20"/>
        <v>0.25</v>
      </c>
      <c r="P98" s="10">
        <f t="shared" si="20"/>
        <v>0.5</v>
      </c>
      <c r="Q98" s="33">
        <f>IF(B98="M",IF(AND(H98&gt;=200,H98&lt;500,I98&lt;Barem!$M$21),H98/1500,IF(AND(H98&gt;=500,H98&lt;750,I98&lt;Barem!$M$22),H98/1500,IF(AND(H98&gt;=750,H98&lt;1000,I98&lt;Barem!$M$23),H98/1500,IF(AND(H98&gt;=1000,H98&lt;1500,I98&lt;Barem!$M$24),H98/1500,IF(AND(H98&gt;=1500,H98&lt;2000,I98&lt;Barem!$M$25),H98/1500,IF(AND(H98&gt;=2000,H98&lt;3000,I98&lt;Barem!$M$26),H98/1500,IF(AND(H98&gt;=3000,I98&lt;Barem!$M$27),H98/1500,0))))))),IF(AND(H98&gt;=200,H98&lt;500,I98&lt;Barem!$N$21),H98/1500,IF(AND(H98&gt;=500,H98&lt;750,I98&lt;Barem!$N$22),H98/1500,IF(AND(H98&gt;=750,H98&lt;1000,I98&lt;Barem!$N$23),H98/1500,IF(AND(H98&gt;=1000,H98&lt;1500,I98&lt;Barem!$N$24),H98/1500,IF(AND(H98&gt;=1500,H98&lt;2000,I98&lt;Barem!$N$25),H98/1500,IF(AND(H98&gt;=2000,H98&lt;3000,I98&lt;Barem!$N$26),H98/1500,IF(AND(H98&gt;=3000,I98&lt;Barem!$N$27),H98/1500,0))))))))</f>
        <v>0.60066666666666668</v>
      </c>
      <c r="R98" s="19">
        <f>IF(D98&gt;21,VLOOKUP(D98,Barem!$S$1:$T$141,2,1),0)</f>
        <v>0</v>
      </c>
      <c r="S98" s="102">
        <f>IF(D98&lt;1,0,IF(B98="F",VLOOKUP(I98,Barem!$W$2:$Y$13,2,1),VLOOKUP(I98,Barem!$W$14:$Y$25,2,1)))</f>
        <v>0</v>
      </c>
      <c r="T98" s="19">
        <f>VLOOKUP(A98,Participanti!A:C,3,0)</f>
        <v>0</v>
      </c>
      <c r="U98" s="17">
        <f t="shared" si="19"/>
        <v>3.8506666666666667</v>
      </c>
      <c r="V98" s="49"/>
      <c r="W98" s="146"/>
      <c r="X98" s="104">
        <f t="shared" si="15"/>
        <v>5</v>
      </c>
      <c r="Y98" s="63">
        <f t="shared" si="16"/>
        <v>1</v>
      </c>
      <c r="Z98" s="103" t="str">
        <f>VLOOKUP(A98,Participanti!A:E,5,0)</f>
        <v>Silver</v>
      </c>
    </row>
    <row r="99" spans="1:26" x14ac:dyDescent="0.2">
      <c r="A99" s="42" t="s">
        <v>472</v>
      </c>
      <c r="B99" s="1" t="str">
        <f>VLOOKUP(A99,Participanti!A:B,2,0)</f>
        <v>M</v>
      </c>
      <c r="C99" s="61">
        <v>2</v>
      </c>
      <c r="D99" s="43">
        <v>18.48</v>
      </c>
      <c r="E99" s="44">
        <v>6.5925925925925929E-2</v>
      </c>
      <c r="F99" s="44">
        <v>6.7581018518518512E-2</v>
      </c>
      <c r="G99" s="59">
        <f t="shared" si="17"/>
        <v>6.6753472222222221E-2</v>
      </c>
      <c r="H99" s="45">
        <v>162</v>
      </c>
      <c r="I99" s="11">
        <f t="shared" si="18"/>
        <v>3.6122008778258778E-3</v>
      </c>
      <c r="J99" s="31">
        <f t="shared" si="14"/>
        <v>4.4000000000000004</v>
      </c>
      <c r="K99" s="31">
        <v>3.75</v>
      </c>
      <c r="L99" s="43">
        <v>2.25</v>
      </c>
      <c r="M99" s="93" t="s">
        <v>83</v>
      </c>
      <c r="N99" s="10">
        <f t="shared" si="20"/>
        <v>0.25</v>
      </c>
      <c r="O99" s="10">
        <f t="shared" si="20"/>
        <v>0.25</v>
      </c>
      <c r="P99" s="10">
        <f t="shared" si="20"/>
        <v>0.5</v>
      </c>
      <c r="Q99" s="33">
        <f>IF(B99="M",IF(AND(H99&gt;=200,H99&lt;500,I99&lt;Barem!$M$21),H99/1500,IF(AND(H99&gt;=500,H99&lt;750,I99&lt;Barem!$M$22),H99/1500,IF(AND(H99&gt;=750,H99&lt;1000,I99&lt;Barem!$M$23),H99/1500,IF(AND(H99&gt;=1000,H99&lt;1500,I99&lt;Barem!$M$24),H99/1500,IF(AND(H99&gt;=1500,H99&lt;2000,I99&lt;Barem!$M$25),H99/1500,IF(AND(H99&gt;=2000,H99&lt;3000,I99&lt;Barem!$M$26),H99/1500,IF(AND(H99&gt;=3000,I99&lt;Barem!$M$27),H99/1500,0))))))),IF(AND(H99&gt;=200,H99&lt;500,I99&lt;Barem!$N$21),H99/1500,IF(AND(H99&gt;=500,H99&lt;750,I99&lt;Barem!$N$22),H99/1500,IF(AND(H99&gt;=750,H99&lt;1000,I99&lt;Barem!$N$23),H99/1500,IF(AND(H99&gt;=1000,H99&lt;1500,I99&lt;Barem!$N$24),H99/1500,IF(AND(H99&gt;=1500,H99&lt;2000,I99&lt;Barem!$N$25),H99/1500,IF(AND(H99&gt;=2000,H99&lt;3000,I99&lt;Barem!$N$26),H99/1500,IF(AND(H99&gt;=3000,I99&lt;Barem!$N$27),H99/1500,0))))))))</f>
        <v>0</v>
      </c>
      <c r="R99" s="19">
        <f>IF(D99&gt;21,VLOOKUP(D99,Barem!$S$1:$T$141,2,1),0)</f>
        <v>0</v>
      </c>
      <c r="S99" s="102">
        <f>IF(D99&lt;1,0,IF(B99="F",VLOOKUP(I99,Barem!$W$2:$Y$13,2,1),VLOOKUP(I99,Barem!$W$14:$Y$25,2,1)))</f>
        <v>0</v>
      </c>
      <c r="T99" s="19">
        <f>VLOOKUP(A99,Participanti!A:C,3,0)</f>
        <v>0</v>
      </c>
      <c r="U99" s="17">
        <f t="shared" si="19"/>
        <v>3.1625000000000001</v>
      </c>
      <c r="V99" s="49"/>
      <c r="W99" s="146"/>
      <c r="X99" s="104">
        <f t="shared" si="15"/>
        <v>5</v>
      </c>
      <c r="Y99" s="63">
        <f t="shared" si="16"/>
        <v>1</v>
      </c>
      <c r="Z99" s="103" t="str">
        <f>VLOOKUP(A99,Participanti!A:E,5,0)</f>
        <v>Silver</v>
      </c>
    </row>
    <row r="100" spans="1:26" x14ac:dyDescent="0.2">
      <c r="A100" s="42" t="s">
        <v>477</v>
      </c>
      <c r="B100" s="1" t="str">
        <f>VLOOKUP(A100,Participanti!A:B,2,0)</f>
        <v>M</v>
      </c>
      <c r="C100" s="61">
        <v>2</v>
      </c>
      <c r="D100" s="43">
        <v>10.01</v>
      </c>
      <c r="E100" s="44">
        <v>3.380787037037037E-2</v>
      </c>
      <c r="F100" s="44">
        <v>3.3842592592592591E-2</v>
      </c>
      <c r="G100" s="59">
        <f t="shared" si="17"/>
        <v>3.3825231481481477E-2</v>
      </c>
      <c r="H100" s="45">
        <v>6.3</v>
      </c>
      <c r="I100" s="11">
        <f t="shared" si="18"/>
        <v>3.3791440041440039E-3</v>
      </c>
      <c r="J100" s="31">
        <f t="shared" si="14"/>
        <v>2.3833333333333333</v>
      </c>
      <c r="K100" s="31">
        <v>4</v>
      </c>
      <c r="L100" s="43">
        <v>3.5</v>
      </c>
      <c r="M100" s="93" t="s">
        <v>80</v>
      </c>
      <c r="N100" s="10">
        <f t="shared" si="20"/>
        <v>0.25</v>
      </c>
      <c r="O100" s="10">
        <f t="shared" si="20"/>
        <v>0.5</v>
      </c>
      <c r="P100" s="10">
        <f t="shared" si="20"/>
        <v>0.25</v>
      </c>
      <c r="Q100" s="33">
        <f>IF(B100="M",IF(AND(H100&gt;=200,H100&lt;500,I100&lt;Barem!$M$21),H100/1500,IF(AND(H100&gt;=500,H100&lt;750,I100&lt;Barem!$M$22),H100/1500,IF(AND(H100&gt;=750,H100&lt;1000,I100&lt;Barem!$M$23),H100/1500,IF(AND(H100&gt;=1000,H100&lt;1500,I100&lt;Barem!$M$24),H100/1500,IF(AND(H100&gt;=1500,H100&lt;2000,I100&lt;Barem!$M$25),H100/1500,IF(AND(H100&gt;=2000,H100&lt;3000,I100&lt;Barem!$M$26),H100/1500,IF(AND(H100&gt;=3000,I100&lt;Barem!$M$27),H100/1500,0))))))),IF(AND(H100&gt;=200,H100&lt;500,I100&lt;Barem!$N$21),H100/1500,IF(AND(H100&gt;=500,H100&lt;750,I100&lt;Barem!$N$22),H100/1500,IF(AND(H100&gt;=750,H100&lt;1000,I100&lt;Barem!$N$23),H100/1500,IF(AND(H100&gt;=1000,H100&lt;1500,I100&lt;Barem!$N$24),H100/1500,IF(AND(H100&gt;=1500,H100&lt;2000,I100&lt;Barem!$N$25),H100/1500,IF(AND(H100&gt;=2000,H100&lt;3000,I100&lt;Barem!$N$26),H100/1500,IF(AND(H100&gt;=3000,I100&lt;Barem!$N$27),H100/1500,0))))))))</f>
        <v>0</v>
      </c>
      <c r="R100" s="19">
        <f>IF(D100&gt;21,VLOOKUP(D100,Barem!$S$1:$T$141,2,1),0)</f>
        <v>0</v>
      </c>
      <c r="S100" s="102">
        <f>IF(D100&lt;1,0,IF(B100="F",VLOOKUP(I100,Barem!$W$2:$Y$13,2,1),VLOOKUP(I100,Barem!$W$14:$Y$25,2,1)))</f>
        <v>0</v>
      </c>
      <c r="T100" s="19">
        <f>VLOOKUP(A100,Participanti!A:C,3,0)</f>
        <v>0</v>
      </c>
      <c r="U100" s="17">
        <f t="shared" si="19"/>
        <v>3.4708333333333332</v>
      </c>
      <c r="V100" s="49"/>
      <c r="W100" s="146"/>
      <c r="X100" s="104">
        <f t="shared" si="15"/>
        <v>5</v>
      </c>
      <c r="Y100" s="63">
        <f t="shared" si="16"/>
        <v>1</v>
      </c>
      <c r="Z100" s="103" t="str">
        <f>VLOOKUP(A100,Participanti!A:E,5,0)</f>
        <v>Silver</v>
      </c>
    </row>
    <row r="101" spans="1:26" x14ac:dyDescent="0.2">
      <c r="A101" s="42" t="s">
        <v>207</v>
      </c>
      <c r="B101" s="1" t="str">
        <f>VLOOKUP(A101,Participanti!A:B,2,0)</f>
        <v>M</v>
      </c>
      <c r="C101" s="61">
        <v>2</v>
      </c>
      <c r="D101" s="43">
        <v>10.11</v>
      </c>
      <c r="E101" s="44">
        <v>3.7870370370370374E-2</v>
      </c>
      <c r="F101" s="44">
        <v>3.7905092592592594E-2</v>
      </c>
      <c r="G101" s="59">
        <f t="shared" si="17"/>
        <v>3.7887731481481488E-2</v>
      </c>
      <c r="H101" s="45">
        <v>70</v>
      </c>
      <c r="I101" s="11">
        <f t="shared" si="18"/>
        <v>3.7475500970802662E-3</v>
      </c>
      <c r="J101" s="31">
        <f t="shared" si="14"/>
        <v>2.407142857142857</v>
      </c>
      <c r="K101" s="31">
        <v>3.5</v>
      </c>
      <c r="L101" s="43">
        <v>2.5</v>
      </c>
      <c r="M101" s="93" t="s">
        <v>83</v>
      </c>
      <c r="N101" s="10">
        <f t="shared" si="20"/>
        <v>0.25</v>
      </c>
      <c r="O101" s="10">
        <f t="shared" si="20"/>
        <v>0.25</v>
      </c>
      <c r="P101" s="10">
        <f t="shared" si="20"/>
        <v>0.5</v>
      </c>
      <c r="Q101" s="33">
        <f>IF(B101="M",IF(AND(H101&gt;=200,H101&lt;500,I101&lt;Barem!$M$21),H101/1500,IF(AND(H101&gt;=500,H101&lt;750,I101&lt;Barem!$M$22),H101/1500,IF(AND(H101&gt;=750,H101&lt;1000,I101&lt;Barem!$M$23),H101/1500,IF(AND(H101&gt;=1000,H101&lt;1500,I101&lt;Barem!$M$24),H101/1500,IF(AND(H101&gt;=1500,H101&lt;2000,I101&lt;Barem!$M$25),H101/1500,IF(AND(H101&gt;=2000,H101&lt;3000,I101&lt;Barem!$M$26),H101/1500,IF(AND(H101&gt;=3000,I101&lt;Barem!$M$27),H101/1500,0))))))),IF(AND(H101&gt;=200,H101&lt;500,I101&lt;Barem!$N$21),H101/1500,IF(AND(H101&gt;=500,H101&lt;750,I101&lt;Barem!$N$22),H101/1500,IF(AND(H101&gt;=750,H101&lt;1000,I101&lt;Barem!$N$23),H101/1500,IF(AND(H101&gt;=1000,H101&lt;1500,I101&lt;Barem!$N$24),H101/1500,IF(AND(H101&gt;=1500,H101&lt;2000,I101&lt;Barem!$N$25),H101/1500,IF(AND(H101&gt;=2000,H101&lt;3000,I101&lt;Barem!$N$26),H101/1500,IF(AND(H101&gt;=3000,I101&lt;Barem!$N$27),H101/1500,0))))))))</f>
        <v>0</v>
      </c>
      <c r="R101" s="19">
        <f>IF(D101&gt;21,VLOOKUP(D101,Barem!$S$1:$T$141,2,1),0)</f>
        <v>0</v>
      </c>
      <c r="S101" s="102">
        <f>IF(D101&lt;1,0,IF(B101="F",VLOOKUP(I101,Barem!$W$2:$Y$13,2,1),VLOOKUP(I101,Barem!$W$14:$Y$25,2,1)))</f>
        <v>0</v>
      </c>
      <c r="T101" s="19">
        <f>VLOOKUP(A101,Participanti!A:C,3,0)</f>
        <v>0.4</v>
      </c>
      <c r="U101" s="17">
        <f t="shared" si="19"/>
        <v>3.1267857142857141</v>
      </c>
      <c r="V101" s="49"/>
      <c r="W101" s="146"/>
      <c r="X101" s="104">
        <f t="shared" si="15"/>
        <v>5</v>
      </c>
      <c r="Y101" s="63">
        <f t="shared" si="16"/>
        <v>1</v>
      </c>
      <c r="Z101" s="103" t="str">
        <f>VLOOKUP(A101,Participanti!A:E,5,0)</f>
        <v>Silver</v>
      </c>
    </row>
    <row r="102" spans="1:26" x14ac:dyDescent="0.2">
      <c r="A102" s="42" t="s">
        <v>206</v>
      </c>
      <c r="B102" s="1" t="str">
        <f>VLOOKUP(A102,Participanti!A:B,2,0)</f>
        <v>M</v>
      </c>
      <c r="C102" s="61">
        <v>2</v>
      </c>
      <c r="D102" s="43">
        <v>21.21</v>
      </c>
      <c r="E102" s="44">
        <v>8.4641203703703705E-2</v>
      </c>
      <c r="F102" s="44">
        <v>8.4641203703703705E-2</v>
      </c>
      <c r="G102" s="59">
        <f t="shared" si="17"/>
        <v>8.4641203703703705E-2</v>
      </c>
      <c r="H102" s="45">
        <v>348</v>
      </c>
      <c r="I102" s="11">
        <f t="shared" si="18"/>
        <v>3.9906272373269073E-3</v>
      </c>
      <c r="J102" s="31">
        <f t="shared" si="14"/>
        <v>5</v>
      </c>
      <c r="K102" s="31">
        <v>3.25</v>
      </c>
      <c r="L102" s="43">
        <v>3.25</v>
      </c>
      <c r="M102" s="93" t="s">
        <v>82</v>
      </c>
      <c r="N102" s="10">
        <f t="shared" ref="N102:P121" si="21">IF($M102=N$1,50%,25%)</f>
        <v>0.5</v>
      </c>
      <c r="O102" s="10">
        <f t="shared" si="21"/>
        <v>0.25</v>
      </c>
      <c r="P102" s="10">
        <f t="shared" si="21"/>
        <v>0.25</v>
      </c>
      <c r="Q102" s="33">
        <f>IF(B102="M",IF(AND(H102&gt;=200,H102&lt;500,I102&lt;Barem!$M$21),H102/1500,IF(AND(H102&gt;=500,H102&lt;750,I102&lt;Barem!$M$22),H102/1500,IF(AND(H102&gt;=750,H102&lt;1000,I102&lt;Barem!$M$23),H102/1500,IF(AND(H102&gt;=1000,H102&lt;1500,I102&lt;Barem!$M$24),H102/1500,IF(AND(H102&gt;=1500,H102&lt;2000,I102&lt;Barem!$M$25),H102/1500,IF(AND(H102&gt;=2000,H102&lt;3000,I102&lt;Barem!$M$26),H102/1500,IF(AND(H102&gt;=3000,I102&lt;Barem!$M$27),H102/1500,0))))))),IF(AND(H102&gt;=200,H102&lt;500,I102&lt;Barem!$N$21),H102/1500,IF(AND(H102&gt;=500,H102&lt;750,I102&lt;Barem!$N$22),H102/1500,IF(AND(H102&gt;=750,H102&lt;1000,I102&lt;Barem!$N$23),H102/1500,IF(AND(H102&gt;=1000,H102&lt;1500,I102&lt;Barem!$N$24),H102/1500,IF(AND(H102&gt;=1500,H102&lt;2000,I102&lt;Barem!$N$25),H102/1500,IF(AND(H102&gt;=2000,H102&lt;3000,I102&lt;Barem!$N$26),H102/1500,IF(AND(H102&gt;=3000,I102&lt;Barem!$N$27),H102/1500,0))))))))</f>
        <v>0.23200000000000001</v>
      </c>
      <c r="R102" s="19">
        <f>IF(D102&gt;21,VLOOKUP(D102,Barem!$S$1:$T$141,2,1),0)</f>
        <v>0</v>
      </c>
      <c r="S102" s="102">
        <f>IF(D102&lt;1,0,IF(B102="F",VLOOKUP(I102,Barem!$W$2:$Y$13,2,1),VLOOKUP(I102,Barem!$W$14:$Y$25,2,1)))</f>
        <v>0</v>
      </c>
      <c r="T102" s="19">
        <f>VLOOKUP(A102,Participanti!A:C,3,0)</f>
        <v>0</v>
      </c>
      <c r="U102" s="17">
        <f t="shared" si="19"/>
        <v>4.3570000000000002</v>
      </c>
      <c r="V102" s="49"/>
      <c r="W102" s="146"/>
      <c r="X102" s="104">
        <f t="shared" si="15"/>
        <v>5</v>
      </c>
      <c r="Y102" s="63">
        <f t="shared" si="16"/>
        <v>1</v>
      </c>
      <c r="Z102" s="103" t="str">
        <f>VLOOKUP(A102,Participanti!A:E,5,0)</f>
        <v>Silver</v>
      </c>
    </row>
    <row r="103" spans="1:26" x14ac:dyDescent="0.2">
      <c r="A103" s="42" t="s">
        <v>338</v>
      </c>
      <c r="B103" s="1" t="str">
        <f>VLOOKUP(A103,Participanti!A:B,2,0)</f>
        <v>F</v>
      </c>
      <c r="C103" s="61">
        <v>2</v>
      </c>
      <c r="D103" s="43">
        <v>6.51</v>
      </c>
      <c r="E103" s="44">
        <v>2.5520833333333333E-2</v>
      </c>
      <c r="F103" s="44">
        <v>2.5636574074074076E-2</v>
      </c>
      <c r="G103" s="59">
        <f t="shared" si="17"/>
        <v>2.5578703703703704E-2</v>
      </c>
      <c r="H103" s="45">
        <v>54</v>
      </c>
      <c r="I103" s="11">
        <f t="shared" si="18"/>
        <v>3.9291403538715365E-3</v>
      </c>
      <c r="J103" s="31">
        <f t="shared" si="14"/>
        <v>1.6274999999999999</v>
      </c>
      <c r="K103" s="31">
        <v>3.75</v>
      </c>
      <c r="L103" s="43">
        <v>1.25</v>
      </c>
      <c r="M103" s="93" t="s">
        <v>80</v>
      </c>
      <c r="N103" s="10">
        <f t="shared" si="21"/>
        <v>0.25</v>
      </c>
      <c r="O103" s="10">
        <f t="shared" si="21"/>
        <v>0.5</v>
      </c>
      <c r="P103" s="10">
        <f t="shared" si="21"/>
        <v>0.25</v>
      </c>
      <c r="Q103" s="33">
        <f>IF(B103="M",IF(AND(H103&gt;=200,H103&lt;500,I103&lt;Barem!$M$21),H103/1500,IF(AND(H103&gt;=500,H103&lt;750,I103&lt;Barem!$M$22),H103/1500,IF(AND(H103&gt;=750,H103&lt;1000,I103&lt;Barem!$M$23),H103/1500,IF(AND(H103&gt;=1000,H103&lt;1500,I103&lt;Barem!$M$24),H103/1500,IF(AND(H103&gt;=1500,H103&lt;2000,I103&lt;Barem!$M$25),H103/1500,IF(AND(H103&gt;=2000,H103&lt;3000,I103&lt;Barem!$M$26),H103/1500,IF(AND(H103&gt;=3000,I103&lt;Barem!$M$27),H103/1500,0))))))),IF(AND(H103&gt;=200,H103&lt;500,I103&lt;Barem!$N$21),H103/1500,IF(AND(H103&gt;=500,H103&lt;750,I103&lt;Barem!$N$22),H103/1500,IF(AND(H103&gt;=750,H103&lt;1000,I103&lt;Barem!$N$23),H103/1500,IF(AND(H103&gt;=1000,H103&lt;1500,I103&lt;Barem!$N$24),H103/1500,IF(AND(H103&gt;=1500,H103&lt;2000,I103&lt;Barem!$N$25),H103/1500,IF(AND(H103&gt;=2000,H103&lt;3000,I103&lt;Barem!$N$26),H103/1500,IF(AND(H103&gt;=3000,I103&lt;Barem!$N$27),H103/1500,0))))))))</f>
        <v>0</v>
      </c>
      <c r="R103" s="19">
        <f>IF(D103&gt;21,VLOOKUP(D103,Barem!$S$1:$T$141,2,1),0)</f>
        <v>0</v>
      </c>
      <c r="S103" s="102">
        <f>IF(D103&lt;1,0,IF(B103="F",VLOOKUP(I103,Barem!$W$2:$Y$13,2,1),VLOOKUP(I103,Barem!$W$14:$Y$25,2,1)))</f>
        <v>0</v>
      </c>
      <c r="T103" s="19">
        <f>VLOOKUP(A103,Participanti!A:C,3,0)</f>
        <v>0</v>
      </c>
      <c r="U103" s="17">
        <f t="shared" si="19"/>
        <v>2.5943749999999999</v>
      </c>
      <c r="V103" s="49"/>
      <c r="W103" s="146"/>
      <c r="X103" s="104">
        <f t="shared" si="15"/>
        <v>5</v>
      </c>
      <c r="Y103" s="63">
        <f t="shared" si="16"/>
        <v>1</v>
      </c>
      <c r="Z103" s="103" t="str">
        <f>VLOOKUP(A103,Participanti!A:E,5,0)</f>
        <v>Silver</v>
      </c>
    </row>
    <row r="104" spans="1:26" x14ac:dyDescent="0.2">
      <c r="A104" s="42" t="s">
        <v>517</v>
      </c>
      <c r="B104" s="1" t="str">
        <f>VLOOKUP(A104,Participanti!A:B,2,0)</f>
        <v>M</v>
      </c>
      <c r="C104" s="61">
        <v>2</v>
      </c>
      <c r="D104" s="43">
        <v>27.01</v>
      </c>
      <c r="E104" s="44">
        <v>9.1874999999999998E-2</v>
      </c>
      <c r="F104" s="44">
        <v>0.10123842592592593</v>
      </c>
      <c r="G104" s="59">
        <f t="shared" si="17"/>
        <v>9.6556712962962962E-2</v>
      </c>
      <c r="H104" s="45">
        <v>36</v>
      </c>
      <c r="I104" s="11">
        <f t="shared" si="18"/>
        <v>3.5748505354669738E-3</v>
      </c>
      <c r="J104" s="31">
        <f t="shared" si="14"/>
        <v>5</v>
      </c>
      <c r="K104" s="31">
        <v>3.75</v>
      </c>
      <c r="L104" s="43">
        <v>1.5</v>
      </c>
      <c r="M104" s="93" t="s">
        <v>82</v>
      </c>
      <c r="N104" s="10">
        <f t="shared" si="21"/>
        <v>0.5</v>
      </c>
      <c r="O104" s="10">
        <f t="shared" si="21"/>
        <v>0.25</v>
      </c>
      <c r="P104" s="10">
        <f t="shared" si="21"/>
        <v>0.25</v>
      </c>
      <c r="Q104" s="33">
        <f>IF(B104="M",IF(AND(H104&gt;=200,H104&lt;500,I104&lt;Barem!$M$21),H104/1500,IF(AND(H104&gt;=500,H104&lt;750,I104&lt;Barem!$M$22),H104/1500,IF(AND(H104&gt;=750,H104&lt;1000,I104&lt;Barem!$M$23),H104/1500,IF(AND(H104&gt;=1000,H104&lt;1500,I104&lt;Barem!$M$24),H104/1500,IF(AND(H104&gt;=1500,H104&lt;2000,I104&lt;Barem!$M$25),H104/1500,IF(AND(H104&gt;=2000,H104&lt;3000,I104&lt;Barem!$M$26),H104/1500,IF(AND(H104&gt;=3000,I104&lt;Barem!$M$27),H104/1500,0))))))),IF(AND(H104&gt;=200,H104&lt;500,I104&lt;Barem!$N$21),H104/1500,IF(AND(H104&gt;=500,H104&lt;750,I104&lt;Barem!$N$22),H104/1500,IF(AND(H104&gt;=750,H104&lt;1000,I104&lt;Barem!$N$23),H104/1500,IF(AND(H104&gt;=1000,H104&lt;1500,I104&lt;Barem!$N$24),H104/1500,IF(AND(H104&gt;=1500,H104&lt;2000,I104&lt;Barem!$N$25),H104/1500,IF(AND(H104&gt;=2000,H104&lt;3000,I104&lt;Barem!$N$26),H104/1500,IF(AND(H104&gt;=3000,I104&lt;Barem!$N$27),H104/1500,0))))))))</f>
        <v>0</v>
      </c>
      <c r="R104" s="19">
        <f>IF(D104&gt;21,VLOOKUP(D104,Barem!$S$1:$T$141,2,1),0)</f>
        <v>0.3</v>
      </c>
      <c r="S104" s="102">
        <f>IF(D104&lt;1,0,IF(B104="F",VLOOKUP(I104,Barem!$W$2:$Y$13,2,1),VLOOKUP(I104,Barem!$W$14:$Y$25,2,1)))</f>
        <v>0</v>
      </c>
      <c r="T104" s="19">
        <f>VLOOKUP(A104,Participanti!A:C,3,0)</f>
        <v>0</v>
      </c>
      <c r="U104" s="17">
        <f t="shared" si="19"/>
        <v>4.1124999999999998</v>
      </c>
      <c r="V104" s="49"/>
      <c r="W104" s="146"/>
      <c r="X104" s="104">
        <f t="shared" si="15"/>
        <v>5</v>
      </c>
      <c r="Y104" s="63">
        <f t="shared" si="16"/>
        <v>1</v>
      </c>
      <c r="Z104" s="103" t="str">
        <f>VLOOKUP(A104,Participanti!A:E,5,0)</f>
        <v>Silver</v>
      </c>
    </row>
    <row r="105" spans="1:26" x14ac:dyDescent="0.2">
      <c r="A105" s="42" t="s">
        <v>17</v>
      </c>
      <c r="B105" s="1" t="str">
        <f>VLOOKUP(A105,Participanti!A:B,2,0)</f>
        <v>M</v>
      </c>
      <c r="C105" s="61">
        <v>2</v>
      </c>
      <c r="D105" s="43">
        <v>18.55</v>
      </c>
      <c r="E105" s="44">
        <v>6.0057870370370373E-2</v>
      </c>
      <c r="F105" s="44">
        <v>6.0057870370370373E-2</v>
      </c>
      <c r="G105" s="59">
        <f t="shared" si="17"/>
        <v>6.0057870370370373E-2</v>
      </c>
      <c r="H105" s="45">
        <v>147</v>
      </c>
      <c r="I105" s="11">
        <f t="shared" si="18"/>
        <v>3.2376210442248178E-3</v>
      </c>
      <c r="J105" s="31">
        <f t="shared" si="14"/>
        <v>4.416666666666667</v>
      </c>
      <c r="K105" s="31">
        <v>4.25</v>
      </c>
      <c r="L105" s="43">
        <v>2.5</v>
      </c>
      <c r="M105" s="93" t="s">
        <v>82</v>
      </c>
      <c r="N105" s="10">
        <f t="shared" si="21"/>
        <v>0.5</v>
      </c>
      <c r="O105" s="10">
        <f t="shared" si="21"/>
        <v>0.25</v>
      </c>
      <c r="P105" s="10">
        <f t="shared" si="21"/>
        <v>0.25</v>
      </c>
      <c r="Q105" s="33">
        <f>IF(B105="M",IF(AND(H105&gt;=200,H105&lt;500,I105&lt;Barem!$M$21),H105/1500,IF(AND(H105&gt;=500,H105&lt;750,I105&lt;Barem!$M$22),H105/1500,IF(AND(H105&gt;=750,H105&lt;1000,I105&lt;Barem!$M$23),H105/1500,IF(AND(H105&gt;=1000,H105&lt;1500,I105&lt;Barem!$M$24),H105/1500,IF(AND(H105&gt;=1500,H105&lt;2000,I105&lt;Barem!$M$25),H105/1500,IF(AND(H105&gt;=2000,H105&lt;3000,I105&lt;Barem!$M$26),H105/1500,IF(AND(H105&gt;=3000,I105&lt;Barem!$M$27),H105/1500,0))))))),IF(AND(H105&gt;=200,H105&lt;500,I105&lt;Barem!$N$21),H105/1500,IF(AND(H105&gt;=500,H105&lt;750,I105&lt;Barem!$N$22),H105/1500,IF(AND(H105&gt;=750,H105&lt;1000,I105&lt;Barem!$N$23),H105/1500,IF(AND(H105&gt;=1000,H105&lt;1500,I105&lt;Barem!$N$24),H105/1500,IF(AND(H105&gt;=1500,H105&lt;2000,I105&lt;Barem!$N$25),H105/1500,IF(AND(H105&gt;=2000,H105&lt;3000,I105&lt;Barem!$N$26),H105/1500,IF(AND(H105&gt;=3000,I105&lt;Barem!$N$27),H105/1500,0))))))))</f>
        <v>0</v>
      </c>
      <c r="R105" s="19">
        <f>IF(D105&gt;21,VLOOKUP(D105,Barem!$S$1:$T$141,2,1),0)</f>
        <v>0</v>
      </c>
      <c r="S105" s="102">
        <f>IF(D105&lt;1,0,IF(B105="F",VLOOKUP(I105,Barem!$W$2:$Y$13,2,1),VLOOKUP(I105,Barem!$W$14:$Y$25,2,1)))</f>
        <v>0</v>
      </c>
      <c r="T105" s="19">
        <f>VLOOKUP(A105,Participanti!A:C,3,0)</f>
        <v>0</v>
      </c>
      <c r="U105" s="17">
        <f t="shared" si="19"/>
        <v>3.8958333333333335</v>
      </c>
      <c r="V105" s="49"/>
      <c r="W105" s="146"/>
      <c r="X105" s="104">
        <f t="shared" si="15"/>
        <v>2</v>
      </c>
      <c r="Y105" s="63">
        <f t="shared" si="16"/>
        <v>1</v>
      </c>
      <c r="Z105" s="103" t="str">
        <f>VLOOKUP(A105,Participanti!A:E,5,0)</f>
        <v>Silver</v>
      </c>
    </row>
    <row r="106" spans="1:26" x14ac:dyDescent="0.2">
      <c r="A106" s="42" t="s">
        <v>342</v>
      </c>
      <c r="B106" s="1" t="str">
        <f>VLOOKUP(A106,Participanti!A:B,2,0)</f>
        <v>M</v>
      </c>
      <c r="C106" s="61">
        <v>2</v>
      </c>
      <c r="D106" s="43">
        <v>18.02</v>
      </c>
      <c r="E106" s="44">
        <v>7.6516203703703697E-2</v>
      </c>
      <c r="F106" s="44">
        <v>8.0659722222222216E-2</v>
      </c>
      <c r="G106" s="59">
        <f t="shared" si="17"/>
        <v>7.8587962962962957E-2</v>
      </c>
      <c r="H106" s="45">
        <v>21</v>
      </c>
      <c r="I106" s="11">
        <f t="shared" si="18"/>
        <v>4.3611522177004975E-3</v>
      </c>
      <c r="J106" s="31">
        <f t="shared" si="14"/>
        <v>4.2904761904761903</v>
      </c>
      <c r="K106" s="31">
        <v>2</v>
      </c>
      <c r="L106" s="43">
        <v>3</v>
      </c>
      <c r="M106" s="93" t="s">
        <v>83</v>
      </c>
      <c r="N106" s="10">
        <f t="shared" si="21"/>
        <v>0.25</v>
      </c>
      <c r="O106" s="10">
        <f t="shared" si="21"/>
        <v>0.25</v>
      </c>
      <c r="P106" s="10">
        <f t="shared" si="21"/>
        <v>0.5</v>
      </c>
      <c r="Q106" s="33">
        <f>IF(B106="M",IF(AND(H106&gt;=200,H106&lt;500,I106&lt;Barem!$M$21),H106/1500,IF(AND(H106&gt;=500,H106&lt;750,I106&lt;Barem!$M$22),H106/1500,IF(AND(H106&gt;=750,H106&lt;1000,I106&lt;Barem!$M$23),H106/1500,IF(AND(H106&gt;=1000,H106&lt;1500,I106&lt;Barem!$M$24),H106/1500,IF(AND(H106&gt;=1500,H106&lt;2000,I106&lt;Barem!$M$25),H106/1500,IF(AND(H106&gt;=2000,H106&lt;3000,I106&lt;Barem!$M$26),H106/1500,IF(AND(H106&gt;=3000,I106&lt;Barem!$M$27),H106/1500,0))))))),IF(AND(H106&gt;=200,H106&lt;500,I106&lt;Barem!$N$21),H106/1500,IF(AND(H106&gt;=500,H106&lt;750,I106&lt;Barem!$N$22),H106/1500,IF(AND(H106&gt;=750,H106&lt;1000,I106&lt;Barem!$N$23),H106/1500,IF(AND(H106&gt;=1000,H106&lt;1500,I106&lt;Barem!$N$24),H106/1500,IF(AND(H106&gt;=1500,H106&lt;2000,I106&lt;Barem!$N$25),H106/1500,IF(AND(H106&gt;=2000,H106&lt;3000,I106&lt;Barem!$N$26),H106/1500,IF(AND(H106&gt;=3000,I106&lt;Barem!$N$27),H106/1500,0))))))))</f>
        <v>0</v>
      </c>
      <c r="R106" s="19">
        <f>IF(D106&gt;21,VLOOKUP(D106,Barem!$S$1:$T$141,2,1),0)</f>
        <v>0</v>
      </c>
      <c r="S106" s="102">
        <f>IF(D106&lt;1,0,IF(B106="F",VLOOKUP(I106,Barem!$W$2:$Y$13,2,1),VLOOKUP(I106,Barem!$W$14:$Y$25,2,1)))</f>
        <v>0</v>
      </c>
      <c r="T106" s="19">
        <f>VLOOKUP(A106,Participanti!A:C,3,0)</f>
        <v>0</v>
      </c>
      <c r="U106" s="17">
        <f t="shared" si="19"/>
        <v>3.0726190476190478</v>
      </c>
      <c r="V106" s="49"/>
      <c r="W106" s="146"/>
      <c r="X106" s="104">
        <f t="shared" si="15"/>
        <v>5</v>
      </c>
      <c r="Y106" s="63">
        <f t="shared" si="16"/>
        <v>1</v>
      </c>
      <c r="Z106" s="103" t="str">
        <f>VLOOKUP(A106,Participanti!A:E,5,0)</f>
        <v>Silver</v>
      </c>
    </row>
    <row r="107" spans="1:26" x14ac:dyDescent="0.2">
      <c r="A107" s="42" t="s">
        <v>395</v>
      </c>
      <c r="B107" s="1" t="str">
        <f>VLOOKUP(A107,Participanti!A:B,2,0)</f>
        <v>M</v>
      </c>
      <c r="C107" s="61">
        <v>2</v>
      </c>
      <c r="D107" s="43">
        <v>16.41</v>
      </c>
      <c r="E107" s="44">
        <v>6.3032407407407412E-2</v>
      </c>
      <c r="F107" s="44">
        <v>6.3425925925925927E-2</v>
      </c>
      <c r="G107" s="59">
        <f t="shared" si="17"/>
        <v>6.322916666666667E-2</v>
      </c>
      <c r="H107" s="45">
        <v>188</v>
      </c>
      <c r="I107" s="11">
        <f t="shared" si="18"/>
        <v>3.8530875482429413E-3</v>
      </c>
      <c r="J107" s="31">
        <f t="shared" si="14"/>
        <v>3.907142857142857</v>
      </c>
      <c r="K107" s="31">
        <v>4</v>
      </c>
      <c r="L107" s="43">
        <v>1.5</v>
      </c>
      <c r="M107" s="93" t="s">
        <v>82</v>
      </c>
      <c r="N107" s="10">
        <f t="shared" si="21"/>
        <v>0.5</v>
      </c>
      <c r="O107" s="10">
        <f t="shared" si="21"/>
        <v>0.25</v>
      </c>
      <c r="P107" s="10">
        <f t="shared" si="21"/>
        <v>0.25</v>
      </c>
      <c r="Q107" s="33">
        <f>IF(B107="M",IF(AND(H107&gt;=200,H107&lt;500,I107&lt;Barem!$M$21),H107/1500,IF(AND(H107&gt;=500,H107&lt;750,I107&lt;Barem!$M$22),H107/1500,IF(AND(H107&gt;=750,H107&lt;1000,I107&lt;Barem!$M$23),H107/1500,IF(AND(H107&gt;=1000,H107&lt;1500,I107&lt;Barem!$M$24),H107/1500,IF(AND(H107&gt;=1500,H107&lt;2000,I107&lt;Barem!$M$25),H107/1500,IF(AND(H107&gt;=2000,H107&lt;3000,I107&lt;Barem!$M$26),H107/1500,IF(AND(H107&gt;=3000,I107&lt;Barem!$M$27),H107/1500,0))))))),IF(AND(H107&gt;=200,H107&lt;500,I107&lt;Barem!$N$21),H107/1500,IF(AND(H107&gt;=500,H107&lt;750,I107&lt;Barem!$N$22),H107/1500,IF(AND(H107&gt;=750,H107&lt;1000,I107&lt;Barem!$N$23),H107/1500,IF(AND(H107&gt;=1000,H107&lt;1500,I107&lt;Barem!$N$24),H107/1500,IF(AND(H107&gt;=1500,H107&lt;2000,I107&lt;Barem!$N$25),H107/1500,IF(AND(H107&gt;=2000,H107&lt;3000,I107&lt;Barem!$N$26),H107/1500,IF(AND(H107&gt;=3000,I107&lt;Barem!$N$27),H107/1500,0))))))))</f>
        <v>0</v>
      </c>
      <c r="R107" s="19">
        <f>IF(D107&gt;21,VLOOKUP(D107,Barem!$S$1:$T$141,2,1),0)</f>
        <v>0</v>
      </c>
      <c r="S107" s="102">
        <f>IF(D107&lt;1,0,IF(B107="F",VLOOKUP(I107,Barem!$W$2:$Y$13,2,1),VLOOKUP(I107,Barem!$W$14:$Y$25,2,1)))</f>
        <v>0</v>
      </c>
      <c r="T107" s="19">
        <f>VLOOKUP(A107,Participanti!A:C,3,0)</f>
        <v>0</v>
      </c>
      <c r="U107" s="17">
        <f t="shared" si="19"/>
        <v>3.3285714285714283</v>
      </c>
      <c r="V107" s="49"/>
      <c r="W107" s="146"/>
      <c r="X107" s="104">
        <f t="shared" si="15"/>
        <v>5</v>
      </c>
      <c r="Y107" s="63">
        <f t="shared" si="16"/>
        <v>1</v>
      </c>
      <c r="Z107" s="103" t="str">
        <f>VLOOKUP(A107,Participanti!A:E,5,0)</f>
        <v>Silver</v>
      </c>
    </row>
    <row r="108" spans="1:26" x14ac:dyDescent="0.2">
      <c r="A108" s="42" t="s">
        <v>397</v>
      </c>
      <c r="B108" s="1" t="str">
        <f>VLOOKUP(A108,Participanti!A:B,2,0)</f>
        <v>M</v>
      </c>
      <c r="C108" s="61">
        <v>2</v>
      </c>
      <c r="D108" s="43">
        <v>5.58</v>
      </c>
      <c r="E108" s="44">
        <v>2.3425925925925926E-2</v>
      </c>
      <c r="F108" s="44">
        <v>2.3645833333333335E-2</v>
      </c>
      <c r="G108" s="59">
        <f t="shared" si="17"/>
        <v>2.3535879629629629E-2</v>
      </c>
      <c r="H108" s="45">
        <v>25</v>
      </c>
      <c r="I108" s="11">
        <f t="shared" si="18"/>
        <v>4.2178995752024427E-3</v>
      </c>
      <c r="J108" s="31">
        <f t="shared" si="14"/>
        <v>1.3285714285714285</v>
      </c>
      <c r="K108" s="31">
        <v>2.5</v>
      </c>
      <c r="L108" s="43">
        <v>2.5</v>
      </c>
      <c r="M108" s="93" t="s">
        <v>83</v>
      </c>
      <c r="N108" s="10">
        <f t="shared" si="21"/>
        <v>0.25</v>
      </c>
      <c r="O108" s="10">
        <f t="shared" si="21"/>
        <v>0.25</v>
      </c>
      <c r="P108" s="10">
        <f t="shared" si="21"/>
        <v>0.5</v>
      </c>
      <c r="Q108" s="33">
        <f>IF(B108="M",IF(AND(H108&gt;=200,H108&lt;500,I108&lt;Barem!$M$21),H108/1500,IF(AND(H108&gt;=500,H108&lt;750,I108&lt;Barem!$M$22),H108/1500,IF(AND(H108&gt;=750,H108&lt;1000,I108&lt;Barem!$M$23),H108/1500,IF(AND(H108&gt;=1000,H108&lt;1500,I108&lt;Barem!$M$24),H108/1500,IF(AND(H108&gt;=1500,H108&lt;2000,I108&lt;Barem!$M$25),H108/1500,IF(AND(H108&gt;=2000,H108&lt;3000,I108&lt;Barem!$M$26),H108/1500,IF(AND(H108&gt;=3000,I108&lt;Barem!$M$27),H108/1500,0))))))),IF(AND(H108&gt;=200,H108&lt;500,I108&lt;Barem!$N$21),H108/1500,IF(AND(H108&gt;=500,H108&lt;750,I108&lt;Barem!$N$22),H108/1500,IF(AND(H108&gt;=750,H108&lt;1000,I108&lt;Barem!$N$23),H108/1500,IF(AND(H108&gt;=1000,H108&lt;1500,I108&lt;Barem!$N$24),H108/1500,IF(AND(H108&gt;=1500,H108&lt;2000,I108&lt;Barem!$N$25),H108/1500,IF(AND(H108&gt;=2000,H108&lt;3000,I108&lt;Barem!$N$26),H108/1500,IF(AND(H108&gt;=3000,I108&lt;Barem!$N$27),H108/1500,0))))))))</f>
        <v>0</v>
      </c>
      <c r="R108" s="19">
        <f>IF(D108&gt;21,VLOOKUP(D108,Barem!$S$1:$T$141,2,1),0)</f>
        <v>0</v>
      </c>
      <c r="S108" s="102">
        <f>IF(D108&lt;1,0,IF(B108="F",VLOOKUP(I108,Barem!$W$2:$Y$13,2,1),VLOOKUP(I108,Barem!$W$14:$Y$25,2,1)))</f>
        <v>0</v>
      </c>
      <c r="T108" s="19">
        <f>VLOOKUP(A108,Participanti!A:C,3,0)</f>
        <v>0</v>
      </c>
      <c r="U108" s="17">
        <f t="shared" si="19"/>
        <v>2.2071428571428573</v>
      </c>
      <c r="V108" s="49"/>
      <c r="W108" s="146"/>
      <c r="X108" s="104">
        <f t="shared" si="15"/>
        <v>2</v>
      </c>
      <c r="Y108" s="63">
        <f t="shared" si="16"/>
        <v>1</v>
      </c>
      <c r="Z108" s="103" t="str">
        <f>VLOOKUP(A108,Participanti!A:E,5,0)</f>
        <v>Silver</v>
      </c>
    </row>
    <row r="109" spans="1:26" x14ac:dyDescent="0.2">
      <c r="A109" s="42" t="s">
        <v>174</v>
      </c>
      <c r="B109" s="1" t="str">
        <f>VLOOKUP(A109,Participanti!A:B,2,0)</f>
        <v>M</v>
      </c>
      <c r="C109" s="61">
        <v>2</v>
      </c>
      <c r="D109" s="43">
        <v>9.52</v>
      </c>
      <c r="E109" s="44">
        <v>3.6284722222222225E-2</v>
      </c>
      <c r="F109" s="44">
        <v>3.8877314814814816E-2</v>
      </c>
      <c r="G109" s="59">
        <f t="shared" si="17"/>
        <v>3.7581018518518521E-2</v>
      </c>
      <c r="H109" s="45">
        <v>50</v>
      </c>
      <c r="I109" s="11">
        <f t="shared" si="18"/>
        <v>3.9475859788359793E-3</v>
      </c>
      <c r="J109" s="31">
        <f t="shared" si="14"/>
        <v>2.2666666666666666</v>
      </c>
      <c r="K109" s="31">
        <v>3.25</v>
      </c>
      <c r="L109" s="43">
        <v>2.5</v>
      </c>
      <c r="M109" s="93" t="s">
        <v>83</v>
      </c>
      <c r="N109" s="10">
        <f t="shared" si="21"/>
        <v>0.25</v>
      </c>
      <c r="O109" s="10">
        <f t="shared" si="21"/>
        <v>0.25</v>
      </c>
      <c r="P109" s="10">
        <f t="shared" si="21"/>
        <v>0.5</v>
      </c>
      <c r="Q109" s="33">
        <f>IF(B109="M",IF(AND(H109&gt;=200,H109&lt;500,I109&lt;Barem!$M$21),H109/1500,IF(AND(H109&gt;=500,H109&lt;750,I109&lt;Barem!$M$22),H109/1500,IF(AND(H109&gt;=750,H109&lt;1000,I109&lt;Barem!$M$23),H109/1500,IF(AND(H109&gt;=1000,H109&lt;1500,I109&lt;Barem!$M$24),H109/1500,IF(AND(H109&gt;=1500,H109&lt;2000,I109&lt;Barem!$M$25),H109/1500,IF(AND(H109&gt;=2000,H109&lt;3000,I109&lt;Barem!$M$26),H109/1500,IF(AND(H109&gt;=3000,I109&lt;Barem!$M$27),H109/1500,0))))))),IF(AND(H109&gt;=200,H109&lt;500,I109&lt;Barem!$N$21),H109/1500,IF(AND(H109&gt;=500,H109&lt;750,I109&lt;Barem!$N$22),H109/1500,IF(AND(H109&gt;=750,H109&lt;1000,I109&lt;Barem!$N$23),H109/1500,IF(AND(H109&gt;=1000,H109&lt;1500,I109&lt;Barem!$N$24),H109/1500,IF(AND(H109&gt;=1500,H109&lt;2000,I109&lt;Barem!$N$25),H109/1500,IF(AND(H109&gt;=2000,H109&lt;3000,I109&lt;Barem!$N$26),H109/1500,IF(AND(H109&gt;=3000,I109&lt;Barem!$N$27),H109/1500,0))))))))</f>
        <v>0</v>
      </c>
      <c r="R109" s="19">
        <f>IF(D109&gt;21,VLOOKUP(D109,Barem!$S$1:$T$141,2,1),0)</f>
        <v>0</v>
      </c>
      <c r="S109" s="102">
        <f>IF(D109&lt;1,0,IF(B109="F",VLOOKUP(I109,Barem!$W$2:$Y$13,2,1),VLOOKUP(I109,Barem!$W$14:$Y$25,2,1)))</f>
        <v>0</v>
      </c>
      <c r="T109" s="19">
        <f>VLOOKUP(A109,Participanti!A:C,3,0)</f>
        <v>0</v>
      </c>
      <c r="U109" s="17">
        <f t="shared" si="19"/>
        <v>2.6291666666666664</v>
      </c>
      <c r="V109" s="49"/>
      <c r="W109" s="146"/>
      <c r="X109" s="104">
        <f t="shared" si="15"/>
        <v>5</v>
      </c>
      <c r="Y109" s="63">
        <f t="shared" si="16"/>
        <v>1</v>
      </c>
      <c r="Z109" s="103" t="str">
        <f>VLOOKUP(A109,Participanti!A:E,5,0)</f>
        <v>Silver</v>
      </c>
    </row>
    <row r="110" spans="1:26" x14ac:dyDescent="0.2">
      <c r="A110" s="42" t="s">
        <v>323</v>
      </c>
      <c r="B110" s="1" t="str">
        <f>VLOOKUP(A110,Participanti!A:B,2,0)</f>
        <v>M</v>
      </c>
      <c r="C110" s="61">
        <v>2</v>
      </c>
      <c r="D110" s="43">
        <v>19.850000000000001</v>
      </c>
      <c r="E110" s="44">
        <v>9.1574074074074072E-2</v>
      </c>
      <c r="F110" s="44">
        <v>0.11065972222222223</v>
      </c>
      <c r="G110" s="59">
        <f t="shared" si="17"/>
        <v>0.10111689814814814</v>
      </c>
      <c r="H110" s="45">
        <v>710</v>
      </c>
      <c r="I110" s="11">
        <f t="shared" si="18"/>
        <v>5.0940502845414678E-3</v>
      </c>
      <c r="J110" s="31">
        <f t="shared" si="14"/>
        <v>4.7261904761904763</v>
      </c>
      <c r="K110" s="31">
        <v>0.5</v>
      </c>
      <c r="L110" s="43">
        <v>4.25</v>
      </c>
      <c r="M110" s="93" t="s">
        <v>82</v>
      </c>
      <c r="N110" s="10">
        <f t="shared" si="21"/>
        <v>0.5</v>
      </c>
      <c r="O110" s="10">
        <f t="shared" si="21"/>
        <v>0.25</v>
      </c>
      <c r="P110" s="10">
        <f t="shared" si="21"/>
        <v>0.25</v>
      </c>
      <c r="Q110" s="33">
        <f>IF(B110="M",IF(AND(H110&gt;=200,H110&lt;500,I110&lt;Barem!$M$21),H110/1500,IF(AND(H110&gt;=500,H110&lt;750,I110&lt;Barem!$M$22),H110/1500,IF(AND(H110&gt;=750,H110&lt;1000,I110&lt;Barem!$M$23),H110/1500,IF(AND(H110&gt;=1000,H110&lt;1500,I110&lt;Barem!$M$24),H110/1500,IF(AND(H110&gt;=1500,H110&lt;2000,I110&lt;Barem!$M$25),H110/1500,IF(AND(H110&gt;=2000,H110&lt;3000,I110&lt;Barem!$M$26),H110/1500,IF(AND(H110&gt;=3000,I110&lt;Barem!$M$27),H110/1500,0))))))),IF(AND(H110&gt;=200,H110&lt;500,I110&lt;Barem!$N$21),H110/1500,IF(AND(H110&gt;=500,H110&lt;750,I110&lt;Barem!$N$22),H110/1500,IF(AND(H110&gt;=750,H110&lt;1000,I110&lt;Barem!$N$23),H110/1500,IF(AND(H110&gt;=1000,H110&lt;1500,I110&lt;Barem!$N$24),H110/1500,IF(AND(H110&gt;=1500,H110&lt;2000,I110&lt;Barem!$N$25),H110/1500,IF(AND(H110&gt;=2000,H110&lt;3000,I110&lt;Barem!$N$26),H110/1500,IF(AND(H110&gt;=3000,I110&lt;Barem!$N$27),H110/1500,0))))))))</f>
        <v>0.47333333333333333</v>
      </c>
      <c r="R110" s="19">
        <f>IF(D110&gt;21,VLOOKUP(D110,Barem!$S$1:$T$141,2,1),0)</f>
        <v>0</v>
      </c>
      <c r="S110" s="102">
        <f>IF(D110&lt;1,0,IF(B110="F",VLOOKUP(I110,Barem!$W$2:$Y$13,2,1),VLOOKUP(I110,Barem!$W$14:$Y$25,2,1)))</f>
        <v>0</v>
      </c>
      <c r="T110" s="19">
        <f>VLOOKUP(A110,Participanti!A:C,3,0)</f>
        <v>0</v>
      </c>
      <c r="U110" s="17">
        <f t="shared" si="19"/>
        <v>4.0239285714285717</v>
      </c>
      <c r="V110" s="49"/>
      <c r="W110" s="146"/>
      <c r="X110" s="104">
        <f t="shared" si="15"/>
        <v>5</v>
      </c>
      <c r="Y110" s="63">
        <f t="shared" si="16"/>
        <v>1</v>
      </c>
      <c r="Z110" s="103" t="str">
        <f>VLOOKUP(A110,Participanti!A:E,5,0)</f>
        <v>Silver</v>
      </c>
    </row>
    <row r="111" spans="1:26" x14ac:dyDescent="0.2">
      <c r="A111" s="42" t="s">
        <v>58</v>
      </c>
      <c r="B111" s="1" t="str">
        <f>VLOOKUP(A111,Participanti!A:B,2,0)</f>
        <v>M</v>
      </c>
      <c r="C111" s="61">
        <v>2</v>
      </c>
      <c r="D111" s="43">
        <v>42.2</v>
      </c>
      <c r="E111" s="44">
        <v>0.17497685185185186</v>
      </c>
      <c r="F111" s="44">
        <v>0.17511574074074074</v>
      </c>
      <c r="G111" s="59">
        <f t="shared" si="17"/>
        <v>0.17504629629629631</v>
      </c>
      <c r="H111" s="45">
        <v>638</v>
      </c>
      <c r="I111" s="11">
        <f t="shared" si="18"/>
        <v>4.1480164999122349E-3</v>
      </c>
      <c r="J111" s="31">
        <f t="shared" si="14"/>
        <v>5</v>
      </c>
      <c r="K111" s="31">
        <v>3</v>
      </c>
      <c r="L111" s="43">
        <v>4.75</v>
      </c>
      <c r="M111" s="93" t="s">
        <v>82</v>
      </c>
      <c r="N111" s="10">
        <f t="shared" si="21"/>
        <v>0.5</v>
      </c>
      <c r="O111" s="10">
        <f t="shared" si="21"/>
        <v>0.25</v>
      </c>
      <c r="P111" s="10">
        <f t="shared" si="21"/>
        <v>0.25</v>
      </c>
      <c r="Q111" s="33">
        <f>IF(B111="M",IF(AND(H111&gt;=200,H111&lt;500,I111&lt;Barem!$M$21),H111/1500,IF(AND(H111&gt;=500,H111&lt;750,I111&lt;Barem!$M$22),H111/1500,IF(AND(H111&gt;=750,H111&lt;1000,I111&lt;Barem!$M$23),H111/1500,IF(AND(H111&gt;=1000,H111&lt;1500,I111&lt;Barem!$M$24),H111/1500,IF(AND(H111&gt;=1500,H111&lt;2000,I111&lt;Barem!$M$25),H111/1500,IF(AND(H111&gt;=2000,H111&lt;3000,I111&lt;Barem!$M$26),H111/1500,IF(AND(H111&gt;=3000,I111&lt;Barem!$M$27),H111/1500,0))))))),IF(AND(H111&gt;=200,H111&lt;500,I111&lt;Barem!$N$21),H111/1500,IF(AND(H111&gt;=500,H111&lt;750,I111&lt;Barem!$N$22),H111/1500,IF(AND(H111&gt;=750,H111&lt;1000,I111&lt;Barem!$N$23),H111/1500,IF(AND(H111&gt;=1000,H111&lt;1500,I111&lt;Barem!$N$24),H111/1500,IF(AND(H111&gt;=1500,H111&lt;2000,I111&lt;Barem!$N$25),H111/1500,IF(AND(H111&gt;=2000,H111&lt;3000,I111&lt;Barem!$N$26),H111/1500,IF(AND(H111&gt;=3000,I111&lt;Barem!$N$27),H111/1500,0))))))))</f>
        <v>0.42533333333333334</v>
      </c>
      <c r="R111" s="19">
        <f>IF(D111&gt;21,VLOOKUP(D111,Barem!$S$1:$T$141,2,1),0)</f>
        <v>1</v>
      </c>
      <c r="S111" s="102">
        <f>IF(D111&lt;1,0,IF(B111="F",VLOOKUP(I111,Barem!$W$2:$Y$13,2,1),VLOOKUP(I111,Barem!$W$14:$Y$25,2,1)))</f>
        <v>0</v>
      </c>
      <c r="T111" s="19">
        <f>VLOOKUP(A111,Participanti!A:C,3,0)</f>
        <v>0</v>
      </c>
      <c r="U111" s="17">
        <f t="shared" si="19"/>
        <v>5.8628333333333336</v>
      </c>
      <c r="V111" s="49"/>
      <c r="W111" s="146"/>
      <c r="X111" s="104">
        <f t="shared" si="15"/>
        <v>5</v>
      </c>
      <c r="Y111" s="63">
        <f t="shared" si="16"/>
        <v>1</v>
      </c>
      <c r="Z111" s="103" t="str">
        <f>VLOOKUP(A111,Participanti!A:E,5,0)</f>
        <v>Bronze</v>
      </c>
    </row>
    <row r="112" spans="1:26" x14ac:dyDescent="0.2">
      <c r="A112" s="42" t="s">
        <v>399</v>
      </c>
      <c r="B112" s="1" t="str">
        <f>VLOOKUP(A112,Participanti!A:B,2,0)</f>
        <v>M</v>
      </c>
      <c r="C112" s="61">
        <v>2</v>
      </c>
      <c r="D112" s="43">
        <v>18.07</v>
      </c>
      <c r="E112" s="44">
        <v>8.6342592592592596E-2</v>
      </c>
      <c r="F112" s="44">
        <v>8.7129629629629626E-2</v>
      </c>
      <c r="G112" s="59">
        <f t="shared" si="17"/>
        <v>8.6736111111111111E-2</v>
      </c>
      <c r="H112" s="45">
        <v>596</v>
      </c>
      <c r="I112" s="11">
        <f t="shared" si="18"/>
        <v>4.8000061489270121E-3</v>
      </c>
      <c r="J112" s="31">
        <f t="shared" si="14"/>
        <v>4.3023809523809522</v>
      </c>
      <c r="K112" s="31">
        <v>1</v>
      </c>
      <c r="L112" s="43">
        <v>3.25</v>
      </c>
      <c r="M112" s="93" t="s">
        <v>83</v>
      </c>
      <c r="N112" s="10">
        <f t="shared" si="21"/>
        <v>0.25</v>
      </c>
      <c r="O112" s="10">
        <f t="shared" si="21"/>
        <v>0.25</v>
      </c>
      <c r="P112" s="10">
        <f t="shared" si="21"/>
        <v>0.5</v>
      </c>
      <c r="Q112" s="33">
        <f>IF(B112="M",IF(AND(H112&gt;=200,H112&lt;500,I112&lt;Barem!$M$21),H112/1500,IF(AND(H112&gt;=500,H112&lt;750,I112&lt;Barem!$M$22),H112/1500,IF(AND(H112&gt;=750,H112&lt;1000,I112&lt;Barem!$M$23),H112/1500,IF(AND(H112&gt;=1000,H112&lt;1500,I112&lt;Barem!$M$24),H112/1500,IF(AND(H112&gt;=1500,H112&lt;2000,I112&lt;Barem!$M$25),H112/1500,IF(AND(H112&gt;=2000,H112&lt;3000,I112&lt;Barem!$M$26),H112/1500,IF(AND(H112&gt;=3000,I112&lt;Barem!$M$27),H112/1500,0))))))),IF(AND(H112&gt;=200,H112&lt;500,I112&lt;Barem!$N$21),H112/1500,IF(AND(H112&gt;=500,H112&lt;750,I112&lt;Barem!$N$22),H112/1500,IF(AND(H112&gt;=750,H112&lt;1000,I112&lt;Barem!$N$23),H112/1500,IF(AND(H112&gt;=1000,H112&lt;1500,I112&lt;Barem!$N$24),H112/1500,IF(AND(H112&gt;=1500,H112&lt;2000,I112&lt;Barem!$N$25),H112/1500,IF(AND(H112&gt;=2000,H112&lt;3000,I112&lt;Barem!$N$26),H112/1500,IF(AND(H112&gt;=3000,I112&lt;Barem!$N$27),H112/1500,0))))))))</f>
        <v>0.39733333333333332</v>
      </c>
      <c r="R112" s="19">
        <f>IF(D112&gt;21,VLOOKUP(D112,Barem!$S$1:$T$141,2,1),0)</f>
        <v>0</v>
      </c>
      <c r="S112" s="102">
        <f>IF(D112&lt;1,0,IF(B112="F",VLOOKUP(I112,Barem!$W$2:$Y$13,2,1),VLOOKUP(I112,Barem!$W$14:$Y$25,2,1)))</f>
        <v>0</v>
      </c>
      <c r="T112" s="19">
        <f>VLOOKUP(A112,Participanti!A:C,3,0)</f>
        <v>0.4</v>
      </c>
      <c r="U112" s="17">
        <f t="shared" si="19"/>
        <v>3.7479285714285715</v>
      </c>
      <c r="V112" s="49"/>
      <c r="W112" s="146"/>
      <c r="X112" s="104">
        <f t="shared" si="15"/>
        <v>5</v>
      </c>
      <c r="Y112" s="63">
        <f t="shared" si="16"/>
        <v>1</v>
      </c>
      <c r="Z112" s="103" t="str">
        <f>VLOOKUP(A112,Participanti!A:E,5,0)</f>
        <v>Bronze</v>
      </c>
    </row>
    <row r="113" spans="1:26" x14ac:dyDescent="0.2">
      <c r="A113" s="42" t="s">
        <v>520</v>
      </c>
      <c r="B113" s="1" t="str">
        <f>VLOOKUP(A113,Participanti!A:B,2,0)</f>
        <v>F</v>
      </c>
      <c r="C113" s="61">
        <v>2</v>
      </c>
      <c r="D113" s="43">
        <v>7.24</v>
      </c>
      <c r="E113" s="44">
        <v>4.1354166666666664E-2</v>
      </c>
      <c r="F113" s="44">
        <v>4.327546296296296E-2</v>
      </c>
      <c r="G113" s="59">
        <f t="shared" si="17"/>
        <v>4.2314814814814812E-2</v>
      </c>
      <c r="H113" s="45">
        <v>57</v>
      </c>
      <c r="I113" s="11">
        <f t="shared" si="18"/>
        <v>5.8445876816042557E-3</v>
      </c>
      <c r="J113" s="31">
        <f t="shared" si="14"/>
        <v>1.81</v>
      </c>
      <c r="K113" s="31">
        <v>0.5</v>
      </c>
      <c r="L113" s="43">
        <v>1.5</v>
      </c>
      <c r="M113" s="93" t="s">
        <v>83</v>
      </c>
      <c r="N113" s="10">
        <f t="shared" si="21"/>
        <v>0.25</v>
      </c>
      <c r="O113" s="10">
        <f t="shared" si="21"/>
        <v>0.25</v>
      </c>
      <c r="P113" s="10">
        <f t="shared" si="21"/>
        <v>0.5</v>
      </c>
      <c r="Q113" s="33">
        <f>IF(B113="M",IF(AND(H113&gt;=200,H113&lt;500,I113&lt;Barem!$M$21),H113/1500,IF(AND(H113&gt;=500,H113&lt;750,I113&lt;Barem!$M$22),H113/1500,IF(AND(H113&gt;=750,H113&lt;1000,I113&lt;Barem!$M$23),H113/1500,IF(AND(H113&gt;=1000,H113&lt;1500,I113&lt;Barem!$M$24),H113/1500,IF(AND(H113&gt;=1500,H113&lt;2000,I113&lt;Barem!$M$25),H113/1500,IF(AND(H113&gt;=2000,H113&lt;3000,I113&lt;Barem!$M$26),H113/1500,IF(AND(H113&gt;=3000,I113&lt;Barem!$M$27),H113/1500,0))))))),IF(AND(H113&gt;=200,H113&lt;500,I113&lt;Barem!$N$21),H113/1500,IF(AND(H113&gt;=500,H113&lt;750,I113&lt;Barem!$N$22),H113/1500,IF(AND(H113&gt;=750,H113&lt;1000,I113&lt;Barem!$N$23),H113/1500,IF(AND(H113&gt;=1000,H113&lt;1500,I113&lt;Barem!$N$24),H113/1500,IF(AND(H113&gt;=1500,H113&lt;2000,I113&lt;Barem!$N$25),H113/1500,IF(AND(H113&gt;=2000,H113&lt;3000,I113&lt;Barem!$N$26),H113/1500,IF(AND(H113&gt;=3000,I113&lt;Barem!$N$27),H113/1500,0))))))))</f>
        <v>0</v>
      </c>
      <c r="R113" s="19">
        <f>IF(D113&gt;21,VLOOKUP(D113,Barem!$S$1:$T$141,2,1),0)</f>
        <v>0</v>
      </c>
      <c r="S113" s="102">
        <f>IF(D113&lt;1,0,IF(B113="F",VLOOKUP(I113,Barem!$W$2:$Y$13,2,1),VLOOKUP(I113,Barem!$W$14:$Y$25,2,1)))</f>
        <v>0</v>
      </c>
      <c r="T113" s="19">
        <f>VLOOKUP(A113,Participanti!A:C,3,0)</f>
        <v>0</v>
      </c>
      <c r="U113" s="17">
        <f t="shared" si="19"/>
        <v>1.3275000000000001</v>
      </c>
      <c r="V113" s="49"/>
      <c r="W113" s="146"/>
      <c r="X113" s="104">
        <f t="shared" si="15"/>
        <v>3</v>
      </c>
      <c r="Y113" s="63">
        <f t="shared" si="16"/>
        <v>1</v>
      </c>
      <c r="Z113" s="103" t="str">
        <f>VLOOKUP(A113,Participanti!A:E,5,0)</f>
        <v>Bronze</v>
      </c>
    </row>
    <row r="114" spans="1:26" x14ac:dyDescent="0.2">
      <c r="A114" s="42" t="s">
        <v>21</v>
      </c>
      <c r="B114" s="1" t="str">
        <f>VLOOKUP(A114,Participanti!A:B,2,0)</f>
        <v>F</v>
      </c>
      <c r="C114" s="61">
        <v>2</v>
      </c>
      <c r="D114" s="43">
        <v>6.06</v>
      </c>
      <c r="E114" s="44">
        <v>2.431712962962963E-2</v>
      </c>
      <c r="F114" s="44">
        <v>3.2199074074074074E-2</v>
      </c>
      <c r="G114" s="59">
        <f t="shared" si="17"/>
        <v>2.8258101851851854E-2</v>
      </c>
      <c r="H114" s="45">
        <v>0</v>
      </c>
      <c r="I114" s="11">
        <f t="shared" si="18"/>
        <v>4.6630531108666426E-3</v>
      </c>
      <c r="J114" s="31">
        <f t="shared" si="14"/>
        <v>1.5149999999999999</v>
      </c>
      <c r="K114" s="31">
        <v>2.5</v>
      </c>
      <c r="L114" s="43">
        <v>0</v>
      </c>
      <c r="M114" s="93" t="s">
        <v>83</v>
      </c>
      <c r="N114" s="10">
        <f t="shared" si="21"/>
        <v>0.25</v>
      </c>
      <c r="O114" s="10">
        <f t="shared" si="21"/>
        <v>0.25</v>
      </c>
      <c r="P114" s="10">
        <f t="shared" si="21"/>
        <v>0.5</v>
      </c>
      <c r="Q114" s="33">
        <f>IF(B114="M",IF(AND(H114&gt;=200,H114&lt;500,I114&lt;Barem!$M$21),H114/1500,IF(AND(H114&gt;=500,H114&lt;750,I114&lt;Barem!$M$22),H114/1500,IF(AND(H114&gt;=750,H114&lt;1000,I114&lt;Barem!$M$23),H114/1500,IF(AND(H114&gt;=1000,H114&lt;1500,I114&lt;Barem!$M$24),H114/1500,IF(AND(H114&gt;=1500,H114&lt;2000,I114&lt;Barem!$M$25),H114/1500,IF(AND(H114&gt;=2000,H114&lt;3000,I114&lt;Barem!$M$26),H114/1500,IF(AND(H114&gt;=3000,I114&lt;Barem!$M$27),H114/1500,0))))))),IF(AND(H114&gt;=200,H114&lt;500,I114&lt;Barem!$N$21),H114/1500,IF(AND(H114&gt;=500,H114&lt;750,I114&lt;Barem!$N$22),H114/1500,IF(AND(H114&gt;=750,H114&lt;1000,I114&lt;Barem!$N$23),H114/1500,IF(AND(H114&gt;=1000,H114&lt;1500,I114&lt;Barem!$N$24),H114/1500,IF(AND(H114&gt;=1500,H114&lt;2000,I114&lt;Barem!$N$25),H114/1500,IF(AND(H114&gt;=2000,H114&lt;3000,I114&lt;Barem!$N$26),H114/1500,IF(AND(H114&gt;=3000,I114&lt;Barem!$N$27),H114/1500,0))))))))</f>
        <v>0</v>
      </c>
      <c r="R114" s="19">
        <f>IF(D114&gt;21,VLOOKUP(D114,Barem!$S$1:$T$141,2,1),0)</f>
        <v>0</v>
      </c>
      <c r="S114" s="102">
        <f>IF(D114&lt;1,0,IF(B114="F",VLOOKUP(I114,Barem!$W$2:$Y$13,2,1),VLOOKUP(I114,Barem!$W$14:$Y$25,2,1)))</f>
        <v>0</v>
      </c>
      <c r="T114" s="19">
        <f>VLOOKUP(A114,Participanti!A:C,3,0)</f>
        <v>0</v>
      </c>
      <c r="U114" s="17">
        <f t="shared" si="19"/>
        <v>1.0037499999999999</v>
      </c>
      <c r="V114" s="49"/>
      <c r="W114" s="146"/>
      <c r="X114" s="104">
        <f t="shared" si="15"/>
        <v>1</v>
      </c>
      <c r="Y114" s="63">
        <f t="shared" si="16"/>
        <v>1</v>
      </c>
      <c r="Z114" s="103" t="str">
        <f>VLOOKUP(A114,Participanti!A:E,5,0)</f>
        <v>Bronze</v>
      </c>
    </row>
    <row r="115" spans="1:26" x14ac:dyDescent="0.2">
      <c r="A115" s="42" t="s">
        <v>475</v>
      </c>
      <c r="B115" s="1" t="str">
        <f>VLOOKUP(A115,Participanti!A:B,2,0)</f>
        <v>F</v>
      </c>
      <c r="C115" s="61">
        <v>2</v>
      </c>
      <c r="D115" s="43">
        <v>21.27</v>
      </c>
      <c r="E115" s="44">
        <v>7.2835648148148149E-2</v>
      </c>
      <c r="F115" s="44">
        <v>7.4571759259259254E-2</v>
      </c>
      <c r="G115" s="59">
        <f t="shared" si="17"/>
        <v>7.3703703703703702E-2</v>
      </c>
      <c r="H115" s="45">
        <v>49</v>
      </c>
      <c r="I115" s="11">
        <f t="shared" si="18"/>
        <v>3.4651482700377859E-3</v>
      </c>
      <c r="J115" s="31">
        <f t="shared" si="14"/>
        <v>5</v>
      </c>
      <c r="K115" s="31">
        <v>4.5</v>
      </c>
      <c r="L115" s="43">
        <v>2.5</v>
      </c>
      <c r="M115" s="93" t="s">
        <v>82</v>
      </c>
      <c r="N115" s="10">
        <f t="shared" si="21"/>
        <v>0.5</v>
      </c>
      <c r="O115" s="10">
        <f t="shared" si="21"/>
        <v>0.25</v>
      </c>
      <c r="P115" s="10">
        <f t="shared" si="21"/>
        <v>0.25</v>
      </c>
      <c r="Q115" s="33">
        <f>IF(B115="M",IF(AND(H115&gt;=200,H115&lt;500,I115&lt;Barem!$M$21),H115/1500,IF(AND(H115&gt;=500,H115&lt;750,I115&lt;Barem!$M$22),H115/1500,IF(AND(H115&gt;=750,H115&lt;1000,I115&lt;Barem!$M$23),H115/1500,IF(AND(H115&gt;=1000,H115&lt;1500,I115&lt;Barem!$M$24),H115/1500,IF(AND(H115&gt;=1500,H115&lt;2000,I115&lt;Barem!$M$25),H115/1500,IF(AND(H115&gt;=2000,H115&lt;3000,I115&lt;Barem!$M$26),H115/1500,IF(AND(H115&gt;=3000,I115&lt;Barem!$M$27),H115/1500,0))))))),IF(AND(H115&gt;=200,H115&lt;500,I115&lt;Barem!$N$21),H115/1500,IF(AND(H115&gt;=500,H115&lt;750,I115&lt;Barem!$N$22),H115/1500,IF(AND(H115&gt;=750,H115&lt;1000,I115&lt;Barem!$N$23),H115/1500,IF(AND(H115&gt;=1000,H115&lt;1500,I115&lt;Barem!$N$24),H115/1500,IF(AND(H115&gt;=1500,H115&lt;2000,I115&lt;Barem!$N$25),H115/1500,IF(AND(H115&gt;=2000,H115&lt;3000,I115&lt;Barem!$N$26),H115/1500,IF(AND(H115&gt;=3000,I115&lt;Barem!$N$27),H115/1500,0))))))))</f>
        <v>0</v>
      </c>
      <c r="R115" s="19">
        <f>IF(D115&gt;21,VLOOKUP(D115,Barem!$S$1:$T$141,2,1),0)</f>
        <v>0</v>
      </c>
      <c r="S115" s="102">
        <f>IF(D115&lt;1,0,IF(B115="F",VLOOKUP(I115,Barem!$W$2:$Y$13,2,1),VLOOKUP(I115,Barem!$W$14:$Y$25,2,1)))</f>
        <v>0</v>
      </c>
      <c r="T115" s="19">
        <f>VLOOKUP(A115,Participanti!A:C,3,0)</f>
        <v>0</v>
      </c>
      <c r="U115" s="17">
        <f t="shared" si="19"/>
        <v>4.25</v>
      </c>
      <c r="V115" s="49"/>
      <c r="W115" s="146"/>
      <c r="X115" s="104">
        <f t="shared" si="15"/>
        <v>5</v>
      </c>
      <c r="Y115" s="63">
        <f t="shared" si="16"/>
        <v>1</v>
      </c>
      <c r="Z115" s="103" t="str">
        <f>VLOOKUP(A115,Participanti!A:E,5,0)</f>
        <v>Bronze</v>
      </c>
    </row>
    <row r="116" spans="1:26" x14ac:dyDescent="0.2">
      <c r="A116" s="42" t="s">
        <v>518</v>
      </c>
      <c r="B116" s="1" t="str">
        <f>VLOOKUP(A116,Participanti!A:B,2,0)</f>
        <v>M</v>
      </c>
      <c r="C116" s="61">
        <v>2</v>
      </c>
      <c r="D116" s="43">
        <v>21.26</v>
      </c>
      <c r="E116" s="44">
        <v>6.8252314814814821E-2</v>
      </c>
      <c r="F116" s="44">
        <v>6.8460648148148145E-2</v>
      </c>
      <c r="G116" s="59">
        <f t="shared" si="17"/>
        <v>6.835648148148149E-2</v>
      </c>
      <c r="H116" s="45">
        <v>190</v>
      </c>
      <c r="I116" s="11">
        <f t="shared" si="18"/>
        <v>3.215262534406467E-3</v>
      </c>
      <c r="J116" s="31">
        <f t="shared" si="14"/>
        <v>5</v>
      </c>
      <c r="K116" s="31">
        <f>IF(J116=0,0,IF(B116="F",VLOOKUP(I116,Barem!$G$2:$H$16,2,1),VLOOKUP(I116,Barem!$G$17:$H$31,2,1)))</f>
        <v>4.25</v>
      </c>
      <c r="L116" s="43">
        <v>1.5</v>
      </c>
      <c r="M116" s="93" t="s">
        <v>82</v>
      </c>
      <c r="N116" s="10">
        <f t="shared" si="21"/>
        <v>0.5</v>
      </c>
      <c r="O116" s="10">
        <f t="shared" si="21"/>
        <v>0.25</v>
      </c>
      <c r="P116" s="10">
        <f t="shared" si="21"/>
        <v>0.25</v>
      </c>
      <c r="Q116" s="33">
        <f>IF(B116="M",IF(AND(H116&gt;=200,H116&lt;500,I116&lt;Barem!$M$21),H116/1500,IF(AND(H116&gt;=500,H116&lt;750,I116&lt;Barem!$M$22),H116/1500,IF(AND(H116&gt;=750,H116&lt;1000,I116&lt;Barem!$M$23),H116/1500,IF(AND(H116&gt;=1000,H116&lt;1500,I116&lt;Barem!$M$24),H116/1500,IF(AND(H116&gt;=1500,H116&lt;2000,I116&lt;Barem!$M$25),H116/1500,IF(AND(H116&gt;=2000,H116&lt;3000,I116&lt;Barem!$M$26),H116/1500,IF(AND(H116&gt;=3000,I116&lt;Barem!$M$27),H116/1500,0))))))),IF(AND(H116&gt;=200,H116&lt;500,I116&lt;Barem!$N$21),H116/1500,IF(AND(H116&gt;=500,H116&lt;750,I116&lt;Barem!$N$22),H116/1500,IF(AND(H116&gt;=750,H116&lt;1000,I116&lt;Barem!$N$23),H116/1500,IF(AND(H116&gt;=1000,H116&lt;1500,I116&lt;Barem!$N$24),H116/1500,IF(AND(H116&gt;=1500,H116&lt;2000,I116&lt;Barem!$N$25),H116/1500,IF(AND(H116&gt;=2000,H116&lt;3000,I116&lt;Barem!$N$26),H116/1500,IF(AND(H116&gt;=3000,I116&lt;Barem!$N$27),H116/1500,0))))))))</f>
        <v>0</v>
      </c>
      <c r="R116" s="19">
        <f>IF(D116&gt;21,VLOOKUP(D116,Barem!$S$1:$T$141,2,1),0)</f>
        <v>0</v>
      </c>
      <c r="S116" s="102">
        <f>IF(D116&lt;1,0,IF(B116="F",VLOOKUP(I116,Barem!$W$2:$Y$13,2,1),VLOOKUP(I116,Barem!$W$14:$Y$25,2,1)))</f>
        <v>0</v>
      </c>
      <c r="T116" s="19">
        <f>VLOOKUP(A116,Participanti!A:C,3,0)</f>
        <v>0</v>
      </c>
      <c r="U116" s="17">
        <f t="shared" si="19"/>
        <v>3.9375</v>
      </c>
      <c r="V116" s="49"/>
      <c r="W116" s="146"/>
      <c r="X116" s="104">
        <f t="shared" si="15"/>
        <v>5</v>
      </c>
      <c r="Y116" s="63">
        <f t="shared" si="16"/>
        <v>1</v>
      </c>
      <c r="Z116" s="103" t="str">
        <f>VLOOKUP(A116,Participanti!A:E,5,0)</f>
        <v>Bronze</v>
      </c>
    </row>
    <row r="117" spans="1:26" x14ac:dyDescent="0.2">
      <c r="A117" s="42" t="s">
        <v>173</v>
      </c>
      <c r="B117" s="1" t="str">
        <f>VLOOKUP(A117,Participanti!A:B,2,0)</f>
        <v>M</v>
      </c>
      <c r="C117" s="61">
        <v>2</v>
      </c>
      <c r="D117" s="43">
        <v>16.010000000000002</v>
      </c>
      <c r="E117" s="44">
        <v>5.6782407407407406E-2</v>
      </c>
      <c r="F117" s="44">
        <v>6.4872685185185186E-2</v>
      </c>
      <c r="G117" s="59">
        <f t="shared" si="17"/>
        <v>6.0827546296296296E-2</v>
      </c>
      <c r="H117" s="45">
        <v>178</v>
      </c>
      <c r="I117" s="11">
        <f t="shared" si="18"/>
        <v>3.7993470516112611E-3</v>
      </c>
      <c r="J117" s="31">
        <f t="shared" si="14"/>
        <v>3.8119047619047621</v>
      </c>
      <c r="K117" s="31">
        <v>3.5</v>
      </c>
      <c r="L117" s="43">
        <v>0.5</v>
      </c>
      <c r="M117" s="93" t="s">
        <v>80</v>
      </c>
      <c r="N117" s="10">
        <f t="shared" si="21"/>
        <v>0.25</v>
      </c>
      <c r="O117" s="10">
        <f t="shared" si="21"/>
        <v>0.5</v>
      </c>
      <c r="P117" s="10">
        <f t="shared" si="21"/>
        <v>0.25</v>
      </c>
      <c r="Q117" s="33">
        <f>IF(B117="M",IF(AND(H117&gt;=200,H117&lt;500,I117&lt;Barem!$M$21),H117/1500,IF(AND(H117&gt;=500,H117&lt;750,I117&lt;Barem!$M$22),H117/1500,IF(AND(H117&gt;=750,H117&lt;1000,I117&lt;Barem!$M$23),H117/1500,IF(AND(H117&gt;=1000,H117&lt;1500,I117&lt;Barem!$M$24),H117/1500,IF(AND(H117&gt;=1500,H117&lt;2000,I117&lt;Barem!$M$25),H117/1500,IF(AND(H117&gt;=2000,H117&lt;3000,I117&lt;Barem!$M$26),H117/1500,IF(AND(H117&gt;=3000,I117&lt;Barem!$M$27),H117/1500,0))))))),IF(AND(H117&gt;=200,H117&lt;500,I117&lt;Barem!$N$21),H117/1500,IF(AND(H117&gt;=500,H117&lt;750,I117&lt;Barem!$N$22),H117/1500,IF(AND(H117&gt;=750,H117&lt;1000,I117&lt;Barem!$N$23),H117/1500,IF(AND(H117&gt;=1000,H117&lt;1500,I117&lt;Barem!$N$24),H117/1500,IF(AND(H117&gt;=1500,H117&lt;2000,I117&lt;Barem!$N$25),H117/1500,IF(AND(H117&gt;=2000,H117&lt;3000,I117&lt;Barem!$N$26),H117/1500,IF(AND(H117&gt;=3000,I117&lt;Barem!$N$27),H117/1500,0))))))))</f>
        <v>0</v>
      </c>
      <c r="R117" s="19">
        <f>IF(D117&gt;21,VLOOKUP(D117,Barem!$S$1:$T$141,2,1),0)</f>
        <v>0</v>
      </c>
      <c r="S117" s="102">
        <f>IF(D117&lt;1,0,IF(B117="F",VLOOKUP(I117,Barem!$W$2:$Y$13,2,1),VLOOKUP(I117,Barem!$W$14:$Y$25,2,1)))</f>
        <v>0</v>
      </c>
      <c r="T117" s="19">
        <f>VLOOKUP(A117,Participanti!A:C,3,0)</f>
        <v>0</v>
      </c>
      <c r="U117" s="17">
        <f t="shared" si="19"/>
        <v>2.8279761904761904</v>
      </c>
      <c r="V117" s="49"/>
      <c r="W117" s="146"/>
      <c r="X117" s="104">
        <f t="shared" si="15"/>
        <v>5</v>
      </c>
      <c r="Y117" s="63">
        <f t="shared" si="16"/>
        <v>1</v>
      </c>
      <c r="Z117" s="103" t="str">
        <f>VLOOKUP(A117,Participanti!A:E,5,0)</f>
        <v>Bronze</v>
      </c>
    </row>
    <row r="118" spans="1:26" x14ac:dyDescent="0.2">
      <c r="A118" s="42" t="s">
        <v>180</v>
      </c>
      <c r="B118" s="1" t="str">
        <f>VLOOKUP(A118,Participanti!A:B,2,0)</f>
        <v>M</v>
      </c>
      <c r="C118" s="61">
        <v>2</v>
      </c>
      <c r="D118" s="43">
        <v>25.04</v>
      </c>
      <c r="E118" s="44">
        <v>8.3043981481481483E-2</v>
      </c>
      <c r="F118" s="44">
        <v>8.5706018518518515E-2</v>
      </c>
      <c r="G118" s="59">
        <f t="shared" si="17"/>
        <v>8.4375000000000006E-2</v>
      </c>
      <c r="H118" s="45">
        <v>13</v>
      </c>
      <c r="I118" s="11">
        <f t="shared" si="18"/>
        <v>3.3696086261980835E-3</v>
      </c>
      <c r="J118" s="31">
        <f t="shared" si="14"/>
        <v>5</v>
      </c>
      <c r="K118" s="31">
        <v>4</v>
      </c>
      <c r="L118" s="43">
        <v>2.5</v>
      </c>
      <c r="M118" s="93" t="s">
        <v>83</v>
      </c>
      <c r="N118" s="10">
        <f t="shared" si="21"/>
        <v>0.25</v>
      </c>
      <c r="O118" s="10">
        <f t="shared" si="21"/>
        <v>0.25</v>
      </c>
      <c r="P118" s="10">
        <f t="shared" si="21"/>
        <v>0.5</v>
      </c>
      <c r="Q118" s="33">
        <f>IF(B118="M",IF(AND(H118&gt;=200,H118&lt;500,I118&lt;Barem!$M$21),H118/1500,IF(AND(H118&gt;=500,H118&lt;750,I118&lt;Barem!$M$22),H118/1500,IF(AND(H118&gt;=750,H118&lt;1000,I118&lt;Barem!$M$23),H118/1500,IF(AND(H118&gt;=1000,H118&lt;1500,I118&lt;Barem!$M$24),H118/1500,IF(AND(H118&gt;=1500,H118&lt;2000,I118&lt;Barem!$M$25),H118/1500,IF(AND(H118&gt;=2000,H118&lt;3000,I118&lt;Barem!$M$26),H118/1500,IF(AND(H118&gt;=3000,I118&lt;Barem!$M$27),H118/1500,0))))))),IF(AND(H118&gt;=200,H118&lt;500,I118&lt;Barem!$N$21),H118/1500,IF(AND(H118&gt;=500,H118&lt;750,I118&lt;Barem!$N$22),H118/1500,IF(AND(H118&gt;=750,H118&lt;1000,I118&lt;Barem!$N$23),H118/1500,IF(AND(H118&gt;=1000,H118&lt;1500,I118&lt;Barem!$N$24),H118/1500,IF(AND(H118&gt;=1500,H118&lt;2000,I118&lt;Barem!$N$25),H118/1500,IF(AND(H118&gt;=2000,H118&lt;3000,I118&lt;Barem!$N$26),H118/1500,IF(AND(H118&gt;=3000,I118&lt;Barem!$N$27),H118/1500,0))))))))</f>
        <v>0</v>
      </c>
      <c r="R118" s="19">
        <f>IF(D118&gt;21,VLOOKUP(D118,Barem!$S$1:$T$141,2,1),0)</f>
        <v>0.2</v>
      </c>
      <c r="S118" s="102">
        <f>IF(D118&lt;1,0,IF(B118="F",VLOOKUP(I118,Barem!$W$2:$Y$13,2,1),VLOOKUP(I118,Barem!$W$14:$Y$25,2,1)))</f>
        <v>0</v>
      </c>
      <c r="T118" s="19">
        <f>VLOOKUP(A118,Participanti!A:C,3,0)</f>
        <v>0</v>
      </c>
      <c r="U118" s="17">
        <f t="shared" si="19"/>
        <v>3.7</v>
      </c>
      <c r="V118" s="49"/>
      <c r="W118" s="146"/>
      <c r="X118" s="104">
        <f t="shared" si="15"/>
        <v>5</v>
      </c>
      <c r="Y118" s="63">
        <f t="shared" si="16"/>
        <v>1</v>
      </c>
      <c r="Z118" s="103" t="str">
        <f>VLOOKUP(A118,Participanti!A:E,5,0)</f>
        <v>Bronze</v>
      </c>
    </row>
    <row r="119" spans="1:26" x14ac:dyDescent="0.2">
      <c r="A119" s="42" t="s">
        <v>186</v>
      </c>
      <c r="B119" s="1" t="str">
        <f>VLOOKUP(A119,Participanti!A:B,2,0)</f>
        <v>M</v>
      </c>
      <c r="C119" s="61">
        <v>2</v>
      </c>
      <c r="D119" s="43">
        <v>15.01</v>
      </c>
      <c r="E119" s="44">
        <v>4.2314814814814812E-2</v>
      </c>
      <c r="F119" s="44">
        <v>4.2314814814814812E-2</v>
      </c>
      <c r="G119" s="59">
        <f t="shared" si="17"/>
        <v>4.2314814814814812E-2</v>
      </c>
      <c r="H119" s="45">
        <v>47</v>
      </c>
      <c r="I119" s="11">
        <f t="shared" si="18"/>
        <v>2.8191082488217729E-3</v>
      </c>
      <c r="J119" s="31">
        <f t="shared" si="14"/>
        <v>3.5738095238095235</v>
      </c>
      <c r="K119" s="31">
        <v>4.75</v>
      </c>
      <c r="L119" s="43">
        <v>0.25</v>
      </c>
      <c r="M119" s="93" t="s">
        <v>80</v>
      </c>
      <c r="N119" s="10">
        <f t="shared" si="21"/>
        <v>0.25</v>
      </c>
      <c r="O119" s="10">
        <f t="shared" si="21"/>
        <v>0.5</v>
      </c>
      <c r="P119" s="10">
        <f t="shared" si="21"/>
        <v>0.25</v>
      </c>
      <c r="Q119" s="33">
        <f>IF(B119="M",IF(AND(H119&gt;=200,H119&lt;500,I119&lt;Barem!$M$21),H119/1500,IF(AND(H119&gt;=500,H119&lt;750,I119&lt;Barem!$M$22),H119/1500,IF(AND(H119&gt;=750,H119&lt;1000,I119&lt;Barem!$M$23),H119/1500,IF(AND(H119&gt;=1000,H119&lt;1500,I119&lt;Barem!$M$24),H119/1500,IF(AND(H119&gt;=1500,H119&lt;2000,I119&lt;Barem!$M$25),H119/1500,IF(AND(H119&gt;=2000,H119&lt;3000,I119&lt;Barem!$M$26),H119/1500,IF(AND(H119&gt;=3000,I119&lt;Barem!$M$27),H119/1500,0))))))),IF(AND(H119&gt;=200,H119&lt;500,I119&lt;Barem!$N$21),H119/1500,IF(AND(H119&gt;=500,H119&lt;750,I119&lt;Barem!$N$22),H119/1500,IF(AND(H119&gt;=750,H119&lt;1000,I119&lt;Barem!$N$23),H119/1500,IF(AND(H119&gt;=1000,H119&lt;1500,I119&lt;Barem!$N$24),H119/1500,IF(AND(H119&gt;=1500,H119&lt;2000,I119&lt;Barem!$N$25),H119/1500,IF(AND(H119&gt;=2000,H119&lt;3000,I119&lt;Barem!$N$26),H119/1500,IF(AND(H119&gt;=3000,I119&lt;Barem!$N$27),H119/1500,0))))))))</f>
        <v>0</v>
      </c>
      <c r="R119" s="19">
        <f>IF(D119&gt;21,VLOOKUP(D119,Barem!$S$1:$T$141,2,1),0)</f>
        <v>0</v>
      </c>
      <c r="S119" s="102">
        <f>IF(D119&lt;1,0,IF(B119="F",VLOOKUP(I119,Barem!$W$2:$Y$13,2,1),VLOOKUP(I119,Barem!$W$14:$Y$25,2,1)))</f>
        <v>0</v>
      </c>
      <c r="T119" s="19">
        <f>VLOOKUP(A119,Participanti!A:C,3,0)</f>
        <v>0</v>
      </c>
      <c r="U119" s="17">
        <f t="shared" si="19"/>
        <v>3.3309523809523807</v>
      </c>
      <c r="V119" s="49"/>
      <c r="W119" s="146"/>
      <c r="X119" s="104">
        <f t="shared" si="15"/>
        <v>5</v>
      </c>
      <c r="Y119" s="63">
        <f t="shared" si="16"/>
        <v>1</v>
      </c>
      <c r="Z119" s="103" t="str">
        <f>VLOOKUP(A119,Participanti!A:E,5,0)</f>
        <v>Bronze</v>
      </c>
    </row>
    <row r="120" spans="1:26" x14ac:dyDescent="0.2">
      <c r="A120" s="42" t="s">
        <v>312</v>
      </c>
      <c r="B120" s="1" t="str">
        <f>VLOOKUP(A120,Participanti!A:B,2,0)</f>
        <v>M</v>
      </c>
      <c r="C120" s="61">
        <v>2</v>
      </c>
      <c r="D120" s="43">
        <v>20.010000000000002</v>
      </c>
      <c r="E120" s="44">
        <v>7.2719907407407414E-2</v>
      </c>
      <c r="F120" s="44">
        <v>7.2719907407407414E-2</v>
      </c>
      <c r="G120" s="59">
        <f t="shared" si="17"/>
        <v>7.2719907407407414E-2</v>
      </c>
      <c r="H120" s="45">
        <v>121</v>
      </c>
      <c r="I120" s="11">
        <f t="shared" si="18"/>
        <v>3.6341782812297557E-3</v>
      </c>
      <c r="J120" s="31">
        <f t="shared" si="14"/>
        <v>4.7642857142857142</v>
      </c>
      <c r="K120" s="31">
        <v>3.75</v>
      </c>
      <c r="L120" s="43">
        <v>0.25</v>
      </c>
      <c r="M120" s="93" t="s">
        <v>82</v>
      </c>
      <c r="N120" s="10">
        <f t="shared" si="21"/>
        <v>0.5</v>
      </c>
      <c r="O120" s="10">
        <f t="shared" si="21"/>
        <v>0.25</v>
      </c>
      <c r="P120" s="10">
        <f t="shared" si="21"/>
        <v>0.25</v>
      </c>
      <c r="Q120" s="33">
        <f>IF(B120="M",IF(AND(H120&gt;=200,H120&lt;500,I120&lt;Barem!$M$21),H120/1500,IF(AND(H120&gt;=500,H120&lt;750,I120&lt;Barem!$M$22),H120/1500,IF(AND(H120&gt;=750,H120&lt;1000,I120&lt;Barem!$M$23),H120/1500,IF(AND(H120&gt;=1000,H120&lt;1500,I120&lt;Barem!$M$24),H120/1500,IF(AND(H120&gt;=1500,H120&lt;2000,I120&lt;Barem!$M$25),H120/1500,IF(AND(H120&gt;=2000,H120&lt;3000,I120&lt;Barem!$M$26),H120/1500,IF(AND(H120&gt;=3000,I120&lt;Barem!$M$27),H120/1500,0))))))),IF(AND(H120&gt;=200,H120&lt;500,I120&lt;Barem!$N$21),H120/1500,IF(AND(H120&gt;=500,H120&lt;750,I120&lt;Barem!$N$22),H120/1500,IF(AND(H120&gt;=750,H120&lt;1000,I120&lt;Barem!$N$23),H120/1500,IF(AND(H120&gt;=1000,H120&lt;1500,I120&lt;Barem!$N$24),H120/1500,IF(AND(H120&gt;=1500,H120&lt;2000,I120&lt;Barem!$N$25),H120/1500,IF(AND(H120&gt;=2000,H120&lt;3000,I120&lt;Barem!$N$26),H120/1500,IF(AND(H120&gt;=3000,I120&lt;Barem!$N$27),H120/1500,0))))))))</f>
        <v>0</v>
      </c>
      <c r="R120" s="19">
        <f>IF(D120&gt;21,VLOOKUP(D120,Barem!$S$1:$T$141,2,1),0)</f>
        <v>0</v>
      </c>
      <c r="S120" s="102">
        <f>IF(D120&lt;1,0,IF(B120="F",VLOOKUP(I120,Barem!$W$2:$Y$13,2,1),VLOOKUP(I120,Barem!$W$14:$Y$25,2,1)))</f>
        <v>0</v>
      </c>
      <c r="T120" s="19">
        <f>VLOOKUP(A120,Participanti!A:C,3,0)</f>
        <v>0</v>
      </c>
      <c r="U120" s="17">
        <f t="shared" si="19"/>
        <v>3.3821428571428571</v>
      </c>
      <c r="V120" s="49"/>
      <c r="W120" s="146"/>
      <c r="X120" s="104">
        <f t="shared" si="15"/>
        <v>5</v>
      </c>
      <c r="Y120" s="63">
        <f t="shared" si="16"/>
        <v>1</v>
      </c>
      <c r="Z120" s="103" t="str">
        <f>VLOOKUP(A120,Participanti!A:E,5,0)</f>
        <v>Bronze</v>
      </c>
    </row>
    <row r="121" spans="1:26" x14ac:dyDescent="0.2">
      <c r="A121" s="42" t="s">
        <v>497</v>
      </c>
      <c r="B121" s="1" t="str">
        <f>VLOOKUP(A121,Participanti!A:B,2,0)</f>
        <v>M</v>
      </c>
      <c r="C121" s="61">
        <v>2</v>
      </c>
      <c r="D121" s="43">
        <v>20.010000000000002</v>
      </c>
      <c r="E121" s="44">
        <v>6.1608796296296293E-2</v>
      </c>
      <c r="F121" s="44">
        <v>6.1608796296296293E-2</v>
      </c>
      <c r="G121" s="59">
        <f t="shared" si="17"/>
        <v>6.1608796296296293E-2</v>
      </c>
      <c r="H121" s="45">
        <v>28</v>
      </c>
      <c r="I121" s="11">
        <f t="shared" si="18"/>
        <v>3.0789003646324981E-3</v>
      </c>
      <c r="J121" s="31">
        <f t="shared" si="14"/>
        <v>4.7642857142857142</v>
      </c>
      <c r="K121" s="31">
        <v>4.5</v>
      </c>
      <c r="L121" s="43">
        <v>0</v>
      </c>
      <c r="M121" s="93" t="s">
        <v>83</v>
      </c>
      <c r="N121" s="10">
        <f t="shared" si="21"/>
        <v>0.25</v>
      </c>
      <c r="O121" s="10">
        <f t="shared" si="21"/>
        <v>0.25</v>
      </c>
      <c r="P121" s="10">
        <f t="shared" si="21"/>
        <v>0.5</v>
      </c>
      <c r="Q121" s="33">
        <f>IF(B121="M",IF(AND(H121&gt;=200,H121&lt;500,I121&lt;Barem!$M$21),H121/1500,IF(AND(H121&gt;=500,H121&lt;750,I121&lt;Barem!$M$22),H121/1500,IF(AND(H121&gt;=750,H121&lt;1000,I121&lt;Barem!$M$23),H121/1500,IF(AND(H121&gt;=1000,H121&lt;1500,I121&lt;Barem!$M$24),H121/1500,IF(AND(H121&gt;=1500,H121&lt;2000,I121&lt;Barem!$M$25),H121/1500,IF(AND(H121&gt;=2000,H121&lt;3000,I121&lt;Barem!$M$26),H121/1500,IF(AND(H121&gt;=3000,I121&lt;Barem!$M$27),H121/1500,0))))))),IF(AND(H121&gt;=200,H121&lt;500,I121&lt;Barem!$N$21),H121/1500,IF(AND(H121&gt;=500,H121&lt;750,I121&lt;Barem!$N$22),H121/1500,IF(AND(H121&gt;=750,H121&lt;1000,I121&lt;Barem!$N$23),H121/1500,IF(AND(H121&gt;=1000,H121&lt;1500,I121&lt;Barem!$N$24),H121/1500,IF(AND(H121&gt;=1500,H121&lt;2000,I121&lt;Barem!$N$25),H121/1500,IF(AND(H121&gt;=2000,H121&lt;3000,I121&lt;Barem!$N$26),H121/1500,IF(AND(H121&gt;=3000,I121&lt;Barem!$N$27),H121/1500,0))))))))</f>
        <v>0</v>
      </c>
      <c r="R121" s="19">
        <f>IF(D121&gt;21,VLOOKUP(D121,Barem!$S$1:$T$141,2,1),0)</f>
        <v>0</v>
      </c>
      <c r="S121" s="102">
        <f>IF(D121&lt;1,0,IF(B121="F",VLOOKUP(I121,Barem!$W$2:$Y$13,2,1),VLOOKUP(I121,Barem!$W$14:$Y$25,2,1)))</f>
        <v>0</v>
      </c>
      <c r="T121" s="19">
        <f>VLOOKUP(A121,Participanti!A:C,3,0)</f>
        <v>0</v>
      </c>
      <c r="U121" s="17">
        <f t="shared" si="19"/>
        <v>2.3160714285714286</v>
      </c>
      <c r="V121" s="49"/>
      <c r="W121" s="146"/>
      <c r="X121" s="104">
        <f t="shared" si="15"/>
        <v>1</v>
      </c>
      <c r="Y121" s="63">
        <f t="shared" si="16"/>
        <v>1</v>
      </c>
      <c r="Z121" s="103" t="str">
        <f>VLOOKUP(A121,Participanti!A:E,5,0)</f>
        <v>Bronze</v>
      </c>
    </row>
    <row r="122" spans="1:26" x14ac:dyDescent="0.2">
      <c r="A122" s="42" t="s">
        <v>205</v>
      </c>
      <c r="B122" s="1" t="str">
        <f>VLOOKUP(A122,Participanti!A:B,2,0)</f>
        <v>M</v>
      </c>
      <c r="C122" s="61">
        <v>2</v>
      </c>
      <c r="D122" s="43">
        <v>4.2300000000000004</v>
      </c>
      <c r="E122" s="44">
        <v>1.5601851851851851E-2</v>
      </c>
      <c r="F122" s="44">
        <v>1.6006944444444445E-2</v>
      </c>
      <c r="G122" s="59">
        <f t="shared" si="17"/>
        <v>1.5804398148148147E-2</v>
      </c>
      <c r="H122" s="45">
        <v>8</v>
      </c>
      <c r="I122" s="11">
        <f t="shared" si="18"/>
        <v>3.7362643376236751E-3</v>
      </c>
      <c r="J122" s="31">
        <f t="shared" si="14"/>
        <v>1.0071428571428571</v>
      </c>
      <c r="K122" s="31">
        <v>3.5</v>
      </c>
      <c r="L122" s="43">
        <v>1.25</v>
      </c>
      <c r="M122" s="93" t="s">
        <v>83</v>
      </c>
      <c r="N122" s="10">
        <f t="shared" ref="N122:P138" si="22">IF($M122=N$1,50%,25%)</f>
        <v>0.25</v>
      </c>
      <c r="O122" s="10">
        <f t="shared" si="22"/>
        <v>0.25</v>
      </c>
      <c r="P122" s="10">
        <f t="shared" si="22"/>
        <v>0.5</v>
      </c>
      <c r="Q122" s="33">
        <f>IF(B122="M",IF(AND(H122&gt;=200,H122&lt;500,I122&lt;Barem!$M$21),H122/1500,IF(AND(H122&gt;=500,H122&lt;750,I122&lt;Barem!$M$22),H122/1500,IF(AND(H122&gt;=750,H122&lt;1000,I122&lt;Barem!$M$23),H122/1500,IF(AND(H122&gt;=1000,H122&lt;1500,I122&lt;Barem!$M$24),H122/1500,IF(AND(H122&gt;=1500,H122&lt;2000,I122&lt;Barem!$M$25),H122/1500,IF(AND(H122&gt;=2000,H122&lt;3000,I122&lt;Barem!$M$26),H122/1500,IF(AND(H122&gt;=3000,I122&lt;Barem!$M$27),H122/1500,0))))))),IF(AND(H122&gt;=200,H122&lt;500,I122&lt;Barem!$N$21),H122/1500,IF(AND(H122&gt;=500,H122&lt;750,I122&lt;Barem!$N$22),H122/1500,IF(AND(H122&gt;=750,H122&lt;1000,I122&lt;Barem!$N$23),H122/1500,IF(AND(H122&gt;=1000,H122&lt;1500,I122&lt;Barem!$N$24),H122/1500,IF(AND(H122&gt;=1500,H122&lt;2000,I122&lt;Barem!$N$25),H122/1500,IF(AND(H122&gt;=2000,H122&lt;3000,I122&lt;Barem!$N$26),H122/1500,IF(AND(H122&gt;=3000,I122&lt;Barem!$N$27),H122/1500,0))))))))</f>
        <v>0</v>
      </c>
      <c r="R122" s="19">
        <f>IF(D122&gt;21,VLOOKUP(D122,Barem!$S$1:$T$141,2,1),0)</f>
        <v>0</v>
      </c>
      <c r="S122" s="102">
        <f>IF(D122&lt;1,0,IF(B122="F",VLOOKUP(I122,Barem!$W$2:$Y$13,2,1),VLOOKUP(I122,Barem!$W$14:$Y$25,2,1)))</f>
        <v>0</v>
      </c>
      <c r="T122" s="19">
        <f>VLOOKUP(A122,Participanti!A:C,3,0)</f>
        <v>0</v>
      </c>
      <c r="U122" s="17">
        <f t="shared" si="19"/>
        <v>1.7517857142857143</v>
      </c>
      <c r="V122" s="49"/>
      <c r="W122" s="146"/>
      <c r="X122" s="104">
        <f t="shared" si="15"/>
        <v>4</v>
      </c>
      <c r="Y122" s="63">
        <f t="shared" si="16"/>
        <v>1</v>
      </c>
      <c r="Z122" s="103" t="str">
        <f>VLOOKUP(A122,Participanti!A:E,5,0)</f>
        <v>Bronze</v>
      </c>
    </row>
    <row r="123" spans="1:26" x14ac:dyDescent="0.2">
      <c r="A123" s="42" t="s">
        <v>347</v>
      </c>
      <c r="B123" s="1" t="str">
        <f>VLOOKUP(A123,Participanti!A:B,2,0)</f>
        <v>M</v>
      </c>
      <c r="C123" s="61">
        <v>2</v>
      </c>
      <c r="D123" s="43">
        <v>10.11</v>
      </c>
      <c r="E123" s="44">
        <v>3.2337962962962964E-2</v>
      </c>
      <c r="F123" s="44">
        <v>3.5682870370370372E-2</v>
      </c>
      <c r="G123" s="59">
        <f t="shared" si="17"/>
        <v>3.4010416666666668E-2</v>
      </c>
      <c r="H123" s="45">
        <v>32</v>
      </c>
      <c r="I123" s="11">
        <f t="shared" si="18"/>
        <v>3.3640372568414113E-3</v>
      </c>
      <c r="J123" s="31">
        <f t="shared" si="14"/>
        <v>2.407142857142857</v>
      </c>
      <c r="K123" s="31">
        <v>4</v>
      </c>
      <c r="L123" s="43">
        <v>1</v>
      </c>
      <c r="M123" s="93" t="s">
        <v>80</v>
      </c>
      <c r="N123" s="10">
        <f t="shared" si="22"/>
        <v>0.25</v>
      </c>
      <c r="O123" s="10">
        <f t="shared" si="22"/>
        <v>0.5</v>
      </c>
      <c r="P123" s="10">
        <f t="shared" si="22"/>
        <v>0.25</v>
      </c>
      <c r="Q123" s="33">
        <f>IF(B123="M",IF(AND(H123&gt;=200,H123&lt;500,I123&lt;Barem!$M$21),H123/1500,IF(AND(H123&gt;=500,H123&lt;750,I123&lt;Barem!$M$22),H123/1500,IF(AND(H123&gt;=750,H123&lt;1000,I123&lt;Barem!$M$23),H123/1500,IF(AND(H123&gt;=1000,H123&lt;1500,I123&lt;Barem!$M$24),H123/1500,IF(AND(H123&gt;=1500,H123&lt;2000,I123&lt;Barem!$M$25),H123/1500,IF(AND(H123&gt;=2000,H123&lt;3000,I123&lt;Barem!$M$26),H123/1500,IF(AND(H123&gt;=3000,I123&lt;Barem!$M$27),H123/1500,0))))))),IF(AND(H123&gt;=200,H123&lt;500,I123&lt;Barem!$N$21),H123/1500,IF(AND(H123&gt;=500,H123&lt;750,I123&lt;Barem!$N$22),H123/1500,IF(AND(H123&gt;=750,H123&lt;1000,I123&lt;Barem!$N$23),H123/1500,IF(AND(H123&gt;=1000,H123&lt;1500,I123&lt;Barem!$N$24),H123/1500,IF(AND(H123&gt;=1500,H123&lt;2000,I123&lt;Barem!$N$25),H123/1500,IF(AND(H123&gt;=2000,H123&lt;3000,I123&lt;Barem!$N$26),H123/1500,IF(AND(H123&gt;=3000,I123&lt;Barem!$N$27),H123/1500,0))))))))</f>
        <v>0</v>
      </c>
      <c r="R123" s="19">
        <f>IF(D123&gt;21,VLOOKUP(D123,Barem!$S$1:$T$141,2,1),0)</f>
        <v>0</v>
      </c>
      <c r="S123" s="102">
        <f>IF(D123&lt;1,0,IF(B123="F",VLOOKUP(I123,Barem!$W$2:$Y$13,2,1),VLOOKUP(I123,Barem!$W$14:$Y$25,2,1)))</f>
        <v>0</v>
      </c>
      <c r="T123" s="19">
        <f>VLOOKUP(A123,Participanti!A:C,3,0)</f>
        <v>0</v>
      </c>
      <c r="U123" s="17">
        <f t="shared" si="19"/>
        <v>2.8517857142857141</v>
      </c>
      <c r="V123" s="49"/>
      <c r="W123" s="146"/>
      <c r="X123" s="104">
        <f t="shared" si="15"/>
        <v>5</v>
      </c>
      <c r="Y123" s="63">
        <f t="shared" si="16"/>
        <v>1</v>
      </c>
      <c r="Z123" s="103" t="str">
        <f>VLOOKUP(A123,Participanti!A:E,5,0)</f>
        <v>Bronze</v>
      </c>
    </row>
    <row r="124" spans="1:26" x14ac:dyDescent="0.2">
      <c r="A124" s="42" t="s">
        <v>522</v>
      </c>
      <c r="B124" s="1" t="str">
        <f>VLOOKUP(A124,Participanti!A:B,2,0)</f>
        <v>F</v>
      </c>
      <c r="C124" s="61">
        <v>2</v>
      </c>
      <c r="D124" s="43">
        <v>18.3</v>
      </c>
      <c r="E124" s="44">
        <v>6.8993055555555557E-2</v>
      </c>
      <c r="F124" s="44">
        <v>7.5844907407407403E-2</v>
      </c>
      <c r="G124" s="59">
        <f t="shared" si="17"/>
        <v>7.2418981481481487E-2</v>
      </c>
      <c r="H124" s="45">
        <v>42</v>
      </c>
      <c r="I124" s="11">
        <f t="shared" si="18"/>
        <v>3.9573213924306823E-3</v>
      </c>
      <c r="J124" s="31">
        <f t="shared" si="14"/>
        <v>4.5750000000000002</v>
      </c>
      <c r="K124" s="31">
        <v>3.75</v>
      </c>
      <c r="L124" s="43">
        <v>2.75</v>
      </c>
      <c r="M124" s="93" t="s">
        <v>83</v>
      </c>
      <c r="N124" s="10">
        <f t="shared" si="22"/>
        <v>0.25</v>
      </c>
      <c r="O124" s="10">
        <f t="shared" si="22"/>
        <v>0.25</v>
      </c>
      <c r="P124" s="10">
        <f t="shared" si="22"/>
        <v>0.5</v>
      </c>
      <c r="Q124" s="33">
        <f>IF(B124="M",IF(AND(H124&gt;=200,H124&lt;500,I124&lt;Barem!$M$21),H124/1500,IF(AND(H124&gt;=500,H124&lt;750,I124&lt;Barem!$M$22),H124/1500,IF(AND(H124&gt;=750,H124&lt;1000,I124&lt;Barem!$M$23),H124/1500,IF(AND(H124&gt;=1000,H124&lt;1500,I124&lt;Barem!$M$24),H124/1500,IF(AND(H124&gt;=1500,H124&lt;2000,I124&lt;Barem!$M$25),H124/1500,IF(AND(H124&gt;=2000,H124&lt;3000,I124&lt;Barem!$M$26),H124/1500,IF(AND(H124&gt;=3000,I124&lt;Barem!$M$27),H124/1500,0))))))),IF(AND(H124&gt;=200,H124&lt;500,I124&lt;Barem!$N$21),H124/1500,IF(AND(H124&gt;=500,H124&lt;750,I124&lt;Barem!$N$22),H124/1500,IF(AND(H124&gt;=750,H124&lt;1000,I124&lt;Barem!$N$23),H124/1500,IF(AND(H124&gt;=1000,H124&lt;1500,I124&lt;Barem!$N$24),H124/1500,IF(AND(H124&gt;=1500,H124&lt;2000,I124&lt;Barem!$N$25),H124/1500,IF(AND(H124&gt;=2000,H124&lt;3000,I124&lt;Barem!$N$26),H124/1500,IF(AND(H124&gt;=3000,I124&lt;Barem!$N$27),H124/1500,0))))))))</f>
        <v>0</v>
      </c>
      <c r="R124" s="19">
        <f>IF(D124&gt;21,VLOOKUP(D124,Barem!$S$1:$T$141,2,1),0)</f>
        <v>0</v>
      </c>
      <c r="S124" s="102">
        <f>IF(D124&lt;1,0,IF(B124="F",VLOOKUP(I124,Barem!$W$2:$Y$13,2,1),VLOOKUP(I124,Barem!$W$14:$Y$25,2,1)))</f>
        <v>0</v>
      </c>
      <c r="T124" s="19">
        <f>VLOOKUP(A124,Participanti!A:C,3,0)</f>
        <v>0</v>
      </c>
      <c r="U124" s="17">
        <f t="shared" si="19"/>
        <v>3.4562499999999998</v>
      </c>
      <c r="V124" s="49"/>
      <c r="W124" s="146"/>
      <c r="X124" s="104">
        <f t="shared" si="15"/>
        <v>2</v>
      </c>
      <c r="Y124" s="63">
        <f t="shared" si="16"/>
        <v>1</v>
      </c>
      <c r="Z124" s="103" t="str">
        <f>VLOOKUP(A124,Participanti!A:E,5,0)</f>
        <v>Bronze</v>
      </c>
    </row>
    <row r="125" spans="1:26" x14ac:dyDescent="0.2">
      <c r="A125" s="42" t="s">
        <v>523</v>
      </c>
      <c r="B125" s="1" t="str">
        <f>VLOOKUP(A125,Participanti!A:B,2,0)</f>
        <v>M</v>
      </c>
      <c r="C125" s="61">
        <v>2</v>
      </c>
      <c r="D125" s="43">
        <v>19.96</v>
      </c>
      <c r="E125" s="44">
        <v>9.0300925925925923E-2</v>
      </c>
      <c r="F125" s="44">
        <v>9.0902777777777777E-2</v>
      </c>
      <c r="G125" s="59">
        <f t="shared" si="17"/>
        <v>9.060185185185185E-2</v>
      </c>
      <c r="H125" s="45">
        <v>685</v>
      </c>
      <c r="I125" s="11">
        <f t="shared" si="18"/>
        <v>4.5391709344615155E-3</v>
      </c>
      <c r="J125" s="31">
        <f t="shared" si="14"/>
        <v>4.7523809523809524</v>
      </c>
      <c r="K125" s="31">
        <v>1.5</v>
      </c>
      <c r="L125" s="43">
        <v>2.75</v>
      </c>
      <c r="M125" s="93" t="s">
        <v>83</v>
      </c>
      <c r="N125" s="10">
        <f t="shared" si="22"/>
        <v>0.25</v>
      </c>
      <c r="O125" s="10">
        <f t="shared" si="22"/>
        <v>0.25</v>
      </c>
      <c r="P125" s="10">
        <f t="shared" si="22"/>
        <v>0.5</v>
      </c>
      <c r="Q125" s="33">
        <f>IF(B125="M",IF(AND(H125&gt;=200,H125&lt;500,I125&lt;Barem!$M$21),H125/1500,IF(AND(H125&gt;=500,H125&lt;750,I125&lt;Barem!$M$22),H125/1500,IF(AND(H125&gt;=750,H125&lt;1000,I125&lt;Barem!$M$23),H125/1500,IF(AND(H125&gt;=1000,H125&lt;1500,I125&lt;Barem!$M$24),H125/1500,IF(AND(H125&gt;=1500,H125&lt;2000,I125&lt;Barem!$M$25),H125/1500,IF(AND(H125&gt;=2000,H125&lt;3000,I125&lt;Barem!$M$26),H125/1500,IF(AND(H125&gt;=3000,I125&lt;Barem!$M$27),H125/1500,0))))))),IF(AND(H125&gt;=200,H125&lt;500,I125&lt;Barem!$N$21),H125/1500,IF(AND(H125&gt;=500,H125&lt;750,I125&lt;Barem!$N$22),H125/1500,IF(AND(H125&gt;=750,H125&lt;1000,I125&lt;Barem!$N$23),H125/1500,IF(AND(H125&gt;=1000,H125&lt;1500,I125&lt;Barem!$N$24),H125/1500,IF(AND(H125&gt;=1500,H125&lt;2000,I125&lt;Barem!$N$25),H125/1500,IF(AND(H125&gt;=2000,H125&lt;3000,I125&lt;Barem!$N$26),H125/1500,IF(AND(H125&gt;=3000,I125&lt;Barem!$N$27),H125/1500,0))))))))</f>
        <v>0.45666666666666667</v>
      </c>
      <c r="R125" s="19">
        <f>IF(D125&gt;21,VLOOKUP(D125,Barem!$S$1:$T$141,2,1),0)</f>
        <v>0</v>
      </c>
      <c r="S125" s="102">
        <f>IF(D125&lt;1,0,IF(B125="F",VLOOKUP(I125,Barem!$W$2:$Y$13,2,1),VLOOKUP(I125,Barem!$W$14:$Y$25,2,1)))</f>
        <v>0</v>
      </c>
      <c r="T125" s="19">
        <f>VLOOKUP(A125,Participanti!A:C,3,0)</f>
        <v>0</v>
      </c>
      <c r="U125" s="17">
        <f t="shared" si="19"/>
        <v>3.3947619047619049</v>
      </c>
      <c r="V125" s="49"/>
      <c r="W125" s="146"/>
      <c r="X125" s="104">
        <f t="shared" si="15"/>
        <v>5</v>
      </c>
      <c r="Y125" s="63">
        <f t="shared" si="16"/>
        <v>1</v>
      </c>
      <c r="Z125" s="103" t="str">
        <f>VLOOKUP(A125,Participanti!A:E,5,0)</f>
        <v>Bronze</v>
      </c>
    </row>
    <row r="126" spans="1:26" x14ac:dyDescent="0.2">
      <c r="A126" s="42" t="s">
        <v>468</v>
      </c>
      <c r="B126" s="1" t="str">
        <f>VLOOKUP(A126,Participanti!A:B,2,0)</f>
        <v>M</v>
      </c>
      <c r="C126" s="61">
        <v>2</v>
      </c>
      <c r="D126" s="43">
        <v>13.05</v>
      </c>
      <c r="E126" s="44">
        <v>4.5949074074074073E-2</v>
      </c>
      <c r="F126" s="44">
        <v>5.4722222222222221E-2</v>
      </c>
      <c r="G126" s="59">
        <f t="shared" si="17"/>
        <v>5.0335648148148143E-2</v>
      </c>
      <c r="H126" s="45">
        <v>12</v>
      </c>
      <c r="I126" s="11">
        <f t="shared" si="18"/>
        <v>3.8571377891301259E-3</v>
      </c>
      <c r="J126" s="31">
        <f t="shared" si="14"/>
        <v>3.1071428571428572</v>
      </c>
      <c r="K126" s="31">
        <v>3.25</v>
      </c>
      <c r="L126" s="43">
        <v>2.25</v>
      </c>
      <c r="M126" s="93" t="s">
        <v>83</v>
      </c>
      <c r="N126" s="10">
        <f t="shared" si="22"/>
        <v>0.25</v>
      </c>
      <c r="O126" s="10">
        <f t="shared" si="22"/>
        <v>0.25</v>
      </c>
      <c r="P126" s="10">
        <f t="shared" si="22"/>
        <v>0.5</v>
      </c>
      <c r="Q126" s="33">
        <f>IF(B126="M",IF(AND(H126&gt;=200,H126&lt;500,I126&lt;Barem!$M$21),H126/1500,IF(AND(H126&gt;=500,H126&lt;750,I126&lt;Barem!$M$22),H126/1500,IF(AND(H126&gt;=750,H126&lt;1000,I126&lt;Barem!$M$23),H126/1500,IF(AND(H126&gt;=1000,H126&lt;1500,I126&lt;Barem!$M$24),H126/1500,IF(AND(H126&gt;=1500,H126&lt;2000,I126&lt;Barem!$M$25),H126/1500,IF(AND(H126&gt;=2000,H126&lt;3000,I126&lt;Barem!$M$26),H126/1500,IF(AND(H126&gt;=3000,I126&lt;Barem!$M$27),H126/1500,0))))))),IF(AND(H126&gt;=200,H126&lt;500,I126&lt;Barem!$N$21),H126/1500,IF(AND(H126&gt;=500,H126&lt;750,I126&lt;Barem!$N$22),H126/1500,IF(AND(H126&gt;=750,H126&lt;1000,I126&lt;Barem!$N$23),H126/1500,IF(AND(H126&gt;=1000,H126&lt;1500,I126&lt;Barem!$N$24),H126/1500,IF(AND(H126&gt;=1500,H126&lt;2000,I126&lt;Barem!$N$25),H126/1500,IF(AND(H126&gt;=2000,H126&lt;3000,I126&lt;Barem!$N$26),H126/1500,IF(AND(H126&gt;=3000,I126&lt;Barem!$N$27),H126/1500,0))))))))</f>
        <v>0</v>
      </c>
      <c r="R126" s="19">
        <f>IF(D126&gt;21,VLOOKUP(D126,Barem!$S$1:$T$141,2,1),0)</f>
        <v>0</v>
      </c>
      <c r="S126" s="102">
        <f>IF(D126&lt;1,0,IF(B126="F",VLOOKUP(I126,Barem!$W$2:$Y$13,2,1),VLOOKUP(I126,Barem!$W$14:$Y$25,2,1)))</f>
        <v>0</v>
      </c>
      <c r="T126" s="19">
        <f>VLOOKUP(A126,Participanti!A:C,3,0)</f>
        <v>0</v>
      </c>
      <c r="U126" s="17">
        <f t="shared" si="19"/>
        <v>2.7142857142857144</v>
      </c>
      <c r="V126" s="49"/>
      <c r="W126" s="146"/>
      <c r="X126" s="104">
        <f t="shared" si="15"/>
        <v>5</v>
      </c>
      <c r="Y126" s="63">
        <f t="shared" si="16"/>
        <v>1</v>
      </c>
      <c r="Z126" s="103" t="str">
        <f>VLOOKUP(A126,Participanti!A:E,5,0)</f>
        <v>Bronze</v>
      </c>
    </row>
    <row r="127" spans="1:26" x14ac:dyDescent="0.2">
      <c r="A127" s="42" t="s">
        <v>234</v>
      </c>
      <c r="B127" s="1" t="str">
        <f>VLOOKUP(A127,Participanti!A:B,2,0)</f>
        <v>M</v>
      </c>
      <c r="C127" s="61">
        <v>2</v>
      </c>
      <c r="D127" s="43">
        <v>18</v>
      </c>
      <c r="E127" s="44">
        <v>5.8229166666666665E-2</v>
      </c>
      <c r="F127" s="44">
        <v>6.1874999999999999E-2</v>
      </c>
      <c r="G127" s="59">
        <f t="shared" si="17"/>
        <v>6.0052083333333332E-2</v>
      </c>
      <c r="H127" s="45">
        <v>44</v>
      </c>
      <c r="I127" s="11">
        <f t="shared" si="18"/>
        <v>3.3362268518518519E-3</v>
      </c>
      <c r="J127" s="31">
        <f t="shared" si="14"/>
        <v>4.2857142857142856</v>
      </c>
      <c r="K127" s="31">
        <v>4</v>
      </c>
      <c r="L127" s="43">
        <v>0.25</v>
      </c>
      <c r="M127" s="93" t="s">
        <v>80</v>
      </c>
      <c r="N127" s="10">
        <f t="shared" si="22"/>
        <v>0.25</v>
      </c>
      <c r="O127" s="10">
        <f t="shared" si="22"/>
        <v>0.5</v>
      </c>
      <c r="P127" s="10">
        <f t="shared" si="22"/>
        <v>0.25</v>
      </c>
      <c r="Q127" s="33">
        <f>IF(B127="M",IF(AND(H127&gt;=200,H127&lt;500,I127&lt;Barem!$M$21),H127/1500,IF(AND(H127&gt;=500,H127&lt;750,I127&lt;Barem!$M$22),H127/1500,IF(AND(H127&gt;=750,H127&lt;1000,I127&lt;Barem!$M$23),H127/1500,IF(AND(H127&gt;=1000,H127&lt;1500,I127&lt;Barem!$M$24),H127/1500,IF(AND(H127&gt;=1500,H127&lt;2000,I127&lt;Barem!$M$25),H127/1500,IF(AND(H127&gt;=2000,H127&lt;3000,I127&lt;Barem!$M$26),H127/1500,IF(AND(H127&gt;=3000,I127&lt;Barem!$M$27),H127/1500,0))))))),IF(AND(H127&gt;=200,H127&lt;500,I127&lt;Barem!$N$21),H127/1500,IF(AND(H127&gt;=500,H127&lt;750,I127&lt;Barem!$N$22),H127/1500,IF(AND(H127&gt;=750,H127&lt;1000,I127&lt;Barem!$N$23),H127/1500,IF(AND(H127&gt;=1000,H127&lt;1500,I127&lt;Barem!$N$24),H127/1500,IF(AND(H127&gt;=1500,H127&lt;2000,I127&lt;Barem!$N$25),H127/1500,IF(AND(H127&gt;=2000,H127&lt;3000,I127&lt;Barem!$N$26),H127/1500,IF(AND(H127&gt;=3000,I127&lt;Barem!$N$27),H127/1500,0))))))))</f>
        <v>0</v>
      </c>
      <c r="R127" s="19">
        <f>IF(D127&gt;21,VLOOKUP(D127,Barem!$S$1:$T$141,2,1),0)</f>
        <v>0</v>
      </c>
      <c r="S127" s="102">
        <f>IF(D127&lt;1,0,IF(B127="F",VLOOKUP(I127,Barem!$W$2:$Y$13,2,1),VLOOKUP(I127,Barem!$W$14:$Y$25,2,1)))</f>
        <v>0</v>
      </c>
      <c r="T127" s="19">
        <f>VLOOKUP(A127,Participanti!A:C,3,0)</f>
        <v>0</v>
      </c>
      <c r="U127" s="17">
        <f t="shared" si="19"/>
        <v>3.1339285714285712</v>
      </c>
      <c r="V127" s="49"/>
      <c r="W127" s="146"/>
      <c r="X127" s="104">
        <f t="shared" si="15"/>
        <v>3</v>
      </c>
      <c r="Y127" s="63">
        <f t="shared" si="16"/>
        <v>1</v>
      </c>
      <c r="Z127" s="103" t="str">
        <f>VLOOKUP(A127,Participanti!A:E,5,0)</f>
        <v>Bronze</v>
      </c>
    </row>
    <row r="128" spans="1:26" x14ac:dyDescent="0.2">
      <c r="A128" s="42" t="s">
        <v>525</v>
      </c>
      <c r="B128" s="1" t="str">
        <f>VLOOKUP(A128,Participanti!A:B,2,0)</f>
        <v>F</v>
      </c>
      <c r="C128" s="61">
        <v>2</v>
      </c>
      <c r="D128" s="43">
        <v>17.13</v>
      </c>
      <c r="E128" s="44">
        <v>7.0185185185185184E-2</v>
      </c>
      <c r="F128" s="44">
        <v>9.4976851851851854E-2</v>
      </c>
      <c r="G128" s="59">
        <f t="shared" si="17"/>
        <v>8.2581018518518512E-2</v>
      </c>
      <c r="H128" s="45">
        <v>9</v>
      </c>
      <c r="I128" s="11">
        <f t="shared" si="18"/>
        <v>4.8208417115305612E-3</v>
      </c>
      <c r="J128" s="31">
        <f t="shared" si="14"/>
        <v>4.2824999999999998</v>
      </c>
      <c r="K128" s="31">
        <v>2</v>
      </c>
      <c r="L128" s="43">
        <v>0.75</v>
      </c>
      <c r="M128" s="93" t="s">
        <v>82</v>
      </c>
      <c r="N128" s="10">
        <f t="shared" si="22"/>
        <v>0.5</v>
      </c>
      <c r="O128" s="10">
        <f t="shared" si="22"/>
        <v>0.25</v>
      </c>
      <c r="P128" s="10">
        <f t="shared" si="22"/>
        <v>0.25</v>
      </c>
      <c r="Q128" s="33">
        <f>IF(B128="M",IF(AND(H128&gt;=200,H128&lt;500,I128&lt;Barem!$M$21),H128/1500,IF(AND(H128&gt;=500,H128&lt;750,I128&lt;Barem!$M$22),H128/1500,IF(AND(H128&gt;=750,H128&lt;1000,I128&lt;Barem!$M$23),H128/1500,IF(AND(H128&gt;=1000,H128&lt;1500,I128&lt;Barem!$M$24),H128/1500,IF(AND(H128&gt;=1500,H128&lt;2000,I128&lt;Barem!$M$25),H128/1500,IF(AND(H128&gt;=2000,H128&lt;3000,I128&lt;Barem!$M$26),H128/1500,IF(AND(H128&gt;=3000,I128&lt;Barem!$M$27),H128/1500,0))))))),IF(AND(H128&gt;=200,H128&lt;500,I128&lt;Barem!$N$21),H128/1500,IF(AND(H128&gt;=500,H128&lt;750,I128&lt;Barem!$N$22),H128/1500,IF(AND(H128&gt;=750,H128&lt;1000,I128&lt;Barem!$N$23),H128/1500,IF(AND(H128&gt;=1000,H128&lt;1500,I128&lt;Barem!$N$24),H128/1500,IF(AND(H128&gt;=1500,H128&lt;2000,I128&lt;Barem!$N$25),H128/1500,IF(AND(H128&gt;=2000,H128&lt;3000,I128&lt;Barem!$N$26),H128/1500,IF(AND(H128&gt;=3000,I128&lt;Barem!$N$27),H128/1500,0))))))))</f>
        <v>0</v>
      </c>
      <c r="R128" s="19">
        <f>IF(D128&gt;21,VLOOKUP(D128,Barem!$S$1:$T$141,2,1),0)</f>
        <v>0</v>
      </c>
      <c r="S128" s="102">
        <f>IF(D128&lt;1,0,IF(B128="F",VLOOKUP(I128,Barem!$W$2:$Y$13,2,1),VLOOKUP(I128,Barem!$W$14:$Y$25,2,1)))</f>
        <v>0</v>
      </c>
      <c r="T128" s="19">
        <f>VLOOKUP(A128,Participanti!A:C,3,0)</f>
        <v>0</v>
      </c>
      <c r="U128" s="17">
        <f t="shared" si="19"/>
        <v>2.8287499999999999</v>
      </c>
      <c r="V128" s="49"/>
      <c r="W128" s="146"/>
      <c r="X128" s="104">
        <f t="shared" si="15"/>
        <v>2</v>
      </c>
      <c r="Y128" s="63">
        <f t="shared" si="16"/>
        <v>1</v>
      </c>
      <c r="Z128" s="103" t="str">
        <f>VLOOKUP(A128,Participanti!A:E,5,0)</f>
        <v>Bronze</v>
      </c>
    </row>
    <row r="129" spans="1:26" x14ac:dyDescent="0.2">
      <c r="A129" s="42" t="s">
        <v>248</v>
      </c>
      <c r="B129" s="1" t="str">
        <f>VLOOKUP(A129,Participanti!A:B,2,0)</f>
        <v>F</v>
      </c>
      <c r="C129" s="61">
        <v>2</v>
      </c>
      <c r="D129" s="43">
        <v>10.51</v>
      </c>
      <c r="E129" s="44">
        <v>4.2465277777777775E-2</v>
      </c>
      <c r="F129" s="44">
        <v>4.2754629629629629E-2</v>
      </c>
      <c r="G129" s="59">
        <f t="shared" si="17"/>
        <v>4.2609953703703699E-2</v>
      </c>
      <c r="H129" s="45">
        <v>62</v>
      </c>
      <c r="I129" s="11">
        <f t="shared" si="18"/>
        <v>4.0542296578214747E-3</v>
      </c>
      <c r="J129" s="31">
        <f t="shared" ref="J129:J139" si="23">IF(B129="F",IF(D129&lt;2.5,0,IF(D129&gt;19.99,5,D129/4)),IF(D129&lt;3,0, IF(D129&gt;20.99,5,D129/4.2)))</f>
        <v>2.6274999999999999</v>
      </c>
      <c r="K129" s="31">
        <v>3.5</v>
      </c>
      <c r="L129" s="43">
        <v>1.5</v>
      </c>
      <c r="M129" s="93" t="s">
        <v>83</v>
      </c>
      <c r="N129" s="10">
        <f t="shared" si="22"/>
        <v>0.25</v>
      </c>
      <c r="O129" s="10">
        <f t="shared" si="22"/>
        <v>0.25</v>
      </c>
      <c r="P129" s="10">
        <f t="shared" si="22"/>
        <v>0.5</v>
      </c>
      <c r="Q129" s="33">
        <f>IF(B129="M",IF(AND(H129&gt;=200,H129&lt;500,I129&lt;Barem!$M$21),H129/1500,IF(AND(H129&gt;=500,H129&lt;750,I129&lt;Barem!$M$22),H129/1500,IF(AND(H129&gt;=750,H129&lt;1000,I129&lt;Barem!$M$23),H129/1500,IF(AND(H129&gt;=1000,H129&lt;1500,I129&lt;Barem!$M$24),H129/1500,IF(AND(H129&gt;=1500,H129&lt;2000,I129&lt;Barem!$M$25),H129/1500,IF(AND(H129&gt;=2000,H129&lt;3000,I129&lt;Barem!$M$26),H129/1500,IF(AND(H129&gt;=3000,I129&lt;Barem!$M$27),H129/1500,0))))))),IF(AND(H129&gt;=200,H129&lt;500,I129&lt;Barem!$N$21),H129/1500,IF(AND(H129&gt;=500,H129&lt;750,I129&lt;Barem!$N$22),H129/1500,IF(AND(H129&gt;=750,H129&lt;1000,I129&lt;Barem!$N$23),H129/1500,IF(AND(H129&gt;=1000,H129&lt;1500,I129&lt;Barem!$N$24),H129/1500,IF(AND(H129&gt;=1500,H129&lt;2000,I129&lt;Barem!$N$25),H129/1500,IF(AND(H129&gt;=2000,H129&lt;3000,I129&lt;Barem!$N$26),H129/1500,IF(AND(H129&gt;=3000,I129&lt;Barem!$N$27),H129/1500,0))))))))</f>
        <v>0</v>
      </c>
      <c r="R129" s="19">
        <f>IF(D129&gt;21,VLOOKUP(D129,Barem!$S$1:$T$141,2,1),0)</f>
        <v>0</v>
      </c>
      <c r="S129" s="102">
        <f>IF(D129&lt;1,0,IF(B129="F",VLOOKUP(I129,Barem!$W$2:$Y$13,2,1),VLOOKUP(I129,Barem!$W$14:$Y$25,2,1)))</f>
        <v>0</v>
      </c>
      <c r="T129" s="19">
        <f>VLOOKUP(A129,Participanti!A:C,3,0)</f>
        <v>0</v>
      </c>
      <c r="U129" s="17">
        <f t="shared" si="19"/>
        <v>2.2818749999999999</v>
      </c>
      <c r="V129" s="49"/>
      <c r="W129" s="146"/>
      <c r="X129" s="104">
        <f t="shared" si="15"/>
        <v>1</v>
      </c>
      <c r="Y129" s="63">
        <f t="shared" si="16"/>
        <v>1</v>
      </c>
      <c r="Z129" s="103" t="str">
        <f>VLOOKUP(A129,Participanti!A:E,5,0)</f>
        <v>Bronze</v>
      </c>
    </row>
    <row r="130" spans="1:26" x14ac:dyDescent="0.2">
      <c r="A130" s="42" t="s">
        <v>250</v>
      </c>
      <c r="B130" s="1" t="str">
        <f>VLOOKUP(A130,Participanti!A:B,2,0)</f>
        <v>F</v>
      </c>
      <c r="C130" s="61">
        <v>2</v>
      </c>
      <c r="D130" s="43">
        <v>10.98</v>
      </c>
      <c r="E130" s="44">
        <v>4.7986111111111111E-2</v>
      </c>
      <c r="F130" s="44">
        <v>5.6157407407407406E-2</v>
      </c>
      <c r="G130" s="59">
        <f t="shared" ref="G130:G139" si="24">AVERAGE(E130:F130)</f>
        <v>5.2071759259259262E-2</v>
      </c>
      <c r="H130" s="45">
        <v>84</v>
      </c>
      <c r="I130" s="11">
        <f t="shared" ref="I130:I139" si="25">G130/D130</f>
        <v>4.742418876070971E-3</v>
      </c>
      <c r="J130" s="31">
        <f t="shared" si="23"/>
        <v>2.7450000000000001</v>
      </c>
      <c r="K130" s="31">
        <v>2</v>
      </c>
      <c r="L130" s="43">
        <v>0.5</v>
      </c>
      <c r="M130" s="93" t="s">
        <v>83</v>
      </c>
      <c r="N130" s="10">
        <f t="shared" si="22"/>
        <v>0.25</v>
      </c>
      <c r="O130" s="10">
        <f t="shared" si="22"/>
        <v>0.25</v>
      </c>
      <c r="P130" s="10">
        <f t="shared" si="22"/>
        <v>0.5</v>
      </c>
      <c r="Q130" s="33">
        <f>IF(B130="M",IF(AND(H130&gt;=200,H130&lt;500,I130&lt;Barem!$M$21),H130/1500,IF(AND(H130&gt;=500,H130&lt;750,I130&lt;Barem!$M$22),H130/1500,IF(AND(H130&gt;=750,H130&lt;1000,I130&lt;Barem!$M$23),H130/1500,IF(AND(H130&gt;=1000,H130&lt;1500,I130&lt;Barem!$M$24),H130/1500,IF(AND(H130&gt;=1500,H130&lt;2000,I130&lt;Barem!$M$25),H130/1500,IF(AND(H130&gt;=2000,H130&lt;3000,I130&lt;Barem!$M$26),H130/1500,IF(AND(H130&gt;=3000,I130&lt;Barem!$M$27),H130/1500,0))))))),IF(AND(H130&gt;=200,H130&lt;500,I130&lt;Barem!$N$21),H130/1500,IF(AND(H130&gt;=500,H130&lt;750,I130&lt;Barem!$N$22),H130/1500,IF(AND(H130&gt;=750,H130&lt;1000,I130&lt;Barem!$N$23),H130/1500,IF(AND(H130&gt;=1000,H130&lt;1500,I130&lt;Barem!$N$24),H130/1500,IF(AND(H130&gt;=1500,H130&lt;2000,I130&lt;Barem!$N$25),H130/1500,IF(AND(H130&gt;=2000,H130&lt;3000,I130&lt;Barem!$N$26),H130/1500,IF(AND(H130&gt;=3000,I130&lt;Barem!$N$27),H130/1500,0))))))))</f>
        <v>0</v>
      </c>
      <c r="R130" s="19">
        <f>IF(D130&gt;21,VLOOKUP(D130,Barem!$S$1:$T$141,2,1),0)</f>
        <v>0</v>
      </c>
      <c r="S130" s="102">
        <f>IF(D130&lt;1,0,IF(B130="F",VLOOKUP(I130,Barem!$W$2:$Y$13,2,1),VLOOKUP(I130,Barem!$W$14:$Y$25,2,1)))</f>
        <v>0</v>
      </c>
      <c r="T130" s="19">
        <f>VLOOKUP(A130,Participanti!A:C,3,0)</f>
        <v>0</v>
      </c>
      <c r="U130" s="17">
        <f t="shared" ref="U130:U157" si="26">IF(H130&lt;0,0,J130*N130+K130*O130+L130*P130+Q130+R130+S130+T130)</f>
        <v>1.43625</v>
      </c>
      <c r="V130" s="49"/>
      <c r="W130" s="146"/>
      <c r="X130" s="104">
        <f t="shared" ref="X130:X193" si="27">COUNTIFS(A:A,A130,M:M,M130)</f>
        <v>5</v>
      </c>
      <c r="Y130" s="63">
        <f t="shared" ref="Y130:Y193" si="28">COUNTIFS(A:A,A130,C:C,C130)</f>
        <v>1</v>
      </c>
      <c r="Z130" s="103" t="str">
        <f>VLOOKUP(A130,Participanti!A:E,5,0)</f>
        <v>Bronze</v>
      </c>
    </row>
    <row r="131" spans="1:26" x14ac:dyDescent="0.2">
      <c r="A131" s="42" t="s">
        <v>53</v>
      </c>
      <c r="B131" s="1" t="str">
        <f>VLOOKUP(A131,Participanti!A:B,2,0)</f>
        <v>M</v>
      </c>
      <c r="C131" s="61">
        <v>2</v>
      </c>
      <c r="D131" s="43">
        <v>11.44</v>
      </c>
      <c r="E131" s="44">
        <v>4.6307870370370367E-2</v>
      </c>
      <c r="F131" s="44">
        <v>4.7766203703703707E-2</v>
      </c>
      <c r="G131" s="59">
        <f t="shared" si="24"/>
        <v>4.7037037037037037E-2</v>
      </c>
      <c r="H131" s="45">
        <v>28</v>
      </c>
      <c r="I131" s="11">
        <f t="shared" si="25"/>
        <v>4.1116291116291117E-3</v>
      </c>
      <c r="J131" s="31">
        <f t="shared" si="23"/>
        <v>2.7238095238095235</v>
      </c>
      <c r="K131" s="31">
        <v>3</v>
      </c>
      <c r="L131" s="43">
        <v>3.25</v>
      </c>
      <c r="M131" s="93" t="s">
        <v>83</v>
      </c>
      <c r="N131" s="10">
        <f t="shared" si="22"/>
        <v>0.25</v>
      </c>
      <c r="O131" s="10">
        <f t="shared" si="22"/>
        <v>0.25</v>
      </c>
      <c r="P131" s="10">
        <f t="shared" si="22"/>
        <v>0.5</v>
      </c>
      <c r="Q131" s="33">
        <f>IF(B131="M",IF(AND(H131&gt;=200,H131&lt;500,I131&lt;Barem!$M$21),H131/1500,IF(AND(H131&gt;=500,H131&lt;750,I131&lt;Barem!$M$22),H131/1500,IF(AND(H131&gt;=750,H131&lt;1000,I131&lt;Barem!$M$23),H131/1500,IF(AND(H131&gt;=1000,H131&lt;1500,I131&lt;Barem!$M$24),H131/1500,IF(AND(H131&gt;=1500,H131&lt;2000,I131&lt;Barem!$M$25),H131/1500,IF(AND(H131&gt;=2000,H131&lt;3000,I131&lt;Barem!$M$26),H131/1500,IF(AND(H131&gt;=3000,I131&lt;Barem!$M$27),H131/1500,0))))))),IF(AND(H131&gt;=200,H131&lt;500,I131&lt;Barem!$N$21),H131/1500,IF(AND(H131&gt;=500,H131&lt;750,I131&lt;Barem!$N$22),H131/1500,IF(AND(H131&gt;=750,H131&lt;1000,I131&lt;Barem!$N$23),H131/1500,IF(AND(H131&gt;=1000,H131&lt;1500,I131&lt;Barem!$N$24),H131/1500,IF(AND(H131&gt;=1500,H131&lt;2000,I131&lt;Barem!$N$25),H131/1500,IF(AND(H131&gt;=2000,H131&lt;3000,I131&lt;Barem!$N$26),H131/1500,IF(AND(H131&gt;=3000,I131&lt;Barem!$N$27),H131/1500,0))))))))</f>
        <v>0</v>
      </c>
      <c r="R131" s="19">
        <f>IF(D131&gt;21,VLOOKUP(D131,Barem!$S$1:$T$141,2,1),0)</f>
        <v>0</v>
      </c>
      <c r="S131" s="102">
        <f>IF(D131&lt;1,0,IF(B131="F",VLOOKUP(I131,Barem!$W$2:$Y$13,2,1),VLOOKUP(I131,Barem!$W$14:$Y$25,2,1)))</f>
        <v>0</v>
      </c>
      <c r="T131" s="19">
        <f>VLOOKUP(A131,Participanti!A:C,3,0)</f>
        <v>0</v>
      </c>
      <c r="U131" s="17">
        <f t="shared" si="26"/>
        <v>3.0559523809523808</v>
      </c>
      <c r="V131" s="49"/>
      <c r="W131" s="146"/>
      <c r="X131" s="104">
        <f t="shared" si="27"/>
        <v>5</v>
      </c>
      <c r="Y131" s="63">
        <f t="shared" si="28"/>
        <v>1</v>
      </c>
      <c r="Z131" s="103" t="str">
        <f>VLOOKUP(A131,Participanti!A:E,5,0)</f>
        <v>Bronze</v>
      </c>
    </row>
    <row r="132" spans="1:26" x14ac:dyDescent="0.2">
      <c r="A132" s="42" t="s">
        <v>274</v>
      </c>
      <c r="B132" s="1" t="str">
        <f>VLOOKUP(A132,Participanti!A:B,2,0)</f>
        <v>M</v>
      </c>
      <c r="C132" s="61">
        <v>2</v>
      </c>
      <c r="D132" s="43">
        <v>8.39</v>
      </c>
      <c r="E132" s="44">
        <v>4.5914351851851852E-2</v>
      </c>
      <c r="F132" s="44">
        <v>7.3495370370370364E-2</v>
      </c>
      <c r="G132" s="59">
        <f t="shared" si="24"/>
        <v>5.9704861111111104E-2</v>
      </c>
      <c r="H132" s="45">
        <v>274</v>
      </c>
      <c r="I132" s="11">
        <f t="shared" si="25"/>
        <v>7.1161932194411326E-3</v>
      </c>
      <c r="J132" s="31">
        <f t="shared" si="23"/>
        <v>1.9976190476190476</v>
      </c>
      <c r="K132" s="31">
        <v>0</v>
      </c>
      <c r="L132" s="43">
        <v>2</v>
      </c>
      <c r="M132" s="93" t="s">
        <v>83</v>
      </c>
      <c r="N132" s="10">
        <f t="shared" si="22"/>
        <v>0.25</v>
      </c>
      <c r="O132" s="10">
        <f t="shared" si="22"/>
        <v>0.25</v>
      </c>
      <c r="P132" s="10">
        <f t="shared" si="22"/>
        <v>0.5</v>
      </c>
      <c r="Q132" s="33">
        <f>IF(B132="M",IF(AND(H132&gt;=200,H132&lt;500,I132&lt;Barem!$M$21),H132/1500,IF(AND(H132&gt;=500,H132&lt;750,I132&lt;Barem!$M$22),H132/1500,IF(AND(H132&gt;=750,H132&lt;1000,I132&lt;Barem!$M$23),H132/1500,IF(AND(H132&gt;=1000,H132&lt;1500,I132&lt;Barem!$M$24),H132/1500,IF(AND(H132&gt;=1500,H132&lt;2000,I132&lt;Barem!$M$25),H132/1500,IF(AND(H132&gt;=2000,H132&lt;3000,I132&lt;Barem!$M$26),H132/1500,IF(AND(H132&gt;=3000,I132&lt;Barem!$M$27),H132/1500,0))))))),IF(AND(H132&gt;=200,H132&lt;500,I132&lt;Barem!$N$21),H132/1500,IF(AND(H132&gt;=500,H132&lt;750,I132&lt;Barem!$N$22),H132/1500,IF(AND(H132&gt;=750,H132&lt;1000,I132&lt;Barem!$N$23),H132/1500,IF(AND(H132&gt;=1000,H132&lt;1500,I132&lt;Barem!$N$24),H132/1500,IF(AND(H132&gt;=1500,H132&lt;2000,I132&lt;Barem!$N$25),H132/1500,IF(AND(H132&gt;=2000,H132&lt;3000,I132&lt;Barem!$N$26),H132/1500,IF(AND(H132&gt;=3000,I132&lt;Barem!$N$27),H132/1500,0))))))))</f>
        <v>0</v>
      </c>
      <c r="R132" s="19">
        <f>IF(D132&gt;21,VLOOKUP(D132,Barem!$S$1:$T$141,2,1),0)</f>
        <v>0</v>
      </c>
      <c r="S132" s="102">
        <f>IF(D132&lt;1,0,IF(B132="F",VLOOKUP(I132,Barem!$W$2:$Y$13,2,1),VLOOKUP(I132,Barem!$W$14:$Y$25,2,1)))</f>
        <v>0</v>
      </c>
      <c r="T132" s="19">
        <f>VLOOKUP(A132,Participanti!A:C,3,0)</f>
        <v>0.4</v>
      </c>
      <c r="U132" s="17">
        <f t="shared" si="26"/>
        <v>1.899404761904762</v>
      </c>
      <c r="V132" s="49"/>
      <c r="W132" s="146"/>
      <c r="X132" s="104">
        <f t="shared" si="27"/>
        <v>4</v>
      </c>
      <c r="Y132" s="63">
        <f t="shared" si="28"/>
        <v>1</v>
      </c>
      <c r="Z132" s="103" t="str">
        <f>VLOOKUP(A132,Participanti!A:E,5,0)</f>
        <v>Bronze</v>
      </c>
    </row>
    <row r="133" spans="1:26" x14ac:dyDescent="0.2">
      <c r="A133" s="42" t="s">
        <v>279</v>
      </c>
      <c r="B133" s="1" t="str">
        <f>VLOOKUP(A133,Participanti!A:B,2,0)</f>
        <v>F</v>
      </c>
      <c r="C133" s="61">
        <v>2</v>
      </c>
      <c r="D133" s="43">
        <v>15.17</v>
      </c>
      <c r="E133" s="44">
        <v>7.3946759259259254E-2</v>
      </c>
      <c r="F133" s="44">
        <v>8.7893518518518524E-2</v>
      </c>
      <c r="G133" s="59">
        <f t="shared" si="24"/>
        <v>8.0920138888888882E-2</v>
      </c>
      <c r="H133" s="45">
        <v>213</v>
      </c>
      <c r="I133" s="11">
        <f t="shared" si="25"/>
        <v>5.3342214165384896E-3</v>
      </c>
      <c r="J133" s="31">
        <f t="shared" si="23"/>
        <v>3.7925</v>
      </c>
      <c r="K133" s="31">
        <v>0.5</v>
      </c>
      <c r="L133" s="43">
        <v>1</v>
      </c>
      <c r="M133" s="93" t="s">
        <v>82</v>
      </c>
      <c r="N133" s="10">
        <f t="shared" si="22"/>
        <v>0.5</v>
      </c>
      <c r="O133" s="10">
        <f t="shared" si="22"/>
        <v>0.25</v>
      </c>
      <c r="P133" s="10">
        <f t="shared" si="22"/>
        <v>0.25</v>
      </c>
      <c r="Q133" s="33">
        <f>IF(B133="M",IF(AND(H133&gt;=200,H133&lt;500,I133&lt;Barem!$M$21),H133/1500,IF(AND(H133&gt;=500,H133&lt;750,I133&lt;Barem!$M$22),H133/1500,IF(AND(H133&gt;=750,H133&lt;1000,I133&lt;Barem!$M$23),H133/1500,IF(AND(H133&gt;=1000,H133&lt;1500,I133&lt;Barem!$M$24),H133/1500,IF(AND(H133&gt;=1500,H133&lt;2000,I133&lt;Barem!$M$25),H133/1500,IF(AND(H133&gt;=2000,H133&lt;3000,I133&lt;Barem!$M$26),H133/1500,IF(AND(H133&gt;=3000,I133&lt;Barem!$M$27),H133/1500,0))))))),IF(AND(H133&gt;=200,H133&lt;500,I133&lt;Barem!$N$21),H133/1500,IF(AND(H133&gt;=500,H133&lt;750,I133&lt;Barem!$N$22),H133/1500,IF(AND(H133&gt;=750,H133&lt;1000,I133&lt;Barem!$N$23),H133/1500,IF(AND(H133&gt;=1000,H133&lt;1500,I133&lt;Barem!$N$24),H133/1500,IF(AND(H133&gt;=1500,H133&lt;2000,I133&lt;Barem!$N$25),H133/1500,IF(AND(H133&gt;=2000,H133&lt;3000,I133&lt;Barem!$N$26),H133/1500,IF(AND(H133&gt;=3000,I133&lt;Barem!$N$27),H133/1500,0))))))))</f>
        <v>0.14199999999999999</v>
      </c>
      <c r="R133" s="19">
        <f>IF(D133&gt;21,VLOOKUP(D133,Barem!$S$1:$T$141,2,1),0)</f>
        <v>0</v>
      </c>
      <c r="S133" s="102">
        <f>IF(D133&lt;1,0,IF(B133="F",VLOOKUP(I133,Barem!$W$2:$Y$13,2,1),VLOOKUP(I133,Barem!$W$14:$Y$25,2,1)))</f>
        <v>0</v>
      </c>
      <c r="T133" s="19">
        <f>VLOOKUP(A133,Participanti!A:C,3,0)</f>
        <v>0</v>
      </c>
      <c r="U133" s="17">
        <f t="shared" si="26"/>
        <v>2.4132500000000001</v>
      </c>
      <c r="V133" s="49"/>
      <c r="W133" s="146"/>
      <c r="X133" s="104">
        <f t="shared" si="27"/>
        <v>5</v>
      </c>
      <c r="Y133" s="63">
        <f t="shared" si="28"/>
        <v>1</v>
      </c>
      <c r="Z133" s="103" t="str">
        <f>VLOOKUP(A133,Participanti!A:E,5,0)</f>
        <v>Bronze</v>
      </c>
    </row>
    <row r="134" spans="1:26" x14ac:dyDescent="0.2">
      <c r="A134" s="42" t="s">
        <v>281</v>
      </c>
      <c r="B134" s="1" t="str">
        <f>VLOOKUP(A134,Participanti!A:B,2,0)</f>
        <v>M</v>
      </c>
      <c r="C134" s="61">
        <v>2</v>
      </c>
      <c r="D134" s="43">
        <v>20.02</v>
      </c>
      <c r="E134" s="44">
        <v>6.6006944444444438E-2</v>
      </c>
      <c r="F134" s="44">
        <v>6.6041666666666665E-2</v>
      </c>
      <c r="G134" s="59">
        <f t="shared" si="24"/>
        <v>6.6024305555555551E-2</v>
      </c>
      <c r="H134" s="45">
        <v>67</v>
      </c>
      <c r="I134" s="11">
        <f t="shared" si="25"/>
        <v>3.2979173604173605E-3</v>
      </c>
      <c r="J134" s="31">
        <f t="shared" si="23"/>
        <v>4.7666666666666666</v>
      </c>
      <c r="K134" s="31">
        <v>4.25</v>
      </c>
      <c r="L134" s="43">
        <v>0.5</v>
      </c>
      <c r="M134" s="93" t="s">
        <v>80</v>
      </c>
      <c r="N134" s="10">
        <f t="shared" si="22"/>
        <v>0.25</v>
      </c>
      <c r="O134" s="10">
        <f t="shared" si="22"/>
        <v>0.5</v>
      </c>
      <c r="P134" s="10">
        <f t="shared" si="22"/>
        <v>0.25</v>
      </c>
      <c r="Q134" s="33">
        <f>IF(B134="M",IF(AND(H134&gt;=200,H134&lt;500,I134&lt;Barem!$M$21),H134/1500,IF(AND(H134&gt;=500,H134&lt;750,I134&lt;Barem!$M$22),H134/1500,IF(AND(H134&gt;=750,H134&lt;1000,I134&lt;Barem!$M$23),H134/1500,IF(AND(H134&gt;=1000,H134&lt;1500,I134&lt;Barem!$M$24),H134/1500,IF(AND(H134&gt;=1500,H134&lt;2000,I134&lt;Barem!$M$25),H134/1500,IF(AND(H134&gt;=2000,H134&lt;3000,I134&lt;Barem!$M$26),H134/1500,IF(AND(H134&gt;=3000,I134&lt;Barem!$M$27),H134/1500,0))))))),IF(AND(H134&gt;=200,H134&lt;500,I134&lt;Barem!$N$21),H134/1500,IF(AND(H134&gt;=500,H134&lt;750,I134&lt;Barem!$N$22),H134/1500,IF(AND(H134&gt;=750,H134&lt;1000,I134&lt;Barem!$N$23),H134/1500,IF(AND(H134&gt;=1000,H134&lt;1500,I134&lt;Barem!$N$24),H134/1500,IF(AND(H134&gt;=1500,H134&lt;2000,I134&lt;Barem!$N$25),H134/1500,IF(AND(H134&gt;=2000,H134&lt;3000,I134&lt;Barem!$N$26),H134/1500,IF(AND(H134&gt;=3000,I134&lt;Barem!$N$27),H134/1500,0))))))))</f>
        <v>0</v>
      </c>
      <c r="R134" s="19">
        <f>IF(D134&gt;21,VLOOKUP(D134,Barem!$S$1:$T$141,2,1),0)</f>
        <v>0</v>
      </c>
      <c r="S134" s="102">
        <f>IF(D134&lt;1,0,IF(B134="F",VLOOKUP(I134,Barem!$W$2:$Y$13,2,1),VLOOKUP(I134,Barem!$W$14:$Y$25,2,1)))</f>
        <v>0</v>
      </c>
      <c r="T134" s="19">
        <f>VLOOKUP(A134,Participanti!A:C,3,0)</f>
        <v>0</v>
      </c>
      <c r="U134" s="17">
        <f t="shared" si="26"/>
        <v>3.4416666666666664</v>
      </c>
      <c r="V134" s="49"/>
      <c r="W134" s="146"/>
      <c r="X134" s="104">
        <f t="shared" si="27"/>
        <v>2</v>
      </c>
      <c r="Y134" s="63">
        <f t="shared" si="28"/>
        <v>1</v>
      </c>
      <c r="Z134" s="103" t="str">
        <f>VLOOKUP(A134,Participanti!A:E,5,0)</f>
        <v>Bronze</v>
      </c>
    </row>
    <row r="135" spans="1:26" x14ac:dyDescent="0.2">
      <c r="A135" s="42" t="s">
        <v>493</v>
      </c>
      <c r="B135" s="1" t="str">
        <f>VLOOKUP(A135,Participanti!A:B,2,0)</f>
        <v>F</v>
      </c>
      <c r="C135" s="61">
        <v>2</v>
      </c>
      <c r="D135" s="43">
        <v>15.34</v>
      </c>
      <c r="E135" s="44">
        <v>6.2835648148148154E-2</v>
      </c>
      <c r="F135" s="44">
        <v>6.3622685185185185E-2</v>
      </c>
      <c r="G135" s="59">
        <f t="shared" si="24"/>
        <v>6.322916666666667E-2</v>
      </c>
      <c r="H135" s="45">
        <v>221</v>
      </c>
      <c r="I135" s="11">
        <f t="shared" si="25"/>
        <v>4.1218491960017386E-3</v>
      </c>
      <c r="J135" s="31">
        <f t="shared" si="23"/>
        <v>3.835</v>
      </c>
      <c r="K135" s="31">
        <v>3.5</v>
      </c>
      <c r="L135" s="43">
        <v>2</v>
      </c>
      <c r="M135" s="93" t="s">
        <v>83</v>
      </c>
      <c r="N135" s="10">
        <f t="shared" si="22"/>
        <v>0.25</v>
      </c>
      <c r="O135" s="10">
        <f t="shared" si="22"/>
        <v>0.25</v>
      </c>
      <c r="P135" s="10">
        <f t="shared" si="22"/>
        <v>0.5</v>
      </c>
      <c r="Q135" s="33">
        <f>IF(B135="M",IF(AND(H135&gt;=200,H135&lt;500,I135&lt;Barem!$M$21),H135/1500,IF(AND(H135&gt;=500,H135&lt;750,I135&lt;Barem!$M$22),H135/1500,IF(AND(H135&gt;=750,H135&lt;1000,I135&lt;Barem!$M$23),H135/1500,IF(AND(H135&gt;=1000,H135&lt;1500,I135&lt;Barem!$M$24),H135/1500,IF(AND(H135&gt;=1500,H135&lt;2000,I135&lt;Barem!$M$25),H135/1500,IF(AND(H135&gt;=2000,H135&lt;3000,I135&lt;Barem!$M$26),H135/1500,IF(AND(H135&gt;=3000,I135&lt;Barem!$M$27),H135/1500,0))))))),IF(AND(H135&gt;=200,H135&lt;500,I135&lt;Barem!$N$21),H135/1500,IF(AND(H135&gt;=500,H135&lt;750,I135&lt;Barem!$N$22),H135/1500,IF(AND(H135&gt;=750,H135&lt;1000,I135&lt;Barem!$N$23),H135/1500,IF(AND(H135&gt;=1000,H135&lt;1500,I135&lt;Barem!$N$24),H135/1500,IF(AND(H135&gt;=1500,H135&lt;2000,I135&lt;Barem!$N$25),H135/1500,IF(AND(H135&gt;=2000,H135&lt;3000,I135&lt;Barem!$N$26),H135/1500,IF(AND(H135&gt;=3000,I135&lt;Barem!$N$27),H135/1500,0))))))))</f>
        <v>0.14733333333333334</v>
      </c>
      <c r="R135" s="19">
        <f>IF(D135&gt;21,VLOOKUP(D135,Barem!$S$1:$T$141,2,1),0)</f>
        <v>0</v>
      </c>
      <c r="S135" s="102">
        <f>IF(D135&lt;1,0,IF(B135="F",VLOOKUP(I135,Barem!$W$2:$Y$13,2,1),VLOOKUP(I135,Barem!$W$14:$Y$25,2,1)))</f>
        <v>0</v>
      </c>
      <c r="T135" s="19">
        <f>VLOOKUP(A135,Participanti!A:C,3,0)</f>
        <v>0</v>
      </c>
      <c r="U135" s="17">
        <f t="shared" si="26"/>
        <v>2.9810833333333338</v>
      </c>
      <c r="V135" s="49"/>
      <c r="W135" s="146"/>
      <c r="X135" s="104">
        <f t="shared" si="27"/>
        <v>5</v>
      </c>
      <c r="Y135" s="63">
        <f t="shared" si="28"/>
        <v>1</v>
      </c>
      <c r="Z135" s="103" t="str">
        <f>VLOOKUP(A135,Participanti!A:E,5,0)</f>
        <v>Bronze</v>
      </c>
    </row>
    <row r="136" spans="1:26" x14ac:dyDescent="0.2">
      <c r="A136" s="42" t="s">
        <v>391</v>
      </c>
      <c r="B136" s="1" t="str">
        <f>VLOOKUP(A136,Participanti!A:B,2,0)</f>
        <v>M</v>
      </c>
      <c r="C136" s="61">
        <v>2</v>
      </c>
      <c r="D136" s="43">
        <v>22.3</v>
      </c>
      <c r="E136" s="44">
        <v>7.8368055555555552E-2</v>
      </c>
      <c r="F136" s="44">
        <v>8.200231481481482E-2</v>
      </c>
      <c r="G136" s="59">
        <f t="shared" si="24"/>
        <v>8.0185185185185193E-2</v>
      </c>
      <c r="H136" s="45">
        <v>132</v>
      </c>
      <c r="I136" s="11">
        <f t="shared" si="25"/>
        <v>3.5957482145822957E-3</v>
      </c>
      <c r="J136" s="31">
        <f t="shared" si="23"/>
        <v>5</v>
      </c>
      <c r="K136" s="31">
        <v>3.75</v>
      </c>
      <c r="L136" s="43">
        <v>4.5</v>
      </c>
      <c r="M136" s="93" t="s">
        <v>83</v>
      </c>
      <c r="N136" s="10">
        <f t="shared" si="22"/>
        <v>0.25</v>
      </c>
      <c r="O136" s="10">
        <f t="shared" si="22"/>
        <v>0.25</v>
      </c>
      <c r="P136" s="10">
        <f t="shared" si="22"/>
        <v>0.5</v>
      </c>
      <c r="Q136" s="33">
        <f>IF(B136="M",IF(AND(H136&gt;=200,H136&lt;500,I136&lt;Barem!$M$21),H136/1500,IF(AND(H136&gt;=500,H136&lt;750,I136&lt;Barem!$M$22),H136/1500,IF(AND(H136&gt;=750,H136&lt;1000,I136&lt;Barem!$M$23),H136/1500,IF(AND(H136&gt;=1000,H136&lt;1500,I136&lt;Barem!$M$24),H136/1500,IF(AND(H136&gt;=1500,H136&lt;2000,I136&lt;Barem!$M$25),H136/1500,IF(AND(H136&gt;=2000,H136&lt;3000,I136&lt;Barem!$M$26),H136/1500,IF(AND(H136&gt;=3000,I136&lt;Barem!$M$27),H136/1500,0))))))),IF(AND(H136&gt;=200,H136&lt;500,I136&lt;Barem!$N$21),H136/1500,IF(AND(H136&gt;=500,H136&lt;750,I136&lt;Barem!$N$22),H136/1500,IF(AND(H136&gt;=750,H136&lt;1000,I136&lt;Barem!$N$23),H136/1500,IF(AND(H136&gt;=1000,H136&lt;1500,I136&lt;Barem!$N$24),H136/1500,IF(AND(H136&gt;=1500,H136&lt;2000,I136&lt;Barem!$N$25),H136/1500,IF(AND(H136&gt;=2000,H136&lt;3000,I136&lt;Barem!$N$26),H136/1500,IF(AND(H136&gt;=3000,I136&lt;Barem!$N$27),H136/1500,0))))))))</f>
        <v>0</v>
      </c>
      <c r="R136" s="19">
        <f>IF(D136&gt;21,VLOOKUP(D136,Barem!$S$1:$T$141,2,1),0)</f>
        <v>0</v>
      </c>
      <c r="S136" s="102">
        <f>IF(D136&lt;1,0,IF(B136="F",VLOOKUP(I136,Barem!$W$2:$Y$13,2,1),VLOOKUP(I136,Barem!$W$14:$Y$25,2,1)))</f>
        <v>0</v>
      </c>
      <c r="T136" s="19">
        <f>VLOOKUP(A136,Participanti!A:C,3,0)</f>
        <v>0</v>
      </c>
      <c r="U136" s="17">
        <f t="shared" si="26"/>
        <v>4.4375</v>
      </c>
      <c r="V136" s="49"/>
      <c r="W136" s="146"/>
      <c r="X136" s="104">
        <f t="shared" si="27"/>
        <v>5</v>
      </c>
      <c r="Y136" s="63">
        <f t="shared" si="28"/>
        <v>1</v>
      </c>
      <c r="Z136" s="103" t="str">
        <f>VLOOKUP(A136,Participanti!A:E,5,0)</f>
        <v>Bronze</v>
      </c>
    </row>
    <row r="137" spans="1:26" x14ac:dyDescent="0.2">
      <c r="A137" s="42" t="s">
        <v>301</v>
      </c>
      <c r="B137" s="1" t="str">
        <f>VLOOKUP(A137,Participanti!A:B,2,0)</f>
        <v>M</v>
      </c>
      <c r="C137" s="61">
        <v>2</v>
      </c>
      <c r="D137" s="43">
        <v>27.91</v>
      </c>
      <c r="E137" s="44">
        <v>0.14457175925925925</v>
      </c>
      <c r="F137" s="44">
        <v>0.14945601851851853</v>
      </c>
      <c r="G137" s="59">
        <f t="shared" si="24"/>
        <v>0.14701388888888889</v>
      </c>
      <c r="H137" s="45">
        <v>660</v>
      </c>
      <c r="I137" s="11">
        <f t="shared" si="25"/>
        <v>5.2674270472550661E-3</v>
      </c>
      <c r="J137" s="31">
        <f t="shared" si="23"/>
        <v>5</v>
      </c>
      <c r="K137" s="31">
        <v>0.5</v>
      </c>
      <c r="L137" s="43">
        <v>2.75</v>
      </c>
      <c r="M137" s="93" t="s">
        <v>82</v>
      </c>
      <c r="N137" s="10">
        <f t="shared" si="22"/>
        <v>0.5</v>
      </c>
      <c r="O137" s="10">
        <f t="shared" si="22"/>
        <v>0.25</v>
      </c>
      <c r="P137" s="10">
        <f t="shared" si="22"/>
        <v>0.25</v>
      </c>
      <c r="Q137" s="33">
        <f>IF(B137="M",IF(AND(H137&gt;=200,H137&lt;500,I137&lt;Barem!$M$21),H137/1500,IF(AND(H137&gt;=500,H137&lt;750,I137&lt;Barem!$M$22),H137/1500,IF(AND(H137&gt;=750,H137&lt;1000,I137&lt;Barem!$M$23),H137/1500,IF(AND(H137&gt;=1000,H137&lt;1500,I137&lt;Barem!$M$24),H137/1500,IF(AND(H137&gt;=1500,H137&lt;2000,I137&lt;Barem!$M$25),H137/1500,IF(AND(H137&gt;=2000,H137&lt;3000,I137&lt;Barem!$M$26),H137/1500,IF(AND(H137&gt;=3000,I137&lt;Barem!$M$27),H137/1500,0))))))),IF(AND(H137&gt;=200,H137&lt;500,I137&lt;Barem!$N$21),H137/1500,IF(AND(H137&gt;=500,H137&lt;750,I137&lt;Barem!$N$22),H137/1500,IF(AND(H137&gt;=750,H137&lt;1000,I137&lt;Barem!$N$23),H137/1500,IF(AND(H137&gt;=1000,H137&lt;1500,I137&lt;Barem!$N$24),H137/1500,IF(AND(H137&gt;=1500,H137&lt;2000,I137&lt;Barem!$N$25),H137/1500,IF(AND(H137&gt;=2000,H137&lt;3000,I137&lt;Barem!$N$26),H137/1500,IF(AND(H137&gt;=3000,I137&lt;Barem!$N$27),H137/1500,0))))))))</f>
        <v>0.44</v>
      </c>
      <c r="R137" s="19">
        <f>IF(D137&gt;21,VLOOKUP(D137,Barem!$S$1:$T$141,2,1),0)</f>
        <v>0.3</v>
      </c>
      <c r="S137" s="102">
        <f>IF(D137&lt;1,0,IF(B137="F",VLOOKUP(I137,Barem!$W$2:$Y$13,2,1),VLOOKUP(I137,Barem!$W$14:$Y$25,2,1)))</f>
        <v>0</v>
      </c>
      <c r="T137" s="19">
        <f>VLOOKUP(A137,Participanti!A:C,3,0)</f>
        <v>0</v>
      </c>
      <c r="U137" s="17">
        <f t="shared" si="26"/>
        <v>4.0525000000000002</v>
      </c>
      <c r="V137" s="49"/>
      <c r="W137" s="146"/>
      <c r="X137" s="104">
        <f t="shared" si="27"/>
        <v>4</v>
      </c>
      <c r="Y137" s="63">
        <f t="shared" si="28"/>
        <v>1</v>
      </c>
      <c r="Z137" s="103" t="str">
        <f>VLOOKUP(A137,Participanti!A:E,5,0)</f>
        <v>Bronze</v>
      </c>
    </row>
    <row r="138" spans="1:26" x14ac:dyDescent="0.2">
      <c r="A138" s="42" t="s">
        <v>476</v>
      </c>
      <c r="B138" s="1" t="str">
        <f>VLOOKUP(A138,Participanti!A:B,2,0)</f>
        <v>F</v>
      </c>
      <c r="C138" s="61">
        <v>2</v>
      </c>
      <c r="D138" s="43">
        <v>8.0299999999999994</v>
      </c>
      <c r="E138" s="44">
        <v>3.5960648148148151E-2</v>
      </c>
      <c r="F138" s="44">
        <v>3.6006944444444446E-2</v>
      </c>
      <c r="G138" s="59">
        <f t="shared" si="24"/>
        <v>3.5983796296296298E-2</v>
      </c>
      <c r="H138" s="45">
        <v>28</v>
      </c>
      <c r="I138" s="11">
        <f t="shared" si="25"/>
        <v>4.4811701489783692E-3</v>
      </c>
      <c r="J138" s="31">
        <f t="shared" si="23"/>
        <v>2.0074999999999998</v>
      </c>
      <c r="K138" s="31">
        <v>3</v>
      </c>
      <c r="L138" s="43">
        <v>4</v>
      </c>
      <c r="M138" s="93" t="s">
        <v>83</v>
      </c>
      <c r="N138" s="10">
        <f t="shared" si="22"/>
        <v>0.25</v>
      </c>
      <c r="O138" s="10">
        <f t="shared" si="22"/>
        <v>0.25</v>
      </c>
      <c r="P138" s="10">
        <f t="shared" si="22"/>
        <v>0.5</v>
      </c>
      <c r="Q138" s="33">
        <f>IF(B138="M",IF(AND(H138&gt;=200,H138&lt;500,I138&lt;Barem!$M$21),H138/1500,IF(AND(H138&gt;=500,H138&lt;750,I138&lt;Barem!$M$22),H138/1500,IF(AND(H138&gt;=750,H138&lt;1000,I138&lt;Barem!$M$23),H138/1500,IF(AND(H138&gt;=1000,H138&lt;1500,I138&lt;Barem!$M$24),H138/1500,IF(AND(H138&gt;=1500,H138&lt;2000,I138&lt;Barem!$M$25),H138/1500,IF(AND(H138&gt;=2000,H138&lt;3000,I138&lt;Barem!$M$26),H138/1500,IF(AND(H138&gt;=3000,I138&lt;Barem!$M$27),H138/1500,0))))))),IF(AND(H138&gt;=200,H138&lt;500,I138&lt;Barem!$N$21),H138/1500,IF(AND(H138&gt;=500,H138&lt;750,I138&lt;Barem!$N$22),H138/1500,IF(AND(H138&gt;=750,H138&lt;1000,I138&lt;Barem!$N$23),H138/1500,IF(AND(H138&gt;=1000,H138&lt;1500,I138&lt;Barem!$N$24),H138/1500,IF(AND(H138&gt;=1500,H138&lt;2000,I138&lt;Barem!$N$25),H138/1500,IF(AND(H138&gt;=2000,H138&lt;3000,I138&lt;Barem!$N$26),H138/1500,IF(AND(H138&gt;=3000,I138&lt;Barem!$N$27),H138/1500,0))))))))</f>
        <v>0</v>
      </c>
      <c r="R138" s="19">
        <f>IF(D138&gt;21,VLOOKUP(D138,Barem!$S$1:$T$141,2,1),0)</f>
        <v>0</v>
      </c>
      <c r="S138" s="102">
        <f>IF(D138&lt;1,0,IF(B138="F",VLOOKUP(I138,Barem!$W$2:$Y$13,2,1),VLOOKUP(I138,Barem!$W$14:$Y$25,2,1)))</f>
        <v>0</v>
      </c>
      <c r="T138" s="19">
        <f>VLOOKUP(A138,Participanti!A:C,3,0)</f>
        <v>0</v>
      </c>
      <c r="U138" s="17">
        <f t="shared" si="26"/>
        <v>3.2518750000000001</v>
      </c>
      <c r="V138" s="49"/>
      <c r="W138" s="146"/>
      <c r="X138" s="104">
        <f t="shared" si="27"/>
        <v>5</v>
      </c>
      <c r="Y138" s="63">
        <f t="shared" si="28"/>
        <v>1</v>
      </c>
      <c r="Z138" s="103" t="str">
        <f>VLOOKUP(A138,Participanti!A:E,5,0)</f>
        <v>Bronze</v>
      </c>
    </row>
    <row r="139" spans="1:26" x14ac:dyDescent="0.2">
      <c r="A139" s="42" t="s">
        <v>272</v>
      </c>
      <c r="B139" s="1" t="str">
        <f>VLOOKUP(A139,Participanti!A:B,2,0)</f>
        <v>F</v>
      </c>
      <c r="C139" s="61">
        <v>2</v>
      </c>
      <c r="D139" s="43">
        <v>21.05</v>
      </c>
      <c r="E139" s="44">
        <v>8.7708333333333333E-2</v>
      </c>
      <c r="F139" s="44">
        <v>9.0509259259259262E-2</v>
      </c>
      <c r="G139" s="59">
        <f t="shared" si="24"/>
        <v>8.9108796296296297E-2</v>
      </c>
      <c r="H139" s="45">
        <v>41</v>
      </c>
      <c r="I139" s="11">
        <f t="shared" si="25"/>
        <v>4.2331969736957862E-3</v>
      </c>
      <c r="J139" s="31">
        <f t="shared" si="23"/>
        <v>5</v>
      </c>
      <c r="K139" s="31">
        <v>3.25</v>
      </c>
      <c r="L139" s="43">
        <v>1.5</v>
      </c>
      <c r="M139" s="93" t="s">
        <v>83</v>
      </c>
      <c r="N139" s="10">
        <f t="shared" ref="N139:P158" si="29">IF($M139=N$1,50%,25%)</f>
        <v>0.25</v>
      </c>
      <c r="O139" s="10">
        <f t="shared" si="29"/>
        <v>0.25</v>
      </c>
      <c r="P139" s="10">
        <f t="shared" si="29"/>
        <v>0.5</v>
      </c>
      <c r="Q139" s="33">
        <f>IF(B139="M",IF(AND(H139&gt;=200,H139&lt;500,I139&lt;Barem!$M$21),H139/1500,IF(AND(H139&gt;=500,H139&lt;750,I139&lt;Barem!$M$22),H139/1500,IF(AND(H139&gt;=750,H139&lt;1000,I139&lt;Barem!$M$23),H139/1500,IF(AND(H139&gt;=1000,H139&lt;1500,I139&lt;Barem!$M$24),H139/1500,IF(AND(H139&gt;=1500,H139&lt;2000,I139&lt;Barem!$M$25),H139/1500,IF(AND(H139&gt;=2000,H139&lt;3000,I139&lt;Barem!$M$26),H139/1500,IF(AND(H139&gt;=3000,I139&lt;Barem!$M$27),H139/1500,0))))))),IF(AND(H139&gt;=200,H139&lt;500,I139&lt;Barem!$N$21),H139/1500,IF(AND(H139&gt;=500,H139&lt;750,I139&lt;Barem!$N$22),H139/1500,IF(AND(H139&gt;=750,H139&lt;1000,I139&lt;Barem!$N$23),H139/1500,IF(AND(H139&gt;=1000,H139&lt;1500,I139&lt;Barem!$N$24),H139/1500,IF(AND(H139&gt;=1500,H139&lt;2000,I139&lt;Barem!$N$25),H139/1500,IF(AND(H139&gt;=2000,H139&lt;3000,I139&lt;Barem!$N$26),H139/1500,IF(AND(H139&gt;=3000,I139&lt;Barem!$N$27),H139/1500,0))))))))</f>
        <v>0</v>
      </c>
      <c r="R139" s="19">
        <f>IF(D139&gt;21,VLOOKUP(D139,Barem!$S$1:$T$141,2,1),0)</f>
        <v>0</v>
      </c>
      <c r="S139" s="102">
        <f>IF(D139&lt;1,0,IF(B139="F",VLOOKUP(I139,Barem!$W$2:$Y$13,2,1),VLOOKUP(I139,Barem!$W$14:$Y$25,2,1)))</f>
        <v>0</v>
      </c>
      <c r="T139" s="19">
        <f>VLOOKUP(A139,Participanti!A:C,3,0)</f>
        <v>0</v>
      </c>
      <c r="U139" s="17">
        <f t="shared" si="26"/>
        <v>2.8125</v>
      </c>
      <c r="V139" s="49"/>
      <c r="W139" s="146"/>
      <c r="X139" s="104">
        <f t="shared" si="27"/>
        <v>1</v>
      </c>
      <c r="Y139" s="63">
        <f t="shared" si="28"/>
        <v>1</v>
      </c>
      <c r="Z139" s="103" t="str">
        <f>VLOOKUP(A139,Participanti!A:E,5,0)</f>
        <v>Bronze</v>
      </c>
    </row>
    <row r="140" spans="1:26" x14ac:dyDescent="0.2">
      <c r="A140" s="42" t="s">
        <v>39</v>
      </c>
      <c r="B140" s="1" t="str">
        <f>VLOOKUP(A140,Participanti!A:B,2,0)</f>
        <v>M</v>
      </c>
      <c r="C140" s="61">
        <v>3</v>
      </c>
      <c r="D140" s="43">
        <v>21.03</v>
      </c>
      <c r="E140" s="44">
        <v>7.2071759259259266E-2</v>
      </c>
      <c r="F140" s="44">
        <v>7.2523148148148142E-2</v>
      </c>
      <c r="G140" s="59">
        <f t="shared" ref="G140:G200" si="30">AVERAGE(E140:F140)</f>
        <v>7.2297453703703704E-2</v>
      </c>
      <c r="H140" s="45">
        <v>721</v>
      </c>
      <c r="I140" s="11">
        <f t="shared" ref="I140:I154" si="31">G140/D140</f>
        <v>3.4378247124918545E-3</v>
      </c>
      <c r="J140" s="31">
        <f t="shared" ref="J140:J154" si="32">IF(B140="F",IF(D140&lt;2.5,0,IF(D140&gt;19.99,5,D140/4)),IF(D140&lt;3,0, IF(D140&gt;20.99,5,D140/4.2)))</f>
        <v>5</v>
      </c>
      <c r="K140" s="31">
        <f>IF(J140=0,0,IF(B140="F",VLOOKUP(I140,Barem!$G$2:$H$16,2,1),VLOOKUP(I140,Barem!$G$17:$H$31,2,1)))</f>
        <v>4</v>
      </c>
      <c r="L140" s="43">
        <v>3</v>
      </c>
      <c r="M140" s="93" t="s">
        <v>83</v>
      </c>
      <c r="N140" s="10">
        <f t="shared" si="29"/>
        <v>0.25</v>
      </c>
      <c r="O140" s="10">
        <f t="shared" si="29"/>
        <v>0.25</v>
      </c>
      <c r="P140" s="10">
        <f t="shared" si="29"/>
        <v>0.5</v>
      </c>
      <c r="Q140" s="33">
        <f>IF(B140="M",IF(AND(H140&gt;=200,H140&lt;500,I140&lt;Barem!$M$21),H140/1500,IF(AND(H140&gt;=500,H140&lt;750,I140&lt;Barem!$M$22),H140/1500,IF(AND(H140&gt;=750,H140&lt;1000,I140&lt;Barem!$M$23),H140/1500,IF(AND(H140&gt;=1000,H140&lt;1500,I140&lt;Barem!$M$24),H140/1500,IF(AND(H140&gt;=1500,H140&lt;2000,I140&lt;Barem!$M$25),H140/1500,IF(AND(H140&gt;=2000,H140&lt;3000,I140&lt;Barem!$M$26),H140/1500,IF(AND(H140&gt;=3000,I140&lt;Barem!$M$27),H140/1500,0))))))),IF(AND(H140&gt;=200,H140&lt;500,I140&lt;Barem!$N$21),H140/1500,IF(AND(H140&gt;=500,H140&lt;750,I140&lt;Barem!$N$22),H140/1500,IF(AND(H140&gt;=750,H140&lt;1000,I140&lt;Barem!$N$23),H140/1500,IF(AND(H140&gt;=1000,H140&lt;1500,I140&lt;Barem!$N$24),H140/1500,IF(AND(H140&gt;=1500,H140&lt;2000,I140&lt;Barem!$N$25),H140/1500,IF(AND(H140&gt;=2000,H140&lt;3000,I140&lt;Barem!$N$26),H140/1500,IF(AND(H140&gt;=3000,I140&lt;Barem!$N$27),H140/1500,0))))))))</f>
        <v>0.48066666666666669</v>
      </c>
      <c r="R140" s="19">
        <f>IF(D140&gt;21,VLOOKUP(D140,Barem!$S$1:$T$141,2,1),0)</f>
        <v>0</v>
      </c>
      <c r="S140" s="102">
        <f>IF(D140&lt;1,0,IF(B140="F",VLOOKUP(I140,Barem!$W$2:$Y$13,2,1),VLOOKUP(I140,Barem!$W$14:$Y$25,2,1)))</f>
        <v>0</v>
      </c>
      <c r="T140" s="19">
        <f>VLOOKUP(A140,Participanti!A:C,3,0)</f>
        <v>0</v>
      </c>
      <c r="U140" s="17">
        <f t="shared" si="26"/>
        <v>4.230666666666667</v>
      </c>
      <c r="V140" s="49"/>
      <c r="W140" s="146"/>
      <c r="X140" s="104">
        <f t="shared" si="27"/>
        <v>5</v>
      </c>
      <c r="Y140" s="63">
        <f t="shared" si="28"/>
        <v>1</v>
      </c>
      <c r="Z140" s="103" t="str">
        <f>VLOOKUP(A140,Participanti!A:E,5,0)</f>
        <v>Gold</v>
      </c>
    </row>
    <row r="141" spans="1:26" x14ac:dyDescent="0.2">
      <c r="A141" s="42" t="s">
        <v>343</v>
      </c>
      <c r="B141" s="1" t="str">
        <f>VLOOKUP(A141,Participanti!A:B,2,0)</f>
        <v>M</v>
      </c>
      <c r="C141" s="61">
        <v>3</v>
      </c>
      <c r="D141" s="43">
        <v>5.05</v>
      </c>
      <c r="E141" s="44">
        <v>1.6261574074074074E-2</v>
      </c>
      <c r="F141" s="44">
        <v>1.6261574074074074E-2</v>
      </c>
      <c r="G141" s="59">
        <f t="shared" si="30"/>
        <v>1.6261574074074074E-2</v>
      </c>
      <c r="H141" s="45">
        <v>11</v>
      </c>
      <c r="I141" s="11">
        <f t="shared" si="31"/>
        <v>3.2201136780344703E-3</v>
      </c>
      <c r="J141" s="31">
        <f t="shared" si="32"/>
        <v>1.2023809523809523</v>
      </c>
      <c r="K141" s="31">
        <f>IF(J141=0,0,IF(B141="F",VLOOKUP(I141,Barem!$G$2:$H$16,2,1),VLOOKUP(I141,Barem!$G$17:$H$31,2,1)))</f>
        <v>4.25</v>
      </c>
      <c r="L141" s="43">
        <v>3</v>
      </c>
      <c r="M141" s="93" t="str">
        <f>VLOOKUP(C141,Barem!K:Q,7,0)</f>
        <v>V</v>
      </c>
      <c r="N141" s="10">
        <f t="shared" si="29"/>
        <v>0.25</v>
      </c>
      <c r="O141" s="10">
        <f t="shared" si="29"/>
        <v>0.5</v>
      </c>
      <c r="P141" s="10">
        <f t="shared" si="29"/>
        <v>0.25</v>
      </c>
      <c r="Q141" s="33">
        <f>IF(B141="M",IF(AND(H141&gt;=200,H141&lt;500,I141&lt;Barem!$M$21),H141/1500,IF(AND(H141&gt;=500,H141&lt;750,I141&lt;Barem!$M$22),H141/1500,IF(AND(H141&gt;=750,H141&lt;1000,I141&lt;Barem!$M$23),H141/1500,IF(AND(H141&gt;=1000,H141&lt;1500,I141&lt;Barem!$M$24),H141/1500,IF(AND(H141&gt;=1500,H141&lt;2000,I141&lt;Barem!$M$25),H141/1500,IF(AND(H141&gt;=2000,H141&lt;3000,I141&lt;Barem!$M$26),H141/1500,IF(AND(H141&gt;=3000,I141&lt;Barem!$M$27),H141/1500,0))))))),IF(AND(H141&gt;=200,H141&lt;500,I141&lt;Barem!$N$21),H141/1500,IF(AND(H141&gt;=500,H141&lt;750,I141&lt;Barem!$N$22),H141/1500,IF(AND(H141&gt;=750,H141&lt;1000,I141&lt;Barem!$N$23),H141/1500,IF(AND(H141&gt;=1000,H141&lt;1500,I141&lt;Barem!$N$24),H141/1500,IF(AND(H141&gt;=1500,H141&lt;2000,I141&lt;Barem!$N$25),H141/1500,IF(AND(H141&gt;=2000,H141&lt;3000,I141&lt;Barem!$N$26),H141/1500,IF(AND(H141&gt;=3000,I141&lt;Barem!$N$27),H141/1500,0))))))))</f>
        <v>0</v>
      </c>
      <c r="R141" s="19">
        <f>IF(D141&gt;21,VLOOKUP(D141,Barem!$S$1:$T$141,2,1),0)</f>
        <v>0</v>
      </c>
      <c r="S141" s="102">
        <f>IF(D141&lt;1,0,IF(B141="F",VLOOKUP(I141,Barem!$W$2:$Y$13,2,1),VLOOKUP(I141,Barem!$W$14:$Y$25,2,1)))</f>
        <v>0</v>
      </c>
      <c r="T141" s="19">
        <f>VLOOKUP(A141,Participanti!A:C,3,0)</f>
        <v>0.7</v>
      </c>
      <c r="U141" s="17">
        <f t="shared" si="26"/>
        <v>3.8755952380952383</v>
      </c>
      <c r="V141" s="49"/>
      <c r="W141" s="146"/>
      <c r="X141" s="104">
        <f t="shared" si="27"/>
        <v>5</v>
      </c>
      <c r="Y141" s="63">
        <f t="shared" si="28"/>
        <v>1</v>
      </c>
      <c r="Z141" s="103" t="str">
        <f>VLOOKUP(A141,Participanti!A:E,5,0)</f>
        <v>Gold</v>
      </c>
    </row>
    <row r="142" spans="1:26" x14ac:dyDescent="0.2">
      <c r="A142" s="42" t="s">
        <v>182</v>
      </c>
      <c r="B142" s="1" t="str">
        <f>VLOOKUP(A142,Participanti!A:B,2,0)</f>
        <v>M</v>
      </c>
      <c r="C142" s="61">
        <v>3</v>
      </c>
      <c r="D142" s="43">
        <v>10.65</v>
      </c>
      <c r="E142" s="44">
        <v>3.3773148148148149E-2</v>
      </c>
      <c r="F142" s="44">
        <v>3.3773148148148149E-2</v>
      </c>
      <c r="G142" s="59">
        <f t="shared" si="30"/>
        <v>3.3773148148148149E-2</v>
      </c>
      <c r="H142" s="45">
        <v>48</v>
      </c>
      <c r="I142" s="11">
        <f t="shared" si="31"/>
        <v>3.1711876195444273E-3</v>
      </c>
      <c r="J142" s="31">
        <f t="shared" si="32"/>
        <v>2.5357142857142856</v>
      </c>
      <c r="K142" s="31">
        <f>IF(J142=0,0,IF(B142="F",VLOOKUP(I142,Barem!$G$2:$H$16,2,1),VLOOKUP(I142,Barem!$G$17:$H$31,2,1)))</f>
        <v>4.25</v>
      </c>
      <c r="L142" s="43">
        <v>5</v>
      </c>
      <c r="M142" s="93" t="str">
        <f>VLOOKUP(C142,Barem!K:Q,7,0)</f>
        <v>V</v>
      </c>
      <c r="N142" s="10">
        <f t="shared" si="29"/>
        <v>0.25</v>
      </c>
      <c r="O142" s="10">
        <f t="shared" si="29"/>
        <v>0.5</v>
      </c>
      <c r="P142" s="10">
        <f t="shared" si="29"/>
        <v>0.25</v>
      </c>
      <c r="Q142" s="33">
        <f>IF(B142="M",IF(AND(H142&gt;=200,H142&lt;500,I142&lt;Barem!$M$21),H142/1500,IF(AND(H142&gt;=500,H142&lt;750,I142&lt;Barem!$M$22),H142/1500,IF(AND(H142&gt;=750,H142&lt;1000,I142&lt;Barem!$M$23),H142/1500,IF(AND(H142&gt;=1000,H142&lt;1500,I142&lt;Barem!$M$24),H142/1500,IF(AND(H142&gt;=1500,H142&lt;2000,I142&lt;Barem!$M$25),H142/1500,IF(AND(H142&gt;=2000,H142&lt;3000,I142&lt;Barem!$M$26),H142/1500,IF(AND(H142&gt;=3000,I142&lt;Barem!$M$27),H142/1500,0))))))),IF(AND(H142&gt;=200,H142&lt;500,I142&lt;Barem!$N$21),H142/1500,IF(AND(H142&gt;=500,H142&lt;750,I142&lt;Barem!$N$22),H142/1500,IF(AND(H142&gt;=750,H142&lt;1000,I142&lt;Barem!$N$23),H142/1500,IF(AND(H142&gt;=1000,H142&lt;1500,I142&lt;Barem!$N$24),H142/1500,IF(AND(H142&gt;=1500,H142&lt;2000,I142&lt;Barem!$N$25),H142/1500,IF(AND(H142&gt;=2000,H142&lt;3000,I142&lt;Barem!$N$26),H142/1500,IF(AND(H142&gt;=3000,I142&lt;Barem!$N$27),H142/1500,0))))))))</f>
        <v>0</v>
      </c>
      <c r="R142" s="19">
        <f>IF(D142&gt;21,VLOOKUP(D142,Barem!$S$1:$T$141,2,1),0)</f>
        <v>0</v>
      </c>
      <c r="S142" s="102">
        <f>IF(D142&lt;1,0,IF(B142="F",VLOOKUP(I142,Barem!$W$2:$Y$13,2,1),VLOOKUP(I142,Barem!$W$14:$Y$25,2,1)))</f>
        <v>0</v>
      </c>
      <c r="T142" s="19">
        <f>VLOOKUP(A142,Participanti!A:C,3,0)</f>
        <v>0</v>
      </c>
      <c r="U142" s="17">
        <f t="shared" si="26"/>
        <v>4.0089285714285712</v>
      </c>
      <c r="V142" s="49"/>
      <c r="W142" s="146" t="s">
        <v>532</v>
      </c>
      <c r="X142" s="104">
        <f t="shared" si="27"/>
        <v>5</v>
      </c>
      <c r="Y142" s="63">
        <f t="shared" si="28"/>
        <v>1</v>
      </c>
      <c r="Z142" s="103" t="str">
        <f>VLOOKUP(A142,Participanti!A:E,5,0)</f>
        <v>Gold</v>
      </c>
    </row>
    <row r="143" spans="1:26" x14ac:dyDescent="0.2">
      <c r="A143" s="42" t="s">
        <v>13</v>
      </c>
      <c r="B143" s="1" t="str">
        <f>VLOOKUP(A143,Participanti!A:B,2,0)</f>
        <v>M</v>
      </c>
      <c r="C143" s="61">
        <v>3</v>
      </c>
      <c r="D143" s="43">
        <v>21.43</v>
      </c>
      <c r="E143" s="44">
        <v>6.4930555555555561E-2</v>
      </c>
      <c r="F143" s="44">
        <v>6.4930555555555561E-2</v>
      </c>
      <c r="G143" s="59">
        <f t="shared" si="30"/>
        <v>6.4930555555555561E-2</v>
      </c>
      <c r="H143" s="45">
        <v>90</v>
      </c>
      <c r="I143" s="11">
        <f t="shared" si="31"/>
        <v>3.0298905998859338E-3</v>
      </c>
      <c r="J143" s="31">
        <f t="shared" si="32"/>
        <v>5</v>
      </c>
      <c r="K143" s="31">
        <f>IF(J143=0,0,IF(B143="F",VLOOKUP(I143,Barem!$G$2:$H$16,2,1),VLOOKUP(I143,Barem!$G$17:$H$31,2,1)))</f>
        <v>4.5</v>
      </c>
      <c r="L143" s="43">
        <v>4.75</v>
      </c>
      <c r="M143" s="93" t="s">
        <v>82</v>
      </c>
      <c r="N143" s="10">
        <f t="shared" si="29"/>
        <v>0.5</v>
      </c>
      <c r="O143" s="10">
        <f t="shared" si="29"/>
        <v>0.25</v>
      </c>
      <c r="P143" s="10">
        <f t="shared" si="29"/>
        <v>0.25</v>
      </c>
      <c r="Q143" s="33">
        <f>IF(B143="M",IF(AND(H143&gt;=200,H143&lt;500,I143&lt;Barem!$M$21),H143/1500,IF(AND(H143&gt;=500,H143&lt;750,I143&lt;Barem!$M$22),H143/1500,IF(AND(H143&gt;=750,H143&lt;1000,I143&lt;Barem!$M$23),H143/1500,IF(AND(H143&gt;=1000,H143&lt;1500,I143&lt;Barem!$M$24),H143/1500,IF(AND(H143&gt;=1500,H143&lt;2000,I143&lt;Barem!$M$25),H143/1500,IF(AND(H143&gt;=2000,H143&lt;3000,I143&lt;Barem!$M$26),H143/1500,IF(AND(H143&gt;=3000,I143&lt;Barem!$M$27),H143/1500,0))))))),IF(AND(H143&gt;=200,H143&lt;500,I143&lt;Barem!$N$21),H143/1500,IF(AND(H143&gt;=500,H143&lt;750,I143&lt;Barem!$N$22),H143/1500,IF(AND(H143&gt;=750,H143&lt;1000,I143&lt;Barem!$N$23),H143/1500,IF(AND(H143&gt;=1000,H143&lt;1500,I143&lt;Barem!$N$24),H143/1500,IF(AND(H143&gt;=1500,H143&lt;2000,I143&lt;Barem!$N$25),H143/1500,IF(AND(H143&gt;=2000,H143&lt;3000,I143&lt;Barem!$N$26),H143/1500,IF(AND(H143&gt;=3000,I143&lt;Barem!$N$27),H143/1500,0))))))))</f>
        <v>0</v>
      </c>
      <c r="R143" s="19">
        <f>IF(D143&gt;21,VLOOKUP(D143,Barem!$S$1:$T$141,2,1),0)</f>
        <v>0</v>
      </c>
      <c r="S143" s="102">
        <f>IF(D143&lt;1,0,IF(B143="F",VLOOKUP(I143,Barem!$W$2:$Y$13,2,1),VLOOKUP(I143,Barem!$W$14:$Y$25,2,1)))</f>
        <v>0</v>
      </c>
      <c r="T143" s="19">
        <f>VLOOKUP(A143,Participanti!A:C,3,0)</f>
        <v>0</v>
      </c>
      <c r="U143" s="17">
        <f t="shared" si="26"/>
        <v>4.8125</v>
      </c>
      <c r="V143" s="49"/>
      <c r="W143" s="146" t="s">
        <v>532</v>
      </c>
      <c r="X143" s="104">
        <f t="shared" si="27"/>
        <v>5</v>
      </c>
      <c r="Y143" s="63">
        <f t="shared" si="28"/>
        <v>1</v>
      </c>
      <c r="Z143" s="103" t="str">
        <f>VLOOKUP(A143,Participanti!A:E,5,0)</f>
        <v>Gold</v>
      </c>
    </row>
    <row r="144" spans="1:26" x14ac:dyDescent="0.2">
      <c r="A144" s="42" t="s">
        <v>144</v>
      </c>
      <c r="B144" s="1" t="str">
        <f>VLOOKUP(A144,Participanti!A:B,2,0)</f>
        <v>M</v>
      </c>
      <c r="C144" s="61">
        <v>3</v>
      </c>
      <c r="D144" s="43">
        <v>10.66</v>
      </c>
      <c r="E144" s="44">
        <v>2.6990740740740742E-2</v>
      </c>
      <c r="F144" s="44">
        <v>2.6990740740740742E-2</v>
      </c>
      <c r="G144" s="59">
        <f t="shared" si="30"/>
        <v>2.6990740740740742E-2</v>
      </c>
      <c r="H144" s="45">
        <v>55</v>
      </c>
      <c r="I144" s="11">
        <f t="shared" si="31"/>
        <v>2.5319644222083246E-3</v>
      </c>
      <c r="J144" s="31">
        <f t="shared" si="32"/>
        <v>2.538095238095238</v>
      </c>
      <c r="K144" s="31">
        <f>IF(J144=0,0,IF(B144="F",VLOOKUP(I144,Barem!$G$2:$H$16,2,1),VLOOKUP(I144,Barem!$G$17:$H$31,2,1)))</f>
        <v>5</v>
      </c>
      <c r="L144" s="43">
        <v>5</v>
      </c>
      <c r="M144" s="93" t="str">
        <f>VLOOKUP(C144,Barem!K:Q,7,0)</f>
        <v>V</v>
      </c>
      <c r="N144" s="10">
        <f t="shared" si="29"/>
        <v>0.25</v>
      </c>
      <c r="O144" s="10">
        <f t="shared" si="29"/>
        <v>0.5</v>
      </c>
      <c r="P144" s="10">
        <f t="shared" si="29"/>
        <v>0.25</v>
      </c>
      <c r="Q144" s="33">
        <f>IF(B144="M",IF(AND(H144&gt;=200,H144&lt;500,I144&lt;Barem!$M$21),H144/1500,IF(AND(H144&gt;=500,H144&lt;750,I144&lt;Barem!$M$22),H144/1500,IF(AND(H144&gt;=750,H144&lt;1000,I144&lt;Barem!$M$23),H144/1500,IF(AND(H144&gt;=1000,H144&lt;1500,I144&lt;Barem!$M$24),H144/1500,IF(AND(H144&gt;=1500,H144&lt;2000,I144&lt;Barem!$M$25),H144/1500,IF(AND(H144&gt;=2000,H144&lt;3000,I144&lt;Barem!$M$26),H144/1500,IF(AND(H144&gt;=3000,I144&lt;Barem!$M$27),H144/1500,0))))))),IF(AND(H144&gt;=200,H144&lt;500,I144&lt;Barem!$N$21),H144/1500,IF(AND(H144&gt;=500,H144&lt;750,I144&lt;Barem!$N$22),H144/1500,IF(AND(H144&gt;=750,H144&lt;1000,I144&lt;Barem!$N$23),H144/1500,IF(AND(H144&gt;=1000,H144&lt;1500,I144&lt;Barem!$N$24),H144/1500,IF(AND(H144&gt;=1500,H144&lt;2000,I144&lt;Barem!$N$25),H144/1500,IF(AND(H144&gt;=2000,H144&lt;3000,I144&lt;Barem!$N$26),H144/1500,IF(AND(H144&gt;=3000,I144&lt;Barem!$N$27),H144/1500,0))))))))</f>
        <v>0</v>
      </c>
      <c r="R144" s="19">
        <f>IF(D144&gt;21,VLOOKUP(D144,Barem!$S$1:$T$141,2,1),0)</f>
        <v>0</v>
      </c>
      <c r="S144" s="102">
        <f>IF(D144&lt;1,0,IF(B144="F",VLOOKUP(I144,Barem!$W$2:$Y$13,2,1),VLOOKUP(I144,Barem!$W$14:$Y$25,2,1)))</f>
        <v>2.25</v>
      </c>
      <c r="T144" s="19">
        <f>VLOOKUP(A144,Participanti!A:C,3,0)</f>
        <v>0</v>
      </c>
      <c r="U144" s="17">
        <f t="shared" si="26"/>
        <v>6.6345238095238095</v>
      </c>
      <c r="V144" s="49"/>
      <c r="W144" s="146" t="s">
        <v>532</v>
      </c>
      <c r="X144" s="104">
        <f t="shared" si="27"/>
        <v>5</v>
      </c>
      <c r="Y144" s="63">
        <f t="shared" si="28"/>
        <v>1</v>
      </c>
      <c r="Z144" s="103" t="str">
        <f>VLOOKUP(A144,Participanti!A:E,5,0)</f>
        <v>Gold</v>
      </c>
    </row>
    <row r="145" spans="1:26" x14ac:dyDescent="0.2">
      <c r="A145" s="42" t="s">
        <v>10</v>
      </c>
      <c r="B145" s="1" t="str">
        <f>VLOOKUP(A145,Participanti!A:B,2,0)</f>
        <v>F</v>
      </c>
      <c r="C145" s="61">
        <v>3</v>
      </c>
      <c r="D145" s="43">
        <v>21.59</v>
      </c>
      <c r="E145" s="44">
        <v>7.1539351851851854E-2</v>
      </c>
      <c r="F145" s="44">
        <v>7.18287037037037E-2</v>
      </c>
      <c r="G145" s="59">
        <f t="shared" si="30"/>
        <v>7.168402777777777E-2</v>
      </c>
      <c r="H145" s="45">
        <v>100</v>
      </c>
      <c r="I145" s="11">
        <f t="shared" si="31"/>
        <v>3.3202421388502904E-3</v>
      </c>
      <c r="J145" s="31">
        <f t="shared" si="32"/>
        <v>5</v>
      </c>
      <c r="K145" s="31">
        <f>IF(J145=0,0,IF(B145="F",VLOOKUP(I145,Barem!$G$2:$H$16,2,1),VLOOKUP(I145,Barem!$G$17:$H$31,2,1)))</f>
        <v>4.5</v>
      </c>
      <c r="L145" s="43">
        <v>4.75</v>
      </c>
      <c r="M145" s="93" t="s">
        <v>82</v>
      </c>
      <c r="N145" s="10">
        <f t="shared" si="29"/>
        <v>0.5</v>
      </c>
      <c r="O145" s="10">
        <f t="shared" si="29"/>
        <v>0.25</v>
      </c>
      <c r="P145" s="10">
        <f t="shared" si="29"/>
        <v>0.25</v>
      </c>
      <c r="Q145" s="33">
        <f>IF(B145="M",IF(AND(H145&gt;=200,H145&lt;500,I145&lt;Barem!$M$21),H145/1500,IF(AND(H145&gt;=500,H145&lt;750,I145&lt;Barem!$M$22),H145/1500,IF(AND(H145&gt;=750,H145&lt;1000,I145&lt;Barem!$M$23),H145/1500,IF(AND(H145&gt;=1000,H145&lt;1500,I145&lt;Barem!$M$24),H145/1500,IF(AND(H145&gt;=1500,H145&lt;2000,I145&lt;Barem!$M$25),H145/1500,IF(AND(H145&gt;=2000,H145&lt;3000,I145&lt;Barem!$M$26),H145/1500,IF(AND(H145&gt;=3000,I145&lt;Barem!$M$27),H145/1500,0))))))),IF(AND(H145&gt;=200,H145&lt;500,I145&lt;Barem!$N$21),H145/1500,IF(AND(H145&gt;=500,H145&lt;750,I145&lt;Barem!$N$22),H145/1500,IF(AND(H145&gt;=750,H145&lt;1000,I145&lt;Barem!$N$23),H145/1500,IF(AND(H145&gt;=1000,H145&lt;1500,I145&lt;Barem!$N$24),H145/1500,IF(AND(H145&gt;=1500,H145&lt;2000,I145&lt;Barem!$N$25),H145/1500,IF(AND(H145&gt;=2000,H145&lt;3000,I145&lt;Barem!$N$26),H145/1500,IF(AND(H145&gt;=3000,I145&lt;Barem!$N$27),H145/1500,0))))))))</f>
        <v>0</v>
      </c>
      <c r="R145" s="19">
        <f>IF(D145&gt;21,VLOOKUP(D145,Barem!$S$1:$T$141,2,1),0)</f>
        <v>0</v>
      </c>
      <c r="S145" s="102">
        <f>IF(D145&lt;1,0,IF(B145="F",VLOOKUP(I145,Barem!$W$2:$Y$13,2,1),VLOOKUP(I145,Barem!$W$14:$Y$25,2,1)))</f>
        <v>0</v>
      </c>
      <c r="T145" s="19">
        <f>VLOOKUP(A145,Participanti!A:C,3,0)</f>
        <v>0</v>
      </c>
      <c r="U145" s="17">
        <f t="shared" si="26"/>
        <v>4.8125</v>
      </c>
      <c r="V145" s="49"/>
      <c r="W145" s="146" t="s">
        <v>532</v>
      </c>
      <c r="X145" s="104">
        <f t="shared" si="27"/>
        <v>3</v>
      </c>
      <c r="Y145" s="63">
        <f t="shared" si="28"/>
        <v>1</v>
      </c>
      <c r="Z145" s="103" t="str">
        <f>VLOOKUP(A145,Participanti!A:E,5,0)</f>
        <v>Gold</v>
      </c>
    </row>
    <row r="146" spans="1:26" x14ac:dyDescent="0.2">
      <c r="A146" s="42" t="s">
        <v>315</v>
      </c>
      <c r="B146" s="1" t="str">
        <f>VLOOKUP(A146,Participanti!A:B,2,0)</f>
        <v>F</v>
      </c>
      <c r="C146" s="61">
        <v>3</v>
      </c>
      <c r="D146" s="43">
        <v>21.21</v>
      </c>
      <c r="E146" s="44">
        <v>9.2534722222222227E-2</v>
      </c>
      <c r="F146" s="44">
        <v>9.2916666666666661E-2</v>
      </c>
      <c r="G146" s="59">
        <f t="shared" si="30"/>
        <v>9.2725694444444451E-2</v>
      </c>
      <c r="H146" s="45">
        <v>401</v>
      </c>
      <c r="I146" s="11">
        <f t="shared" si="31"/>
        <v>4.3717913458012469E-3</v>
      </c>
      <c r="J146" s="31">
        <f t="shared" si="32"/>
        <v>5</v>
      </c>
      <c r="K146" s="31">
        <f>IF(J146=0,0,IF(B146="F",VLOOKUP(I146,Barem!$G$2:$H$16,2,1),VLOOKUP(I146,Barem!$G$17:$H$31,2,1)))</f>
        <v>3</v>
      </c>
      <c r="L146" s="43">
        <v>5</v>
      </c>
      <c r="M146" s="93" t="s">
        <v>83</v>
      </c>
      <c r="N146" s="10">
        <f t="shared" si="29"/>
        <v>0.25</v>
      </c>
      <c r="O146" s="10">
        <f t="shared" si="29"/>
        <v>0.25</v>
      </c>
      <c r="P146" s="10">
        <f t="shared" si="29"/>
        <v>0.5</v>
      </c>
      <c r="Q146" s="33">
        <f>IF(B146="M",IF(AND(H146&gt;=200,H146&lt;500,I146&lt;Barem!$M$21),H146/1500,IF(AND(H146&gt;=500,H146&lt;750,I146&lt;Barem!$M$22),H146/1500,IF(AND(H146&gt;=750,H146&lt;1000,I146&lt;Barem!$M$23),H146/1500,IF(AND(H146&gt;=1000,H146&lt;1500,I146&lt;Barem!$M$24),H146/1500,IF(AND(H146&gt;=1500,H146&lt;2000,I146&lt;Barem!$M$25),H146/1500,IF(AND(H146&gt;=2000,H146&lt;3000,I146&lt;Barem!$M$26),H146/1500,IF(AND(H146&gt;=3000,I146&lt;Barem!$M$27),H146/1500,0))))))),IF(AND(H146&gt;=200,H146&lt;500,I146&lt;Barem!$N$21),H146/1500,IF(AND(H146&gt;=500,H146&lt;750,I146&lt;Barem!$N$22),H146/1500,IF(AND(H146&gt;=750,H146&lt;1000,I146&lt;Barem!$N$23),H146/1500,IF(AND(H146&gt;=1000,H146&lt;1500,I146&lt;Barem!$N$24),H146/1500,IF(AND(H146&gt;=1500,H146&lt;2000,I146&lt;Barem!$N$25),H146/1500,IF(AND(H146&gt;=2000,H146&lt;3000,I146&lt;Barem!$N$26),H146/1500,IF(AND(H146&gt;=3000,I146&lt;Barem!$N$27),H146/1500,0))))))))</f>
        <v>0.26733333333333331</v>
      </c>
      <c r="R146" s="19">
        <f>IF(D146&gt;21,VLOOKUP(D146,Barem!$S$1:$T$141,2,1),0)</f>
        <v>0</v>
      </c>
      <c r="S146" s="102">
        <f>IF(D146&lt;1,0,IF(B146="F",VLOOKUP(I146,Barem!$W$2:$Y$13,2,1),VLOOKUP(I146,Barem!$W$14:$Y$25,2,1)))</f>
        <v>0</v>
      </c>
      <c r="T146" s="19">
        <f>VLOOKUP(A146,Participanti!A:C,3,0)</f>
        <v>0</v>
      </c>
      <c r="U146" s="17">
        <f t="shared" si="26"/>
        <v>4.7673333333333332</v>
      </c>
      <c r="V146" s="49"/>
      <c r="W146" s="146"/>
      <c r="X146" s="104">
        <f t="shared" si="27"/>
        <v>5</v>
      </c>
      <c r="Y146" s="63">
        <f t="shared" si="28"/>
        <v>1</v>
      </c>
      <c r="Z146" s="103" t="str">
        <f>VLOOKUP(A146,Participanti!A:E,5,0)</f>
        <v>Gold</v>
      </c>
    </row>
    <row r="147" spans="1:26" x14ac:dyDescent="0.2">
      <c r="A147" s="42" t="s">
        <v>231</v>
      </c>
      <c r="B147" s="1" t="str">
        <f>VLOOKUP(A147,Participanti!A:B,2,0)</f>
        <v>M</v>
      </c>
      <c r="C147" s="61">
        <v>3</v>
      </c>
      <c r="D147" s="43">
        <v>21.28</v>
      </c>
      <c r="E147" s="44">
        <v>6.4942129629629627E-2</v>
      </c>
      <c r="F147" s="44">
        <v>6.4942129629629627E-2</v>
      </c>
      <c r="G147" s="59">
        <f t="shared" si="30"/>
        <v>6.4942129629629627E-2</v>
      </c>
      <c r="H147" s="45">
        <v>99</v>
      </c>
      <c r="I147" s="11">
        <f t="shared" si="31"/>
        <v>3.0517918059036479E-3</v>
      </c>
      <c r="J147" s="31">
        <f t="shared" si="32"/>
        <v>5</v>
      </c>
      <c r="K147" s="31">
        <f>IF(J147=0,0,IF(B147="F",VLOOKUP(I147,Barem!$G$2:$H$16,2,1),VLOOKUP(I147,Barem!$G$17:$H$31,2,1)))</f>
        <v>4.5</v>
      </c>
      <c r="L147" s="43">
        <v>3.5</v>
      </c>
      <c r="M147" s="93" t="s">
        <v>83</v>
      </c>
      <c r="N147" s="10">
        <f t="shared" si="29"/>
        <v>0.25</v>
      </c>
      <c r="O147" s="10">
        <f t="shared" si="29"/>
        <v>0.25</v>
      </c>
      <c r="P147" s="10">
        <f t="shared" si="29"/>
        <v>0.5</v>
      </c>
      <c r="Q147" s="33">
        <f>IF(B147="M",IF(AND(H147&gt;=200,H147&lt;500,I147&lt;Barem!$M$21),H147/1500,IF(AND(H147&gt;=500,H147&lt;750,I147&lt;Barem!$M$22),H147/1500,IF(AND(H147&gt;=750,H147&lt;1000,I147&lt;Barem!$M$23),H147/1500,IF(AND(H147&gt;=1000,H147&lt;1500,I147&lt;Barem!$M$24),H147/1500,IF(AND(H147&gt;=1500,H147&lt;2000,I147&lt;Barem!$M$25),H147/1500,IF(AND(H147&gt;=2000,H147&lt;3000,I147&lt;Barem!$M$26),H147/1500,IF(AND(H147&gt;=3000,I147&lt;Barem!$M$27),H147/1500,0))))))),IF(AND(H147&gt;=200,H147&lt;500,I147&lt;Barem!$N$21),H147/1500,IF(AND(H147&gt;=500,H147&lt;750,I147&lt;Barem!$N$22),H147/1500,IF(AND(H147&gt;=750,H147&lt;1000,I147&lt;Barem!$N$23),H147/1500,IF(AND(H147&gt;=1000,H147&lt;1500,I147&lt;Barem!$N$24),H147/1500,IF(AND(H147&gt;=1500,H147&lt;2000,I147&lt;Barem!$N$25),H147/1500,IF(AND(H147&gt;=2000,H147&lt;3000,I147&lt;Barem!$N$26),H147/1500,IF(AND(H147&gt;=3000,I147&lt;Barem!$N$27),H147/1500,0))))))))</f>
        <v>0</v>
      </c>
      <c r="R147" s="19">
        <f>IF(D147&gt;21,VLOOKUP(D147,Barem!$S$1:$T$141,2,1),0)</f>
        <v>0</v>
      </c>
      <c r="S147" s="102">
        <f>IF(D147&lt;1,0,IF(B147="F",VLOOKUP(I147,Barem!$W$2:$Y$13,2,1),VLOOKUP(I147,Barem!$W$14:$Y$25,2,1)))</f>
        <v>0</v>
      </c>
      <c r="T147" s="19">
        <f>VLOOKUP(A147,Participanti!A:C,3,0)</f>
        <v>0</v>
      </c>
      <c r="U147" s="17">
        <f t="shared" si="26"/>
        <v>4.125</v>
      </c>
      <c r="V147" s="49"/>
      <c r="W147" s="146" t="s">
        <v>532</v>
      </c>
      <c r="X147" s="104">
        <f t="shared" si="27"/>
        <v>5</v>
      </c>
      <c r="Y147" s="63">
        <f t="shared" si="28"/>
        <v>1</v>
      </c>
      <c r="Z147" s="103" t="str">
        <f>VLOOKUP(A147,Participanti!A:E,5,0)</f>
        <v>Gold</v>
      </c>
    </row>
    <row r="148" spans="1:26" x14ac:dyDescent="0.2">
      <c r="A148" s="42" t="s">
        <v>122</v>
      </c>
      <c r="B148" s="1" t="str">
        <f>VLOOKUP(A148,Participanti!A:B,2,0)</f>
        <v>M</v>
      </c>
      <c r="C148" s="61">
        <v>3</v>
      </c>
      <c r="D148" s="43">
        <v>3.03</v>
      </c>
      <c r="E148" s="44">
        <v>8.8888888888888889E-3</v>
      </c>
      <c r="F148" s="44">
        <v>8.8888888888888889E-3</v>
      </c>
      <c r="G148" s="59">
        <f t="shared" si="30"/>
        <v>8.8888888888888889E-3</v>
      </c>
      <c r="H148" s="45">
        <v>1</v>
      </c>
      <c r="I148" s="11">
        <f t="shared" si="31"/>
        <v>2.9336266960029336E-3</v>
      </c>
      <c r="J148" s="31">
        <f t="shared" si="32"/>
        <v>0.72142857142857131</v>
      </c>
      <c r="K148" s="31">
        <f>IF(J148=0,0,IF(B148="F",VLOOKUP(I148,Barem!$G$2:$H$16,2,1),VLOOKUP(I148,Barem!$G$17:$H$31,2,1)))</f>
        <v>4.75</v>
      </c>
      <c r="L148" s="43">
        <v>3.5</v>
      </c>
      <c r="M148" s="93" t="str">
        <f>VLOOKUP(C148,Barem!K:Q,7,0)</f>
        <v>V</v>
      </c>
      <c r="N148" s="10">
        <f t="shared" si="29"/>
        <v>0.25</v>
      </c>
      <c r="O148" s="10">
        <f t="shared" si="29"/>
        <v>0.5</v>
      </c>
      <c r="P148" s="10">
        <f t="shared" si="29"/>
        <v>0.25</v>
      </c>
      <c r="Q148" s="33">
        <f>IF(B148="M",IF(AND(H148&gt;=200,H148&lt;500,I148&lt;Barem!$M$21),H148/1500,IF(AND(H148&gt;=500,H148&lt;750,I148&lt;Barem!$M$22),H148/1500,IF(AND(H148&gt;=750,H148&lt;1000,I148&lt;Barem!$M$23),H148/1500,IF(AND(H148&gt;=1000,H148&lt;1500,I148&lt;Barem!$M$24),H148/1500,IF(AND(H148&gt;=1500,H148&lt;2000,I148&lt;Barem!$M$25),H148/1500,IF(AND(H148&gt;=2000,H148&lt;3000,I148&lt;Barem!$M$26),H148/1500,IF(AND(H148&gt;=3000,I148&lt;Barem!$M$27),H148/1500,0))))))),IF(AND(H148&gt;=200,H148&lt;500,I148&lt;Barem!$N$21),H148/1500,IF(AND(H148&gt;=500,H148&lt;750,I148&lt;Barem!$N$22),H148/1500,IF(AND(H148&gt;=750,H148&lt;1000,I148&lt;Barem!$N$23),H148/1500,IF(AND(H148&gt;=1000,H148&lt;1500,I148&lt;Barem!$N$24),H148/1500,IF(AND(H148&gt;=1500,H148&lt;2000,I148&lt;Barem!$N$25),H148/1500,IF(AND(H148&gt;=2000,H148&lt;3000,I148&lt;Barem!$N$26),H148/1500,IF(AND(H148&gt;=3000,I148&lt;Barem!$N$27),H148/1500,0))))))))</f>
        <v>0</v>
      </c>
      <c r="R148" s="19">
        <f>IF(D148&gt;21,VLOOKUP(D148,Barem!$S$1:$T$141,2,1),0)</f>
        <v>0</v>
      </c>
      <c r="S148" s="102">
        <f>IF(D148&lt;1,0,IF(B148="F",VLOOKUP(I148,Barem!$W$2:$Y$13,2,1),VLOOKUP(I148,Barem!$W$14:$Y$25,2,1)))</f>
        <v>0</v>
      </c>
      <c r="T148" s="19">
        <f>VLOOKUP(A148,Participanti!A:C,3,0)</f>
        <v>0</v>
      </c>
      <c r="U148" s="17">
        <f t="shared" si="26"/>
        <v>3.4303571428571429</v>
      </c>
      <c r="V148" s="49"/>
      <c r="W148" s="146"/>
      <c r="X148" s="104">
        <f t="shared" si="27"/>
        <v>5</v>
      </c>
      <c r="Y148" s="63">
        <f t="shared" si="28"/>
        <v>1</v>
      </c>
      <c r="Z148" s="103" t="str">
        <f>VLOOKUP(A148,Participanti!A:E,5,0)</f>
        <v>Gold</v>
      </c>
    </row>
    <row r="149" spans="1:26" x14ac:dyDescent="0.2">
      <c r="A149" s="42" t="s">
        <v>164</v>
      </c>
      <c r="B149" s="1" t="str">
        <f>VLOOKUP(A149,Participanti!A:B,2,0)</f>
        <v>M</v>
      </c>
      <c r="C149" s="61">
        <v>3</v>
      </c>
      <c r="D149" s="43">
        <v>12.33</v>
      </c>
      <c r="E149" s="44">
        <v>4.4108796296296299E-2</v>
      </c>
      <c r="F149" s="44">
        <v>4.449074074074074E-2</v>
      </c>
      <c r="G149" s="59">
        <f t="shared" si="30"/>
        <v>4.4299768518518523E-2</v>
      </c>
      <c r="H149" s="45">
        <v>39</v>
      </c>
      <c r="I149" s="11">
        <f t="shared" si="31"/>
        <v>3.5928441620858495E-3</v>
      </c>
      <c r="J149" s="31">
        <f t="shared" si="32"/>
        <v>2.9357142857142855</v>
      </c>
      <c r="K149" s="31">
        <f>IF(J149=0,0,IF(B149="F",VLOOKUP(I149,Barem!$G$2:$H$16,2,1),VLOOKUP(I149,Barem!$G$17:$H$31,2,1)))</f>
        <v>3.75</v>
      </c>
      <c r="L149" s="43">
        <v>4.75</v>
      </c>
      <c r="M149" s="93" t="s">
        <v>83</v>
      </c>
      <c r="N149" s="10">
        <f t="shared" si="29"/>
        <v>0.25</v>
      </c>
      <c r="O149" s="10">
        <f t="shared" si="29"/>
        <v>0.25</v>
      </c>
      <c r="P149" s="10">
        <f t="shared" si="29"/>
        <v>0.5</v>
      </c>
      <c r="Q149" s="33">
        <f>IF(B149="M",IF(AND(H149&gt;=200,H149&lt;500,I149&lt;Barem!$M$21),H149/1500,IF(AND(H149&gt;=500,H149&lt;750,I149&lt;Barem!$M$22),H149/1500,IF(AND(H149&gt;=750,H149&lt;1000,I149&lt;Barem!$M$23),H149/1500,IF(AND(H149&gt;=1000,H149&lt;1500,I149&lt;Barem!$M$24),H149/1500,IF(AND(H149&gt;=1500,H149&lt;2000,I149&lt;Barem!$M$25),H149/1500,IF(AND(H149&gt;=2000,H149&lt;3000,I149&lt;Barem!$M$26),H149/1500,IF(AND(H149&gt;=3000,I149&lt;Barem!$M$27),H149/1500,0))))))),IF(AND(H149&gt;=200,H149&lt;500,I149&lt;Barem!$N$21),H149/1500,IF(AND(H149&gt;=500,H149&lt;750,I149&lt;Barem!$N$22),H149/1500,IF(AND(H149&gt;=750,H149&lt;1000,I149&lt;Barem!$N$23),H149/1500,IF(AND(H149&gt;=1000,H149&lt;1500,I149&lt;Barem!$N$24),H149/1500,IF(AND(H149&gt;=1500,H149&lt;2000,I149&lt;Barem!$N$25),H149/1500,IF(AND(H149&gt;=2000,H149&lt;3000,I149&lt;Barem!$N$26),H149/1500,IF(AND(H149&gt;=3000,I149&lt;Barem!$N$27),H149/1500,0))))))))</f>
        <v>0</v>
      </c>
      <c r="R149" s="19">
        <f>IF(D149&gt;21,VLOOKUP(D149,Barem!$S$1:$T$141,2,1),0)</f>
        <v>0</v>
      </c>
      <c r="S149" s="102">
        <f>IF(D149&lt;1,0,IF(B149="F",VLOOKUP(I149,Barem!$W$2:$Y$13,2,1),VLOOKUP(I149,Barem!$W$14:$Y$25,2,1)))</f>
        <v>0</v>
      </c>
      <c r="T149" s="19">
        <f>VLOOKUP(A149,Participanti!A:C,3,0)</f>
        <v>0</v>
      </c>
      <c r="U149" s="17">
        <f t="shared" si="26"/>
        <v>4.0464285714285708</v>
      </c>
      <c r="V149" s="49"/>
      <c r="W149" s="146"/>
      <c r="X149" s="104">
        <f t="shared" si="27"/>
        <v>5</v>
      </c>
      <c r="Y149" s="63">
        <f t="shared" si="28"/>
        <v>1</v>
      </c>
      <c r="Z149" s="103" t="str">
        <f>VLOOKUP(A149,Participanti!A:E,5,0)</f>
        <v>Gold</v>
      </c>
    </row>
    <row r="150" spans="1:26" x14ac:dyDescent="0.2">
      <c r="A150" s="42" t="s">
        <v>200</v>
      </c>
      <c r="B150" s="1" t="str">
        <f>VLOOKUP(A150,Participanti!A:B,2,0)</f>
        <v>F</v>
      </c>
      <c r="C150" s="61">
        <v>3</v>
      </c>
      <c r="D150" s="43">
        <v>10.42</v>
      </c>
      <c r="E150" s="44">
        <v>3.5312499999999997E-2</v>
      </c>
      <c r="F150" s="44">
        <v>3.5312499999999997E-2</v>
      </c>
      <c r="G150" s="59">
        <f t="shared" si="30"/>
        <v>3.5312499999999997E-2</v>
      </c>
      <c r="H150" s="45">
        <v>43</v>
      </c>
      <c r="I150" s="11">
        <f t="shared" si="31"/>
        <v>3.3889155470249515E-3</v>
      </c>
      <c r="J150" s="31">
        <f t="shared" si="32"/>
        <v>2.605</v>
      </c>
      <c r="K150" s="31">
        <f>IF(J150=0,0,IF(B150="F",VLOOKUP(I150,Barem!$G$2:$H$16,2,1),VLOOKUP(I150,Barem!$G$17:$H$31,2,1)))</f>
        <v>4.5</v>
      </c>
      <c r="L150" s="43">
        <v>5</v>
      </c>
      <c r="M150" s="93" t="s">
        <v>83</v>
      </c>
      <c r="N150" s="10">
        <f t="shared" si="29"/>
        <v>0.25</v>
      </c>
      <c r="O150" s="10">
        <f t="shared" si="29"/>
        <v>0.25</v>
      </c>
      <c r="P150" s="10">
        <f t="shared" si="29"/>
        <v>0.5</v>
      </c>
      <c r="Q150" s="33">
        <f>IF(B150="M",IF(AND(H150&gt;=200,H150&lt;500,I150&lt;Barem!$M$21),H150/1500,IF(AND(H150&gt;=500,H150&lt;750,I150&lt;Barem!$M$22),H150/1500,IF(AND(H150&gt;=750,H150&lt;1000,I150&lt;Barem!$M$23),H150/1500,IF(AND(H150&gt;=1000,H150&lt;1500,I150&lt;Barem!$M$24),H150/1500,IF(AND(H150&gt;=1500,H150&lt;2000,I150&lt;Barem!$M$25),H150/1500,IF(AND(H150&gt;=2000,H150&lt;3000,I150&lt;Barem!$M$26),H150/1500,IF(AND(H150&gt;=3000,I150&lt;Barem!$M$27),H150/1500,0))))))),IF(AND(H150&gt;=200,H150&lt;500,I150&lt;Barem!$N$21),H150/1500,IF(AND(H150&gt;=500,H150&lt;750,I150&lt;Barem!$N$22),H150/1500,IF(AND(H150&gt;=750,H150&lt;1000,I150&lt;Barem!$N$23),H150/1500,IF(AND(H150&gt;=1000,H150&lt;1500,I150&lt;Barem!$N$24),H150/1500,IF(AND(H150&gt;=1500,H150&lt;2000,I150&lt;Barem!$N$25),H150/1500,IF(AND(H150&gt;=2000,H150&lt;3000,I150&lt;Barem!$N$26),H150/1500,IF(AND(H150&gt;=3000,I150&lt;Barem!$N$27),H150/1500,0))))))))</f>
        <v>0</v>
      </c>
      <c r="R150" s="19">
        <f>IF(D150&gt;21,VLOOKUP(D150,Barem!$S$1:$T$141,2,1),0)</f>
        <v>0</v>
      </c>
      <c r="S150" s="102">
        <f>IF(D150&lt;1,0,IF(B150="F",VLOOKUP(I150,Barem!$W$2:$Y$13,2,1),VLOOKUP(I150,Barem!$W$14:$Y$25,2,1)))</f>
        <v>0</v>
      </c>
      <c r="T150" s="19">
        <f>VLOOKUP(A150,Participanti!A:C,3,0)</f>
        <v>0</v>
      </c>
      <c r="U150" s="17">
        <f t="shared" si="26"/>
        <v>4.2762500000000001</v>
      </c>
      <c r="V150" s="49"/>
      <c r="W150" s="146" t="s">
        <v>532</v>
      </c>
      <c r="X150" s="104">
        <f t="shared" si="27"/>
        <v>5</v>
      </c>
      <c r="Y150" s="63">
        <f t="shared" si="28"/>
        <v>1</v>
      </c>
      <c r="Z150" s="103" t="str">
        <f>VLOOKUP(A150,Participanti!A:E,5,0)</f>
        <v>Gold</v>
      </c>
    </row>
    <row r="151" spans="1:26" x14ac:dyDescent="0.2">
      <c r="A151" s="42" t="s">
        <v>336</v>
      </c>
      <c r="B151" s="1" t="str">
        <f>VLOOKUP(A151,Participanti!A:B,2,0)</f>
        <v>M</v>
      </c>
      <c r="C151" s="61">
        <v>3</v>
      </c>
      <c r="D151" s="43">
        <v>21.51</v>
      </c>
      <c r="E151" s="44">
        <v>6.2280092592592595E-2</v>
      </c>
      <c r="F151" s="44">
        <v>6.2280092592592595E-2</v>
      </c>
      <c r="G151" s="59">
        <f t="shared" si="30"/>
        <v>6.2280092592592595E-2</v>
      </c>
      <c r="H151" s="45">
        <v>97</v>
      </c>
      <c r="I151" s="11">
        <f t="shared" si="31"/>
        <v>2.895401794169809E-3</v>
      </c>
      <c r="J151" s="31">
        <f t="shared" si="32"/>
        <v>5</v>
      </c>
      <c r="K151" s="31">
        <f>IF(J151=0,0,IF(B151="F",VLOOKUP(I151,Barem!$G$2:$H$16,2,1),VLOOKUP(I151,Barem!$G$17:$H$31,2,1)))</f>
        <v>4.75</v>
      </c>
      <c r="L151" s="43">
        <v>1.5</v>
      </c>
      <c r="M151" s="93" t="s">
        <v>82</v>
      </c>
      <c r="N151" s="10">
        <f t="shared" si="29"/>
        <v>0.5</v>
      </c>
      <c r="O151" s="10">
        <f t="shared" si="29"/>
        <v>0.25</v>
      </c>
      <c r="P151" s="10">
        <f t="shared" si="29"/>
        <v>0.25</v>
      </c>
      <c r="Q151" s="33">
        <f>IF(B151="M",IF(AND(H151&gt;=200,H151&lt;500,I151&lt;Barem!$M$21),H151/1500,IF(AND(H151&gt;=500,H151&lt;750,I151&lt;Barem!$M$22),H151/1500,IF(AND(H151&gt;=750,H151&lt;1000,I151&lt;Barem!$M$23),H151/1500,IF(AND(H151&gt;=1000,H151&lt;1500,I151&lt;Barem!$M$24),H151/1500,IF(AND(H151&gt;=1500,H151&lt;2000,I151&lt;Barem!$M$25),H151/1500,IF(AND(H151&gt;=2000,H151&lt;3000,I151&lt;Barem!$M$26),H151/1500,IF(AND(H151&gt;=3000,I151&lt;Barem!$M$27),H151/1500,0))))))),IF(AND(H151&gt;=200,H151&lt;500,I151&lt;Barem!$N$21),H151/1500,IF(AND(H151&gt;=500,H151&lt;750,I151&lt;Barem!$N$22),H151/1500,IF(AND(H151&gt;=750,H151&lt;1000,I151&lt;Barem!$N$23),H151/1500,IF(AND(H151&gt;=1000,H151&lt;1500,I151&lt;Barem!$N$24),H151/1500,IF(AND(H151&gt;=1500,H151&lt;2000,I151&lt;Barem!$N$25),H151/1500,IF(AND(H151&gt;=2000,H151&lt;3000,I151&lt;Barem!$N$26),H151/1500,IF(AND(H151&gt;=3000,I151&lt;Barem!$N$27),H151/1500,0))))))))</f>
        <v>0</v>
      </c>
      <c r="R151" s="19">
        <f>IF(D151&gt;21,VLOOKUP(D151,Barem!$S$1:$T$141,2,1),0)</f>
        <v>0</v>
      </c>
      <c r="S151" s="102">
        <f>IF(D151&lt;1,0,IF(B151="F",VLOOKUP(I151,Barem!$W$2:$Y$13,2,1),VLOOKUP(I151,Barem!$W$14:$Y$25,2,1)))</f>
        <v>0</v>
      </c>
      <c r="T151" s="19">
        <f>VLOOKUP(A151,Participanti!A:C,3,0)</f>
        <v>0</v>
      </c>
      <c r="U151" s="17">
        <f t="shared" si="26"/>
        <v>4.0625</v>
      </c>
      <c r="V151" s="49"/>
      <c r="W151" s="146" t="s">
        <v>532</v>
      </c>
      <c r="X151" s="104">
        <f t="shared" si="27"/>
        <v>5</v>
      </c>
      <c r="Y151" s="63">
        <f t="shared" si="28"/>
        <v>1</v>
      </c>
      <c r="Z151" s="103" t="str">
        <f>VLOOKUP(A151,Participanti!A:E,5,0)</f>
        <v>Gold</v>
      </c>
    </row>
    <row r="152" spans="1:26" x14ac:dyDescent="0.2">
      <c r="A152" s="42" t="s">
        <v>160</v>
      </c>
      <c r="B152" s="1" t="str">
        <f>VLOOKUP(A152,Participanti!A:B,2,0)</f>
        <v>M</v>
      </c>
      <c r="C152" s="61">
        <v>3</v>
      </c>
      <c r="D152" s="43">
        <v>27.03</v>
      </c>
      <c r="E152" s="44">
        <v>0.12886574074074075</v>
      </c>
      <c r="F152" s="44">
        <v>0.1474537037037037</v>
      </c>
      <c r="G152" s="59">
        <f t="shared" si="30"/>
        <v>0.13815972222222223</v>
      </c>
      <c r="H152" s="45">
        <v>1042</v>
      </c>
      <c r="I152" s="11">
        <f t="shared" si="31"/>
        <v>5.1113474740000818E-3</v>
      </c>
      <c r="J152" s="31">
        <f t="shared" si="32"/>
        <v>5</v>
      </c>
      <c r="K152" s="31">
        <f>IF(J152=0,0,IF(B152="F",VLOOKUP(I152,Barem!$G$2:$H$16,2,1),VLOOKUP(I152,Barem!$G$17:$H$31,2,1)))</f>
        <v>0.5</v>
      </c>
      <c r="L152" s="43">
        <v>1.5</v>
      </c>
      <c r="M152" s="93" t="s">
        <v>82</v>
      </c>
      <c r="N152" s="10">
        <f t="shared" si="29"/>
        <v>0.5</v>
      </c>
      <c r="O152" s="10">
        <f t="shared" si="29"/>
        <v>0.25</v>
      </c>
      <c r="P152" s="10">
        <f t="shared" si="29"/>
        <v>0.25</v>
      </c>
      <c r="Q152" s="33">
        <f>IF(B152="M",IF(AND(H152&gt;=200,H152&lt;500,I152&lt;Barem!$M$21),H152/1500,IF(AND(H152&gt;=500,H152&lt;750,I152&lt;Barem!$M$22),H152/1500,IF(AND(H152&gt;=750,H152&lt;1000,I152&lt;Barem!$M$23),H152/1500,IF(AND(H152&gt;=1000,H152&lt;1500,I152&lt;Barem!$M$24),H152/1500,IF(AND(H152&gt;=1500,H152&lt;2000,I152&lt;Barem!$M$25),H152/1500,IF(AND(H152&gt;=2000,H152&lt;3000,I152&lt;Barem!$M$26),H152/1500,IF(AND(H152&gt;=3000,I152&lt;Barem!$M$27),H152/1500,0))))))),IF(AND(H152&gt;=200,H152&lt;500,I152&lt;Barem!$N$21),H152/1500,IF(AND(H152&gt;=500,H152&lt;750,I152&lt;Barem!$N$22),H152/1500,IF(AND(H152&gt;=750,H152&lt;1000,I152&lt;Barem!$N$23),H152/1500,IF(AND(H152&gt;=1000,H152&lt;1500,I152&lt;Barem!$N$24),H152/1500,IF(AND(H152&gt;=1500,H152&lt;2000,I152&lt;Barem!$N$25),H152/1500,IF(AND(H152&gt;=2000,H152&lt;3000,I152&lt;Barem!$N$26),H152/1500,IF(AND(H152&gt;=3000,I152&lt;Barem!$N$27),H152/1500,0))))))))</f>
        <v>0.69466666666666665</v>
      </c>
      <c r="R152" s="19">
        <f>IF(D152&gt;21,VLOOKUP(D152,Barem!$S$1:$T$141,2,1),0)</f>
        <v>0.3</v>
      </c>
      <c r="S152" s="102">
        <f>IF(D152&lt;1,0,IF(B152="F",VLOOKUP(I152,Barem!$W$2:$Y$13,2,1),VLOOKUP(I152,Barem!$W$14:$Y$25,2,1)))</f>
        <v>0</v>
      </c>
      <c r="T152" s="19">
        <f>VLOOKUP(A152,Participanti!A:C,3,0)</f>
        <v>0</v>
      </c>
      <c r="U152" s="17">
        <f t="shared" si="26"/>
        <v>3.9946666666666664</v>
      </c>
      <c r="V152" s="49"/>
      <c r="W152" s="146"/>
      <c r="X152" s="104">
        <f t="shared" si="27"/>
        <v>5</v>
      </c>
      <c r="Y152" s="63">
        <f t="shared" si="28"/>
        <v>1</v>
      </c>
      <c r="Z152" s="103" t="str">
        <f>VLOOKUP(A152,Participanti!A:E,5,0)</f>
        <v>Gold</v>
      </c>
    </row>
    <row r="153" spans="1:26" x14ac:dyDescent="0.2">
      <c r="A153" s="42" t="s">
        <v>208</v>
      </c>
      <c r="B153" s="1" t="str">
        <f>VLOOKUP(A153,Participanti!A:B,2,0)</f>
        <v>M</v>
      </c>
      <c r="C153" s="61">
        <v>3</v>
      </c>
      <c r="D153" s="43">
        <v>21.3</v>
      </c>
      <c r="E153" s="44">
        <v>7.2326388888888885E-2</v>
      </c>
      <c r="F153" s="44">
        <v>7.2326388888888885E-2</v>
      </c>
      <c r="G153" s="59">
        <f t="shared" si="30"/>
        <v>7.2326388888888885E-2</v>
      </c>
      <c r="H153" s="45">
        <v>100</v>
      </c>
      <c r="I153" s="11">
        <f t="shared" si="31"/>
        <v>3.3956051121544076E-3</v>
      </c>
      <c r="J153" s="31">
        <f t="shared" si="32"/>
        <v>5</v>
      </c>
      <c r="K153" s="31">
        <f>IF(J153=0,0,IF(B153="F",VLOOKUP(I153,Barem!$G$2:$H$16,2,1),VLOOKUP(I153,Barem!$G$17:$H$31,2,1)))</f>
        <v>4</v>
      </c>
      <c r="L153" s="43">
        <v>2.5</v>
      </c>
      <c r="M153" s="93" t="s">
        <v>82</v>
      </c>
      <c r="N153" s="10">
        <f t="shared" si="29"/>
        <v>0.5</v>
      </c>
      <c r="O153" s="10">
        <f t="shared" si="29"/>
        <v>0.25</v>
      </c>
      <c r="P153" s="10">
        <f t="shared" si="29"/>
        <v>0.25</v>
      </c>
      <c r="Q153" s="33">
        <f>IF(B153="M",IF(AND(H153&gt;=200,H153&lt;500,I153&lt;Barem!$M$21),H153/1500,IF(AND(H153&gt;=500,H153&lt;750,I153&lt;Barem!$M$22),H153/1500,IF(AND(H153&gt;=750,H153&lt;1000,I153&lt;Barem!$M$23),H153/1500,IF(AND(H153&gt;=1000,H153&lt;1500,I153&lt;Barem!$M$24),H153/1500,IF(AND(H153&gt;=1500,H153&lt;2000,I153&lt;Barem!$M$25),H153/1500,IF(AND(H153&gt;=2000,H153&lt;3000,I153&lt;Barem!$M$26),H153/1500,IF(AND(H153&gt;=3000,I153&lt;Barem!$M$27),H153/1500,0))))))),IF(AND(H153&gt;=200,H153&lt;500,I153&lt;Barem!$N$21),H153/1500,IF(AND(H153&gt;=500,H153&lt;750,I153&lt;Barem!$N$22),H153/1500,IF(AND(H153&gt;=750,H153&lt;1000,I153&lt;Barem!$N$23),H153/1500,IF(AND(H153&gt;=1000,H153&lt;1500,I153&lt;Barem!$N$24),H153/1500,IF(AND(H153&gt;=1500,H153&lt;2000,I153&lt;Barem!$N$25),H153/1500,IF(AND(H153&gt;=2000,H153&lt;3000,I153&lt;Barem!$N$26),H153/1500,IF(AND(H153&gt;=3000,I153&lt;Barem!$N$27),H153/1500,0))))))))</f>
        <v>0</v>
      </c>
      <c r="R153" s="19">
        <f>IF(D153&gt;21,VLOOKUP(D153,Barem!$S$1:$T$141,2,1),0)</f>
        <v>0</v>
      </c>
      <c r="S153" s="102">
        <f>IF(D153&lt;1,0,IF(B153="F",VLOOKUP(I153,Barem!$W$2:$Y$13,2,1),VLOOKUP(I153,Barem!$W$14:$Y$25,2,1)))</f>
        <v>0</v>
      </c>
      <c r="T153" s="19">
        <f>VLOOKUP(A153,Participanti!A:C,3,0)</f>
        <v>0</v>
      </c>
      <c r="U153" s="17">
        <f t="shared" si="26"/>
        <v>4.125</v>
      </c>
      <c r="V153" s="49"/>
      <c r="W153" s="146" t="s">
        <v>532</v>
      </c>
      <c r="X153" s="104">
        <f t="shared" si="27"/>
        <v>2</v>
      </c>
      <c r="Y153" s="63">
        <f t="shared" si="28"/>
        <v>1</v>
      </c>
      <c r="Z153" s="103" t="str">
        <f>VLOOKUP(A153,Participanti!A:E,5,0)</f>
        <v>Gold</v>
      </c>
    </row>
    <row r="154" spans="1:26" x14ac:dyDescent="0.2">
      <c r="A154" s="42" t="s">
        <v>335</v>
      </c>
      <c r="B154" s="1" t="str">
        <f>VLOOKUP(A154,Participanti!A:B,2,0)</f>
        <v>F</v>
      </c>
      <c r="C154" s="61">
        <v>3</v>
      </c>
      <c r="D154" s="43">
        <v>21.44</v>
      </c>
      <c r="E154" s="44">
        <v>8.1319444444444444E-2</v>
      </c>
      <c r="F154" s="44">
        <v>8.1377314814814819E-2</v>
      </c>
      <c r="G154" s="59">
        <f t="shared" si="30"/>
        <v>8.1348379629629625E-2</v>
      </c>
      <c r="H154" s="45">
        <v>96</v>
      </c>
      <c r="I154" s="11">
        <f t="shared" si="31"/>
        <v>3.794234124516307E-3</v>
      </c>
      <c r="J154" s="31">
        <f t="shared" si="32"/>
        <v>5</v>
      </c>
      <c r="K154" s="31">
        <f>IF(J154=0,0,IF(B154="F",VLOOKUP(I154,Barem!$G$2:$H$16,2,1),VLOOKUP(I154,Barem!$G$17:$H$31,2,1)))</f>
        <v>4</v>
      </c>
      <c r="L154" s="43">
        <v>2</v>
      </c>
      <c r="M154" s="93" t="s">
        <v>82</v>
      </c>
      <c r="N154" s="10">
        <f t="shared" si="29"/>
        <v>0.5</v>
      </c>
      <c r="O154" s="10">
        <f t="shared" si="29"/>
        <v>0.25</v>
      </c>
      <c r="P154" s="10">
        <f t="shared" si="29"/>
        <v>0.25</v>
      </c>
      <c r="Q154" s="33">
        <f>IF(B154="M",IF(AND(H154&gt;=200,H154&lt;500,I154&lt;Barem!$M$21),H154/1500,IF(AND(H154&gt;=500,H154&lt;750,I154&lt;Barem!$M$22),H154/1500,IF(AND(H154&gt;=750,H154&lt;1000,I154&lt;Barem!$M$23),H154/1500,IF(AND(H154&gt;=1000,H154&lt;1500,I154&lt;Barem!$M$24),H154/1500,IF(AND(H154&gt;=1500,H154&lt;2000,I154&lt;Barem!$M$25),H154/1500,IF(AND(H154&gt;=2000,H154&lt;3000,I154&lt;Barem!$M$26),H154/1500,IF(AND(H154&gt;=3000,I154&lt;Barem!$M$27),H154/1500,0))))))),IF(AND(H154&gt;=200,H154&lt;500,I154&lt;Barem!$N$21),H154/1500,IF(AND(H154&gt;=500,H154&lt;750,I154&lt;Barem!$N$22),H154/1500,IF(AND(H154&gt;=750,H154&lt;1000,I154&lt;Barem!$N$23),H154/1500,IF(AND(H154&gt;=1000,H154&lt;1500,I154&lt;Barem!$N$24),H154/1500,IF(AND(H154&gt;=1500,H154&lt;2000,I154&lt;Barem!$N$25),H154/1500,IF(AND(H154&gt;=2000,H154&lt;3000,I154&lt;Barem!$N$26),H154/1500,IF(AND(H154&gt;=3000,I154&lt;Barem!$N$27),H154/1500,0))))))))</f>
        <v>0</v>
      </c>
      <c r="R154" s="19">
        <f>IF(D154&gt;21,VLOOKUP(D154,Barem!$S$1:$T$141,2,1),0)</f>
        <v>0</v>
      </c>
      <c r="S154" s="102">
        <f>IF(D154&lt;1,0,IF(B154="F",VLOOKUP(I154,Barem!$W$2:$Y$13,2,1),VLOOKUP(I154,Barem!$W$14:$Y$25,2,1)))</f>
        <v>0</v>
      </c>
      <c r="T154" s="19">
        <f>VLOOKUP(A154,Participanti!A:C,3,0)</f>
        <v>0.4</v>
      </c>
      <c r="U154" s="17">
        <f t="shared" si="26"/>
        <v>4.4000000000000004</v>
      </c>
      <c r="V154" s="49"/>
      <c r="W154" s="146" t="s">
        <v>532</v>
      </c>
      <c r="X154" s="104">
        <f t="shared" si="27"/>
        <v>5</v>
      </c>
      <c r="Y154" s="63">
        <f t="shared" si="28"/>
        <v>1</v>
      </c>
      <c r="Z154" s="103" t="str">
        <f>VLOOKUP(A154,Participanti!A:E,5,0)</f>
        <v>Gold</v>
      </c>
    </row>
    <row r="155" spans="1:26" x14ac:dyDescent="0.2">
      <c r="A155" s="42" t="s">
        <v>339</v>
      </c>
      <c r="B155" s="1" t="str">
        <f>VLOOKUP(A155,Participanti!A:B,2,0)</f>
        <v>F</v>
      </c>
      <c r="C155" s="61">
        <v>3</v>
      </c>
      <c r="D155" s="43">
        <v>21.44</v>
      </c>
      <c r="E155" s="44">
        <v>8.5069444444444448E-2</v>
      </c>
      <c r="F155" s="44">
        <v>8.621527777777778E-2</v>
      </c>
      <c r="G155" s="59">
        <f t="shared" si="30"/>
        <v>8.564236111111112E-2</v>
      </c>
      <c r="H155" s="45">
        <v>110</v>
      </c>
      <c r="I155" s="11">
        <f t="shared" ref="I155:I214" si="33">G155/D155</f>
        <v>3.9945131115257052E-3</v>
      </c>
      <c r="J155" s="31">
        <f t="shared" ref="J155:J214" si="34">IF(B155="F",IF(D155&lt;2.5,0,IF(D155&gt;19.99,5,D155/4)),IF(D155&lt;3,0, IF(D155&gt;20.99,5,D155/4.2)))</f>
        <v>5</v>
      </c>
      <c r="K155" s="31">
        <f>IF(J155=0,0,IF(B155="F",VLOOKUP(I155,Barem!$G$2:$H$16,2,1),VLOOKUP(I155,Barem!$G$17:$H$31,2,1)))</f>
        <v>3.75</v>
      </c>
      <c r="L155" s="43">
        <v>4.75</v>
      </c>
      <c r="M155" s="93" t="s">
        <v>82</v>
      </c>
      <c r="N155" s="10">
        <f t="shared" si="29"/>
        <v>0.5</v>
      </c>
      <c r="O155" s="10">
        <f t="shared" si="29"/>
        <v>0.25</v>
      </c>
      <c r="P155" s="10">
        <f t="shared" si="29"/>
        <v>0.25</v>
      </c>
      <c r="Q155" s="33">
        <f>IF(B155="M",IF(AND(H155&gt;=200,H155&lt;500,I155&lt;Barem!$M$21),H155/1500,IF(AND(H155&gt;=500,H155&lt;750,I155&lt;Barem!$M$22),H155/1500,IF(AND(H155&gt;=750,H155&lt;1000,I155&lt;Barem!$M$23),H155/1500,IF(AND(H155&gt;=1000,H155&lt;1500,I155&lt;Barem!$M$24),H155/1500,IF(AND(H155&gt;=1500,H155&lt;2000,I155&lt;Barem!$M$25),H155/1500,IF(AND(H155&gt;=2000,H155&lt;3000,I155&lt;Barem!$M$26),H155/1500,IF(AND(H155&gt;=3000,I155&lt;Barem!$M$27),H155/1500,0))))))),IF(AND(H155&gt;=200,H155&lt;500,I155&lt;Barem!$N$21),H155/1500,IF(AND(H155&gt;=500,H155&lt;750,I155&lt;Barem!$N$22),H155/1500,IF(AND(H155&gt;=750,H155&lt;1000,I155&lt;Barem!$N$23),H155/1500,IF(AND(H155&gt;=1000,H155&lt;1500,I155&lt;Barem!$N$24),H155/1500,IF(AND(H155&gt;=1500,H155&lt;2000,I155&lt;Barem!$N$25),H155/1500,IF(AND(H155&gt;=2000,H155&lt;3000,I155&lt;Barem!$N$26),H155/1500,IF(AND(H155&gt;=3000,I155&lt;Barem!$N$27),H155/1500,0))))))))</f>
        <v>0</v>
      </c>
      <c r="R155" s="19">
        <f>IF(D155&gt;21,VLOOKUP(D155,Barem!$S$1:$T$141,2,1),0)</f>
        <v>0</v>
      </c>
      <c r="S155" s="102">
        <f>IF(D155&lt;1,0,IF(B155="F",VLOOKUP(I155,Barem!$W$2:$Y$13,2,1),VLOOKUP(I155,Barem!$W$14:$Y$25,2,1)))</f>
        <v>0</v>
      </c>
      <c r="T155" s="19">
        <f>VLOOKUP(A155,Participanti!A:C,3,0)</f>
        <v>0</v>
      </c>
      <c r="U155" s="17">
        <f t="shared" si="26"/>
        <v>4.625</v>
      </c>
      <c r="V155" s="49"/>
      <c r="W155" s="146" t="s">
        <v>532</v>
      </c>
      <c r="X155" s="104">
        <f t="shared" si="27"/>
        <v>5</v>
      </c>
      <c r="Y155" s="63">
        <f t="shared" si="28"/>
        <v>1</v>
      </c>
      <c r="Z155" s="103" t="str">
        <f>VLOOKUP(A155,Participanti!A:E,5,0)</f>
        <v>Gold</v>
      </c>
    </row>
    <row r="156" spans="1:26" x14ac:dyDescent="0.2">
      <c r="A156" s="42" t="s">
        <v>7</v>
      </c>
      <c r="B156" s="1" t="str">
        <f>VLOOKUP(A156,Participanti!A:B,2,0)</f>
        <v>M</v>
      </c>
      <c r="C156" s="61">
        <v>3</v>
      </c>
      <c r="D156" s="43">
        <v>42.72</v>
      </c>
      <c r="E156" s="44">
        <v>0.37743055555555555</v>
      </c>
      <c r="F156" s="44">
        <v>0.4167939814814815</v>
      </c>
      <c r="G156" s="59">
        <f t="shared" si="30"/>
        <v>0.39711226851851855</v>
      </c>
      <c r="H156" s="45">
        <v>2389</v>
      </c>
      <c r="I156" s="11">
        <f t="shared" si="33"/>
        <v>9.2956991694409779E-3</v>
      </c>
      <c r="J156" s="31">
        <f t="shared" si="34"/>
        <v>5</v>
      </c>
      <c r="K156" s="31">
        <f>IF(J156=0,0,IF(B156="F",VLOOKUP(I156,Barem!$G$2:$H$16,2,1),VLOOKUP(I156,Barem!$G$17:$H$31,2,1)))</f>
        <v>0</v>
      </c>
      <c r="L156" s="43">
        <v>2</v>
      </c>
      <c r="M156" s="93" t="str">
        <f>VLOOKUP(C156,Barem!K:Q,7,0)</f>
        <v>V</v>
      </c>
      <c r="N156" s="10">
        <f t="shared" si="29"/>
        <v>0.25</v>
      </c>
      <c r="O156" s="10">
        <f t="shared" si="29"/>
        <v>0.5</v>
      </c>
      <c r="P156" s="10">
        <f t="shared" si="29"/>
        <v>0.25</v>
      </c>
      <c r="Q156" s="33">
        <f>IF(B156="M",IF(AND(H156&gt;=200,H156&lt;500,I156&lt;Barem!$M$21),H156/1500,IF(AND(H156&gt;=500,H156&lt;750,I156&lt;Barem!$M$22),H156/1500,IF(AND(H156&gt;=750,H156&lt;1000,I156&lt;Barem!$M$23),H156/1500,IF(AND(H156&gt;=1000,H156&lt;1500,I156&lt;Barem!$M$24),H156/1500,IF(AND(H156&gt;=1500,H156&lt;2000,I156&lt;Barem!$M$25),H156/1500,IF(AND(H156&gt;=2000,H156&lt;3000,I156&lt;Barem!$M$26),H156/1500,IF(AND(H156&gt;=3000,I156&lt;Barem!$M$27),H156/1500,0))))))),IF(AND(H156&gt;=200,H156&lt;500,I156&lt;Barem!$N$21),H156/1500,IF(AND(H156&gt;=500,H156&lt;750,I156&lt;Barem!$N$22),H156/1500,IF(AND(H156&gt;=750,H156&lt;1000,I156&lt;Barem!$N$23),H156/1500,IF(AND(H156&gt;=1000,H156&lt;1500,I156&lt;Barem!$N$24),H156/1500,IF(AND(H156&gt;=1500,H156&lt;2000,I156&lt;Barem!$N$25),H156/1500,IF(AND(H156&gt;=2000,H156&lt;3000,I156&lt;Barem!$N$26),H156/1500,IF(AND(H156&gt;=3000,I156&lt;Barem!$N$27),H156/1500,0))))))))</f>
        <v>1.5926666666666667</v>
      </c>
      <c r="R156" s="19">
        <f>IF(D156&gt;21,VLOOKUP(D156,Barem!$S$1:$T$141,2,1),0)</f>
        <v>1</v>
      </c>
      <c r="S156" s="102">
        <f>IF(D156&lt;1,0,IF(B156="F",VLOOKUP(I156,Barem!$W$2:$Y$13,2,1),VLOOKUP(I156,Barem!$W$14:$Y$25,2,1)))</f>
        <v>0</v>
      </c>
      <c r="T156" s="19">
        <f>VLOOKUP(A156,Participanti!A:C,3,0)</f>
        <v>0.4</v>
      </c>
      <c r="U156" s="17">
        <f t="shared" si="26"/>
        <v>4.7426666666666666</v>
      </c>
      <c r="V156" s="49"/>
      <c r="W156" s="146"/>
      <c r="X156" s="104">
        <f t="shared" si="27"/>
        <v>5</v>
      </c>
      <c r="Y156" s="63">
        <f t="shared" si="28"/>
        <v>1</v>
      </c>
      <c r="Z156" s="103" t="str">
        <f>VLOOKUP(A156,Participanti!A:E,5,0)</f>
        <v>Gold</v>
      </c>
    </row>
    <row r="157" spans="1:26" x14ac:dyDescent="0.2">
      <c r="A157" s="42" t="s">
        <v>346</v>
      </c>
      <c r="B157" s="1" t="str">
        <f>VLOOKUP(A157,Participanti!A:B,2,0)</f>
        <v>M</v>
      </c>
      <c r="C157" s="61">
        <v>3</v>
      </c>
      <c r="D157" s="43">
        <v>12.63</v>
      </c>
      <c r="E157" s="44">
        <v>3.8414351851851852E-2</v>
      </c>
      <c r="F157" s="44">
        <v>3.8969907407407404E-2</v>
      </c>
      <c r="G157" s="59">
        <f t="shared" si="30"/>
        <v>3.8692129629629632E-2</v>
      </c>
      <c r="H157" s="45">
        <v>46</v>
      </c>
      <c r="I157" s="11">
        <f t="shared" si="33"/>
        <v>3.0635098677458139E-3</v>
      </c>
      <c r="J157" s="31">
        <f t="shared" si="34"/>
        <v>3.0071428571428571</v>
      </c>
      <c r="K157" s="31">
        <f>IF(J157=0,0,IF(B157="F",VLOOKUP(I157,Barem!$G$2:$H$16,2,1),VLOOKUP(I157,Barem!$G$17:$H$31,2,1)))</f>
        <v>4.5</v>
      </c>
      <c r="L157" s="43">
        <v>0.75</v>
      </c>
      <c r="M157" s="93" t="s">
        <v>83</v>
      </c>
      <c r="N157" s="10">
        <f t="shared" si="29"/>
        <v>0.25</v>
      </c>
      <c r="O157" s="10">
        <f t="shared" si="29"/>
        <v>0.25</v>
      </c>
      <c r="P157" s="10">
        <f t="shared" si="29"/>
        <v>0.5</v>
      </c>
      <c r="Q157" s="33">
        <f>IF(B157="M",IF(AND(H157&gt;=200,H157&lt;500,I157&lt;Barem!$M$21),H157/1500,IF(AND(H157&gt;=500,H157&lt;750,I157&lt;Barem!$M$22),H157/1500,IF(AND(H157&gt;=750,H157&lt;1000,I157&lt;Barem!$M$23),H157/1500,IF(AND(H157&gt;=1000,H157&lt;1500,I157&lt;Barem!$M$24),H157/1500,IF(AND(H157&gt;=1500,H157&lt;2000,I157&lt;Barem!$M$25),H157/1500,IF(AND(H157&gt;=2000,H157&lt;3000,I157&lt;Barem!$M$26),H157/1500,IF(AND(H157&gt;=3000,I157&lt;Barem!$M$27),H157/1500,0))))))),IF(AND(H157&gt;=200,H157&lt;500,I157&lt;Barem!$N$21),H157/1500,IF(AND(H157&gt;=500,H157&lt;750,I157&lt;Barem!$N$22),H157/1500,IF(AND(H157&gt;=750,H157&lt;1000,I157&lt;Barem!$N$23),H157/1500,IF(AND(H157&gt;=1000,H157&lt;1500,I157&lt;Barem!$N$24),H157/1500,IF(AND(H157&gt;=1500,H157&lt;2000,I157&lt;Barem!$N$25),H157/1500,IF(AND(H157&gt;=2000,H157&lt;3000,I157&lt;Barem!$N$26),H157/1500,IF(AND(H157&gt;=3000,I157&lt;Barem!$N$27),H157/1500,0))))))))</f>
        <v>0</v>
      </c>
      <c r="R157" s="19">
        <f>IF(D157&gt;21,VLOOKUP(D157,Barem!$S$1:$T$141,2,1),0)</f>
        <v>0</v>
      </c>
      <c r="S157" s="102">
        <f>IF(D157&lt;1,0,IF(B157="F",VLOOKUP(I157,Barem!$W$2:$Y$13,2,1),VLOOKUP(I157,Barem!$W$14:$Y$25,2,1)))</f>
        <v>0</v>
      </c>
      <c r="T157" s="19">
        <f>VLOOKUP(A157,Participanti!A:C,3,0)</f>
        <v>0</v>
      </c>
      <c r="U157" s="17">
        <f t="shared" si="26"/>
        <v>2.2517857142857141</v>
      </c>
      <c r="V157" s="49"/>
      <c r="W157" s="146"/>
      <c r="X157" s="104">
        <f t="shared" si="27"/>
        <v>5</v>
      </c>
      <c r="Y157" s="63">
        <f t="shared" si="28"/>
        <v>1</v>
      </c>
      <c r="Z157" s="103" t="str">
        <f>VLOOKUP(A157,Participanti!A:E,5,0)</f>
        <v>Gold</v>
      </c>
    </row>
    <row r="158" spans="1:26" x14ac:dyDescent="0.2">
      <c r="A158" s="42" t="s">
        <v>193</v>
      </c>
      <c r="B158" s="1" t="str">
        <f>VLOOKUP(A158,Participanti!A:B,2,0)</f>
        <v>M</v>
      </c>
      <c r="C158" s="61">
        <v>3</v>
      </c>
      <c r="D158" s="43">
        <v>21.49</v>
      </c>
      <c r="E158" s="44">
        <v>7.2233796296296296E-2</v>
      </c>
      <c r="F158" s="44">
        <v>7.2349537037037032E-2</v>
      </c>
      <c r="G158" s="59">
        <f t="shared" si="30"/>
        <v>7.2291666666666671E-2</v>
      </c>
      <c r="H158" s="45">
        <v>91</v>
      </c>
      <c r="I158" s="11">
        <f t="shared" si="33"/>
        <v>3.3639677369319068E-3</v>
      </c>
      <c r="J158" s="31">
        <f t="shared" si="34"/>
        <v>5</v>
      </c>
      <c r="K158" s="31">
        <f>IF(J158=0,0,IF(B158="F",VLOOKUP(I158,Barem!$G$2:$H$16,2,1),VLOOKUP(I158,Barem!$G$17:$H$31,2,1)))</f>
        <v>4</v>
      </c>
      <c r="L158" s="43">
        <v>4</v>
      </c>
      <c r="M158" s="93" t="s">
        <v>83</v>
      </c>
      <c r="N158" s="10">
        <f t="shared" si="29"/>
        <v>0.25</v>
      </c>
      <c r="O158" s="10">
        <f t="shared" si="29"/>
        <v>0.25</v>
      </c>
      <c r="P158" s="10">
        <f t="shared" si="29"/>
        <v>0.5</v>
      </c>
      <c r="Q158" s="33">
        <f>IF(B158="M",IF(AND(H158&gt;=200,H158&lt;500,I158&lt;Barem!$M$21),H158/1500,IF(AND(H158&gt;=500,H158&lt;750,I158&lt;Barem!$M$22),H158/1500,IF(AND(H158&gt;=750,H158&lt;1000,I158&lt;Barem!$M$23),H158/1500,IF(AND(H158&gt;=1000,H158&lt;1500,I158&lt;Barem!$M$24),H158/1500,IF(AND(H158&gt;=1500,H158&lt;2000,I158&lt;Barem!$M$25),H158/1500,IF(AND(H158&gt;=2000,H158&lt;3000,I158&lt;Barem!$M$26),H158/1500,IF(AND(H158&gt;=3000,I158&lt;Barem!$M$27),H158/1500,0))))))),IF(AND(H158&gt;=200,H158&lt;500,I158&lt;Barem!$N$21),H158/1500,IF(AND(H158&gt;=500,H158&lt;750,I158&lt;Barem!$N$22),H158/1500,IF(AND(H158&gt;=750,H158&lt;1000,I158&lt;Barem!$N$23),H158/1500,IF(AND(H158&gt;=1000,H158&lt;1500,I158&lt;Barem!$N$24),H158/1500,IF(AND(H158&gt;=1500,H158&lt;2000,I158&lt;Barem!$N$25),H158/1500,IF(AND(H158&gt;=2000,H158&lt;3000,I158&lt;Barem!$N$26),H158/1500,IF(AND(H158&gt;=3000,I158&lt;Barem!$N$27),H158/1500,0))))))))</f>
        <v>0</v>
      </c>
      <c r="R158" s="19">
        <f>IF(D158&gt;21,VLOOKUP(D158,Barem!$S$1:$T$141,2,1),0)</f>
        <v>0</v>
      </c>
      <c r="S158" s="102">
        <f>IF(D158&lt;1,0,IF(B158="F",VLOOKUP(I158,Barem!$W$2:$Y$13,2,1),VLOOKUP(I158,Barem!$W$14:$Y$25,2,1)))</f>
        <v>0</v>
      </c>
      <c r="T158" s="19">
        <f>VLOOKUP(A158,Participanti!A:C,3,0)</f>
        <v>0</v>
      </c>
      <c r="U158" s="17">
        <f t="shared" ref="U158:U217" si="35">IF(H158&lt;0,0,J158*N158+K158*O158+L158*P158+Q158+R158+S158+T158)</f>
        <v>4.25</v>
      </c>
      <c r="V158" s="49"/>
      <c r="W158" s="146" t="s">
        <v>532</v>
      </c>
      <c r="X158" s="104">
        <f t="shared" si="27"/>
        <v>3</v>
      </c>
      <c r="Y158" s="63">
        <f t="shared" si="28"/>
        <v>1</v>
      </c>
      <c r="Z158" s="103" t="str">
        <f>VLOOKUP(A158,Participanti!A:E,5,0)</f>
        <v>Gold</v>
      </c>
    </row>
    <row r="159" spans="1:26" x14ac:dyDescent="0.2">
      <c r="A159" s="42" t="s">
        <v>394</v>
      </c>
      <c r="B159" s="1" t="str">
        <f>VLOOKUP(A159,Participanti!A:B,2,0)</f>
        <v>F</v>
      </c>
      <c r="C159" s="61">
        <v>3</v>
      </c>
      <c r="D159" s="43">
        <v>12.1</v>
      </c>
      <c r="E159" s="44">
        <v>5.6423611111111112E-2</v>
      </c>
      <c r="F159" s="44">
        <v>0.1116550925925926</v>
      </c>
      <c r="G159" s="59">
        <f t="shared" si="30"/>
        <v>8.4039351851851851E-2</v>
      </c>
      <c r="H159" s="45">
        <v>31</v>
      </c>
      <c r="I159" s="11">
        <f t="shared" si="33"/>
        <v>6.9454009794918887E-3</v>
      </c>
      <c r="J159" s="31">
        <f t="shared" si="34"/>
        <v>3.0249999999999999</v>
      </c>
      <c r="K159" s="31">
        <f>IF(J159=0,0,IF(B159="F",VLOOKUP(I159,Barem!$G$2:$H$16,2,1),VLOOKUP(I159,Barem!$G$17:$H$31,2,1)))</f>
        <v>0</v>
      </c>
      <c r="L159" s="43">
        <v>1.5</v>
      </c>
      <c r="M159" s="93" t="s">
        <v>83</v>
      </c>
      <c r="N159" s="10">
        <f t="shared" ref="N159:P218" si="36">IF($M159=N$1,50%,25%)</f>
        <v>0.25</v>
      </c>
      <c r="O159" s="10">
        <f t="shared" si="36"/>
        <v>0.25</v>
      </c>
      <c r="P159" s="10">
        <f t="shared" si="36"/>
        <v>0.5</v>
      </c>
      <c r="Q159" s="33">
        <f>IF(B159="M",IF(AND(H159&gt;=200,H159&lt;500,I159&lt;Barem!$M$21),H159/1500,IF(AND(H159&gt;=500,H159&lt;750,I159&lt;Barem!$M$22),H159/1500,IF(AND(H159&gt;=750,H159&lt;1000,I159&lt;Barem!$M$23),H159/1500,IF(AND(H159&gt;=1000,H159&lt;1500,I159&lt;Barem!$M$24),H159/1500,IF(AND(H159&gt;=1500,H159&lt;2000,I159&lt;Barem!$M$25),H159/1500,IF(AND(H159&gt;=2000,H159&lt;3000,I159&lt;Barem!$M$26),H159/1500,IF(AND(H159&gt;=3000,I159&lt;Barem!$M$27),H159/1500,0))))))),IF(AND(H159&gt;=200,H159&lt;500,I159&lt;Barem!$N$21),H159/1500,IF(AND(H159&gt;=500,H159&lt;750,I159&lt;Barem!$N$22),H159/1500,IF(AND(H159&gt;=750,H159&lt;1000,I159&lt;Barem!$N$23),H159/1500,IF(AND(H159&gt;=1000,H159&lt;1500,I159&lt;Barem!$N$24),H159/1500,IF(AND(H159&gt;=1500,H159&lt;2000,I159&lt;Barem!$N$25),H159/1500,IF(AND(H159&gt;=2000,H159&lt;3000,I159&lt;Barem!$N$26),H159/1500,IF(AND(H159&gt;=3000,I159&lt;Barem!$N$27),H159/1500,0))))))))</f>
        <v>0</v>
      </c>
      <c r="R159" s="19">
        <f>IF(D159&gt;21,VLOOKUP(D159,Barem!$S$1:$T$141,2,1),0)</f>
        <v>0</v>
      </c>
      <c r="S159" s="102">
        <f>IF(D159&lt;1,0,IF(B159="F",VLOOKUP(I159,Barem!$W$2:$Y$13,2,1),VLOOKUP(I159,Barem!$W$14:$Y$25,2,1)))</f>
        <v>0</v>
      </c>
      <c r="T159" s="19">
        <f>VLOOKUP(A159,Participanti!A:C,3,0)</f>
        <v>0</v>
      </c>
      <c r="U159" s="17">
        <f t="shared" si="35"/>
        <v>1.5062500000000001</v>
      </c>
      <c r="V159" s="49"/>
      <c r="W159" s="146"/>
      <c r="X159" s="104">
        <f t="shared" si="27"/>
        <v>5</v>
      </c>
      <c r="Y159" s="63">
        <f t="shared" si="28"/>
        <v>1</v>
      </c>
      <c r="Z159" s="103" t="str">
        <f>VLOOKUP(A159,Participanti!A:E,5,0)</f>
        <v>Gold</v>
      </c>
    </row>
    <row r="160" spans="1:26" x14ac:dyDescent="0.2">
      <c r="A160" s="42" t="s">
        <v>470</v>
      </c>
      <c r="B160" s="1" t="str">
        <f>VLOOKUP(A160,Participanti!A:B,2,0)</f>
        <v>M</v>
      </c>
      <c r="C160" s="61">
        <v>3</v>
      </c>
      <c r="D160" s="43">
        <v>10.91</v>
      </c>
      <c r="E160" s="44">
        <v>2.9247685185185186E-2</v>
      </c>
      <c r="F160" s="44">
        <v>2.9444444444444443E-2</v>
      </c>
      <c r="G160" s="59">
        <f t="shared" si="30"/>
        <v>2.9346064814814814E-2</v>
      </c>
      <c r="H160" s="45">
        <v>44</v>
      </c>
      <c r="I160" s="11">
        <f t="shared" si="33"/>
        <v>2.6898317887089655E-3</v>
      </c>
      <c r="J160" s="31">
        <f t="shared" si="34"/>
        <v>2.5976190476190477</v>
      </c>
      <c r="K160" s="31">
        <f>IF(J160=0,0,IF(B160="F",VLOOKUP(I160,Barem!$G$2:$H$16,2,1),VLOOKUP(I160,Barem!$G$17:$H$31,2,1)))</f>
        <v>5</v>
      </c>
      <c r="L160" s="43">
        <v>3.75</v>
      </c>
      <c r="M160" s="93" t="s">
        <v>83</v>
      </c>
      <c r="N160" s="10">
        <f t="shared" si="36"/>
        <v>0.25</v>
      </c>
      <c r="O160" s="10">
        <f t="shared" si="36"/>
        <v>0.25</v>
      </c>
      <c r="P160" s="10">
        <f t="shared" si="36"/>
        <v>0.5</v>
      </c>
      <c r="Q160" s="33">
        <f>IF(B160="M",IF(AND(H160&gt;=200,H160&lt;500,I160&lt;Barem!$M$21),H160/1500,IF(AND(H160&gt;=500,H160&lt;750,I160&lt;Barem!$M$22),H160/1500,IF(AND(H160&gt;=750,H160&lt;1000,I160&lt;Barem!$M$23),H160/1500,IF(AND(H160&gt;=1000,H160&lt;1500,I160&lt;Barem!$M$24),H160/1500,IF(AND(H160&gt;=1500,H160&lt;2000,I160&lt;Barem!$M$25),H160/1500,IF(AND(H160&gt;=2000,H160&lt;3000,I160&lt;Barem!$M$26),H160/1500,IF(AND(H160&gt;=3000,I160&lt;Barem!$M$27),H160/1500,0))))))),IF(AND(H160&gt;=200,H160&lt;500,I160&lt;Barem!$N$21),H160/1500,IF(AND(H160&gt;=500,H160&lt;750,I160&lt;Barem!$N$22),H160/1500,IF(AND(H160&gt;=750,H160&lt;1000,I160&lt;Barem!$N$23),H160/1500,IF(AND(H160&gt;=1000,H160&lt;1500,I160&lt;Barem!$N$24),H160/1500,IF(AND(H160&gt;=1500,H160&lt;2000,I160&lt;Barem!$N$25),H160/1500,IF(AND(H160&gt;=2000,H160&lt;3000,I160&lt;Barem!$N$26),H160/1500,IF(AND(H160&gt;=3000,I160&lt;Barem!$N$27),H160/1500,0))))))))</f>
        <v>0</v>
      </c>
      <c r="R160" s="19">
        <f>IF(D160&gt;21,VLOOKUP(D160,Barem!$S$1:$T$141,2,1),0)</f>
        <v>0</v>
      </c>
      <c r="S160" s="102">
        <f>IF(D160&lt;1,0,IF(B160="F",VLOOKUP(I160,Barem!$W$2:$Y$13,2,1),VLOOKUP(I160,Barem!$W$14:$Y$25,2,1)))</f>
        <v>0.45000000000000007</v>
      </c>
      <c r="T160" s="19">
        <f>VLOOKUP(A160,Participanti!A:C,3,0)</f>
        <v>0</v>
      </c>
      <c r="U160" s="17">
        <f t="shared" si="35"/>
        <v>4.2244047619047622</v>
      </c>
      <c r="V160" s="49"/>
      <c r="W160" s="146" t="s">
        <v>532</v>
      </c>
      <c r="X160" s="104">
        <f t="shared" si="27"/>
        <v>5</v>
      </c>
      <c r="Y160" s="63">
        <f t="shared" si="28"/>
        <v>1</v>
      </c>
      <c r="Z160" s="103" t="str">
        <f>VLOOKUP(A160,Participanti!A:E,5,0)</f>
        <v>Silver</v>
      </c>
    </row>
    <row r="161" spans="1:26" x14ac:dyDescent="0.2">
      <c r="A161" s="42" t="s">
        <v>325</v>
      </c>
      <c r="B161" s="1" t="str">
        <f>VLOOKUP(A161,Participanti!A:B,2,0)</f>
        <v>M</v>
      </c>
      <c r="C161" s="61">
        <v>3</v>
      </c>
      <c r="D161" s="43">
        <v>20.53</v>
      </c>
      <c r="E161" s="44">
        <v>0.10744212962962962</v>
      </c>
      <c r="F161" s="44">
        <v>0.11174768518518519</v>
      </c>
      <c r="G161" s="59">
        <f t="shared" si="30"/>
        <v>0.1095949074074074</v>
      </c>
      <c r="H161" s="45">
        <v>1109</v>
      </c>
      <c r="I161" s="11">
        <f t="shared" si="33"/>
        <v>5.3382809258357231E-3</v>
      </c>
      <c r="J161" s="31">
        <f t="shared" si="34"/>
        <v>4.8880952380952385</v>
      </c>
      <c r="K161" s="31">
        <f>IF(J161=0,0,IF(B161="F",VLOOKUP(I161,Barem!$G$2:$H$16,2,1),VLOOKUP(I161,Barem!$G$17:$H$31,2,1)))</f>
        <v>0.5</v>
      </c>
      <c r="L161" s="43">
        <v>2</v>
      </c>
      <c r="M161" s="93" t="s">
        <v>80</v>
      </c>
      <c r="N161" s="10">
        <f t="shared" si="36"/>
        <v>0.25</v>
      </c>
      <c r="O161" s="10">
        <f t="shared" si="36"/>
        <v>0.5</v>
      </c>
      <c r="P161" s="10">
        <f t="shared" si="36"/>
        <v>0.25</v>
      </c>
      <c r="Q161" s="33">
        <f>IF(B161="M",IF(AND(H161&gt;=200,H161&lt;500,I161&lt;Barem!$M$21),H161/1500,IF(AND(H161&gt;=500,H161&lt;750,I161&lt;Barem!$M$22),H161/1500,IF(AND(H161&gt;=750,H161&lt;1000,I161&lt;Barem!$M$23),H161/1500,IF(AND(H161&gt;=1000,H161&lt;1500,I161&lt;Barem!$M$24),H161/1500,IF(AND(H161&gt;=1500,H161&lt;2000,I161&lt;Barem!$M$25),H161/1500,IF(AND(H161&gt;=2000,H161&lt;3000,I161&lt;Barem!$M$26),H161/1500,IF(AND(H161&gt;=3000,I161&lt;Barem!$M$27),H161/1500,0))))))),IF(AND(H161&gt;=200,H161&lt;500,I161&lt;Barem!$N$21),H161/1500,IF(AND(H161&gt;=500,H161&lt;750,I161&lt;Barem!$N$22),H161/1500,IF(AND(H161&gt;=750,H161&lt;1000,I161&lt;Barem!$N$23),H161/1500,IF(AND(H161&gt;=1000,H161&lt;1500,I161&lt;Barem!$N$24),H161/1500,IF(AND(H161&gt;=1500,H161&lt;2000,I161&lt;Barem!$N$25),H161/1500,IF(AND(H161&gt;=2000,H161&lt;3000,I161&lt;Barem!$N$26),H161/1500,IF(AND(H161&gt;=3000,I161&lt;Barem!$N$27),H161/1500,0))))))))</f>
        <v>0.73933333333333329</v>
      </c>
      <c r="R161" s="19">
        <f>IF(D161&gt;21,VLOOKUP(D161,Barem!$S$1:$T$141,2,1),0)</f>
        <v>0</v>
      </c>
      <c r="S161" s="102">
        <f>IF(D161&lt;1,0,IF(B161="F",VLOOKUP(I161,Barem!$W$2:$Y$13,2,1),VLOOKUP(I161,Barem!$W$14:$Y$25,2,1)))</f>
        <v>0</v>
      </c>
      <c r="T161" s="19">
        <f>VLOOKUP(A161,Participanti!A:C,3,0)</f>
        <v>0</v>
      </c>
      <c r="U161" s="17">
        <f t="shared" si="35"/>
        <v>2.711357142857143</v>
      </c>
      <c r="V161" s="49"/>
      <c r="W161" s="146"/>
      <c r="X161" s="104">
        <f t="shared" si="27"/>
        <v>5</v>
      </c>
      <c r="Y161" s="63">
        <f t="shared" si="28"/>
        <v>1</v>
      </c>
      <c r="Z161" s="103" t="str">
        <f>VLOOKUP(A161,Participanti!A:E,5,0)</f>
        <v>Silver</v>
      </c>
    </row>
    <row r="162" spans="1:26" x14ac:dyDescent="0.2">
      <c r="A162" s="42" t="s">
        <v>483</v>
      </c>
      <c r="B162" s="1" t="str">
        <f>VLOOKUP(A162,Participanti!A:B,2,0)</f>
        <v>M</v>
      </c>
      <c r="C162" s="61">
        <v>3</v>
      </c>
      <c r="D162" s="43">
        <v>10.611000000000001</v>
      </c>
      <c r="E162" s="44">
        <v>3.1539351851851853E-2</v>
      </c>
      <c r="F162" s="44">
        <v>3.1539351851851853E-2</v>
      </c>
      <c r="G162" s="59">
        <f t="shared" si="30"/>
        <v>3.1539351851851853E-2</v>
      </c>
      <c r="H162" s="45">
        <v>48</v>
      </c>
      <c r="I162" s="11">
        <f t="shared" si="33"/>
        <v>2.9723260627510933E-3</v>
      </c>
      <c r="J162" s="31">
        <f t="shared" si="34"/>
        <v>2.5264285714285717</v>
      </c>
      <c r="K162" s="31">
        <f>IF(J162=0,0,IF(B162="F",VLOOKUP(I162,Barem!$G$2:$H$16,2,1),VLOOKUP(I162,Barem!$G$17:$H$31,2,1)))</f>
        <v>4.5</v>
      </c>
      <c r="L162" s="43">
        <v>3.75</v>
      </c>
      <c r="M162" s="93" t="s">
        <v>80</v>
      </c>
      <c r="N162" s="10">
        <f t="shared" si="36"/>
        <v>0.25</v>
      </c>
      <c r="O162" s="10">
        <f t="shared" si="36"/>
        <v>0.5</v>
      </c>
      <c r="P162" s="10">
        <f t="shared" si="36"/>
        <v>0.25</v>
      </c>
      <c r="Q162" s="33">
        <f>IF(B162="M",IF(AND(H162&gt;=200,H162&lt;500,I162&lt;Barem!$M$21),H162/1500,IF(AND(H162&gt;=500,H162&lt;750,I162&lt;Barem!$M$22),H162/1500,IF(AND(H162&gt;=750,H162&lt;1000,I162&lt;Barem!$M$23),H162/1500,IF(AND(H162&gt;=1000,H162&lt;1500,I162&lt;Barem!$M$24),H162/1500,IF(AND(H162&gt;=1500,H162&lt;2000,I162&lt;Barem!$M$25),H162/1500,IF(AND(H162&gt;=2000,H162&lt;3000,I162&lt;Barem!$M$26),H162/1500,IF(AND(H162&gt;=3000,I162&lt;Barem!$M$27),H162/1500,0))))))),IF(AND(H162&gt;=200,H162&lt;500,I162&lt;Barem!$N$21),H162/1500,IF(AND(H162&gt;=500,H162&lt;750,I162&lt;Barem!$N$22),H162/1500,IF(AND(H162&gt;=750,H162&lt;1000,I162&lt;Barem!$N$23),H162/1500,IF(AND(H162&gt;=1000,H162&lt;1500,I162&lt;Barem!$N$24),H162/1500,IF(AND(H162&gt;=1500,H162&lt;2000,I162&lt;Barem!$N$25),H162/1500,IF(AND(H162&gt;=2000,H162&lt;3000,I162&lt;Barem!$N$26),H162/1500,IF(AND(H162&gt;=3000,I162&lt;Barem!$N$27),H162/1500,0))))))))</f>
        <v>0</v>
      </c>
      <c r="R162" s="19">
        <f>IF(D162&gt;21,VLOOKUP(D162,Barem!$S$1:$T$141,2,1),0)</f>
        <v>0</v>
      </c>
      <c r="S162" s="102">
        <f>IF(D162&lt;1,0,IF(B162="F",VLOOKUP(I162,Barem!$W$2:$Y$13,2,1),VLOOKUP(I162,Barem!$W$14:$Y$25,2,1)))</f>
        <v>0</v>
      </c>
      <c r="T162" s="19">
        <f>VLOOKUP(A162,Participanti!A:C,3,0)</f>
        <v>0</v>
      </c>
      <c r="U162" s="17">
        <f t="shared" si="35"/>
        <v>3.8191071428571428</v>
      </c>
      <c r="V162" s="49"/>
      <c r="W162" s="146" t="s">
        <v>532</v>
      </c>
      <c r="X162" s="104">
        <f t="shared" si="27"/>
        <v>5</v>
      </c>
      <c r="Y162" s="63">
        <f t="shared" si="28"/>
        <v>1</v>
      </c>
      <c r="Z162" s="103" t="str">
        <f>VLOOKUP(A162,Participanti!A:E,5,0)</f>
        <v>Silver</v>
      </c>
    </row>
    <row r="163" spans="1:26" x14ac:dyDescent="0.2">
      <c r="A163" s="42" t="s">
        <v>323</v>
      </c>
      <c r="B163" s="1" t="str">
        <f>VLOOKUP(A163,Participanti!A:B,2,0)</f>
        <v>M</v>
      </c>
      <c r="C163" s="61">
        <v>3</v>
      </c>
      <c r="D163" s="43">
        <v>10.4</v>
      </c>
      <c r="E163" s="44">
        <v>3.5266203703703702E-2</v>
      </c>
      <c r="F163" s="44">
        <v>3.5266203703703702E-2</v>
      </c>
      <c r="G163" s="59">
        <f t="shared" si="30"/>
        <v>3.5266203703703702E-2</v>
      </c>
      <c r="H163" s="45">
        <v>84</v>
      </c>
      <c r="I163" s="11">
        <f t="shared" si="33"/>
        <v>3.3909811253561252E-3</v>
      </c>
      <c r="J163" s="31">
        <f t="shared" si="34"/>
        <v>2.4761904761904763</v>
      </c>
      <c r="K163" s="31">
        <f>IF(J163=0,0,IF(B163="F",VLOOKUP(I163,Barem!$G$2:$H$16,2,1),VLOOKUP(I163,Barem!$G$17:$H$31,2,1)))</f>
        <v>4</v>
      </c>
      <c r="L163" s="43">
        <v>4</v>
      </c>
      <c r="M163" s="93" t="s">
        <v>80</v>
      </c>
      <c r="N163" s="10">
        <f t="shared" si="36"/>
        <v>0.25</v>
      </c>
      <c r="O163" s="10">
        <f t="shared" si="36"/>
        <v>0.5</v>
      </c>
      <c r="P163" s="10">
        <f t="shared" si="36"/>
        <v>0.25</v>
      </c>
      <c r="Q163" s="33">
        <f>IF(B163="M",IF(AND(H163&gt;=200,H163&lt;500,I163&lt;Barem!$M$21),H163/1500,IF(AND(H163&gt;=500,H163&lt;750,I163&lt;Barem!$M$22),H163/1500,IF(AND(H163&gt;=750,H163&lt;1000,I163&lt;Barem!$M$23),H163/1500,IF(AND(H163&gt;=1000,H163&lt;1500,I163&lt;Barem!$M$24),H163/1500,IF(AND(H163&gt;=1500,H163&lt;2000,I163&lt;Barem!$M$25),H163/1500,IF(AND(H163&gt;=2000,H163&lt;3000,I163&lt;Barem!$M$26),H163/1500,IF(AND(H163&gt;=3000,I163&lt;Barem!$M$27),H163/1500,0))))))),IF(AND(H163&gt;=200,H163&lt;500,I163&lt;Barem!$N$21),H163/1500,IF(AND(H163&gt;=500,H163&lt;750,I163&lt;Barem!$N$22),H163/1500,IF(AND(H163&gt;=750,H163&lt;1000,I163&lt;Barem!$N$23),H163/1500,IF(AND(H163&gt;=1000,H163&lt;1500,I163&lt;Barem!$N$24),H163/1500,IF(AND(H163&gt;=1500,H163&lt;2000,I163&lt;Barem!$N$25),H163/1500,IF(AND(H163&gt;=2000,H163&lt;3000,I163&lt;Barem!$N$26),H163/1500,IF(AND(H163&gt;=3000,I163&lt;Barem!$N$27),H163/1500,0))))))))</f>
        <v>0</v>
      </c>
      <c r="R163" s="19">
        <f>IF(D163&gt;21,VLOOKUP(D163,Barem!$S$1:$T$141,2,1),0)</f>
        <v>0</v>
      </c>
      <c r="S163" s="102">
        <f>IF(D163&lt;1,0,IF(B163="F",VLOOKUP(I163,Barem!$W$2:$Y$13,2,1),VLOOKUP(I163,Barem!$W$14:$Y$25,2,1)))</f>
        <v>0</v>
      </c>
      <c r="T163" s="19">
        <f>VLOOKUP(A163,Participanti!A:C,3,0)</f>
        <v>0</v>
      </c>
      <c r="U163" s="17">
        <f t="shared" si="35"/>
        <v>3.6190476190476191</v>
      </c>
      <c r="V163" s="49"/>
      <c r="W163" s="146"/>
      <c r="X163" s="104">
        <f t="shared" si="27"/>
        <v>4</v>
      </c>
      <c r="Y163" s="63">
        <f t="shared" si="28"/>
        <v>1</v>
      </c>
      <c r="Z163" s="103" t="str">
        <f>VLOOKUP(A163,Participanti!A:E,5,0)</f>
        <v>Silver</v>
      </c>
    </row>
    <row r="164" spans="1:26" x14ac:dyDescent="0.2">
      <c r="A164" s="42" t="s">
        <v>330</v>
      </c>
      <c r="B164" s="1" t="str">
        <f>VLOOKUP(A164,Participanti!A:B,2,0)</f>
        <v>M</v>
      </c>
      <c r="C164" s="61">
        <v>3</v>
      </c>
      <c r="D164" s="43">
        <v>10.7</v>
      </c>
      <c r="E164" s="44">
        <v>2.7893518518518519E-2</v>
      </c>
      <c r="F164" s="44">
        <v>2.7939814814814813E-2</v>
      </c>
      <c r="G164" s="59">
        <f t="shared" si="30"/>
        <v>2.7916666666666666E-2</v>
      </c>
      <c r="H164" s="45">
        <v>50</v>
      </c>
      <c r="I164" s="11">
        <f t="shared" si="33"/>
        <v>2.6090342679127728E-3</v>
      </c>
      <c r="J164" s="31">
        <f t="shared" si="34"/>
        <v>2.5476190476190474</v>
      </c>
      <c r="K164" s="31">
        <f>IF(J164=0,0,IF(B164="F",VLOOKUP(I164,Barem!$G$2:$H$16,2,1),VLOOKUP(I164,Barem!$G$17:$H$31,2,1)))</f>
        <v>5</v>
      </c>
      <c r="L164" s="43">
        <v>2.5</v>
      </c>
      <c r="M164" s="93" t="s">
        <v>80</v>
      </c>
      <c r="N164" s="10">
        <f t="shared" si="36"/>
        <v>0.25</v>
      </c>
      <c r="O164" s="10">
        <f t="shared" si="36"/>
        <v>0.5</v>
      </c>
      <c r="P164" s="10">
        <f t="shared" si="36"/>
        <v>0.25</v>
      </c>
      <c r="Q164" s="33">
        <f>IF(B164="M",IF(AND(H164&gt;=200,H164&lt;500,I164&lt;Barem!$M$21),H164/1500,IF(AND(H164&gt;=500,H164&lt;750,I164&lt;Barem!$M$22),H164/1500,IF(AND(H164&gt;=750,H164&lt;1000,I164&lt;Barem!$M$23),H164/1500,IF(AND(H164&gt;=1000,H164&lt;1500,I164&lt;Barem!$M$24),H164/1500,IF(AND(H164&gt;=1500,H164&lt;2000,I164&lt;Barem!$M$25),H164/1500,IF(AND(H164&gt;=2000,H164&lt;3000,I164&lt;Barem!$M$26),H164/1500,IF(AND(H164&gt;=3000,I164&lt;Barem!$M$27),H164/1500,0))))))),IF(AND(H164&gt;=200,H164&lt;500,I164&lt;Barem!$N$21),H164/1500,IF(AND(H164&gt;=500,H164&lt;750,I164&lt;Barem!$N$22),H164/1500,IF(AND(H164&gt;=750,H164&lt;1000,I164&lt;Barem!$N$23),H164/1500,IF(AND(H164&gt;=1000,H164&lt;1500,I164&lt;Barem!$N$24),H164/1500,IF(AND(H164&gt;=1500,H164&lt;2000,I164&lt;Barem!$N$25),H164/1500,IF(AND(H164&gt;=2000,H164&lt;3000,I164&lt;Barem!$N$26),H164/1500,IF(AND(H164&gt;=3000,I164&lt;Barem!$N$27),H164/1500,0))))))))</f>
        <v>0</v>
      </c>
      <c r="R164" s="19">
        <f>IF(D164&gt;21,VLOOKUP(D164,Barem!$S$1:$T$141,2,1),0)</f>
        <v>0</v>
      </c>
      <c r="S164" s="102">
        <f>IF(D164&lt;1,0,IF(B164="F",VLOOKUP(I164,Barem!$W$2:$Y$13,2,1),VLOOKUP(I164,Barem!$W$14:$Y$25,2,1)))</f>
        <v>1.4999999999999998</v>
      </c>
      <c r="T164" s="19">
        <f>VLOOKUP(A164,Participanti!A:C,3,0)</f>
        <v>0</v>
      </c>
      <c r="U164" s="17">
        <f t="shared" si="35"/>
        <v>5.2619047619047619</v>
      </c>
      <c r="V164" s="49"/>
      <c r="W164" s="146" t="s">
        <v>532</v>
      </c>
      <c r="X164" s="104">
        <f t="shared" si="27"/>
        <v>5</v>
      </c>
      <c r="Y164" s="63">
        <f t="shared" si="28"/>
        <v>1</v>
      </c>
      <c r="Z164" s="103" t="str">
        <f>VLOOKUP(A164,Participanti!A:E,5,0)</f>
        <v>Silver</v>
      </c>
    </row>
    <row r="165" spans="1:26" x14ac:dyDescent="0.2">
      <c r="A165" s="42" t="s">
        <v>206</v>
      </c>
      <c r="B165" s="1" t="str">
        <f>VLOOKUP(A165,Participanti!A:B,2,0)</f>
        <v>M</v>
      </c>
      <c r="C165" s="61">
        <v>3</v>
      </c>
      <c r="D165" s="43">
        <v>10.01</v>
      </c>
      <c r="E165" s="44">
        <v>3.0995370370370371E-2</v>
      </c>
      <c r="F165" s="44" t="s">
        <v>533</v>
      </c>
      <c r="G165" s="59">
        <f t="shared" si="30"/>
        <v>3.0995370370370371E-2</v>
      </c>
      <c r="H165" s="45">
        <v>21</v>
      </c>
      <c r="I165" s="11">
        <f t="shared" si="33"/>
        <v>3.0964405964405968E-3</v>
      </c>
      <c r="J165" s="31">
        <f t="shared" si="34"/>
        <v>2.3833333333333333</v>
      </c>
      <c r="K165" s="31">
        <f>IF(J165=0,0,IF(B165="F",VLOOKUP(I165,Barem!$G$2:$H$16,2,1),VLOOKUP(I165,Barem!$G$17:$H$31,2,1)))</f>
        <v>4.5</v>
      </c>
      <c r="L165" s="43">
        <v>3.5</v>
      </c>
      <c r="M165" s="93" t="s">
        <v>80</v>
      </c>
      <c r="N165" s="10">
        <f t="shared" si="36"/>
        <v>0.25</v>
      </c>
      <c r="O165" s="10">
        <f t="shared" si="36"/>
        <v>0.5</v>
      </c>
      <c r="P165" s="10">
        <f t="shared" si="36"/>
        <v>0.25</v>
      </c>
      <c r="Q165" s="33">
        <f>IF(B165="M",IF(AND(H165&gt;=200,H165&lt;500,I165&lt;Barem!$M$21),H165/1500,IF(AND(H165&gt;=500,H165&lt;750,I165&lt;Barem!$M$22),H165/1500,IF(AND(H165&gt;=750,H165&lt;1000,I165&lt;Barem!$M$23),H165/1500,IF(AND(H165&gt;=1000,H165&lt;1500,I165&lt;Barem!$M$24),H165/1500,IF(AND(H165&gt;=1500,H165&lt;2000,I165&lt;Barem!$M$25),H165/1500,IF(AND(H165&gt;=2000,H165&lt;3000,I165&lt;Barem!$M$26),H165/1500,IF(AND(H165&gt;=3000,I165&lt;Barem!$M$27),H165/1500,0))))))),IF(AND(H165&gt;=200,H165&lt;500,I165&lt;Barem!$N$21),H165/1500,IF(AND(H165&gt;=500,H165&lt;750,I165&lt;Barem!$N$22),H165/1500,IF(AND(H165&gt;=750,H165&lt;1000,I165&lt;Barem!$N$23),H165/1500,IF(AND(H165&gt;=1000,H165&lt;1500,I165&lt;Barem!$N$24),H165/1500,IF(AND(H165&gt;=1500,H165&lt;2000,I165&lt;Barem!$N$25),H165/1500,IF(AND(H165&gt;=2000,H165&lt;3000,I165&lt;Barem!$N$26),H165/1500,IF(AND(H165&gt;=3000,I165&lt;Barem!$N$27),H165/1500,0))))))))</f>
        <v>0</v>
      </c>
      <c r="R165" s="19">
        <f>IF(D165&gt;21,VLOOKUP(D165,Barem!$S$1:$T$141,2,1),0)</f>
        <v>0</v>
      </c>
      <c r="S165" s="102">
        <f>IF(D165&lt;1,0,IF(B165="F",VLOOKUP(I165,Barem!$W$2:$Y$13,2,1),VLOOKUP(I165,Barem!$W$14:$Y$25,2,1)))</f>
        <v>0</v>
      </c>
      <c r="T165" s="19">
        <f>VLOOKUP(A165,Participanti!A:C,3,0)</f>
        <v>0</v>
      </c>
      <c r="U165" s="17">
        <f t="shared" si="35"/>
        <v>3.7208333333333332</v>
      </c>
      <c r="V165" s="49"/>
      <c r="W165" s="146"/>
      <c r="X165" s="104">
        <f t="shared" si="27"/>
        <v>5</v>
      </c>
      <c r="Y165" s="63">
        <f t="shared" si="28"/>
        <v>1</v>
      </c>
      <c r="Z165" s="103" t="str">
        <f>VLOOKUP(A165,Participanti!A:E,5,0)</f>
        <v>Silver</v>
      </c>
    </row>
    <row r="166" spans="1:26" x14ac:dyDescent="0.2">
      <c r="A166" s="42" t="s">
        <v>109</v>
      </c>
      <c r="B166" s="1" t="str">
        <f>VLOOKUP(A166,Participanti!A:B,2,0)</f>
        <v>M</v>
      </c>
      <c r="C166" s="61">
        <v>3</v>
      </c>
      <c r="D166" s="43">
        <v>21.28</v>
      </c>
      <c r="E166" s="44">
        <v>6.4907407407407414E-2</v>
      </c>
      <c r="F166" s="44">
        <v>6.4907407407407414E-2</v>
      </c>
      <c r="G166" s="59">
        <f t="shared" si="30"/>
        <v>6.4907407407407414E-2</v>
      </c>
      <c r="H166" s="45">
        <v>87</v>
      </c>
      <c r="I166" s="11">
        <f t="shared" si="33"/>
        <v>3.0501601225285438E-3</v>
      </c>
      <c r="J166" s="31">
        <f t="shared" si="34"/>
        <v>5</v>
      </c>
      <c r="K166" s="31">
        <f>IF(J166=0,0,IF(B166="F",VLOOKUP(I166,Barem!$G$2:$H$16,2,1),VLOOKUP(I166,Barem!$G$17:$H$31,2,1)))</f>
        <v>4.5</v>
      </c>
      <c r="L166" s="43">
        <v>4.25</v>
      </c>
      <c r="M166" s="93" t="s">
        <v>80</v>
      </c>
      <c r="N166" s="10">
        <f t="shared" si="36"/>
        <v>0.25</v>
      </c>
      <c r="O166" s="10">
        <f t="shared" si="36"/>
        <v>0.5</v>
      </c>
      <c r="P166" s="10">
        <f t="shared" si="36"/>
        <v>0.25</v>
      </c>
      <c r="Q166" s="33">
        <f>IF(B166="M",IF(AND(H166&gt;=200,H166&lt;500,I166&lt;Barem!$M$21),H166/1500,IF(AND(H166&gt;=500,H166&lt;750,I166&lt;Barem!$M$22),H166/1500,IF(AND(H166&gt;=750,H166&lt;1000,I166&lt;Barem!$M$23),H166/1500,IF(AND(H166&gt;=1000,H166&lt;1500,I166&lt;Barem!$M$24),H166/1500,IF(AND(H166&gt;=1500,H166&lt;2000,I166&lt;Barem!$M$25),H166/1500,IF(AND(H166&gt;=2000,H166&lt;3000,I166&lt;Barem!$M$26),H166/1500,IF(AND(H166&gt;=3000,I166&lt;Barem!$M$27),H166/1500,0))))))),IF(AND(H166&gt;=200,H166&lt;500,I166&lt;Barem!$N$21),H166/1500,IF(AND(H166&gt;=500,H166&lt;750,I166&lt;Barem!$N$22),H166/1500,IF(AND(H166&gt;=750,H166&lt;1000,I166&lt;Barem!$N$23),H166/1500,IF(AND(H166&gt;=1000,H166&lt;1500,I166&lt;Barem!$N$24),H166/1500,IF(AND(H166&gt;=1500,H166&lt;2000,I166&lt;Barem!$N$25),H166/1500,IF(AND(H166&gt;=2000,H166&lt;3000,I166&lt;Barem!$N$26),H166/1500,IF(AND(H166&gt;=3000,I166&lt;Barem!$N$27),H166/1500,0))))))))</f>
        <v>0</v>
      </c>
      <c r="R166" s="19">
        <f>IF(D166&gt;21,VLOOKUP(D166,Barem!$S$1:$T$141,2,1),0)</f>
        <v>0</v>
      </c>
      <c r="S166" s="102">
        <f>IF(D166&lt;1,0,IF(B166="F",VLOOKUP(I166,Barem!$W$2:$Y$13,2,1),VLOOKUP(I166,Barem!$W$14:$Y$25,2,1)))</f>
        <v>0</v>
      </c>
      <c r="T166" s="19">
        <f>VLOOKUP(A166,Participanti!A:C,3,0)</f>
        <v>0</v>
      </c>
      <c r="U166" s="17">
        <f t="shared" si="35"/>
        <v>4.5625</v>
      </c>
      <c r="V166" s="49"/>
      <c r="W166" s="146" t="s">
        <v>532</v>
      </c>
      <c r="X166" s="104">
        <f t="shared" si="27"/>
        <v>5</v>
      </c>
      <c r="Y166" s="63">
        <f t="shared" si="28"/>
        <v>1</v>
      </c>
      <c r="Z166" s="103" t="str">
        <f>VLOOKUP(A166,Participanti!A:E,5,0)</f>
        <v>Silver</v>
      </c>
    </row>
    <row r="167" spans="1:26" x14ac:dyDescent="0.2">
      <c r="A167" s="42" t="s">
        <v>517</v>
      </c>
      <c r="B167" s="1" t="str">
        <f>VLOOKUP(A167,Participanti!A:B,2,0)</f>
        <v>M</v>
      </c>
      <c r="C167" s="61">
        <v>3</v>
      </c>
      <c r="D167" s="43">
        <v>21.38</v>
      </c>
      <c r="E167" s="44">
        <v>7.4444444444444438E-2</v>
      </c>
      <c r="F167" s="44">
        <v>7.3842592592592599E-2</v>
      </c>
      <c r="G167" s="59">
        <f t="shared" si="30"/>
        <v>7.4143518518518525E-2</v>
      </c>
      <c r="H167" s="45">
        <v>99</v>
      </c>
      <c r="I167" s="11">
        <f t="shared" si="33"/>
        <v>3.4678914180785092E-3</v>
      </c>
      <c r="J167" s="31">
        <f t="shared" si="34"/>
        <v>5</v>
      </c>
      <c r="K167" s="31">
        <f>IF(J167=0,0,IF(B167="F",VLOOKUP(I167,Barem!$G$2:$H$16,2,1),VLOOKUP(I167,Barem!$G$17:$H$31,2,1)))</f>
        <v>4</v>
      </c>
      <c r="L167" s="43">
        <v>2.75</v>
      </c>
      <c r="M167" s="93" t="s">
        <v>83</v>
      </c>
      <c r="N167" s="10">
        <f t="shared" si="36"/>
        <v>0.25</v>
      </c>
      <c r="O167" s="10">
        <f t="shared" si="36"/>
        <v>0.25</v>
      </c>
      <c r="P167" s="10">
        <f t="shared" si="36"/>
        <v>0.5</v>
      </c>
      <c r="Q167" s="33">
        <f>IF(B167="M",IF(AND(H167&gt;=200,H167&lt;500,I167&lt;Barem!$M$21),H167/1500,IF(AND(H167&gt;=500,H167&lt;750,I167&lt;Barem!$M$22),H167/1500,IF(AND(H167&gt;=750,H167&lt;1000,I167&lt;Barem!$M$23),H167/1500,IF(AND(H167&gt;=1000,H167&lt;1500,I167&lt;Barem!$M$24),H167/1500,IF(AND(H167&gt;=1500,H167&lt;2000,I167&lt;Barem!$M$25),H167/1500,IF(AND(H167&gt;=2000,H167&lt;3000,I167&lt;Barem!$M$26),H167/1500,IF(AND(H167&gt;=3000,I167&lt;Barem!$M$27),H167/1500,0))))))),IF(AND(H167&gt;=200,H167&lt;500,I167&lt;Barem!$N$21),H167/1500,IF(AND(H167&gt;=500,H167&lt;750,I167&lt;Barem!$N$22),H167/1500,IF(AND(H167&gt;=750,H167&lt;1000,I167&lt;Barem!$N$23),H167/1500,IF(AND(H167&gt;=1000,H167&lt;1500,I167&lt;Barem!$N$24),H167/1500,IF(AND(H167&gt;=1500,H167&lt;2000,I167&lt;Barem!$N$25),H167/1500,IF(AND(H167&gt;=2000,H167&lt;3000,I167&lt;Barem!$N$26),H167/1500,IF(AND(H167&gt;=3000,I167&lt;Barem!$N$27),H167/1500,0))))))))</f>
        <v>0</v>
      </c>
      <c r="R167" s="19">
        <f>IF(D167&gt;21,VLOOKUP(D167,Barem!$S$1:$T$141,2,1),0)</f>
        <v>0</v>
      </c>
      <c r="S167" s="102">
        <f>IF(D167&lt;1,0,IF(B167="F",VLOOKUP(I167,Barem!$W$2:$Y$13,2,1),VLOOKUP(I167,Barem!$W$14:$Y$25,2,1)))</f>
        <v>0</v>
      </c>
      <c r="T167" s="19">
        <f>VLOOKUP(A167,Participanti!A:C,3,0)</f>
        <v>0</v>
      </c>
      <c r="U167" s="17">
        <f t="shared" si="35"/>
        <v>3.625</v>
      </c>
      <c r="V167" s="49"/>
      <c r="W167" s="146" t="s">
        <v>532</v>
      </c>
      <c r="X167" s="104">
        <f t="shared" si="27"/>
        <v>5</v>
      </c>
      <c r="Y167" s="63">
        <f t="shared" si="28"/>
        <v>1</v>
      </c>
      <c r="Z167" s="103" t="str">
        <f>VLOOKUP(A167,Participanti!A:E,5,0)</f>
        <v>Silver</v>
      </c>
    </row>
    <row r="168" spans="1:26" x14ac:dyDescent="0.2">
      <c r="A168" s="42" t="s">
        <v>477</v>
      </c>
      <c r="B168" s="1" t="str">
        <f>VLOOKUP(A168,Participanti!A:B,2,0)</f>
        <v>M</v>
      </c>
      <c r="C168" s="61">
        <v>3</v>
      </c>
      <c r="D168" s="43">
        <v>13.4</v>
      </c>
      <c r="E168" s="44">
        <v>5.1006944444444445E-2</v>
      </c>
      <c r="F168" s="44">
        <v>5.5625000000000001E-2</v>
      </c>
      <c r="G168" s="59">
        <f t="shared" si="30"/>
        <v>5.3315972222222223E-2</v>
      </c>
      <c r="H168" s="45">
        <v>14</v>
      </c>
      <c r="I168" s="11">
        <f t="shared" si="33"/>
        <v>3.9788038971807632E-3</v>
      </c>
      <c r="J168" s="31">
        <f t="shared" si="34"/>
        <v>3.1904761904761902</v>
      </c>
      <c r="K168" s="31">
        <f>IF(J168=0,0,IF(B168="F",VLOOKUP(I168,Barem!$G$2:$H$16,2,1),VLOOKUP(I168,Barem!$G$17:$H$31,2,1)))</f>
        <v>3.25</v>
      </c>
      <c r="L168" s="43">
        <v>4</v>
      </c>
      <c r="M168" s="93" t="s">
        <v>83</v>
      </c>
      <c r="N168" s="10">
        <f t="shared" si="36"/>
        <v>0.25</v>
      </c>
      <c r="O168" s="10">
        <f t="shared" si="36"/>
        <v>0.25</v>
      </c>
      <c r="P168" s="10">
        <f t="shared" si="36"/>
        <v>0.5</v>
      </c>
      <c r="Q168" s="33">
        <f>IF(B168="M",IF(AND(H168&gt;=200,H168&lt;500,I168&lt;Barem!$M$21),H168/1500,IF(AND(H168&gt;=500,H168&lt;750,I168&lt;Barem!$M$22),H168/1500,IF(AND(H168&gt;=750,H168&lt;1000,I168&lt;Barem!$M$23),H168/1500,IF(AND(H168&gt;=1000,H168&lt;1500,I168&lt;Barem!$M$24),H168/1500,IF(AND(H168&gt;=1500,H168&lt;2000,I168&lt;Barem!$M$25),H168/1500,IF(AND(H168&gt;=2000,H168&lt;3000,I168&lt;Barem!$M$26),H168/1500,IF(AND(H168&gt;=3000,I168&lt;Barem!$M$27),H168/1500,0))))))),IF(AND(H168&gt;=200,H168&lt;500,I168&lt;Barem!$N$21),H168/1500,IF(AND(H168&gt;=500,H168&lt;750,I168&lt;Barem!$N$22),H168/1500,IF(AND(H168&gt;=750,H168&lt;1000,I168&lt;Barem!$N$23),H168/1500,IF(AND(H168&gt;=1000,H168&lt;1500,I168&lt;Barem!$N$24),H168/1500,IF(AND(H168&gt;=1500,H168&lt;2000,I168&lt;Barem!$N$25),H168/1500,IF(AND(H168&gt;=2000,H168&lt;3000,I168&lt;Barem!$N$26),H168/1500,IF(AND(H168&gt;=3000,I168&lt;Barem!$N$27),H168/1500,0))))))))</f>
        <v>0</v>
      </c>
      <c r="R168" s="19">
        <f>IF(D168&gt;21,VLOOKUP(D168,Barem!$S$1:$T$141,2,1),0)</f>
        <v>0</v>
      </c>
      <c r="S168" s="102">
        <f>IF(D168&lt;1,0,IF(B168="F",VLOOKUP(I168,Barem!$W$2:$Y$13,2,1),VLOOKUP(I168,Barem!$W$14:$Y$25,2,1)))</f>
        <v>0</v>
      </c>
      <c r="T168" s="19">
        <f>VLOOKUP(A168,Participanti!A:C,3,0)</f>
        <v>0</v>
      </c>
      <c r="U168" s="17">
        <f t="shared" si="35"/>
        <v>3.6101190476190474</v>
      </c>
      <c r="V168" s="49"/>
      <c r="W168" s="146"/>
      <c r="X168" s="104">
        <f t="shared" si="27"/>
        <v>5</v>
      </c>
      <c r="Y168" s="63">
        <f t="shared" si="28"/>
        <v>1</v>
      </c>
      <c r="Z168" s="103" t="str">
        <f>VLOOKUP(A168,Participanti!A:E,5,0)</f>
        <v>Silver</v>
      </c>
    </row>
    <row r="169" spans="1:26" x14ac:dyDescent="0.2">
      <c r="A169" s="42" t="s">
        <v>472</v>
      </c>
      <c r="B169" s="1" t="str">
        <f>VLOOKUP(A169,Participanti!A:B,2,0)</f>
        <v>M</v>
      </c>
      <c r="C169" s="61">
        <v>3</v>
      </c>
      <c r="D169" s="43">
        <v>10.72</v>
      </c>
      <c r="E169" s="44">
        <v>3.0833333333333334E-2</v>
      </c>
      <c r="F169" s="44">
        <v>3.0833333333333334E-2</v>
      </c>
      <c r="G169" s="59">
        <f t="shared" si="30"/>
        <v>3.0833333333333334E-2</v>
      </c>
      <c r="H169" s="45">
        <v>45</v>
      </c>
      <c r="I169" s="11">
        <f t="shared" si="33"/>
        <v>2.8762437810945273E-3</v>
      </c>
      <c r="J169" s="31">
        <f t="shared" si="34"/>
        <v>2.5523809523809526</v>
      </c>
      <c r="K169" s="31">
        <f>IF(J169=0,0,IF(B169="F",VLOOKUP(I169,Barem!$G$2:$H$16,2,1),VLOOKUP(I169,Barem!$G$17:$H$31,2,1)))</f>
        <v>4.75</v>
      </c>
      <c r="L169" s="43">
        <v>2.5</v>
      </c>
      <c r="M169" s="93" t="s">
        <v>80</v>
      </c>
      <c r="N169" s="10">
        <f t="shared" si="36"/>
        <v>0.25</v>
      </c>
      <c r="O169" s="10">
        <f t="shared" si="36"/>
        <v>0.5</v>
      </c>
      <c r="P169" s="10">
        <f t="shared" si="36"/>
        <v>0.25</v>
      </c>
      <c r="Q169" s="33">
        <f>IF(B169="M",IF(AND(H169&gt;=200,H169&lt;500,I169&lt;Barem!$M$21),H169/1500,IF(AND(H169&gt;=500,H169&lt;750,I169&lt;Barem!$M$22),H169/1500,IF(AND(H169&gt;=750,H169&lt;1000,I169&lt;Barem!$M$23),H169/1500,IF(AND(H169&gt;=1000,H169&lt;1500,I169&lt;Barem!$M$24),H169/1500,IF(AND(H169&gt;=1500,H169&lt;2000,I169&lt;Barem!$M$25),H169/1500,IF(AND(H169&gt;=2000,H169&lt;3000,I169&lt;Barem!$M$26),H169/1500,IF(AND(H169&gt;=3000,I169&lt;Barem!$M$27),H169/1500,0))))))),IF(AND(H169&gt;=200,H169&lt;500,I169&lt;Barem!$N$21),H169/1500,IF(AND(H169&gt;=500,H169&lt;750,I169&lt;Barem!$N$22),H169/1500,IF(AND(H169&gt;=750,H169&lt;1000,I169&lt;Barem!$N$23),H169/1500,IF(AND(H169&gt;=1000,H169&lt;1500,I169&lt;Barem!$N$24),H169/1500,IF(AND(H169&gt;=1500,H169&lt;2000,I169&lt;Barem!$N$25),H169/1500,IF(AND(H169&gt;=2000,H169&lt;3000,I169&lt;Barem!$N$26),H169/1500,IF(AND(H169&gt;=3000,I169&lt;Barem!$N$27),H169/1500,0))))))))</f>
        <v>0</v>
      </c>
      <c r="R169" s="19">
        <f>IF(D169&gt;21,VLOOKUP(D169,Barem!$S$1:$T$141,2,1),0)</f>
        <v>0</v>
      </c>
      <c r="S169" s="102">
        <f>IF(D169&lt;1,0,IF(B169="F",VLOOKUP(I169,Barem!$W$2:$Y$13,2,1),VLOOKUP(I169,Barem!$W$14:$Y$25,2,1)))</f>
        <v>0</v>
      </c>
      <c r="T169" s="19">
        <f>VLOOKUP(A169,Participanti!A:C,3,0)</f>
        <v>0</v>
      </c>
      <c r="U169" s="17">
        <f t="shared" si="35"/>
        <v>3.638095238095238</v>
      </c>
      <c r="V169" s="49"/>
      <c r="W169" s="146" t="s">
        <v>532</v>
      </c>
      <c r="X169" s="104">
        <f t="shared" si="27"/>
        <v>5</v>
      </c>
      <c r="Y169" s="63">
        <f t="shared" si="28"/>
        <v>1</v>
      </c>
      <c r="Z169" s="103" t="str">
        <f>VLOOKUP(A169,Participanti!A:E,5,0)</f>
        <v>Silver</v>
      </c>
    </row>
    <row r="170" spans="1:26" x14ac:dyDescent="0.2">
      <c r="A170" s="42" t="s">
        <v>17</v>
      </c>
      <c r="B170" s="1" t="str">
        <f>VLOOKUP(A170,Participanti!A:B,2,0)</f>
        <v>M</v>
      </c>
      <c r="C170" s="61">
        <v>3</v>
      </c>
      <c r="D170" s="43">
        <v>18.43</v>
      </c>
      <c r="E170" s="44">
        <v>6.0092592592592593E-2</v>
      </c>
      <c r="F170" s="44">
        <v>6.0092592592592593E-2</v>
      </c>
      <c r="G170" s="59">
        <f t="shared" si="30"/>
        <v>6.0092592592592593E-2</v>
      </c>
      <c r="H170" s="45">
        <v>151</v>
      </c>
      <c r="I170" s="11">
        <f t="shared" si="33"/>
        <v>3.2605855991640039E-3</v>
      </c>
      <c r="J170" s="31">
        <f t="shared" si="34"/>
        <v>4.3880952380952376</v>
      </c>
      <c r="K170" s="31">
        <f>IF(J170=0,0,IF(B170="F",VLOOKUP(I170,Barem!$G$2:$H$16,2,1),VLOOKUP(I170,Barem!$G$17:$H$31,2,1)))</f>
        <v>4.25</v>
      </c>
      <c r="L170" s="43">
        <v>2</v>
      </c>
      <c r="M170" s="93" t="s">
        <v>83</v>
      </c>
      <c r="N170" s="10">
        <f t="shared" si="36"/>
        <v>0.25</v>
      </c>
      <c r="O170" s="10">
        <f t="shared" si="36"/>
        <v>0.25</v>
      </c>
      <c r="P170" s="10">
        <f t="shared" si="36"/>
        <v>0.5</v>
      </c>
      <c r="Q170" s="33">
        <f>IF(B170="M",IF(AND(H170&gt;=200,H170&lt;500,I170&lt;Barem!$M$21),H170/1500,IF(AND(H170&gt;=500,H170&lt;750,I170&lt;Barem!$M$22),H170/1500,IF(AND(H170&gt;=750,H170&lt;1000,I170&lt;Barem!$M$23),H170/1500,IF(AND(H170&gt;=1000,H170&lt;1500,I170&lt;Barem!$M$24),H170/1500,IF(AND(H170&gt;=1500,H170&lt;2000,I170&lt;Barem!$M$25),H170/1500,IF(AND(H170&gt;=2000,H170&lt;3000,I170&lt;Barem!$M$26),H170/1500,IF(AND(H170&gt;=3000,I170&lt;Barem!$M$27),H170/1500,0))))))),IF(AND(H170&gt;=200,H170&lt;500,I170&lt;Barem!$N$21),H170/1500,IF(AND(H170&gt;=500,H170&lt;750,I170&lt;Barem!$N$22),H170/1500,IF(AND(H170&gt;=750,H170&lt;1000,I170&lt;Barem!$N$23),H170/1500,IF(AND(H170&gt;=1000,H170&lt;1500,I170&lt;Barem!$N$24),H170/1500,IF(AND(H170&gt;=1500,H170&lt;2000,I170&lt;Barem!$N$25),H170/1500,IF(AND(H170&gt;=2000,H170&lt;3000,I170&lt;Barem!$N$26),H170/1500,IF(AND(H170&gt;=3000,I170&lt;Barem!$N$27),H170/1500,0))))))))</f>
        <v>0</v>
      </c>
      <c r="R170" s="19">
        <f>IF(D170&gt;21,VLOOKUP(D170,Barem!$S$1:$T$141,2,1),0)</f>
        <v>0</v>
      </c>
      <c r="S170" s="102">
        <f>IF(D170&lt;1,0,IF(B170="F",VLOOKUP(I170,Barem!$W$2:$Y$13,2,1),VLOOKUP(I170,Barem!$W$14:$Y$25,2,1)))</f>
        <v>0</v>
      </c>
      <c r="T170" s="19">
        <f>VLOOKUP(A170,Participanti!A:C,3,0)</f>
        <v>0</v>
      </c>
      <c r="U170" s="17">
        <f t="shared" si="35"/>
        <v>3.1595238095238094</v>
      </c>
      <c r="V170" s="49"/>
      <c r="W170" s="146"/>
      <c r="X170" s="104">
        <f t="shared" si="27"/>
        <v>3</v>
      </c>
      <c r="Y170" s="63">
        <f t="shared" si="28"/>
        <v>1</v>
      </c>
      <c r="Z170" s="103" t="str">
        <f>VLOOKUP(A170,Participanti!A:E,5,0)</f>
        <v>Silver</v>
      </c>
    </row>
    <row r="171" spans="1:26" x14ac:dyDescent="0.2">
      <c r="A171" s="42" t="s">
        <v>207</v>
      </c>
      <c r="B171" s="1" t="str">
        <f>VLOOKUP(A171,Participanti!A:B,2,0)</f>
        <v>M</v>
      </c>
      <c r="C171" s="61">
        <v>3</v>
      </c>
      <c r="D171" s="43">
        <v>15.03</v>
      </c>
      <c r="E171" s="44">
        <v>5.679398148148148E-2</v>
      </c>
      <c r="F171" s="44">
        <v>5.8055555555555555E-2</v>
      </c>
      <c r="G171" s="59">
        <f t="shared" si="30"/>
        <v>5.7424768518518521E-2</v>
      </c>
      <c r="H171" s="45">
        <v>72</v>
      </c>
      <c r="I171" s="11">
        <f t="shared" si="33"/>
        <v>3.8206765481382915E-3</v>
      </c>
      <c r="J171" s="31">
        <f t="shared" si="34"/>
        <v>3.5785714285714283</v>
      </c>
      <c r="K171" s="31">
        <f>IF(J171=0,0,IF(B171="F",VLOOKUP(I171,Barem!$G$2:$H$16,2,1),VLOOKUP(I171,Barem!$G$17:$H$31,2,1)))</f>
        <v>3.5</v>
      </c>
      <c r="L171" s="43">
        <v>2.5</v>
      </c>
      <c r="M171" s="93" t="s">
        <v>82</v>
      </c>
      <c r="N171" s="10">
        <f t="shared" si="36"/>
        <v>0.5</v>
      </c>
      <c r="O171" s="10">
        <f t="shared" si="36"/>
        <v>0.25</v>
      </c>
      <c r="P171" s="10">
        <f t="shared" si="36"/>
        <v>0.25</v>
      </c>
      <c r="Q171" s="33">
        <f>IF(B171="M",IF(AND(H171&gt;=200,H171&lt;500,I171&lt;Barem!$M$21),H171/1500,IF(AND(H171&gt;=500,H171&lt;750,I171&lt;Barem!$M$22),H171/1500,IF(AND(H171&gt;=750,H171&lt;1000,I171&lt;Barem!$M$23),H171/1500,IF(AND(H171&gt;=1000,H171&lt;1500,I171&lt;Barem!$M$24),H171/1500,IF(AND(H171&gt;=1500,H171&lt;2000,I171&lt;Barem!$M$25),H171/1500,IF(AND(H171&gt;=2000,H171&lt;3000,I171&lt;Barem!$M$26),H171/1500,IF(AND(H171&gt;=3000,I171&lt;Barem!$M$27),H171/1500,0))))))),IF(AND(H171&gt;=200,H171&lt;500,I171&lt;Barem!$N$21),H171/1500,IF(AND(H171&gt;=500,H171&lt;750,I171&lt;Barem!$N$22),H171/1500,IF(AND(H171&gt;=750,H171&lt;1000,I171&lt;Barem!$N$23),H171/1500,IF(AND(H171&gt;=1000,H171&lt;1500,I171&lt;Barem!$N$24),H171/1500,IF(AND(H171&gt;=1500,H171&lt;2000,I171&lt;Barem!$N$25),H171/1500,IF(AND(H171&gt;=2000,H171&lt;3000,I171&lt;Barem!$N$26),H171/1500,IF(AND(H171&gt;=3000,I171&lt;Barem!$N$27),H171/1500,0))))))))</f>
        <v>0</v>
      </c>
      <c r="R171" s="19">
        <f>IF(D171&gt;21,VLOOKUP(D171,Barem!$S$1:$T$141,2,1),0)</f>
        <v>0</v>
      </c>
      <c r="S171" s="102">
        <f>IF(D171&lt;1,0,IF(B171="F",VLOOKUP(I171,Barem!$W$2:$Y$13,2,1),VLOOKUP(I171,Barem!$W$14:$Y$25,2,1)))</f>
        <v>0</v>
      </c>
      <c r="T171" s="19">
        <f>VLOOKUP(A171,Participanti!A:C,3,0)</f>
        <v>0.4</v>
      </c>
      <c r="U171" s="17">
        <f t="shared" si="35"/>
        <v>3.6892857142857141</v>
      </c>
      <c r="V171" s="49"/>
      <c r="W171" s="146"/>
      <c r="X171" s="104">
        <f t="shared" si="27"/>
        <v>5</v>
      </c>
      <c r="Y171" s="63">
        <f t="shared" si="28"/>
        <v>1</v>
      </c>
      <c r="Z171" s="103" t="str">
        <f>VLOOKUP(A171,Participanti!A:E,5,0)</f>
        <v>Silver</v>
      </c>
    </row>
    <row r="172" spans="1:26" x14ac:dyDescent="0.2">
      <c r="A172" s="42" t="s">
        <v>204</v>
      </c>
      <c r="B172" s="1" t="str">
        <f>VLOOKUP(A172,Participanti!A:B,2,0)</f>
        <v>M</v>
      </c>
      <c r="C172" s="61">
        <v>3</v>
      </c>
      <c r="D172" s="43">
        <v>21.46</v>
      </c>
      <c r="E172" s="44">
        <v>8.5185185185185183E-2</v>
      </c>
      <c r="F172" s="44">
        <v>8.5185185185185183E-2</v>
      </c>
      <c r="G172" s="59">
        <f t="shared" si="30"/>
        <v>8.5185185185185183E-2</v>
      </c>
      <c r="H172" s="45">
        <v>93</v>
      </c>
      <c r="I172" s="11">
        <f t="shared" si="33"/>
        <v>3.9694867281074176E-3</v>
      </c>
      <c r="J172" s="31">
        <f t="shared" si="34"/>
        <v>5</v>
      </c>
      <c r="K172" s="31">
        <f>IF(J172=0,0,IF(B172="F",VLOOKUP(I172,Barem!$G$2:$H$16,2,1),VLOOKUP(I172,Barem!$G$17:$H$31,2,1)))</f>
        <v>3.25</v>
      </c>
      <c r="L172" s="43">
        <v>3.5</v>
      </c>
      <c r="M172" s="93" t="s">
        <v>82</v>
      </c>
      <c r="N172" s="10">
        <f t="shared" si="36"/>
        <v>0.5</v>
      </c>
      <c r="O172" s="10">
        <f t="shared" si="36"/>
        <v>0.25</v>
      </c>
      <c r="P172" s="10">
        <f t="shared" si="36"/>
        <v>0.25</v>
      </c>
      <c r="Q172" s="33">
        <f>IF(B172="M",IF(AND(H172&gt;=200,H172&lt;500,I172&lt;Barem!$M$21),H172/1500,IF(AND(H172&gt;=500,H172&lt;750,I172&lt;Barem!$M$22),H172/1500,IF(AND(H172&gt;=750,H172&lt;1000,I172&lt;Barem!$M$23),H172/1500,IF(AND(H172&gt;=1000,H172&lt;1500,I172&lt;Barem!$M$24),H172/1500,IF(AND(H172&gt;=1500,H172&lt;2000,I172&lt;Barem!$M$25),H172/1500,IF(AND(H172&gt;=2000,H172&lt;3000,I172&lt;Barem!$M$26),H172/1500,IF(AND(H172&gt;=3000,I172&lt;Barem!$M$27),H172/1500,0))))))),IF(AND(H172&gt;=200,H172&lt;500,I172&lt;Barem!$N$21),H172/1500,IF(AND(H172&gt;=500,H172&lt;750,I172&lt;Barem!$N$22),H172/1500,IF(AND(H172&gt;=750,H172&lt;1000,I172&lt;Barem!$N$23),H172/1500,IF(AND(H172&gt;=1000,H172&lt;1500,I172&lt;Barem!$N$24),H172/1500,IF(AND(H172&gt;=1500,H172&lt;2000,I172&lt;Barem!$N$25),H172/1500,IF(AND(H172&gt;=2000,H172&lt;3000,I172&lt;Barem!$N$26),H172/1500,IF(AND(H172&gt;=3000,I172&lt;Barem!$N$27),H172/1500,0))))))))</f>
        <v>0</v>
      </c>
      <c r="R172" s="19">
        <f>IF(D172&gt;21,VLOOKUP(D172,Barem!$S$1:$T$141,2,1),0)</f>
        <v>0</v>
      </c>
      <c r="S172" s="102">
        <f>IF(D172&lt;1,0,IF(B172="F",VLOOKUP(I172,Barem!$W$2:$Y$13,2,1),VLOOKUP(I172,Barem!$W$14:$Y$25,2,1)))</f>
        <v>0</v>
      </c>
      <c r="T172" s="19">
        <f>VLOOKUP(A172,Participanti!A:C,3,0)</f>
        <v>0</v>
      </c>
      <c r="U172" s="17">
        <f t="shared" si="35"/>
        <v>4.1875</v>
      </c>
      <c r="V172" s="49"/>
      <c r="W172" s="146" t="s">
        <v>532</v>
      </c>
      <c r="X172" s="104">
        <f t="shared" si="27"/>
        <v>5</v>
      </c>
      <c r="Y172" s="63">
        <f t="shared" si="28"/>
        <v>1</v>
      </c>
      <c r="Z172" s="103" t="str">
        <f>VLOOKUP(A172,Participanti!A:E,5,0)</f>
        <v>Silver</v>
      </c>
    </row>
    <row r="173" spans="1:26" x14ac:dyDescent="0.2">
      <c r="A173" s="42" t="s">
        <v>338</v>
      </c>
      <c r="B173" s="1" t="str">
        <f>VLOOKUP(A173,Participanti!A:B,2,0)</f>
        <v>F</v>
      </c>
      <c r="C173" s="61">
        <v>3</v>
      </c>
      <c r="D173" s="43">
        <v>10.75</v>
      </c>
      <c r="E173" s="44">
        <v>3.3900462962962966E-2</v>
      </c>
      <c r="F173" s="44">
        <v>3.3900462962962966E-2</v>
      </c>
      <c r="G173" s="59">
        <f t="shared" si="30"/>
        <v>3.3900462962962966E-2</v>
      </c>
      <c r="H173" s="45">
        <v>45</v>
      </c>
      <c r="I173" s="11">
        <f t="shared" si="33"/>
        <v>3.1535314384151594E-3</v>
      </c>
      <c r="J173" s="31">
        <f t="shared" si="34"/>
        <v>2.6875</v>
      </c>
      <c r="K173" s="31">
        <f>IF(J173=0,0,IF(B173="F",VLOOKUP(I173,Barem!$G$2:$H$16,2,1),VLOOKUP(I173,Barem!$G$17:$H$31,2,1)))</f>
        <v>4.75</v>
      </c>
      <c r="L173" s="43">
        <v>2.75</v>
      </c>
      <c r="M173" s="93" t="s">
        <v>80</v>
      </c>
      <c r="N173" s="10">
        <f t="shared" si="36"/>
        <v>0.25</v>
      </c>
      <c r="O173" s="10">
        <f t="shared" si="36"/>
        <v>0.5</v>
      </c>
      <c r="P173" s="10">
        <f t="shared" si="36"/>
        <v>0.25</v>
      </c>
      <c r="Q173" s="33">
        <f>IF(B173="M",IF(AND(H173&gt;=200,H173&lt;500,I173&lt;Barem!$M$21),H173/1500,IF(AND(H173&gt;=500,H173&lt;750,I173&lt;Barem!$M$22),H173/1500,IF(AND(H173&gt;=750,H173&lt;1000,I173&lt;Barem!$M$23),H173/1500,IF(AND(H173&gt;=1000,H173&lt;1500,I173&lt;Barem!$M$24),H173/1500,IF(AND(H173&gt;=1500,H173&lt;2000,I173&lt;Barem!$M$25),H173/1500,IF(AND(H173&gt;=2000,H173&lt;3000,I173&lt;Barem!$M$26),H173/1500,IF(AND(H173&gt;=3000,I173&lt;Barem!$M$27),H173/1500,0))))))),IF(AND(H173&gt;=200,H173&lt;500,I173&lt;Barem!$N$21),H173/1500,IF(AND(H173&gt;=500,H173&lt;750,I173&lt;Barem!$N$22),H173/1500,IF(AND(H173&gt;=750,H173&lt;1000,I173&lt;Barem!$N$23),H173/1500,IF(AND(H173&gt;=1000,H173&lt;1500,I173&lt;Barem!$N$24),H173/1500,IF(AND(H173&gt;=1500,H173&lt;2000,I173&lt;Barem!$N$25),H173/1500,IF(AND(H173&gt;=2000,H173&lt;3000,I173&lt;Barem!$N$26),H173/1500,IF(AND(H173&gt;=3000,I173&lt;Barem!$N$27),H173/1500,0))))))))</f>
        <v>0</v>
      </c>
      <c r="R173" s="19">
        <f>IF(D173&gt;21,VLOOKUP(D173,Barem!$S$1:$T$141,2,1),0)</f>
        <v>0</v>
      </c>
      <c r="S173" s="102">
        <f>IF(D173&lt;1,0,IF(B173="F",VLOOKUP(I173,Barem!$W$2:$Y$13,2,1),VLOOKUP(I173,Barem!$W$14:$Y$25,2,1)))</f>
        <v>0</v>
      </c>
      <c r="T173" s="19">
        <f>VLOOKUP(A173,Participanti!A:C,3,0)</f>
        <v>0</v>
      </c>
      <c r="U173" s="17">
        <f t="shared" si="35"/>
        <v>3.734375</v>
      </c>
      <c r="V173" s="49"/>
      <c r="W173" s="146" t="s">
        <v>532</v>
      </c>
      <c r="X173" s="104">
        <f t="shared" si="27"/>
        <v>5</v>
      </c>
      <c r="Y173" s="63">
        <f t="shared" si="28"/>
        <v>1</v>
      </c>
      <c r="Z173" s="103" t="str">
        <f>VLOOKUP(A173,Participanti!A:E,5,0)</f>
        <v>Silver</v>
      </c>
    </row>
    <row r="174" spans="1:26" x14ac:dyDescent="0.2">
      <c r="A174" s="42" t="s">
        <v>395</v>
      </c>
      <c r="B174" s="1" t="str">
        <f>VLOOKUP(A174,Participanti!A:B,2,0)</f>
        <v>M</v>
      </c>
      <c r="C174" s="61">
        <v>3</v>
      </c>
      <c r="D174" s="43">
        <v>19.850000000000001</v>
      </c>
      <c r="E174" s="44">
        <v>0.10104166666666667</v>
      </c>
      <c r="F174" s="44">
        <v>0.10401620370370371</v>
      </c>
      <c r="G174" s="59">
        <f t="shared" si="30"/>
        <v>0.10252893518518519</v>
      </c>
      <c r="H174" s="45">
        <v>953</v>
      </c>
      <c r="I174" s="11">
        <f t="shared" si="33"/>
        <v>5.1651856516466083E-3</v>
      </c>
      <c r="J174" s="31">
        <f t="shared" si="34"/>
        <v>4.7261904761904763</v>
      </c>
      <c r="K174" s="31">
        <v>0.5</v>
      </c>
      <c r="L174" s="43">
        <v>3</v>
      </c>
      <c r="M174" s="93" t="s">
        <v>83</v>
      </c>
      <c r="N174" s="10">
        <f t="shared" si="36"/>
        <v>0.25</v>
      </c>
      <c r="O174" s="10">
        <f t="shared" si="36"/>
        <v>0.25</v>
      </c>
      <c r="P174" s="10">
        <f t="shared" si="36"/>
        <v>0.5</v>
      </c>
      <c r="Q174" s="33">
        <f>IF(B174="M",IF(AND(H174&gt;=200,H174&lt;500,I174&lt;Barem!$M$21),H174/1500,IF(AND(H174&gt;=500,H174&lt;750,I174&lt;Barem!$M$22),H174/1500,IF(AND(H174&gt;=750,H174&lt;1000,I174&lt;Barem!$M$23),H174/1500,IF(AND(H174&gt;=1000,H174&lt;1500,I174&lt;Barem!$M$24),H174/1500,IF(AND(H174&gt;=1500,H174&lt;2000,I174&lt;Barem!$M$25),H174/1500,IF(AND(H174&gt;=2000,H174&lt;3000,I174&lt;Barem!$M$26),H174/1500,IF(AND(H174&gt;=3000,I174&lt;Barem!$M$27),H174/1500,0))))))),IF(AND(H174&gt;=200,H174&lt;500,I174&lt;Barem!$N$21),H174/1500,IF(AND(H174&gt;=500,H174&lt;750,I174&lt;Barem!$N$22),H174/1500,IF(AND(H174&gt;=750,H174&lt;1000,I174&lt;Barem!$N$23),H174/1500,IF(AND(H174&gt;=1000,H174&lt;1500,I174&lt;Barem!$N$24),H174/1500,IF(AND(H174&gt;=1500,H174&lt;2000,I174&lt;Barem!$N$25),H174/1500,IF(AND(H174&gt;=2000,H174&lt;3000,I174&lt;Barem!$N$26),H174/1500,IF(AND(H174&gt;=3000,I174&lt;Barem!$N$27),H174/1500,0))))))))</f>
        <v>0.63533333333333331</v>
      </c>
      <c r="R174" s="19">
        <f>IF(D174&gt;21,VLOOKUP(D174,Barem!$S$1:$T$141,2,1),0)</f>
        <v>0</v>
      </c>
      <c r="S174" s="102">
        <f>IF(D174&lt;1,0,IF(B174="F",VLOOKUP(I174,Barem!$W$2:$Y$13,2,1),VLOOKUP(I174,Barem!$W$14:$Y$25,2,1)))</f>
        <v>0</v>
      </c>
      <c r="T174" s="19">
        <f>VLOOKUP(A174,Participanti!A:C,3,0)</f>
        <v>0</v>
      </c>
      <c r="U174" s="17">
        <f t="shared" si="35"/>
        <v>3.4418809523809522</v>
      </c>
      <c r="V174" s="49"/>
      <c r="W174" s="146"/>
      <c r="X174" s="104">
        <f t="shared" si="27"/>
        <v>5</v>
      </c>
      <c r="Y174" s="63">
        <f t="shared" si="28"/>
        <v>1</v>
      </c>
      <c r="Z174" s="103" t="str">
        <f>VLOOKUP(A174,Participanti!A:E,5,0)</f>
        <v>Silver</v>
      </c>
    </row>
    <row r="175" spans="1:26" x14ac:dyDescent="0.2">
      <c r="A175" s="42" t="s">
        <v>174</v>
      </c>
      <c r="B175" s="1" t="str">
        <f>VLOOKUP(A175,Participanti!A:B,2,0)</f>
        <v>M</v>
      </c>
      <c r="C175" s="61">
        <v>3</v>
      </c>
      <c r="D175" s="43">
        <v>21.59</v>
      </c>
      <c r="E175" s="44">
        <v>7.2627314814814811E-2</v>
      </c>
      <c r="F175" s="44">
        <v>7.3946759259259254E-2</v>
      </c>
      <c r="G175" s="59">
        <f t="shared" si="30"/>
        <v>7.3287037037037039E-2</v>
      </c>
      <c r="H175" s="45">
        <v>105</v>
      </c>
      <c r="I175" s="11">
        <f t="shared" si="33"/>
        <v>3.3944899044482187E-3</v>
      </c>
      <c r="J175" s="31">
        <f t="shared" si="34"/>
        <v>5</v>
      </c>
      <c r="K175" s="31">
        <f>IF(J175=0,0,IF(B175="F",VLOOKUP(I175,Barem!$G$2:$H$16,2,1),VLOOKUP(I175,Barem!$G$17:$H$31,2,1)))</f>
        <v>4</v>
      </c>
      <c r="L175" s="43">
        <v>2.5</v>
      </c>
      <c r="M175" s="93" t="s">
        <v>82</v>
      </c>
      <c r="N175" s="10">
        <f t="shared" si="36"/>
        <v>0.5</v>
      </c>
      <c r="O175" s="10">
        <f t="shared" si="36"/>
        <v>0.25</v>
      </c>
      <c r="P175" s="10">
        <f t="shared" si="36"/>
        <v>0.25</v>
      </c>
      <c r="Q175" s="33">
        <f>IF(B175="M",IF(AND(H175&gt;=200,H175&lt;500,I175&lt;Barem!$M$21),H175/1500,IF(AND(H175&gt;=500,H175&lt;750,I175&lt;Barem!$M$22),H175/1500,IF(AND(H175&gt;=750,H175&lt;1000,I175&lt;Barem!$M$23),H175/1500,IF(AND(H175&gt;=1000,H175&lt;1500,I175&lt;Barem!$M$24),H175/1500,IF(AND(H175&gt;=1500,H175&lt;2000,I175&lt;Barem!$M$25),H175/1500,IF(AND(H175&gt;=2000,H175&lt;3000,I175&lt;Barem!$M$26),H175/1500,IF(AND(H175&gt;=3000,I175&lt;Barem!$M$27),H175/1500,0))))))),IF(AND(H175&gt;=200,H175&lt;500,I175&lt;Barem!$N$21),H175/1500,IF(AND(H175&gt;=500,H175&lt;750,I175&lt;Barem!$N$22),H175/1500,IF(AND(H175&gt;=750,H175&lt;1000,I175&lt;Barem!$N$23),H175/1500,IF(AND(H175&gt;=1000,H175&lt;1500,I175&lt;Barem!$N$24),H175/1500,IF(AND(H175&gt;=1500,H175&lt;2000,I175&lt;Barem!$N$25),H175/1500,IF(AND(H175&gt;=2000,H175&lt;3000,I175&lt;Barem!$N$26),H175/1500,IF(AND(H175&gt;=3000,I175&lt;Barem!$N$27),H175/1500,0))))))))</f>
        <v>0</v>
      </c>
      <c r="R175" s="19">
        <f>IF(D175&gt;21,VLOOKUP(D175,Barem!$S$1:$T$141,2,1),0)</f>
        <v>0</v>
      </c>
      <c r="S175" s="102">
        <f>IF(D175&lt;1,0,IF(B175="F",VLOOKUP(I175,Barem!$W$2:$Y$13,2,1),VLOOKUP(I175,Barem!$W$14:$Y$25,2,1)))</f>
        <v>0</v>
      </c>
      <c r="T175" s="19">
        <f>VLOOKUP(A175,Participanti!A:C,3,0)</f>
        <v>0</v>
      </c>
      <c r="U175" s="17">
        <f t="shared" si="35"/>
        <v>4.125</v>
      </c>
      <c r="V175" s="49"/>
      <c r="W175" s="146" t="s">
        <v>532</v>
      </c>
      <c r="X175" s="104">
        <f t="shared" si="27"/>
        <v>4</v>
      </c>
      <c r="Y175" s="63">
        <f t="shared" si="28"/>
        <v>1</v>
      </c>
      <c r="Z175" s="103" t="str">
        <f>VLOOKUP(A175,Participanti!A:E,5,0)</f>
        <v>Silver</v>
      </c>
    </row>
    <row r="176" spans="1:26" x14ac:dyDescent="0.2">
      <c r="A176" s="42" t="s">
        <v>350</v>
      </c>
      <c r="B176" s="1" t="str">
        <f>VLOOKUP(A176,Participanti!A:B,2,0)</f>
        <v>M</v>
      </c>
      <c r="C176" s="61">
        <v>3</v>
      </c>
      <c r="D176" s="43">
        <v>21.21</v>
      </c>
      <c r="E176" s="44">
        <v>5.7395833333333333E-2</v>
      </c>
      <c r="F176" s="44">
        <v>5.7395833333333333E-2</v>
      </c>
      <c r="G176" s="59">
        <f t="shared" si="30"/>
        <v>5.7395833333333333E-2</v>
      </c>
      <c r="H176" s="45">
        <v>91</v>
      </c>
      <c r="I176" s="11">
        <f t="shared" si="33"/>
        <v>2.706074178846456E-3</v>
      </c>
      <c r="J176" s="31">
        <f t="shared" si="34"/>
        <v>5</v>
      </c>
      <c r="K176" s="31">
        <f>IF(J176=0,0,IF(B176="F",VLOOKUP(I176,Barem!$G$2:$H$16,2,1),VLOOKUP(I176,Barem!$G$17:$H$31,2,1)))</f>
        <v>5</v>
      </c>
      <c r="L176" s="43">
        <v>4</v>
      </c>
      <c r="M176" s="93" t="s">
        <v>82</v>
      </c>
      <c r="N176" s="10">
        <f t="shared" si="36"/>
        <v>0.5</v>
      </c>
      <c r="O176" s="10">
        <f t="shared" si="36"/>
        <v>0.25</v>
      </c>
      <c r="P176" s="10">
        <f t="shared" si="36"/>
        <v>0.25</v>
      </c>
      <c r="Q176" s="33">
        <f>IF(B176="M",IF(AND(H176&gt;=200,H176&lt;500,I176&lt;Barem!$M$21),H176/1500,IF(AND(H176&gt;=500,H176&lt;750,I176&lt;Barem!$M$22),H176/1500,IF(AND(H176&gt;=750,H176&lt;1000,I176&lt;Barem!$M$23),H176/1500,IF(AND(H176&gt;=1000,H176&lt;1500,I176&lt;Barem!$M$24),H176/1500,IF(AND(H176&gt;=1500,H176&lt;2000,I176&lt;Barem!$M$25),H176/1500,IF(AND(H176&gt;=2000,H176&lt;3000,I176&lt;Barem!$M$26),H176/1500,IF(AND(H176&gt;=3000,I176&lt;Barem!$M$27),H176/1500,0))))))),IF(AND(H176&gt;=200,H176&lt;500,I176&lt;Barem!$N$21),H176/1500,IF(AND(H176&gt;=500,H176&lt;750,I176&lt;Barem!$N$22),H176/1500,IF(AND(H176&gt;=750,H176&lt;1000,I176&lt;Barem!$N$23),H176/1500,IF(AND(H176&gt;=1000,H176&lt;1500,I176&lt;Barem!$N$24),H176/1500,IF(AND(H176&gt;=1500,H176&lt;2000,I176&lt;Barem!$N$25),H176/1500,IF(AND(H176&gt;=2000,H176&lt;3000,I176&lt;Barem!$N$26),H176/1500,IF(AND(H176&gt;=3000,I176&lt;Barem!$N$27),H176/1500,0))))))))</f>
        <v>0</v>
      </c>
      <c r="R176" s="19">
        <f>IF(D176&gt;21,VLOOKUP(D176,Barem!$S$1:$T$141,2,1),0)</f>
        <v>0</v>
      </c>
      <c r="S176" s="102">
        <f>IF(D176&lt;1,0,IF(B176="F",VLOOKUP(I176,Barem!$W$2:$Y$13,2,1),VLOOKUP(I176,Barem!$W$14:$Y$25,2,1)))</f>
        <v>0.45000000000000007</v>
      </c>
      <c r="T176" s="19">
        <f>VLOOKUP(A176,Participanti!A:C,3,0)</f>
        <v>0</v>
      </c>
      <c r="U176" s="17">
        <f t="shared" si="35"/>
        <v>5.2</v>
      </c>
      <c r="V176" s="49"/>
      <c r="W176" s="146" t="s">
        <v>532</v>
      </c>
      <c r="X176" s="104">
        <f t="shared" si="27"/>
        <v>4</v>
      </c>
      <c r="Y176" s="63">
        <f t="shared" si="28"/>
        <v>1</v>
      </c>
      <c r="Z176" s="103" t="str">
        <f>VLOOKUP(A176,Participanti!A:E,5,0)</f>
        <v>Silver</v>
      </c>
    </row>
    <row r="177" spans="1:26" x14ac:dyDescent="0.2">
      <c r="A177" s="42" t="s">
        <v>58</v>
      </c>
      <c r="B177" s="1" t="str">
        <f>VLOOKUP(A177,Participanti!A:B,2,0)</f>
        <v>M</v>
      </c>
      <c r="C177" s="61">
        <v>3</v>
      </c>
      <c r="D177" s="43">
        <v>50.05</v>
      </c>
      <c r="E177" s="44">
        <v>0.19067129629629628</v>
      </c>
      <c r="F177" s="44">
        <v>0.19134259259259259</v>
      </c>
      <c r="G177" s="59">
        <f t="shared" si="30"/>
        <v>0.19100694444444444</v>
      </c>
      <c r="H177" s="45">
        <v>527</v>
      </c>
      <c r="I177" s="11">
        <f t="shared" si="33"/>
        <v>3.8163225663225666E-3</v>
      </c>
      <c r="J177" s="31">
        <f t="shared" si="34"/>
        <v>5</v>
      </c>
      <c r="K177" s="31">
        <v>3.5</v>
      </c>
      <c r="L177" s="43">
        <v>4.25</v>
      </c>
      <c r="M177" s="93" t="s">
        <v>83</v>
      </c>
      <c r="N177" s="10">
        <f t="shared" si="36"/>
        <v>0.25</v>
      </c>
      <c r="O177" s="10">
        <f t="shared" si="36"/>
        <v>0.25</v>
      </c>
      <c r="P177" s="10">
        <f t="shared" si="36"/>
        <v>0.5</v>
      </c>
      <c r="Q177" s="33">
        <v>0.35133333333333333</v>
      </c>
      <c r="R177" s="19">
        <v>1.4</v>
      </c>
      <c r="S177" s="102">
        <v>0</v>
      </c>
      <c r="T177" s="19">
        <v>0</v>
      </c>
      <c r="U177" s="17">
        <f t="shared" si="35"/>
        <v>6.0013333333333332</v>
      </c>
      <c r="V177" s="49"/>
      <c r="W177" s="146"/>
      <c r="X177" s="104">
        <f t="shared" si="27"/>
        <v>5</v>
      </c>
      <c r="Y177" s="63">
        <f t="shared" si="28"/>
        <v>1</v>
      </c>
      <c r="Z177" s="103" t="str">
        <f>VLOOKUP(A177,Participanti!A:E,5,0)</f>
        <v>Bronze</v>
      </c>
    </row>
    <row r="178" spans="1:26" x14ac:dyDescent="0.2">
      <c r="A178" s="42" t="s">
        <v>399</v>
      </c>
      <c r="B178" s="1" t="str">
        <f>VLOOKUP(A178,Participanti!A:B,2,0)</f>
        <v>M</v>
      </c>
      <c r="C178" s="61">
        <v>3</v>
      </c>
      <c r="D178" s="43">
        <v>21.1</v>
      </c>
      <c r="E178" s="44">
        <v>8.0081018518518524E-2</v>
      </c>
      <c r="F178" s="44">
        <v>8.0138888888888885E-2</v>
      </c>
      <c r="G178" s="59">
        <f t="shared" si="30"/>
        <v>8.0109953703703704E-2</v>
      </c>
      <c r="H178" s="45">
        <v>9</v>
      </c>
      <c r="I178" s="11">
        <f t="shared" si="33"/>
        <v>3.7966802703177107E-3</v>
      </c>
      <c r="J178" s="31">
        <f t="shared" si="34"/>
        <v>5</v>
      </c>
      <c r="K178" s="31">
        <v>3.5</v>
      </c>
      <c r="L178" s="43">
        <v>2.5</v>
      </c>
      <c r="M178" s="93" t="s">
        <v>82</v>
      </c>
      <c r="N178" s="10">
        <f t="shared" si="36"/>
        <v>0.5</v>
      </c>
      <c r="O178" s="10">
        <f t="shared" si="36"/>
        <v>0.25</v>
      </c>
      <c r="P178" s="10">
        <f t="shared" si="36"/>
        <v>0.25</v>
      </c>
      <c r="Q178" s="33">
        <v>0</v>
      </c>
      <c r="R178" s="19">
        <v>0</v>
      </c>
      <c r="S178" s="102">
        <v>0</v>
      </c>
      <c r="T178" s="19">
        <v>0.4</v>
      </c>
      <c r="U178" s="17">
        <f t="shared" si="35"/>
        <v>4.4000000000000004</v>
      </c>
      <c r="V178" s="49"/>
      <c r="W178" s="146"/>
      <c r="X178" s="104">
        <f t="shared" si="27"/>
        <v>5</v>
      </c>
      <c r="Y178" s="63">
        <f t="shared" si="28"/>
        <v>1</v>
      </c>
      <c r="Z178" s="103" t="str">
        <f>VLOOKUP(A178,Participanti!A:E,5,0)</f>
        <v>Bronze</v>
      </c>
    </row>
    <row r="179" spans="1:26" x14ac:dyDescent="0.2">
      <c r="A179" s="42" t="s">
        <v>520</v>
      </c>
      <c r="B179" s="1" t="str">
        <f>VLOOKUP(A179,Participanti!A:B,2,0)</f>
        <v>F</v>
      </c>
      <c r="C179" s="61">
        <v>3</v>
      </c>
      <c r="D179" s="43">
        <v>8.06</v>
      </c>
      <c r="E179" s="44">
        <v>4.3680555555555556E-2</v>
      </c>
      <c r="F179" s="44">
        <v>4.4143518518518519E-2</v>
      </c>
      <c r="G179" s="59">
        <f t="shared" si="30"/>
        <v>4.3912037037037041E-2</v>
      </c>
      <c r="H179" s="45">
        <v>67</v>
      </c>
      <c r="I179" s="11">
        <f t="shared" si="33"/>
        <v>5.4481435529822632E-3</v>
      </c>
      <c r="J179" s="31">
        <f t="shared" si="34"/>
        <v>2.0150000000000001</v>
      </c>
      <c r="K179" s="31">
        <v>0.5</v>
      </c>
      <c r="L179" s="43">
        <v>0.75</v>
      </c>
      <c r="M179" s="93" t="s">
        <v>80</v>
      </c>
      <c r="N179" s="10">
        <f t="shared" si="36"/>
        <v>0.25</v>
      </c>
      <c r="O179" s="10">
        <f t="shared" si="36"/>
        <v>0.5</v>
      </c>
      <c r="P179" s="10">
        <f t="shared" si="36"/>
        <v>0.25</v>
      </c>
      <c r="Q179" s="33">
        <v>0</v>
      </c>
      <c r="R179" s="19">
        <v>0</v>
      </c>
      <c r="S179" s="102">
        <v>0</v>
      </c>
      <c r="T179" s="19">
        <v>0</v>
      </c>
      <c r="U179" s="17">
        <f t="shared" si="35"/>
        <v>0.94125000000000003</v>
      </c>
      <c r="V179" s="49"/>
      <c r="W179" s="146"/>
      <c r="X179" s="104">
        <f t="shared" si="27"/>
        <v>3</v>
      </c>
      <c r="Y179" s="63">
        <f t="shared" si="28"/>
        <v>1</v>
      </c>
      <c r="Z179" s="103" t="str">
        <f>VLOOKUP(A179,Participanti!A:E,5,0)</f>
        <v>Bronze</v>
      </c>
    </row>
    <row r="180" spans="1:26" x14ac:dyDescent="0.2">
      <c r="A180" s="42" t="s">
        <v>475</v>
      </c>
      <c r="B180" s="1" t="str">
        <f>VLOOKUP(A180,Participanti!A:B,2,0)</f>
        <v>F</v>
      </c>
      <c r="C180" s="61">
        <v>3</v>
      </c>
      <c r="D180" s="43">
        <v>10.76</v>
      </c>
      <c r="E180" s="44">
        <v>3.2986111111111112E-2</v>
      </c>
      <c r="F180" s="44">
        <v>3.2986111111111112E-2</v>
      </c>
      <c r="G180" s="59">
        <f t="shared" si="30"/>
        <v>3.2986111111111112E-2</v>
      </c>
      <c r="H180" s="45">
        <v>48</v>
      </c>
      <c r="I180" s="11">
        <f t="shared" si="33"/>
        <v>3.06562370921107E-3</v>
      </c>
      <c r="J180" s="31">
        <f t="shared" si="34"/>
        <v>2.69</v>
      </c>
      <c r="K180" s="31">
        <v>5</v>
      </c>
      <c r="L180" s="43">
        <v>1.5</v>
      </c>
      <c r="M180" s="93" t="s">
        <v>80</v>
      </c>
      <c r="N180" s="10">
        <f t="shared" si="36"/>
        <v>0.25</v>
      </c>
      <c r="O180" s="10">
        <f t="shared" si="36"/>
        <v>0.5</v>
      </c>
      <c r="P180" s="10">
        <f t="shared" si="36"/>
        <v>0.25</v>
      </c>
      <c r="Q180" s="33">
        <v>0</v>
      </c>
      <c r="R180" s="19">
        <v>0</v>
      </c>
      <c r="S180" s="102">
        <v>0.45000000000000007</v>
      </c>
      <c r="T180" s="19">
        <v>0</v>
      </c>
      <c r="U180" s="17">
        <f t="shared" si="35"/>
        <v>3.9975000000000001</v>
      </c>
      <c r="V180" s="49"/>
      <c r="W180" s="146" t="s">
        <v>532</v>
      </c>
      <c r="X180" s="104">
        <f t="shared" si="27"/>
        <v>5</v>
      </c>
      <c r="Y180" s="63">
        <f t="shared" si="28"/>
        <v>1</v>
      </c>
      <c r="Z180" s="103" t="str">
        <f>VLOOKUP(A180,Participanti!A:E,5,0)</f>
        <v>Bronze</v>
      </c>
    </row>
    <row r="181" spans="1:26" x14ac:dyDescent="0.2">
      <c r="A181" s="42" t="s">
        <v>518</v>
      </c>
      <c r="B181" s="1" t="str">
        <f>VLOOKUP(A181,Participanti!A:B,2,0)</f>
        <v>M</v>
      </c>
      <c r="C181" s="61">
        <v>3</v>
      </c>
      <c r="D181" s="43">
        <v>21.61</v>
      </c>
      <c r="E181" s="44">
        <v>6.8530092592592587E-2</v>
      </c>
      <c r="F181" s="44">
        <v>6.895833333333333E-2</v>
      </c>
      <c r="G181" s="59">
        <f t="shared" si="30"/>
        <v>6.8744212962962958E-2</v>
      </c>
      <c r="H181" s="45">
        <v>237</v>
      </c>
      <c r="I181" s="11">
        <f t="shared" si="33"/>
        <v>3.1811297067544176E-3</v>
      </c>
      <c r="J181" s="31">
        <f t="shared" si="34"/>
        <v>5</v>
      </c>
      <c r="K181" s="31">
        <v>4.25</v>
      </c>
      <c r="L181" s="43">
        <v>2.5</v>
      </c>
      <c r="M181" s="93" t="s">
        <v>80</v>
      </c>
      <c r="N181" s="10">
        <f t="shared" si="36"/>
        <v>0.25</v>
      </c>
      <c r="O181" s="10">
        <f t="shared" si="36"/>
        <v>0.5</v>
      </c>
      <c r="P181" s="10">
        <f t="shared" si="36"/>
        <v>0.25</v>
      </c>
      <c r="Q181" s="33">
        <f>IF(B181="M",IF(AND(H181&gt;=200,H181&lt;500,I181&lt;Barem!$M$21),H181/1500,IF(AND(H181&gt;=500,H181&lt;750,I181&lt;Barem!$M$22),H181/1500,IF(AND(H181&gt;=750,H181&lt;1000,I181&lt;Barem!$M$23),H181/1500,IF(AND(H181&gt;=1000,H181&lt;1500,I181&lt;Barem!$M$24),H181/1500,IF(AND(H181&gt;=1500,H181&lt;2000,I181&lt;Barem!$M$25),H181/1500,IF(AND(H181&gt;=2000,H181&lt;3000,I181&lt;Barem!$M$26),H181/1500,IF(AND(H181&gt;=3000,I181&lt;Barem!$M$27),H181/1500,0))))))),IF(AND(H181&gt;=200,H181&lt;500,I181&lt;Barem!$N$21),H181/1500,IF(AND(H181&gt;=500,H181&lt;750,I181&lt;Barem!$N$22),H181/1500,IF(AND(H181&gt;=750,H181&lt;1000,I181&lt;Barem!$N$23),H181/1500,IF(AND(H181&gt;=1000,H181&lt;1500,I181&lt;Barem!$N$24),H181/1500,IF(AND(H181&gt;=1500,H181&lt;2000,I181&lt;Barem!$N$25),H181/1500,IF(AND(H181&gt;=2000,H181&lt;3000,I181&lt;Barem!$N$26),H181/1500,IF(AND(H181&gt;=3000,I181&lt;Barem!$N$27),H181/1500,0))))))))</f>
        <v>0.158</v>
      </c>
      <c r="R181" s="19">
        <f>IF(D181&gt;21,VLOOKUP(D181,Barem!$S$1:$T$141,2,1),0)</f>
        <v>0</v>
      </c>
      <c r="S181" s="102">
        <f>IF(D181&lt;1,0,IF(B181="F",VLOOKUP(I181,Barem!$W$2:$Y$13,2,1),VLOOKUP(I181,Barem!$W$14:$Y$25,2,1)))</f>
        <v>0</v>
      </c>
      <c r="T181" s="19">
        <f>VLOOKUP(A181,Participanti!A:C,3,0)</f>
        <v>0</v>
      </c>
      <c r="U181" s="17">
        <f t="shared" si="35"/>
        <v>4.1580000000000004</v>
      </c>
      <c r="V181" s="49"/>
      <c r="W181" s="146"/>
      <c r="X181" s="104">
        <f t="shared" si="27"/>
        <v>5</v>
      </c>
      <c r="Y181" s="63">
        <f t="shared" si="28"/>
        <v>1</v>
      </c>
      <c r="Z181" s="103" t="str">
        <f>VLOOKUP(A181,Participanti!A:E,5,0)</f>
        <v>Bronze</v>
      </c>
    </row>
    <row r="182" spans="1:26" x14ac:dyDescent="0.2">
      <c r="A182" s="42" t="s">
        <v>173</v>
      </c>
      <c r="B182" s="1" t="str">
        <f>VLOOKUP(A182,Participanti!A:B,2,0)</f>
        <v>M</v>
      </c>
      <c r="C182" s="61">
        <v>3</v>
      </c>
      <c r="D182" s="43">
        <v>25.01</v>
      </c>
      <c r="E182" s="44">
        <v>8.3784722222222219E-2</v>
      </c>
      <c r="F182" s="44">
        <v>8.9652777777777776E-2</v>
      </c>
      <c r="G182" s="59">
        <f t="shared" si="30"/>
        <v>8.6718749999999997E-2</v>
      </c>
      <c r="H182" s="45">
        <v>32</v>
      </c>
      <c r="I182" s="11">
        <f t="shared" si="33"/>
        <v>3.4673630547780885E-3</v>
      </c>
      <c r="J182" s="31">
        <f t="shared" si="34"/>
        <v>5</v>
      </c>
      <c r="K182" s="31">
        <v>4</v>
      </c>
      <c r="L182" s="43">
        <v>1.75</v>
      </c>
      <c r="M182" s="93" t="s">
        <v>80</v>
      </c>
      <c r="N182" s="10">
        <f t="shared" si="36"/>
        <v>0.25</v>
      </c>
      <c r="O182" s="10">
        <f t="shared" si="36"/>
        <v>0.5</v>
      </c>
      <c r="P182" s="10">
        <f t="shared" si="36"/>
        <v>0.25</v>
      </c>
      <c r="Q182" s="33">
        <v>0</v>
      </c>
      <c r="R182" s="19">
        <v>0.2</v>
      </c>
      <c r="S182" s="102">
        <v>0</v>
      </c>
      <c r="T182" s="19">
        <v>0</v>
      </c>
      <c r="U182" s="17">
        <f t="shared" si="35"/>
        <v>3.8875000000000002</v>
      </c>
      <c r="V182" s="49"/>
      <c r="W182" s="146"/>
      <c r="X182" s="104">
        <f t="shared" si="27"/>
        <v>5</v>
      </c>
      <c r="Y182" s="63">
        <f t="shared" si="28"/>
        <v>1</v>
      </c>
      <c r="Z182" s="103" t="str">
        <f>VLOOKUP(A182,Participanti!A:E,5,0)</f>
        <v>Bronze</v>
      </c>
    </row>
    <row r="183" spans="1:26" x14ac:dyDescent="0.2">
      <c r="A183" s="42" t="s">
        <v>180</v>
      </c>
      <c r="B183" s="1" t="str">
        <f>VLOOKUP(A183,Participanti!A:B,2,0)</f>
        <v>M</v>
      </c>
      <c r="C183" s="61">
        <v>3</v>
      </c>
      <c r="D183" s="43">
        <v>11.11</v>
      </c>
      <c r="E183" s="44">
        <v>4.1365740740740738E-2</v>
      </c>
      <c r="F183" s="44">
        <v>4.3622685185185188E-2</v>
      </c>
      <c r="G183" s="59">
        <f t="shared" si="30"/>
        <v>4.2494212962962963E-2</v>
      </c>
      <c r="H183" s="45">
        <v>13</v>
      </c>
      <c r="I183" s="11">
        <f t="shared" si="33"/>
        <v>3.8248616528319501E-3</v>
      </c>
      <c r="J183" s="31">
        <f t="shared" si="34"/>
        <v>2.6452380952380952</v>
      </c>
      <c r="K183" s="31">
        <v>3.5</v>
      </c>
      <c r="L183" s="43">
        <v>1.75</v>
      </c>
      <c r="M183" s="93" t="s">
        <v>80</v>
      </c>
      <c r="N183" s="10">
        <f t="shared" si="36"/>
        <v>0.25</v>
      </c>
      <c r="O183" s="10">
        <f t="shared" si="36"/>
        <v>0.5</v>
      </c>
      <c r="P183" s="10">
        <f t="shared" si="36"/>
        <v>0.25</v>
      </c>
      <c r="Q183" s="33">
        <v>0</v>
      </c>
      <c r="R183" s="19">
        <v>0</v>
      </c>
      <c r="S183" s="102">
        <v>0</v>
      </c>
      <c r="T183" s="19">
        <v>0</v>
      </c>
      <c r="U183" s="17">
        <f t="shared" si="35"/>
        <v>2.8488095238095239</v>
      </c>
      <c r="V183" s="49"/>
      <c r="W183" s="146"/>
      <c r="X183" s="104">
        <f t="shared" si="27"/>
        <v>5</v>
      </c>
      <c r="Y183" s="63">
        <f t="shared" si="28"/>
        <v>1</v>
      </c>
      <c r="Z183" s="103" t="str">
        <f>VLOOKUP(A183,Participanti!A:E,5,0)</f>
        <v>Bronze</v>
      </c>
    </row>
    <row r="184" spans="1:26" x14ac:dyDescent="0.2">
      <c r="A184" s="42" t="s">
        <v>186</v>
      </c>
      <c r="B184" s="1" t="str">
        <f>VLOOKUP(A184,Participanti!A:B,2,0)</f>
        <v>M</v>
      </c>
      <c r="C184" s="61">
        <v>3</v>
      </c>
      <c r="D184" s="43">
        <v>22.01</v>
      </c>
      <c r="E184" s="44">
        <v>7.1307870370370369E-2</v>
      </c>
      <c r="F184" s="44">
        <v>7.1354166666666663E-2</v>
      </c>
      <c r="G184" s="59">
        <f t="shared" si="30"/>
        <v>7.1331018518518516E-2</v>
      </c>
      <c r="H184" s="45">
        <v>89</v>
      </c>
      <c r="I184" s="11">
        <f t="shared" si="33"/>
        <v>3.2408459117909366E-3</v>
      </c>
      <c r="J184" s="31">
        <f t="shared" si="34"/>
        <v>5</v>
      </c>
      <c r="K184" s="31">
        <v>4.25</v>
      </c>
      <c r="L184" s="43">
        <v>0.75</v>
      </c>
      <c r="M184" s="93" t="s">
        <v>82</v>
      </c>
      <c r="N184" s="10">
        <f t="shared" si="36"/>
        <v>0.5</v>
      </c>
      <c r="O184" s="10">
        <f t="shared" si="36"/>
        <v>0.25</v>
      </c>
      <c r="P184" s="10">
        <f t="shared" si="36"/>
        <v>0.25</v>
      </c>
      <c r="Q184" s="33">
        <v>0</v>
      </c>
      <c r="R184" s="19">
        <v>0</v>
      </c>
      <c r="S184" s="102">
        <v>0</v>
      </c>
      <c r="T184" s="19">
        <v>0</v>
      </c>
      <c r="U184" s="17">
        <f t="shared" si="35"/>
        <v>3.75</v>
      </c>
      <c r="V184" s="49"/>
      <c r="W184" s="146"/>
      <c r="X184" s="104">
        <f t="shared" si="27"/>
        <v>4</v>
      </c>
      <c r="Y184" s="63">
        <f t="shared" si="28"/>
        <v>1</v>
      </c>
      <c r="Z184" s="103" t="str">
        <f>VLOOKUP(A184,Participanti!A:E,5,0)</f>
        <v>Bronze</v>
      </c>
    </row>
    <row r="185" spans="1:26" x14ac:dyDescent="0.2">
      <c r="A185" s="42" t="s">
        <v>312</v>
      </c>
      <c r="B185" s="1" t="str">
        <f>VLOOKUP(A185,Participanti!A:B,2,0)</f>
        <v>M</v>
      </c>
      <c r="C185" s="61">
        <v>3</v>
      </c>
      <c r="D185" s="43">
        <v>21.45</v>
      </c>
      <c r="E185" s="44">
        <v>8.1284722222222217E-2</v>
      </c>
      <c r="F185" s="44">
        <v>8.1469907407407408E-2</v>
      </c>
      <c r="G185" s="59">
        <f t="shared" si="30"/>
        <v>8.1377314814814805E-2</v>
      </c>
      <c r="H185" s="45">
        <v>135</v>
      </c>
      <c r="I185" s="11">
        <f t="shared" si="33"/>
        <v>3.7938142104808766E-3</v>
      </c>
      <c r="J185" s="31">
        <f t="shared" si="34"/>
        <v>5</v>
      </c>
      <c r="K185" s="31">
        <v>3.5</v>
      </c>
      <c r="L185" s="43">
        <v>0.5</v>
      </c>
      <c r="M185" s="93" t="s">
        <v>82</v>
      </c>
      <c r="N185" s="10">
        <f t="shared" si="36"/>
        <v>0.5</v>
      </c>
      <c r="O185" s="10">
        <f t="shared" si="36"/>
        <v>0.25</v>
      </c>
      <c r="P185" s="10">
        <f t="shared" si="36"/>
        <v>0.25</v>
      </c>
      <c r="Q185" s="33">
        <v>0</v>
      </c>
      <c r="R185" s="19">
        <v>0</v>
      </c>
      <c r="S185" s="102">
        <v>0</v>
      </c>
      <c r="T185" s="19">
        <v>0</v>
      </c>
      <c r="U185" s="17">
        <f t="shared" si="35"/>
        <v>3.5</v>
      </c>
      <c r="V185" s="49"/>
      <c r="W185" s="146"/>
      <c r="X185" s="104">
        <f t="shared" si="27"/>
        <v>5</v>
      </c>
      <c r="Y185" s="63">
        <f t="shared" si="28"/>
        <v>1</v>
      </c>
      <c r="Z185" s="103" t="str">
        <f>VLOOKUP(A185,Participanti!A:E,5,0)</f>
        <v>Bronze</v>
      </c>
    </row>
    <row r="186" spans="1:26" x14ac:dyDescent="0.2">
      <c r="A186" s="42" t="s">
        <v>497</v>
      </c>
      <c r="B186" s="1" t="str">
        <f>VLOOKUP(A186,Participanti!A:B,2,0)</f>
        <v>M</v>
      </c>
      <c r="C186" s="61">
        <v>3</v>
      </c>
      <c r="D186" s="43">
        <v>20.010000000000002</v>
      </c>
      <c r="E186" s="44">
        <v>6.0960648148148146E-2</v>
      </c>
      <c r="F186" s="44">
        <v>6.1516203703703705E-2</v>
      </c>
      <c r="G186" s="59">
        <f t="shared" si="30"/>
        <v>6.1238425925925925E-2</v>
      </c>
      <c r="H186" s="45">
        <v>26</v>
      </c>
      <c r="I186" s="11">
        <f t="shared" si="33"/>
        <v>3.0603911007459229E-3</v>
      </c>
      <c r="J186" s="31">
        <f t="shared" si="34"/>
        <v>4.7642857142857142</v>
      </c>
      <c r="K186" s="31">
        <v>4.5</v>
      </c>
      <c r="L186" s="43">
        <v>0.5</v>
      </c>
      <c r="M186" s="93" t="s">
        <v>80</v>
      </c>
      <c r="N186" s="10">
        <f t="shared" si="36"/>
        <v>0.25</v>
      </c>
      <c r="O186" s="10">
        <f t="shared" si="36"/>
        <v>0.5</v>
      </c>
      <c r="P186" s="10">
        <f t="shared" si="36"/>
        <v>0.25</v>
      </c>
      <c r="Q186" s="33">
        <v>0</v>
      </c>
      <c r="R186" s="19">
        <v>0</v>
      </c>
      <c r="S186" s="102">
        <v>0</v>
      </c>
      <c r="T186" s="19">
        <v>0</v>
      </c>
      <c r="U186" s="17">
        <f t="shared" si="35"/>
        <v>3.5660714285714286</v>
      </c>
      <c r="V186" s="49"/>
      <c r="W186" s="146"/>
      <c r="X186" s="104">
        <f t="shared" si="27"/>
        <v>1</v>
      </c>
      <c r="Y186" s="63">
        <f t="shared" si="28"/>
        <v>1</v>
      </c>
      <c r="Z186" s="103" t="str">
        <f>VLOOKUP(A186,Participanti!A:E,5,0)</f>
        <v>Bronze</v>
      </c>
    </row>
    <row r="187" spans="1:26" x14ac:dyDescent="0.2">
      <c r="A187" s="42" t="s">
        <v>524</v>
      </c>
      <c r="B187" s="1" t="str">
        <f>VLOOKUP(A187,Participanti!A:B,2,0)</f>
        <v>F</v>
      </c>
      <c r="C187" s="61">
        <v>3</v>
      </c>
      <c r="D187" s="43">
        <v>10</v>
      </c>
      <c r="E187" s="44">
        <v>3.2187500000000001E-2</v>
      </c>
      <c r="F187" s="44">
        <v>4.0208333333333332E-2</v>
      </c>
      <c r="G187" s="59">
        <f t="shared" si="30"/>
        <v>3.6197916666666663E-2</v>
      </c>
      <c r="H187" s="45">
        <v>4</v>
      </c>
      <c r="I187" s="11">
        <f t="shared" si="33"/>
        <v>3.6197916666666661E-3</v>
      </c>
      <c r="J187" s="31">
        <f t="shared" si="34"/>
        <v>2.5</v>
      </c>
      <c r="K187" s="31">
        <v>4.25</v>
      </c>
      <c r="L187" s="43">
        <v>1.5</v>
      </c>
      <c r="M187" s="93" t="s">
        <v>80</v>
      </c>
      <c r="N187" s="10">
        <f t="shared" si="36"/>
        <v>0.25</v>
      </c>
      <c r="O187" s="10">
        <f t="shared" si="36"/>
        <v>0.5</v>
      </c>
      <c r="P187" s="10">
        <f t="shared" si="36"/>
        <v>0.25</v>
      </c>
      <c r="Q187" s="33">
        <v>0</v>
      </c>
      <c r="R187" s="19">
        <v>0</v>
      </c>
      <c r="S187" s="102">
        <v>0</v>
      </c>
      <c r="T187" s="19">
        <v>0</v>
      </c>
      <c r="U187" s="17">
        <f t="shared" si="35"/>
        <v>3.125</v>
      </c>
      <c r="V187" s="49"/>
      <c r="W187" s="146"/>
      <c r="X187" s="104">
        <f t="shared" si="27"/>
        <v>5</v>
      </c>
      <c r="Y187" s="63">
        <f t="shared" si="28"/>
        <v>1</v>
      </c>
      <c r="Z187" s="103" t="str">
        <f>VLOOKUP(A187,Participanti!A:E,5,0)</f>
        <v>Bronze</v>
      </c>
    </row>
    <row r="188" spans="1:26" x14ac:dyDescent="0.2">
      <c r="A188" s="42" t="s">
        <v>205</v>
      </c>
      <c r="B188" s="1" t="str">
        <f>VLOOKUP(A188,Participanti!A:B,2,0)</f>
        <v>M</v>
      </c>
      <c r="C188" s="61">
        <v>3</v>
      </c>
      <c r="D188" s="43">
        <v>3.62</v>
      </c>
      <c r="E188" s="44">
        <v>1.0972222222222222E-2</v>
      </c>
      <c r="F188" s="44">
        <v>1.0972222222222222E-2</v>
      </c>
      <c r="G188" s="59">
        <f t="shared" si="30"/>
        <v>1.0972222222222222E-2</v>
      </c>
      <c r="H188" s="45">
        <v>20</v>
      </c>
      <c r="I188" s="11">
        <f t="shared" si="33"/>
        <v>3.0310006138735417E-3</v>
      </c>
      <c r="J188" s="31">
        <f t="shared" si="34"/>
        <v>0.86190476190476184</v>
      </c>
      <c r="K188" s="31">
        <v>4.5</v>
      </c>
      <c r="L188" s="43">
        <v>1.75</v>
      </c>
      <c r="M188" s="93" t="s">
        <v>80</v>
      </c>
      <c r="N188" s="10">
        <f t="shared" si="36"/>
        <v>0.25</v>
      </c>
      <c r="O188" s="10">
        <f t="shared" si="36"/>
        <v>0.5</v>
      </c>
      <c r="P188" s="10">
        <f t="shared" si="36"/>
        <v>0.25</v>
      </c>
      <c r="Q188" s="33">
        <v>0</v>
      </c>
      <c r="R188" s="19">
        <v>0</v>
      </c>
      <c r="S188" s="102">
        <v>0</v>
      </c>
      <c r="T188" s="19">
        <v>0</v>
      </c>
      <c r="U188" s="17">
        <f t="shared" si="35"/>
        <v>2.9029761904761906</v>
      </c>
      <c r="V188" s="49"/>
      <c r="W188" s="146" t="s">
        <v>532</v>
      </c>
      <c r="X188" s="104">
        <f t="shared" si="27"/>
        <v>3</v>
      </c>
      <c r="Y188" s="63">
        <f t="shared" si="28"/>
        <v>1</v>
      </c>
      <c r="Z188" s="103" t="str">
        <f>VLOOKUP(A188,Participanti!A:E,5,0)</f>
        <v>Bronze</v>
      </c>
    </row>
    <row r="189" spans="1:26" x14ac:dyDescent="0.2">
      <c r="A189" s="42" t="s">
        <v>347</v>
      </c>
      <c r="B189" s="1" t="str">
        <f>VLOOKUP(A189,Participanti!A:B,2,0)</f>
        <v>M</v>
      </c>
      <c r="C189" s="61">
        <v>3</v>
      </c>
      <c r="D189" s="43">
        <v>10.11</v>
      </c>
      <c r="E189" s="44">
        <v>3.7384259259259256E-2</v>
      </c>
      <c r="F189" s="44">
        <v>4.1018518518518517E-2</v>
      </c>
      <c r="G189" s="59">
        <f t="shared" si="30"/>
        <v>3.9201388888888883E-2</v>
      </c>
      <c r="H189" s="45">
        <v>21</v>
      </c>
      <c r="I189" s="11">
        <f t="shared" si="33"/>
        <v>3.8774865369820854E-3</v>
      </c>
      <c r="J189" s="31">
        <f t="shared" si="34"/>
        <v>2.407142857142857</v>
      </c>
      <c r="K189" s="31">
        <v>3.25</v>
      </c>
      <c r="L189" s="43">
        <v>1</v>
      </c>
      <c r="M189" s="93" t="s">
        <v>82</v>
      </c>
      <c r="N189" s="10">
        <f t="shared" si="36"/>
        <v>0.5</v>
      </c>
      <c r="O189" s="10">
        <f t="shared" si="36"/>
        <v>0.25</v>
      </c>
      <c r="P189" s="10">
        <f t="shared" si="36"/>
        <v>0.25</v>
      </c>
      <c r="Q189" s="33">
        <v>0</v>
      </c>
      <c r="R189" s="19">
        <v>0</v>
      </c>
      <c r="S189" s="102">
        <v>0</v>
      </c>
      <c r="T189" s="19">
        <v>0</v>
      </c>
      <c r="U189" s="17">
        <f t="shared" si="35"/>
        <v>2.2660714285714283</v>
      </c>
      <c r="V189" s="49"/>
      <c r="W189" s="146"/>
      <c r="X189" s="104">
        <f t="shared" si="27"/>
        <v>5</v>
      </c>
      <c r="Y189" s="63">
        <f t="shared" si="28"/>
        <v>1</v>
      </c>
      <c r="Z189" s="103" t="str">
        <f>VLOOKUP(A189,Participanti!A:E,5,0)</f>
        <v>Bronze</v>
      </c>
    </row>
    <row r="190" spans="1:26" x14ac:dyDescent="0.2">
      <c r="A190" s="42" t="s">
        <v>522</v>
      </c>
      <c r="B190" s="1" t="str">
        <f>VLOOKUP(A190,Participanti!A:B,2,0)</f>
        <v>F</v>
      </c>
      <c r="C190" s="61">
        <v>3</v>
      </c>
      <c r="D190" s="43">
        <v>12.77</v>
      </c>
      <c r="E190" s="44">
        <v>4.8854166666666664E-2</v>
      </c>
      <c r="F190" s="44">
        <v>5.2256944444444446E-2</v>
      </c>
      <c r="G190" s="59">
        <f t="shared" si="30"/>
        <v>5.0555555555555555E-2</v>
      </c>
      <c r="H190" s="45">
        <v>12</v>
      </c>
      <c r="I190" s="11">
        <f t="shared" si="33"/>
        <v>3.9589315235360658E-3</v>
      </c>
      <c r="J190" s="31">
        <f t="shared" si="34"/>
        <v>3.1924999999999999</v>
      </c>
      <c r="K190" s="31">
        <v>3.75</v>
      </c>
      <c r="L190" s="43">
        <v>2.5</v>
      </c>
      <c r="M190" s="93" t="s">
        <v>80</v>
      </c>
      <c r="N190" s="10">
        <f t="shared" si="36"/>
        <v>0.25</v>
      </c>
      <c r="O190" s="10">
        <f t="shared" si="36"/>
        <v>0.5</v>
      </c>
      <c r="P190" s="10">
        <f t="shared" si="36"/>
        <v>0.25</v>
      </c>
      <c r="Q190" s="33">
        <v>0</v>
      </c>
      <c r="R190" s="19">
        <v>0</v>
      </c>
      <c r="S190" s="102">
        <v>0</v>
      </c>
      <c r="T190" s="19">
        <v>0</v>
      </c>
      <c r="U190" s="17">
        <f t="shared" si="35"/>
        <v>3.2981249999999998</v>
      </c>
      <c r="V190" s="49"/>
      <c r="W190" s="146"/>
      <c r="X190" s="104">
        <f t="shared" si="27"/>
        <v>2</v>
      </c>
      <c r="Y190" s="63">
        <f t="shared" si="28"/>
        <v>1</v>
      </c>
      <c r="Z190" s="103" t="str">
        <f>VLOOKUP(A190,Participanti!A:E,5,0)</f>
        <v>Bronze</v>
      </c>
    </row>
    <row r="191" spans="1:26" x14ac:dyDescent="0.2">
      <c r="A191" s="42" t="s">
        <v>523</v>
      </c>
      <c r="B191" s="1" t="str">
        <f>VLOOKUP(A191,Participanti!A:B,2,0)</f>
        <v>M</v>
      </c>
      <c r="C191" s="61">
        <v>3</v>
      </c>
      <c r="D191" s="43">
        <v>11.01</v>
      </c>
      <c r="E191" s="44">
        <v>3.7048611111111109E-2</v>
      </c>
      <c r="F191" s="44">
        <v>3.7048611111111109E-2</v>
      </c>
      <c r="G191" s="59">
        <f t="shared" si="30"/>
        <v>3.7048611111111109E-2</v>
      </c>
      <c r="H191" s="45">
        <v>28</v>
      </c>
      <c r="I191" s="11">
        <f t="shared" si="33"/>
        <v>3.364996467857503E-3</v>
      </c>
      <c r="J191" s="31">
        <f t="shared" si="34"/>
        <v>2.6214285714285714</v>
      </c>
      <c r="K191" s="31">
        <v>4</v>
      </c>
      <c r="L191" s="43">
        <v>2.5</v>
      </c>
      <c r="M191" s="93" t="s">
        <v>80</v>
      </c>
      <c r="N191" s="10">
        <f t="shared" si="36"/>
        <v>0.25</v>
      </c>
      <c r="O191" s="10">
        <f t="shared" si="36"/>
        <v>0.5</v>
      </c>
      <c r="P191" s="10">
        <f t="shared" si="36"/>
        <v>0.25</v>
      </c>
      <c r="Q191" s="33">
        <v>0</v>
      </c>
      <c r="R191" s="19">
        <v>0</v>
      </c>
      <c r="S191" s="102">
        <v>0</v>
      </c>
      <c r="T191" s="19">
        <v>0</v>
      </c>
      <c r="U191" s="17">
        <f t="shared" si="35"/>
        <v>3.280357142857143</v>
      </c>
      <c r="V191" s="49"/>
      <c r="W191" s="146"/>
      <c r="X191" s="104">
        <f t="shared" si="27"/>
        <v>5</v>
      </c>
      <c r="Y191" s="63">
        <f t="shared" si="28"/>
        <v>1</v>
      </c>
      <c r="Z191" s="103" t="str">
        <f>VLOOKUP(A191,Participanti!A:E,5,0)</f>
        <v>Bronze</v>
      </c>
    </row>
    <row r="192" spans="1:26" x14ac:dyDescent="0.2">
      <c r="A192" s="42" t="s">
        <v>468</v>
      </c>
      <c r="B192" s="1" t="str">
        <f>VLOOKUP(A192,Participanti!A:B,2,0)</f>
        <v>M</v>
      </c>
      <c r="C192" s="61">
        <v>3</v>
      </c>
      <c r="D192" s="43">
        <v>10.62</v>
      </c>
      <c r="E192" s="44">
        <v>3.5266203703703702E-2</v>
      </c>
      <c r="F192" s="44">
        <v>3.5266203703703702E-2</v>
      </c>
      <c r="G192" s="59">
        <f t="shared" si="30"/>
        <v>3.5266203703703702E-2</v>
      </c>
      <c r="H192" s="45">
        <v>41</v>
      </c>
      <c r="I192" s="11">
        <f t="shared" si="33"/>
        <v>3.3207348120248312E-3</v>
      </c>
      <c r="J192" s="31">
        <f t="shared" si="34"/>
        <v>2.5285714285714285</v>
      </c>
      <c r="K192" s="31">
        <v>4</v>
      </c>
      <c r="L192" s="43">
        <v>2.25</v>
      </c>
      <c r="M192" s="93" t="s">
        <v>80</v>
      </c>
      <c r="N192" s="10">
        <f t="shared" si="36"/>
        <v>0.25</v>
      </c>
      <c r="O192" s="10">
        <f t="shared" si="36"/>
        <v>0.5</v>
      </c>
      <c r="P192" s="10">
        <f t="shared" si="36"/>
        <v>0.25</v>
      </c>
      <c r="Q192" s="33">
        <v>0</v>
      </c>
      <c r="R192" s="19">
        <v>0</v>
      </c>
      <c r="S192" s="102">
        <v>0</v>
      </c>
      <c r="T192" s="19">
        <v>0</v>
      </c>
      <c r="U192" s="17">
        <f t="shared" si="35"/>
        <v>3.1946428571428571</v>
      </c>
      <c r="V192" s="49"/>
      <c r="W192" s="146" t="s">
        <v>532</v>
      </c>
      <c r="X192" s="104">
        <f t="shared" si="27"/>
        <v>5</v>
      </c>
      <c r="Y192" s="63">
        <f t="shared" si="28"/>
        <v>1</v>
      </c>
      <c r="Z192" s="103" t="str">
        <f>VLOOKUP(A192,Participanti!A:E,5,0)</f>
        <v>Bronze</v>
      </c>
    </row>
    <row r="193" spans="1:26" x14ac:dyDescent="0.2">
      <c r="A193" s="42" t="s">
        <v>234</v>
      </c>
      <c r="B193" s="1" t="str">
        <f>VLOOKUP(A193,Participanti!A:B,2,0)</f>
        <v>M</v>
      </c>
      <c r="C193" s="61">
        <v>3</v>
      </c>
      <c r="D193" s="43">
        <v>21.3</v>
      </c>
      <c r="E193" s="44">
        <v>6.6631944444444438E-2</v>
      </c>
      <c r="F193" s="44">
        <v>6.6400462962962967E-2</v>
      </c>
      <c r="G193" s="59">
        <f t="shared" si="30"/>
        <v>6.6516203703703702E-2</v>
      </c>
      <c r="H193" s="45">
        <v>105</v>
      </c>
      <c r="I193" s="11">
        <f t="shared" si="33"/>
        <v>3.1228264649626148E-3</v>
      </c>
      <c r="J193" s="31">
        <f t="shared" si="34"/>
        <v>5</v>
      </c>
      <c r="K193" s="31">
        <v>4.5</v>
      </c>
      <c r="L193" s="43">
        <v>2.25</v>
      </c>
      <c r="M193" s="93" t="s">
        <v>83</v>
      </c>
      <c r="N193" s="10">
        <f t="shared" si="36"/>
        <v>0.25</v>
      </c>
      <c r="O193" s="10">
        <f t="shared" si="36"/>
        <v>0.25</v>
      </c>
      <c r="P193" s="10">
        <f t="shared" si="36"/>
        <v>0.5</v>
      </c>
      <c r="Q193" s="33">
        <v>0</v>
      </c>
      <c r="R193" s="19">
        <v>0</v>
      </c>
      <c r="S193" s="102">
        <v>0</v>
      </c>
      <c r="T193" s="19">
        <v>0</v>
      </c>
      <c r="U193" s="17">
        <f t="shared" si="35"/>
        <v>3.5</v>
      </c>
      <c r="V193" s="49"/>
      <c r="W193" s="146" t="s">
        <v>532</v>
      </c>
      <c r="X193" s="104">
        <f t="shared" si="27"/>
        <v>2</v>
      </c>
      <c r="Y193" s="63">
        <f t="shared" si="28"/>
        <v>1</v>
      </c>
      <c r="Z193" s="103" t="str">
        <f>VLOOKUP(A193,Participanti!A:E,5,0)</f>
        <v>Bronze</v>
      </c>
    </row>
    <row r="194" spans="1:26" x14ac:dyDescent="0.2">
      <c r="A194" s="42" t="s">
        <v>248</v>
      </c>
      <c r="B194" s="1" t="str">
        <f>VLOOKUP(A194,Participanti!A:B,2,0)</f>
        <v>F</v>
      </c>
      <c r="C194" s="61">
        <v>3</v>
      </c>
      <c r="D194" s="43">
        <v>15.01</v>
      </c>
      <c r="E194" s="44">
        <v>5.7222222222222223E-2</v>
      </c>
      <c r="F194" s="44">
        <v>5.7442129629629628E-2</v>
      </c>
      <c r="G194" s="59">
        <f t="shared" si="30"/>
        <v>5.7332175925925925E-2</v>
      </c>
      <c r="H194" s="45">
        <v>137</v>
      </c>
      <c r="I194" s="11">
        <f t="shared" si="33"/>
        <v>3.8195986626199819E-3</v>
      </c>
      <c r="J194" s="31">
        <f t="shared" si="34"/>
        <v>3.7524999999999999</v>
      </c>
      <c r="K194" s="31">
        <v>4</v>
      </c>
      <c r="L194" s="43">
        <v>0.75</v>
      </c>
      <c r="M194" s="93" t="s">
        <v>82</v>
      </c>
      <c r="N194" s="10">
        <f t="shared" si="36"/>
        <v>0.5</v>
      </c>
      <c r="O194" s="10">
        <f t="shared" si="36"/>
        <v>0.25</v>
      </c>
      <c r="P194" s="10">
        <f t="shared" si="36"/>
        <v>0.25</v>
      </c>
      <c r="Q194" s="33">
        <v>0</v>
      </c>
      <c r="R194" s="19">
        <v>0</v>
      </c>
      <c r="S194" s="102">
        <v>0</v>
      </c>
      <c r="T194" s="19">
        <v>0</v>
      </c>
      <c r="U194" s="17">
        <f t="shared" si="35"/>
        <v>3.0637499999999998</v>
      </c>
      <c r="V194" s="49"/>
      <c r="W194" s="146"/>
      <c r="X194" s="104">
        <f t="shared" ref="X194:X257" si="37">COUNTIFS(A:A,A194,M:M,M194)</f>
        <v>2</v>
      </c>
      <c r="Y194" s="63">
        <f t="shared" ref="Y194:Y257" si="38">COUNTIFS(A:A,A194,C:C,C194)</f>
        <v>1</v>
      </c>
      <c r="Z194" s="103" t="str">
        <f>VLOOKUP(A194,Participanti!A:E,5,0)</f>
        <v>Bronze</v>
      </c>
    </row>
    <row r="195" spans="1:26" x14ac:dyDescent="0.2">
      <c r="A195" s="42" t="s">
        <v>250</v>
      </c>
      <c r="B195" s="1" t="str">
        <f>VLOOKUP(A195,Participanti!A:B,2,0)</f>
        <v>F</v>
      </c>
      <c r="C195" s="61">
        <v>3</v>
      </c>
      <c r="D195" s="43">
        <v>13.08</v>
      </c>
      <c r="E195" s="44">
        <v>6.0162037037037035E-2</v>
      </c>
      <c r="F195" s="44">
        <v>6.1203703703703705E-2</v>
      </c>
      <c r="G195" s="59">
        <f t="shared" si="30"/>
        <v>6.0682870370370373E-2</v>
      </c>
      <c r="H195" s="45">
        <v>358</v>
      </c>
      <c r="I195" s="11">
        <f t="shared" si="33"/>
        <v>4.6393631781628721E-3</v>
      </c>
      <c r="J195" s="31">
        <f t="shared" si="34"/>
        <v>3.27</v>
      </c>
      <c r="K195" s="31">
        <v>2.5</v>
      </c>
      <c r="L195" s="43">
        <v>1</v>
      </c>
      <c r="M195" s="93" t="s">
        <v>80</v>
      </c>
      <c r="N195" s="10">
        <f t="shared" si="36"/>
        <v>0.25</v>
      </c>
      <c r="O195" s="10">
        <f t="shared" si="36"/>
        <v>0.5</v>
      </c>
      <c r="P195" s="10">
        <f t="shared" si="36"/>
        <v>0.25</v>
      </c>
      <c r="Q195" s="33">
        <v>0.23866666666666667</v>
      </c>
      <c r="R195" s="19">
        <v>0</v>
      </c>
      <c r="S195" s="102">
        <v>0</v>
      </c>
      <c r="T195" s="19">
        <v>0</v>
      </c>
      <c r="U195" s="17">
        <f t="shared" si="35"/>
        <v>2.5561666666666665</v>
      </c>
      <c r="V195" s="49"/>
      <c r="W195" s="146"/>
      <c r="X195" s="104">
        <f t="shared" si="37"/>
        <v>5</v>
      </c>
      <c r="Y195" s="63">
        <f t="shared" si="38"/>
        <v>1</v>
      </c>
      <c r="Z195" s="103" t="str">
        <f>VLOOKUP(A195,Participanti!A:E,5,0)</f>
        <v>Bronze</v>
      </c>
    </row>
    <row r="196" spans="1:26" x14ac:dyDescent="0.2">
      <c r="A196" s="42" t="s">
        <v>252</v>
      </c>
      <c r="B196" s="1" t="str">
        <f>VLOOKUP(A196,Participanti!A:B,2,0)</f>
        <v>M</v>
      </c>
      <c r="C196" s="61">
        <v>3</v>
      </c>
      <c r="D196" s="43">
        <v>21.25</v>
      </c>
      <c r="E196" s="44">
        <v>8.0219907407407406E-2</v>
      </c>
      <c r="F196" s="44">
        <v>8.0324074074074076E-2</v>
      </c>
      <c r="G196" s="59">
        <f t="shared" si="30"/>
        <v>8.0271990740740734E-2</v>
      </c>
      <c r="H196" s="45">
        <v>95</v>
      </c>
      <c r="I196" s="11">
        <f t="shared" si="33"/>
        <v>3.7775054466230936E-3</v>
      </c>
      <c r="J196" s="31">
        <f t="shared" si="34"/>
        <v>5</v>
      </c>
      <c r="K196" s="31">
        <v>3.5</v>
      </c>
      <c r="L196" s="43">
        <v>3.5</v>
      </c>
      <c r="M196" s="93" t="s">
        <v>83</v>
      </c>
      <c r="N196" s="10">
        <f t="shared" ref="N196:P204" si="39">IF($M196=N$1,50%,25%)</f>
        <v>0.25</v>
      </c>
      <c r="O196" s="10">
        <f t="shared" si="39"/>
        <v>0.25</v>
      </c>
      <c r="P196" s="10">
        <f t="shared" si="39"/>
        <v>0.5</v>
      </c>
      <c r="Q196" s="33">
        <v>0</v>
      </c>
      <c r="R196" s="19">
        <v>0</v>
      </c>
      <c r="S196" s="102">
        <v>0</v>
      </c>
      <c r="T196" s="19">
        <v>0</v>
      </c>
      <c r="U196" s="17">
        <f t="shared" si="35"/>
        <v>3.875</v>
      </c>
      <c r="V196" s="49"/>
      <c r="W196" s="146" t="s">
        <v>532</v>
      </c>
      <c r="X196" s="104">
        <f t="shared" si="37"/>
        <v>4</v>
      </c>
      <c r="Y196" s="63">
        <f t="shared" si="38"/>
        <v>1</v>
      </c>
      <c r="Z196" s="103" t="str">
        <f>VLOOKUP(A196,Participanti!A:E,5,0)</f>
        <v>Bronze</v>
      </c>
    </row>
    <row r="197" spans="1:26" x14ac:dyDescent="0.2">
      <c r="A197" s="42" t="s">
        <v>53</v>
      </c>
      <c r="B197" s="1" t="str">
        <f>VLOOKUP(A197,Participanti!A:B,2,0)</f>
        <v>M</v>
      </c>
      <c r="C197" s="61">
        <v>3</v>
      </c>
      <c r="D197" s="43">
        <v>11.68</v>
      </c>
      <c r="E197" s="44">
        <v>4.3298611111111114E-2</v>
      </c>
      <c r="F197" s="44">
        <v>4.3854166666666666E-2</v>
      </c>
      <c r="G197" s="59">
        <f t="shared" si="30"/>
        <v>4.3576388888888887E-2</v>
      </c>
      <c r="H197" s="45">
        <v>29</v>
      </c>
      <c r="I197" s="11">
        <f t="shared" si="33"/>
        <v>3.7308552130898022E-3</v>
      </c>
      <c r="J197" s="31">
        <f t="shared" si="34"/>
        <v>2.7809523809523808</v>
      </c>
      <c r="K197" s="31">
        <v>3.5</v>
      </c>
      <c r="L197" s="43">
        <v>4.25</v>
      </c>
      <c r="M197" s="93" t="s">
        <v>80</v>
      </c>
      <c r="N197" s="10">
        <f t="shared" si="39"/>
        <v>0.25</v>
      </c>
      <c r="O197" s="10">
        <f t="shared" si="39"/>
        <v>0.5</v>
      </c>
      <c r="P197" s="10">
        <f t="shared" si="39"/>
        <v>0.25</v>
      </c>
      <c r="Q197" s="33">
        <v>0</v>
      </c>
      <c r="R197" s="19">
        <v>0</v>
      </c>
      <c r="S197" s="102">
        <v>0</v>
      </c>
      <c r="T197" s="19">
        <v>0</v>
      </c>
      <c r="U197" s="17">
        <f t="shared" si="35"/>
        <v>3.5077380952380954</v>
      </c>
      <c r="V197" s="49"/>
      <c r="W197" s="146"/>
      <c r="X197" s="104">
        <f t="shared" si="37"/>
        <v>5</v>
      </c>
      <c r="Y197" s="63">
        <f t="shared" si="38"/>
        <v>1</v>
      </c>
      <c r="Z197" s="103" t="str">
        <f>VLOOKUP(A197,Participanti!A:E,5,0)</f>
        <v>Bronze</v>
      </c>
    </row>
    <row r="198" spans="1:26" x14ac:dyDescent="0.2">
      <c r="A198" s="42" t="s">
        <v>274</v>
      </c>
      <c r="B198" s="1" t="str">
        <f>VLOOKUP(A198,Participanti!A:B,2,0)</f>
        <v>M</v>
      </c>
      <c r="C198" s="61">
        <v>3</v>
      </c>
      <c r="D198" s="43">
        <v>13.23</v>
      </c>
      <c r="E198" s="44">
        <v>3.4166666666666665E-2</v>
      </c>
      <c r="F198" s="44">
        <v>5.4259259259259257E-2</v>
      </c>
      <c r="G198" s="59">
        <f t="shared" si="30"/>
        <v>4.4212962962962961E-2</v>
      </c>
      <c r="H198" s="45">
        <v>89</v>
      </c>
      <c r="I198" s="11">
        <f t="shared" si="33"/>
        <v>3.3418717281151139E-3</v>
      </c>
      <c r="J198" s="31">
        <f t="shared" si="34"/>
        <v>3.15</v>
      </c>
      <c r="K198" s="31">
        <v>4</v>
      </c>
      <c r="L198" s="43">
        <v>1.5</v>
      </c>
      <c r="M198" s="93" t="s">
        <v>80</v>
      </c>
      <c r="N198" s="10">
        <f t="shared" si="39"/>
        <v>0.25</v>
      </c>
      <c r="O198" s="10">
        <f t="shared" si="39"/>
        <v>0.5</v>
      </c>
      <c r="P198" s="10">
        <f t="shared" si="39"/>
        <v>0.25</v>
      </c>
      <c r="Q198" s="33">
        <v>0</v>
      </c>
      <c r="R198" s="19">
        <v>0</v>
      </c>
      <c r="S198" s="102">
        <v>0</v>
      </c>
      <c r="T198" s="19">
        <v>0.4</v>
      </c>
      <c r="U198" s="17">
        <f t="shared" si="35"/>
        <v>3.5625</v>
      </c>
      <c r="V198" s="49"/>
      <c r="W198" s="146"/>
      <c r="X198" s="104">
        <f t="shared" si="37"/>
        <v>3</v>
      </c>
      <c r="Y198" s="63">
        <f t="shared" si="38"/>
        <v>1</v>
      </c>
      <c r="Z198" s="103" t="str">
        <f>VLOOKUP(A198,Participanti!A:E,5,0)</f>
        <v>Bronze</v>
      </c>
    </row>
    <row r="199" spans="1:26" x14ac:dyDescent="0.2">
      <c r="A199" s="42" t="s">
        <v>279</v>
      </c>
      <c r="B199" s="1" t="str">
        <f>VLOOKUP(A199,Participanti!A:B,2,0)</f>
        <v>F</v>
      </c>
      <c r="C199" s="61">
        <v>3</v>
      </c>
      <c r="D199" s="43">
        <v>12.07</v>
      </c>
      <c r="E199" s="44">
        <v>6.4178240740740744E-2</v>
      </c>
      <c r="F199" s="44">
        <v>8.4861111111111109E-2</v>
      </c>
      <c r="G199" s="59">
        <f t="shared" si="30"/>
        <v>7.4519675925925927E-2</v>
      </c>
      <c r="H199" s="45">
        <v>433</v>
      </c>
      <c r="I199" s="11">
        <f t="shared" si="33"/>
        <v>6.1739582374420818E-3</v>
      </c>
      <c r="J199" s="31">
        <f t="shared" si="34"/>
        <v>3.0175000000000001</v>
      </c>
      <c r="K199" s="31">
        <v>0.5</v>
      </c>
      <c r="L199" s="43">
        <v>0.5</v>
      </c>
      <c r="M199" s="93" t="s">
        <v>80</v>
      </c>
      <c r="N199" s="10">
        <f t="shared" si="39"/>
        <v>0.25</v>
      </c>
      <c r="O199" s="10">
        <f t="shared" si="39"/>
        <v>0.5</v>
      </c>
      <c r="P199" s="10">
        <f t="shared" si="39"/>
        <v>0.25</v>
      </c>
      <c r="Q199" s="33">
        <v>0</v>
      </c>
      <c r="R199" s="19">
        <v>0</v>
      </c>
      <c r="S199" s="102">
        <v>0</v>
      </c>
      <c r="T199" s="19">
        <v>0</v>
      </c>
      <c r="U199" s="17">
        <f t="shared" si="35"/>
        <v>1.129375</v>
      </c>
      <c r="V199" s="49"/>
      <c r="W199" s="146"/>
      <c r="X199" s="104">
        <f t="shared" si="37"/>
        <v>5</v>
      </c>
      <c r="Y199" s="63">
        <f t="shared" si="38"/>
        <v>1</v>
      </c>
      <c r="Z199" s="103" t="str">
        <f>VLOOKUP(A199,Participanti!A:E,5,0)</f>
        <v>Bronze</v>
      </c>
    </row>
    <row r="200" spans="1:26" x14ac:dyDescent="0.2">
      <c r="A200" s="42" t="s">
        <v>281</v>
      </c>
      <c r="B200" s="1" t="str">
        <f>VLOOKUP(A200,Participanti!A:B,2,0)</f>
        <v>M</v>
      </c>
      <c r="C200" s="61">
        <v>3</v>
      </c>
      <c r="D200" s="43">
        <v>10.62</v>
      </c>
      <c r="E200" s="44">
        <v>2.9733796296296296E-2</v>
      </c>
      <c r="F200" s="44">
        <v>2.9733796296296296E-2</v>
      </c>
      <c r="G200" s="59">
        <f t="shared" si="30"/>
        <v>2.9733796296296296E-2</v>
      </c>
      <c r="H200" s="45">
        <v>48</v>
      </c>
      <c r="I200" s="11">
        <f t="shared" si="33"/>
        <v>2.7997924949431543E-3</v>
      </c>
      <c r="J200" s="31">
        <f t="shared" si="34"/>
        <v>2.5285714285714285</v>
      </c>
      <c r="K200" s="31">
        <v>4.75</v>
      </c>
      <c r="L200" s="43">
        <v>0.25</v>
      </c>
      <c r="M200" s="93" t="s">
        <v>80</v>
      </c>
      <c r="N200" s="10">
        <f t="shared" si="39"/>
        <v>0.25</v>
      </c>
      <c r="O200" s="10">
        <f t="shared" si="39"/>
        <v>0.5</v>
      </c>
      <c r="P200" s="10">
        <f t="shared" si="39"/>
        <v>0.25</v>
      </c>
      <c r="Q200" s="33">
        <v>0</v>
      </c>
      <c r="R200" s="19">
        <v>0</v>
      </c>
      <c r="S200" s="102">
        <v>0</v>
      </c>
      <c r="T200" s="19">
        <v>0</v>
      </c>
      <c r="U200" s="17">
        <f t="shared" si="35"/>
        <v>3.0696428571428571</v>
      </c>
      <c r="V200" s="49"/>
      <c r="W200" s="146" t="s">
        <v>532</v>
      </c>
      <c r="X200" s="104">
        <f t="shared" si="37"/>
        <v>2</v>
      </c>
      <c r="Y200" s="63">
        <f t="shared" si="38"/>
        <v>1</v>
      </c>
      <c r="Z200" s="103" t="str">
        <f>VLOOKUP(A200,Participanti!A:E,5,0)</f>
        <v>Bronze</v>
      </c>
    </row>
    <row r="201" spans="1:26" x14ac:dyDescent="0.2">
      <c r="A201" s="42" t="s">
        <v>493</v>
      </c>
      <c r="B201" s="1" t="str">
        <f>VLOOKUP(A201,Participanti!A:B,2,0)</f>
        <v>F</v>
      </c>
      <c r="C201" s="61">
        <v>3</v>
      </c>
      <c r="D201" s="43">
        <v>10.66</v>
      </c>
      <c r="E201" s="44">
        <v>3.574074074074074E-2</v>
      </c>
      <c r="F201" s="44">
        <v>3.5891203703703703E-2</v>
      </c>
      <c r="G201" s="59">
        <f t="shared" ref="G201:G204" si="40">AVERAGE(E201:F201)</f>
        <v>3.5815972222222221E-2</v>
      </c>
      <c r="H201" s="45">
        <v>41</v>
      </c>
      <c r="I201" s="11">
        <f t="shared" si="33"/>
        <v>3.3598473003960808E-3</v>
      </c>
      <c r="J201" s="31">
        <f t="shared" si="34"/>
        <v>2.665</v>
      </c>
      <c r="K201" s="31">
        <v>4.5</v>
      </c>
      <c r="L201" s="43">
        <v>2.75</v>
      </c>
      <c r="M201" s="93" t="s">
        <v>80</v>
      </c>
      <c r="N201" s="10">
        <f t="shared" si="39"/>
        <v>0.25</v>
      </c>
      <c r="O201" s="10">
        <f t="shared" si="39"/>
        <v>0.5</v>
      </c>
      <c r="P201" s="10">
        <f t="shared" si="39"/>
        <v>0.25</v>
      </c>
      <c r="Q201" s="33">
        <v>0</v>
      </c>
      <c r="R201" s="19">
        <v>0</v>
      </c>
      <c r="S201" s="102">
        <v>0</v>
      </c>
      <c r="T201" s="19">
        <v>0</v>
      </c>
      <c r="U201" s="17">
        <f t="shared" si="35"/>
        <v>3.6037499999999998</v>
      </c>
      <c r="V201" s="49"/>
      <c r="W201" s="146" t="s">
        <v>532</v>
      </c>
      <c r="X201" s="104">
        <f t="shared" si="37"/>
        <v>5</v>
      </c>
      <c r="Y201" s="63">
        <f t="shared" si="38"/>
        <v>1</v>
      </c>
      <c r="Z201" s="103" t="str">
        <f>VLOOKUP(A201,Participanti!A:E,5,0)</f>
        <v>Bronze</v>
      </c>
    </row>
    <row r="202" spans="1:26" x14ac:dyDescent="0.2">
      <c r="A202" s="42" t="s">
        <v>391</v>
      </c>
      <c r="B202" s="1" t="str">
        <f>VLOOKUP(A202,Participanti!A:B,2,0)</f>
        <v>M</v>
      </c>
      <c r="C202" s="61">
        <v>3</v>
      </c>
      <c r="D202" s="43">
        <v>10.01</v>
      </c>
      <c r="E202" s="44">
        <v>3.1377314814814816E-2</v>
      </c>
      <c r="F202" s="44">
        <v>3.1782407407407405E-2</v>
      </c>
      <c r="G202" s="59">
        <f t="shared" si="40"/>
        <v>3.1579861111111107E-2</v>
      </c>
      <c r="H202" s="45">
        <v>14</v>
      </c>
      <c r="I202" s="11">
        <f t="shared" si="33"/>
        <v>3.1548312798312795E-3</v>
      </c>
      <c r="J202" s="31">
        <f t="shared" si="34"/>
        <v>2.3833333333333333</v>
      </c>
      <c r="K202" s="31">
        <v>4.25</v>
      </c>
      <c r="L202" s="43">
        <v>3.25</v>
      </c>
      <c r="M202" s="93" t="s">
        <v>80</v>
      </c>
      <c r="N202" s="10">
        <f t="shared" si="39"/>
        <v>0.25</v>
      </c>
      <c r="O202" s="10">
        <f t="shared" si="39"/>
        <v>0.5</v>
      </c>
      <c r="P202" s="10">
        <f t="shared" si="39"/>
        <v>0.25</v>
      </c>
      <c r="Q202" s="33">
        <v>0</v>
      </c>
      <c r="R202" s="19">
        <v>0</v>
      </c>
      <c r="S202" s="102">
        <v>0</v>
      </c>
      <c r="T202" s="19">
        <v>0</v>
      </c>
      <c r="U202" s="17">
        <f t="shared" si="35"/>
        <v>3.5333333333333332</v>
      </c>
      <c r="V202" s="49"/>
      <c r="W202" s="146"/>
      <c r="X202" s="104">
        <f t="shared" si="37"/>
        <v>5</v>
      </c>
      <c r="Y202" s="63">
        <f t="shared" si="38"/>
        <v>1</v>
      </c>
      <c r="Z202" s="103" t="str">
        <f>VLOOKUP(A202,Participanti!A:E,5,0)</f>
        <v>Bronze</v>
      </c>
    </row>
    <row r="203" spans="1:26" x14ac:dyDescent="0.2">
      <c r="A203" s="42" t="s">
        <v>301</v>
      </c>
      <c r="B203" s="1" t="str">
        <f>VLOOKUP(A203,Participanti!A:B,2,0)</f>
        <v>M</v>
      </c>
      <c r="C203" s="61">
        <v>3</v>
      </c>
      <c r="D203" s="43">
        <v>9.1300000000000008</v>
      </c>
      <c r="E203" s="44">
        <v>3.712962962962963E-2</v>
      </c>
      <c r="F203" s="44">
        <v>3.784722222222222E-2</v>
      </c>
      <c r="G203" s="59">
        <f t="shared" si="40"/>
        <v>3.7488425925925925E-2</v>
      </c>
      <c r="H203" s="45">
        <v>0</v>
      </c>
      <c r="I203" s="11">
        <f t="shared" si="33"/>
        <v>4.1060707476370121E-3</v>
      </c>
      <c r="J203" s="31">
        <f t="shared" si="34"/>
        <v>2.1738095238095241</v>
      </c>
      <c r="K203" s="31">
        <v>3</v>
      </c>
      <c r="L203" s="43">
        <v>2.75</v>
      </c>
      <c r="M203" s="93" t="s">
        <v>83</v>
      </c>
      <c r="N203" s="10">
        <f t="shared" si="39"/>
        <v>0.25</v>
      </c>
      <c r="O203" s="10">
        <f t="shared" si="39"/>
        <v>0.25</v>
      </c>
      <c r="P203" s="10">
        <f t="shared" si="39"/>
        <v>0.5</v>
      </c>
      <c r="Q203" s="33">
        <v>0</v>
      </c>
      <c r="R203" s="19">
        <v>0</v>
      </c>
      <c r="S203" s="102">
        <v>0</v>
      </c>
      <c r="T203" s="19">
        <v>0</v>
      </c>
      <c r="U203" s="17">
        <f t="shared" si="35"/>
        <v>2.668452380952381</v>
      </c>
      <c r="V203" s="49"/>
      <c r="W203" s="146"/>
      <c r="X203" s="104">
        <f t="shared" si="37"/>
        <v>4</v>
      </c>
      <c r="Y203" s="63">
        <f t="shared" si="38"/>
        <v>1</v>
      </c>
      <c r="Z203" s="103" t="str">
        <f>VLOOKUP(A203,Participanti!A:E,5,0)</f>
        <v>Bronze</v>
      </c>
    </row>
    <row r="204" spans="1:26" x14ac:dyDescent="0.2">
      <c r="A204" s="42" t="s">
        <v>476</v>
      </c>
      <c r="B204" s="1" t="str">
        <f>VLOOKUP(A204,Participanti!A:B,2,0)</f>
        <v>F</v>
      </c>
      <c r="C204" s="61">
        <v>3</v>
      </c>
      <c r="D204" s="43">
        <v>3.03</v>
      </c>
      <c r="E204" s="44">
        <v>1.1550925925925926E-2</v>
      </c>
      <c r="F204" s="44">
        <v>1.1550925925925926E-2</v>
      </c>
      <c r="G204" s="59">
        <f t="shared" si="40"/>
        <v>1.1550925925925926E-2</v>
      </c>
      <c r="H204" s="45">
        <v>0</v>
      </c>
      <c r="I204" s="11">
        <f t="shared" si="33"/>
        <v>3.8121867742329793E-3</v>
      </c>
      <c r="J204" s="31">
        <f t="shared" si="34"/>
        <v>0.75749999999999995</v>
      </c>
      <c r="K204" s="31">
        <v>4</v>
      </c>
      <c r="L204" s="43">
        <v>3.25</v>
      </c>
      <c r="M204" s="93" t="s">
        <v>80</v>
      </c>
      <c r="N204" s="10">
        <f t="shared" si="39"/>
        <v>0.25</v>
      </c>
      <c r="O204" s="10">
        <f t="shared" si="39"/>
        <v>0.5</v>
      </c>
      <c r="P204" s="10">
        <f t="shared" si="39"/>
        <v>0.25</v>
      </c>
      <c r="Q204" s="33">
        <v>0</v>
      </c>
      <c r="R204" s="19">
        <v>0</v>
      </c>
      <c r="S204" s="102">
        <v>0</v>
      </c>
      <c r="T204" s="19">
        <v>0</v>
      </c>
      <c r="U204" s="17">
        <f t="shared" si="35"/>
        <v>3.0018750000000001</v>
      </c>
      <c r="V204" s="49"/>
      <c r="W204" s="146"/>
      <c r="X204" s="104">
        <f t="shared" si="37"/>
        <v>5</v>
      </c>
      <c r="Y204" s="63">
        <f t="shared" si="38"/>
        <v>1</v>
      </c>
      <c r="Z204" s="103" t="str">
        <f>VLOOKUP(A204,Participanti!A:E,5,0)</f>
        <v>Bronze</v>
      </c>
    </row>
    <row r="205" spans="1:26" x14ac:dyDescent="0.2">
      <c r="A205" s="42" t="s">
        <v>535</v>
      </c>
      <c r="B205" s="1" t="str">
        <f>VLOOKUP(A205,Participanti!A:B,2,0)</f>
        <v>F</v>
      </c>
      <c r="C205" s="61">
        <v>3</v>
      </c>
      <c r="D205" s="43">
        <v>10.79</v>
      </c>
      <c r="E205" s="44">
        <v>4.9861111111111113E-2</v>
      </c>
      <c r="F205" s="44">
        <v>5.0046296296296297E-2</v>
      </c>
      <c r="G205" s="59">
        <f t="shared" ref="G205:G264" si="41">AVERAGE(E205:F205)</f>
        <v>4.9953703703703708E-2</v>
      </c>
      <c r="H205" s="45">
        <v>47</v>
      </c>
      <c r="I205" s="11">
        <f t="shared" si="33"/>
        <v>4.6296296296296302E-3</v>
      </c>
      <c r="J205" s="31">
        <f t="shared" si="34"/>
        <v>2.6974999999999998</v>
      </c>
      <c r="K205" s="31">
        <f>IF(J205=0,0,IF(B205="F",VLOOKUP(I205,Barem!$G$2:$H$16,2,1),VLOOKUP(I205,Barem!$G$17:$H$31,2,1)))</f>
        <v>2.5</v>
      </c>
      <c r="L205" s="43">
        <v>1.5</v>
      </c>
      <c r="M205" s="93" t="str">
        <f>VLOOKUP(C205,Barem!K:Q,7,0)</f>
        <v>V</v>
      </c>
      <c r="N205" s="10">
        <f t="shared" si="36"/>
        <v>0.25</v>
      </c>
      <c r="O205" s="10">
        <f t="shared" si="36"/>
        <v>0.5</v>
      </c>
      <c r="P205" s="10">
        <f t="shared" si="36"/>
        <v>0.25</v>
      </c>
      <c r="Q205" s="33">
        <f>IF(B205="M",IF(AND(H205&gt;=200,H205&lt;500,I205&lt;Barem!$M$21),H205/1500,IF(AND(H205&gt;=500,H205&lt;750,I205&lt;Barem!$M$22),H205/1500,IF(AND(H205&gt;=750,H205&lt;1000,I205&lt;Barem!$M$23),H205/1500,IF(AND(H205&gt;=1000,H205&lt;1500,I205&lt;Barem!$M$24),H205/1500,IF(AND(H205&gt;=1500,H205&lt;2000,I205&lt;Barem!$M$25),H205/1500,IF(AND(H205&gt;=2000,H205&lt;3000,I205&lt;Barem!$M$26),H205/1500,IF(AND(H205&gt;=3000,I205&lt;Barem!$M$27),H205/1500,0))))))),IF(AND(H205&gt;=200,H205&lt;500,I205&lt;Barem!$N$21),H205/1500,IF(AND(H205&gt;=500,H205&lt;750,I205&lt;Barem!$N$22),H205/1500,IF(AND(H205&gt;=750,H205&lt;1000,I205&lt;Barem!$N$23),H205/1500,IF(AND(H205&gt;=1000,H205&lt;1500,I205&lt;Barem!$N$24),H205/1500,IF(AND(H205&gt;=1500,H205&lt;2000,I205&lt;Barem!$N$25),H205/1500,IF(AND(H205&gt;=2000,H205&lt;3000,I205&lt;Barem!$N$26),H205/1500,IF(AND(H205&gt;=3000,I205&lt;Barem!$N$27),H205/1500,0))))))))</f>
        <v>0</v>
      </c>
      <c r="R205" s="19">
        <f>IF(D205&gt;21,VLOOKUP(D205,Barem!$S$1:$T$141,2,1),0)</f>
        <v>0</v>
      </c>
      <c r="S205" s="102">
        <f>IF(D205&lt;1,0,IF(B205="F",VLOOKUP(I205,Barem!$W$2:$Y$13,2,1),VLOOKUP(I205,Barem!$W$14:$Y$25,2,1)))</f>
        <v>0</v>
      </c>
      <c r="T205" s="19">
        <f>VLOOKUP(A205,Participanti!A:C,3,0)</f>
        <v>0</v>
      </c>
      <c r="U205" s="17">
        <f t="shared" si="35"/>
        <v>2.2993749999999999</v>
      </c>
      <c r="V205" s="49"/>
      <c r="W205" s="146" t="s">
        <v>532</v>
      </c>
      <c r="X205" s="104">
        <f t="shared" si="37"/>
        <v>1</v>
      </c>
      <c r="Y205" s="63">
        <f t="shared" si="38"/>
        <v>1</v>
      </c>
      <c r="Z205" s="103" t="str">
        <f>VLOOKUP(A205,Participanti!A:E,5,0)</f>
        <v>Bronze</v>
      </c>
    </row>
    <row r="206" spans="1:26" x14ac:dyDescent="0.2">
      <c r="A206" s="42" t="s">
        <v>144</v>
      </c>
      <c r="B206" s="1" t="str">
        <f>VLOOKUP(A206,Participanti!A:B,2,0)</f>
        <v>M</v>
      </c>
      <c r="C206" s="61">
        <v>4</v>
      </c>
      <c r="D206" s="43">
        <v>21.1</v>
      </c>
      <c r="E206" s="44">
        <v>6.0462962962962961E-2</v>
      </c>
      <c r="F206" s="44">
        <v>6.0462962962962961E-2</v>
      </c>
      <c r="G206" s="59">
        <f t="shared" si="41"/>
        <v>6.0462962962962961E-2</v>
      </c>
      <c r="H206" s="45">
        <v>60</v>
      </c>
      <c r="I206" s="11">
        <f t="shared" si="33"/>
        <v>2.8655432683868699E-3</v>
      </c>
      <c r="J206" s="31">
        <f t="shared" si="34"/>
        <v>5</v>
      </c>
      <c r="K206" s="31">
        <f>IF(J206=0,0,IF(B206="F",VLOOKUP(I206,Barem!$G$2:$H$16,2,1),VLOOKUP(I206,Barem!$G$17:$H$31,2,1)))</f>
        <v>4.75</v>
      </c>
      <c r="L206" s="43">
        <v>4</v>
      </c>
      <c r="M206" s="93" t="str">
        <f>VLOOKUP(C206,Barem!K:Q,7,0)</f>
        <v>D</v>
      </c>
      <c r="N206" s="10">
        <f t="shared" si="36"/>
        <v>0.5</v>
      </c>
      <c r="O206" s="10">
        <f t="shared" si="36"/>
        <v>0.25</v>
      </c>
      <c r="P206" s="10">
        <f t="shared" si="36"/>
        <v>0.25</v>
      </c>
      <c r="Q206" s="33">
        <f>IF(B206="M",IF(AND(H206&gt;=200,H206&lt;500,I206&lt;Barem!$M$21),H206/1500,IF(AND(H206&gt;=500,H206&lt;750,I206&lt;Barem!$M$22),H206/1500,IF(AND(H206&gt;=750,H206&lt;1000,I206&lt;Barem!$M$23),H206/1500,IF(AND(H206&gt;=1000,H206&lt;1500,I206&lt;Barem!$M$24),H206/1500,IF(AND(H206&gt;=1500,H206&lt;2000,I206&lt;Barem!$M$25),H206/1500,IF(AND(H206&gt;=2000,H206&lt;3000,I206&lt;Barem!$M$26),H206/1500,IF(AND(H206&gt;=3000,I206&lt;Barem!$M$27),H206/1500,0))))))),IF(AND(H206&gt;=200,H206&lt;500,I206&lt;Barem!$N$21),H206/1500,IF(AND(H206&gt;=500,H206&lt;750,I206&lt;Barem!$N$22),H206/1500,IF(AND(H206&gt;=750,H206&lt;1000,I206&lt;Barem!$N$23),H206/1500,IF(AND(H206&gt;=1000,H206&lt;1500,I206&lt;Barem!$N$24),H206/1500,IF(AND(H206&gt;=1500,H206&lt;2000,I206&lt;Barem!$N$25),H206/1500,IF(AND(H206&gt;=2000,H206&lt;3000,I206&lt;Barem!$N$26),H206/1500,IF(AND(H206&gt;=3000,I206&lt;Barem!$N$27),H206/1500,0))))))))</f>
        <v>0</v>
      </c>
      <c r="R206" s="19">
        <f>IF(D206&gt;21,VLOOKUP(D206,Barem!$S$1:$T$141,2,1),0)</f>
        <v>0</v>
      </c>
      <c r="S206" s="102">
        <f>IF(D206&lt;1,0,IF(B206="F",VLOOKUP(I206,Barem!$W$2:$Y$13,2,1),VLOOKUP(I206,Barem!$W$14:$Y$25,2,1)))</f>
        <v>0</v>
      </c>
      <c r="T206" s="19">
        <f>VLOOKUP(A206,Participanti!A:C,3,0)</f>
        <v>0</v>
      </c>
      <c r="U206" s="17">
        <f t="shared" si="35"/>
        <v>4.6875</v>
      </c>
      <c r="V206" s="49"/>
      <c r="W206" s="146"/>
      <c r="X206" s="104">
        <f t="shared" si="37"/>
        <v>5</v>
      </c>
      <c r="Y206" s="63">
        <f t="shared" si="38"/>
        <v>1</v>
      </c>
      <c r="Z206" s="103" t="str">
        <f>VLOOKUP(A206,Participanti!A:E,5,0)</f>
        <v>Gold</v>
      </c>
    </row>
    <row r="207" spans="1:26" x14ac:dyDescent="0.2">
      <c r="A207" s="42" t="s">
        <v>39</v>
      </c>
      <c r="B207" s="1" t="str">
        <f>VLOOKUP(A207,Participanti!A:B,2,0)</f>
        <v>M</v>
      </c>
      <c r="C207" s="61">
        <v>4</v>
      </c>
      <c r="D207" s="43">
        <v>14.16</v>
      </c>
      <c r="E207" s="44">
        <v>4.189814814814815E-2</v>
      </c>
      <c r="F207" s="44">
        <v>4.189814814814815E-2</v>
      </c>
      <c r="G207" s="59">
        <f t="shared" si="41"/>
        <v>4.189814814814815E-2</v>
      </c>
      <c r="H207" s="45">
        <v>495</v>
      </c>
      <c r="I207" s="11">
        <f t="shared" si="33"/>
        <v>2.958908767524587E-3</v>
      </c>
      <c r="J207" s="31">
        <f t="shared" si="34"/>
        <v>3.3714285714285714</v>
      </c>
      <c r="K207" s="31">
        <f>IF(J207=0,0,IF(B207="F",VLOOKUP(I207,Barem!$G$2:$H$16,2,1),VLOOKUP(I207,Barem!$G$17:$H$31,2,1)))</f>
        <v>4.75</v>
      </c>
      <c r="L207" s="43">
        <v>4</v>
      </c>
      <c r="M207" s="93" t="s">
        <v>83</v>
      </c>
      <c r="N207" s="10">
        <f t="shared" si="36"/>
        <v>0.25</v>
      </c>
      <c r="O207" s="10">
        <f t="shared" si="36"/>
        <v>0.25</v>
      </c>
      <c r="P207" s="10">
        <f t="shared" si="36"/>
        <v>0.5</v>
      </c>
      <c r="Q207" s="33">
        <f>IF(B207="M",IF(AND(H207&gt;=200,H207&lt;500,I207&lt;Barem!$M$21),H207/1500,IF(AND(H207&gt;=500,H207&lt;750,I207&lt;Barem!$M$22),H207/1500,IF(AND(H207&gt;=750,H207&lt;1000,I207&lt;Barem!$M$23),H207/1500,IF(AND(H207&gt;=1000,H207&lt;1500,I207&lt;Barem!$M$24),H207/1500,IF(AND(H207&gt;=1500,H207&lt;2000,I207&lt;Barem!$M$25),H207/1500,IF(AND(H207&gt;=2000,H207&lt;3000,I207&lt;Barem!$M$26),H207/1500,IF(AND(H207&gt;=3000,I207&lt;Barem!$M$27),H207/1500,0))))))),IF(AND(H207&gt;=200,H207&lt;500,I207&lt;Barem!$N$21),H207/1500,IF(AND(H207&gt;=500,H207&lt;750,I207&lt;Barem!$N$22),H207/1500,IF(AND(H207&gt;=750,H207&lt;1000,I207&lt;Barem!$N$23),H207/1500,IF(AND(H207&gt;=1000,H207&lt;1500,I207&lt;Barem!$N$24),H207/1500,IF(AND(H207&gt;=1500,H207&lt;2000,I207&lt;Barem!$N$25),H207/1500,IF(AND(H207&gt;=2000,H207&lt;3000,I207&lt;Barem!$N$26),H207/1500,IF(AND(H207&gt;=3000,I207&lt;Barem!$N$27),H207/1500,0))))))))</f>
        <v>0.33</v>
      </c>
      <c r="R207" s="19">
        <f>IF(D207&gt;21,VLOOKUP(D207,Barem!$S$1:$T$141,2,1),0)</f>
        <v>0</v>
      </c>
      <c r="S207" s="102">
        <f>IF(D207&lt;1,0,IF(B207="F",VLOOKUP(I207,Barem!$W$2:$Y$13,2,1),VLOOKUP(I207,Barem!$W$14:$Y$25,2,1)))</f>
        <v>0</v>
      </c>
      <c r="T207" s="19">
        <f>VLOOKUP(A207,Participanti!A:C,3,0)</f>
        <v>0</v>
      </c>
      <c r="U207" s="17">
        <f t="shared" si="35"/>
        <v>4.3603571428571435</v>
      </c>
      <c r="V207" s="49"/>
      <c r="W207" s="146" t="s">
        <v>536</v>
      </c>
      <c r="X207" s="104">
        <f t="shared" si="37"/>
        <v>5</v>
      </c>
      <c r="Y207" s="63">
        <f t="shared" si="38"/>
        <v>1</v>
      </c>
      <c r="Z207" s="103" t="str">
        <f>VLOOKUP(A207,Participanti!A:E,5,0)</f>
        <v>Gold</v>
      </c>
    </row>
    <row r="208" spans="1:26" x14ac:dyDescent="0.2">
      <c r="A208" s="42" t="s">
        <v>13</v>
      </c>
      <c r="B208" s="1" t="str">
        <f>VLOOKUP(A208,Participanti!A:B,2,0)</f>
        <v>M</v>
      </c>
      <c r="C208" s="61">
        <v>4</v>
      </c>
      <c r="D208" s="43">
        <v>48.8</v>
      </c>
      <c r="E208" s="44">
        <v>0.20890046296296297</v>
      </c>
      <c r="F208" s="44">
        <v>0.22221064814814814</v>
      </c>
      <c r="G208" s="59">
        <f t="shared" si="41"/>
        <v>0.21555555555555556</v>
      </c>
      <c r="H208" s="45">
        <v>261</v>
      </c>
      <c r="I208" s="11">
        <f t="shared" si="33"/>
        <v>4.4171220400728598E-3</v>
      </c>
      <c r="J208" s="31">
        <f t="shared" si="34"/>
        <v>5</v>
      </c>
      <c r="K208" s="31">
        <f>IF(J208=0,0,IF(B208="F",VLOOKUP(I208,Barem!$G$2:$H$16,2,1),VLOOKUP(I208,Barem!$G$17:$H$31,2,1)))</f>
        <v>2</v>
      </c>
      <c r="L208" s="43">
        <v>5</v>
      </c>
      <c r="M208" s="93" t="str">
        <f>VLOOKUP(C208,Barem!K:Q,7,0)</f>
        <v>D</v>
      </c>
      <c r="N208" s="10">
        <f t="shared" si="36"/>
        <v>0.5</v>
      </c>
      <c r="O208" s="10">
        <f t="shared" si="36"/>
        <v>0.25</v>
      </c>
      <c r="P208" s="10">
        <f t="shared" si="36"/>
        <v>0.25</v>
      </c>
      <c r="Q208" s="33">
        <f>IF(B208="M",IF(AND(H208&gt;=200,H208&lt;500,I208&lt;Barem!$M$21),H208/1500,IF(AND(H208&gt;=500,H208&lt;750,I208&lt;Barem!$M$22),H208/1500,IF(AND(H208&gt;=750,H208&lt;1000,I208&lt;Barem!$M$23),H208/1500,IF(AND(H208&gt;=1000,H208&lt;1500,I208&lt;Barem!$M$24),H208/1500,IF(AND(H208&gt;=1500,H208&lt;2000,I208&lt;Barem!$M$25),H208/1500,IF(AND(H208&gt;=2000,H208&lt;3000,I208&lt;Barem!$M$26),H208/1500,IF(AND(H208&gt;=3000,I208&lt;Barem!$M$27),H208/1500,0))))))),IF(AND(H208&gt;=200,H208&lt;500,I208&lt;Barem!$N$21),H208/1500,IF(AND(H208&gt;=500,H208&lt;750,I208&lt;Barem!$N$22),H208/1500,IF(AND(H208&gt;=750,H208&lt;1000,I208&lt;Barem!$N$23),H208/1500,IF(AND(H208&gt;=1000,H208&lt;1500,I208&lt;Barem!$N$24),H208/1500,IF(AND(H208&gt;=1500,H208&lt;2000,I208&lt;Barem!$N$25),H208/1500,IF(AND(H208&gt;=2000,H208&lt;3000,I208&lt;Barem!$N$26),H208/1500,IF(AND(H208&gt;=3000,I208&lt;Barem!$N$27),H208/1500,0))))))))</f>
        <v>0.17399999999999999</v>
      </c>
      <c r="R208" s="19">
        <f>IF(D208&gt;21,VLOOKUP(D208,Barem!$S$1:$T$141,2,1),0)</f>
        <v>1.3</v>
      </c>
      <c r="S208" s="102">
        <f>IF(D208&lt;1,0,IF(B208="F",VLOOKUP(I208,Barem!$W$2:$Y$13,2,1),VLOOKUP(I208,Barem!$W$14:$Y$25,2,1)))</f>
        <v>0</v>
      </c>
      <c r="T208" s="19">
        <f>VLOOKUP(A208,Participanti!A:C,3,0)</f>
        <v>0</v>
      </c>
      <c r="U208" s="17">
        <f t="shared" si="35"/>
        <v>5.7240000000000002</v>
      </c>
      <c r="V208" s="49"/>
      <c r="W208" s="146"/>
      <c r="X208" s="104">
        <f t="shared" si="37"/>
        <v>5</v>
      </c>
      <c r="Y208" s="63">
        <f t="shared" si="38"/>
        <v>1</v>
      </c>
      <c r="Z208" s="103" t="str">
        <f>VLOOKUP(A208,Participanti!A:E,5,0)</f>
        <v>Gold</v>
      </c>
    </row>
    <row r="209" spans="1:26" x14ac:dyDescent="0.2">
      <c r="A209" s="42" t="s">
        <v>182</v>
      </c>
      <c r="B209" s="1" t="str">
        <f>VLOOKUP(A209,Participanti!A:B,2,0)</f>
        <v>M</v>
      </c>
      <c r="C209" s="61">
        <v>4</v>
      </c>
      <c r="D209" s="43">
        <v>24</v>
      </c>
      <c r="E209" s="44">
        <v>9.9027777777777784E-2</v>
      </c>
      <c r="F209" s="44">
        <v>0.10087962962962962</v>
      </c>
      <c r="G209" s="59">
        <f t="shared" si="41"/>
        <v>9.9953703703703711E-2</v>
      </c>
      <c r="H209" s="45">
        <v>127</v>
      </c>
      <c r="I209" s="11">
        <f t="shared" si="33"/>
        <v>4.164737654320988E-3</v>
      </c>
      <c r="J209" s="31">
        <f t="shared" si="34"/>
        <v>5</v>
      </c>
      <c r="K209" s="31">
        <f>IF(J209=0,0,IF(B209="F",VLOOKUP(I209,Barem!$G$2:$H$16,2,1),VLOOKUP(I209,Barem!$G$17:$H$31,2,1)))</f>
        <v>3</v>
      </c>
      <c r="L209" s="43">
        <v>4.75</v>
      </c>
      <c r="M209" s="93" t="str">
        <f>VLOOKUP(C209,Barem!K:Q,7,0)</f>
        <v>D</v>
      </c>
      <c r="N209" s="10">
        <f t="shared" si="36"/>
        <v>0.5</v>
      </c>
      <c r="O209" s="10">
        <f t="shared" si="36"/>
        <v>0.25</v>
      </c>
      <c r="P209" s="10">
        <f t="shared" si="36"/>
        <v>0.25</v>
      </c>
      <c r="Q209" s="33">
        <f>IF(B209="M",IF(AND(H209&gt;=200,H209&lt;500,I209&lt;Barem!$M$21),H209/1500,IF(AND(H209&gt;=500,H209&lt;750,I209&lt;Barem!$M$22),H209/1500,IF(AND(H209&gt;=750,H209&lt;1000,I209&lt;Barem!$M$23),H209/1500,IF(AND(H209&gt;=1000,H209&lt;1500,I209&lt;Barem!$M$24),H209/1500,IF(AND(H209&gt;=1500,H209&lt;2000,I209&lt;Barem!$M$25),H209/1500,IF(AND(H209&gt;=2000,H209&lt;3000,I209&lt;Barem!$M$26),H209/1500,IF(AND(H209&gt;=3000,I209&lt;Barem!$M$27),H209/1500,0))))))),IF(AND(H209&gt;=200,H209&lt;500,I209&lt;Barem!$N$21),H209/1500,IF(AND(H209&gt;=500,H209&lt;750,I209&lt;Barem!$N$22),H209/1500,IF(AND(H209&gt;=750,H209&lt;1000,I209&lt;Barem!$N$23),H209/1500,IF(AND(H209&gt;=1000,H209&lt;1500,I209&lt;Barem!$N$24),H209/1500,IF(AND(H209&gt;=1500,H209&lt;2000,I209&lt;Barem!$N$25),H209/1500,IF(AND(H209&gt;=2000,H209&lt;3000,I209&lt;Barem!$N$26),H209/1500,IF(AND(H209&gt;=3000,I209&lt;Barem!$N$27),H209/1500,0))))))))</f>
        <v>0</v>
      </c>
      <c r="R209" s="19">
        <f>IF(D209&gt;21,VLOOKUP(D209,Barem!$S$1:$T$141,2,1),0)</f>
        <v>0.1</v>
      </c>
      <c r="S209" s="102">
        <f>IF(D209&lt;1,0,IF(B209="F",VLOOKUP(I209,Barem!$W$2:$Y$13,2,1),VLOOKUP(I209,Barem!$W$14:$Y$25,2,1)))</f>
        <v>0</v>
      </c>
      <c r="T209" s="19">
        <f>VLOOKUP(A209,Participanti!A:C,3,0)</f>
        <v>0</v>
      </c>
      <c r="U209" s="17">
        <f t="shared" si="35"/>
        <v>4.5374999999999996</v>
      </c>
      <c r="V209" s="49"/>
      <c r="W209" s="146"/>
      <c r="X209" s="104">
        <f t="shared" si="37"/>
        <v>5</v>
      </c>
      <c r="Y209" s="63">
        <f t="shared" si="38"/>
        <v>1</v>
      </c>
      <c r="Z209" s="103" t="str">
        <f>VLOOKUP(A209,Participanti!A:E,5,0)</f>
        <v>Gold</v>
      </c>
    </row>
    <row r="210" spans="1:26" x14ac:dyDescent="0.2">
      <c r="A210" s="42" t="s">
        <v>343</v>
      </c>
      <c r="B210" s="1" t="str">
        <f>VLOOKUP(A210,Participanti!A:B,2,0)</f>
        <v>M</v>
      </c>
      <c r="C210" s="61">
        <v>4</v>
      </c>
      <c r="D210" s="43">
        <v>21.21</v>
      </c>
      <c r="E210" s="44">
        <v>7.991898148148148E-2</v>
      </c>
      <c r="F210" s="44">
        <v>7.991898148148148E-2</v>
      </c>
      <c r="G210" s="59">
        <f t="shared" si="41"/>
        <v>7.991898148148148E-2</v>
      </c>
      <c r="H210" s="45">
        <v>90</v>
      </c>
      <c r="I210" s="11">
        <f t="shared" si="33"/>
        <v>3.7679859255766845E-3</v>
      </c>
      <c r="J210" s="31">
        <f t="shared" si="34"/>
        <v>5</v>
      </c>
      <c r="K210" s="31">
        <f>IF(J210=0,0,IF(B210="F",VLOOKUP(I210,Barem!$G$2:$H$16,2,1),VLOOKUP(I210,Barem!$G$17:$H$31,2,1)))</f>
        <v>3.5</v>
      </c>
      <c r="L210" s="43">
        <v>4</v>
      </c>
      <c r="M210" s="93" t="str">
        <f>VLOOKUP(C210,Barem!K:Q,7,0)</f>
        <v>D</v>
      </c>
      <c r="N210" s="10">
        <f t="shared" si="36"/>
        <v>0.5</v>
      </c>
      <c r="O210" s="10">
        <f t="shared" si="36"/>
        <v>0.25</v>
      </c>
      <c r="P210" s="10">
        <f t="shared" si="36"/>
        <v>0.25</v>
      </c>
      <c r="Q210" s="33">
        <f>IF(B210="M",IF(AND(H210&gt;=200,H210&lt;500,I210&lt;Barem!$M$21),H210/1500,IF(AND(H210&gt;=500,H210&lt;750,I210&lt;Barem!$M$22),H210/1500,IF(AND(H210&gt;=750,H210&lt;1000,I210&lt;Barem!$M$23),H210/1500,IF(AND(H210&gt;=1000,H210&lt;1500,I210&lt;Barem!$M$24),H210/1500,IF(AND(H210&gt;=1500,H210&lt;2000,I210&lt;Barem!$M$25),H210/1500,IF(AND(H210&gt;=2000,H210&lt;3000,I210&lt;Barem!$M$26),H210/1500,IF(AND(H210&gt;=3000,I210&lt;Barem!$M$27),H210/1500,0))))))),IF(AND(H210&gt;=200,H210&lt;500,I210&lt;Barem!$N$21),H210/1500,IF(AND(H210&gt;=500,H210&lt;750,I210&lt;Barem!$N$22),H210/1500,IF(AND(H210&gt;=750,H210&lt;1000,I210&lt;Barem!$N$23),H210/1500,IF(AND(H210&gt;=1000,H210&lt;1500,I210&lt;Barem!$N$24),H210/1500,IF(AND(H210&gt;=1500,H210&lt;2000,I210&lt;Barem!$N$25),H210/1500,IF(AND(H210&gt;=2000,H210&lt;3000,I210&lt;Barem!$N$26),H210/1500,IF(AND(H210&gt;=3000,I210&lt;Barem!$N$27),H210/1500,0))))))))</f>
        <v>0</v>
      </c>
      <c r="R210" s="19">
        <f>IF(D210&gt;21,VLOOKUP(D210,Barem!$S$1:$T$141,2,1),0)</f>
        <v>0</v>
      </c>
      <c r="S210" s="102">
        <f>IF(D210&lt;1,0,IF(B210="F",VLOOKUP(I210,Barem!$W$2:$Y$13,2,1),VLOOKUP(I210,Barem!$W$14:$Y$25,2,1)))</f>
        <v>0</v>
      </c>
      <c r="T210" s="19">
        <f>VLOOKUP(A210,Participanti!A:C,3,0)</f>
        <v>0.7</v>
      </c>
      <c r="U210" s="17">
        <f t="shared" si="35"/>
        <v>5.0750000000000002</v>
      </c>
      <c r="V210" s="49"/>
      <c r="W210" s="146"/>
      <c r="X210" s="104">
        <f t="shared" si="37"/>
        <v>5</v>
      </c>
      <c r="Y210" s="63">
        <f t="shared" si="38"/>
        <v>1</v>
      </c>
      <c r="Z210" s="103" t="str">
        <f>VLOOKUP(A210,Participanti!A:E,5,0)</f>
        <v>Gold</v>
      </c>
    </row>
    <row r="211" spans="1:26" x14ac:dyDescent="0.2">
      <c r="A211" s="42" t="s">
        <v>10</v>
      </c>
      <c r="B211" s="1" t="str">
        <f>VLOOKUP(A211,Participanti!A:B,2,0)</f>
        <v>F</v>
      </c>
      <c r="C211" s="61">
        <v>4</v>
      </c>
      <c r="D211" s="43">
        <v>5.01</v>
      </c>
      <c r="E211" s="44">
        <v>1.494212962962963E-2</v>
      </c>
      <c r="F211" s="44">
        <v>1.5590277777777778E-2</v>
      </c>
      <c r="G211" s="59">
        <f t="shared" si="41"/>
        <v>1.5266203703703704E-2</v>
      </c>
      <c r="H211" s="45">
        <v>8</v>
      </c>
      <c r="I211" s="11">
        <f t="shared" si="33"/>
        <v>3.0471464478450507E-3</v>
      </c>
      <c r="J211" s="31">
        <f t="shared" si="34"/>
        <v>1.2524999999999999</v>
      </c>
      <c r="K211" s="31">
        <f>IF(J211=0,0,IF(B211="F",VLOOKUP(I211,Barem!$G$2:$H$16,2,1),VLOOKUP(I211,Barem!$G$17:$H$31,2,1)))</f>
        <v>5</v>
      </c>
      <c r="L211" s="43">
        <v>5</v>
      </c>
      <c r="M211" s="93" t="s">
        <v>80</v>
      </c>
      <c r="N211" s="10">
        <f t="shared" si="36"/>
        <v>0.25</v>
      </c>
      <c r="O211" s="10">
        <f t="shared" si="36"/>
        <v>0.5</v>
      </c>
      <c r="P211" s="10">
        <f t="shared" si="36"/>
        <v>0.25</v>
      </c>
      <c r="Q211" s="33">
        <f>IF(B211="M",IF(AND(H211&gt;=200,H211&lt;500,I211&lt;Barem!$M$21),H211/1500,IF(AND(H211&gt;=500,H211&lt;750,I211&lt;Barem!$M$22),H211/1500,IF(AND(H211&gt;=750,H211&lt;1000,I211&lt;Barem!$M$23),H211/1500,IF(AND(H211&gt;=1000,H211&lt;1500,I211&lt;Barem!$M$24),H211/1500,IF(AND(H211&gt;=1500,H211&lt;2000,I211&lt;Barem!$M$25),H211/1500,IF(AND(H211&gt;=2000,H211&lt;3000,I211&lt;Barem!$M$26),H211/1500,IF(AND(H211&gt;=3000,I211&lt;Barem!$M$27),H211/1500,0))))))),IF(AND(H211&gt;=200,H211&lt;500,I211&lt;Barem!$N$21),H211/1500,IF(AND(H211&gt;=500,H211&lt;750,I211&lt;Barem!$N$22),H211/1500,IF(AND(H211&gt;=750,H211&lt;1000,I211&lt;Barem!$N$23),H211/1500,IF(AND(H211&gt;=1000,H211&lt;1500,I211&lt;Barem!$N$24),H211/1500,IF(AND(H211&gt;=1500,H211&lt;2000,I211&lt;Barem!$N$25),H211/1500,IF(AND(H211&gt;=2000,H211&lt;3000,I211&lt;Barem!$N$26),H211/1500,IF(AND(H211&gt;=3000,I211&lt;Barem!$N$27),H211/1500,0))))))))</f>
        <v>0</v>
      </c>
      <c r="R211" s="19">
        <f>IF(D211&gt;21,VLOOKUP(D211,Barem!$S$1:$T$141,2,1),0)</f>
        <v>0</v>
      </c>
      <c r="S211" s="102">
        <f>IF(D211&lt;1,0,IF(B211="F",VLOOKUP(I211,Barem!$W$2:$Y$13,2,1),VLOOKUP(I211,Barem!$W$14:$Y$25,2,1)))</f>
        <v>0.45000000000000007</v>
      </c>
      <c r="T211" s="19">
        <f>VLOOKUP(A211,Participanti!A:C,3,0)</f>
        <v>0</v>
      </c>
      <c r="U211" s="17">
        <f t="shared" si="35"/>
        <v>4.5131249999999996</v>
      </c>
      <c r="V211" s="49"/>
      <c r="W211" s="146"/>
      <c r="X211" s="104">
        <f t="shared" si="37"/>
        <v>2</v>
      </c>
      <c r="Y211" s="63">
        <f t="shared" si="38"/>
        <v>1</v>
      </c>
      <c r="Z211" s="103" t="str">
        <f>VLOOKUP(A211,Participanti!A:E,5,0)</f>
        <v>Gold</v>
      </c>
    </row>
    <row r="212" spans="1:26" x14ac:dyDescent="0.2">
      <c r="A212" s="42" t="s">
        <v>315</v>
      </c>
      <c r="B212" s="1" t="str">
        <f>VLOOKUP(A212,Participanti!A:B,2,0)</f>
        <v>F</v>
      </c>
      <c r="C212" s="61">
        <v>4</v>
      </c>
      <c r="D212" s="43">
        <v>15.03</v>
      </c>
      <c r="E212" s="44">
        <v>5.6747685185185186E-2</v>
      </c>
      <c r="F212" s="44">
        <v>5.7534722222222223E-2</v>
      </c>
      <c r="G212" s="59">
        <f t="shared" si="41"/>
        <v>5.7141203703703708E-2</v>
      </c>
      <c r="H212" s="45">
        <v>45</v>
      </c>
      <c r="I212" s="11">
        <f t="shared" si="33"/>
        <v>3.8018099603262614E-3</v>
      </c>
      <c r="J212" s="31">
        <f t="shared" si="34"/>
        <v>3.7574999999999998</v>
      </c>
      <c r="K212" s="31">
        <f>IF(J212=0,0,IF(B212="F",VLOOKUP(I212,Barem!$G$2:$H$16,2,1),VLOOKUP(I212,Barem!$G$17:$H$31,2,1)))</f>
        <v>4</v>
      </c>
      <c r="L212" s="43">
        <v>4</v>
      </c>
      <c r="M212" s="93" t="s">
        <v>80</v>
      </c>
      <c r="N212" s="10">
        <f t="shared" si="36"/>
        <v>0.25</v>
      </c>
      <c r="O212" s="10">
        <f t="shared" si="36"/>
        <v>0.5</v>
      </c>
      <c r="P212" s="10">
        <f t="shared" si="36"/>
        <v>0.25</v>
      </c>
      <c r="Q212" s="33">
        <f>IF(B212="M",IF(AND(H212&gt;=200,H212&lt;500,I212&lt;Barem!$M$21),H212/1500,IF(AND(H212&gt;=500,H212&lt;750,I212&lt;Barem!$M$22),H212/1500,IF(AND(H212&gt;=750,H212&lt;1000,I212&lt;Barem!$M$23),H212/1500,IF(AND(H212&gt;=1000,H212&lt;1500,I212&lt;Barem!$M$24),H212/1500,IF(AND(H212&gt;=1500,H212&lt;2000,I212&lt;Barem!$M$25),H212/1500,IF(AND(H212&gt;=2000,H212&lt;3000,I212&lt;Barem!$M$26),H212/1500,IF(AND(H212&gt;=3000,I212&lt;Barem!$M$27),H212/1500,0))))))),IF(AND(H212&gt;=200,H212&lt;500,I212&lt;Barem!$N$21),H212/1500,IF(AND(H212&gt;=500,H212&lt;750,I212&lt;Barem!$N$22),H212/1500,IF(AND(H212&gt;=750,H212&lt;1000,I212&lt;Barem!$N$23),H212/1500,IF(AND(H212&gt;=1000,H212&lt;1500,I212&lt;Barem!$N$24),H212/1500,IF(AND(H212&gt;=1500,H212&lt;2000,I212&lt;Barem!$N$25),H212/1500,IF(AND(H212&gt;=2000,H212&lt;3000,I212&lt;Barem!$N$26),H212/1500,IF(AND(H212&gt;=3000,I212&lt;Barem!$N$27),H212/1500,0))))))))</f>
        <v>0</v>
      </c>
      <c r="R212" s="19">
        <f>IF(D212&gt;21,VLOOKUP(D212,Barem!$S$1:$T$141,2,1),0)</f>
        <v>0</v>
      </c>
      <c r="S212" s="102">
        <f>IF(D212&lt;1,0,IF(B212="F",VLOOKUP(I212,Barem!$W$2:$Y$13,2,1),VLOOKUP(I212,Barem!$W$14:$Y$25,2,1)))</f>
        <v>0</v>
      </c>
      <c r="T212" s="19">
        <f>VLOOKUP(A212,Participanti!A:C,3,0)</f>
        <v>0</v>
      </c>
      <c r="U212" s="17">
        <f t="shared" si="35"/>
        <v>3.9393750000000001</v>
      </c>
      <c r="V212" s="49"/>
      <c r="W212" s="146"/>
      <c r="X212" s="104">
        <f t="shared" si="37"/>
        <v>5</v>
      </c>
      <c r="Y212" s="63">
        <f t="shared" si="38"/>
        <v>1</v>
      </c>
      <c r="Z212" s="103" t="str">
        <f>VLOOKUP(A212,Participanti!A:E,5,0)</f>
        <v>Gold</v>
      </c>
    </row>
    <row r="213" spans="1:26" x14ac:dyDescent="0.2">
      <c r="A213" s="42" t="s">
        <v>231</v>
      </c>
      <c r="B213" s="1" t="str">
        <f>VLOOKUP(A213,Participanti!A:B,2,0)</f>
        <v>M</v>
      </c>
      <c r="C213" s="61">
        <v>4</v>
      </c>
      <c r="D213" s="43">
        <v>23.39</v>
      </c>
      <c r="E213" s="44">
        <v>9.2349537037037036E-2</v>
      </c>
      <c r="F213" s="44">
        <v>9.5648148148148149E-2</v>
      </c>
      <c r="G213" s="59">
        <f t="shared" si="41"/>
        <v>9.3998842592592585E-2</v>
      </c>
      <c r="H213" s="45">
        <v>124</v>
      </c>
      <c r="I213" s="11">
        <f t="shared" si="33"/>
        <v>4.0187619748863869E-3</v>
      </c>
      <c r="J213" s="31">
        <f t="shared" si="34"/>
        <v>5</v>
      </c>
      <c r="K213" s="31">
        <f>IF(J213=0,0,IF(B213="F",VLOOKUP(I213,Barem!$G$2:$H$16,2,1),VLOOKUP(I213,Barem!$G$17:$H$31,2,1)))</f>
        <v>3</v>
      </c>
      <c r="L213" s="43">
        <v>3.5</v>
      </c>
      <c r="M213" s="93" t="s">
        <v>83</v>
      </c>
      <c r="N213" s="10">
        <f t="shared" si="36"/>
        <v>0.25</v>
      </c>
      <c r="O213" s="10">
        <f t="shared" si="36"/>
        <v>0.25</v>
      </c>
      <c r="P213" s="10">
        <f t="shared" si="36"/>
        <v>0.5</v>
      </c>
      <c r="Q213" s="33">
        <f>IF(B213="M",IF(AND(H213&gt;=200,H213&lt;500,I213&lt;Barem!$M$21),H213/1500,IF(AND(H213&gt;=500,H213&lt;750,I213&lt;Barem!$M$22),H213/1500,IF(AND(H213&gt;=750,H213&lt;1000,I213&lt;Barem!$M$23),H213/1500,IF(AND(H213&gt;=1000,H213&lt;1500,I213&lt;Barem!$M$24),H213/1500,IF(AND(H213&gt;=1500,H213&lt;2000,I213&lt;Barem!$M$25),H213/1500,IF(AND(H213&gt;=2000,H213&lt;3000,I213&lt;Barem!$M$26),H213/1500,IF(AND(H213&gt;=3000,I213&lt;Barem!$M$27),H213/1500,0))))))),IF(AND(H213&gt;=200,H213&lt;500,I213&lt;Barem!$N$21),H213/1500,IF(AND(H213&gt;=500,H213&lt;750,I213&lt;Barem!$N$22),H213/1500,IF(AND(H213&gt;=750,H213&lt;1000,I213&lt;Barem!$N$23),H213/1500,IF(AND(H213&gt;=1000,H213&lt;1500,I213&lt;Barem!$N$24),H213/1500,IF(AND(H213&gt;=1500,H213&lt;2000,I213&lt;Barem!$N$25),H213/1500,IF(AND(H213&gt;=2000,H213&lt;3000,I213&lt;Barem!$N$26),H213/1500,IF(AND(H213&gt;=3000,I213&lt;Barem!$N$27),H213/1500,0))))))))</f>
        <v>0</v>
      </c>
      <c r="R213" s="19">
        <f>IF(D213&gt;21,VLOOKUP(D213,Barem!$S$1:$T$141,2,1),0)</f>
        <v>0.1</v>
      </c>
      <c r="S213" s="102">
        <f>IF(D213&lt;1,0,IF(B213="F",VLOOKUP(I213,Barem!$W$2:$Y$13,2,1),VLOOKUP(I213,Barem!$W$14:$Y$25,2,1)))</f>
        <v>0</v>
      </c>
      <c r="T213" s="19">
        <f>VLOOKUP(A213,Participanti!A:C,3,0)</f>
        <v>0</v>
      </c>
      <c r="U213" s="17">
        <f t="shared" si="35"/>
        <v>3.85</v>
      </c>
      <c r="V213" s="49"/>
      <c r="W213" s="146"/>
      <c r="X213" s="104">
        <f t="shared" si="37"/>
        <v>5</v>
      </c>
      <c r="Y213" s="63">
        <f t="shared" si="38"/>
        <v>1</v>
      </c>
      <c r="Z213" s="103" t="str">
        <f>VLOOKUP(A213,Participanti!A:E,5,0)</f>
        <v>Gold</v>
      </c>
    </row>
    <row r="214" spans="1:26" x14ac:dyDescent="0.2">
      <c r="A214" s="42" t="s">
        <v>200</v>
      </c>
      <c r="B214" s="1" t="str">
        <f>VLOOKUP(A214,Participanti!A:B,2,0)</f>
        <v>F</v>
      </c>
      <c r="C214" s="61">
        <v>4</v>
      </c>
      <c r="D214" s="43">
        <v>23.68</v>
      </c>
      <c r="E214" s="44">
        <v>9.7337962962962959E-2</v>
      </c>
      <c r="F214" s="44">
        <v>0.10005787037037037</v>
      </c>
      <c r="G214" s="59">
        <f t="shared" si="41"/>
        <v>9.8697916666666663E-2</v>
      </c>
      <c r="H214" s="45">
        <v>115</v>
      </c>
      <c r="I214" s="11">
        <f t="shared" si="33"/>
        <v>4.1679863457207205E-3</v>
      </c>
      <c r="J214" s="31">
        <f t="shared" si="34"/>
        <v>5</v>
      </c>
      <c r="K214" s="31">
        <f>IF(J214=0,0,IF(B214="F",VLOOKUP(I214,Barem!$G$2:$H$16,2,1),VLOOKUP(I214,Barem!$G$17:$H$31,2,1)))</f>
        <v>3.5</v>
      </c>
      <c r="L214" s="43">
        <v>5</v>
      </c>
      <c r="M214" s="93" t="str">
        <f>VLOOKUP(C214,Barem!K:Q,7,0)</f>
        <v>D</v>
      </c>
      <c r="N214" s="10">
        <f t="shared" si="36"/>
        <v>0.5</v>
      </c>
      <c r="O214" s="10">
        <f t="shared" si="36"/>
        <v>0.25</v>
      </c>
      <c r="P214" s="10">
        <f t="shared" si="36"/>
        <v>0.25</v>
      </c>
      <c r="Q214" s="33">
        <f>IF(B214="M",IF(AND(H214&gt;=200,H214&lt;500,I214&lt;Barem!$M$21),H214/1500,IF(AND(H214&gt;=500,H214&lt;750,I214&lt;Barem!$M$22),H214/1500,IF(AND(H214&gt;=750,H214&lt;1000,I214&lt;Barem!$M$23),H214/1500,IF(AND(H214&gt;=1000,H214&lt;1500,I214&lt;Barem!$M$24),H214/1500,IF(AND(H214&gt;=1500,H214&lt;2000,I214&lt;Barem!$M$25),H214/1500,IF(AND(H214&gt;=2000,H214&lt;3000,I214&lt;Barem!$M$26),H214/1500,IF(AND(H214&gt;=3000,I214&lt;Barem!$M$27),H214/1500,0))))))),IF(AND(H214&gt;=200,H214&lt;500,I214&lt;Barem!$N$21),H214/1500,IF(AND(H214&gt;=500,H214&lt;750,I214&lt;Barem!$N$22),H214/1500,IF(AND(H214&gt;=750,H214&lt;1000,I214&lt;Barem!$N$23),H214/1500,IF(AND(H214&gt;=1000,H214&lt;1500,I214&lt;Barem!$N$24),H214/1500,IF(AND(H214&gt;=1500,H214&lt;2000,I214&lt;Barem!$N$25),H214/1500,IF(AND(H214&gt;=2000,H214&lt;3000,I214&lt;Barem!$N$26),H214/1500,IF(AND(H214&gt;=3000,I214&lt;Barem!$N$27),H214/1500,0))))))))</f>
        <v>0</v>
      </c>
      <c r="R214" s="19">
        <f>IF(D214&gt;21,VLOOKUP(D214,Barem!$S$1:$T$141,2,1),0)</f>
        <v>0.1</v>
      </c>
      <c r="S214" s="102">
        <f>IF(D214&lt;1,0,IF(B214="F",VLOOKUP(I214,Barem!$W$2:$Y$13,2,1),VLOOKUP(I214,Barem!$W$14:$Y$25,2,1)))</f>
        <v>0</v>
      </c>
      <c r="T214" s="19">
        <f>VLOOKUP(A214,Participanti!A:C,3,0)</f>
        <v>0</v>
      </c>
      <c r="U214" s="17">
        <f t="shared" si="35"/>
        <v>4.7249999999999996</v>
      </c>
      <c r="V214" s="49"/>
      <c r="W214" s="146"/>
      <c r="X214" s="104">
        <f t="shared" si="37"/>
        <v>5</v>
      </c>
      <c r="Y214" s="63">
        <f t="shared" si="38"/>
        <v>1</v>
      </c>
      <c r="Z214" s="103" t="str">
        <f>VLOOKUP(A214,Participanti!A:E,5,0)</f>
        <v>Gold</v>
      </c>
    </row>
    <row r="215" spans="1:26" x14ac:dyDescent="0.2">
      <c r="A215" s="42" t="s">
        <v>164</v>
      </c>
      <c r="B215" s="1" t="str">
        <f>VLOOKUP(A215,Participanti!A:B,2,0)</f>
        <v>M</v>
      </c>
      <c r="C215" s="61">
        <v>4</v>
      </c>
      <c r="D215" s="43">
        <v>21.21</v>
      </c>
      <c r="E215" s="44">
        <v>7.2638888888888892E-2</v>
      </c>
      <c r="F215" s="44">
        <v>7.2638888888888892E-2</v>
      </c>
      <c r="G215" s="59">
        <f t="shared" si="41"/>
        <v>7.2638888888888892E-2</v>
      </c>
      <c r="H215" s="45">
        <v>26</v>
      </c>
      <c r="I215" s="11">
        <f t="shared" ref="I215:I271" si="42">G215/D215</f>
        <v>3.4247472366284249E-3</v>
      </c>
      <c r="J215" s="31">
        <f t="shared" ref="J215:J271" si="43">IF(B215="F",IF(D215&lt;2.5,0,IF(D215&gt;19.99,5,D215/4)),IF(D215&lt;3,0, IF(D215&gt;20.99,5,D215/4.2)))</f>
        <v>5</v>
      </c>
      <c r="K215" s="31">
        <f>IF(J215=0,0,IF(B215="F",VLOOKUP(I215,Barem!$G$2:$H$16,2,1),VLOOKUP(I215,Barem!$G$17:$H$31,2,1)))</f>
        <v>4</v>
      </c>
      <c r="L215" s="43">
        <v>3.75</v>
      </c>
      <c r="M215" s="93" t="str">
        <f>VLOOKUP(C215,Barem!K:Q,7,0)</f>
        <v>D</v>
      </c>
      <c r="N215" s="10">
        <f t="shared" si="36"/>
        <v>0.5</v>
      </c>
      <c r="O215" s="10">
        <f t="shared" si="36"/>
        <v>0.25</v>
      </c>
      <c r="P215" s="10">
        <f t="shared" si="36"/>
        <v>0.25</v>
      </c>
      <c r="Q215" s="33">
        <f>IF(B215="M",IF(AND(H215&gt;=200,H215&lt;500,I215&lt;Barem!$M$21),H215/1500,IF(AND(H215&gt;=500,H215&lt;750,I215&lt;Barem!$M$22),H215/1500,IF(AND(H215&gt;=750,H215&lt;1000,I215&lt;Barem!$M$23),H215/1500,IF(AND(H215&gt;=1000,H215&lt;1500,I215&lt;Barem!$M$24),H215/1500,IF(AND(H215&gt;=1500,H215&lt;2000,I215&lt;Barem!$M$25),H215/1500,IF(AND(H215&gt;=2000,H215&lt;3000,I215&lt;Barem!$M$26),H215/1500,IF(AND(H215&gt;=3000,I215&lt;Barem!$M$27),H215/1500,0))))))),IF(AND(H215&gt;=200,H215&lt;500,I215&lt;Barem!$N$21),H215/1500,IF(AND(H215&gt;=500,H215&lt;750,I215&lt;Barem!$N$22),H215/1500,IF(AND(H215&gt;=750,H215&lt;1000,I215&lt;Barem!$N$23),H215/1500,IF(AND(H215&gt;=1000,H215&lt;1500,I215&lt;Barem!$N$24),H215/1500,IF(AND(H215&gt;=1500,H215&lt;2000,I215&lt;Barem!$N$25),H215/1500,IF(AND(H215&gt;=2000,H215&lt;3000,I215&lt;Barem!$N$26),H215/1500,IF(AND(H215&gt;=3000,I215&lt;Barem!$N$27),H215/1500,0))))))))</f>
        <v>0</v>
      </c>
      <c r="R215" s="19">
        <f>IF(D215&gt;21,VLOOKUP(D215,Barem!$S$1:$T$141,2,1),0)</f>
        <v>0</v>
      </c>
      <c r="S215" s="102">
        <f>IF(D215&lt;1,0,IF(B215="F",VLOOKUP(I215,Barem!$W$2:$Y$13,2,1),VLOOKUP(I215,Barem!$W$14:$Y$25,2,1)))</f>
        <v>0</v>
      </c>
      <c r="T215" s="19">
        <f>VLOOKUP(A215,Participanti!A:C,3,0)</f>
        <v>0</v>
      </c>
      <c r="U215" s="17">
        <f t="shared" si="35"/>
        <v>4.4375</v>
      </c>
      <c r="V215" s="49"/>
      <c r="W215" s="146"/>
      <c r="X215" s="104">
        <f t="shared" si="37"/>
        <v>5</v>
      </c>
      <c r="Y215" s="63">
        <f t="shared" si="38"/>
        <v>1</v>
      </c>
      <c r="Z215" s="103" t="str">
        <f>VLOOKUP(A215,Participanti!A:E,5,0)</f>
        <v>Gold</v>
      </c>
    </row>
    <row r="216" spans="1:26" x14ac:dyDescent="0.2">
      <c r="A216" s="42" t="s">
        <v>122</v>
      </c>
      <c r="B216" s="1" t="str">
        <f>VLOOKUP(A216,Participanti!A:B,2,0)</f>
        <v>M</v>
      </c>
      <c r="C216" s="61">
        <v>4</v>
      </c>
      <c r="D216" s="43">
        <v>10.039999999999999</v>
      </c>
      <c r="E216" s="44">
        <v>8.0914351851851848E-2</v>
      </c>
      <c r="F216" s="44">
        <v>8.2083333333333328E-2</v>
      </c>
      <c r="G216" s="59">
        <f t="shared" si="41"/>
        <v>8.1498842592592588E-2</v>
      </c>
      <c r="H216" s="45">
        <v>1024</v>
      </c>
      <c r="I216" s="11">
        <f t="shared" si="42"/>
        <v>8.1174146008558355E-3</v>
      </c>
      <c r="J216" s="31">
        <f t="shared" si="43"/>
        <v>2.39047619047619</v>
      </c>
      <c r="K216" s="31">
        <f>IF(J216=0,0,IF(B216="F",VLOOKUP(I216,Barem!$G$2:$H$16,2,1),VLOOKUP(I216,Barem!$G$17:$H$31,2,1)))</f>
        <v>0</v>
      </c>
      <c r="L216" s="43">
        <v>3.5</v>
      </c>
      <c r="M216" s="93" t="s">
        <v>83</v>
      </c>
      <c r="N216" s="10">
        <f t="shared" si="36"/>
        <v>0.25</v>
      </c>
      <c r="O216" s="10">
        <f t="shared" si="36"/>
        <v>0.25</v>
      </c>
      <c r="P216" s="10">
        <f t="shared" si="36"/>
        <v>0.5</v>
      </c>
      <c r="Q216" s="33">
        <f>IF(B216="M",IF(AND(H216&gt;=200,H216&lt;500,I216&lt;Barem!$M$21),H216/1500,IF(AND(H216&gt;=500,H216&lt;750,I216&lt;Barem!$M$22),H216/1500,IF(AND(H216&gt;=750,H216&lt;1000,I216&lt;Barem!$M$23),H216/1500,IF(AND(H216&gt;=1000,H216&lt;1500,I216&lt;Barem!$M$24),H216/1500,IF(AND(H216&gt;=1500,H216&lt;2000,I216&lt;Barem!$M$25),H216/1500,IF(AND(H216&gt;=2000,H216&lt;3000,I216&lt;Barem!$M$26),H216/1500,IF(AND(H216&gt;=3000,I216&lt;Barem!$M$27),H216/1500,0))))))),IF(AND(H216&gt;=200,H216&lt;500,I216&lt;Barem!$N$21),H216/1500,IF(AND(H216&gt;=500,H216&lt;750,I216&lt;Barem!$N$22),H216/1500,IF(AND(H216&gt;=750,H216&lt;1000,I216&lt;Barem!$N$23),H216/1500,IF(AND(H216&gt;=1000,H216&lt;1500,I216&lt;Barem!$N$24),H216/1500,IF(AND(H216&gt;=1500,H216&lt;2000,I216&lt;Barem!$N$25),H216/1500,IF(AND(H216&gt;=2000,H216&lt;3000,I216&lt;Barem!$N$26),H216/1500,IF(AND(H216&gt;=3000,I216&lt;Barem!$N$27),H216/1500,0))))))))</f>
        <v>0</v>
      </c>
      <c r="R216" s="19">
        <f>IF(D216&gt;21,VLOOKUP(D216,Barem!$S$1:$T$141,2,1),0)</f>
        <v>0</v>
      </c>
      <c r="S216" s="102">
        <f>IF(D216&lt;1,0,IF(B216="F",VLOOKUP(I216,Barem!$W$2:$Y$13,2,1),VLOOKUP(I216,Barem!$W$14:$Y$25,2,1)))</f>
        <v>0</v>
      </c>
      <c r="T216" s="19">
        <f>VLOOKUP(A216,Participanti!A:C,3,0)</f>
        <v>0</v>
      </c>
      <c r="U216" s="17">
        <f t="shared" si="35"/>
        <v>2.3476190476190473</v>
      </c>
      <c r="V216" s="49"/>
      <c r="W216" s="146"/>
      <c r="X216" s="104">
        <f t="shared" si="37"/>
        <v>5</v>
      </c>
      <c r="Y216" s="63">
        <f t="shared" si="38"/>
        <v>1</v>
      </c>
      <c r="Z216" s="103" t="str">
        <f>VLOOKUP(A216,Participanti!A:E,5,0)</f>
        <v>Gold</v>
      </c>
    </row>
    <row r="217" spans="1:26" x14ac:dyDescent="0.2">
      <c r="A217" s="42" t="s">
        <v>336</v>
      </c>
      <c r="B217" s="1" t="str">
        <f>VLOOKUP(A217,Participanti!A:B,2,0)</f>
        <v>M</v>
      </c>
      <c r="C217" s="61">
        <v>4</v>
      </c>
      <c r="D217" s="43">
        <v>21.52</v>
      </c>
      <c r="E217" s="44">
        <v>0.11630787037037037</v>
      </c>
      <c r="F217" s="44">
        <v>0.11944444444444445</v>
      </c>
      <c r="G217" s="59">
        <f t="shared" si="41"/>
        <v>0.11787615740740741</v>
      </c>
      <c r="H217" s="45">
        <v>1206</v>
      </c>
      <c r="I217" s="11">
        <f t="shared" si="42"/>
        <v>5.477516608150902E-3</v>
      </c>
      <c r="J217" s="31">
        <f t="shared" si="43"/>
        <v>5</v>
      </c>
      <c r="K217" s="31">
        <f>IF(J217=0,0,IF(B217="F",VLOOKUP(I217,Barem!$G$2:$H$16,2,1),VLOOKUP(I217,Barem!$G$17:$H$31,2,1)))</f>
        <v>0.5</v>
      </c>
      <c r="L217" s="43">
        <v>3</v>
      </c>
      <c r="M217" s="93" t="s">
        <v>83</v>
      </c>
      <c r="N217" s="10">
        <f t="shared" si="36"/>
        <v>0.25</v>
      </c>
      <c r="O217" s="10">
        <f t="shared" si="36"/>
        <v>0.25</v>
      </c>
      <c r="P217" s="10">
        <f t="shared" si="36"/>
        <v>0.5</v>
      </c>
      <c r="Q217" s="33">
        <f>IF(B217="M",IF(AND(H217&gt;=200,H217&lt;500,I217&lt;Barem!$M$21),H217/1500,IF(AND(H217&gt;=500,H217&lt;750,I217&lt;Barem!$M$22),H217/1500,IF(AND(H217&gt;=750,H217&lt;1000,I217&lt;Barem!$M$23),H217/1500,IF(AND(H217&gt;=1000,H217&lt;1500,I217&lt;Barem!$M$24),H217/1500,IF(AND(H217&gt;=1500,H217&lt;2000,I217&lt;Barem!$M$25),H217/1500,IF(AND(H217&gt;=2000,H217&lt;3000,I217&lt;Barem!$M$26),H217/1500,IF(AND(H217&gt;=3000,I217&lt;Barem!$M$27),H217/1500,0))))))),IF(AND(H217&gt;=200,H217&lt;500,I217&lt;Barem!$N$21),H217/1500,IF(AND(H217&gt;=500,H217&lt;750,I217&lt;Barem!$N$22),H217/1500,IF(AND(H217&gt;=750,H217&lt;1000,I217&lt;Barem!$N$23),H217/1500,IF(AND(H217&gt;=1000,H217&lt;1500,I217&lt;Barem!$N$24),H217/1500,IF(AND(H217&gt;=1500,H217&lt;2000,I217&lt;Barem!$N$25),H217/1500,IF(AND(H217&gt;=2000,H217&lt;3000,I217&lt;Barem!$N$26),H217/1500,IF(AND(H217&gt;=3000,I217&lt;Barem!$N$27),H217/1500,0))))))))</f>
        <v>0.80400000000000005</v>
      </c>
      <c r="R217" s="19">
        <f>IF(D217&gt;21,VLOOKUP(D217,Barem!$S$1:$T$141,2,1),0)</f>
        <v>0</v>
      </c>
      <c r="S217" s="102">
        <f>IF(D217&lt;1,0,IF(B217="F",VLOOKUP(I217,Barem!$W$2:$Y$13,2,1),VLOOKUP(I217,Barem!$W$14:$Y$25,2,1)))</f>
        <v>0</v>
      </c>
      <c r="T217" s="19">
        <f>VLOOKUP(A217,Participanti!A:C,3,0)</f>
        <v>0</v>
      </c>
      <c r="U217" s="17">
        <f t="shared" si="35"/>
        <v>3.6790000000000003</v>
      </c>
      <c r="V217" s="49"/>
      <c r="W217" s="146"/>
      <c r="X217" s="104">
        <f t="shared" si="37"/>
        <v>5</v>
      </c>
      <c r="Y217" s="63">
        <f t="shared" si="38"/>
        <v>1</v>
      </c>
      <c r="Z217" s="103" t="str">
        <f>VLOOKUP(A217,Participanti!A:E,5,0)</f>
        <v>Gold</v>
      </c>
    </row>
    <row r="218" spans="1:26" x14ac:dyDescent="0.2">
      <c r="A218" s="42" t="s">
        <v>160</v>
      </c>
      <c r="B218" s="1" t="str">
        <f>VLOOKUP(A218,Participanti!A:B,2,0)</f>
        <v>M</v>
      </c>
      <c r="C218" s="61">
        <v>4</v>
      </c>
      <c r="D218" s="43">
        <v>24.91</v>
      </c>
      <c r="E218" s="44">
        <v>0.08</v>
      </c>
      <c r="F218" s="44">
        <v>8.0115740740740737E-2</v>
      </c>
      <c r="G218" s="59">
        <f t="shared" si="41"/>
        <v>8.0057870370370376E-2</v>
      </c>
      <c r="H218" s="45">
        <v>43</v>
      </c>
      <c r="I218" s="11">
        <f t="shared" si="42"/>
        <v>3.2138848000951574E-3</v>
      </c>
      <c r="J218" s="31">
        <f t="shared" si="43"/>
        <v>5</v>
      </c>
      <c r="K218" s="31">
        <f>IF(J218=0,0,IF(B218="F",VLOOKUP(I218,Barem!$G$2:$H$16,2,1),VLOOKUP(I218,Barem!$G$17:$H$31,2,1)))</f>
        <v>4.25</v>
      </c>
      <c r="L218" s="43">
        <v>2</v>
      </c>
      <c r="M218" s="93" t="str">
        <f>VLOOKUP(C218,Barem!K:Q,7,0)</f>
        <v>D</v>
      </c>
      <c r="N218" s="10">
        <f t="shared" si="36"/>
        <v>0.5</v>
      </c>
      <c r="O218" s="10">
        <f t="shared" si="36"/>
        <v>0.25</v>
      </c>
      <c r="P218" s="10">
        <f t="shared" si="36"/>
        <v>0.25</v>
      </c>
      <c r="Q218" s="33">
        <f>IF(B218="M",IF(AND(H218&gt;=200,H218&lt;500,I218&lt;Barem!$M$21),H218/1500,IF(AND(H218&gt;=500,H218&lt;750,I218&lt;Barem!$M$22),H218/1500,IF(AND(H218&gt;=750,H218&lt;1000,I218&lt;Barem!$M$23),H218/1500,IF(AND(H218&gt;=1000,H218&lt;1500,I218&lt;Barem!$M$24),H218/1500,IF(AND(H218&gt;=1500,H218&lt;2000,I218&lt;Barem!$M$25),H218/1500,IF(AND(H218&gt;=2000,H218&lt;3000,I218&lt;Barem!$M$26),H218/1500,IF(AND(H218&gt;=3000,I218&lt;Barem!$M$27),H218/1500,0))))))),IF(AND(H218&gt;=200,H218&lt;500,I218&lt;Barem!$N$21),H218/1500,IF(AND(H218&gt;=500,H218&lt;750,I218&lt;Barem!$N$22),H218/1500,IF(AND(H218&gt;=750,H218&lt;1000,I218&lt;Barem!$N$23),H218/1500,IF(AND(H218&gt;=1000,H218&lt;1500,I218&lt;Barem!$N$24),H218/1500,IF(AND(H218&gt;=1500,H218&lt;2000,I218&lt;Barem!$N$25),H218/1500,IF(AND(H218&gt;=2000,H218&lt;3000,I218&lt;Barem!$N$26),H218/1500,IF(AND(H218&gt;=3000,I218&lt;Barem!$N$27),H218/1500,0))))))))</f>
        <v>0</v>
      </c>
      <c r="R218" s="19">
        <f>IF(D218&gt;21,VLOOKUP(D218,Barem!$S$1:$T$141,2,1),0)</f>
        <v>0.1</v>
      </c>
      <c r="S218" s="102">
        <f>IF(D218&lt;1,0,IF(B218="F",VLOOKUP(I218,Barem!$W$2:$Y$13,2,1),VLOOKUP(I218,Barem!$W$14:$Y$25,2,1)))</f>
        <v>0</v>
      </c>
      <c r="T218" s="19">
        <f>VLOOKUP(A218,Participanti!A:C,3,0)</f>
        <v>0</v>
      </c>
      <c r="U218" s="17">
        <f t="shared" ref="U218:U274" si="44">IF(H218&lt;0,0,J218*N218+K218*O218+L218*P218+Q218+R218+S218+T218)</f>
        <v>4.1624999999999996</v>
      </c>
      <c r="V218" s="49"/>
      <c r="W218" s="146"/>
      <c r="X218" s="104">
        <f t="shared" si="37"/>
        <v>5</v>
      </c>
      <c r="Y218" s="63">
        <f t="shared" si="38"/>
        <v>1</v>
      </c>
      <c r="Z218" s="103" t="str">
        <f>VLOOKUP(A218,Participanti!A:E,5,0)</f>
        <v>Gold</v>
      </c>
    </row>
    <row r="219" spans="1:26" x14ac:dyDescent="0.2">
      <c r="A219" s="42" t="s">
        <v>339</v>
      </c>
      <c r="B219" s="1" t="str">
        <f>VLOOKUP(A219,Participanti!A:B,2,0)</f>
        <v>F</v>
      </c>
      <c r="C219" s="61">
        <v>4</v>
      </c>
      <c r="D219" s="43">
        <v>21.1</v>
      </c>
      <c r="E219" s="44">
        <v>8.7662037037037038E-2</v>
      </c>
      <c r="F219" s="44">
        <v>9.0486111111111114E-2</v>
      </c>
      <c r="G219" s="59">
        <f t="shared" si="41"/>
        <v>8.9074074074074083E-2</v>
      </c>
      <c r="H219" s="45">
        <v>43</v>
      </c>
      <c r="I219" s="11">
        <f t="shared" si="42"/>
        <v>4.2215200982973497E-3</v>
      </c>
      <c r="J219" s="31">
        <f t="shared" si="43"/>
        <v>5</v>
      </c>
      <c r="K219" s="31">
        <f>IF(J219=0,0,IF(B219="F",VLOOKUP(I219,Barem!$G$2:$H$16,2,1),VLOOKUP(I219,Barem!$G$17:$H$31,2,1)))</f>
        <v>3.25</v>
      </c>
      <c r="L219" s="43">
        <v>2.75</v>
      </c>
      <c r="M219" s="93" t="str">
        <f>VLOOKUP(C219,Barem!K:Q,7,0)</f>
        <v>D</v>
      </c>
      <c r="N219" s="10">
        <f t="shared" ref="N219:P275" si="45">IF($M219=N$1,50%,25%)</f>
        <v>0.5</v>
      </c>
      <c r="O219" s="10">
        <f t="shared" si="45"/>
        <v>0.25</v>
      </c>
      <c r="P219" s="10">
        <f t="shared" si="45"/>
        <v>0.25</v>
      </c>
      <c r="Q219" s="33">
        <f>IF(B219="M",IF(AND(H219&gt;=200,H219&lt;500,I219&lt;Barem!$M$21),H219/1500,IF(AND(H219&gt;=500,H219&lt;750,I219&lt;Barem!$M$22),H219/1500,IF(AND(H219&gt;=750,H219&lt;1000,I219&lt;Barem!$M$23),H219/1500,IF(AND(H219&gt;=1000,H219&lt;1500,I219&lt;Barem!$M$24),H219/1500,IF(AND(H219&gt;=1500,H219&lt;2000,I219&lt;Barem!$M$25),H219/1500,IF(AND(H219&gt;=2000,H219&lt;3000,I219&lt;Barem!$M$26),H219/1500,IF(AND(H219&gt;=3000,I219&lt;Barem!$M$27),H219/1500,0))))))),IF(AND(H219&gt;=200,H219&lt;500,I219&lt;Barem!$N$21),H219/1500,IF(AND(H219&gt;=500,H219&lt;750,I219&lt;Barem!$N$22),H219/1500,IF(AND(H219&gt;=750,H219&lt;1000,I219&lt;Barem!$N$23),H219/1500,IF(AND(H219&gt;=1000,H219&lt;1500,I219&lt;Barem!$N$24),H219/1500,IF(AND(H219&gt;=1500,H219&lt;2000,I219&lt;Barem!$N$25),H219/1500,IF(AND(H219&gt;=2000,H219&lt;3000,I219&lt;Barem!$N$26),H219/1500,IF(AND(H219&gt;=3000,I219&lt;Barem!$N$27),H219/1500,0))))))))</f>
        <v>0</v>
      </c>
      <c r="R219" s="19">
        <f>IF(D219&gt;21,VLOOKUP(D219,Barem!$S$1:$T$141,2,1),0)</f>
        <v>0</v>
      </c>
      <c r="S219" s="102">
        <f>IF(D219&lt;1,0,IF(B219="F",VLOOKUP(I219,Barem!$W$2:$Y$13,2,1),VLOOKUP(I219,Barem!$W$14:$Y$25,2,1)))</f>
        <v>0</v>
      </c>
      <c r="T219" s="19">
        <f>VLOOKUP(A219,Participanti!A:C,3,0)</f>
        <v>0</v>
      </c>
      <c r="U219" s="17">
        <f t="shared" si="44"/>
        <v>4</v>
      </c>
      <c r="V219" s="49"/>
      <c r="W219" s="146"/>
      <c r="X219" s="104">
        <f t="shared" si="37"/>
        <v>5</v>
      </c>
      <c r="Y219" s="63">
        <f t="shared" si="38"/>
        <v>1</v>
      </c>
      <c r="Z219" s="103" t="str">
        <f>VLOOKUP(A219,Participanti!A:E,5,0)</f>
        <v>Gold</v>
      </c>
    </row>
    <row r="220" spans="1:26" x14ac:dyDescent="0.2">
      <c r="A220" s="42" t="s">
        <v>7</v>
      </c>
      <c r="B220" s="1" t="str">
        <f>VLOOKUP(A220,Participanti!A:B,2,0)</f>
        <v>M</v>
      </c>
      <c r="C220" s="61">
        <v>4</v>
      </c>
      <c r="D220" s="43">
        <v>42.93</v>
      </c>
      <c r="E220" s="44">
        <v>0.38219907407407405</v>
      </c>
      <c r="F220" s="44">
        <v>0.42670138888888887</v>
      </c>
      <c r="G220" s="59">
        <f t="shared" si="41"/>
        <v>0.40445023148148146</v>
      </c>
      <c r="H220" s="45">
        <v>2409</v>
      </c>
      <c r="I220" s="11">
        <f t="shared" si="42"/>
        <v>9.4211561025269383E-3</v>
      </c>
      <c r="J220" s="31">
        <f t="shared" si="43"/>
        <v>5</v>
      </c>
      <c r="K220" s="31">
        <f>IF(J220=0,0,IF(B220="F",VLOOKUP(I220,Barem!$G$2:$H$16,2,1),VLOOKUP(I220,Barem!$G$17:$H$31,2,1)))</f>
        <v>0</v>
      </c>
      <c r="L220" s="43">
        <v>5</v>
      </c>
      <c r="M220" s="93" t="s">
        <v>83</v>
      </c>
      <c r="N220" s="10">
        <f t="shared" si="45"/>
        <v>0.25</v>
      </c>
      <c r="O220" s="10">
        <f t="shared" si="45"/>
        <v>0.25</v>
      </c>
      <c r="P220" s="10">
        <f t="shared" si="45"/>
        <v>0.5</v>
      </c>
      <c r="Q220" s="33">
        <f>IF(B220="M",IF(AND(H220&gt;=200,H220&lt;500,I220&lt;Barem!$M$21),H220/1500,IF(AND(H220&gt;=500,H220&lt;750,I220&lt;Barem!$M$22),H220/1500,IF(AND(H220&gt;=750,H220&lt;1000,I220&lt;Barem!$M$23),H220/1500,IF(AND(H220&gt;=1000,H220&lt;1500,I220&lt;Barem!$M$24),H220/1500,IF(AND(H220&gt;=1500,H220&lt;2000,I220&lt;Barem!$M$25),H220/1500,IF(AND(H220&gt;=2000,H220&lt;3000,I220&lt;Barem!$M$26),H220/1500,IF(AND(H220&gt;=3000,I220&lt;Barem!$M$27),H220/1500,0))))))),IF(AND(H220&gt;=200,H220&lt;500,I220&lt;Barem!$N$21),H220/1500,IF(AND(H220&gt;=500,H220&lt;750,I220&lt;Barem!$N$22),H220/1500,IF(AND(H220&gt;=750,H220&lt;1000,I220&lt;Barem!$N$23),H220/1500,IF(AND(H220&gt;=1000,H220&lt;1500,I220&lt;Barem!$N$24),H220/1500,IF(AND(H220&gt;=1500,H220&lt;2000,I220&lt;Barem!$N$25),H220/1500,IF(AND(H220&gt;=2000,H220&lt;3000,I220&lt;Barem!$N$26),H220/1500,IF(AND(H220&gt;=3000,I220&lt;Barem!$N$27),H220/1500,0))))))))</f>
        <v>1.6060000000000001</v>
      </c>
      <c r="R220" s="19">
        <f>IF(D220&gt;21,VLOOKUP(D220,Barem!$S$1:$T$141,2,1),0)</f>
        <v>1</v>
      </c>
      <c r="S220" s="102">
        <f>IF(D220&lt;1,0,IF(B220="F",VLOOKUP(I220,Barem!$W$2:$Y$13,2,1),VLOOKUP(I220,Barem!$W$14:$Y$25,2,1)))</f>
        <v>0</v>
      </c>
      <c r="T220" s="19">
        <f>VLOOKUP(A220,Participanti!A:C,3,0)</f>
        <v>0.4</v>
      </c>
      <c r="U220" s="17">
        <f t="shared" si="44"/>
        <v>6.7560000000000002</v>
      </c>
      <c r="V220" s="49"/>
      <c r="W220" s="146"/>
      <c r="X220" s="104">
        <f t="shared" si="37"/>
        <v>5</v>
      </c>
      <c r="Y220" s="63">
        <f t="shared" si="38"/>
        <v>1</v>
      </c>
      <c r="Z220" s="103" t="str">
        <f>VLOOKUP(A220,Participanti!A:E,5,0)</f>
        <v>Gold</v>
      </c>
    </row>
    <row r="221" spans="1:26" x14ac:dyDescent="0.2">
      <c r="A221" s="42" t="s">
        <v>335</v>
      </c>
      <c r="B221" s="1" t="str">
        <f>VLOOKUP(A221,Participanti!A:B,2,0)</f>
        <v>F</v>
      </c>
      <c r="C221" s="61">
        <v>4</v>
      </c>
      <c r="D221" s="43">
        <v>7.16</v>
      </c>
      <c r="E221" s="44">
        <v>3.1018518518518518E-2</v>
      </c>
      <c r="F221" s="44">
        <v>3.1053240740740742E-2</v>
      </c>
      <c r="G221" s="59">
        <f t="shared" si="41"/>
        <v>3.1035879629629629E-2</v>
      </c>
      <c r="H221" s="45">
        <v>63</v>
      </c>
      <c r="I221" s="11">
        <f t="shared" si="42"/>
        <v>4.3346200600041379E-3</v>
      </c>
      <c r="J221" s="31">
        <f t="shared" si="43"/>
        <v>1.79</v>
      </c>
      <c r="K221" s="31">
        <f>IF(J221=0,0,IF(B221="F",VLOOKUP(I221,Barem!$G$2:$H$16,2,1),VLOOKUP(I221,Barem!$G$17:$H$31,2,1)))</f>
        <v>3.25</v>
      </c>
      <c r="L221" s="43">
        <v>4</v>
      </c>
      <c r="M221" s="93" t="s">
        <v>83</v>
      </c>
      <c r="N221" s="10">
        <f t="shared" si="45"/>
        <v>0.25</v>
      </c>
      <c r="O221" s="10">
        <f t="shared" si="45"/>
        <v>0.25</v>
      </c>
      <c r="P221" s="10">
        <f t="shared" si="45"/>
        <v>0.5</v>
      </c>
      <c r="Q221" s="33">
        <f>IF(B221="M",IF(AND(H221&gt;=200,H221&lt;500,I221&lt;Barem!$M$21),H221/1500,IF(AND(H221&gt;=500,H221&lt;750,I221&lt;Barem!$M$22),H221/1500,IF(AND(H221&gt;=750,H221&lt;1000,I221&lt;Barem!$M$23),H221/1500,IF(AND(H221&gt;=1000,H221&lt;1500,I221&lt;Barem!$M$24),H221/1500,IF(AND(H221&gt;=1500,H221&lt;2000,I221&lt;Barem!$M$25),H221/1500,IF(AND(H221&gt;=2000,H221&lt;3000,I221&lt;Barem!$M$26),H221/1500,IF(AND(H221&gt;=3000,I221&lt;Barem!$M$27),H221/1500,0))))))),IF(AND(H221&gt;=200,H221&lt;500,I221&lt;Barem!$N$21),H221/1500,IF(AND(H221&gt;=500,H221&lt;750,I221&lt;Barem!$N$22),H221/1500,IF(AND(H221&gt;=750,H221&lt;1000,I221&lt;Barem!$N$23),H221/1500,IF(AND(H221&gt;=1000,H221&lt;1500,I221&lt;Barem!$N$24),H221/1500,IF(AND(H221&gt;=1500,H221&lt;2000,I221&lt;Barem!$N$25),H221/1500,IF(AND(H221&gt;=2000,H221&lt;3000,I221&lt;Barem!$N$26),H221/1500,IF(AND(H221&gt;=3000,I221&lt;Barem!$N$27),H221/1500,0))))))))</f>
        <v>0</v>
      </c>
      <c r="R221" s="19">
        <f>IF(D221&gt;21,VLOOKUP(D221,Barem!$S$1:$T$141,2,1),0)</f>
        <v>0</v>
      </c>
      <c r="S221" s="102">
        <f>IF(D221&lt;1,0,IF(B221="F",VLOOKUP(I221,Barem!$W$2:$Y$13,2,1),VLOOKUP(I221,Barem!$W$14:$Y$25,2,1)))</f>
        <v>0</v>
      </c>
      <c r="T221" s="19">
        <f>VLOOKUP(A221,Participanti!A:C,3,0)</f>
        <v>0.4</v>
      </c>
      <c r="U221" s="17">
        <f t="shared" si="44"/>
        <v>3.6599999999999997</v>
      </c>
      <c r="V221" s="49"/>
      <c r="W221" s="146"/>
      <c r="X221" s="104">
        <f t="shared" si="37"/>
        <v>5</v>
      </c>
      <c r="Y221" s="63">
        <f t="shared" si="38"/>
        <v>1</v>
      </c>
      <c r="Z221" s="103" t="str">
        <f>VLOOKUP(A221,Participanti!A:E,5,0)</f>
        <v>Gold</v>
      </c>
    </row>
    <row r="222" spans="1:26" x14ac:dyDescent="0.2">
      <c r="A222" s="42" t="s">
        <v>346</v>
      </c>
      <c r="B222" s="1" t="str">
        <f>VLOOKUP(A222,Participanti!A:B,2,0)</f>
        <v>M</v>
      </c>
      <c r="C222" s="61">
        <v>4</v>
      </c>
      <c r="D222" s="43">
        <v>5.0199999999999996</v>
      </c>
      <c r="E222" s="44">
        <v>1.3414351851851853E-2</v>
      </c>
      <c r="F222" s="44">
        <v>1.3414351851851853E-2</v>
      </c>
      <c r="G222" s="59">
        <f t="shared" si="41"/>
        <v>1.3414351851851853E-2</v>
      </c>
      <c r="H222" s="45">
        <v>9</v>
      </c>
      <c r="I222" s="11">
        <f t="shared" si="42"/>
        <v>2.6721816437951899E-3</v>
      </c>
      <c r="J222" s="31">
        <f t="shared" si="43"/>
        <v>1.195238095238095</v>
      </c>
      <c r="K222" s="31">
        <f>IF(J222=0,0,IF(B222="F",VLOOKUP(I222,Barem!$G$2:$H$16,2,1),VLOOKUP(I222,Barem!$G$17:$H$31,2,1)))</f>
        <v>5</v>
      </c>
      <c r="L222" s="43">
        <v>0.5</v>
      </c>
      <c r="M222" s="93" t="s">
        <v>80</v>
      </c>
      <c r="N222" s="10">
        <f t="shared" si="45"/>
        <v>0.25</v>
      </c>
      <c r="O222" s="10">
        <f t="shared" si="45"/>
        <v>0.5</v>
      </c>
      <c r="P222" s="10">
        <f t="shared" si="45"/>
        <v>0.25</v>
      </c>
      <c r="Q222" s="33">
        <f>IF(B222="M",IF(AND(H222&gt;=200,H222&lt;500,I222&lt;Barem!$M$21),H222/1500,IF(AND(H222&gt;=500,H222&lt;750,I222&lt;Barem!$M$22),H222/1500,IF(AND(H222&gt;=750,H222&lt;1000,I222&lt;Barem!$M$23),H222/1500,IF(AND(H222&gt;=1000,H222&lt;1500,I222&lt;Barem!$M$24),H222/1500,IF(AND(H222&gt;=1500,H222&lt;2000,I222&lt;Barem!$M$25),H222/1500,IF(AND(H222&gt;=2000,H222&lt;3000,I222&lt;Barem!$M$26),H222/1500,IF(AND(H222&gt;=3000,I222&lt;Barem!$M$27),H222/1500,0))))))),IF(AND(H222&gt;=200,H222&lt;500,I222&lt;Barem!$N$21),H222/1500,IF(AND(H222&gt;=500,H222&lt;750,I222&lt;Barem!$N$22),H222/1500,IF(AND(H222&gt;=750,H222&lt;1000,I222&lt;Barem!$N$23),H222/1500,IF(AND(H222&gt;=1000,H222&lt;1500,I222&lt;Barem!$N$24),H222/1500,IF(AND(H222&gt;=1500,H222&lt;2000,I222&lt;Barem!$N$25),H222/1500,IF(AND(H222&gt;=2000,H222&lt;3000,I222&lt;Barem!$N$26),H222/1500,IF(AND(H222&gt;=3000,I222&lt;Barem!$N$27),H222/1500,0))))))))</f>
        <v>0</v>
      </c>
      <c r="R222" s="19">
        <f>IF(D222&gt;21,VLOOKUP(D222,Barem!$S$1:$T$141,2,1),0)</f>
        <v>0</v>
      </c>
      <c r="S222" s="102">
        <f>IF(D222&lt;1,0,IF(B222="F",VLOOKUP(I222,Barem!$W$2:$Y$13,2,1),VLOOKUP(I222,Barem!$W$14:$Y$25,2,1)))</f>
        <v>0.45000000000000007</v>
      </c>
      <c r="T222" s="19">
        <f>VLOOKUP(A222,Participanti!A:C,3,0)</f>
        <v>0</v>
      </c>
      <c r="U222" s="17">
        <f t="shared" si="44"/>
        <v>3.3738095238095238</v>
      </c>
      <c r="V222" s="49"/>
      <c r="W222" s="146"/>
      <c r="X222" s="104">
        <f t="shared" si="37"/>
        <v>1</v>
      </c>
      <c r="Y222" s="63">
        <f t="shared" si="38"/>
        <v>1</v>
      </c>
      <c r="Z222" s="103" t="str">
        <f>VLOOKUP(A222,Participanti!A:E,5,0)</f>
        <v>Gold</v>
      </c>
    </row>
    <row r="223" spans="1:26" x14ac:dyDescent="0.2">
      <c r="A223" s="42" t="s">
        <v>193</v>
      </c>
      <c r="B223" s="1" t="str">
        <f>VLOOKUP(A223,Participanti!A:B,2,0)</f>
        <v>M</v>
      </c>
      <c r="C223" s="61">
        <v>4</v>
      </c>
      <c r="D223" s="43">
        <v>5.43</v>
      </c>
      <c r="E223" s="44">
        <v>2.0960648148148148E-2</v>
      </c>
      <c r="F223" s="44">
        <v>2.0960648148148148E-2</v>
      </c>
      <c r="G223" s="59">
        <f t="shared" si="41"/>
        <v>2.0960648148148148E-2</v>
      </c>
      <c r="H223" s="45">
        <v>31</v>
      </c>
      <c r="I223" s="11">
        <f t="shared" si="42"/>
        <v>3.8601561967123665E-3</v>
      </c>
      <c r="J223" s="31">
        <f t="shared" si="43"/>
        <v>1.2928571428571427</v>
      </c>
      <c r="K223" s="31">
        <f>IF(J223=0,0,IF(B223="F",VLOOKUP(I223,Barem!$G$2:$H$16,2,1),VLOOKUP(I223,Barem!$G$17:$H$31,2,1)))</f>
        <v>3.25</v>
      </c>
      <c r="L223" s="43">
        <v>3.75</v>
      </c>
      <c r="M223" s="93" t="s">
        <v>83</v>
      </c>
      <c r="N223" s="10">
        <f t="shared" si="45"/>
        <v>0.25</v>
      </c>
      <c r="O223" s="10">
        <f t="shared" si="45"/>
        <v>0.25</v>
      </c>
      <c r="P223" s="10">
        <f t="shared" si="45"/>
        <v>0.5</v>
      </c>
      <c r="Q223" s="33">
        <f>IF(B223="M",IF(AND(H223&gt;=200,H223&lt;500,I223&lt;Barem!$M$21),H223/1500,IF(AND(H223&gt;=500,H223&lt;750,I223&lt;Barem!$M$22),H223/1500,IF(AND(H223&gt;=750,H223&lt;1000,I223&lt;Barem!$M$23),H223/1500,IF(AND(H223&gt;=1000,H223&lt;1500,I223&lt;Barem!$M$24),H223/1500,IF(AND(H223&gt;=1500,H223&lt;2000,I223&lt;Barem!$M$25),H223/1500,IF(AND(H223&gt;=2000,H223&lt;3000,I223&lt;Barem!$M$26),H223/1500,IF(AND(H223&gt;=3000,I223&lt;Barem!$M$27),H223/1500,0))))))),IF(AND(H223&gt;=200,H223&lt;500,I223&lt;Barem!$N$21),H223/1500,IF(AND(H223&gt;=500,H223&lt;750,I223&lt;Barem!$N$22),H223/1500,IF(AND(H223&gt;=750,H223&lt;1000,I223&lt;Barem!$N$23),H223/1500,IF(AND(H223&gt;=1000,H223&lt;1500,I223&lt;Barem!$N$24),H223/1500,IF(AND(H223&gt;=1500,H223&lt;2000,I223&lt;Barem!$N$25),H223/1500,IF(AND(H223&gt;=2000,H223&lt;3000,I223&lt;Barem!$N$26),H223/1500,IF(AND(H223&gt;=3000,I223&lt;Barem!$N$27),H223/1500,0))))))))</f>
        <v>0</v>
      </c>
      <c r="R223" s="19">
        <f>IF(D223&gt;21,VLOOKUP(D223,Barem!$S$1:$T$141,2,1),0)</f>
        <v>0</v>
      </c>
      <c r="S223" s="102">
        <f>IF(D223&lt;1,0,IF(B223="F",VLOOKUP(I223,Barem!$W$2:$Y$13,2,1),VLOOKUP(I223,Barem!$W$14:$Y$25,2,1)))</f>
        <v>0</v>
      </c>
      <c r="T223" s="19">
        <f>VLOOKUP(A223,Participanti!A:C,3,0)</f>
        <v>0</v>
      </c>
      <c r="U223" s="17">
        <f t="shared" si="44"/>
        <v>3.0107142857142857</v>
      </c>
      <c r="V223" s="49"/>
      <c r="W223" s="146"/>
      <c r="X223" s="104">
        <f t="shared" si="37"/>
        <v>3</v>
      </c>
      <c r="Y223" s="63">
        <f t="shared" si="38"/>
        <v>1</v>
      </c>
      <c r="Z223" s="103" t="str">
        <f>VLOOKUP(A223,Participanti!A:E,5,0)</f>
        <v>Gold</v>
      </c>
    </row>
    <row r="224" spans="1:26" x14ac:dyDescent="0.2">
      <c r="A224" s="42" t="s">
        <v>394</v>
      </c>
      <c r="B224" s="1" t="str">
        <f>VLOOKUP(A224,Participanti!A:B,2,0)</f>
        <v>F</v>
      </c>
      <c r="C224" s="61">
        <v>4</v>
      </c>
      <c r="D224" s="43">
        <v>15.03</v>
      </c>
      <c r="E224" s="44">
        <v>9.734953703703704E-2</v>
      </c>
      <c r="F224" s="44">
        <v>0.10113425925925926</v>
      </c>
      <c r="G224" s="59">
        <f t="shared" si="41"/>
        <v>9.9241898148148155E-2</v>
      </c>
      <c r="H224" s="45">
        <v>527</v>
      </c>
      <c r="I224" s="11">
        <f t="shared" si="42"/>
        <v>6.602920701806265E-3</v>
      </c>
      <c r="J224" s="31">
        <f t="shared" si="43"/>
        <v>3.7574999999999998</v>
      </c>
      <c r="K224" s="31">
        <f>IF(J224=0,0,IF(B224="F",VLOOKUP(I224,Barem!$G$2:$H$16,2,1),VLOOKUP(I224,Barem!$G$17:$H$31,2,1)))</f>
        <v>0</v>
      </c>
      <c r="L224" s="43">
        <v>2.25</v>
      </c>
      <c r="M224" s="93" t="str">
        <f>VLOOKUP(C224,Barem!K:Q,7,0)</f>
        <v>D</v>
      </c>
      <c r="N224" s="10">
        <f t="shared" si="45"/>
        <v>0.5</v>
      </c>
      <c r="O224" s="10">
        <f t="shared" si="45"/>
        <v>0.25</v>
      </c>
      <c r="P224" s="10">
        <f t="shared" si="45"/>
        <v>0.25</v>
      </c>
      <c r="Q224" s="33">
        <f>IF(B224="M",IF(AND(H224&gt;=200,H224&lt;500,I224&lt;Barem!$M$21),H224/1500,IF(AND(H224&gt;=500,H224&lt;750,I224&lt;Barem!$M$22),H224/1500,IF(AND(H224&gt;=750,H224&lt;1000,I224&lt;Barem!$M$23),H224/1500,IF(AND(H224&gt;=1000,H224&lt;1500,I224&lt;Barem!$M$24),H224/1500,IF(AND(H224&gt;=1500,H224&lt;2000,I224&lt;Barem!$M$25),H224/1500,IF(AND(H224&gt;=2000,H224&lt;3000,I224&lt;Barem!$M$26),H224/1500,IF(AND(H224&gt;=3000,I224&lt;Barem!$M$27),H224/1500,0))))))),IF(AND(H224&gt;=200,H224&lt;500,I224&lt;Barem!$N$21),H224/1500,IF(AND(H224&gt;=500,H224&lt;750,I224&lt;Barem!$N$22),H224/1500,IF(AND(H224&gt;=750,H224&lt;1000,I224&lt;Barem!$N$23),H224/1500,IF(AND(H224&gt;=1000,H224&lt;1500,I224&lt;Barem!$N$24),H224/1500,IF(AND(H224&gt;=1500,H224&lt;2000,I224&lt;Barem!$N$25),H224/1500,IF(AND(H224&gt;=2000,H224&lt;3000,I224&lt;Barem!$N$26),H224/1500,IF(AND(H224&gt;=3000,I224&lt;Barem!$N$27),H224/1500,0))))))))</f>
        <v>0</v>
      </c>
      <c r="R224" s="19">
        <f>IF(D224&gt;21,VLOOKUP(D224,Barem!$S$1:$T$141,2,1),0)</f>
        <v>0</v>
      </c>
      <c r="S224" s="102">
        <f>IF(D224&lt;1,0,IF(B224="F",VLOOKUP(I224,Barem!$W$2:$Y$13,2,1),VLOOKUP(I224,Barem!$W$14:$Y$25,2,1)))</f>
        <v>0</v>
      </c>
      <c r="T224" s="19">
        <f>VLOOKUP(A224,Participanti!A:C,3,0)</f>
        <v>0</v>
      </c>
      <c r="U224" s="17">
        <f t="shared" si="44"/>
        <v>2.4412500000000001</v>
      </c>
      <c r="V224" s="49"/>
      <c r="W224" s="146"/>
      <c r="X224" s="104">
        <f t="shared" si="37"/>
        <v>5</v>
      </c>
      <c r="Y224" s="63">
        <f t="shared" si="38"/>
        <v>1</v>
      </c>
      <c r="Z224" s="103" t="str">
        <f>VLOOKUP(A224,Participanti!A:E,5,0)</f>
        <v>Gold</v>
      </c>
    </row>
    <row r="225" spans="1:26" x14ac:dyDescent="0.2">
      <c r="A225" s="42" t="s">
        <v>350</v>
      </c>
      <c r="B225" s="1" t="str">
        <f>VLOOKUP(A225,Participanti!A:B,2,0)</f>
        <v>M</v>
      </c>
      <c r="C225" s="61">
        <v>4</v>
      </c>
      <c r="D225" s="43">
        <v>10</v>
      </c>
      <c r="E225" s="44">
        <v>3.7256944444444447E-2</v>
      </c>
      <c r="F225" s="44">
        <v>4.4756944444444446E-2</v>
      </c>
      <c r="G225" s="59">
        <f t="shared" si="41"/>
        <v>4.1006944444444443E-2</v>
      </c>
      <c r="H225" s="45">
        <v>29</v>
      </c>
      <c r="I225" s="11">
        <f t="shared" si="42"/>
        <v>4.1006944444444441E-3</v>
      </c>
      <c r="J225" s="31">
        <f t="shared" si="43"/>
        <v>2.3809523809523809</v>
      </c>
      <c r="K225" s="31">
        <v>3</v>
      </c>
      <c r="L225" s="43">
        <v>2</v>
      </c>
      <c r="M225" s="93" t="s">
        <v>83</v>
      </c>
      <c r="N225" s="10">
        <f t="shared" si="45"/>
        <v>0.25</v>
      </c>
      <c r="O225" s="10">
        <f t="shared" si="45"/>
        <v>0.25</v>
      </c>
      <c r="P225" s="10">
        <f t="shared" si="45"/>
        <v>0.5</v>
      </c>
      <c r="Q225" s="33">
        <v>0</v>
      </c>
      <c r="R225" s="19">
        <v>0</v>
      </c>
      <c r="S225" s="102">
        <v>0</v>
      </c>
      <c r="T225" s="19">
        <v>0</v>
      </c>
      <c r="U225" s="17">
        <f t="shared" si="44"/>
        <v>2.3452380952380953</v>
      </c>
      <c r="V225" s="49"/>
      <c r="W225" s="146"/>
      <c r="X225" s="104">
        <f t="shared" si="37"/>
        <v>5</v>
      </c>
      <c r="Y225" s="63">
        <f t="shared" si="38"/>
        <v>1</v>
      </c>
      <c r="Z225" s="103" t="str">
        <f>VLOOKUP(A225,Participanti!A:E,5,0)</f>
        <v>Silver</v>
      </c>
    </row>
    <row r="226" spans="1:26" x14ac:dyDescent="0.2">
      <c r="A226" s="42" t="s">
        <v>330</v>
      </c>
      <c r="B226" s="1" t="str">
        <f>VLOOKUP(A226,Participanti!A:B,2,0)</f>
        <v>M</v>
      </c>
      <c r="C226" s="61">
        <v>4</v>
      </c>
      <c r="D226" s="43">
        <v>18.059999999999999</v>
      </c>
      <c r="E226" s="44">
        <v>5.5509259259259258E-2</v>
      </c>
      <c r="F226" s="44">
        <v>5.8680555555555555E-2</v>
      </c>
      <c r="G226" s="59">
        <f t="shared" si="41"/>
        <v>5.7094907407407407E-2</v>
      </c>
      <c r="H226" s="45">
        <v>30</v>
      </c>
      <c r="I226" s="11">
        <f t="shared" si="42"/>
        <v>3.1614012960912187E-3</v>
      </c>
      <c r="J226" s="31">
        <f t="shared" si="43"/>
        <v>4.3</v>
      </c>
      <c r="K226" s="31">
        <v>4.25</v>
      </c>
      <c r="L226" s="43">
        <v>2</v>
      </c>
      <c r="M226" s="93" t="s">
        <v>83</v>
      </c>
      <c r="N226" s="10">
        <f t="shared" si="45"/>
        <v>0.25</v>
      </c>
      <c r="O226" s="10">
        <f t="shared" si="45"/>
        <v>0.25</v>
      </c>
      <c r="P226" s="10">
        <f t="shared" si="45"/>
        <v>0.5</v>
      </c>
      <c r="Q226" s="33">
        <v>0</v>
      </c>
      <c r="R226" s="19">
        <v>0</v>
      </c>
      <c r="S226" s="102">
        <v>0</v>
      </c>
      <c r="T226" s="19">
        <v>0</v>
      </c>
      <c r="U226" s="17">
        <f t="shared" si="44"/>
        <v>3.1375000000000002</v>
      </c>
      <c r="V226" s="49"/>
      <c r="W226" s="146"/>
      <c r="X226" s="104">
        <f t="shared" si="37"/>
        <v>5</v>
      </c>
      <c r="Y226" s="63">
        <f t="shared" si="38"/>
        <v>1</v>
      </c>
      <c r="Z226" s="103" t="str">
        <f>VLOOKUP(A226,Participanti!A:E,5,0)</f>
        <v>Silver</v>
      </c>
    </row>
    <row r="227" spans="1:26" x14ac:dyDescent="0.2">
      <c r="A227" s="42" t="s">
        <v>483</v>
      </c>
      <c r="B227" s="1" t="str">
        <f>VLOOKUP(A227,Participanti!A:B,2,0)</f>
        <v>M</v>
      </c>
      <c r="C227" s="61">
        <v>4</v>
      </c>
      <c r="D227" s="43">
        <v>21.66</v>
      </c>
      <c r="E227" s="44">
        <v>0.11674768518518519</v>
      </c>
      <c r="F227" s="44">
        <v>0.11945601851851852</v>
      </c>
      <c r="G227" s="59">
        <f t="shared" si="41"/>
        <v>0.11810185185185185</v>
      </c>
      <c r="H227" s="45">
        <v>1186</v>
      </c>
      <c r="I227" s="11">
        <f t="shared" si="42"/>
        <v>5.4525324031325876E-3</v>
      </c>
      <c r="J227" s="31">
        <f t="shared" si="43"/>
        <v>5</v>
      </c>
      <c r="K227" s="31">
        <v>0.5</v>
      </c>
      <c r="L227" s="43">
        <v>4.5</v>
      </c>
      <c r="M227" s="93" t="s">
        <v>83</v>
      </c>
      <c r="N227" s="10">
        <f t="shared" si="45"/>
        <v>0.25</v>
      </c>
      <c r="O227" s="10">
        <f t="shared" si="45"/>
        <v>0.25</v>
      </c>
      <c r="P227" s="10">
        <f t="shared" si="45"/>
        <v>0.5</v>
      </c>
      <c r="Q227" s="33">
        <v>0.79066666666666663</v>
      </c>
      <c r="R227" s="19">
        <v>0</v>
      </c>
      <c r="S227" s="102">
        <v>0</v>
      </c>
      <c r="T227" s="19">
        <v>0</v>
      </c>
      <c r="U227" s="17">
        <f t="shared" si="44"/>
        <v>4.4156666666666666</v>
      </c>
      <c r="V227" s="49"/>
      <c r="W227" s="146"/>
      <c r="X227" s="104">
        <f t="shared" si="37"/>
        <v>5</v>
      </c>
      <c r="Y227" s="63">
        <f t="shared" si="38"/>
        <v>1</v>
      </c>
      <c r="Z227" s="103" t="str">
        <f>VLOOKUP(A227,Participanti!A:E,5,0)</f>
        <v>Silver</v>
      </c>
    </row>
    <row r="228" spans="1:26" x14ac:dyDescent="0.2">
      <c r="A228" s="42" t="s">
        <v>109</v>
      </c>
      <c r="B228" s="1" t="str">
        <f>VLOOKUP(A228,Participanti!A:B,2,0)</f>
        <v>M</v>
      </c>
      <c r="C228" s="61">
        <v>4</v>
      </c>
      <c r="D228" s="43">
        <v>23.7</v>
      </c>
      <c r="E228" s="44">
        <v>9.6319444444444444E-2</v>
      </c>
      <c r="F228" s="44">
        <v>9.9988425925925925E-2</v>
      </c>
      <c r="G228" s="59">
        <f t="shared" si="41"/>
        <v>9.8153935185185184E-2</v>
      </c>
      <c r="H228" s="45">
        <v>123</v>
      </c>
      <c r="I228" s="11">
        <f t="shared" si="42"/>
        <v>4.1415162525394594E-3</v>
      </c>
      <c r="J228" s="31">
        <f t="shared" si="43"/>
        <v>5</v>
      </c>
      <c r="K228" s="31">
        <v>3</v>
      </c>
      <c r="L228" s="43">
        <v>2.75</v>
      </c>
      <c r="M228" s="93" t="s">
        <v>82</v>
      </c>
      <c r="N228" s="10">
        <f t="shared" si="45"/>
        <v>0.5</v>
      </c>
      <c r="O228" s="10">
        <f t="shared" si="45"/>
        <v>0.25</v>
      </c>
      <c r="P228" s="10">
        <f t="shared" si="45"/>
        <v>0.25</v>
      </c>
      <c r="Q228" s="33">
        <v>0</v>
      </c>
      <c r="R228" s="19">
        <v>0.1</v>
      </c>
      <c r="S228" s="102">
        <v>0</v>
      </c>
      <c r="T228" s="19">
        <v>0</v>
      </c>
      <c r="U228" s="17">
        <f t="shared" si="44"/>
        <v>4.0374999999999996</v>
      </c>
      <c r="V228" s="49"/>
      <c r="W228" s="146"/>
      <c r="X228" s="104">
        <f t="shared" si="37"/>
        <v>5</v>
      </c>
      <c r="Y228" s="63">
        <f t="shared" si="38"/>
        <v>1</v>
      </c>
      <c r="Z228" s="103" t="str">
        <f>VLOOKUP(A228,Participanti!A:E,5,0)</f>
        <v>Silver</v>
      </c>
    </row>
    <row r="229" spans="1:26" x14ac:dyDescent="0.2">
      <c r="A229" s="42" t="s">
        <v>325</v>
      </c>
      <c r="B229" s="1" t="str">
        <f>VLOOKUP(A229,Participanti!A:B,2,0)</f>
        <v>M</v>
      </c>
      <c r="C229" s="61">
        <v>4</v>
      </c>
      <c r="D229" s="43">
        <v>27.36</v>
      </c>
      <c r="E229" s="44">
        <v>0.12270833333333334</v>
      </c>
      <c r="F229" s="44">
        <v>0.13202546296296297</v>
      </c>
      <c r="G229" s="59">
        <f t="shared" si="41"/>
        <v>0.12736689814814817</v>
      </c>
      <c r="H229" s="45">
        <v>1055</v>
      </c>
      <c r="I229" s="11">
        <f t="shared" si="42"/>
        <v>4.6552228855317309E-3</v>
      </c>
      <c r="J229" s="31">
        <f t="shared" si="43"/>
        <v>5</v>
      </c>
      <c r="K229" s="31">
        <v>1.5</v>
      </c>
      <c r="L229" s="43">
        <v>2.5</v>
      </c>
      <c r="M229" s="93" t="s">
        <v>82</v>
      </c>
      <c r="N229" s="10">
        <f t="shared" si="45"/>
        <v>0.5</v>
      </c>
      <c r="O229" s="10">
        <f t="shared" si="45"/>
        <v>0.25</v>
      </c>
      <c r="P229" s="10">
        <f t="shared" si="45"/>
        <v>0.25</v>
      </c>
      <c r="Q229" s="33">
        <v>0.70333333333333337</v>
      </c>
      <c r="R229" s="19">
        <v>0.3</v>
      </c>
      <c r="S229" s="102">
        <v>0</v>
      </c>
      <c r="T229" s="19">
        <v>0</v>
      </c>
      <c r="U229" s="17">
        <f t="shared" si="44"/>
        <v>4.503333333333333</v>
      </c>
      <c r="V229" s="49"/>
      <c r="W229" s="146"/>
      <c r="X229" s="104">
        <f t="shared" si="37"/>
        <v>5</v>
      </c>
      <c r="Y229" s="63">
        <f t="shared" si="38"/>
        <v>1</v>
      </c>
      <c r="Z229" s="103" t="str">
        <f>VLOOKUP(A229,Participanti!A:E,5,0)</f>
        <v>Silver</v>
      </c>
    </row>
    <row r="230" spans="1:26" x14ac:dyDescent="0.2">
      <c r="A230" s="42" t="s">
        <v>323</v>
      </c>
      <c r="B230" s="1" t="str">
        <f>VLOOKUP(A230,Participanti!A:B,2,0)</f>
        <v>M</v>
      </c>
      <c r="C230" s="61">
        <v>4</v>
      </c>
      <c r="D230" s="43">
        <v>18.12</v>
      </c>
      <c r="E230" s="44">
        <v>8.3900462962962968E-2</v>
      </c>
      <c r="F230" s="44">
        <v>8.5127314814814808E-2</v>
      </c>
      <c r="G230" s="59">
        <f t="shared" si="41"/>
        <v>8.4513888888888888E-2</v>
      </c>
      <c r="H230" s="45">
        <v>815</v>
      </c>
      <c r="I230" s="11">
        <f t="shared" si="42"/>
        <v>4.6641219033603139E-3</v>
      </c>
      <c r="J230" s="31">
        <f t="shared" si="43"/>
        <v>4.3142857142857141</v>
      </c>
      <c r="K230" s="31">
        <v>1.5</v>
      </c>
      <c r="L230" s="43">
        <v>4</v>
      </c>
      <c r="M230" s="93" t="s">
        <v>83</v>
      </c>
      <c r="N230" s="10">
        <f t="shared" si="45"/>
        <v>0.25</v>
      </c>
      <c r="O230" s="10">
        <f t="shared" si="45"/>
        <v>0.25</v>
      </c>
      <c r="P230" s="10">
        <f t="shared" si="45"/>
        <v>0.5</v>
      </c>
      <c r="Q230" s="33">
        <v>0.54333333333333333</v>
      </c>
      <c r="R230" s="19">
        <v>0</v>
      </c>
      <c r="S230" s="102">
        <v>0</v>
      </c>
      <c r="T230" s="19">
        <v>0</v>
      </c>
      <c r="U230" s="17">
        <f t="shared" si="44"/>
        <v>3.9969047619047617</v>
      </c>
      <c r="V230" s="49"/>
      <c r="W230" s="146"/>
      <c r="X230" s="104">
        <f t="shared" si="37"/>
        <v>5</v>
      </c>
      <c r="Y230" s="63">
        <f t="shared" si="38"/>
        <v>1</v>
      </c>
      <c r="Z230" s="103" t="str">
        <f>VLOOKUP(A230,Participanti!A:E,5,0)</f>
        <v>Silver</v>
      </c>
    </row>
    <row r="231" spans="1:26" x14ac:dyDescent="0.2">
      <c r="A231" s="42" t="s">
        <v>206</v>
      </c>
      <c r="B231" s="1" t="str">
        <f>VLOOKUP(A231,Participanti!A:B,2,0)</f>
        <v>M</v>
      </c>
      <c r="C231" s="61">
        <v>4</v>
      </c>
      <c r="D231" s="43">
        <v>14.07</v>
      </c>
      <c r="E231" s="44">
        <v>5.7986111111111113E-2</v>
      </c>
      <c r="F231" s="44">
        <v>6.2337962962962963E-2</v>
      </c>
      <c r="G231" s="59">
        <f t="shared" si="41"/>
        <v>6.0162037037037042E-2</v>
      </c>
      <c r="H231" s="45">
        <v>404</v>
      </c>
      <c r="I231" s="11">
        <f t="shared" si="42"/>
        <v>4.2759088157098106E-3</v>
      </c>
      <c r="J231" s="31">
        <f t="shared" si="43"/>
        <v>3.35</v>
      </c>
      <c r="K231" s="31">
        <v>2.5</v>
      </c>
      <c r="L231" s="43">
        <v>3.75</v>
      </c>
      <c r="M231" s="93" t="s">
        <v>83</v>
      </c>
      <c r="N231" s="10">
        <f t="shared" si="45"/>
        <v>0.25</v>
      </c>
      <c r="O231" s="10">
        <f t="shared" si="45"/>
        <v>0.25</v>
      </c>
      <c r="P231" s="10">
        <f t="shared" si="45"/>
        <v>0.5</v>
      </c>
      <c r="Q231" s="33">
        <v>0.26933333333333331</v>
      </c>
      <c r="R231" s="19">
        <v>0</v>
      </c>
      <c r="S231" s="102">
        <v>0</v>
      </c>
      <c r="T231" s="19">
        <v>0</v>
      </c>
      <c r="U231" s="17">
        <f t="shared" si="44"/>
        <v>3.6068333333333333</v>
      </c>
      <c r="V231" s="49"/>
      <c r="W231" s="146"/>
      <c r="X231" s="104">
        <f t="shared" si="37"/>
        <v>5</v>
      </c>
      <c r="Y231" s="63">
        <f t="shared" si="38"/>
        <v>1</v>
      </c>
      <c r="Z231" s="103" t="str">
        <f>VLOOKUP(A231,Participanti!A:E,5,0)</f>
        <v>Silver</v>
      </c>
    </row>
    <row r="232" spans="1:26" x14ac:dyDescent="0.2">
      <c r="A232" s="42" t="s">
        <v>517</v>
      </c>
      <c r="B232" s="1" t="str">
        <f>VLOOKUP(A232,Participanti!A:B,2,0)</f>
        <v>M</v>
      </c>
      <c r="C232" s="61">
        <v>4</v>
      </c>
      <c r="D232" s="43">
        <v>23.45</v>
      </c>
      <c r="E232" s="44">
        <v>9.0671296296296292E-2</v>
      </c>
      <c r="F232" s="44">
        <v>9.4525462962962964E-2</v>
      </c>
      <c r="G232" s="59">
        <f t="shared" si="41"/>
        <v>9.2598379629629635E-2</v>
      </c>
      <c r="H232" s="45">
        <v>141</v>
      </c>
      <c r="I232" s="11">
        <f t="shared" si="42"/>
        <v>3.9487581931611782E-3</v>
      </c>
      <c r="J232" s="31">
        <f t="shared" si="43"/>
        <v>5</v>
      </c>
      <c r="K232" s="31">
        <v>3.25</v>
      </c>
      <c r="L232" s="43">
        <v>2.25</v>
      </c>
      <c r="M232" s="93" t="s">
        <v>82</v>
      </c>
      <c r="N232" s="10">
        <f t="shared" si="45"/>
        <v>0.5</v>
      </c>
      <c r="O232" s="10">
        <f t="shared" si="45"/>
        <v>0.25</v>
      </c>
      <c r="P232" s="10">
        <f t="shared" si="45"/>
        <v>0.25</v>
      </c>
      <c r="Q232" s="33">
        <v>0</v>
      </c>
      <c r="R232" s="19">
        <v>0.1</v>
      </c>
      <c r="S232" s="102">
        <v>0</v>
      </c>
      <c r="T232" s="19">
        <v>0</v>
      </c>
      <c r="U232" s="17">
        <f t="shared" si="44"/>
        <v>3.9750000000000001</v>
      </c>
      <c r="V232" s="49"/>
      <c r="W232" s="146"/>
      <c r="X232" s="104">
        <f t="shared" si="37"/>
        <v>5</v>
      </c>
      <c r="Y232" s="63">
        <f t="shared" si="38"/>
        <v>1</v>
      </c>
      <c r="Z232" s="103" t="str">
        <f>VLOOKUP(A232,Participanti!A:E,5,0)</f>
        <v>Silver</v>
      </c>
    </row>
    <row r="233" spans="1:26" x14ac:dyDescent="0.2">
      <c r="A233" s="42" t="s">
        <v>477</v>
      </c>
      <c r="B233" s="1" t="str">
        <f>VLOOKUP(A233,Participanti!A:B,2,0)</f>
        <v>M</v>
      </c>
      <c r="C233" s="61">
        <v>4</v>
      </c>
      <c r="D233" s="43">
        <v>24.02</v>
      </c>
      <c r="E233" s="44">
        <v>9.5451388888888891E-2</v>
      </c>
      <c r="F233" s="44">
        <v>9.7858796296296291E-2</v>
      </c>
      <c r="G233" s="59">
        <f t="shared" si="41"/>
        <v>9.6655092592592584E-2</v>
      </c>
      <c r="H233" s="45">
        <v>118</v>
      </c>
      <c r="I233" s="11">
        <f t="shared" si="42"/>
        <v>4.0239422394917814E-3</v>
      </c>
      <c r="J233" s="31">
        <f t="shared" si="43"/>
        <v>5</v>
      </c>
      <c r="K233" s="31">
        <v>3</v>
      </c>
      <c r="L233" s="43">
        <v>3.75</v>
      </c>
      <c r="M233" s="93" t="s">
        <v>82</v>
      </c>
      <c r="N233" s="10">
        <f t="shared" si="45"/>
        <v>0.5</v>
      </c>
      <c r="O233" s="10">
        <f t="shared" si="45"/>
        <v>0.25</v>
      </c>
      <c r="P233" s="10">
        <f t="shared" si="45"/>
        <v>0.25</v>
      </c>
      <c r="Q233" s="33">
        <v>0</v>
      </c>
      <c r="R233" s="19">
        <v>0.1</v>
      </c>
      <c r="S233" s="102">
        <v>0</v>
      </c>
      <c r="T233" s="19">
        <v>0</v>
      </c>
      <c r="U233" s="17">
        <f t="shared" si="44"/>
        <v>4.2874999999999996</v>
      </c>
      <c r="V233" s="49"/>
      <c r="W233" s="146"/>
      <c r="X233" s="104">
        <f t="shared" si="37"/>
        <v>5</v>
      </c>
      <c r="Y233" s="63">
        <f t="shared" si="38"/>
        <v>1</v>
      </c>
      <c r="Z233" s="103" t="str">
        <f>VLOOKUP(A233,Participanti!A:E,5,0)</f>
        <v>Silver</v>
      </c>
    </row>
    <row r="234" spans="1:26" x14ac:dyDescent="0.2">
      <c r="A234" s="42" t="s">
        <v>204</v>
      </c>
      <c r="B234" s="1" t="str">
        <f>VLOOKUP(A234,Participanti!A:B,2,0)</f>
        <v>M</v>
      </c>
      <c r="C234" s="61">
        <v>4</v>
      </c>
      <c r="D234" s="43">
        <v>23.49</v>
      </c>
      <c r="E234" s="44">
        <v>0.10231481481481482</v>
      </c>
      <c r="F234" s="44">
        <v>0.10349537037037038</v>
      </c>
      <c r="G234" s="59">
        <f t="shared" si="41"/>
        <v>0.10290509259259259</v>
      </c>
      <c r="H234" s="45">
        <v>121</v>
      </c>
      <c r="I234" s="11">
        <f t="shared" si="42"/>
        <v>4.3808042823581354E-3</v>
      </c>
      <c r="J234" s="31">
        <f t="shared" si="43"/>
        <v>5</v>
      </c>
      <c r="K234" s="31">
        <v>2</v>
      </c>
      <c r="L234" s="43">
        <v>3.75</v>
      </c>
      <c r="M234" s="93" t="s">
        <v>83</v>
      </c>
      <c r="N234" s="10">
        <f t="shared" si="45"/>
        <v>0.25</v>
      </c>
      <c r="O234" s="10">
        <f t="shared" si="45"/>
        <v>0.25</v>
      </c>
      <c r="P234" s="10">
        <f t="shared" si="45"/>
        <v>0.5</v>
      </c>
      <c r="Q234" s="33">
        <v>0</v>
      </c>
      <c r="R234" s="19">
        <v>0.1</v>
      </c>
      <c r="S234" s="102">
        <v>0</v>
      </c>
      <c r="T234" s="19">
        <v>0</v>
      </c>
      <c r="U234" s="17">
        <f t="shared" si="44"/>
        <v>3.7250000000000001</v>
      </c>
      <c r="V234" s="49"/>
      <c r="W234" s="146"/>
      <c r="X234" s="104">
        <f t="shared" si="37"/>
        <v>5</v>
      </c>
      <c r="Y234" s="63">
        <f t="shared" si="38"/>
        <v>1</v>
      </c>
      <c r="Z234" s="103" t="str">
        <f>VLOOKUP(A234,Participanti!A:E,5,0)</f>
        <v>Silver</v>
      </c>
    </row>
    <row r="235" spans="1:26" x14ac:dyDescent="0.2">
      <c r="A235" s="42" t="s">
        <v>472</v>
      </c>
      <c r="B235" s="1" t="str">
        <f>VLOOKUP(A235,Participanti!A:B,2,0)</f>
        <v>M</v>
      </c>
      <c r="C235" s="61">
        <v>4</v>
      </c>
      <c r="D235" s="43">
        <v>18</v>
      </c>
      <c r="E235" s="44">
        <v>6.581018518518518E-2</v>
      </c>
      <c r="F235" s="44">
        <v>6.655092592592593E-2</v>
      </c>
      <c r="G235" s="59">
        <f t="shared" si="41"/>
        <v>6.6180555555555548E-2</v>
      </c>
      <c r="H235" s="45">
        <v>116</v>
      </c>
      <c r="I235" s="11">
        <f t="shared" si="42"/>
        <v>3.6766975308641973E-3</v>
      </c>
      <c r="J235" s="31">
        <f t="shared" si="43"/>
        <v>4.2857142857142856</v>
      </c>
      <c r="K235" s="31">
        <v>3.5</v>
      </c>
      <c r="L235" s="43">
        <v>2</v>
      </c>
      <c r="M235" s="93" t="s">
        <v>83</v>
      </c>
      <c r="N235" s="10">
        <f t="shared" si="45"/>
        <v>0.25</v>
      </c>
      <c r="O235" s="10">
        <f t="shared" si="45"/>
        <v>0.25</v>
      </c>
      <c r="P235" s="10">
        <f t="shared" si="45"/>
        <v>0.5</v>
      </c>
      <c r="Q235" s="33">
        <v>0</v>
      </c>
      <c r="R235" s="19">
        <v>0</v>
      </c>
      <c r="S235" s="102">
        <v>0</v>
      </c>
      <c r="T235" s="19">
        <v>0</v>
      </c>
      <c r="U235" s="17">
        <f t="shared" si="44"/>
        <v>2.9464285714285712</v>
      </c>
      <c r="V235" s="49"/>
      <c r="W235" s="146"/>
      <c r="X235" s="104">
        <f t="shared" si="37"/>
        <v>5</v>
      </c>
      <c r="Y235" s="63">
        <f t="shared" si="38"/>
        <v>1</v>
      </c>
      <c r="Z235" s="103" t="str">
        <f>VLOOKUP(A235,Participanti!A:E,5,0)</f>
        <v>Silver</v>
      </c>
    </row>
    <row r="236" spans="1:26" x14ac:dyDescent="0.2">
      <c r="A236" s="42" t="s">
        <v>207</v>
      </c>
      <c r="B236" s="1" t="str">
        <f>VLOOKUP(A236,Participanti!A:B,2,0)</f>
        <v>M</v>
      </c>
      <c r="C236" s="61">
        <v>4</v>
      </c>
      <c r="D236" s="43">
        <v>10.039999999999999</v>
      </c>
      <c r="E236" s="44">
        <v>3.5405092592592592E-2</v>
      </c>
      <c r="F236" s="44">
        <v>4.0324074074074075E-2</v>
      </c>
      <c r="G236" s="59">
        <f t="shared" si="41"/>
        <v>3.7864583333333333E-2</v>
      </c>
      <c r="H236" s="45">
        <v>31</v>
      </c>
      <c r="I236" s="11">
        <f t="shared" si="42"/>
        <v>3.7713728419654716E-3</v>
      </c>
      <c r="J236" s="31">
        <f t="shared" si="43"/>
        <v>2.39047619047619</v>
      </c>
      <c r="K236" s="31">
        <v>3.5</v>
      </c>
      <c r="L236" s="43">
        <v>2.25</v>
      </c>
      <c r="M236" s="93" t="s">
        <v>83</v>
      </c>
      <c r="N236" s="10">
        <f t="shared" si="45"/>
        <v>0.25</v>
      </c>
      <c r="O236" s="10">
        <f t="shared" si="45"/>
        <v>0.25</v>
      </c>
      <c r="P236" s="10">
        <f t="shared" si="45"/>
        <v>0.5</v>
      </c>
      <c r="Q236" s="33">
        <v>0</v>
      </c>
      <c r="R236" s="19">
        <v>0</v>
      </c>
      <c r="S236" s="102">
        <v>0</v>
      </c>
      <c r="T236" s="19">
        <v>0.4</v>
      </c>
      <c r="U236" s="17">
        <f t="shared" si="44"/>
        <v>2.9976190476190472</v>
      </c>
      <c r="V236" s="49"/>
      <c r="W236" s="146"/>
      <c r="X236" s="104">
        <f t="shared" si="37"/>
        <v>5</v>
      </c>
      <c r="Y236" s="63">
        <f t="shared" si="38"/>
        <v>1</v>
      </c>
      <c r="Z236" s="103" t="str">
        <f>VLOOKUP(A236,Participanti!A:E,5,0)</f>
        <v>Silver</v>
      </c>
    </row>
    <row r="237" spans="1:26" x14ac:dyDescent="0.2">
      <c r="A237" s="42" t="s">
        <v>17</v>
      </c>
      <c r="B237" s="1" t="str">
        <f>VLOOKUP(A237,Participanti!A:B,2,0)</f>
        <v>M</v>
      </c>
      <c r="C237" s="61">
        <v>4</v>
      </c>
      <c r="D237" s="43">
        <v>20.58</v>
      </c>
      <c r="E237" s="44">
        <v>7.0057870370370368E-2</v>
      </c>
      <c r="F237" s="44">
        <v>7.0057870370370368E-2</v>
      </c>
      <c r="G237" s="59">
        <f t="shared" si="41"/>
        <v>7.0057870370370368E-2</v>
      </c>
      <c r="H237" s="45">
        <v>215</v>
      </c>
      <c r="I237" s="11">
        <f t="shared" si="42"/>
        <v>3.4041725155670734E-3</v>
      </c>
      <c r="J237" s="31">
        <f t="shared" si="43"/>
        <v>4.8999999999999995</v>
      </c>
      <c r="K237" s="31">
        <v>4</v>
      </c>
      <c r="L237" s="43">
        <v>1.85</v>
      </c>
      <c r="M237" s="93" t="s">
        <v>82</v>
      </c>
      <c r="N237" s="10">
        <f t="shared" si="45"/>
        <v>0.5</v>
      </c>
      <c r="O237" s="10">
        <f t="shared" si="45"/>
        <v>0.25</v>
      </c>
      <c r="P237" s="10">
        <f t="shared" si="45"/>
        <v>0.25</v>
      </c>
      <c r="Q237" s="33">
        <v>0.14333333333333334</v>
      </c>
      <c r="R237" s="19">
        <v>0</v>
      </c>
      <c r="S237" s="102">
        <v>0</v>
      </c>
      <c r="T237" s="19">
        <v>0</v>
      </c>
      <c r="U237" s="17">
        <f t="shared" si="44"/>
        <v>4.0558333333333332</v>
      </c>
      <c r="V237" s="49"/>
      <c r="W237" s="146"/>
      <c r="X237" s="104">
        <f t="shared" si="37"/>
        <v>2</v>
      </c>
      <c r="Y237" s="63">
        <f t="shared" si="38"/>
        <v>1</v>
      </c>
      <c r="Z237" s="103" t="str">
        <f>VLOOKUP(A237,Participanti!A:E,5,0)</f>
        <v>Silver</v>
      </c>
    </row>
    <row r="238" spans="1:26" x14ac:dyDescent="0.2">
      <c r="A238" s="42" t="s">
        <v>395</v>
      </c>
      <c r="B238" s="1" t="str">
        <f>VLOOKUP(A238,Participanti!A:B,2,0)</f>
        <v>M</v>
      </c>
      <c r="C238" s="61">
        <v>4</v>
      </c>
      <c r="D238" s="43">
        <v>19.02</v>
      </c>
      <c r="E238" s="44">
        <v>7.0821759259259265E-2</v>
      </c>
      <c r="F238" s="44">
        <v>7.0856481481481479E-2</v>
      </c>
      <c r="G238" s="59">
        <f t="shared" si="41"/>
        <v>7.0839120370370379E-2</v>
      </c>
      <c r="H238" s="45">
        <v>256</v>
      </c>
      <c r="I238" s="11">
        <f t="shared" si="42"/>
        <v>3.724454278147759E-3</v>
      </c>
      <c r="J238" s="31">
        <f t="shared" si="43"/>
        <v>4.5285714285714285</v>
      </c>
      <c r="K238" s="31">
        <f>IF(J238=0,0,IF(B238="F",VLOOKUP(I238,Barem!$G$2:$H$16,2,1),VLOOKUP(I238,Barem!$G$17:$H$31,2,1)))</f>
        <v>3.5</v>
      </c>
      <c r="L238" s="43">
        <v>2</v>
      </c>
      <c r="M238" s="93" t="s">
        <v>82</v>
      </c>
      <c r="N238" s="10">
        <f t="shared" si="45"/>
        <v>0.5</v>
      </c>
      <c r="O238" s="10">
        <f t="shared" si="45"/>
        <v>0.25</v>
      </c>
      <c r="P238" s="10">
        <f t="shared" si="45"/>
        <v>0.25</v>
      </c>
      <c r="Q238" s="33">
        <v>0.63533333333333331</v>
      </c>
      <c r="R238" s="19">
        <v>0</v>
      </c>
      <c r="S238" s="102">
        <v>0</v>
      </c>
      <c r="T238" s="19">
        <v>0</v>
      </c>
      <c r="U238" s="17">
        <f t="shared" si="44"/>
        <v>4.2746190476190478</v>
      </c>
      <c r="V238" s="49"/>
      <c r="W238" s="146" t="s">
        <v>537</v>
      </c>
      <c r="X238" s="104">
        <f t="shared" si="37"/>
        <v>5</v>
      </c>
      <c r="Y238" s="63">
        <f t="shared" si="38"/>
        <v>1</v>
      </c>
      <c r="Z238" s="103" t="str">
        <f>VLOOKUP(A238,Participanti!A:E,5,0)</f>
        <v>Silver</v>
      </c>
    </row>
    <row r="239" spans="1:26" x14ac:dyDescent="0.2">
      <c r="A239" s="42" t="s">
        <v>174</v>
      </c>
      <c r="B239" s="1" t="str">
        <f>VLOOKUP(A239,Participanti!A:B,2,0)</f>
        <v>M</v>
      </c>
      <c r="C239" s="61">
        <v>4</v>
      </c>
      <c r="D239" s="43">
        <v>23.42</v>
      </c>
      <c r="E239" s="44">
        <v>9.3101851851851852E-2</v>
      </c>
      <c r="F239" s="44">
        <v>0.10016203703703704</v>
      </c>
      <c r="G239" s="59">
        <f t="shared" si="41"/>
        <v>9.6631944444444451E-2</v>
      </c>
      <c r="H239" s="45">
        <v>96</v>
      </c>
      <c r="I239" s="11">
        <f t="shared" si="42"/>
        <v>4.12604374229054E-3</v>
      </c>
      <c r="J239" s="31">
        <f t="shared" si="43"/>
        <v>5</v>
      </c>
      <c r="K239" s="31">
        <v>3</v>
      </c>
      <c r="L239" s="43">
        <v>3.5</v>
      </c>
      <c r="M239" s="93" t="s">
        <v>82</v>
      </c>
      <c r="N239" s="10">
        <f t="shared" si="45"/>
        <v>0.5</v>
      </c>
      <c r="O239" s="10">
        <f t="shared" si="45"/>
        <v>0.25</v>
      </c>
      <c r="P239" s="10">
        <f t="shared" si="45"/>
        <v>0.25</v>
      </c>
      <c r="Q239" s="33">
        <v>0</v>
      </c>
      <c r="R239" s="19">
        <v>0.1</v>
      </c>
      <c r="S239" s="102">
        <v>0</v>
      </c>
      <c r="T239" s="19">
        <v>0</v>
      </c>
      <c r="U239" s="17">
        <f t="shared" si="44"/>
        <v>4.2249999999999996</v>
      </c>
      <c r="V239" s="49"/>
      <c r="W239" s="146"/>
      <c r="X239" s="104">
        <f t="shared" si="37"/>
        <v>4</v>
      </c>
      <c r="Y239" s="63">
        <f t="shared" si="38"/>
        <v>1</v>
      </c>
      <c r="Z239" s="103" t="str">
        <f>VLOOKUP(A239,Participanti!A:E,5,0)</f>
        <v>Silver</v>
      </c>
    </row>
    <row r="240" spans="1:26" x14ac:dyDescent="0.2">
      <c r="A240" s="42" t="s">
        <v>471</v>
      </c>
      <c r="B240" s="1" t="str">
        <f>VLOOKUP(A240,Participanti!A:B,2,0)</f>
        <v>M</v>
      </c>
      <c r="C240" s="61">
        <v>4</v>
      </c>
      <c r="D240" s="43">
        <v>12.1</v>
      </c>
      <c r="E240" s="44">
        <v>4.0706018518518516E-2</v>
      </c>
      <c r="F240" s="44">
        <v>4.3738425925925924E-2</v>
      </c>
      <c r="G240" s="59">
        <f t="shared" si="41"/>
        <v>4.2222222222222217E-2</v>
      </c>
      <c r="H240" s="45">
        <v>50</v>
      </c>
      <c r="I240" s="11">
        <f t="shared" si="42"/>
        <v>3.4894398530762164E-3</v>
      </c>
      <c r="J240" s="31">
        <f t="shared" si="43"/>
        <v>2.8809523809523809</v>
      </c>
      <c r="K240" s="31">
        <v>3.75</v>
      </c>
      <c r="L240" s="43">
        <v>1.75</v>
      </c>
      <c r="M240" s="93" t="s">
        <v>83</v>
      </c>
      <c r="N240" s="10">
        <f t="shared" si="45"/>
        <v>0.25</v>
      </c>
      <c r="O240" s="10">
        <f t="shared" si="45"/>
        <v>0.25</v>
      </c>
      <c r="P240" s="10">
        <f t="shared" si="45"/>
        <v>0.5</v>
      </c>
      <c r="Q240" s="33">
        <v>0</v>
      </c>
      <c r="R240" s="19">
        <v>0</v>
      </c>
      <c r="S240" s="102">
        <v>0</v>
      </c>
      <c r="T240" s="19">
        <v>0</v>
      </c>
      <c r="U240" s="17">
        <f t="shared" si="44"/>
        <v>2.5327380952380953</v>
      </c>
      <c r="V240" s="49"/>
      <c r="W240" s="146"/>
      <c r="X240" s="104">
        <f t="shared" si="37"/>
        <v>2</v>
      </c>
      <c r="Y240" s="63">
        <f t="shared" si="38"/>
        <v>1</v>
      </c>
      <c r="Z240" s="103" t="str">
        <f>VLOOKUP(A240,Participanti!A:E,5,0)</f>
        <v>Silver</v>
      </c>
    </row>
    <row r="241" spans="1:26" x14ac:dyDescent="0.2">
      <c r="A241" s="42" t="s">
        <v>342</v>
      </c>
      <c r="B241" s="1" t="str">
        <f>VLOOKUP(A241,Participanti!A:B,2,0)</f>
        <v>M</v>
      </c>
      <c r="C241" s="61">
        <v>4</v>
      </c>
      <c r="D241" s="43">
        <v>22.03</v>
      </c>
      <c r="E241" s="44">
        <v>9.7974537037037041E-2</v>
      </c>
      <c r="F241" s="44">
        <v>0.1026736111111111</v>
      </c>
      <c r="G241" s="59">
        <f t="shared" si="41"/>
        <v>0.10032407407407407</v>
      </c>
      <c r="H241" s="45">
        <v>41</v>
      </c>
      <c r="I241" s="11">
        <f t="shared" si="42"/>
        <v>4.5539752189774881E-3</v>
      </c>
      <c r="J241" s="31">
        <f t="shared" si="43"/>
        <v>5</v>
      </c>
      <c r="K241" s="31">
        <v>1.5</v>
      </c>
      <c r="L241" s="43">
        <v>2.25</v>
      </c>
      <c r="M241" s="93" t="s">
        <v>82</v>
      </c>
      <c r="N241" s="10">
        <f t="shared" si="45"/>
        <v>0.5</v>
      </c>
      <c r="O241" s="10">
        <f t="shared" si="45"/>
        <v>0.25</v>
      </c>
      <c r="P241" s="10">
        <f t="shared" si="45"/>
        <v>0.25</v>
      </c>
      <c r="Q241" s="33">
        <v>0</v>
      </c>
      <c r="R241" s="19">
        <v>0</v>
      </c>
      <c r="S241" s="102">
        <v>0</v>
      </c>
      <c r="T241" s="19">
        <v>0</v>
      </c>
      <c r="U241" s="17">
        <f t="shared" si="44"/>
        <v>3.4375</v>
      </c>
      <c r="V241" s="49"/>
      <c r="W241" s="146"/>
      <c r="X241" s="104">
        <f t="shared" si="37"/>
        <v>5</v>
      </c>
      <c r="Y241" s="63">
        <f t="shared" si="38"/>
        <v>1</v>
      </c>
      <c r="Z241" s="103" t="str">
        <f>VLOOKUP(A241,Participanti!A:E,5,0)</f>
        <v>Silver</v>
      </c>
    </row>
    <row r="242" spans="1:26" x14ac:dyDescent="0.2">
      <c r="A242" s="42" t="s">
        <v>58</v>
      </c>
      <c r="B242" s="1" t="str">
        <f>VLOOKUP(A242,Participanti!A:B,2,0)</f>
        <v>M</v>
      </c>
      <c r="C242" s="61">
        <v>4</v>
      </c>
      <c r="D242" s="43">
        <v>33.33</v>
      </c>
      <c r="E242" s="44">
        <v>0.11549768518518519</v>
      </c>
      <c r="F242" s="44">
        <v>0.11561342592592593</v>
      </c>
      <c r="G242" s="59">
        <f t="shared" si="41"/>
        <v>0.11555555555555555</v>
      </c>
      <c r="H242" s="45">
        <v>98</v>
      </c>
      <c r="I242" s="11">
        <f t="shared" si="42"/>
        <v>3.4670133680034672E-3</v>
      </c>
      <c r="J242" s="31">
        <f t="shared" si="43"/>
        <v>5</v>
      </c>
      <c r="K242" s="31">
        <v>4</v>
      </c>
      <c r="L242" s="43">
        <v>4.25</v>
      </c>
      <c r="M242" s="93" t="s">
        <v>80</v>
      </c>
      <c r="N242" s="10">
        <f t="shared" si="45"/>
        <v>0.25</v>
      </c>
      <c r="O242" s="10">
        <f t="shared" si="45"/>
        <v>0.5</v>
      </c>
      <c r="P242" s="10">
        <f t="shared" si="45"/>
        <v>0.25</v>
      </c>
      <c r="Q242" s="33">
        <v>0</v>
      </c>
      <c r="R242" s="19">
        <v>0.6</v>
      </c>
      <c r="S242" s="102">
        <v>0</v>
      </c>
      <c r="T242" s="19">
        <v>0</v>
      </c>
      <c r="U242" s="17">
        <f t="shared" si="44"/>
        <v>4.9124999999999996</v>
      </c>
      <c r="V242" s="49"/>
      <c r="W242" s="146"/>
      <c r="X242" s="104">
        <f t="shared" si="37"/>
        <v>4</v>
      </c>
      <c r="Y242" s="63">
        <f t="shared" si="38"/>
        <v>1</v>
      </c>
      <c r="Z242" s="103" t="str">
        <f>VLOOKUP(A242,Participanti!A:E,5,0)</f>
        <v>Bronze</v>
      </c>
    </row>
    <row r="243" spans="1:26" x14ac:dyDescent="0.2">
      <c r="A243" s="42" t="s">
        <v>399</v>
      </c>
      <c r="B243" s="1" t="str">
        <f>VLOOKUP(A243,Participanti!A:B,2,0)</f>
        <v>M</v>
      </c>
      <c r="C243" s="61">
        <v>4</v>
      </c>
      <c r="D243" s="43">
        <v>23.01</v>
      </c>
      <c r="E243" s="44">
        <v>8.9884259259259261E-2</v>
      </c>
      <c r="F243" s="44">
        <v>9.0208333333333335E-2</v>
      </c>
      <c r="G243" s="59">
        <f t="shared" si="41"/>
        <v>9.0046296296296291E-2</v>
      </c>
      <c r="H243" s="45">
        <v>24</v>
      </c>
      <c r="I243" s="11">
        <f t="shared" si="42"/>
        <v>3.9133549020554667E-3</v>
      </c>
      <c r="J243" s="31">
        <f t="shared" si="43"/>
        <v>5</v>
      </c>
      <c r="K243" s="31">
        <v>3.25</v>
      </c>
      <c r="L243" s="43">
        <v>3.5</v>
      </c>
      <c r="M243" s="93" t="s">
        <v>82</v>
      </c>
      <c r="N243" s="10">
        <f t="shared" si="45"/>
        <v>0.5</v>
      </c>
      <c r="O243" s="10">
        <f t="shared" si="45"/>
        <v>0.25</v>
      </c>
      <c r="P243" s="10">
        <f t="shared" si="45"/>
        <v>0.25</v>
      </c>
      <c r="Q243" s="33">
        <v>0</v>
      </c>
      <c r="R243" s="19">
        <v>0.1</v>
      </c>
      <c r="S243" s="102">
        <v>0</v>
      </c>
      <c r="T243" s="19">
        <v>0.4</v>
      </c>
      <c r="U243" s="17">
        <f t="shared" si="44"/>
        <v>4.6875</v>
      </c>
      <c r="V243" s="49"/>
      <c r="W243" s="146"/>
      <c r="X243" s="104">
        <f t="shared" si="37"/>
        <v>5</v>
      </c>
      <c r="Y243" s="63">
        <f t="shared" si="38"/>
        <v>1</v>
      </c>
      <c r="Z243" s="103" t="str">
        <f>VLOOKUP(A243,Participanti!A:E,5,0)</f>
        <v>Bronze</v>
      </c>
    </row>
    <row r="244" spans="1:26" x14ac:dyDescent="0.2">
      <c r="A244" s="42" t="s">
        <v>520</v>
      </c>
      <c r="B244" s="1" t="str">
        <f>VLOOKUP(A244,Participanti!A:B,2,0)</f>
        <v>F</v>
      </c>
      <c r="C244" s="61">
        <v>4</v>
      </c>
      <c r="D244" s="43">
        <v>7.24</v>
      </c>
      <c r="E244" s="44">
        <v>4.099537037037037E-2</v>
      </c>
      <c r="F244" s="44">
        <v>4.1770833333333333E-2</v>
      </c>
      <c r="G244" s="59">
        <f t="shared" si="41"/>
        <v>4.1383101851851851E-2</v>
      </c>
      <c r="H244" s="45">
        <v>15</v>
      </c>
      <c r="I244" s="11">
        <f t="shared" si="42"/>
        <v>5.7158980458358911E-3</v>
      </c>
      <c r="J244" s="31">
        <f t="shared" si="43"/>
        <v>1.81</v>
      </c>
      <c r="K244" s="31">
        <v>0.5</v>
      </c>
      <c r="L244" s="43">
        <v>1</v>
      </c>
      <c r="M244" s="93" t="s">
        <v>82</v>
      </c>
      <c r="N244" s="10">
        <f t="shared" si="45"/>
        <v>0.5</v>
      </c>
      <c r="O244" s="10">
        <f t="shared" si="45"/>
        <v>0.25</v>
      </c>
      <c r="P244" s="10">
        <f t="shared" si="45"/>
        <v>0.25</v>
      </c>
      <c r="Q244" s="33">
        <v>0</v>
      </c>
      <c r="R244" s="19">
        <v>0</v>
      </c>
      <c r="S244" s="102">
        <v>0</v>
      </c>
      <c r="T244" s="19">
        <v>0</v>
      </c>
      <c r="U244" s="17">
        <f t="shared" si="44"/>
        <v>1.28</v>
      </c>
      <c r="V244" s="49"/>
      <c r="W244" s="146"/>
      <c r="X244" s="104">
        <f t="shared" si="37"/>
        <v>3</v>
      </c>
      <c r="Y244" s="63">
        <f t="shared" si="38"/>
        <v>1</v>
      </c>
      <c r="Z244" s="103" t="str">
        <f>VLOOKUP(A244,Participanti!A:E,5,0)</f>
        <v>Bronze</v>
      </c>
    </row>
    <row r="245" spans="1:26" x14ac:dyDescent="0.2">
      <c r="A245" s="42" t="s">
        <v>475</v>
      </c>
      <c r="B245" s="1" t="str">
        <f>VLOOKUP(A245,Participanti!A:B,2,0)</f>
        <v>F</v>
      </c>
      <c r="C245" s="61">
        <v>4</v>
      </c>
      <c r="D245" s="43">
        <v>12.03</v>
      </c>
      <c r="E245" s="44">
        <v>4.1342592592592591E-2</v>
      </c>
      <c r="F245" s="44">
        <v>4.5648148148148146E-2</v>
      </c>
      <c r="G245" s="59">
        <f t="shared" si="41"/>
        <v>4.3495370370370365E-2</v>
      </c>
      <c r="H245" s="45">
        <v>12</v>
      </c>
      <c r="I245" s="11">
        <f t="shared" si="42"/>
        <v>3.6155752593824077E-3</v>
      </c>
      <c r="J245" s="31">
        <f t="shared" si="43"/>
        <v>3.0074999999999998</v>
      </c>
      <c r="K245" s="31">
        <v>4.25</v>
      </c>
      <c r="L245" s="43">
        <v>2</v>
      </c>
      <c r="M245" s="93" t="s">
        <v>83</v>
      </c>
      <c r="N245" s="10">
        <f t="shared" si="45"/>
        <v>0.25</v>
      </c>
      <c r="O245" s="10">
        <f t="shared" si="45"/>
        <v>0.25</v>
      </c>
      <c r="P245" s="10">
        <f t="shared" si="45"/>
        <v>0.5</v>
      </c>
      <c r="Q245" s="33">
        <v>0</v>
      </c>
      <c r="R245" s="19">
        <v>0</v>
      </c>
      <c r="S245" s="102">
        <v>0</v>
      </c>
      <c r="T245" s="19">
        <v>0</v>
      </c>
      <c r="U245" s="17">
        <f t="shared" si="44"/>
        <v>2.8143750000000001</v>
      </c>
      <c r="V245" s="49"/>
      <c r="W245" s="146"/>
      <c r="X245" s="104">
        <f t="shared" si="37"/>
        <v>5</v>
      </c>
      <c r="Y245" s="63">
        <f t="shared" si="38"/>
        <v>1</v>
      </c>
      <c r="Z245" s="103" t="str">
        <f>VLOOKUP(A245,Participanti!A:E,5,0)</f>
        <v>Bronze</v>
      </c>
    </row>
    <row r="246" spans="1:26" x14ac:dyDescent="0.2">
      <c r="A246" s="42" t="s">
        <v>173</v>
      </c>
      <c r="B246" s="1" t="str">
        <f>VLOOKUP(A246,Participanti!A:B,2,0)</f>
        <v>M</v>
      </c>
      <c r="C246" s="61">
        <v>4</v>
      </c>
      <c r="D246" s="43">
        <v>15.06</v>
      </c>
      <c r="E246" s="44">
        <v>5.1944444444444446E-2</v>
      </c>
      <c r="F246" s="44">
        <v>6.21875E-2</v>
      </c>
      <c r="G246" s="59">
        <f t="shared" si="41"/>
        <v>5.7065972222222219E-2</v>
      </c>
      <c r="H246" s="45">
        <v>4</v>
      </c>
      <c r="I246" s="11">
        <f t="shared" si="42"/>
        <v>3.7892411834144898E-3</v>
      </c>
      <c r="J246" s="31">
        <f t="shared" si="43"/>
        <v>3.5857142857142859</v>
      </c>
      <c r="K246" s="31">
        <v>3.5</v>
      </c>
      <c r="L246" s="43">
        <v>0.5</v>
      </c>
      <c r="M246" s="93" t="s">
        <v>82</v>
      </c>
      <c r="N246" s="10">
        <f t="shared" si="45"/>
        <v>0.5</v>
      </c>
      <c r="O246" s="10">
        <f t="shared" si="45"/>
        <v>0.25</v>
      </c>
      <c r="P246" s="10">
        <f t="shared" si="45"/>
        <v>0.25</v>
      </c>
      <c r="Q246" s="33">
        <v>0</v>
      </c>
      <c r="R246" s="19">
        <v>0</v>
      </c>
      <c r="S246" s="102">
        <v>0</v>
      </c>
      <c r="T246" s="19">
        <v>0</v>
      </c>
      <c r="U246" s="17">
        <f t="shared" si="44"/>
        <v>2.7928571428571427</v>
      </c>
      <c r="V246" s="49"/>
      <c r="W246" s="146"/>
      <c r="X246" s="104">
        <f t="shared" si="37"/>
        <v>5</v>
      </c>
      <c r="Y246" s="63">
        <f t="shared" si="38"/>
        <v>1</v>
      </c>
      <c r="Z246" s="103" t="str">
        <f>VLOOKUP(A246,Participanti!A:E,5,0)</f>
        <v>Bronze</v>
      </c>
    </row>
    <row r="247" spans="1:26" x14ac:dyDescent="0.2">
      <c r="A247" s="42" t="s">
        <v>180</v>
      </c>
      <c r="B247" s="1" t="str">
        <f>VLOOKUP(A247,Participanti!A:B,2,0)</f>
        <v>M</v>
      </c>
      <c r="C247" s="61">
        <v>4</v>
      </c>
      <c r="D247" s="43">
        <v>30.02</v>
      </c>
      <c r="E247" s="44">
        <v>0.13434027777777777</v>
      </c>
      <c r="F247" s="44">
        <v>0.13690972222222222</v>
      </c>
      <c r="G247" s="59">
        <f t="shared" si="41"/>
        <v>0.135625</v>
      </c>
      <c r="H247" s="45">
        <v>92</v>
      </c>
      <c r="I247" s="11">
        <f t="shared" si="42"/>
        <v>4.5178214523650898E-3</v>
      </c>
      <c r="J247" s="31">
        <f t="shared" si="43"/>
        <v>5</v>
      </c>
      <c r="K247" s="31">
        <v>2</v>
      </c>
      <c r="L247" s="43">
        <v>2.75</v>
      </c>
      <c r="M247" s="93" t="s">
        <v>82</v>
      </c>
      <c r="N247" s="10">
        <f t="shared" si="45"/>
        <v>0.5</v>
      </c>
      <c r="O247" s="10">
        <f t="shared" si="45"/>
        <v>0.25</v>
      </c>
      <c r="P247" s="10">
        <f t="shared" si="45"/>
        <v>0.25</v>
      </c>
      <c r="Q247" s="33">
        <v>0</v>
      </c>
      <c r="R247" s="19">
        <v>0.4</v>
      </c>
      <c r="S247" s="102">
        <v>0</v>
      </c>
      <c r="T247" s="19">
        <v>0</v>
      </c>
      <c r="U247" s="17">
        <f t="shared" si="44"/>
        <v>4.0875000000000004</v>
      </c>
      <c r="V247" s="49"/>
      <c r="W247" s="146"/>
      <c r="X247" s="104">
        <f t="shared" si="37"/>
        <v>5</v>
      </c>
      <c r="Y247" s="63">
        <f t="shared" si="38"/>
        <v>1</v>
      </c>
      <c r="Z247" s="103" t="str">
        <f>VLOOKUP(A247,Participanti!A:E,5,0)</f>
        <v>Bronze</v>
      </c>
    </row>
    <row r="248" spans="1:26" x14ac:dyDescent="0.2">
      <c r="A248" s="42" t="s">
        <v>186</v>
      </c>
      <c r="B248" s="1" t="str">
        <f>VLOOKUP(A248,Participanti!A:B,2,0)</f>
        <v>M</v>
      </c>
      <c r="C248" s="61">
        <v>4</v>
      </c>
      <c r="D248" s="43">
        <v>15.08</v>
      </c>
      <c r="E248" s="44">
        <v>4.8912037037037039E-2</v>
      </c>
      <c r="F248" s="44">
        <v>4.8912037037037039E-2</v>
      </c>
      <c r="G248" s="59">
        <f t="shared" si="41"/>
        <v>4.8912037037037039E-2</v>
      </c>
      <c r="H248" s="45">
        <v>84</v>
      </c>
      <c r="I248" s="11">
        <f t="shared" si="42"/>
        <v>3.2435037822968857E-3</v>
      </c>
      <c r="J248" s="31">
        <f t="shared" si="43"/>
        <v>3.5904761904761902</v>
      </c>
      <c r="K248" s="31">
        <v>4.25</v>
      </c>
      <c r="L248" s="43">
        <v>0.75</v>
      </c>
      <c r="M248" s="93" t="s">
        <v>83</v>
      </c>
      <c r="N248" s="10">
        <f t="shared" si="45"/>
        <v>0.25</v>
      </c>
      <c r="O248" s="10">
        <f t="shared" si="45"/>
        <v>0.25</v>
      </c>
      <c r="P248" s="10">
        <f t="shared" si="45"/>
        <v>0.5</v>
      </c>
      <c r="Q248" s="33">
        <v>0</v>
      </c>
      <c r="R248" s="19">
        <v>0</v>
      </c>
      <c r="S248" s="102">
        <v>0</v>
      </c>
      <c r="T248" s="19">
        <v>0</v>
      </c>
      <c r="U248" s="17">
        <f t="shared" si="44"/>
        <v>2.3351190476190475</v>
      </c>
      <c r="V248" s="49"/>
      <c r="W248" s="146"/>
      <c r="X248" s="104">
        <f t="shared" si="37"/>
        <v>4</v>
      </c>
      <c r="Y248" s="63">
        <f t="shared" si="38"/>
        <v>1</v>
      </c>
      <c r="Z248" s="103" t="str">
        <f>VLOOKUP(A248,Participanti!A:E,5,0)</f>
        <v>Bronze</v>
      </c>
    </row>
    <row r="249" spans="1:26" x14ac:dyDescent="0.2">
      <c r="A249" s="42" t="s">
        <v>312</v>
      </c>
      <c r="B249" s="1" t="str">
        <f>VLOOKUP(A249,Participanti!A:B,2,0)</f>
        <v>M</v>
      </c>
      <c r="C249" s="61">
        <v>4</v>
      </c>
      <c r="D249" s="43">
        <v>21.12</v>
      </c>
      <c r="E249" s="44">
        <v>7.6076388888888888E-2</v>
      </c>
      <c r="F249" s="44">
        <v>7.7175925925925926E-2</v>
      </c>
      <c r="G249" s="59">
        <f t="shared" si="41"/>
        <v>7.6626157407407414E-2</v>
      </c>
      <c r="H249" s="45">
        <v>197</v>
      </c>
      <c r="I249" s="11">
        <f t="shared" si="42"/>
        <v>3.6281324530022447E-3</v>
      </c>
      <c r="J249" s="31">
        <f t="shared" si="43"/>
        <v>5</v>
      </c>
      <c r="K249" s="31">
        <v>3.75</v>
      </c>
      <c r="L249" s="43">
        <v>1.5</v>
      </c>
      <c r="M249" s="93" t="s">
        <v>83</v>
      </c>
      <c r="N249" s="10">
        <f t="shared" si="45"/>
        <v>0.25</v>
      </c>
      <c r="O249" s="10">
        <f t="shared" si="45"/>
        <v>0.25</v>
      </c>
      <c r="P249" s="10">
        <f t="shared" si="45"/>
        <v>0.5</v>
      </c>
      <c r="Q249" s="33">
        <v>0</v>
      </c>
      <c r="R249" s="19">
        <v>0</v>
      </c>
      <c r="S249" s="102">
        <v>0</v>
      </c>
      <c r="T249" s="19">
        <v>0</v>
      </c>
      <c r="U249" s="17">
        <f t="shared" si="44"/>
        <v>2.9375</v>
      </c>
      <c r="V249" s="49"/>
      <c r="W249" s="146"/>
      <c r="X249" s="104">
        <f t="shared" si="37"/>
        <v>5</v>
      </c>
      <c r="Y249" s="63">
        <f t="shared" si="38"/>
        <v>1</v>
      </c>
      <c r="Z249" s="103" t="str">
        <f>VLOOKUP(A249,Participanti!A:E,5,0)</f>
        <v>Bronze</v>
      </c>
    </row>
    <row r="250" spans="1:26" x14ac:dyDescent="0.2">
      <c r="A250" s="42" t="s">
        <v>524</v>
      </c>
      <c r="B250" s="1" t="str">
        <f>VLOOKUP(A250,Participanti!A:B,2,0)</f>
        <v>F</v>
      </c>
      <c r="C250" s="61">
        <v>4</v>
      </c>
      <c r="D250" s="43">
        <v>9.51</v>
      </c>
      <c r="E250" s="44">
        <v>5.1145833333333335E-2</v>
      </c>
      <c r="F250" s="44">
        <v>5.1145833333333335E-2</v>
      </c>
      <c r="G250" s="59">
        <f t="shared" si="41"/>
        <v>5.1145833333333335E-2</v>
      </c>
      <c r="H250" s="45">
        <v>577</v>
      </c>
      <c r="I250" s="11">
        <f t="shared" si="42"/>
        <v>5.3781107606028743E-3</v>
      </c>
      <c r="J250" s="31">
        <f t="shared" si="43"/>
        <v>2.3774999999999999</v>
      </c>
      <c r="K250" s="31">
        <v>0.5</v>
      </c>
      <c r="L250" s="43">
        <v>0.5</v>
      </c>
      <c r="M250" s="93" t="s">
        <v>82</v>
      </c>
      <c r="N250" s="10">
        <f t="shared" si="45"/>
        <v>0.5</v>
      </c>
      <c r="O250" s="10">
        <f t="shared" si="45"/>
        <v>0.25</v>
      </c>
      <c r="P250" s="10">
        <f t="shared" si="45"/>
        <v>0.25</v>
      </c>
      <c r="Q250" s="33">
        <v>0.38466666666666666</v>
      </c>
      <c r="R250" s="19">
        <v>0</v>
      </c>
      <c r="S250" s="102">
        <v>0</v>
      </c>
      <c r="T250" s="19">
        <v>0</v>
      </c>
      <c r="U250" s="17">
        <f t="shared" si="44"/>
        <v>1.8234166666666667</v>
      </c>
      <c r="V250" s="49"/>
      <c r="W250" s="146"/>
      <c r="X250" s="104">
        <f t="shared" si="37"/>
        <v>4</v>
      </c>
      <c r="Y250" s="63">
        <f t="shared" si="38"/>
        <v>1</v>
      </c>
      <c r="Z250" s="103" t="str">
        <f>VLOOKUP(A250,Participanti!A:E,5,0)</f>
        <v>Bronze</v>
      </c>
    </row>
    <row r="251" spans="1:26" x14ac:dyDescent="0.2">
      <c r="A251" s="42" t="s">
        <v>205</v>
      </c>
      <c r="B251" s="1" t="str">
        <f>VLOOKUP(A251,Participanti!A:B,2,0)</f>
        <v>M</v>
      </c>
      <c r="C251" s="61">
        <v>4</v>
      </c>
      <c r="D251" s="43">
        <v>4.51</v>
      </c>
      <c r="E251" s="44">
        <v>1.96875E-2</v>
      </c>
      <c r="F251" s="44">
        <v>2.0034722222222221E-2</v>
      </c>
      <c r="G251" s="59">
        <f t="shared" si="41"/>
        <v>1.9861111111111111E-2</v>
      </c>
      <c r="H251" s="45">
        <v>0</v>
      </c>
      <c r="I251" s="11">
        <f t="shared" si="42"/>
        <v>4.4037940379403791E-3</v>
      </c>
      <c r="J251" s="31">
        <f t="shared" si="43"/>
        <v>1.0738095238095238</v>
      </c>
      <c r="K251" s="31">
        <v>2</v>
      </c>
      <c r="L251" s="43">
        <v>0.75</v>
      </c>
      <c r="M251" s="93" t="s">
        <v>83</v>
      </c>
      <c r="N251" s="10">
        <f t="shared" si="45"/>
        <v>0.25</v>
      </c>
      <c r="O251" s="10">
        <f t="shared" si="45"/>
        <v>0.25</v>
      </c>
      <c r="P251" s="10">
        <f t="shared" si="45"/>
        <v>0.5</v>
      </c>
      <c r="Q251" s="33">
        <v>0</v>
      </c>
      <c r="R251" s="19">
        <v>0</v>
      </c>
      <c r="S251" s="102">
        <v>0</v>
      </c>
      <c r="T251" s="19">
        <v>0</v>
      </c>
      <c r="U251" s="17">
        <f t="shared" si="44"/>
        <v>1.1434523809523809</v>
      </c>
      <c r="V251" s="49"/>
      <c r="W251" s="146"/>
      <c r="X251" s="104">
        <f t="shared" si="37"/>
        <v>4</v>
      </c>
      <c r="Y251" s="63">
        <f t="shared" si="38"/>
        <v>1</v>
      </c>
      <c r="Z251" s="103" t="str">
        <f>VLOOKUP(A251,Participanti!A:E,5,0)</f>
        <v>Bronze</v>
      </c>
    </row>
    <row r="252" spans="1:26" x14ac:dyDescent="0.2">
      <c r="A252" s="42" t="s">
        <v>347</v>
      </c>
      <c r="B252" s="1" t="str">
        <f>VLOOKUP(A252,Participanti!A:B,2,0)</f>
        <v>M</v>
      </c>
      <c r="C252" s="61">
        <v>4</v>
      </c>
      <c r="D252" s="43">
        <v>12.11</v>
      </c>
      <c r="E252" s="44">
        <v>4.7569444444444442E-2</v>
      </c>
      <c r="F252" s="44">
        <v>5.2662037037037035E-2</v>
      </c>
      <c r="G252" s="59">
        <f t="shared" si="41"/>
        <v>5.0115740740740738E-2</v>
      </c>
      <c r="H252" s="45">
        <v>466</v>
      </c>
      <c r="I252" s="11">
        <f t="shared" si="42"/>
        <v>4.1383766094748751E-3</v>
      </c>
      <c r="J252" s="31">
        <f t="shared" si="43"/>
        <v>2.8833333333333329</v>
      </c>
      <c r="K252" s="31">
        <v>3</v>
      </c>
      <c r="L252" s="43">
        <v>0.75</v>
      </c>
      <c r="M252" s="93" t="s">
        <v>83</v>
      </c>
      <c r="N252" s="10">
        <f t="shared" si="45"/>
        <v>0.25</v>
      </c>
      <c r="O252" s="10">
        <f t="shared" si="45"/>
        <v>0.25</v>
      </c>
      <c r="P252" s="10">
        <f t="shared" si="45"/>
        <v>0.5</v>
      </c>
      <c r="Q252" s="33">
        <v>0.31066666666666665</v>
      </c>
      <c r="R252" s="19">
        <v>0</v>
      </c>
      <c r="S252" s="102">
        <v>0</v>
      </c>
      <c r="T252" s="19">
        <v>0</v>
      </c>
      <c r="U252" s="17">
        <f t="shared" si="44"/>
        <v>2.1564999999999999</v>
      </c>
      <c r="V252" s="49"/>
      <c r="W252" s="146"/>
      <c r="X252" s="104">
        <f t="shared" si="37"/>
        <v>5</v>
      </c>
      <c r="Y252" s="63">
        <f t="shared" si="38"/>
        <v>1</v>
      </c>
      <c r="Z252" s="103" t="str">
        <f>VLOOKUP(A252,Participanti!A:E,5,0)</f>
        <v>Bronze</v>
      </c>
    </row>
    <row r="253" spans="1:26" x14ac:dyDescent="0.2">
      <c r="A253" s="42" t="s">
        <v>522</v>
      </c>
      <c r="B253" s="1" t="str">
        <f>VLOOKUP(A253,Participanti!A:B,2,0)</f>
        <v>F</v>
      </c>
      <c r="C253" s="61">
        <v>4</v>
      </c>
      <c r="D253" s="43">
        <v>13.17</v>
      </c>
      <c r="E253" s="44">
        <v>5.0069444444444444E-2</v>
      </c>
      <c r="F253" s="44">
        <v>5.3078703703703704E-2</v>
      </c>
      <c r="G253" s="59">
        <f t="shared" si="41"/>
        <v>5.1574074074074078E-2</v>
      </c>
      <c r="H253" s="45">
        <v>12</v>
      </c>
      <c r="I253" s="11">
        <f t="shared" si="42"/>
        <v>3.9160268848955262E-3</v>
      </c>
      <c r="J253" s="31">
        <f t="shared" si="43"/>
        <v>3.2925</v>
      </c>
      <c r="K253" s="31">
        <v>3.75</v>
      </c>
      <c r="L253" s="43">
        <v>2.75</v>
      </c>
      <c r="M253" s="93" t="s">
        <v>539</v>
      </c>
      <c r="N253" s="10">
        <f t="shared" si="45"/>
        <v>0.25</v>
      </c>
      <c r="O253" s="10">
        <f t="shared" si="45"/>
        <v>0.25</v>
      </c>
      <c r="P253" s="10">
        <f t="shared" si="45"/>
        <v>0.25</v>
      </c>
      <c r="Q253" s="33">
        <v>0</v>
      </c>
      <c r="R253" s="19">
        <v>0</v>
      </c>
      <c r="S253" s="102">
        <v>0</v>
      </c>
      <c r="T253" s="19">
        <v>0</v>
      </c>
      <c r="U253" s="17">
        <f t="shared" si="44"/>
        <v>2.4481250000000001</v>
      </c>
      <c r="V253" s="49"/>
      <c r="W253" s="146"/>
      <c r="X253" s="104">
        <f t="shared" si="37"/>
        <v>1</v>
      </c>
      <c r="Y253" s="63">
        <f t="shared" si="38"/>
        <v>1</v>
      </c>
      <c r="Z253" s="103" t="str">
        <f>VLOOKUP(A253,Participanti!A:E,5,0)</f>
        <v>Bronze</v>
      </c>
    </row>
    <row r="254" spans="1:26" x14ac:dyDescent="0.2">
      <c r="A254" s="42" t="s">
        <v>523</v>
      </c>
      <c r="B254" s="1" t="str">
        <f>VLOOKUP(A254,Participanti!A:B,2,0)</f>
        <v>M</v>
      </c>
      <c r="C254" s="61">
        <v>4</v>
      </c>
      <c r="D254" s="43">
        <v>24.79</v>
      </c>
      <c r="E254" s="44">
        <v>0.10740740740740741</v>
      </c>
      <c r="F254" s="44">
        <v>0.10803240740740741</v>
      </c>
      <c r="G254" s="59">
        <f t="shared" si="41"/>
        <v>0.10771990740740742</v>
      </c>
      <c r="H254" s="45">
        <v>776</v>
      </c>
      <c r="I254" s="11">
        <f t="shared" si="42"/>
        <v>4.3452967893266407E-3</v>
      </c>
      <c r="J254" s="31">
        <f t="shared" si="43"/>
        <v>5</v>
      </c>
      <c r="K254" s="31">
        <v>2.5</v>
      </c>
      <c r="L254" s="43">
        <v>2.75</v>
      </c>
      <c r="M254" s="93" t="s">
        <v>82</v>
      </c>
      <c r="N254" s="10">
        <f t="shared" si="45"/>
        <v>0.5</v>
      </c>
      <c r="O254" s="10">
        <f t="shared" si="45"/>
        <v>0.25</v>
      </c>
      <c r="P254" s="10">
        <f t="shared" si="45"/>
        <v>0.25</v>
      </c>
      <c r="Q254" s="33">
        <v>0.51733333333333331</v>
      </c>
      <c r="R254" s="19">
        <v>0.1</v>
      </c>
      <c r="S254" s="102">
        <v>0</v>
      </c>
      <c r="T254" s="19">
        <v>0</v>
      </c>
      <c r="U254" s="17">
        <f t="shared" si="44"/>
        <v>4.4298333333333328</v>
      </c>
      <c r="V254" s="49"/>
      <c r="W254" s="146"/>
      <c r="X254" s="104">
        <f t="shared" si="37"/>
        <v>5</v>
      </c>
      <c r="Y254" s="63">
        <f t="shared" si="38"/>
        <v>1</v>
      </c>
      <c r="Z254" s="103" t="str">
        <f>VLOOKUP(A254,Participanti!A:E,5,0)</f>
        <v>Bronze</v>
      </c>
    </row>
    <row r="255" spans="1:26" x14ac:dyDescent="0.2">
      <c r="A255" s="42" t="s">
        <v>468</v>
      </c>
      <c r="B255" s="1" t="str">
        <f>VLOOKUP(A255,Participanti!A:B,2,0)</f>
        <v>M</v>
      </c>
      <c r="C255" s="61">
        <v>4</v>
      </c>
      <c r="D255" s="43">
        <v>15</v>
      </c>
      <c r="E255" s="44">
        <v>6.2152777777777779E-2</v>
      </c>
      <c r="F255" s="44">
        <v>7.5196759259259255E-2</v>
      </c>
      <c r="G255" s="59">
        <f t="shared" si="41"/>
        <v>6.8674768518518517E-2</v>
      </c>
      <c r="H255" s="45">
        <v>32</v>
      </c>
      <c r="I255" s="11">
        <f t="shared" si="42"/>
        <v>4.578317901234568E-3</v>
      </c>
      <c r="J255" s="31">
        <f t="shared" si="43"/>
        <v>3.5714285714285712</v>
      </c>
      <c r="K255" s="31">
        <v>1.5</v>
      </c>
      <c r="L255" s="43">
        <v>1.75</v>
      </c>
      <c r="M255" s="93" t="s">
        <v>82</v>
      </c>
      <c r="N255" s="10">
        <f t="shared" si="45"/>
        <v>0.5</v>
      </c>
      <c r="O255" s="10">
        <f t="shared" si="45"/>
        <v>0.25</v>
      </c>
      <c r="P255" s="10">
        <f t="shared" si="45"/>
        <v>0.25</v>
      </c>
      <c r="Q255" s="33">
        <v>0</v>
      </c>
      <c r="R255" s="19">
        <v>0</v>
      </c>
      <c r="S255" s="102">
        <v>0</v>
      </c>
      <c r="T255" s="19">
        <v>0</v>
      </c>
      <c r="U255" s="17">
        <f t="shared" si="44"/>
        <v>2.5982142857142856</v>
      </c>
      <c r="V255" s="49"/>
      <c r="W255" s="146"/>
      <c r="X255" s="104">
        <f t="shared" si="37"/>
        <v>5</v>
      </c>
      <c r="Y255" s="63">
        <f t="shared" si="38"/>
        <v>1</v>
      </c>
      <c r="Z255" s="103" t="str">
        <f>VLOOKUP(A255,Participanti!A:E,5,0)</f>
        <v>Bronze</v>
      </c>
    </row>
    <row r="256" spans="1:26" x14ac:dyDescent="0.2">
      <c r="A256" s="42" t="s">
        <v>518</v>
      </c>
      <c r="B256" s="1" t="str">
        <f>VLOOKUP(A256,Participanti!A:B,2,0)</f>
        <v>M</v>
      </c>
      <c r="C256" s="61">
        <v>4</v>
      </c>
      <c r="D256" s="43">
        <v>21.23</v>
      </c>
      <c r="E256" s="44">
        <v>5.6458333333333333E-2</v>
      </c>
      <c r="F256" s="44">
        <v>5.6458333333333333E-2</v>
      </c>
      <c r="G256" s="59">
        <f t="shared" si="41"/>
        <v>5.6458333333333333E-2</v>
      </c>
      <c r="H256" s="45">
        <v>0</v>
      </c>
      <c r="I256" s="11">
        <f t="shared" si="42"/>
        <v>2.6593656775003925E-3</v>
      </c>
      <c r="J256" s="31">
        <f t="shared" si="43"/>
        <v>5</v>
      </c>
      <c r="K256" s="31">
        <v>5</v>
      </c>
      <c r="L256" s="43">
        <v>2.5</v>
      </c>
      <c r="M256" s="93" t="s">
        <v>80</v>
      </c>
      <c r="N256" s="10">
        <f t="shared" si="45"/>
        <v>0.25</v>
      </c>
      <c r="O256" s="10">
        <f t="shared" si="45"/>
        <v>0.5</v>
      </c>
      <c r="P256" s="10">
        <f t="shared" si="45"/>
        <v>0.25</v>
      </c>
      <c r="Q256" s="33">
        <v>0</v>
      </c>
      <c r="R256" s="19">
        <v>0</v>
      </c>
      <c r="S256" s="102">
        <v>0.89999999999999991</v>
      </c>
      <c r="T256" s="19">
        <v>0</v>
      </c>
      <c r="U256" s="17">
        <f t="shared" si="44"/>
        <v>5.2750000000000004</v>
      </c>
      <c r="V256" s="49"/>
      <c r="W256" s="146"/>
      <c r="X256" s="104">
        <f t="shared" si="37"/>
        <v>5</v>
      </c>
      <c r="Y256" s="63">
        <f t="shared" si="38"/>
        <v>1</v>
      </c>
      <c r="Z256" s="103" t="str">
        <f>VLOOKUP(A256,Participanti!A:E,5,0)</f>
        <v>Bronze</v>
      </c>
    </row>
    <row r="257" spans="1:26" x14ac:dyDescent="0.2">
      <c r="A257" s="42" t="s">
        <v>234</v>
      </c>
      <c r="B257" s="1" t="str">
        <f>VLOOKUP(A257,Participanti!A:B,2,0)</f>
        <v>M</v>
      </c>
      <c r="C257" s="61">
        <v>4</v>
      </c>
      <c r="D257" s="43">
        <v>12</v>
      </c>
      <c r="E257" s="44">
        <v>4.0347222222222222E-2</v>
      </c>
      <c r="F257" s="44">
        <v>4.0601851851851854E-2</v>
      </c>
      <c r="G257" s="59">
        <f t="shared" si="41"/>
        <v>4.0474537037037038E-2</v>
      </c>
      <c r="H257" s="45">
        <v>39</v>
      </c>
      <c r="I257" s="11">
        <f t="shared" si="42"/>
        <v>3.372878086419753E-3</v>
      </c>
      <c r="J257" s="31">
        <f t="shared" si="43"/>
        <v>2.8571428571428572</v>
      </c>
      <c r="K257" s="31">
        <v>4</v>
      </c>
      <c r="L257" s="43">
        <v>0.5</v>
      </c>
      <c r="M257" s="93" t="s">
        <v>80</v>
      </c>
      <c r="N257" s="10">
        <f t="shared" si="45"/>
        <v>0.25</v>
      </c>
      <c r="O257" s="10">
        <f t="shared" si="45"/>
        <v>0.5</v>
      </c>
      <c r="P257" s="10">
        <f t="shared" si="45"/>
        <v>0.25</v>
      </c>
      <c r="Q257" s="33">
        <v>0</v>
      </c>
      <c r="R257" s="19">
        <v>0</v>
      </c>
      <c r="S257" s="102">
        <v>0</v>
      </c>
      <c r="T257" s="19">
        <v>0</v>
      </c>
      <c r="U257" s="17">
        <f t="shared" si="44"/>
        <v>2.8392857142857144</v>
      </c>
      <c r="V257" s="49"/>
      <c r="W257" s="146"/>
      <c r="X257" s="104">
        <f t="shared" si="37"/>
        <v>3</v>
      </c>
      <c r="Y257" s="63">
        <f t="shared" si="38"/>
        <v>1</v>
      </c>
      <c r="Z257" s="103" t="str">
        <f>VLOOKUP(A257,Participanti!A:E,5,0)</f>
        <v>Bronze</v>
      </c>
    </row>
    <row r="258" spans="1:26" x14ac:dyDescent="0.2">
      <c r="A258" s="42" t="s">
        <v>248</v>
      </c>
      <c r="B258" s="1" t="str">
        <f>VLOOKUP(A258,Participanti!A:B,2,0)</f>
        <v>F</v>
      </c>
      <c r="C258" s="61">
        <v>4</v>
      </c>
      <c r="D258" s="43">
        <v>2.68</v>
      </c>
      <c r="E258" s="44">
        <v>8.9930555555555562E-3</v>
      </c>
      <c r="F258" s="44">
        <v>8.9930555555555562E-3</v>
      </c>
      <c r="G258" s="59">
        <f t="shared" si="41"/>
        <v>8.9930555555555562E-3</v>
      </c>
      <c r="H258" s="45">
        <v>22</v>
      </c>
      <c r="I258" s="11">
        <f t="shared" si="42"/>
        <v>3.3556177446102818E-3</v>
      </c>
      <c r="J258" s="31">
        <f t="shared" si="43"/>
        <v>0.67</v>
      </c>
      <c r="K258" s="31">
        <v>4.5</v>
      </c>
      <c r="L258" s="43">
        <v>1.25</v>
      </c>
      <c r="M258" s="93" t="s">
        <v>80</v>
      </c>
      <c r="N258" s="10">
        <f t="shared" si="45"/>
        <v>0.25</v>
      </c>
      <c r="O258" s="10">
        <f t="shared" si="45"/>
        <v>0.5</v>
      </c>
      <c r="P258" s="10">
        <f t="shared" si="45"/>
        <v>0.25</v>
      </c>
      <c r="Q258" s="33">
        <v>0</v>
      </c>
      <c r="R258" s="19">
        <v>0</v>
      </c>
      <c r="S258" s="102">
        <v>0</v>
      </c>
      <c r="T258" s="19">
        <v>0</v>
      </c>
      <c r="U258" s="17">
        <f t="shared" si="44"/>
        <v>2.73</v>
      </c>
      <c r="V258" s="49"/>
      <c r="W258" s="146"/>
      <c r="X258" s="104">
        <f t="shared" ref="X258:X321" si="46">COUNTIFS(A:A,A258,M:M,M258)</f>
        <v>1</v>
      </c>
      <c r="Y258" s="63">
        <f t="shared" ref="Y258:Y321" si="47">COUNTIFS(A:A,A258,C:C,C258)</f>
        <v>1</v>
      </c>
      <c r="Z258" s="103" t="str">
        <f>VLOOKUP(A258,Participanti!A:E,5,0)</f>
        <v>Bronze</v>
      </c>
    </row>
    <row r="259" spans="1:26" x14ac:dyDescent="0.2">
      <c r="A259" s="42" t="s">
        <v>250</v>
      </c>
      <c r="B259" s="1" t="str">
        <f>VLOOKUP(A259,Participanti!A:B,2,0)</f>
        <v>F</v>
      </c>
      <c r="C259" s="61">
        <v>4</v>
      </c>
      <c r="D259" s="43">
        <v>15.08</v>
      </c>
      <c r="E259" s="44">
        <v>9.2650462962962962E-2</v>
      </c>
      <c r="F259" s="44">
        <v>9.2673611111111109E-2</v>
      </c>
      <c r="G259" s="59">
        <f t="shared" si="41"/>
        <v>9.2662037037037043E-2</v>
      </c>
      <c r="H259" s="45">
        <v>440</v>
      </c>
      <c r="I259" s="11">
        <f t="shared" si="42"/>
        <v>6.1446974162491404E-3</v>
      </c>
      <c r="J259" s="31">
        <f t="shared" si="43"/>
        <v>3.77</v>
      </c>
      <c r="K259" s="31">
        <v>0.5</v>
      </c>
      <c r="L259" s="43">
        <v>1</v>
      </c>
      <c r="M259" s="93" t="s">
        <v>82</v>
      </c>
      <c r="N259" s="10">
        <f t="shared" si="45"/>
        <v>0.5</v>
      </c>
      <c r="O259" s="10">
        <f t="shared" si="45"/>
        <v>0.25</v>
      </c>
      <c r="P259" s="10">
        <f t="shared" si="45"/>
        <v>0.25</v>
      </c>
      <c r="Q259" s="33">
        <v>0</v>
      </c>
      <c r="R259" s="19">
        <v>0</v>
      </c>
      <c r="S259" s="102">
        <v>0</v>
      </c>
      <c r="T259" s="19">
        <v>0</v>
      </c>
      <c r="U259" s="17">
        <f t="shared" si="44"/>
        <v>2.2599999999999998</v>
      </c>
      <c r="V259" s="49"/>
      <c r="W259" s="146"/>
      <c r="X259" s="104">
        <f t="shared" si="46"/>
        <v>5</v>
      </c>
      <c r="Y259" s="63">
        <f t="shared" si="47"/>
        <v>1</v>
      </c>
      <c r="Z259" s="103" t="str">
        <f>VLOOKUP(A259,Participanti!A:E,5,0)</f>
        <v>Bronze</v>
      </c>
    </row>
    <row r="260" spans="1:26" x14ac:dyDescent="0.2">
      <c r="A260" s="42" t="s">
        <v>252</v>
      </c>
      <c r="B260" s="1" t="str">
        <f>VLOOKUP(A260,Participanti!A:B,2,0)</f>
        <v>M</v>
      </c>
      <c r="C260" s="61">
        <v>4</v>
      </c>
      <c r="D260" s="43">
        <v>30.28</v>
      </c>
      <c r="E260" s="44">
        <v>0.12709490740740742</v>
      </c>
      <c r="F260" s="44">
        <v>0.13975694444444445</v>
      </c>
      <c r="G260" s="59">
        <f t="shared" si="41"/>
        <v>0.13342592592592595</v>
      </c>
      <c r="H260" s="45">
        <v>51</v>
      </c>
      <c r="I260" s="11">
        <f t="shared" si="42"/>
        <v>4.4064044229169732E-3</v>
      </c>
      <c r="J260" s="31">
        <f t="shared" si="43"/>
        <v>5</v>
      </c>
      <c r="K260" s="31">
        <v>2</v>
      </c>
      <c r="L260" s="43">
        <v>4.25</v>
      </c>
      <c r="M260" s="93" t="s">
        <v>83</v>
      </c>
      <c r="N260" s="10">
        <f t="shared" si="45"/>
        <v>0.25</v>
      </c>
      <c r="O260" s="10">
        <f t="shared" si="45"/>
        <v>0.25</v>
      </c>
      <c r="P260" s="10">
        <f t="shared" si="45"/>
        <v>0.5</v>
      </c>
      <c r="Q260" s="33">
        <v>0</v>
      </c>
      <c r="R260" s="19">
        <v>0.4</v>
      </c>
      <c r="S260" s="102">
        <v>0</v>
      </c>
      <c r="T260" s="19">
        <v>0</v>
      </c>
      <c r="U260" s="17">
        <f t="shared" si="44"/>
        <v>4.2750000000000004</v>
      </c>
      <c r="V260" s="49"/>
      <c r="W260" s="146"/>
      <c r="X260" s="104">
        <f t="shared" si="46"/>
        <v>4</v>
      </c>
      <c r="Y260" s="63">
        <f t="shared" si="47"/>
        <v>1</v>
      </c>
      <c r="Z260" s="103" t="str">
        <f>VLOOKUP(A260,Participanti!A:E,5,0)</f>
        <v>Bronze</v>
      </c>
    </row>
    <row r="261" spans="1:26" x14ac:dyDescent="0.2">
      <c r="A261" s="42" t="s">
        <v>53</v>
      </c>
      <c r="B261" s="1" t="str">
        <f>VLOOKUP(A261,Participanti!A:B,2,0)</f>
        <v>M</v>
      </c>
      <c r="C261" s="61">
        <v>4</v>
      </c>
      <c r="D261" s="43">
        <v>11.89</v>
      </c>
      <c r="E261" s="44">
        <v>4.4259259259259262E-2</v>
      </c>
      <c r="F261" s="44">
        <v>4.431712962962963E-2</v>
      </c>
      <c r="G261" s="59">
        <f t="shared" si="41"/>
        <v>4.4288194444444443E-2</v>
      </c>
      <c r="H261" s="45">
        <v>49</v>
      </c>
      <c r="I261" s="11">
        <f t="shared" si="42"/>
        <v>3.7248271189608446E-3</v>
      </c>
      <c r="J261" s="31">
        <f t="shared" si="43"/>
        <v>2.8309523809523811</v>
      </c>
      <c r="K261" s="31">
        <v>3.5</v>
      </c>
      <c r="L261" s="43">
        <v>4.25</v>
      </c>
      <c r="M261" s="93" t="s">
        <v>83</v>
      </c>
      <c r="N261" s="10">
        <f t="shared" ref="N261:P267" si="48">IF($M261=N$1,50%,25%)</f>
        <v>0.25</v>
      </c>
      <c r="O261" s="10">
        <f t="shared" si="48"/>
        <v>0.25</v>
      </c>
      <c r="P261" s="10">
        <f t="shared" si="48"/>
        <v>0.5</v>
      </c>
      <c r="Q261" s="33">
        <v>0</v>
      </c>
      <c r="R261" s="19">
        <v>0</v>
      </c>
      <c r="S261" s="102">
        <v>0</v>
      </c>
      <c r="T261" s="19">
        <v>0</v>
      </c>
      <c r="U261" s="17">
        <f t="shared" si="44"/>
        <v>3.7077380952380952</v>
      </c>
      <c r="V261" s="49"/>
      <c r="W261" s="146"/>
      <c r="X261" s="104">
        <f t="shared" si="46"/>
        <v>5</v>
      </c>
      <c r="Y261" s="63">
        <f t="shared" si="47"/>
        <v>1</v>
      </c>
      <c r="Z261" s="103" t="str">
        <f>VLOOKUP(A261,Participanti!A:E,5,0)</f>
        <v>Bronze</v>
      </c>
    </row>
    <row r="262" spans="1:26" x14ac:dyDescent="0.2">
      <c r="A262" s="42" t="s">
        <v>274</v>
      </c>
      <c r="B262" s="1" t="str">
        <f>VLOOKUP(A262,Participanti!A:B,2,0)</f>
        <v>M</v>
      </c>
      <c r="C262" s="61">
        <v>4</v>
      </c>
      <c r="D262" s="43">
        <v>10.9</v>
      </c>
      <c r="E262" s="44">
        <v>4.8287037037037038E-2</v>
      </c>
      <c r="F262" s="44">
        <v>6.2870370370370368E-2</v>
      </c>
      <c r="G262" s="59">
        <f t="shared" si="41"/>
        <v>5.55787037037037E-2</v>
      </c>
      <c r="H262" s="45">
        <v>193</v>
      </c>
      <c r="I262" s="11">
        <f t="shared" si="42"/>
        <v>5.0989636425416238E-3</v>
      </c>
      <c r="J262" s="31">
        <f t="shared" si="43"/>
        <v>2.5952380952380953</v>
      </c>
      <c r="K262" s="31">
        <v>0.5</v>
      </c>
      <c r="L262" s="43">
        <v>1.25</v>
      </c>
      <c r="M262" s="93" t="s">
        <v>82</v>
      </c>
      <c r="N262" s="10">
        <f t="shared" si="48"/>
        <v>0.5</v>
      </c>
      <c r="O262" s="10">
        <f t="shared" si="48"/>
        <v>0.25</v>
      </c>
      <c r="P262" s="10">
        <f t="shared" si="48"/>
        <v>0.25</v>
      </c>
      <c r="Q262" s="33">
        <v>0</v>
      </c>
      <c r="R262" s="19">
        <v>0</v>
      </c>
      <c r="S262" s="102">
        <v>0</v>
      </c>
      <c r="T262" s="19">
        <v>0.4</v>
      </c>
      <c r="U262" s="17">
        <f t="shared" si="44"/>
        <v>2.1351190476190478</v>
      </c>
      <c r="V262" s="49"/>
      <c r="W262" s="146"/>
      <c r="X262" s="104">
        <f t="shared" si="46"/>
        <v>5</v>
      </c>
      <c r="Y262" s="63">
        <f t="shared" si="47"/>
        <v>1</v>
      </c>
      <c r="Z262" s="103" t="str">
        <f>VLOOKUP(A262,Participanti!A:E,5,0)</f>
        <v>Bronze</v>
      </c>
    </row>
    <row r="263" spans="1:26" x14ac:dyDescent="0.2">
      <c r="A263" s="42" t="s">
        <v>279</v>
      </c>
      <c r="B263" s="1" t="str">
        <f>VLOOKUP(A263,Participanti!A:B,2,0)</f>
        <v>F</v>
      </c>
      <c r="C263" s="61">
        <v>4</v>
      </c>
      <c r="D263" s="43">
        <v>13.91</v>
      </c>
      <c r="E263" s="44">
        <v>7.3530092592592591E-2</v>
      </c>
      <c r="F263" s="44">
        <v>9.3483796296296301E-2</v>
      </c>
      <c r="G263" s="59">
        <f t="shared" si="41"/>
        <v>8.3506944444444453E-2</v>
      </c>
      <c r="H263" s="45">
        <v>460</v>
      </c>
      <c r="I263" s="11">
        <f t="shared" si="42"/>
        <v>6.0033748701973011E-3</v>
      </c>
      <c r="J263" s="31">
        <f t="shared" si="43"/>
        <v>3.4775</v>
      </c>
      <c r="K263" s="31">
        <v>0.5</v>
      </c>
      <c r="L263" s="43">
        <v>0.25</v>
      </c>
      <c r="M263" s="93" t="s">
        <v>82</v>
      </c>
      <c r="N263" s="10">
        <f t="shared" si="48"/>
        <v>0.5</v>
      </c>
      <c r="O263" s="10">
        <f t="shared" si="48"/>
        <v>0.25</v>
      </c>
      <c r="P263" s="10">
        <f t="shared" si="48"/>
        <v>0.25</v>
      </c>
      <c r="Q263" s="33">
        <v>0</v>
      </c>
      <c r="R263" s="19">
        <v>0</v>
      </c>
      <c r="S263" s="102">
        <v>0</v>
      </c>
      <c r="T263" s="19">
        <v>0</v>
      </c>
      <c r="U263" s="17">
        <f t="shared" si="44"/>
        <v>1.92625</v>
      </c>
      <c r="V263" s="49"/>
      <c r="W263" s="146"/>
      <c r="X263" s="104">
        <f t="shared" si="46"/>
        <v>5</v>
      </c>
      <c r="Y263" s="63">
        <f t="shared" si="47"/>
        <v>1</v>
      </c>
      <c r="Z263" s="103" t="str">
        <f>VLOOKUP(A263,Participanti!A:E,5,0)</f>
        <v>Bronze</v>
      </c>
    </row>
    <row r="264" spans="1:26" x14ac:dyDescent="0.2">
      <c r="A264" s="42" t="s">
        <v>317</v>
      </c>
      <c r="B264" s="1" t="str">
        <f>VLOOKUP(A264,Participanti!A:B,2,0)</f>
        <v>M</v>
      </c>
      <c r="C264" s="61">
        <v>4</v>
      </c>
      <c r="D264" s="43">
        <v>14.1</v>
      </c>
      <c r="E264" s="44">
        <v>7.1053240740740736E-2</v>
      </c>
      <c r="F264" s="44">
        <v>7.1782407407407406E-2</v>
      </c>
      <c r="G264" s="59">
        <f t="shared" si="41"/>
        <v>7.1417824074074071E-2</v>
      </c>
      <c r="H264" s="45">
        <v>486</v>
      </c>
      <c r="I264" s="11">
        <f t="shared" si="42"/>
        <v>5.0650939059627004E-3</v>
      </c>
      <c r="J264" s="31">
        <f t="shared" si="43"/>
        <v>3.3571428571428568</v>
      </c>
      <c r="K264" s="31">
        <v>0.5</v>
      </c>
      <c r="L264" s="43">
        <v>2.75</v>
      </c>
      <c r="M264" s="93" t="s">
        <v>83</v>
      </c>
      <c r="N264" s="10">
        <f t="shared" si="48"/>
        <v>0.25</v>
      </c>
      <c r="O264" s="10">
        <f t="shared" si="48"/>
        <v>0.25</v>
      </c>
      <c r="P264" s="10">
        <f t="shared" si="48"/>
        <v>0.5</v>
      </c>
      <c r="Q264" s="33">
        <v>0</v>
      </c>
      <c r="R264" s="19">
        <v>0</v>
      </c>
      <c r="S264" s="102">
        <v>0</v>
      </c>
      <c r="T264" s="19">
        <v>0</v>
      </c>
      <c r="U264" s="17">
        <f t="shared" si="44"/>
        <v>2.3392857142857144</v>
      </c>
      <c r="V264" s="49"/>
      <c r="W264" s="146"/>
      <c r="X264" s="104">
        <f t="shared" si="46"/>
        <v>1</v>
      </c>
      <c r="Y264" s="63">
        <f t="shared" si="47"/>
        <v>1</v>
      </c>
      <c r="Z264" s="103" t="str">
        <f>VLOOKUP(A264,Participanti!A:E,5,0)</f>
        <v>Bronze</v>
      </c>
    </row>
    <row r="265" spans="1:26" x14ac:dyDescent="0.2">
      <c r="A265" s="42" t="s">
        <v>493</v>
      </c>
      <c r="B265" s="1" t="str">
        <f>VLOOKUP(A265,Participanti!A:B,2,0)</f>
        <v>F</v>
      </c>
      <c r="C265" s="61">
        <v>4</v>
      </c>
      <c r="D265" s="43">
        <v>23.46</v>
      </c>
      <c r="E265" s="44">
        <v>0.10126157407407407</v>
      </c>
      <c r="F265" s="44">
        <v>0.1034837962962963</v>
      </c>
      <c r="G265" s="59">
        <f t="shared" ref="G265:G267" si="49">AVERAGE(E265:F265)</f>
        <v>0.10237268518518519</v>
      </c>
      <c r="H265" s="45">
        <v>118</v>
      </c>
      <c r="I265" s="11">
        <f t="shared" si="42"/>
        <v>4.3637120709797608E-3</v>
      </c>
      <c r="J265" s="31">
        <f t="shared" si="43"/>
        <v>5</v>
      </c>
      <c r="K265" s="31">
        <v>3</v>
      </c>
      <c r="L265" s="43">
        <v>2.5</v>
      </c>
      <c r="M265" s="93" t="s">
        <v>82</v>
      </c>
      <c r="N265" s="10">
        <f t="shared" si="48"/>
        <v>0.5</v>
      </c>
      <c r="O265" s="10">
        <f t="shared" si="48"/>
        <v>0.25</v>
      </c>
      <c r="P265" s="10">
        <f t="shared" si="48"/>
        <v>0.25</v>
      </c>
      <c r="Q265" s="33">
        <v>0</v>
      </c>
      <c r="R265" s="19">
        <v>0.1</v>
      </c>
      <c r="S265" s="102">
        <v>0</v>
      </c>
      <c r="T265" s="19">
        <v>0</v>
      </c>
      <c r="U265" s="17">
        <f t="shared" si="44"/>
        <v>3.9750000000000001</v>
      </c>
      <c r="V265" s="49"/>
      <c r="W265" s="146"/>
      <c r="X265" s="104">
        <f t="shared" si="46"/>
        <v>5</v>
      </c>
      <c r="Y265" s="63">
        <f t="shared" si="47"/>
        <v>1</v>
      </c>
      <c r="Z265" s="103" t="str">
        <f>VLOOKUP(A265,Participanti!A:E,5,0)</f>
        <v>Bronze</v>
      </c>
    </row>
    <row r="266" spans="1:26" x14ac:dyDescent="0.2">
      <c r="A266" s="42" t="s">
        <v>391</v>
      </c>
      <c r="B266" s="1" t="str">
        <f>VLOOKUP(A266,Participanti!A:B,2,0)</f>
        <v>M</v>
      </c>
      <c r="C266" s="61">
        <v>4</v>
      </c>
      <c r="D266" s="43">
        <v>12.42</v>
      </c>
      <c r="E266" s="44">
        <v>4.2581018518518518E-2</v>
      </c>
      <c r="F266" s="44">
        <v>4.6030092592592595E-2</v>
      </c>
      <c r="G266" s="59">
        <f t="shared" si="49"/>
        <v>4.4305555555555556E-2</v>
      </c>
      <c r="H266" s="45">
        <v>0</v>
      </c>
      <c r="I266" s="11">
        <f t="shared" si="42"/>
        <v>3.567275004473072E-3</v>
      </c>
      <c r="J266" s="31">
        <f t="shared" si="43"/>
        <v>2.9571428571428569</v>
      </c>
      <c r="K266" s="31">
        <v>3.75</v>
      </c>
      <c r="L266" s="43">
        <v>5</v>
      </c>
      <c r="M266" s="93" t="s">
        <v>83</v>
      </c>
      <c r="N266" s="10">
        <f t="shared" si="48"/>
        <v>0.25</v>
      </c>
      <c r="O266" s="10">
        <f t="shared" si="48"/>
        <v>0.25</v>
      </c>
      <c r="P266" s="10">
        <f t="shared" si="48"/>
        <v>0.5</v>
      </c>
      <c r="Q266" s="33">
        <v>0</v>
      </c>
      <c r="R266" s="19">
        <v>0</v>
      </c>
      <c r="S266" s="102">
        <v>0</v>
      </c>
      <c r="T266" s="19">
        <v>0</v>
      </c>
      <c r="U266" s="17">
        <f t="shared" si="44"/>
        <v>4.1767857142857139</v>
      </c>
      <c r="V266" s="49"/>
      <c r="W266" s="146"/>
      <c r="X266" s="104">
        <f t="shared" si="46"/>
        <v>5</v>
      </c>
      <c r="Y266" s="63">
        <f t="shared" si="47"/>
        <v>1</v>
      </c>
      <c r="Z266" s="103" t="str">
        <f>VLOOKUP(A266,Participanti!A:E,5,0)</f>
        <v>Bronze</v>
      </c>
    </row>
    <row r="267" spans="1:26" x14ac:dyDescent="0.2">
      <c r="A267" s="42" t="s">
        <v>476</v>
      </c>
      <c r="B267" s="1" t="str">
        <f>VLOOKUP(A267,Participanti!A:B,2,0)</f>
        <v>F</v>
      </c>
      <c r="C267" s="61">
        <v>4</v>
      </c>
      <c r="D267" s="43">
        <v>21.42</v>
      </c>
      <c r="E267" s="44">
        <v>9.8969907407407409E-2</v>
      </c>
      <c r="F267" s="44">
        <v>9.9004629629629623E-2</v>
      </c>
      <c r="G267" s="59">
        <f t="shared" si="49"/>
        <v>9.8987268518518523E-2</v>
      </c>
      <c r="H267" s="45">
        <v>58</v>
      </c>
      <c r="I267" s="11">
        <f t="shared" si="42"/>
        <v>4.621254365943908E-3</v>
      </c>
      <c r="J267" s="31">
        <f t="shared" si="43"/>
        <v>5</v>
      </c>
      <c r="K267" s="31">
        <v>2.5</v>
      </c>
      <c r="L267" s="43">
        <v>3.5</v>
      </c>
      <c r="M267" s="93" t="s">
        <v>82</v>
      </c>
      <c r="N267" s="10">
        <f t="shared" si="48"/>
        <v>0.5</v>
      </c>
      <c r="O267" s="10">
        <f t="shared" si="48"/>
        <v>0.25</v>
      </c>
      <c r="P267" s="10">
        <f t="shared" si="48"/>
        <v>0.25</v>
      </c>
      <c r="Q267" s="33">
        <v>0</v>
      </c>
      <c r="R267" s="19">
        <v>0</v>
      </c>
      <c r="S267" s="102">
        <v>0</v>
      </c>
      <c r="T267" s="19">
        <v>0</v>
      </c>
      <c r="U267" s="17">
        <f t="shared" si="44"/>
        <v>4</v>
      </c>
      <c r="V267" s="49"/>
      <c r="W267" s="146"/>
      <c r="X267" s="104">
        <f t="shared" si="46"/>
        <v>4</v>
      </c>
      <c r="Y267" s="63">
        <f t="shared" si="47"/>
        <v>1</v>
      </c>
      <c r="Z267" s="103" t="str">
        <f>VLOOKUP(A267,Participanti!A:E,5,0)</f>
        <v>Bronze</v>
      </c>
    </row>
    <row r="268" spans="1:26" x14ac:dyDescent="0.2">
      <c r="A268" s="42" t="s">
        <v>470</v>
      </c>
      <c r="B268" s="1" t="str">
        <f>VLOOKUP(A268,Participanti!A:B,2,0)</f>
        <v>M</v>
      </c>
      <c r="C268" s="61">
        <v>4</v>
      </c>
      <c r="D268" s="43">
        <v>40.020000000000003</v>
      </c>
      <c r="E268" s="44">
        <v>0.15356481481481482</v>
      </c>
      <c r="F268" s="44">
        <v>0.17527777777777778</v>
      </c>
      <c r="G268" s="59">
        <f t="shared" ref="G268:G331" si="50">AVERAGE(E268:F268)</f>
        <v>0.16442129629629632</v>
      </c>
      <c r="H268" s="45">
        <v>83</v>
      </c>
      <c r="I268" s="11">
        <f t="shared" si="42"/>
        <v>4.1084781683232456E-3</v>
      </c>
      <c r="J268" s="31">
        <f t="shared" si="43"/>
        <v>5</v>
      </c>
      <c r="K268" s="31">
        <f>IF(J268=0,0,IF(B268="F",VLOOKUP(I268,Barem!$G$2:$H$16,2,1),VLOOKUP(I268,Barem!$G$17:$H$31,2,1)))</f>
        <v>3</v>
      </c>
      <c r="L268" s="43">
        <v>2.75</v>
      </c>
      <c r="M268" s="93" t="s">
        <v>82</v>
      </c>
      <c r="N268" s="10">
        <f t="shared" si="45"/>
        <v>0.5</v>
      </c>
      <c r="O268" s="10">
        <f t="shared" si="45"/>
        <v>0.25</v>
      </c>
      <c r="P268" s="10">
        <f t="shared" si="45"/>
        <v>0.25</v>
      </c>
      <c r="Q268" s="33">
        <f>IF(B268="M",IF(AND(H268&gt;=200,H268&lt;500,I268&lt;Barem!$M$21),H268/1500,IF(AND(H268&gt;=500,H268&lt;750,I268&lt;Barem!$M$22),H268/1500,IF(AND(H268&gt;=750,H268&lt;1000,I268&lt;Barem!$M$23),H268/1500,IF(AND(H268&gt;=1000,H268&lt;1500,I268&lt;Barem!$M$24),H268/1500,IF(AND(H268&gt;=1500,H268&lt;2000,I268&lt;Barem!$M$25),H268/1500,IF(AND(H268&gt;=2000,H268&lt;3000,I268&lt;Barem!$M$26),H268/1500,IF(AND(H268&gt;=3000,I268&lt;Barem!$M$27),H268/1500,0))))))),IF(AND(H268&gt;=200,H268&lt;500,I268&lt;Barem!$N$21),H268/1500,IF(AND(H268&gt;=500,H268&lt;750,I268&lt;Barem!$N$22),H268/1500,IF(AND(H268&gt;=750,H268&lt;1000,I268&lt;Barem!$N$23),H268/1500,IF(AND(H268&gt;=1000,H268&lt;1500,I268&lt;Barem!$N$24),H268/1500,IF(AND(H268&gt;=1500,H268&lt;2000,I268&lt;Barem!$N$25),H268/1500,IF(AND(H268&gt;=2000,H268&lt;3000,I268&lt;Barem!$N$26),H268/1500,IF(AND(H268&gt;=3000,I268&lt;Barem!$N$27),H268/1500,0))))))))</f>
        <v>0</v>
      </c>
      <c r="R268" s="19">
        <f>IF(D268&gt;21,VLOOKUP(D268,Barem!$S$1:$T$141,2,1),0)</f>
        <v>0.9</v>
      </c>
      <c r="S268" s="102">
        <f>IF(D268&lt;1,0,IF(B268="F",VLOOKUP(I268,Barem!$W$2:$Y$13,2,1),VLOOKUP(I268,Barem!$W$14:$Y$25,2,1)))</f>
        <v>0</v>
      </c>
      <c r="T268" s="19">
        <f>VLOOKUP(A268,Participanti!A:C,3,0)</f>
        <v>0</v>
      </c>
      <c r="U268" s="17">
        <f t="shared" si="44"/>
        <v>4.8375000000000004</v>
      </c>
      <c r="V268" s="49"/>
      <c r="W268" s="146"/>
      <c r="X268" s="104">
        <f t="shared" si="46"/>
        <v>5</v>
      </c>
      <c r="Y268" s="63">
        <f t="shared" si="47"/>
        <v>1</v>
      </c>
      <c r="Z268" s="103" t="str">
        <f>VLOOKUP(A268,Participanti!A:E,5,0)</f>
        <v>Silver</v>
      </c>
    </row>
    <row r="269" spans="1:26" x14ac:dyDescent="0.2">
      <c r="A269" s="42" t="s">
        <v>144</v>
      </c>
      <c r="B269" s="1" t="str">
        <f>VLOOKUP(A269,Participanti!A:B,2,0)</f>
        <v>M</v>
      </c>
      <c r="C269" s="61">
        <v>5</v>
      </c>
      <c r="D269" s="43">
        <v>17.010000000000002</v>
      </c>
      <c r="E269" s="44">
        <v>4.6134259259259257E-2</v>
      </c>
      <c r="F269" s="44">
        <v>4.6134259259259257E-2</v>
      </c>
      <c r="G269" s="59">
        <f t="shared" si="50"/>
        <v>4.6134259259259257E-2</v>
      </c>
      <c r="H269" s="45">
        <v>43</v>
      </c>
      <c r="I269" s="11">
        <f t="shared" si="42"/>
        <v>2.7121845537483396E-3</v>
      </c>
      <c r="J269" s="31">
        <f t="shared" si="43"/>
        <v>4.05</v>
      </c>
      <c r="K269" s="31">
        <f>IF(J269=0,0,IF(B269="F",VLOOKUP(I269,Barem!$G$2:$H$16,2,1),VLOOKUP(I269,Barem!$G$17:$H$31,2,1)))</f>
        <v>5</v>
      </c>
      <c r="L269" s="43">
        <v>4.5</v>
      </c>
      <c r="M269" s="93" t="str">
        <f>VLOOKUP(C269,Barem!K:Q,7,0)</f>
        <v>P</v>
      </c>
      <c r="N269" s="10">
        <f t="shared" si="45"/>
        <v>0.25</v>
      </c>
      <c r="O269" s="10">
        <f t="shared" si="45"/>
        <v>0.25</v>
      </c>
      <c r="P269" s="10">
        <f t="shared" si="45"/>
        <v>0.5</v>
      </c>
      <c r="Q269" s="33">
        <f>IF(B269="M",IF(AND(H269&gt;=200,H269&lt;500,I269&lt;Barem!$M$21),H269/1500,IF(AND(H269&gt;=500,H269&lt;750,I269&lt;Barem!$M$22),H269/1500,IF(AND(H269&gt;=750,H269&lt;1000,I269&lt;Barem!$M$23),H269/1500,IF(AND(H269&gt;=1000,H269&lt;1500,I269&lt;Barem!$M$24),H269/1500,IF(AND(H269&gt;=1500,H269&lt;2000,I269&lt;Barem!$M$25),H269/1500,IF(AND(H269&gt;=2000,H269&lt;3000,I269&lt;Barem!$M$26),H269/1500,IF(AND(H269&gt;=3000,I269&lt;Barem!$M$27),H269/1500,0))))))),IF(AND(H269&gt;=200,H269&lt;500,I269&lt;Barem!$N$21),H269/1500,IF(AND(H269&gt;=500,H269&lt;750,I269&lt;Barem!$N$22),H269/1500,IF(AND(H269&gt;=750,H269&lt;1000,I269&lt;Barem!$N$23),H269/1500,IF(AND(H269&gt;=1000,H269&lt;1500,I269&lt;Barem!$N$24),H269/1500,IF(AND(H269&gt;=1500,H269&lt;2000,I269&lt;Barem!$N$25),H269/1500,IF(AND(H269&gt;=2000,H269&lt;3000,I269&lt;Barem!$N$26),H269/1500,IF(AND(H269&gt;=3000,I269&lt;Barem!$N$27),H269/1500,0))))))))</f>
        <v>0</v>
      </c>
      <c r="R269" s="19">
        <f>IF(D269&gt;21,VLOOKUP(D269,Barem!$S$1:$T$141,2,1),0)</f>
        <v>0</v>
      </c>
      <c r="S269" s="102">
        <f>IF(D269&lt;1,0,IF(B269="F",VLOOKUP(I269,Barem!$W$2:$Y$13,2,1),VLOOKUP(I269,Barem!$W$14:$Y$25,2,1)))</f>
        <v>0.45000000000000007</v>
      </c>
      <c r="T269" s="19">
        <f>VLOOKUP(A269,Participanti!A:C,3,0)</f>
        <v>0</v>
      </c>
      <c r="U269" s="17">
        <f t="shared" si="44"/>
        <v>4.9625000000000004</v>
      </c>
      <c r="V269" s="49"/>
      <c r="W269" s="146"/>
      <c r="X269" s="104">
        <f t="shared" si="46"/>
        <v>5</v>
      </c>
      <c r="Y269" s="63">
        <f t="shared" si="47"/>
        <v>1</v>
      </c>
      <c r="Z269" s="103" t="str">
        <f>VLOOKUP(A269,Participanti!A:E,5,0)</f>
        <v>Gold</v>
      </c>
    </row>
    <row r="270" spans="1:26" x14ac:dyDescent="0.2">
      <c r="A270" s="42" t="s">
        <v>13</v>
      </c>
      <c r="B270" s="1" t="str">
        <f>VLOOKUP(A270,Participanti!A:B,2,0)</f>
        <v>M</v>
      </c>
      <c r="C270" s="61">
        <v>5</v>
      </c>
      <c r="D270" s="43">
        <v>29.01</v>
      </c>
      <c r="E270" s="44">
        <v>0.23060185185185186</v>
      </c>
      <c r="F270" s="44">
        <v>0.23697916666666666</v>
      </c>
      <c r="G270" s="59">
        <f t="shared" si="50"/>
        <v>0.23379050925925926</v>
      </c>
      <c r="H270" s="45">
        <v>2116</v>
      </c>
      <c r="I270" s="11">
        <f t="shared" si="42"/>
        <v>8.0589627459241378E-3</v>
      </c>
      <c r="J270" s="31">
        <f t="shared" si="43"/>
        <v>5</v>
      </c>
      <c r="K270" s="31">
        <f>IF(J270=0,0,IF(B270="F",VLOOKUP(I270,Barem!$G$2:$H$16,2,1),VLOOKUP(I270,Barem!$G$17:$H$31,2,1)))</f>
        <v>0</v>
      </c>
      <c r="L270" s="43">
        <v>4.75</v>
      </c>
      <c r="M270" s="93" t="s">
        <v>82</v>
      </c>
      <c r="N270" s="10">
        <f t="shared" si="45"/>
        <v>0.5</v>
      </c>
      <c r="O270" s="10">
        <f t="shared" si="45"/>
        <v>0.25</v>
      </c>
      <c r="P270" s="10">
        <f t="shared" si="45"/>
        <v>0.25</v>
      </c>
      <c r="Q270" s="33">
        <f>IF(B270="M",IF(AND(H270&gt;=200,H270&lt;500,I270&lt;Barem!$M$21),H270/1500,IF(AND(H270&gt;=500,H270&lt;750,I270&lt;Barem!$M$22),H270/1500,IF(AND(H270&gt;=750,H270&lt;1000,I270&lt;Barem!$M$23),H270/1500,IF(AND(H270&gt;=1000,H270&lt;1500,I270&lt;Barem!$M$24),H270/1500,IF(AND(H270&gt;=1500,H270&lt;2000,I270&lt;Barem!$M$25),H270/1500,IF(AND(H270&gt;=2000,H270&lt;3000,I270&lt;Barem!$M$26),H270/1500,IF(AND(H270&gt;=3000,I270&lt;Barem!$M$27),H270/1500,0))))))),IF(AND(H270&gt;=200,H270&lt;500,I270&lt;Barem!$N$21),H270/1500,IF(AND(H270&gt;=500,H270&lt;750,I270&lt;Barem!$N$22),H270/1500,IF(AND(H270&gt;=750,H270&lt;1000,I270&lt;Barem!$N$23),H270/1500,IF(AND(H270&gt;=1000,H270&lt;1500,I270&lt;Barem!$N$24),H270/1500,IF(AND(H270&gt;=1500,H270&lt;2000,I270&lt;Barem!$N$25),H270/1500,IF(AND(H270&gt;=2000,H270&lt;3000,I270&lt;Barem!$N$26),H270/1500,IF(AND(H270&gt;=3000,I270&lt;Barem!$N$27),H270/1500,0))))))))</f>
        <v>1.4106666666666667</v>
      </c>
      <c r="R270" s="19">
        <f>IF(D270&gt;21,VLOOKUP(D270,Barem!$S$1:$T$141,2,1),0)</f>
        <v>0.4</v>
      </c>
      <c r="S270" s="102">
        <f>IF(D270&lt;1,0,IF(B270="F",VLOOKUP(I270,Barem!$W$2:$Y$13,2,1),VLOOKUP(I270,Barem!$W$14:$Y$25,2,1)))</f>
        <v>0</v>
      </c>
      <c r="T270" s="19">
        <f>VLOOKUP(A270,Participanti!A:C,3,0)</f>
        <v>0</v>
      </c>
      <c r="U270" s="17">
        <f t="shared" si="44"/>
        <v>5.4981666666666671</v>
      </c>
      <c r="V270" s="49"/>
      <c r="W270" s="146"/>
      <c r="X270" s="104">
        <f t="shared" si="46"/>
        <v>5</v>
      </c>
      <c r="Y270" s="63">
        <f t="shared" si="47"/>
        <v>1</v>
      </c>
      <c r="Z270" s="103" t="str">
        <f>VLOOKUP(A270,Participanti!A:E,5,0)</f>
        <v>Gold</v>
      </c>
    </row>
    <row r="271" spans="1:26" x14ac:dyDescent="0.2">
      <c r="A271" s="42" t="s">
        <v>39</v>
      </c>
      <c r="B271" s="1" t="str">
        <f>VLOOKUP(A271,Participanti!A:B,2,0)</f>
        <v>M</v>
      </c>
      <c r="C271" s="61">
        <v>5</v>
      </c>
      <c r="D271" s="43">
        <v>30.04</v>
      </c>
      <c r="E271" s="44">
        <v>7.5752314814814814E-2</v>
      </c>
      <c r="F271" s="44">
        <v>7.7303240740740742E-2</v>
      </c>
      <c r="G271" s="59">
        <f t="shared" si="50"/>
        <v>7.6527777777777778E-2</v>
      </c>
      <c r="H271" s="45">
        <v>138</v>
      </c>
      <c r="I271" s="11">
        <f t="shared" si="42"/>
        <v>2.547529220298861E-3</v>
      </c>
      <c r="J271" s="31">
        <f t="shared" si="43"/>
        <v>5</v>
      </c>
      <c r="K271" s="31">
        <f>IF(J271=0,0,IF(B271="F",VLOOKUP(I271,Barem!$G$2:$H$16,2,1),VLOOKUP(I271,Barem!$G$17:$H$31,2,1)))</f>
        <v>5</v>
      </c>
      <c r="L271" s="43">
        <v>3.5</v>
      </c>
      <c r="M271" s="93" t="s">
        <v>82</v>
      </c>
      <c r="N271" s="10">
        <f t="shared" si="45"/>
        <v>0.5</v>
      </c>
      <c r="O271" s="10">
        <f t="shared" si="45"/>
        <v>0.25</v>
      </c>
      <c r="P271" s="10">
        <f t="shared" si="45"/>
        <v>0.25</v>
      </c>
      <c r="Q271" s="33">
        <f>IF(B271="M",IF(AND(H271&gt;=200,H271&lt;500,I271&lt;Barem!$M$21),H271/1500,IF(AND(H271&gt;=500,H271&lt;750,I271&lt;Barem!$M$22),H271/1500,IF(AND(H271&gt;=750,H271&lt;1000,I271&lt;Barem!$M$23),H271/1500,IF(AND(H271&gt;=1000,H271&lt;1500,I271&lt;Barem!$M$24),H271/1500,IF(AND(H271&gt;=1500,H271&lt;2000,I271&lt;Barem!$M$25),H271/1500,IF(AND(H271&gt;=2000,H271&lt;3000,I271&lt;Barem!$M$26),H271/1500,IF(AND(H271&gt;=3000,I271&lt;Barem!$M$27),H271/1500,0))))))),IF(AND(H271&gt;=200,H271&lt;500,I271&lt;Barem!$N$21),H271/1500,IF(AND(H271&gt;=500,H271&lt;750,I271&lt;Barem!$N$22),H271/1500,IF(AND(H271&gt;=750,H271&lt;1000,I271&lt;Barem!$N$23),H271/1500,IF(AND(H271&gt;=1000,H271&lt;1500,I271&lt;Barem!$N$24),H271/1500,IF(AND(H271&gt;=1500,H271&lt;2000,I271&lt;Barem!$N$25),H271/1500,IF(AND(H271&gt;=2000,H271&lt;3000,I271&lt;Barem!$N$26),H271/1500,IF(AND(H271&gt;=3000,I271&lt;Barem!$N$27),H271/1500,0))))))))</f>
        <v>0</v>
      </c>
      <c r="R271" s="19">
        <f>IF(D271&gt;21,VLOOKUP(D271,Barem!$S$1:$T$141,2,1),0)</f>
        <v>0.4</v>
      </c>
      <c r="S271" s="102">
        <f>IF(D271&lt;1,0,IF(B271="F",VLOOKUP(I271,Barem!$W$2:$Y$13,2,1),VLOOKUP(I271,Barem!$W$14:$Y$25,2,1)))</f>
        <v>2.25</v>
      </c>
      <c r="T271" s="19">
        <f>VLOOKUP(A271,Participanti!A:C,3,0)</f>
        <v>0</v>
      </c>
      <c r="U271" s="17">
        <f t="shared" si="44"/>
        <v>7.2750000000000004</v>
      </c>
      <c r="V271" s="49"/>
      <c r="W271" s="146"/>
      <c r="X271" s="104">
        <f t="shared" si="46"/>
        <v>5</v>
      </c>
      <c r="Y271" s="63">
        <f t="shared" si="47"/>
        <v>1</v>
      </c>
      <c r="Z271" s="103" t="str">
        <f>VLOOKUP(A271,Participanti!A:E,5,0)</f>
        <v>Gold</v>
      </c>
    </row>
    <row r="272" spans="1:26" x14ac:dyDescent="0.2">
      <c r="A272" s="42" t="s">
        <v>343</v>
      </c>
      <c r="B272" s="1" t="str">
        <f>VLOOKUP(A272,Participanti!A:B,2,0)</f>
        <v>M</v>
      </c>
      <c r="C272" s="61">
        <v>5</v>
      </c>
      <c r="D272" s="43">
        <v>23.23</v>
      </c>
      <c r="E272" s="44">
        <v>8.8842592592592598E-2</v>
      </c>
      <c r="F272" s="44">
        <v>9.1018518518518512E-2</v>
      </c>
      <c r="G272" s="59">
        <f t="shared" si="50"/>
        <v>8.9930555555555555E-2</v>
      </c>
      <c r="H272" s="45">
        <v>235</v>
      </c>
      <c r="I272" s="11">
        <f t="shared" ref="I272:I285" si="51">G272/D272</f>
        <v>3.8713110441478929E-3</v>
      </c>
      <c r="J272" s="31">
        <f t="shared" ref="J272:J285" si="52">IF(B272="F",IF(D272&lt;2.5,0,IF(D272&gt;19.99,5,D272/4)),IF(D272&lt;3,0, IF(D272&gt;20.99,5,D272/4.2)))</f>
        <v>5</v>
      </c>
      <c r="K272" s="31">
        <f>IF(J272=0,0,IF(B272="F",VLOOKUP(I272,Barem!$G$2:$H$16,2,1),VLOOKUP(I272,Barem!$G$17:$H$31,2,1)))</f>
        <v>3.25</v>
      </c>
      <c r="L272" s="43">
        <v>4</v>
      </c>
      <c r="M272" s="93" t="str">
        <f>VLOOKUP(C272,Barem!K:Q,7,0)</f>
        <v>P</v>
      </c>
      <c r="N272" s="10">
        <f t="shared" si="45"/>
        <v>0.25</v>
      </c>
      <c r="O272" s="10">
        <f t="shared" si="45"/>
        <v>0.25</v>
      </c>
      <c r="P272" s="10">
        <f t="shared" si="45"/>
        <v>0.5</v>
      </c>
      <c r="Q272" s="33">
        <f>IF(B272="M",IF(AND(H272&gt;=200,H272&lt;500,I272&lt;Barem!$M$21),H272/1500,IF(AND(H272&gt;=500,H272&lt;750,I272&lt;Barem!$M$22),H272/1500,IF(AND(H272&gt;=750,H272&lt;1000,I272&lt;Barem!$M$23),H272/1500,IF(AND(H272&gt;=1000,H272&lt;1500,I272&lt;Barem!$M$24),H272/1500,IF(AND(H272&gt;=1500,H272&lt;2000,I272&lt;Barem!$M$25),H272/1500,IF(AND(H272&gt;=2000,H272&lt;3000,I272&lt;Barem!$M$26),H272/1500,IF(AND(H272&gt;=3000,I272&lt;Barem!$M$27),H272/1500,0))))))),IF(AND(H272&gt;=200,H272&lt;500,I272&lt;Barem!$N$21),H272/1500,IF(AND(H272&gt;=500,H272&lt;750,I272&lt;Barem!$N$22),H272/1500,IF(AND(H272&gt;=750,H272&lt;1000,I272&lt;Barem!$N$23),H272/1500,IF(AND(H272&gt;=1000,H272&lt;1500,I272&lt;Barem!$N$24),H272/1500,IF(AND(H272&gt;=1500,H272&lt;2000,I272&lt;Barem!$N$25),H272/1500,IF(AND(H272&gt;=2000,H272&lt;3000,I272&lt;Barem!$N$26),H272/1500,IF(AND(H272&gt;=3000,I272&lt;Barem!$N$27),H272/1500,0))))))))</f>
        <v>0.15666666666666668</v>
      </c>
      <c r="R272" s="19">
        <f>IF(D272&gt;21,VLOOKUP(D272,Barem!$S$1:$T$141,2,1),0)</f>
        <v>0.1</v>
      </c>
      <c r="S272" s="102">
        <f>IF(D272&lt;1,0,IF(B272="F",VLOOKUP(I272,Barem!$W$2:$Y$13,2,1),VLOOKUP(I272,Barem!$W$14:$Y$25,2,1)))</f>
        <v>0</v>
      </c>
      <c r="T272" s="19">
        <f>VLOOKUP(A272,Participanti!A:C,3,0)</f>
        <v>0.7</v>
      </c>
      <c r="U272" s="17">
        <f t="shared" si="44"/>
        <v>5.0191666666666661</v>
      </c>
      <c r="V272" s="49"/>
      <c r="W272" s="146"/>
      <c r="X272" s="104">
        <f t="shared" si="46"/>
        <v>5</v>
      </c>
      <c r="Y272" s="63">
        <f t="shared" si="47"/>
        <v>1</v>
      </c>
      <c r="Z272" s="103" t="str">
        <f>VLOOKUP(A272,Participanti!A:E,5,0)</f>
        <v>Gold</v>
      </c>
    </row>
    <row r="273" spans="1:26" x14ac:dyDescent="0.2">
      <c r="A273" s="42" t="s">
        <v>182</v>
      </c>
      <c r="B273" s="1" t="str">
        <f>VLOOKUP(A273,Participanti!A:B,2,0)</f>
        <v>M</v>
      </c>
      <c r="C273" s="61">
        <v>5</v>
      </c>
      <c r="D273" s="43">
        <v>5.01</v>
      </c>
      <c r="E273" s="44">
        <v>1.5532407407407408E-2</v>
      </c>
      <c r="F273" s="44">
        <v>1.5532407407407408E-2</v>
      </c>
      <c r="G273" s="59">
        <f t="shared" si="50"/>
        <v>1.5532407407407408E-2</v>
      </c>
      <c r="H273" s="45">
        <v>2</v>
      </c>
      <c r="I273" s="11">
        <f t="shared" si="51"/>
        <v>3.1002809196421974E-3</v>
      </c>
      <c r="J273" s="31">
        <f t="shared" si="52"/>
        <v>1.1928571428571428</v>
      </c>
      <c r="K273" s="31">
        <f>IF(J273=0,0,IF(B273="F",VLOOKUP(I273,Barem!$G$2:$H$16,2,1),VLOOKUP(I273,Barem!$G$17:$H$31,2,1)))</f>
        <v>4.5</v>
      </c>
      <c r="L273" s="43">
        <v>4.5</v>
      </c>
      <c r="M273" s="93" t="s">
        <v>80</v>
      </c>
      <c r="N273" s="10">
        <f t="shared" si="45"/>
        <v>0.25</v>
      </c>
      <c r="O273" s="10">
        <f t="shared" si="45"/>
        <v>0.5</v>
      </c>
      <c r="P273" s="10">
        <f t="shared" si="45"/>
        <v>0.25</v>
      </c>
      <c r="Q273" s="33">
        <f>IF(B273="M",IF(AND(H273&gt;=200,H273&lt;500,I273&lt;Barem!$M$21),H273/1500,IF(AND(H273&gt;=500,H273&lt;750,I273&lt;Barem!$M$22),H273/1500,IF(AND(H273&gt;=750,H273&lt;1000,I273&lt;Barem!$M$23),H273/1500,IF(AND(H273&gt;=1000,H273&lt;1500,I273&lt;Barem!$M$24),H273/1500,IF(AND(H273&gt;=1500,H273&lt;2000,I273&lt;Barem!$M$25),H273/1500,IF(AND(H273&gt;=2000,H273&lt;3000,I273&lt;Barem!$M$26),H273/1500,IF(AND(H273&gt;=3000,I273&lt;Barem!$M$27),H273/1500,0))))))),IF(AND(H273&gt;=200,H273&lt;500,I273&lt;Barem!$N$21),H273/1500,IF(AND(H273&gt;=500,H273&lt;750,I273&lt;Barem!$N$22),H273/1500,IF(AND(H273&gt;=750,H273&lt;1000,I273&lt;Barem!$N$23),H273/1500,IF(AND(H273&gt;=1000,H273&lt;1500,I273&lt;Barem!$N$24),H273/1500,IF(AND(H273&gt;=1500,H273&lt;2000,I273&lt;Barem!$N$25),H273/1500,IF(AND(H273&gt;=2000,H273&lt;3000,I273&lt;Barem!$N$26),H273/1500,IF(AND(H273&gt;=3000,I273&lt;Barem!$N$27),H273/1500,0))))))))</f>
        <v>0</v>
      </c>
      <c r="R273" s="19">
        <f>IF(D273&gt;21,VLOOKUP(D273,Barem!$S$1:$T$141,2,1),0)</f>
        <v>0</v>
      </c>
      <c r="S273" s="102">
        <f>IF(D273&lt;1,0,IF(B273="F",VLOOKUP(I273,Barem!$W$2:$Y$13,2,1),VLOOKUP(I273,Barem!$W$14:$Y$25,2,1)))</f>
        <v>0</v>
      </c>
      <c r="T273" s="19">
        <f>VLOOKUP(A273,Participanti!A:C,3,0)</f>
        <v>0</v>
      </c>
      <c r="U273" s="17">
        <f t="shared" si="44"/>
        <v>3.6732142857142858</v>
      </c>
      <c r="V273" s="49"/>
      <c r="W273" s="146"/>
      <c r="X273" s="104">
        <f t="shared" si="46"/>
        <v>5</v>
      </c>
      <c r="Y273" s="63">
        <f t="shared" si="47"/>
        <v>1</v>
      </c>
      <c r="Z273" s="103" t="str">
        <f>VLOOKUP(A273,Participanti!A:E,5,0)</f>
        <v>Gold</v>
      </c>
    </row>
    <row r="274" spans="1:26" x14ac:dyDescent="0.2">
      <c r="A274" s="42" t="s">
        <v>10</v>
      </c>
      <c r="B274" s="1" t="str">
        <f>VLOOKUP(A274,Participanti!A:B,2,0)</f>
        <v>F</v>
      </c>
      <c r="C274" s="61">
        <v>5</v>
      </c>
      <c r="D274" s="43">
        <v>30.14</v>
      </c>
      <c r="E274" s="44">
        <v>0.1295486111111111</v>
      </c>
      <c r="F274" s="44">
        <v>0.14535879629629631</v>
      </c>
      <c r="G274" s="59">
        <f t="shared" si="50"/>
        <v>0.13745370370370369</v>
      </c>
      <c r="H274" s="45">
        <v>529</v>
      </c>
      <c r="I274" s="11">
        <f t="shared" si="51"/>
        <v>4.5605077539384101E-3</v>
      </c>
      <c r="J274" s="31">
        <f t="shared" si="52"/>
        <v>5</v>
      </c>
      <c r="K274" s="31">
        <f>IF(J274=0,0,IF(B274="F",VLOOKUP(I274,Barem!$G$2:$H$16,2,1),VLOOKUP(I274,Barem!$G$17:$H$31,2,1)))</f>
        <v>2.5</v>
      </c>
      <c r="L274" s="43">
        <v>4.5</v>
      </c>
      <c r="M274" s="93" t="s">
        <v>82</v>
      </c>
      <c r="N274" s="10">
        <f t="shared" si="45"/>
        <v>0.5</v>
      </c>
      <c r="O274" s="10">
        <f t="shared" si="45"/>
        <v>0.25</v>
      </c>
      <c r="P274" s="10">
        <f t="shared" si="45"/>
        <v>0.25</v>
      </c>
      <c r="Q274" s="33">
        <f>IF(B274="M",IF(AND(H274&gt;=200,H274&lt;500,I274&lt;Barem!$M$21),H274/1500,IF(AND(H274&gt;=500,H274&lt;750,I274&lt;Barem!$M$22),H274/1500,IF(AND(H274&gt;=750,H274&lt;1000,I274&lt;Barem!$M$23),H274/1500,IF(AND(H274&gt;=1000,H274&lt;1500,I274&lt;Barem!$M$24),H274/1500,IF(AND(H274&gt;=1500,H274&lt;2000,I274&lt;Barem!$M$25),H274/1500,IF(AND(H274&gt;=2000,H274&lt;3000,I274&lt;Barem!$M$26),H274/1500,IF(AND(H274&gt;=3000,I274&lt;Barem!$M$27),H274/1500,0))))))),IF(AND(H274&gt;=200,H274&lt;500,I274&lt;Barem!$N$21),H274/1500,IF(AND(H274&gt;=500,H274&lt;750,I274&lt;Barem!$N$22),H274/1500,IF(AND(H274&gt;=750,H274&lt;1000,I274&lt;Barem!$N$23),H274/1500,IF(AND(H274&gt;=1000,H274&lt;1500,I274&lt;Barem!$N$24),H274/1500,IF(AND(H274&gt;=1500,H274&lt;2000,I274&lt;Barem!$N$25),H274/1500,IF(AND(H274&gt;=2000,H274&lt;3000,I274&lt;Barem!$N$26),H274/1500,IF(AND(H274&gt;=3000,I274&lt;Barem!$N$27),H274/1500,0))))))))</f>
        <v>0.35266666666666668</v>
      </c>
      <c r="R274" s="19">
        <f>IF(D274&gt;21,VLOOKUP(D274,Barem!$S$1:$T$141,2,1),0)</f>
        <v>0.4</v>
      </c>
      <c r="S274" s="102">
        <f>IF(D274&lt;1,0,IF(B274="F",VLOOKUP(I274,Barem!$W$2:$Y$13,2,1),VLOOKUP(I274,Barem!$W$14:$Y$25,2,1)))</f>
        <v>0</v>
      </c>
      <c r="T274" s="19">
        <f>VLOOKUP(A274,Participanti!A:C,3,0)</f>
        <v>0</v>
      </c>
      <c r="U274" s="17">
        <f t="shared" si="44"/>
        <v>5.0026666666666673</v>
      </c>
      <c r="V274" s="49"/>
      <c r="W274" s="146"/>
      <c r="X274" s="104">
        <f t="shared" si="46"/>
        <v>3</v>
      </c>
      <c r="Y274" s="63">
        <f t="shared" si="47"/>
        <v>1</v>
      </c>
      <c r="Z274" s="103" t="str">
        <f>VLOOKUP(A274,Participanti!A:E,5,0)</f>
        <v>Gold</v>
      </c>
    </row>
    <row r="275" spans="1:26" x14ac:dyDescent="0.2">
      <c r="A275" s="42" t="s">
        <v>7</v>
      </c>
      <c r="B275" s="1" t="str">
        <f>VLOOKUP(A275,Participanti!A:B,2,0)</f>
        <v>M</v>
      </c>
      <c r="C275" s="61">
        <v>5</v>
      </c>
      <c r="D275" s="43">
        <v>42.55</v>
      </c>
      <c r="E275" s="44">
        <v>0.38909722222222221</v>
      </c>
      <c r="F275" s="44">
        <v>0.41989583333333336</v>
      </c>
      <c r="G275" s="59">
        <f t="shared" si="50"/>
        <v>0.40449652777777778</v>
      </c>
      <c r="H275" s="45">
        <v>2260</v>
      </c>
      <c r="I275" s="11">
        <f t="shared" si="51"/>
        <v>9.5063813813813826E-3</v>
      </c>
      <c r="J275" s="31">
        <f t="shared" si="52"/>
        <v>5</v>
      </c>
      <c r="K275" s="31">
        <f>IF(J275=0,0,IF(B275="F",VLOOKUP(I275,Barem!$G$2:$H$16,2,1),VLOOKUP(I275,Barem!$G$17:$H$31,2,1)))</f>
        <v>0</v>
      </c>
      <c r="L275" s="43">
        <v>2</v>
      </c>
      <c r="M275" s="93" t="s">
        <v>80</v>
      </c>
      <c r="N275" s="10">
        <f t="shared" si="45"/>
        <v>0.25</v>
      </c>
      <c r="O275" s="10">
        <f t="shared" si="45"/>
        <v>0.5</v>
      </c>
      <c r="P275" s="10">
        <f t="shared" si="45"/>
        <v>0.25</v>
      </c>
      <c r="Q275" s="33">
        <f>IF(B275="M",IF(AND(H275&gt;=200,H275&lt;500,I275&lt;Barem!$M$21),H275/1500,IF(AND(H275&gt;=500,H275&lt;750,I275&lt;Barem!$M$22),H275/1500,IF(AND(H275&gt;=750,H275&lt;1000,I275&lt;Barem!$M$23),H275/1500,IF(AND(H275&gt;=1000,H275&lt;1500,I275&lt;Barem!$M$24),H275/1500,IF(AND(H275&gt;=1500,H275&lt;2000,I275&lt;Barem!$M$25),H275/1500,IF(AND(H275&gt;=2000,H275&lt;3000,I275&lt;Barem!$M$26),H275/1500,IF(AND(H275&gt;=3000,I275&lt;Barem!$M$27),H275/1500,0))))))),IF(AND(H275&gt;=200,H275&lt;500,I275&lt;Barem!$N$21),H275/1500,IF(AND(H275&gt;=500,H275&lt;750,I275&lt;Barem!$N$22),H275/1500,IF(AND(H275&gt;=750,H275&lt;1000,I275&lt;Barem!$N$23),H275/1500,IF(AND(H275&gt;=1000,H275&lt;1500,I275&lt;Barem!$N$24),H275/1500,IF(AND(H275&gt;=1500,H275&lt;2000,I275&lt;Barem!$N$25),H275/1500,IF(AND(H275&gt;=2000,H275&lt;3000,I275&lt;Barem!$N$26),H275/1500,IF(AND(H275&gt;=3000,I275&lt;Barem!$N$27),H275/1500,0))))))))</f>
        <v>1.5066666666666666</v>
      </c>
      <c r="R275" s="19">
        <f>IF(D275&gt;21,VLOOKUP(D275,Barem!$S$1:$T$141,2,1),0)</f>
        <v>1</v>
      </c>
      <c r="S275" s="102">
        <f>IF(D275&lt;1,0,IF(B275="F",VLOOKUP(I275,Barem!$W$2:$Y$13,2,1),VLOOKUP(I275,Barem!$W$14:$Y$25,2,1)))</f>
        <v>0</v>
      </c>
      <c r="T275" s="19">
        <f>VLOOKUP(A275,Participanti!A:C,3,0)</f>
        <v>0.4</v>
      </c>
      <c r="U275" s="17">
        <f t="shared" ref="U275:U329" si="53">IF(H275&lt;0,0,J275*N275+K275*O275+L275*P275+Q275+R275+S275+T275)</f>
        <v>4.6566666666666672</v>
      </c>
      <c r="V275" s="49"/>
      <c r="W275" s="146"/>
      <c r="X275" s="104">
        <f t="shared" si="46"/>
        <v>5</v>
      </c>
      <c r="Y275" s="63">
        <f t="shared" si="47"/>
        <v>1</v>
      </c>
      <c r="Z275" s="103" t="str">
        <f>VLOOKUP(A275,Participanti!A:E,5,0)</f>
        <v>Gold</v>
      </c>
    </row>
    <row r="276" spans="1:26" x14ac:dyDescent="0.2">
      <c r="A276" s="42" t="s">
        <v>315</v>
      </c>
      <c r="B276" s="1" t="str">
        <f>VLOOKUP(A276,Participanti!A:B,2,0)</f>
        <v>F</v>
      </c>
      <c r="C276" s="61">
        <v>5</v>
      </c>
      <c r="D276" s="43">
        <v>25.25</v>
      </c>
      <c r="E276" s="44">
        <v>0.10512731481481481</v>
      </c>
      <c r="F276" s="44">
        <v>0.11210648148148149</v>
      </c>
      <c r="G276" s="59">
        <f t="shared" si="50"/>
        <v>0.10861689814814815</v>
      </c>
      <c r="H276" s="45">
        <v>179</v>
      </c>
      <c r="I276" s="11">
        <f t="shared" si="51"/>
        <v>4.301659332599927E-3</v>
      </c>
      <c r="J276" s="31">
        <f t="shared" si="52"/>
        <v>5</v>
      </c>
      <c r="K276" s="31">
        <f>IF(J276=0,0,IF(B276="F",VLOOKUP(I276,Barem!$G$2:$H$16,2,1),VLOOKUP(I276,Barem!$G$17:$H$31,2,1)))</f>
        <v>3.25</v>
      </c>
      <c r="L276" s="43">
        <v>4</v>
      </c>
      <c r="M276" s="93" t="s">
        <v>82</v>
      </c>
      <c r="N276" s="10">
        <f t="shared" ref="N276:P330" si="54">IF($M276=N$1,50%,25%)</f>
        <v>0.5</v>
      </c>
      <c r="O276" s="10">
        <f t="shared" si="54"/>
        <v>0.25</v>
      </c>
      <c r="P276" s="10">
        <f t="shared" si="54"/>
        <v>0.25</v>
      </c>
      <c r="Q276" s="33">
        <f>IF(B276="M",IF(AND(H276&gt;=200,H276&lt;500,I276&lt;Barem!$M$21),H276/1500,IF(AND(H276&gt;=500,H276&lt;750,I276&lt;Barem!$M$22),H276/1500,IF(AND(H276&gt;=750,H276&lt;1000,I276&lt;Barem!$M$23),H276/1500,IF(AND(H276&gt;=1000,H276&lt;1500,I276&lt;Barem!$M$24),H276/1500,IF(AND(H276&gt;=1500,H276&lt;2000,I276&lt;Barem!$M$25),H276/1500,IF(AND(H276&gt;=2000,H276&lt;3000,I276&lt;Barem!$M$26),H276/1500,IF(AND(H276&gt;=3000,I276&lt;Barem!$M$27),H276/1500,0))))))),IF(AND(H276&gt;=200,H276&lt;500,I276&lt;Barem!$N$21),H276/1500,IF(AND(H276&gt;=500,H276&lt;750,I276&lt;Barem!$N$22),H276/1500,IF(AND(H276&gt;=750,H276&lt;1000,I276&lt;Barem!$N$23),H276/1500,IF(AND(H276&gt;=1000,H276&lt;1500,I276&lt;Barem!$N$24),H276/1500,IF(AND(H276&gt;=1500,H276&lt;2000,I276&lt;Barem!$N$25),H276/1500,IF(AND(H276&gt;=2000,H276&lt;3000,I276&lt;Barem!$N$26),H276/1500,IF(AND(H276&gt;=3000,I276&lt;Barem!$N$27),H276/1500,0))))))))</f>
        <v>0</v>
      </c>
      <c r="R276" s="19">
        <f>IF(D276&gt;21,VLOOKUP(D276,Barem!$S$1:$T$141,2,1),0)</f>
        <v>0.2</v>
      </c>
      <c r="S276" s="102">
        <f>IF(D276&lt;1,0,IF(B276="F",VLOOKUP(I276,Barem!$W$2:$Y$13,2,1),VLOOKUP(I276,Barem!$W$14:$Y$25,2,1)))</f>
        <v>0</v>
      </c>
      <c r="T276" s="19">
        <f>VLOOKUP(A276,Participanti!A:C,3,0)</f>
        <v>0</v>
      </c>
      <c r="U276" s="17">
        <f t="shared" si="53"/>
        <v>4.5125000000000002</v>
      </c>
      <c r="V276" s="49"/>
      <c r="W276" s="146"/>
      <c r="X276" s="104">
        <f t="shared" si="46"/>
        <v>5</v>
      </c>
      <c r="Y276" s="63">
        <f t="shared" si="47"/>
        <v>1</v>
      </c>
      <c r="Z276" s="103" t="str">
        <f>VLOOKUP(A276,Participanti!A:E,5,0)</f>
        <v>Gold</v>
      </c>
    </row>
    <row r="277" spans="1:26" x14ac:dyDescent="0.2">
      <c r="A277" s="42" t="s">
        <v>200</v>
      </c>
      <c r="B277" s="1" t="str">
        <f>VLOOKUP(A277,Participanti!A:B,2,0)</f>
        <v>F</v>
      </c>
      <c r="C277" s="61">
        <v>5</v>
      </c>
      <c r="D277" s="43">
        <v>20.59</v>
      </c>
      <c r="E277" s="44">
        <v>0.12756944444444446</v>
      </c>
      <c r="F277" s="44">
        <v>0.13295138888888888</v>
      </c>
      <c r="G277" s="59">
        <f t="shared" si="50"/>
        <v>0.13026041666666666</v>
      </c>
      <c r="H277" s="45">
        <v>1170</v>
      </c>
      <c r="I277" s="11">
        <f t="shared" si="51"/>
        <v>6.3263922616156702E-3</v>
      </c>
      <c r="J277" s="31">
        <f t="shared" si="52"/>
        <v>5</v>
      </c>
      <c r="K277" s="31">
        <f>IF(J277=0,0,IF(B277="F",VLOOKUP(I277,Barem!$G$2:$H$16,2,1),VLOOKUP(I277,Barem!$G$17:$H$31,2,1)))</f>
        <v>0</v>
      </c>
      <c r="L277" s="43">
        <v>5</v>
      </c>
      <c r="M277" s="93" t="s">
        <v>82</v>
      </c>
      <c r="N277" s="10">
        <f t="shared" si="54"/>
        <v>0.5</v>
      </c>
      <c r="O277" s="10">
        <f t="shared" si="54"/>
        <v>0.25</v>
      </c>
      <c r="P277" s="10">
        <f t="shared" si="54"/>
        <v>0.25</v>
      </c>
      <c r="Q277" s="33">
        <f>IF(B277="M",IF(AND(H277&gt;=200,H277&lt;500,I277&lt;Barem!$M$21),H277/1500,IF(AND(H277&gt;=500,H277&lt;750,I277&lt;Barem!$M$22),H277/1500,IF(AND(H277&gt;=750,H277&lt;1000,I277&lt;Barem!$M$23),H277/1500,IF(AND(H277&gt;=1000,H277&lt;1500,I277&lt;Barem!$M$24),H277/1500,IF(AND(H277&gt;=1500,H277&lt;2000,I277&lt;Barem!$M$25),H277/1500,IF(AND(H277&gt;=2000,H277&lt;3000,I277&lt;Barem!$M$26),H277/1500,IF(AND(H277&gt;=3000,I277&lt;Barem!$M$27),H277/1500,0))))))),IF(AND(H277&gt;=200,H277&lt;500,I277&lt;Barem!$N$21),H277/1500,IF(AND(H277&gt;=500,H277&lt;750,I277&lt;Barem!$N$22),H277/1500,IF(AND(H277&gt;=750,H277&lt;1000,I277&lt;Barem!$N$23),H277/1500,IF(AND(H277&gt;=1000,H277&lt;1500,I277&lt;Barem!$N$24),H277/1500,IF(AND(H277&gt;=1500,H277&lt;2000,I277&lt;Barem!$N$25),H277/1500,IF(AND(H277&gt;=2000,H277&lt;3000,I277&lt;Barem!$N$26),H277/1500,IF(AND(H277&gt;=3000,I277&lt;Barem!$N$27),H277/1500,0))))))))</f>
        <v>0.78</v>
      </c>
      <c r="R277" s="19">
        <f>IF(D277&gt;21,VLOOKUP(D277,Barem!$S$1:$T$141,2,1),0)</f>
        <v>0</v>
      </c>
      <c r="S277" s="102">
        <f>IF(D277&lt;1,0,IF(B277="F",VLOOKUP(I277,Barem!$W$2:$Y$13,2,1),VLOOKUP(I277,Barem!$W$14:$Y$25,2,1)))</f>
        <v>0</v>
      </c>
      <c r="T277" s="19">
        <f>VLOOKUP(A277,Participanti!A:C,3,0)</f>
        <v>0</v>
      </c>
      <c r="U277" s="17">
        <f t="shared" si="53"/>
        <v>4.53</v>
      </c>
      <c r="V277" s="49"/>
      <c r="W277" s="146" t="s">
        <v>540</v>
      </c>
      <c r="X277" s="104">
        <f t="shared" si="46"/>
        <v>5</v>
      </c>
      <c r="Y277" s="63">
        <f t="shared" si="47"/>
        <v>1</v>
      </c>
      <c r="Z277" s="103" t="str">
        <f>VLOOKUP(A277,Participanti!A:E,5,0)</f>
        <v>Gold</v>
      </c>
    </row>
    <row r="278" spans="1:26" x14ac:dyDescent="0.2">
      <c r="A278" s="42" t="s">
        <v>164</v>
      </c>
      <c r="B278" s="1" t="str">
        <f>VLOOKUP(A278,Participanti!A:B,2,0)</f>
        <v>M</v>
      </c>
      <c r="C278" s="61">
        <v>5</v>
      </c>
      <c r="D278" s="43">
        <v>21.14</v>
      </c>
      <c r="E278" s="44">
        <v>7.1990740740740744E-2</v>
      </c>
      <c r="F278" s="44">
        <v>7.2546296296296303E-2</v>
      </c>
      <c r="G278" s="59">
        <f t="shared" si="50"/>
        <v>7.2268518518518524E-2</v>
      </c>
      <c r="H278" s="45">
        <v>94</v>
      </c>
      <c r="I278" s="11">
        <f t="shared" si="51"/>
        <v>3.4185675741967136E-3</v>
      </c>
      <c r="J278" s="31">
        <f t="shared" si="52"/>
        <v>5</v>
      </c>
      <c r="K278" s="31">
        <f>IF(J278=0,0,IF(B278="F",VLOOKUP(I278,Barem!$G$2:$H$16,2,1),VLOOKUP(I278,Barem!$G$17:$H$31,2,1)))</f>
        <v>4</v>
      </c>
      <c r="L278" s="43">
        <v>4.25</v>
      </c>
      <c r="M278" s="93" t="s">
        <v>82</v>
      </c>
      <c r="N278" s="10">
        <f t="shared" si="54"/>
        <v>0.5</v>
      </c>
      <c r="O278" s="10">
        <f t="shared" si="54"/>
        <v>0.25</v>
      </c>
      <c r="P278" s="10">
        <f t="shared" si="54"/>
        <v>0.25</v>
      </c>
      <c r="Q278" s="33">
        <f>IF(B278="M",IF(AND(H278&gt;=200,H278&lt;500,I278&lt;Barem!$M$21),H278/1500,IF(AND(H278&gt;=500,H278&lt;750,I278&lt;Barem!$M$22),H278/1500,IF(AND(H278&gt;=750,H278&lt;1000,I278&lt;Barem!$M$23),H278/1500,IF(AND(H278&gt;=1000,H278&lt;1500,I278&lt;Barem!$M$24),H278/1500,IF(AND(H278&gt;=1500,H278&lt;2000,I278&lt;Barem!$M$25),H278/1500,IF(AND(H278&gt;=2000,H278&lt;3000,I278&lt;Barem!$M$26),H278/1500,IF(AND(H278&gt;=3000,I278&lt;Barem!$M$27),H278/1500,0))))))),IF(AND(H278&gt;=200,H278&lt;500,I278&lt;Barem!$N$21),H278/1500,IF(AND(H278&gt;=500,H278&lt;750,I278&lt;Barem!$N$22),H278/1500,IF(AND(H278&gt;=750,H278&lt;1000,I278&lt;Barem!$N$23),H278/1500,IF(AND(H278&gt;=1000,H278&lt;1500,I278&lt;Barem!$N$24),H278/1500,IF(AND(H278&gt;=1500,H278&lt;2000,I278&lt;Barem!$N$25),H278/1500,IF(AND(H278&gt;=2000,H278&lt;3000,I278&lt;Barem!$N$26),H278/1500,IF(AND(H278&gt;=3000,I278&lt;Barem!$N$27),H278/1500,0))))))))</f>
        <v>0</v>
      </c>
      <c r="R278" s="19">
        <f>IF(D278&gt;21,VLOOKUP(D278,Barem!$S$1:$T$141,2,1),0)</f>
        <v>0</v>
      </c>
      <c r="S278" s="102">
        <f>IF(D278&lt;1,0,IF(B278="F",VLOOKUP(I278,Barem!$W$2:$Y$13,2,1),VLOOKUP(I278,Barem!$W$14:$Y$25,2,1)))</f>
        <v>0</v>
      </c>
      <c r="T278" s="19">
        <f>VLOOKUP(A278,Participanti!A:C,3,0)</f>
        <v>0</v>
      </c>
      <c r="U278" s="17">
        <f t="shared" si="53"/>
        <v>4.5625</v>
      </c>
      <c r="V278" s="49"/>
      <c r="W278" s="146"/>
      <c r="X278" s="104">
        <f t="shared" si="46"/>
        <v>5</v>
      </c>
      <c r="Y278" s="63">
        <f t="shared" si="47"/>
        <v>1</v>
      </c>
      <c r="Z278" s="103" t="str">
        <f>VLOOKUP(A278,Participanti!A:E,5,0)</f>
        <v>Gold</v>
      </c>
    </row>
    <row r="279" spans="1:26" x14ac:dyDescent="0.2">
      <c r="A279" s="42" t="s">
        <v>231</v>
      </c>
      <c r="B279" s="1" t="str">
        <f>VLOOKUP(A279,Participanti!A:B,2,0)</f>
        <v>M</v>
      </c>
      <c r="C279" s="61">
        <v>5</v>
      </c>
      <c r="D279" s="43">
        <v>22</v>
      </c>
      <c r="E279" s="44">
        <v>6.987268518518519E-2</v>
      </c>
      <c r="F279" s="44">
        <v>7.1863425925925928E-2</v>
      </c>
      <c r="G279" s="59">
        <f t="shared" si="50"/>
        <v>7.0868055555555559E-2</v>
      </c>
      <c r="H279" s="45">
        <v>49</v>
      </c>
      <c r="I279" s="11">
        <f t="shared" si="51"/>
        <v>3.2212752525252529E-3</v>
      </c>
      <c r="J279" s="31">
        <f t="shared" si="52"/>
        <v>5</v>
      </c>
      <c r="K279" s="31">
        <f>IF(J279=0,0,IF(B279="F",VLOOKUP(I279,Barem!$G$2:$H$16,2,1),VLOOKUP(I279,Barem!$G$17:$H$31,2,1)))</f>
        <v>4.25</v>
      </c>
      <c r="L279" s="43">
        <v>3.75</v>
      </c>
      <c r="M279" s="93" t="str">
        <f>VLOOKUP(C279,Barem!K:Q,7,0)</f>
        <v>P</v>
      </c>
      <c r="N279" s="10">
        <f t="shared" si="54"/>
        <v>0.25</v>
      </c>
      <c r="O279" s="10">
        <f t="shared" si="54"/>
        <v>0.25</v>
      </c>
      <c r="P279" s="10">
        <f t="shared" si="54"/>
        <v>0.5</v>
      </c>
      <c r="Q279" s="33">
        <f>IF(B279="M",IF(AND(H279&gt;=200,H279&lt;500,I279&lt;Barem!$M$21),H279/1500,IF(AND(H279&gt;=500,H279&lt;750,I279&lt;Barem!$M$22),H279/1500,IF(AND(H279&gt;=750,H279&lt;1000,I279&lt;Barem!$M$23),H279/1500,IF(AND(H279&gt;=1000,H279&lt;1500,I279&lt;Barem!$M$24),H279/1500,IF(AND(H279&gt;=1500,H279&lt;2000,I279&lt;Barem!$M$25),H279/1500,IF(AND(H279&gt;=2000,H279&lt;3000,I279&lt;Barem!$M$26),H279/1500,IF(AND(H279&gt;=3000,I279&lt;Barem!$M$27),H279/1500,0))))))),IF(AND(H279&gt;=200,H279&lt;500,I279&lt;Barem!$N$21),H279/1500,IF(AND(H279&gt;=500,H279&lt;750,I279&lt;Barem!$N$22),H279/1500,IF(AND(H279&gt;=750,H279&lt;1000,I279&lt;Barem!$N$23),H279/1500,IF(AND(H279&gt;=1000,H279&lt;1500,I279&lt;Barem!$N$24),H279/1500,IF(AND(H279&gt;=1500,H279&lt;2000,I279&lt;Barem!$N$25),H279/1500,IF(AND(H279&gt;=2000,H279&lt;3000,I279&lt;Barem!$N$26),H279/1500,IF(AND(H279&gt;=3000,I279&lt;Barem!$N$27),H279/1500,0))))))))</f>
        <v>0</v>
      </c>
      <c r="R279" s="19">
        <f>IF(D279&gt;21,VLOOKUP(D279,Barem!$S$1:$T$141,2,1),0)</f>
        <v>0</v>
      </c>
      <c r="S279" s="102">
        <f>IF(D279&lt;1,0,IF(B279="F",VLOOKUP(I279,Barem!$W$2:$Y$13,2,1),VLOOKUP(I279,Barem!$W$14:$Y$25,2,1)))</f>
        <v>0</v>
      </c>
      <c r="T279" s="19">
        <f>VLOOKUP(A279,Participanti!A:C,3,0)</f>
        <v>0</v>
      </c>
      <c r="U279" s="17">
        <f t="shared" si="53"/>
        <v>4.1875</v>
      </c>
      <c r="V279" s="49"/>
      <c r="W279" s="146"/>
      <c r="X279" s="104">
        <f t="shared" si="46"/>
        <v>5</v>
      </c>
      <c r="Y279" s="63">
        <f t="shared" si="47"/>
        <v>1</v>
      </c>
      <c r="Z279" s="103" t="str">
        <f>VLOOKUP(A279,Participanti!A:E,5,0)</f>
        <v>Gold</v>
      </c>
    </row>
    <row r="280" spans="1:26" x14ac:dyDescent="0.2">
      <c r="A280" s="42" t="s">
        <v>160</v>
      </c>
      <c r="B280" s="1" t="str">
        <f>VLOOKUP(A280,Participanti!A:B,2,0)</f>
        <v>M</v>
      </c>
      <c r="C280" s="61">
        <v>5</v>
      </c>
      <c r="D280" s="43">
        <v>5.01</v>
      </c>
      <c r="E280" s="44">
        <v>1.3483796296296296E-2</v>
      </c>
      <c r="F280" s="44">
        <v>1.3483796296296296E-2</v>
      </c>
      <c r="G280" s="59">
        <f t="shared" si="50"/>
        <v>1.3483796296296296E-2</v>
      </c>
      <c r="H280" s="45">
        <v>43</v>
      </c>
      <c r="I280" s="11">
        <f t="shared" si="51"/>
        <v>2.691376506246766E-3</v>
      </c>
      <c r="J280" s="31">
        <f t="shared" si="52"/>
        <v>1.1928571428571428</v>
      </c>
      <c r="K280" s="31">
        <f>IF(J280=0,0,IF(B280="F",VLOOKUP(I280,Barem!$G$2:$H$16,2,1),VLOOKUP(I280,Barem!$G$17:$H$31,2,1)))</f>
        <v>5</v>
      </c>
      <c r="L280" s="43">
        <v>2</v>
      </c>
      <c r="M280" s="93" t="s">
        <v>80</v>
      </c>
      <c r="N280" s="10">
        <f t="shared" si="54"/>
        <v>0.25</v>
      </c>
      <c r="O280" s="10">
        <f t="shared" si="54"/>
        <v>0.5</v>
      </c>
      <c r="P280" s="10">
        <f t="shared" si="54"/>
        <v>0.25</v>
      </c>
      <c r="Q280" s="33">
        <f>IF(B280="M",IF(AND(H280&gt;=200,H280&lt;500,I280&lt;Barem!$M$21),H280/1500,IF(AND(H280&gt;=500,H280&lt;750,I280&lt;Barem!$M$22),H280/1500,IF(AND(H280&gt;=750,H280&lt;1000,I280&lt;Barem!$M$23),H280/1500,IF(AND(H280&gt;=1000,H280&lt;1500,I280&lt;Barem!$M$24),H280/1500,IF(AND(H280&gt;=1500,H280&lt;2000,I280&lt;Barem!$M$25),H280/1500,IF(AND(H280&gt;=2000,H280&lt;3000,I280&lt;Barem!$M$26),H280/1500,IF(AND(H280&gt;=3000,I280&lt;Barem!$M$27),H280/1500,0))))))),IF(AND(H280&gt;=200,H280&lt;500,I280&lt;Barem!$N$21),H280/1500,IF(AND(H280&gt;=500,H280&lt;750,I280&lt;Barem!$N$22),H280/1500,IF(AND(H280&gt;=750,H280&lt;1000,I280&lt;Barem!$N$23),H280/1500,IF(AND(H280&gt;=1000,H280&lt;1500,I280&lt;Barem!$N$24),H280/1500,IF(AND(H280&gt;=1500,H280&lt;2000,I280&lt;Barem!$N$25),H280/1500,IF(AND(H280&gt;=2000,H280&lt;3000,I280&lt;Barem!$N$26),H280/1500,IF(AND(H280&gt;=3000,I280&lt;Barem!$N$27),H280/1500,0))))))))</f>
        <v>0</v>
      </c>
      <c r="R280" s="19">
        <f>IF(D280&gt;21,VLOOKUP(D280,Barem!$S$1:$T$141,2,1),0)</f>
        <v>0</v>
      </c>
      <c r="S280" s="102">
        <f>IF(D280&lt;1,0,IF(B280="F",VLOOKUP(I280,Barem!$W$2:$Y$13,2,1),VLOOKUP(I280,Barem!$W$14:$Y$25,2,1)))</f>
        <v>0.45000000000000007</v>
      </c>
      <c r="T280" s="19">
        <f>VLOOKUP(A280,Participanti!A:C,3,0)</f>
        <v>0</v>
      </c>
      <c r="U280" s="17">
        <f t="shared" si="53"/>
        <v>3.7482142857142859</v>
      </c>
      <c r="V280" s="49"/>
      <c r="W280" s="146"/>
      <c r="X280" s="104">
        <f t="shared" si="46"/>
        <v>5</v>
      </c>
      <c r="Y280" s="63">
        <f t="shared" si="47"/>
        <v>1</v>
      </c>
      <c r="Z280" s="103" t="str">
        <f>VLOOKUP(A280,Participanti!A:E,5,0)</f>
        <v>Gold</v>
      </c>
    </row>
    <row r="281" spans="1:26" x14ac:dyDescent="0.2">
      <c r="A281" s="42" t="s">
        <v>336</v>
      </c>
      <c r="B281" s="1" t="str">
        <f>VLOOKUP(A281,Participanti!A:B,2,0)</f>
        <v>M</v>
      </c>
      <c r="C281" s="61">
        <v>5</v>
      </c>
      <c r="D281" s="43">
        <v>38.49</v>
      </c>
      <c r="E281" s="44">
        <v>0.13133101851851853</v>
      </c>
      <c r="F281" s="44">
        <v>0.13170138888888888</v>
      </c>
      <c r="G281" s="59">
        <f t="shared" si="50"/>
        <v>0.1315162037037037</v>
      </c>
      <c r="H281" s="45">
        <v>457</v>
      </c>
      <c r="I281" s="11">
        <f t="shared" si="51"/>
        <v>3.4168927956275317E-3</v>
      </c>
      <c r="J281" s="31">
        <f t="shared" si="52"/>
        <v>5</v>
      </c>
      <c r="K281" s="31">
        <f>IF(J281=0,0,IF(B281="F",VLOOKUP(I281,Barem!$G$2:$H$16,2,1),VLOOKUP(I281,Barem!$G$17:$H$31,2,1)))</f>
        <v>4</v>
      </c>
      <c r="L281" s="43">
        <v>3</v>
      </c>
      <c r="M281" s="93" t="s">
        <v>82</v>
      </c>
      <c r="N281" s="10">
        <f t="shared" si="54"/>
        <v>0.5</v>
      </c>
      <c r="O281" s="10">
        <f t="shared" si="54"/>
        <v>0.25</v>
      </c>
      <c r="P281" s="10">
        <f t="shared" si="54"/>
        <v>0.25</v>
      </c>
      <c r="Q281" s="33">
        <f>IF(B281="M",IF(AND(H281&gt;=200,H281&lt;500,I281&lt;Barem!$M$21),H281/1500,IF(AND(H281&gt;=500,H281&lt;750,I281&lt;Barem!$M$22),H281/1500,IF(AND(H281&gt;=750,H281&lt;1000,I281&lt;Barem!$M$23),H281/1500,IF(AND(H281&gt;=1000,H281&lt;1500,I281&lt;Barem!$M$24),H281/1500,IF(AND(H281&gt;=1500,H281&lt;2000,I281&lt;Barem!$M$25),H281/1500,IF(AND(H281&gt;=2000,H281&lt;3000,I281&lt;Barem!$M$26),H281/1500,IF(AND(H281&gt;=3000,I281&lt;Barem!$M$27),H281/1500,0))))))),IF(AND(H281&gt;=200,H281&lt;500,I281&lt;Barem!$N$21),H281/1500,IF(AND(H281&gt;=500,H281&lt;750,I281&lt;Barem!$N$22),H281/1500,IF(AND(H281&gt;=750,H281&lt;1000,I281&lt;Barem!$N$23),H281/1500,IF(AND(H281&gt;=1000,H281&lt;1500,I281&lt;Barem!$N$24),H281/1500,IF(AND(H281&gt;=1500,H281&lt;2000,I281&lt;Barem!$N$25),H281/1500,IF(AND(H281&gt;=2000,H281&lt;3000,I281&lt;Barem!$N$26),H281/1500,IF(AND(H281&gt;=3000,I281&lt;Barem!$N$27),H281/1500,0))))))))</f>
        <v>0.30466666666666664</v>
      </c>
      <c r="R281" s="19">
        <f>IF(D281&gt;21,VLOOKUP(D281,Barem!$S$1:$T$141,2,1),0)</f>
        <v>0.8</v>
      </c>
      <c r="S281" s="102">
        <f>IF(D281&lt;1,0,IF(B281="F",VLOOKUP(I281,Barem!$W$2:$Y$13,2,1),VLOOKUP(I281,Barem!$W$14:$Y$25,2,1)))</f>
        <v>0</v>
      </c>
      <c r="T281" s="19">
        <f>VLOOKUP(A281,Participanti!A:C,3,0)</f>
        <v>0</v>
      </c>
      <c r="U281" s="17">
        <f t="shared" si="53"/>
        <v>5.3546666666666667</v>
      </c>
      <c r="V281" s="49"/>
      <c r="W281" s="146"/>
      <c r="X281" s="104">
        <f t="shared" si="46"/>
        <v>5</v>
      </c>
      <c r="Y281" s="63">
        <f t="shared" si="47"/>
        <v>1</v>
      </c>
      <c r="Z281" s="103" t="str">
        <f>VLOOKUP(A281,Participanti!A:E,5,0)</f>
        <v>Gold</v>
      </c>
    </row>
    <row r="282" spans="1:26" x14ac:dyDescent="0.2">
      <c r="A282" s="42" t="s">
        <v>339</v>
      </c>
      <c r="B282" s="1" t="str">
        <f>VLOOKUP(A282,Participanti!A:B,2,0)</f>
        <v>F</v>
      </c>
      <c r="C282" s="61">
        <v>5</v>
      </c>
      <c r="D282" s="43">
        <v>21.11</v>
      </c>
      <c r="E282" s="44">
        <v>8.5601851851851846E-2</v>
      </c>
      <c r="F282" s="44">
        <v>8.6909722222222222E-2</v>
      </c>
      <c r="G282" s="59">
        <f t="shared" si="50"/>
        <v>8.6255787037037041E-2</v>
      </c>
      <c r="H282" s="45">
        <v>63</v>
      </c>
      <c r="I282" s="11">
        <f t="shared" si="51"/>
        <v>4.0860154920434408E-3</v>
      </c>
      <c r="J282" s="31">
        <f t="shared" si="52"/>
        <v>5</v>
      </c>
      <c r="K282" s="31">
        <f>IF(J282=0,0,IF(B282="F",VLOOKUP(I282,Barem!$G$2:$H$16,2,1),VLOOKUP(I282,Barem!$G$17:$H$31,2,1)))</f>
        <v>3.5</v>
      </c>
      <c r="L282" s="43">
        <v>3</v>
      </c>
      <c r="M282" s="93" t="str">
        <f>VLOOKUP(C282,Barem!K:Q,7,0)</f>
        <v>P</v>
      </c>
      <c r="N282" s="10">
        <f t="shared" si="54"/>
        <v>0.25</v>
      </c>
      <c r="O282" s="10">
        <f t="shared" si="54"/>
        <v>0.25</v>
      </c>
      <c r="P282" s="10">
        <f t="shared" si="54"/>
        <v>0.5</v>
      </c>
      <c r="Q282" s="33">
        <f>IF(B282="M",IF(AND(H282&gt;=200,H282&lt;500,I282&lt;Barem!$M$21),H282/1500,IF(AND(H282&gt;=500,H282&lt;750,I282&lt;Barem!$M$22),H282/1500,IF(AND(H282&gt;=750,H282&lt;1000,I282&lt;Barem!$M$23),H282/1500,IF(AND(H282&gt;=1000,H282&lt;1500,I282&lt;Barem!$M$24),H282/1500,IF(AND(H282&gt;=1500,H282&lt;2000,I282&lt;Barem!$M$25),H282/1500,IF(AND(H282&gt;=2000,H282&lt;3000,I282&lt;Barem!$M$26),H282/1500,IF(AND(H282&gt;=3000,I282&lt;Barem!$M$27),H282/1500,0))))))),IF(AND(H282&gt;=200,H282&lt;500,I282&lt;Barem!$N$21),H282/1500,IF(AND(H282&gt;=500,H282&lt;750,I282&lt;Barem!$N$22),H282/1500,IF(AND(H282&gt;=750,H282&lt;1000,I282&lt;Barem!$N$23),H282/1500,IF(AND(H282&gt;=1000,H282&lt;1500,I282&lt;Barem!$N$24),H282/1500,IF(AND(H282&gt;=1500,H282&lt;2000,I282&lt;Barem!$N$25),H282/1500,IF(AND(H282&gt;=2000,H282&lt;3000,I282&lt;Barem!$N$26),H282/1500,IF(AND(H282&gt;=3000,I282&lt;Barem!$N$27),H282/1500,0))))))))</f>
        <v>0</v>
      </c>
      <c r="R282" s="19">
        <f>IF(D282&gt;21,VLOOKUP(D282,Barem!$S$1:$T$141,2,1),0)</f>
        <v>0</v>
      </c>
      <c r="S282" s="102">
        <f>IF(D282&lt;1,0,IF(B282="F",VLOOKUP(I282,Barem!$W$2:$Y$13,2,1),VLOOKUP(I282,Barem!$W$14:$Y$25,2,1)))</f>
        <v>0</v>
      </c>
      <c r="T282" s="19">
        <f>VLOOKUP(A282,Participanti!A:C,3,0)</f>
        <v>0</v>
      </c>
      <c r="U282" s="17">
        <f t="shared" si="53"/>
        <v>3.625</v>
      </c>
      <c r="V282" s="49"/>
      <c r="W282" s="146"/>
      <c r="X282" s="104">
        <f t="shared" si="46"/>
        <v>5</v>
      </c>
      <c r="Y282" s="63">
        <f t="shared" si="47"/>
        <v>1</v>
      </c>
      <c r="Z282" s="103" t="str">
        <f>VLOOKUP(A282,Participanti!A:E,5,0)</f>
        <v>Gold</v>
      </c>
    </row>
    <row r="283" spans="1:26" x14ac:dyDescent="0.2">
      <c r="A283" s="42" t="s">
        <v>335</v>
      </c>
      <c r="B283" s="1" t="str">
        <f>VLOOKUP(A283,Participanti!A:B,2,0)</f>
        <v>F</v>
      </c>
      <c r="C283" s="61">
        <v>5</v>
      </c>
      <c r="D283" s="43">
        <v>15.05</v>
      </c>
      <c r="E283" s="44">
        <v>6.25E-2</v>
      </c>
      <c r="F283" s="44">
        <v>6.3460648148148155E-2</v>
      </c>
      <c r="G283" s="59">
        <f t="shared" si="50"/>
        <v>6.2980324074074084E-2</v>
      </c>
      <c r="H283" s="45">
        <v>12</v>
      </c>
      <c r="I283" s="11">
        <f t="shared" si="51"/>
        <v>4.1847391411344902E-3</v>
      </c>
      <c r="J283" s="31">
        <f t="shared" si="52"/>
        <v>3.7625000000000002</v>
      </c>
      <c r="K283" s="31">
        <f>IF(J283=0,0,IF(B283="F",VLOOKUP(I283,Barem!$G$2:$H$16,2,1),VLOOKUP(I283,Barem!$G$17:$H$31,2,1)))</f>
        <v>3.25</v>
      </c>
      <c r="L283" s="43">
        <v>1.5</v>
      </c>
      <c r="M283" s="93" t="s">
        <v>82</v>
      </c>
      <c r="N283" s="10">
        <f t="shared" si="54"/>
        <v>0.5</v>
      </c>
      <c r="O283" s="10">
        <f t="shared" si="54"/>
        <v>0.25</v>
      </c>
      <c r="P283" s="10">
        <f t="shared" si="54"/>
        <v>0.25</v>
      </c>
      <c r="Q283" s="33">
        <f>IF(B283="M",IF(AND(H283&gt;=200,H283&lt;500,I283&lt;Barem!$M$21),H283/1500,IF(AND(H283&gt;=500,H283&lt;750,I283&lt;Barem!$M$22),H283/1500,IF(AND(H283&gt;=750,H283&lt;1000,I283&lt;Barem!$M$23),H283/1500,IF(AND(H283&gt;=1000,H283&lt;1500,I283&lt;Barem!$M$24),H283/1500,IF(AND(H283&gt;=1500,H283&lt;2000,I283&lt;Barem!$M$25),H283/1500,IF(AND(H283&gt;=2000,H283&lt;3000,I283&lt;Barem!$M$26),H283/1500,IF(AND(H283&gt;=3000,I283&lt;Barem!$M$27),H283/1500,0))))))),IF(AND(H283&gt;=200,H283&lt;500,I283&lt;Barem!$N$21),H283/1500,IF(AND(H283&gt;=500,H283&lt;750,I283&lt;Barem!$N$22),H283/1500,IF(AND(H283&gt;=750,H283&lt;1000,I283&lt;Barem!$N$23),H283/1500,IF(AND(H283&gt;=1000,H283&lt;1500,I283&lt;Barem!$N$24),H283/1500,IF(AND(H283&gt;=1500,H283&lt;2000,I283&lt;Barem!$N$25),H283/1500,IF(AND(H283&gt;=2000,H283&lt;3000,I283&lt;Barem!$N$26),H283/1500,IF(AND(H283&gt;=3000,I283&lt;Barem!$N$27),H283/1500,0))))))))</f>
        <v>0</v>
      </c>
      <c r="R283" s="19">
        <f>IF(D283&gt;21,VLOOKUP(D283,Barem!$S$1:$T$141,2,1),0)</f>
        <v>0</v>
      </c>
      <c r="S283" s="102">
        <f>IF(D283&lt;1,0,IF(B283="F",VLOOKUP(I283,Barem!$W$2:$Y$13,2,1),VLOOKUP(I283,Barem!$W$14:$Y$25,2,1)))</f>
        <v>0</v>
      </c>
      <c r="T283" s="19">
        <f>VLOOKUP(A283,Participanti!A:C,3,0)</f>
        <v>0.4</v>
      </c>
      <c r="U283" s="17">
        <f t="shared" si="53"/>
        <v>3.46875</v>
      </c>
      <c r="V283" s="49"/>
      <c r="W283" s="146"/>
      <c r="X283" s="104">
        <f t="shared" si="46"/>
        <v>5</v>
      </c>
      <c r="Y283" s="63">
        <f t="shared" si="47"/>
        <v>1</v>
      </c>
      <c r="Z283" s="103" t="str">
        <f>VLOOKUP(A283,Participanti!A:E,5,0)</f>
        <v>Gold</v>
      </c>
    </row>
    <row r="284" spans="1:26" x14ac:dyDescent="0.2">
      <c r="A284" s="42" t="s">
        <v>122</v>
      </c>
      <c r="B284" s="1" t="str">
        <f>VLOOKUP(A284,Participanti!A:B,2,0)</f>
        <v>M</v>
      </c>
      <c r="C284" s="61">
        <v>5</v>
      </c>
      <c r="D284" s="43">
        <v>16.04</v>
      </c>
      <c r="E284" s="44">
        <v>6.9039351851851852E-2</v>
      </c>
      <c r="F284" s="44">
        <v>7.0497685185185191E-2</v>
      </c>
      <c r="G284" s="59">
        <f t="shared" si="50"/>
        <v>6.9768518518518521E-2</v>
      </c>
      <c r="H284" s="45">
        <v>501</v>
      </c>
      <c r="I284" s="11">
        <f t="shared" si="51"/>
        <v>4.3496582617530257E-3</v>
      </c>
      <c r="J284" s="31">
        <f t="shared" si="52"/>
        <v>3.8190476190476188</v>
      </c>
      <c r="K284" s="31">
        <f>IF(J284=0,0,IF(B284="F",VLOOKUP(I284,Barem!$G$2:$H$16,2,1),VLOOKUP(I284,Barem!$G$17:$H$31,2,1)))</f>
        <v>2.5</v>
      </c>
      <c r="L284" s="43">
        <v>2.75</v>
      </c>
      <c r="M284" s="93" t="str">
        <f>VLOOKUP(C284,Barem!K:Q,7,0)</f>
        <v>P</v>
      </c>
      <c r="N284" s="10">
        <f t="shared" si="54"/>
        <v>0.25</v>
      </c>
      <c r="O284" s="10">
        <f t="shared" si="54"/>
        <v>0.25</v>
      </c>
      <c r="P284" s="10">
        <f t="shared" si="54"/>
        <v>0.5</v>
      </c>
      <c r="Q284" s="33">
        <f>IF(B284="M",IF(AND(H284&gt;=200,H284&lt;500,I284&lt;Barem!$M$21),H284/1500,IF(AND(H284&gt;=500,H284&lt;750,I284&lt;Barem!$M$22),H284/1500,IF(AND(H284&gt;=750,H284&lt;1000,I284&lt;Barem!$M$23),H284/1500,IF(AND(H284&gt;=1000,H284&lt;1500,I284&lt;Barem!$M$24),H284/1500,IF(AND(H284&gt;=1500,H284&lt;2000,I284&lt;Barem!$M$25),H284/1500,IF(AND(H284&gt;=2000,H284&lt;3000,I284&lt;Barem!$M$26),H284/1500,IF(AND(H284&gt;=3000,I284&lt;Barem!$M$27),H284/1500,0))))))),IF(AND(H284&gt;=200,H284&lt;500,I284&lt;Barem!$N$21),H284/1500,IF(AND(H284&gt;=500,H284&lt;750,I284&lt;Barem!$N$22),H284/1500,IF(AND(H284&gt;=750,H284&lt;1000,I284&lt;Barem!$N$23),H284/1500,IF(AND(H284&gt;=1000,H284&lt;1500,I284&lt;Barem!$N$24),H284/1500,IF(AND(H284&gt;=1500,H284&lt;2000,I284&lt;Barem!$N$25),H284/1500,IF(AND(H284&gt;=2000,H284&lt;3000,I284&lt;Barem!$N$26),H284/1500,IF(AND(H284&gt;=3000,I284&lt;Barem!$N$27),H284/1500,0))))))))</f>
        <v>0.33400000000000002</v>
      </c>
      <c r="R284" s="19">
        <f>IF(D284&gt;21,VLOOKUP(D284,Barem!$S$1:$T$141,2,1),0)</f>
        <v>0</v>
      </c>
      <c r="S284" s="102">
        <f>IF(D284&lt;1,0,IF(B284="F",VLOOKUP(I284,Barem!$W$2:$Y$13,2,1),VLOOKUP(I284,Barem!$W$14:$Y$25,2,1)))</f>
        <v>0</v>
      </c>
      <c r="T284" s="19">
        <f>VLOOKUP(A284,Participanti!A:C,3,0)</f>
        <v>0</v>
      </c>
      <c r="U284" s="17">
        <f t="shared" si="53"/>
        <v>3.288761904761905</v>
      </c>
      <c r="V284" s="49"/>
      <c r="W284" s="146"/>
      <c r="X284" s="104">
        <f t="shared" si="46"/>
        <v>5</v>
      </c>
      <c r="Y284" s="63">
        <f t="shared" si="47"/>
        <v>1</v>
      </c>
      <c r="Z284" s="103" t="str">
        <f>VLOOKUP(A284,Participanti!A:E,5,0)</f>
        <v>Gold</v>
      </c>
    </row>
    <row r="285" spans="1:26" x14ac:dyDescent="0.2">
      <c r="A285" s="42" t="s">
        <v>346</v>
      </c>
      <c r="B285" s="1" t="str">
        <f>VLOOKUP(A285,Participanti!A:B,2,0)</f>
        <v>M</v>
      </c>
      <c r="C285" s="61">
        <v>5</v>
      </c>
      <c r="D285" s="43">
        <v>25.1</v>
      </c>
      <c r="E285" s="44">
        <v>0.10039351851851852</v>
      </c>
      <c r="F285" s="44">
        <v>0.10556712962962964</v>
      </c>
      <c r="G285" s="59">
        <f t="shared" si="50"/>
        <v>0.10298032407407408</v>
      </c>
      <c r="H285" s="45">
        <v>1053</v>
      </c>
      <c r="I285" s="11">
        <f t="shared" si="51"/>
        <v>4.1028017559392059E-3</v>
      </c>
      <c r="J285" s="31">
        <f t="shared" si="52"/>
        <v>5</v>
      </c>
      <c r="K285" s="31">
        <f>IF(J285=0,0,IF(B285="F",VLOOKUP(I285,Barem!$G$2:$H$16,2,1),VLOOKUP(I285,Barem!$G$17:$H$31,2,1)))</f>
        <v>3</v>
      </c>
      <c r="L285" s="43">
        <v>2.75</v>
      </c>
      <c r="M285" s="93" t="s">
        <v>82</v>
      </c>
      <c r="N285" s="10">
        <f t="shared" si="54"/>
        <v>0.5</v>
      </c>
      <c r="O285" s="10">
        <f t="shared" si="54"/>
        <v>0.25</v>
      </c>
      <c r="P285" s="10">
        <f t="shared" si="54"/>
        <v>0.25</v>
      </c>
      <c r="Q285" s="33">
        <f>IF(B285="M",IF(AND(H285&gt;=200,H285&lt;500,I285&lt;Barem!$M$21),H285/1500,IF(AND(H285&gt;=500,H285&lt;750,I285&lt;Barem!$M$22),H285/1500,IF(AND(H285&gt;=750,H285&lt;1000,I285&lt;Barem!$M$23),H285/1500,IF(AND(H285&gt;=1000,H285&lt;1500,I285&lt;Barem!$M$24),H285/1500,IF(AND(H285&gt;=1500,H285&lt;2000,I285&lt;Barem!$M$25),H285/1500,IF(AND(H285&gt;=2000,H285&lt;3000,I285&lt;Barem!$M$26),H285/1500,IF(AND(H285&gt;=3000,I285&lt;Barem!$M$27),H285/1500,0))))))),IF(AND(H285&gt;=200,H285&lt;500,I285&lt;Barem!$N$21),H285/1500,IF(AND(H285&gt;=500,H285&lt;750,I285&lt;Barem!$N$22),H285/1500,IF(AND(H285&gt;=750,H285&lt;1000,I285&lt;Barem!$N$23),H285/1500,IF(AND(H285&gt;=1000,H285&lt;1500,I285&lt;Barem!$N$24),H285/1500,IF(AND(H285&gt;=1500,H285&lt;2000,I285&lt;Barem!$N$25),H285/1500,IF(AND(H285&gt;=2000,H285&lt;3000,I285&lt;Barem!$N$26),H285/1500,IF(AND(H285&gt;=3000,I285&lt;Barem!$N$27),H285/1500,0))))))))</f>
        <v>0.70199999999999996</v>
      </c>
      <c r="R285" s="19">
        <f>IF(D285&gt;21,VLOOKUP(D285,Barem!$S$1:$T$141,2,1),0)</f>
        <v>0.2</v>
      </c>
      <c r="S285" s="102">
        <f>IF(D285&lt;1,0,IF(B285="F",VLOOKUP(I285,Barem!$W$2:$Y$13,2,1),VLOOKUP(I285,Barem!$W$14:$Y$25,2,1)))</f>
        <v>0</v>
      </c>
      <c r="T285" s="19">
        <f>VLOOKUP(A285,Participanti!A:C,3,0)</f>
        <v>0</v>
      </c>
      <c r="U285" s="17">
        <f t="shared" si="53"/>
        <v>4.8395000000000001</v>
      </c>
      <c r="V285" s="49"/>
      <c r="W285" s="146"/>
      <c r="X285" s="104">
        <f t="shared" si="46"/>
        <v>3</v>
      </c>
      <c r="Y285" s="63">
        <f t="shared" si="47"/>
        <v>1</v>
      </c>
      <c r="Z285" s="103" t="str">
        <f>VLOOKUP(A285,Participanti!A:E,5,0)</f>
        <v>Gold</v>
      </c>
    </row>
    <row r="286" spans="1:26" x14ac:dyDescent="0.2">
      <c r="A286" s="42" t="s">
        <v>193</v>
      </c>
      <c r="B286" s="1" t="str">
        <f>VLOOKUP(A286,Participanti!A:B,2,0)</f>
        <v>M</v>
      </c>
      <c r="C286" s="61">
        <v>5</v>
      </c>
      <c r="D286" s="43">
        <v>15.02</v>
      </c>
      <c r="E286" s="44">
        <v>5.7210648148148149E-2</v>
      </c>
      <c r="F286" s="44">
        <v>5.7349537037037039E-2</v>
      </c>
      <c r="G286" s="59">
        <f t="shared" si="50"/>
        <v>5.7280092592592591E-2</v>
      </c>
      <c r="H286" s="45">
        <v>33</v>
      </c>
      <c r="I286" s="11">
        <f t="shared" ref="I286:I349" si="55">G286/D286</f>
        <v>3.8135880554322631E-3</v>
      </c>
      <c r="J286" s="31">
        <f t="shared" ref="J286:J349" si="56">IF(B286="F",IF(D286&lt;2.5,0,IF(D286&gt;19.99,5,D286/4)),IF(D286&lt;3,0, IF(D286&gt;20.99,5,D286/4.2)))</f>
        <v>3.5761904761904759</v>
      </c>
      <c r="K286" s="31">
        <f>IF(J286=0,0,IF(B286="F",VLOOKUP(I286,Barem!$G$2:$H$16,2,1),VLOOKUP(I286,Barem!$G$17:$H$31,2,1)))</f>
        <v>3.5</v>
      </c>
      <c r="L286" s="43">
        <v>1</v>
      </c>
      <c r="M286" s="93" t="s">
        <v>82</v>
      </c>
      <c r="N286" s="10">
        <f t="shared" si="54"/>
        <v>0.5</v>
      </c>
      <c r="O286" s="10">
        <f t="shared" si="54"/>
        <v>0.25</v>
      </c>
      <c r="P286" s="10">
        <f t="shared" si="54"/>
        <v>0.25</v>
      </c>
      <c r="Q286" s="33">
        <f>IF(B286="M",IF(AND(H286&gt;=200,H286&lt;500,I286&lt;Barem!$M$21),H286/1500,IF(AND(H286&gt;=500,H286&lt;750,I286&lt;Barem!$M$22),H286/1500,IF(AND(H286&gt;=750,H286&lt;1000,I286&lt;Barem!$M$23),H286/1500,IF(AND(H286&gt;=1000,H286&lt;1500,I286&lt;Barem!$M$24),H286/1500,IF(AND(H286&gt;=1500,H286&lt;2000,I286&lt;Barem!$M$25),H286/1500,IF(AND(H286&gt;=2000,H286&lt;3000,I286&lt;Barem!$M$26),H286/1500,IF(AND(H286&gt;=3000,I286&lt;Barem!$M$27),H286/1500,0))))))),IF(AND(H286&gt;=200,H286&lt;500,I286&lt;Barem!$N$21),H286/1500,IF(AND(H286&gt;=500,H286&lt;750,I286&lt;Barem!$N$22),H286/1500,IF(AND(H286&gt;=750,H286&lt;1000,I286&lt;Barem!$N$23),H286/1500,IF(AND(H286&gt;=1000,H286&lt;1500,I286&lt;Barem!$N$24),H286/1500,IF(AND(H286&gt;=1500,H286&lt;2000,I286&lt;Barem!$N$25),H286/1500,IF(AND(H286&gt;=2000,H286&lt;3000,I286&lt;Barem!$N$26),H286/1500,IF(AND(H286&gt;=3000,I286&lt;Barem!$N$27),H286/1500,0))))))))</f>
        <v>0</v>
      </c>
      <c r="R286" s="19">
        <f>IF(D286&gt;21,VLOOKUP(D286,Barem!$S$1:$T$141,2,1),0)</f>
        <v>0</v>
      </c>
      <c r="S286" s="102">
        <f>IF(D286&lt;1,0,IF(B286="F",VLOOKUP(I286,Barem!$W$2:$Y$13,2,1),VLOOKUP(I286,Barem!$W$14:$Y$25,2,1)))</f>
        <v>0</v>
      </c>
      <c r="T286" s="19">
        <f>VLOOKUP(A286,Participanti!A:C,3,0)</f>
        <v>0</v>
      </c>
      <c r="U286" s="17">
        <f t="shared" si="53"/>
        <v>2.913095238095238</v>
      </c>
      <c r="V286" s="49"/>
      <c r="W286" s="146"/>
      <c r="X286" s="104">
        <f t="shared" si="46"/>
        <v>5</v>
      </c>
      <c r="Y286" s="63">
        <f t="shared" si="47"/>
        <v>1</v>
      </c>
      <c r="Z286" s="103" t="str">
        <f>VLOOKUP(A286,Participanti!A:E,5,0)</f>
        <v>Gold</v>
      </c>
    </row>
    <row r="287" spans="1:26" x14ac:dyDescent="0.2">
      <c r="A287" s="42" t="s">
        <v>394</v>
      </c>
      <c r="B287" s="1" t="str">
        <f>VLOOKUP(A287,Participanti!A:B,2,0)</f>
        <v>F</v>
      </c>
      <c r="C287" s="61">
        <v>5</v>
      </c>
      <c r="D287" s="43">
        <v>13.01</v>
      </c>
      <c r="E287" s="44">
        <v>6.2430555555555559E-2</v>
      </c>
      <c r="F287" s="44">
        <v>7.2164351851851855E-2</v>
      </c>
      <c r="G287" s="59">
        <f t="shared" si="50"/>
        <v>6.7297453703703713E-2</v>
      </c>
      <c r="H287" s="45">
        <v>56</v>
      </c>
      <c r="I287" s="11">
        <f t="shared" si="55"/>
        <v>5.1727481709226532E-3</v>
      </c>
      <c r="J287" s="31">
        <f t="shared" si="56"/>
        <v>3.2524999999999999</v>
      </c>
      <c r="K287" s="31">
        <f>IF(J287=0,0,IF(B287="F",VLOOKUP(I287,Barem!$G$2:$H$16,2,1),VLOOKUP(I287,Barem!$G$17:$H$31,2,1)))</f>
        <v>1</v>
      </c>
      <c r="L287" s="43">
        <v>2</v>
      </c>
      <c r="M287" s="93" t="s">
        <v>80</v>
      </c>
      <c r="N287" s="10">
        <f t="shared" si="54"/>
        <v>0.25</v>
      </c>
      <c r="O287" s="10">
        <f t="shared" si="54"/>
        <v>0.5</v>
      </c>
      <c r="P287" s="10">
        <f t="shared" si="54"/>
        <v>0.25</v>
      </c>
      <c r="Q287" s="33">
        <f>IF(B287="M",IF(AND(H287&gt;=200,H287&lt;500,I287&lt;Barem!$M$21),H287/1500,IF(AND(H287&gt;=500,H287&lt;750,I287&lt;Barem!$M$22),H287/1500,IF(AND(H287&gt;=750,H287&lt;1000,I287&lt;Barem!$M$23),H287/1500,IF(AND(H287&gt;=1000,H287&lt;1500,I287&lt;Barem!$M$24),H287/1500,IF(AND(H287&gt;=1500,H287&lt;2000,I287&lt;Barem!$M$25),H287/1500,IF(AND(H287&gt;=2000,H287&lt;3000,I287&lt;Barem!$M$26),H287/1500,IF(AND(H287&gt;=3000,I287&lt;Barem!$M$27),H287/1500,0))))))),IF(AND(H287&gt;=200,H287&lt;500,I287&lt;Barem!$N$21),H287/1500,IF(AND(H287&gt;=500,H287&lt;750,I287&lt;Barem!$N$22),H287/1500,IF(AND(H287&gt;=750,H287&lt;1000,I287&lt;Barem!$N$23),H287/1500,IF(AND(H287&gt;=1000,H287&lt;1500,I287&lt;Barem!$N$24),H287/1500,IF(AND(H287&gt;=1500,H287&lt;2000,I287&lt;Barem!$N$25),H287/1500,IF(AND(H287&gt;=2000,H287&lt;3000,I287&lt;Barem!$N$26),H287/1500,IF(AND(H287&gt;=3000,I287&lt;Barem!$N$27),H287/1500,0))))))))</f>
        <v>0</v>
      </c>
      <c r="R287" s="19">
        <f>IF(D287&gt;21,VLOOKUP(D287,Barem!$S$1:$T$141,2,1),0)</f>
        <v>0</v>
      </c>
      <c r="S287" s="102">
        <f>IF(D287&lt;1,0,IF(B287="F",VLOOKUP(I287,Barem!$W$2:$Y$13,2,1),VLOOKUP(I287,Barem!$W$14:$Y$25,2,1)))</f>
        <v>0</v>
      </c>
      <c r="T287" s="19">
        <f>VLOOKUP(A287,Participanti!A:C,3,0)</f>
        <v>0</v>
      </c>
      <c r="U287" s="17">
        <f t="shared" si="53"/>
        <v>1.8131249999999999</v>
      </c>
      <c r="V287" s="49"/>
      <c r="W287" s="146"/>
      <c r="X287" s="104">
        <f t="shared" si="46"/>
        <v>3</v>
      </c>
      <c r="Y287" s="63">
        <f t="shared" si="47"/>
        <v>1</v>
      </c>
      <c r="Z287" s="103" t="str">
        <f>VLOOKUP(A287,Participanti!A:E,5,0)</f>
        <v>Gold</v>
      </c>
    </row>
    <row r="288" spans="1:26" x14ac:dyDescent="0.2">
      <c r="A288" s="42" t="s">
        <v>58</v>
      </c>
      <c r="B288" s="1" t="str">
        <f>VLOOKUP(A288,Participanti!A:B,2,0)</f>
        <v>M</v>
      </c>
      <c r="C288" s="61">
        <v>5</v>
      </c>
      <c r="D288" s="43">
        <v>80.040000000000006</v>
      </c>
      <c r="E288" s="44">
        <v>0.31844907407407408</v>
      </c>
      <c r="F288" s="44">
        <v>0.3197800925925926</v>
      </c>
      <c r="G288" s="59">
        <f t="shared" si="50"/>
        <v>0.31911458333333331</v>
      </c>
      <c r="H288" s="186">
        <v>1148</v>
      </c>
      <c r="I288" s="11">
        <f t="shared" si="55"/>
        <v>3.9869388222555386E-3</v>
      </c>
      <c r="J288" s="31">
        <f t="shared" si="56"/>
        <v>5</v>
      </c>
      <c r="K288" s="31">
        <f>IF(J288=0,0,IF(B288="F",VLOOKUP(I288,Barem!$G$2:$H$16,2,1),VLOOKUP(I288,Barem!$G$17:$H$31,2,1)))</f>
        <v>3.25</v>
      </c>
      <c r="L288" s="43">
        <v>4.5</v>
      </c>
      <c r="M288" s="93" t="s">
        <v>82</v>
      </c>
      <c r="N288" s="10">
        <f t="shared" si="54"/>
        <v>0.5</v>
      </c>
      <c r="O288" s="10">
        <f t="shared" si="54"/>
        <v>0.25</v>
      </c>
      <c r="P288" s="10">
        <f t="shared" si="54"/>
        <v>0.25</v>
      </c>
      <c r="Q288" s="33">
        <f>IF(B288="M",IF(AND(H288&gt;=200,H288&lt;500,I288&lt;Barem!$M$21),H288/1500,IF(AND(H288&gt;=500,H288&lt;750,I288&lt;Barem!$M$22),H288/1500,IF(AND(H288&gt;=750,H288&lt;1000,I288&lt;Barem!$M$23),H288/1500,IF(AND(H288&gt;=1000,H288&lt;1500,I288&lt;Barem!$M$24),H288/1500,IF(AND(H288&gt;=1500,H288&lt;2000,I288&lt;Barem!$M$25),H288/1500,IF(AND(H288&gt;=2000,H288&lt;3000,I288&lt;Barem!$M$26),H288/1500,IF(AND(H288&gt;=3000,I288&lt;Barem!$M$27),H288/1500,0))))))),IF(AND(H288&gt;=200,H288&lt;500,I288&lt;Barem!$N$21),H288/1500,IF(AND(H288&gt;=500,H288&lt;750,I288&lt;Barem!$N$22),H288/1500,IF(AND(H288&gt;=750,H288&lt;1000,I288&lt;Barem!$N$23),H288/1500,IF(AND(H288&gt;=1000,H288&lt;1500,I288&lt;Barem!$N$24),H288/1500,IF(AND(H288&gt;=1500,H288&lt;2000,I288&lt;Barem!$N$25),H288/1500,IF(AND(H288&gt;=2000,H288&lt;3000,I288&lt;Barem!$N$26),H288/1500,IF(AND(H288&gt;=3000,I288&lt;Barem!$N$27),H288/1500,0))))))))</f>
        <v>0.76533333333333331</v>
      </c>
      <c r="R288" s="19">
        <f>IF(D288&gt;21,VLOOKUP(D288,Barem!$S$1:$T$141,2,1),0)</f>
        <v>2.9</v>
      </c>
      <c r="S288" s="102">
        <f>IF(D288&lt;1,0,IF(B288="F",VLOOKUP(I288,Barem!$W$2:$Y$13,2,1),VLOOKUP(I288,Barem!$W$14:$Y$25,2,1)))</f>
        <v>0</v>
      </c>
      <c r="T288" s="19">
        <f>VLOOKUP(A288,Participanti!A:C,3,0)</f>
        <v>0</v>
      </c>
      <c r="U288" s="17">
        <f t="shared" si="53"/>
        <v>8.1028333333333329</v>
      </c>
      <c r="V288" s="49"/>
      <c r="W288" s="146"/>
      <c r="X288" s="104">
        <f t="shared" si="46"/>
        <v>5</v>
      </c>
      <c r="Y288" s="63">
        <f t="shared" si="47"/>
        <v>1</v>
      </c>
      <c r="Z288" s="103" t="str">
        <f>VLOOKUP(A288,Participanti!A:E,5,0)</f>
        <v>Bronze</v>
      </c>
    </row>
    <row r="289" spans="1:26" x14ac:dyDescent="0.2">
      <c r="A289" s="42" t="s">
        <v>399</v>
      </c>
      <c r="B289" s="1" t="str">
        <f>VLOOKUP(A289,Participanti!A:B,2,0)</f>
        <v>M</v>
      </c>
      <c r="C289" s="61">
        <v>5</v>
      </c>
      <c r="D289" s="43">
        <v>21.29</v>
      </c>
      <c r="E289" s="44">
        <v>8.4837962962962962E-2</v>
      </c>
      <c r="F289" s="44">
        <v>8.9953703703703702E-2</v>
      </c>
      <c r="G289" s="59">
        <f t="shared" si="50"/>
        <v>8.7395833333333339E-2</v>
      </c>
      <c r="H289" s="186">
        <v>20</v>
      </c>
      <c r="I289" s="11">
        <f t="shared" si="55"/>
        <v>4.1050180053233132E-3</v>
      </c>
      <c r="J289" s="31">
        <f t="shared" si="56"/>
        <v>5</v>
      </c>
      <c r="K289" s="31">
        <f>IF(J289=0,0,IF(B289="F",VLOOKUP(I289,Barem!$G$2:$H$16,2,1),VLOOKUP(I289,Barem!$G$17:$H$31,2,1)))</f>
        <v>3</v>
      </c>
      <c r="L289" s="43">
        <v>4.5</v>
      </c>
      <c r="M289" s="93" t="s">
        <v>80</v>
      </c>
      <c r="N289" s="10">
        <f t="shared" si="54"/>
        <v>0.25</v>
      </c>
      <c r="O289" s="10">
        <f t="shared" si="54"/>
        <v>0.5</v>
      </c>
      <c r="P289" s="10">
        <f t="shared" si="54"/>
        <v>0.25</v>
      </c>
      <c r="Q289" s="33">
        <f>IF(B289="M",IF(AND(H289&gt;=200,H289&lt;500,I289&lt;Barem!$M$21),H289/1500,IF(AND(H289&gt;=500,H289&lt;750,I289&lt;Barem!$M$22),H289/1500,IF(AND(H289&gt;=750,H289&lt;1000,I289&lt;Barem!$M$23),H289/1500,IF(AND(H289&gt;=1000,H289&lt;1500,I289&lt;Barem!$M$24),H289/1500,IF(AND(H289&gt;=1500,H289&lt;2000,I289&lt;Barem!$M$25),H289/1500,IF(AND(H289&gt;=2000,H289&lt;3000,I289&lt;Barem!$M$26),H289/1500,IF(AND(H289&gt;=3000,I289&lt;Barem!$M$27),H289/1500,0))))))),IF(AND(H289&gt;=200,H289&lt;500,I289&lt;Barem!$N$21),H289/1500,IF(AND(H289&gt;=500,H289&lt;750,I289&lt;Barem!$N$22),H289/1500,IF(AND(H289&gt;=750,H289&lt;1000,I289&lt;Barem!$N$23),H289/1500,IF(AND(H289&gt;=1000,H289&lt;1500,I289&lt;Barem!$N$24),H289/1500,IF(AND(H289&gt;=1500,H289&lt;2000,I289&lt;Barem!$N$25),H289/1500,IF(AND(H289&gt;=2000,H289&lt;3000,I289&lt;Barem!$N$26),H289/1500,IF(AND(H289&gt;=3000,I289&lt;Barem!$N$27),H289/1500,0))))))))</f>
        <v>0</v>
      </c>
      <c r="R289" s="19">
        <f>IF(D289&gt;21,VLOOKUP(D289,Barem!$S$1:$T$141,2,1),0)</f>
        <v>0</v>
      </c>
      <c r="S289" s="102">
        <f>IF(D289&lt;1,0,IF(B289="F",VLOOKUP(I289,Barem!$W$2:$Y$13,2,1),VLOOKUP(I289,Barem!$W$14:$Y$25,2,1)))</f>
        <v>0</v>
      </c>
      <c r="T289" s="19">
        <f>VLOOKUP(A289,Participanti!A:C,3,0)</f>
        <v>0.4</v>
      </c>
      <c r="U289" s="17">
        <f t="shared" si="53"/>
        <v>4.2750000000000004</v>
      </c>
      <c r="V289" s="49"/>
      <c r="W289" s="146"/>
      <c r="X289" s="104">
        <f t="shared" si="46"/>
        <v>5</v>
      </c>
      <c r="Y289" s="63">
        <f t="shared" si="47"/>
        <v>1</v>
      </c>
      <c r="Z289" s="103" t="str">
        <f>VLOOKUP(A289,Participanti!A:E,5,0)</f>
        <v>Bronze</v>
      </c>
    </row>
    <row r="290" spans="1:26" x14ac:dyDescent="0.2">
      <c r="A290" s="42" t="s">
        <v>520</v>
      </c>
      <c r="B290" s="1" t="str">
        <f>VLOOKUP(A290,Participanti!A:B,2,0)</f>
        <v>F</v>
      </c>
      <c r="C290" s="61">
        <v>5</v>
      </c>
      <c r="D290" s="43">
        <v>7</v>
      </c>
      <c r="E290" s="44">
        <v>4.1886574074074076E-2</v>
      </c>
      <c r="F290" s="44">
        <v>4.1886574074074076E-2</v>
      </c>
      <c r="G290" s="59">
        <f t="shared" si="50"/>
        <v>4.1886574074074076E-2</v>
      </c>
      <c r="H290" s="186">
        <v>16</v>
      </c>
      <c r="I290" s="11">
        <f t="shared" si="55"/>
        <v>5.983796296296297E-3</v>
      </c>
      <c r="J290" s="31">
        <f t="shared" si="56"/>
        <v>1.75</v>
      </c>
      <c r="K290" s="31">
        <f>IF(J290=0,0,IF(B290="F",VLOOKUP(I290,Barem!$G$2:$H$16,2,1),VLOOKUP(I290,Barem!$G$17:$H$31,2,1)))</f>
        <v>0.5</v>
      </c>
      <c r="L290" s="43">
        <v>1.25</v>
      </c>
      <c r="M290" s="93" t="s">
        <v>83</v>
      </c>
      <c r="N290" s="10">
        <f t="shared" si="54"/>
        <v>0.25</v>
      </c>
      <c r="O290" s="10">
        <f t="shared" si="54"/>
        <v>0.25</v>
      </c>
      <c r="P290" s="10">
        <f t="shared" si="54"/>
        <v>0.5</v>
      </c>
      <c r="Q290" s="33">
        <f>IF(B290="M",IF(AND(H290&gt;=200,H290&lt;500,I290&lt;Barem!$M$21),H290/1500,IF(AND(H290&gt;=500,H290&lt;750,I290&lt;Barem!$M$22),H290/1500,IF(AND(H290&gt;=750,H290&lt;1000,I290&lt;Barem!$M$23),H290/1500,IF(AND(H290&gt;=1000,H290&lt;1500,I290&lt;Barem!$M$24),H290/1500,IF(AND(H290&gt;=1500,H290&lt;2000,I290&lt;Barem!$M$25),H290/1500,IF(AND(H290&gt;=2000,H290&lt;3000,I290&lt;Barem!$M$26),H290/1500,IF(AND(H290&gt;=3000,I290&lt;Barem!$M$27),H290/1500,0))))))),IF(AND(H290&gt;=200,H290&lt;500,I290&lt;Barem!$N$21),H290/1500,IF(AND(H290&gt;=500,H290&lt;750,I290&lt;Barem!$N$22),H290/1500,IF(AND(H290&gt;=750,H290&lt;1000,I290&lt;Barem!$N$23),H290/1500,IF(AND(H290&gt;=1000,H290&lt;1500,I290&lt;Barem!$N$24),H290/1500,IF(AND(H290&gt;=1500,H290&lt;2000,I290&lt;Barem!$N$25),H290/1500,IF(AND(H290&gt;=2000,H290&lt;3000,I290&lt;Barem!$N$26),H290/1500,IF(AND(H290&gt;=3000,I290&lt;Barem!$N$27),H290/1500,0))))))))</f>
        <v>0</v>
      </c>
      <c r="R290" s="19">
        <f>IF(D290&gt;21,VLOOKUP(D290,Barem!$S$1:$T$141,2,1),0)</f>
        <v>0</v>
      </c>
      <c r="S290" s="102">
        <f>IF(D290&lt;1,0,IF(B290="F",VLOOKUP(I290,Barem!$W$2:$Y$13,2,1),VLOOKUP(I290,Barem!$W$14:$Y$25,2,1)))</f>
        <v>0</v>
      </c>
      <c r="T290" s="19">
        <f>VLOOKUP(A290,Participanti!A:C,3,0)</f>
        <v>0</v>
      </c>
      <c r="U290" s="17">
        <f t="shared" si="53"/>
        <v>1.1875</v>
      </c>
      <c r="V290" s="49"/>
      <c r="W290" s="146"/>
      <c r="X290" s="104">
        <f t="shared" si="46"/>
        <v>3</v>
      </c>
      <c r="Y290" s="63">
        <f t="shared" si="47"/>
        <v>1</v>
      </c>
      <c r="Z290" s="103" t="str">
        <f>VLOOKUP(A290,Participanti!A:E,5,0)</f>
        <v>Bronze</v>
      </c>
    </row>
    <row r="291" spans="1:26" x14ac:dyDescent="0.2">
      <c r="A291" s="42" t="s">
        <v>475</v>
      </c>
      <c r="B291" s="1" t="str">
        <f>VLOOKUP(A291,Participanti!A:B,2,0)</f>
        <v>F</v>
      </c>
      <c r="C291" s="61">
        <v>5</v>
      </c>
      <c r="D291" s="43">
        <v>17</v>
      </c>
      <c r="E291" s="44">
        <v>5.6388888888888891E-2</v>
      </c>
      <c r="F291" s="44">
        <v>6.582175925925926E-2</v>
      </c>
      <c r="G291" s="59">
        <f t="shared" si="50"/>
        <v>6.1105324074074076E-2</v>
      </c>
      <c r="H291" s="186">
        <v>13</v>
      </c>
      <c r="I291" s="11">
        <f t="shared" si="55"/>
        <v>3.5944308278867102E-3</v>
      </c>
      <c r="J291" s="31">
        <f t="shared" si="56"/>
        <v>4.25</v>
      </c>
      <c r="K291" s="31">
        <f>IF(J291=0,0,IF(B291="F",VLOOKUP(I291,Barem!$G$2:$H$16,2,1),VLOOKUP(I291,Barem!$G$17:$H$31,2,1)))</f>
        <v>4.25</v>
      </c>
      <c r="L291" s="43">
        <v>0.25</v>
      </c>
      <c r="M291" s="93" t="s">
        <v>82</v>
      </c>
      <c r="N291" s="10">
        <f t="shared" si="54"/>
        <v>0.5</v>
      </c>
      <c r="O291" s="10">
        <f t="shared" si="54"/>
        <v>0.25</v>
      </c>
      <c r="P291" s="10">
        <f t="shared" si="54"/>
        <v>0.25</v>
      </c>
      <c r="Q291" s="33">
        <f>IF(B291="M",IF(AND(H291&gt;=200,H291&lt;500,I291&lt;Barem!$M$21),H291/1500,IF(AND(H291&gt;=500,H291&lt;750,I291&lt;Barem!$M$22),H291/1500,IF(AND(H291&gt;=750,H291&lt;1000,I291&lt;Barem!$M$23),H291/1500,IF(AND(H291&gt;=1000,H291&lt;1500,I291&lt;Barem!$M$24),H291/1500,IF(AND(H291&gt;=1500,H291&lt;2000,I291&lt;Barem!$M$25),H291/1500,IF(AND(H291&gt;=2000,H291&lt;3000,I291&lt;Barem!$M$26),H291/1500,IF(AND(H291&gt;=3000,I291&lt;Barem!$M$27),H291/1500,0))))))),IF(AND(H291&gt;=200,H291&lt;500,I291&lt;Barem!$N$21),H291/1500,IF(AND(H291&gt;=500,H291&lt;750,I291&lt;Barem!$N$22),H291/1500,IF(AND(H291&gt;=750,H291&lt;1000,I291&lt;Barem!$N$23),H291/1500,IF(AND(H291&gt;=1000,H291&lt;1500,I291&lt;Barem!$N$24),H291/1500,IF(AND(H291&gt;=1500,H291&lt;2000,I291&lt;Barem!$N$25),H291/1500,IF(AND(H291&gt;=2000,H291&lt;3000,I291&lt;Barem!$N$26),H291/1500,IF(AND(H291&gt;=3000,I291&lt;Barem!$N$27),H291/1500,0))))))))</f>
        <v>0</v>
      </c>
      <c r="R291" s="19">
        <f>IF(D291&gt;21,VLOOKUP(D291,Barem!$S$1:$T$141,2,1),0)</f>
        <v>0</v>
      </c>
      <c r="S291" s="102">
        <f>IF(D291&lt;1,0,IF(B291="F",VLOOKUP(I291,Barem!$W$2:$Y$13,2,1),VLOOKUP(I291,Barem!$W$14:$Y$25,2,1)))</f>
        <v>0</v>
      </c>
      <c r="T291" s="19">
        <f>VLOOKUP(A291,Participanti!A:C,3,0)</f>
        <v>0</v>
      </c>
      <c r="U291" s="17">
        <f t="shared" si="53"/>
        <v>3.25</v>
      </c>
      <c r="V291" s="49"/>
      <c r="W291" s="146"/>
      <c r="X291" s="104">
        <f t="shared" si="46"/>
        <v>5</v>
      </c>
      <c r="Y291" s="63">
        <f t="shared" si="47"/>
        <v>1</v>
      </c>
      <c r="Z291" s="103" t="str">
        <f>VLOOKUP(A291,Participanti!A:E,5,0)</f>
        <v>Bronze</v>
      </c>
    </row>
    <row r="292" spans="1:26" x14ac:dyDescent="0.2">
      <c r="A292" s="42" t="s">
        <v>518</v>
      </c>
      <c r="B292" s="1" t="str">
        <f>VLOOKUP(A292,Participanti!A:B,2,0)</f>
        <v>M</v>
      </c>
      <c r="C292" s="61">
        <v>5</v>
      </c>
      <c r="D292" s="43">
        <v>10.07</v>
      </c>
      <c r="E292" s="44">
        <v>2.7881944444444445E-2</v>
      </c>
      <c r="F292" s="44">
        <v>2.7881944444444445E-2</v>
      </c>
      <c r="G292" s="59">
        <f t="shared" si="50"/>
        <v>2.7881944444444445E-2</v>
      </c>
      <c r="H292" s="186">
        <v>0</v>
      </c>
      <c r="I292" s="11">
        <f t="shared" si="55"/>
        <v>2.7688127551583363E-3</v>
      </c>
      <c r="J292" s="31">
        <f t="shared" si="56"/>
        <v>2.3976190476190475</v>
      </c>
      <c r="K292" s="31">
        <f>IF(J292=0,0,IF(B292="F",VLOOKUP(I292,Barem!$G$2:$H$16,2,1),VLOOKUP(I292,Barem!$G$17:$H$31,2,1)))</f>
        <v>5</v>
      </c>
      <c r="L292" s="43">
        <v>2.25</v>
      </c>
      <c r="M292" s="93" t="s">
        <v>80</v>
      </c>
      <c r="N292" s="10">
        <f t="shared" si="54"/>
        <v>0.25</v>
      </c>
      <c r="O292" s="10">
        <f t="shared" si="54"/>
        <v>0.5</v>
      </c>
      <c r="P292" s="10">
        <f t="shared" si="54"/>
        <v>0.25</v>
      </c>
      <c r="Q292" s="33">
        <f>IF(B292="M",IF(AND(H292&gt;=200,H292&lt;500,I292&lt;Barem!$M$21),H292/1500,IF(AND(H292&gt;=500,H292&lt;750,I292&lt;Barem!$M$22),H292/1500,IF(AND(H292&gt;=750,H292&lt;1000,I292&lt;Barem!$M$23),H292/1500,IF(AND(H292&gt;=1000,H292&lt;1500,I292&lt;Barem!$M$24),H292/1500,IF(AND(H292&gt;=1500,H292&lt;2000,I292&lt;Barem!$M$25),H292/1500,IF(AND(H292&gt;=2000,H292&lt;3000,I292&lt;Barem!$M$26),H292/1500,IF(AND(H292&gt;=3000,I292&lt;Barem!$M$27),H292/1500,0))))))),IF(AND(H292&gt;=200,H292&lt;500,I292&lt;Barem!$N$21),H292/1500,IF(AND(H292&gt;=500,H292&lt;750,I292&lt;Barem!$N$22),H292/1500,IF(AND(H292&gt;=750,H292&lt;1000,I292&lt;Barem!$N$23),H292/1500,IF(AND(H292&gt;=1000,H292&lt;1500,I292&lt;Barem!$N$24),H292/1500,IF(AND(H292&gt;=1500,H292&lt;2000,I292&lt;Barem!$N$25),H292/1500,IF(AND(H292&gt;=2000,H292&lt;3000,I292&lt;Barem!$N$26),H292/1500,IF(AND(H292&gt;=3000,I292&lt;Barem!$N$27),H292/1500,0))))))))</f>
        <v>0</v>
      </c>
      <c r="R292" s="19">
        <f>IF(D292&gt;21,VLOOKUP(D292,Barem!$S$1:$T$141,2,1),0)</f>
        <v>0</v>
      </c>
      <c r="S292" s="102">
        <f>IF(D292&lt;1,0,IF(B292="F",VLOOKUP(I292,Barem!$W$2:$Y$13,2,1),VLOOKUP(I292,Barem!$W$14:$Y$25,2,1)))</f>
        <v>0.15000000000000002</v>
      </c>
      <c r="T292" s="19">
        <f>VLOOKUP(A292,Participanti!A:C,3,0)</f>
        <v>0</v>
      </c>
      <c r="U292" s="17">
        <f t="shared" si="53"/>
        <v>3.8119047619047617</v>
      </c>
      <c r="V292" s="49"/>
      <c r="W292" s="146"/>
      <c r="X292" s="104">
        <f t="shared" si="46"/>
        <v>5</v>
      </c>
      <c r="Y292" s="63">
        <f t="shared" si="47"/>
        <v>1</v>
      </c>
      <c r="Z292" s="103" t="str">
        <f>VLOOKUP(A292,Participanti!A:E,5,0)</f>
        <v>Bronze</v>
      </c>
    </row>
    <row r="293" spans="1:26" x14ac:dyDescent="0.2">
      <c r="A293" s="42" t="s">
        <v>173</v>
      </c>
      <c r="B293" s="1" t="str">
        <f>VLOOKUP(A293,Participanti!A:B,2,0)</f>
        <v>M</v>
      </c>
      <c r="C293" s="61">
        <v>5</v>
      </c>
      <c r="D293" s="43">
        <v>20.309999999999999</v>
      </c>
      <c r="E293" s="44">
        <v>0.10181712962962963</v>
      </c>
      <c r="F293" s="44">
        <v>0.10290509259259259</v>
      </c>
      <c r="G293" s="59">
        <f t="shared" si="50"/>
        <v>0.10236111111111111</v>
      </c>
      <c r="H293" s="186">
        <v>1148</v>
      </c>
      <c r="I293" s="11">
        <f t="shared" si="55"/>
        <v>5.0399365391979867E-3</v>
      </c>
      <c r="J293" s="31">
        <f t="shared" si="56"/>
        <v>4.8357142857142854</v>
      </c>
      <c r="K293" s="31">
        <f>IF(J293=0,0,IF(B293="F",VLOOKUP(I293,Barem!$G$2:$H$16,2,1),VLOOKUP(I293,Barem!$G$17:$H$31,2,1)))</f>
        <v>0.5</v>
      </c>
      <c r="L293" s="43">
        <v>0.25</v>
      </c>
      <c r="M293" s="93" t="s">
        <v>83</v>
      </c>
      <c r="N293" s="10">
        <f t="shared" si="54"/>
        <v>0.25</v>
      </c>
      <c r="O293" s="10">
        <f t="shared" si="54"/>
        <v>0.25</v>
      </c>
      <c r="P293" s="10">
        <f t="shared" si="54"/>
        <v>0.5</v>
      </c>
      <c r="Q293" s="33">
        <f>IF(B293="M",IF(AND(H293&gt;=200,H293&lt;500,I293&lt;Barem!$M$21),H293/1500,IF(AND(H293&gt;=500,H293&lt;750,I293&lt;Barem!$M$22),H293/1500,IF(AND(H293&gt;=750,H293&lt;1000,I293&lt;Barem!$M$23),H293/1500,IF(AND(H293&gt;=1000,H293&lt;1500,I293&lt;Barem!$M$24),H293/1500,IF(AND(H293&gt;=1500,H293&lt;2000,I293&lt;Barem!$M$25),H293/1500,IF(AND(H293&gt;=2000,H293&lt;3000,I293&lt;Barem!$M$26),H293/1500,IF(AND(H293&gt;=3000,I293&lt;Barem!$M$27),H293/1500,0))))))),IF(AND(H293&gt;=200,H293&lt;500,I293&lt;Barem!$N$21),H293/1500,IF(AND(H293&gt;=500,H293&lt;750,I293&lt;Barem!$N$22),H293/1500,IF(AND(H293&gt;=750,H293&lt;1000,I293&lt;Barem!$N$23),H293/1500,IF(AND(H293&gt;=1000,H293&lt;1500,I293&lt;Barem!$N$24),H293/1500,IF(AND(H293&gt;=1500,H293&lt;2000,I293&lt;Barem!$N$25),H293/1500,IF(AND(H293&gt;=2000,H293&lt;3000,I293&lt;Barem!$N$26),H293/1500,IF(AND(H293&gt;=3000,I293&lt;Barem!$N$27),H293/1500,0))))))))</f>
        <v>0.76533333333333331</v>
      </c>
      <c r="R293" s="19">
        <f>IF(D293&gt;21,VLOOKUP(D293,Barem!$S$1:$T$141,2,1),0)</f>
        <v>0</v>
      </c>
      <c r="S293" s="102">
        <f>IF(D293&lt;1,0,IF(B293="F",VLOOKUP(I293,Barem!$W$2:$Y$13,2,1),VLOOKUP(I293,Barem!$W$14:$Y$25,2,1)))</f>
        <v>0</v>
      </c>
      <c r="T293" s="19">
        <f>VLOOKUP(A293,Participanti!A:C,3,0)</f>
        <v>0</v>
      </c>
      <c r="U293" s="17">
        <f t="shared" si="53"/>
        <v>2.2242619047619048</v>
      </c>
      <c r="V293" s="49"/>
      <c r="W293" s="146"/>
      <c r="X293" s="104">
        <f t="shared" si="46"/>
        <v>5</v>
      </c>
      <c r="Y293" s="63">
        <f t="shared" si="47"/>
        <v>1</v>
      </c>
      <c r="Z293" s="103" t="str">
        <f>VLOOKUP(A293,Participanti!A:E,5,0)</f>
        <v>Bronze</v>
      </c>
    </row>
    <row r="294" spans="1:26" x14ac:dyDescent="0.2">
      <c r="A294" s="42" t="s">
        <v>180</v>
      </c>
      <c r="B294" s="1" t="str">
        <f>VLOOKUP(A294,Participanti!A:B,2,0)</f>
        <v>M</v>
      </c>
      <c r="C294" s="61">
        <v>5</v>
      </c>
      <c r="D294" s="43">
        <v>20.96</v>
      </c>
      <c r="E294" s="44">
        <v>0.1507175925925926</v>
      </c>
      <c r="F294" s="44">
        <v>0.17928240740740742</v>
      </c>
      <c r="G294" s="59">
        <f t="shared" si="50"/>
        <v>0.16500000000000001</v>
      </c>
      <c r="H294" s="186">
        <v>1143</v>
      </c>
      <c r="I294" s="11">
        <f t="shared" si="55"/>
        <v>7.8721374045801519E-3</v>
      </c>
      <c r="J294" s="31">
        <f t="shared" si="56"/>
        <v>4.9904761904761905</v>
      </c>
      <c r="K294" s="31">
        <f>IF(J294=0,0,IF(B294="F",VLOOKUP(I294,Barem!$G$2:$H$16,2,1),VLOOKUP(I294,Barem!$G$17:$H$31,2,1)))</f>
        <v>0</v>
      </c>
      <c r="L294" s="43">
        <v>2.5</v>
      </c>
      <c r="M294" s="93" t="s">
        <v>83</v>
      </c>
      <c r="N294" s="10">
        <f t="shared" si="54"/>
        <v>0.25</v>
      </c>
      <c r="O294" s="10">
        <f t="shared" si="54"/>
        <v>0.25</v>
      </c>
      <c r="P294" s="10">
        <f t="shared" si="54"/>
        <v>0.5</v>
      </c>
      <c r="Q294" s="33">
        <f>IF(B294="M",IF(AND(H294&gt;=200,H294&lt;500,I294&lt;Barem!$M$21),H294/1500,IF(AND(H294&gt;=500,H294&lt;750,I294&lt;Barem!$M$22),H294/1500,IF(AND(H294&gt;=750,H294&lt;1000,I294&lt;Barem!$M$23),H294/1500,IF(AND(H294&gt;=1000,H294&lt;1500,I294&lt;Barem!$M$24),H294/1500,IF(AND(H294&gt;=1500,H294&lt;2000,I294&lt;Barem!$M$25),H294/1500,IF(AND(H294&gt;=2000,H294&lt;3000,I294&lt;Barem!$M$26),H294/1500,IF(AND(H294&gt;=3000,I294&lt;Barem!$M$27),H294/1500,0))))))),IF(AND(H294&gt;=200,H294&lt;500,I294&lt;Barem!$N$21),H294/1500,IF(AND(H294&gt;=500,H294&lt;750,I294&lt;Barem!$N$22),H294/1500,IF(AND(H294&gt;=750,H294&lt;1000,I294&lt;Barem!$N$23),H294/1500,IF(AND(H294&gt;=1000,H294&lt;1500,I294&lt;Barem!$N$24),H294/1500,IF(AND(H294&gt;=1500,H294&lt;2000,I294&lt;Barem!$N$25),H294/1500,IF(AND(H294&gt;=2000,H294&lt;3000,I294&lt;Barem!$N$26),H294/1500,IF(AND(H294&gt;=3000,I294&lt;Barem!$N$27),H294/1500,0))))))))</f>
        <v>0</v>
      </c>
      <c r="R294" s="19">
        <f>IF(D294&gt;21,VLOOKUP(D294,Barem!$S$1:$T$141,2,1),0)</f>
        <v>0</v>
      </c>
      <c r="S294" s="102">
        <f>IF(D294&lt;1,0,IF(B294="F",VLOOKUP(I294,Barem!$W$2:$Y$13,2,1),VLOOKUP(I294,Barem!$W$14:$Y$25,2,1)))</f>
        <v>0</v>
      </c>
      <c r="T294" s="19">
        <f>VLOOKUP(A294,Participanti!A:C,3,0)</f>
        <v>0</v>
      </c>
      <c r="U294" s="17">
        <f t="shared" si="53"/>
        <v>2.4976190476190476</v>
      </c>
      <c r="V294" s="49"/>
      <c r="W294" s="146"/>
      <c r="X294" s="104">
        <f t="shared" si="46"/>
        <v>5</v>
      </c>
      <c r="Y294" s="63">
        <f t="shared" si="47"/>
        <v>1</v>
      </c>
      <c r="Z294" s="103" t="str">
        <f>VLOOKUP(A294,Participanti!A:E,5,0)</f>
        <v>Bronze</v>
      </c>
    </row>
    <row r="295" spans="1:26" x14ac:dyDescent="0.2">
      <c r="A295" s="42" t="s">
        <v>186</v>
      </c>
      <c r="B295" s="1" t="str">
        <f>VLOOKUP(A295,Participanti!A:B,2,0)</f>
        <v>M</v>
      </c>
      <c r="C295" s="61">
        <v>5</v>
      </c>
      <c r="D295" s="43">
        <v>13.01</v>
      </c>
      <c r="E295" s="44">
        <v>3.8449074074074073E-2</v>
      </c>
      <c r="F295" s="44">
        <v>3.8449074074074073E-2</v>
      </c>
      <c r="G295" s="59">
        <f t="shared" si="50"/>
        <v>3.8449074074074073E-2</v>
      </c>
      <c r="H295" s="186">
        <v>57</v>
      </c>
      <c r="I295" s="11">
        <f t="shared" si="55"/>
        <v>2.9553477382070772E-3</v>
      </c>
      <c r="J295" s="31">
        <f t="shared" si="56"/>
        <v>3.0976190476190473</v>
      </c>
      <c r="K295" s="31">
        <f>IF(J295=0,0,IF(B295="F",VLOOKUP(I295,Barem!$G$2:$H$16,2,1),VLOOKUP(I295,Barem!$G$17:$H$31,2,1)))</f>
        <v>4.75</v>
      </c>
      <c r="L295" s="43">
        <v>0.5</v>
      </c>
      <c r="M295" s="93" t="s">
        <v>80</v>
      </c>
      <c r="N295" s="10">
        <f t="shared" si="54"/>
        <v>0.25</v>
      </c>
      <c r="O295" s="10">
        <f t="shared" si="54"/>
        <v>0.5</v>
      </c>
      <c r="P295" s="10">
        <f t="shared" si="54"/>
        <v>0.25</v>
      </c>
      <c r="Q295" s="33">
        <f>IF(B295="M",IF(AND(H295&gt;=200,H295&lt;500,I295&lt;Barem!$M$21),H295/1500,IF(AND(H295&gt;=500,H295&lt;750,I295&lt;Barem!$M$22),H295/1500,IF(AND(H295&gt;=750,H295&lt;1000,I295&lt;Barem!$M$23),H295/1500,IF(AND(H295&gt;=1000,H295&lt;1500,I295&lt;Barem!$M$24),H295/1500,IF(AND(H295&gt;=1500,H295&lt;2000,I295&lt;Barem!$M$25),H295/1500,IF(AND(H295&gt;=2000,H295&lt;3000,I295&lt;Barem!$M$26),H295/1500,IF(AND(H295&gt;=3000,I295&lt;Barem!$M$27),H295/1500,0))))))),IF(AND(H295&gt;=200,H295&lt;500,I295&lt;Barem!$N$21),H295/1500,IF(AND(H295&gt;=500,H295&lt;750,I295&lt;Barem!$N$22),H295/1500,IF(AND(H295&gt;=750,H295&lt;1000,I295&lt;Barem!$N$23),H295/1500,IF(AND(H295&gt;=1000,H295&lt;1500,I295&lt;Barem!$N$24),H295/1500,IF(AND(H295&gt;=1500,H295&lt;2000,I295&lt;Barem!$N$25),H295/1500,IF(AND(H295&gt;=2000,H295&lt;3000,I295&lt;Barem!$N$26),H295/1500,IF(AND(H295&gt;=3000,I295&lt;Barem!$N$27),H295/1500,0))))))))</f>
        <v>0</v>
      </c>
      <c r="R295" s="19">
        <f>IF(D295&gt;21,VLOOKUP(D295,Barem!$S$1:$T$141,2,1),0)</f>
        <v>0</v>
      </c>
      <c r="S295" s="102">
        <f>IF(D295&lt;1,0,IF(B295="F",VLOOKUP(I295,Barem!$W$2:$Y$13,2,1),VLOOKUP(I295,Barem!$W$14:$Y$25,2,1)))</f>
        <v>0</v>
      </c>
      <c r="T295" s="19">
        <f>VLOOKUP(A295,Participanti!A:C,3,0)</f>
        <v>0</v>
      </c>
      <c r="U295" s="17">
        <f t="shared" si="53"/>
        <v>3.274404761904762</v>
      </c>
      <c r="V295" s="49"/>
      <c r="W295" s="146"/>
      <c r="X295" s="104">
        <f t="shared" si="46"/>
        <v>5</v>
      </c>
      <c r="Y295" s="63">
        <f t="shared" si="47"/>
        <v>1</v>
      </c>
      <c r="Z295" s="103" t="str">
        <f>VLOOKUP(A295,Participanti!A:E,5,0)</f>
        <v>Bronze</v>
      </c>
    </row>
    <row r="296" spans="1:26" x14ac:dyDescent="0.2">
      <c r="A296" s="42" t="s">
        <v>312</v>
      </c>
      <c r="B296" s="1" t="str">
        <f>VLOOKUP(A296,Participanti!A:B,2,0)</f>
        <v>M</v>
      </c>
      <c r="C296" s="61">
        <v>5</v>
      </c>
      <c r="D296" s="43">
        <v>11.03</v>
      </c>
      <c r="E296" s="44">
        <v>3.6203703703703703E-2</v>
      </c>
      <c r="F296" s="44">
        <v>3.6273148148148152E-2</v>
      </c>
      <c r="G296" s="59">
        <f t="shared" si="50"/>
        <v>3.6238425925925924E-2</v>
      </c>
      <c r="H296" s="186">
        <v>156</v>
      </c>
      <c r="I296" s="11">
        <f t="shared" si="55"/>
        <v>3.2854420603740642E-3</v>
      </c>
      <c r="J296" s="31">
        <f t="shared" si="56"/>
        <v>2.6261904761904757</v>
      </c>
      <c r="K296" s="31">
        <f>IF(J296=0,0,IF(B296="F",VLOOKUP(I296,Barem!$G$2:$H$16,2,1),VLOOKUP(I296,Barem!$G$17:$H$31,2,1)))</f>
        <v>4.25</v>
      </c>
      <c r="L296" s="43">
        <v>0.25</v>
      </c>
      <c r="M296" s="93" t="s">
        <v>80</v>
      </c>
      <c r="N296" s="10">
        <f t="shared" si="54"/>
        <v>0.25</v>
      </c>
      <c r="O296" s="10">
        <f t="shared" si="54"/>
        <v>0.5</v>
      </c>
      <c r="P296" s="10">
        <f t="shared" si="54"/>
        <v>0.25</v>
      </c>
      <c r="Q296" s="33">
        <f>IF(B296="M",IF(AND(H296&gt;=200,H296&lt;500,I296&lt;Barem!$M$21),H296/1500,IF(AND(H296&gt;=500,H296&lt;750,I296&lt;Barem!$M$22),H296/1500,IF(AND(H296&gt;=750,H296&lt;1000,I296&lt;Barem!$M$23),H296/1500,IF(AND(H296&gt;=1000,H296&lt;1500,I296&lt;Barem!$M$24),H296/1500,IF(AND(H296&gt;=1500,H296&lt;2000,I296&lt;Barem!$M$25),H296/1500,IF(AND(H296&gt;=2000,H296&lt;3000,I296&lt;Barem!$M$26),H296/1500,IF(AND(H296&gt;=3000,I296&lt;Barem!$M$27),H296/1500,0))))))),IF(AND(H296&gt;=200,H296&lt;500,I296&lt;Barem!$N$21),H296/1500,IF(AND(H296&gt;=500,H296&lt;750,I296&lt;Barem!$N$22),H296/1500,IF(AND(H296&gt;=750,H296&lt;1000,I296&lt;Barem!$N$23),H296/1500,IF(AND(H296&gt;=1000,H296&lt;1500,I296&lt;Barem!$N$24),H296/1500,IF(AND(H296&gt;=1500,H296&lt;2000,I296&lt;Barem!$N$25),H296/1500,IF(AND(H296&gt;=2000,H296&lt;3000,I296&lt;Barem!$N$26),H296/1500,IF(AND(H296&gt;=3000,I296&lt;Barem!$N$27),H296/1500,0))))))))</f>
        <v>0</v>
      </c>
      <c r="R296" s="19">
        <f>IF(D296&gt;21,VLOOKUP(D296,Barem!$S$1:$T$141,2,1),0)</f>
        <v>0</v>
      </c>
      <c r="S296" s="102">
        <f>IF(D296&lt;1,0,IF(B296="F",VLOOKUP(I296,Barem!$W$2:$Y$13,2,1),VLOOKUP(I296,Barem!$W$14:$Y$25,2,1)))</f>
        <v>0</v>
      </c>
      <c r="T296" s="19">
        <f>VLOOKUP(A296,Participanti!A:C,3,0)</f>
        <v>0</v>
      </c>
      <c r="U296" s="17">
        <f t="shared" si="53"/>
        <v>2.8440476190476192</v>
      </c>
      <c r="V296" s="49"/>
      <c r="W296" s="146"/>
      <c r="X296" s="104">
        <f t="shared" si="46"/>
        <v>5</v>
      </c>
      <c r="Y296" s="63">
        <f t="shared" si="47"/>
        <v>1</v>
      </c>
      <c r="Z296" s="103" t="str">
        <f>VLOOKUP(A296,Participanti!A:E,5,0)</f>
        <v>Bronze</v>
      </c>
    </row>
    <row r="297" spans="1:26" x14ac:dyDescent="0.2">
      <c r="A297" s="42" t="s">
        <v>524</v>
      </c>
      <c r="B297" s="1" t="str">
        <f>VLOOKUP(A297,Participanti!A:B,2,0)</f>
        <v>F</v>
      </c>
      <c r="C297" s="61">
        <v>5</v>
      </c>
      <c r="D297" s="43">
        <v>10.01</v>
      </c>
      <c r="E297" s="44">
        <v>4.1412037037037039E-2</v>
      </c>
      <c r="F297" s="44">
        <v>4.1828703703703701E-2</v>
      </c>
      <c r="G297" s="59">
        <f t="shared" si="50"/>
        <v>4.162037037037037E-2</v>
      </c>
      <c r="H297" s="186">
        <v>384</v>
      </c>
      <c r="I297" s="11">
        <f t="shared" si="55"/>
        <v>4.1578791578791583E-3</v>
      </c>
      <c r="J297" s="31">
        <f t="shared" si="56"/>
        <v>2.5024999999999999</v>
      </c>
      <c r="K297" s="31">
        <f>IF(J297=0,0,IF(B297="F",VLOOKUP(I297,Barem!$G$2:$H$16,2,1),VLOOKUP(I297,Barem!$G$17:$H$31,2,1)))</f>
        <v>3.5</v>
      </c>
      <c r="L297" s="43">
        <v>2.25</v>
      </c>
      <c r="M297" s="93" t="s">
        <v>83</v>
      </c>
      <c r="N297" s="10">
        <f t="shared" si="54"/>
        <v>0.25</v>
      </c>
      <c r="O297" s="10">
        <f t="shared" si="54"/>
        <v>0.25</v>
      </c>
      <c r="P297" s="10">
        <f t="shared" si="54"/>
        <v>0.5</v>
      </c>
      <c r="Q297" s="33">
        <f>IF(B297="M",IF(AND(H297&gt;=200,H297&lt;500,I297&lt;Barem!$M$21),H297/1500,IF(AND(H297&gt;=500,H297&lt;750,I297&lt;Barem!$M$22),H297/1500,IF(AND(H297&gt;=750,H297&lt;1000,I297&lt;Barem!$M$23),H297/1500,IF(AND(H297&gt;=1000,H297&lt;1500,I297&lt;Barem!$M$24),H297/1500,IF(AND(H297&gt;=1500,H297&lt;2000,I297&lt;Barem!$M$25),H297/1500,IF(AND(H297&gt;=2000,H297&lt;3000,I297&lt;Barem!$M$26),H297/1500,IF(AND(H297&gt;=3000,I297&lt;Barem!$M$27),H297/1500,0))))))),IF(AND(H297&gt;=200,H297&lt;500,I297&lt;Barem!$N$21),H297/1500,IF(AND(H297&gt;=500,H297&lt;750,I297&lt;Barem!$N$22),H297/1500,IF(AND(H297&gt;=750,H297&lt;1000,I297&lt;Barem!$N$23),H297/1500,IF(AND(H297&gt;=1000,H297&lt;1500,I297&lt;Barem!$N$24),H297/1500,IF(AND(H297&gt;=1500,H297&lt;2000,I297&lt;Barem!$N$25),H297/1500,IF(AND(H297&gt;=2000,H297&lt;3000,I297&lt;Barem!$N$26),H297/1500,IF(AND(H297&gt;=3000,I297&lt;Barem!$N$27),H297/1500,0))))))))</f>
        <v>0.25600000000000001</v>
      </c>
      <c r="R297" s="19">
        <f>IF(D297&gt;21,VLOOKUP(D297,Barem!$S$1:$T$141,2,1),0)</f>
        <v>0</v>
      </c>
      <c r="S297" s="102">
        <f>IF(D297&lt;1,0,IF(B297="F",VLOOKUP(I297,Barem!$W$2:$Y$13,2,1),VLOOKUP(I297,Barem!$W$14:$Y$25,2,1)))</f>
        <v>0</v>
      </c>
      <c r="T297" s="19">
        <f>VLOOKUP(A297,Participanti!A:C,3,0)</f>
        <v>0</v>
      </c>
      <c r="U297" s="17">
        <f t="shared" si="53"/>
        <v>2.8816249999999997</v>
      </c>
      <c r="V297" s="49"/>
      <c r="W297" s="146"/>
      <c r="X297" s="104">
        <f t="shared" si="46"/>
        <v>5</v>
      </c>
      <c r="Y297" s="63">
        <f t="shared" si="47"/>
        <v>1</v>
      </c>
      <c r="Z297" s="103" t="str">
        <f>VLOOKUP(A297,Participanti!A:E,5,0)</f>
        <v>Bronze</v>
      </c>
    </row>
    <row r="298" spans="1:26" x14ac:dyDescent="0.2">
      <c r="A298" s="42" t="s">
        <v>205</v>
      </c>
      <c r="B298" s="1" t="str">
        <f>VLOOKUP(A298,Participanti!A:B,2,0)</f>
        <v>M</v>
      </c>
      <c r="C298" s="61">
        <v>5</v>
      </c>
      <c r="D298" s="43">
        <v>5.5</v>
      </c>
      <c r="E298" s="44">
        <v>2.0902777777777777E-2</v>
      </c>
      <c r="F298" s="44">
        <v>2.1307870370370369E-2</v>
      </c>
      <c r="G298" s="59">
        <f t="shared" si="50"/>
        <v>2.1105324074074075E-2</v>
      </c>
      <c r="H298" s="186">
        <v>16</v>
      </c>
      <c r="I298" s="11">
        <f t="shared" si="55"/>
        <v>3.8373316498316501E-3</v>
      </c>
      <c r="J298" s="31">
        <f t="shared" si="56"/>
        <v>1.3095238095238095</v>
      </c>
      <c r="K298" s="31">
        <f>IF(J298=0,0,IF(B298="F",VLOOKUP(I298,Barem!$G$2:$H$16,2,1),VLOOKUP(I298,Barem!$G$17:$H$31,2,1)))</f>
        <v>3.25</v>
      </c>
      <c r="L298" s="43">
        <v>2.75</v>
      </c>
      <c r="M298" s="93" t="s">
        <v>83</v>
      </c>
      <c r="N298" s="10">
        <f t="shared" si="54"/>
        <v>0.25</v>
      </c>
      <c r="O298" s="10">
        <f t="shared" si="54"/>
        <v>0.25</v>
      </c>
      <c r="P298" s="10">
        <f t="shared" si="54"/>
        <v>0.5</v>
      </c>
      <c r="Q298" s="33">
        <f>IF(B298="M",IF(AND(H298&gt;=200,H298&lt;500,I298&lt;Barem!$M$21),H298/1500,IF(AND(H298&gt;=500,H298&lt;750,I298&lt;Barem!$M$22),H298/1500,IF(AND(H298&gt;=750,H298&lt;1000,I298&lt;Barem!$M$23),H298/1500,IF(AND(H298&gt;=1000,H298&lt;1500,I298&lt;Barem!$M$24),H298/1500,IF(AND(H298&gt;=1500,H298&lt;2000,I298&lt;Barem!$M$25),H298/1500,IF(AND(H298&gt;=2000,H298&lt;3000,I298&lt;Barem!$M$26),H298/1500,IF(AND(H298&gt;=3000,I298&lt;Barem!$M$27),H298/1500,0))))))),IF(AND(H298&gt;=200,H298&lt;500,I298&lt;Barem!$N$21),H298/1500,IF(AND(H298&gt;=500,H298&lt;750,I298&lt;Barem!$N$22),H298/1500,IF(AND(H298&gt;=750,H298&lt;1000,I298&lt;Barem!$N$23),H298/1500,IF(AND(H298&gt;=1000,H298&lt;1500,I298&lt;Barem!$N$24),H298/1500,IF(AND(H298&gt;=1500,H298&lt;2000,I298&lt;Barem!$N$25),H298/1500,IF(AND(H298&gt;=2000,H298&lt;3000,I298&lt;Barem!$N$26),H298/1500,IF(AND(H298&gt;=3000,I298&lt;Barem!$N$27),H298/1500,0))))))))</f>
        <v>0</v>
      </c>
      <c r="R298" s="19">
        <f>IF(D298&gt;21,VLOOKUP(D298,Barem!$S$1:$T$141,2,1),0)</f>
        <v>0</v>
      </c>
      <c r="S298" s="102">
        <f>IF(D298&lt;1,0,IF(B298="F",VLOOKUP(I298,Barem!$W$2:$Y$13,2,1),VLOOKUP(I298,Barem!$W$14:$Y$25,2,1)))</f>
        <v>0</v>
      </c>
      <c r="T298" s="19">
        <f>VLOOKUP(A298,Participanti!A:C,3,0)</f>
        <v>0</v>
      </c>
      <c r="U298" s="17">
        <f t="shared" si="53"/>
        <v>2.5148809523809526</v>
      </c>
      <c r="V298" s="49"/>
      <c r="W298" s="146"/>
      <c r="X298" s="104">
        <f t="shared" si="46"/>
        <v>4</v>
      </c>
      <c r="Y298" s="63">
        <f t="shared" si="47"/>
        <v>1</v>
      </c>
      <c r="Z298" s="103" t="str">
        <f>VLOOKUP(A298,Participanti!A:E,5,0)</f>
        <v>Bronze</v>
      </c>
    </row>
    <row r="299" spans="1:26" x14ac:dyDescent="0.2">
      <c r="A299" s="42" t="s">
        <v>347</v>
      </c>
      <c r="B299" s="1" t="str">
        <f>VLOOKUP(A299,Participanti!A:B,2,0)</f>
        <v>M</v>
      </c>
      <c r="C299" s="61">
        <v>5</v>
      </c>
      <c r="D299" s="43">
        <v>8.11</v>
      </c>
      <c r="E299" s="44">
        <v>2.5613425925925925E-2</v>
      </c>
      <c r="F299" s="44">
        <v>2.7256944444444445E-2</v>
      </c>
      <c r="G299" s="59">
        <f t="shared" si="50"/>
        <v>2.6435185185185187E-2</v>
      </c>
      <c r="H299" s="186">
        <v>23</v>
      </c>
      <c r="I299" s="11">
        <f t="shared" si="55"/>
        <v>3.2595789377540306E-3</v>
      </c>
      <c r="J299" s="31">
        <f t="shared" si="56"/>
        <v>1.9309523809523808</v>
      </c>
      <c r="K299" s="31">
        <f>IF(J299=0,0,IF(B299="F",VLOOKUP(I299,Barem!$G$2:$H$16,2,1),VLOOKUP(I299,Barem!$G$17:$H$31,2,1)))</f>
        <v>4.25</v>
      </c>
      <c r="L299" s="43">
        <v>1.5</v>
      </c>
      <c r="M299" s="93" t="s">
        <v>80</v>
      </c>
      <c r="N299" s="10">
        <f t="shared" si="54"/>
        <v>0.25</v>
      </c>
      <c r="O299" s="10">
        <f t="shared" si="54"/>
        <v>0.5</v>
      </c>
      <c r="P299" s="10">
        <f t="shared" si="54"/>
        <v>0.25</v>
      </c>
      <c r="Q299" s="33">
        <f>IF(B299="M",IF(AND(H299&gt;=200,H299&lt;500,I299&lt;Barem!$M$21),H299/1500,IF(AND(H299&gt;=500,H299&lt;750,I299&lt;Barem!$M$22),H299/1500,IF(AND(H299&gt;=750,H299&lt;1000,I299&lt;Barem!$M$23),H299/1500,IF(AND(H299&gt;=1000,H299&lt;1500,I299&lt;Barem!$M$24),H299/1500,IF(AND(H299&gt;=1500,H299&lt;2000,I299&lt;Barem!$M$25),H299/1500,IF(AND(H299&gt;=2000,H299&lt;3000,I299&lt;Barem!$M$26),H299/1500,IF(AND(H299&gt;=3000,I299&lt;Barem!$M$27),H299/1500,0))))))),IF(AND(H299&gt;=200,H299&lt;500,I299&lt;Barem!$N$21),H299/1500,IF(AND(H299&gt;=500,H299&lt;750,I299&lt;Barem!$N$22),H299/1500,IF(AND(H299&gt;=750,H299&lt;1000,I299&lt;Barem!$N$23),H299/1500,IF(AND(H299&gt;=1000,H299&lt;1500,I299&lt;Barem!$N$24),H299/1500,IF(AND(H299&gt;=1500,H299&lt;2000,I299&lt;Barem!$N$25),H299/1500,IF(AND(H299&gt;=2000,H299&lt;3000,I299&lt;Barem!$N$26),H299/1500,IF(AND(H299&gt;=3000,I299&lt;Barem!$N$27),H299/1500,0))))))))</f>
        <v>0</v>
      </c>
      <c r="R299" s="19">
        <f>IF(D299&gt;21,VLOOKUP(D299,Barem!$S$1:$T$141,2,1),0)</f>
        <v>0</v>
      </c>
      <c r="S299" s="102">
        <f>IF(D299&lt;1,0,IF(B299="F",VLOOKUP(I299,Barem!$W$2:$Y$13,2,1),VLOOKUP(I299,Barem!$W$14:$Y$25,2,1)))</f>
        <v>0</v>
      </c>
      <c r="T299" s="19">
        <f>VLOOKUP(A299,Participanti!A:C,3,0)</f>
        <v>0</v>
      </c>
      <c r="U299" s="17">
        <f t="shared" si="53"/>
        <v>2.9827380952380951</v>
      </c>
      <c r="V299" s="49"/>
      <c r="W299" s="146"/>
      <c r="X299" s="104">
        <f t="shared" si="46"/>
        <v>5</v>
      </c>
      <c r="Y299" s="63">
        <f t="shared" si="47"/>
        <v>1</v>
      </c>
      <c r="Z299" s="103" t="str">
        <f>VLOOKUP(A299,Participanti!A:E,5,0)</f>
        <v>Bronze</v>
      </c>
    </row>
    <row r="300" spans="1:26" x14ac:dyDescent="0.2">
      <c r="A300" s="42" t="s">
        <v>523</v>
      </c>
      <c r="B300" s="1" t="str">
        <f>VLOOKUP(A300,Participanti!A:B,2,0)</f>
        <v>M</v>
      </c>
      <c r="C300" s="61">
        <v>5</v>
      </c>
      <c r="D300" s="43">
        <v>29.06</v>
      </c>
      <c r="E300" s="44">
        <v>0.21084490740740741</v>
      </c>
      <c r="F300" s="44">
        <v>0.22918981481481482</v>
      </c>
      <c r="G300" s="59">
        <f t="shared" si="50"/>
        <v>0.22001736111111111</v>
      </c>
      <c r="H300" s="186">
        <v>2147</v>
      </c>
      <c r="I300" s="11">
        <f t="shared" si="55"/>
        <v>7.5711411256404381E-3</v>
      </c>
      <c r="J300" s="31">
        <f t="shared" si="56"/>
        <v>5</v>
      </c>
      <c r="K300" s="31">
        <f>IF(J300=0,0,IF(B300="F",VLOOKUP(I300,Barem!$G$2:$H$16,2,1),VLOOKUP(I300,Barem!$G$17:$H$31,2,1)))</f>
        <v>0</v>
      </c>
      <c r="L300" s="43">
        <v>2.5</v>
      </c>
      <c r="M300" s="93" t="s">
        <v>83</v>
      </c>
      <c r="N300" s="10">
        <f t="shared" si="54"/>
        <v>0.25</v>
      </c>
      <c r="O300" s="10">
        <f t="shared" si="54"/>
        <v>0.25</v>
      </c>
      <c r="P300" s="10">
        <f t="shared" si="54"/>
        <v>0.5</v>
      </c>
      <c r="Q300" s="33">
        <f>IF(B300="M",IF(AND(H300&gt;=200,H300&lt;500,I300&lt;Barem!$M$21),H300/1500,IF(AND(H300&gt;=500,H300&lt;750,I300&lt;Barem!$M$22),H300/1500,IF(AND(H300&gt;=750,H300&lt;1000,I300&lt;Barem!$M$23),H300/1500,IF(AND(H300&gt;=1000,H300&lt;1500,I300&lt;Barem!$M$24),H300/1500,IF(AND(H300&gt;=1500,H300&lt;2000,I300&lt;Barem!$M$25),H300/1500,IF(AND(H300&gt;=2000,H300&lt;3000,I300&lt;Barem!$M$26),H300/1500,IF(AND(H300&gt;=3000,I300&lt;Barem!$M$27),H300/1500,0))))))),IF(AND(H300&gt;=200,H300&lt;500,I300&lt;Barem!$N$21),H300/1500,IF(AND(H300&gt;=500,H300&lt;750,I300&lt;Barem!$N$22),H300/1500,IF(AND(H300&gt;=750,H300&lt;1000,I300&lt;Barem!$N$23),H300/1500,IF(AND(H300&gt;=1000,H300&lt;1500,I300&lt;Barem!$N$24),H300/1500,IF(AND(H300&gt;=1500,H300&lt;2000,I300&lt;Barem!$N$25),H300/1500,IF(AND(H300&gt;=2000,H300&lt;3000,I300&lt;Barem!$N$26),H300/1500,IF(AND(H300&gt;=3000,I300&lt;Barem!$N$27),H300/1500,0))))))))</f>
        <v>1.4313333333333333</v>
      </c>
      <c r="R300" s="19">
        <f>IF(D300&gt;21,VLOOKUP(D300,Barem!$S$1:$T$141,2,1),0)</f>
        <v>0.4</v>
      </c>
      <c r="S300" s="102">
        <f>IF(D300&lt;1,0,IF(B300="F",VLOOKUP(I300,Barem!$W$2:$Y$13,2,1),VLOOKUP(I300,Barem!$W$14:$Y$25,2,1)))</f>
        <v>0</v>
      </c>
      <c r="T300" s="19">
        <f>VLOOKUP(A300,Participanti!A:C,3,0)</f>
        <v>0</v>
      </c>
      <c r="U300" s="17">
        <f t="shared" si="53"/>
        <v>4.3313333333333333</v>
      </c>
      <c r="V300" s="49"/>
      <c r="W300" s="146"/>
      <c r="X300" s="104">
        <f t="shared" si="46"/>
        <v>5</v>
      </c>
      <c r="Y300" s="63">
        <f t="shared" si="47"/>
        <v>1</v>
      </c>
      <c r="Z300" s="103" t="str">
        <f>VLOOKUP(A300,Participanti!A:E,5,0)</f>
        <v>Bronze</v>
      </c>
    </row>
    <row r="301" spans="1:26" x14ac:dyDescent="0.2">
      <c r="A301" s="42" t="s">
        <v>468</v>
      </c>
      <c r="B301" s="1" t="str">
        <f>VLOOKUP(A301,Participanti!A:B,2,0)</f>
        <v>M</v>
      </c>
      <c r="C301" s="61">
        <v>5</v>
      </c>
      <c r="D301" s="43">
        <v>21.48</v>
      </c>
      <c r="E301" s="44">
        <v>0.16087962962962962</v>
      </c>
      <c r="F301" s="44">
        <v>0.17883101851851851</v>
      </c>
      <c r="G301" s="59">
        <f t="shared" si="50"/>
        <v>0.16985532407407405</v>
      </c>
      <c r="H301" s="186">
        <v>1211</v>
      </c>
      <c r="I301" s="11">
        <f t="shared" si="55"/>
        <v>7.9076035416235594E-3</v>
      </c>
      <c r="J301" s="31">
        <f t="shared" si="56"/>
        <v>5</v>
      </c>
      <c r="K301" s="31">
        <f>IF(J301=0,0,IF(B301="F",VLOOKUP(I301,Barem!$G$2:$H$16,2,1),VLOOKUP(I301,Barem!$G$17:$H$31,2,1)))</f>
        <v>0</v>
      </c>
      <c r="L301" s="43">
        <v>3.25</v>
      </c>
      <c r="M301" s="93" t="s">
        <v>82</v>
      </c>
      <c r="N301" s="10">
        <f t="shared" si="54"/>
        <v>0.5</v>
      </c>
      <c r="O301" s="10">
        <f t="shared" si="54"/>
        <v>0.25</v>
      </c>
      <c r="P301" s="10">
        <f t="shared" si="54"/>
        <v>0.25</v>
      </c>
      <c r="Q301" s="33">
        <f>IF(B301="M",IF(AND(H301&gt;=200,H301&lt;500,I301&lt;Barem!$M$21),H301/1500,IF(AND(H301&gt;=500,H301&lt;750,I301&lt;Barem!$M$22),H301/1500,IF(AND(H301&gt;=750,H301&lt;1000,I301&lt;Barem!$M$23),H301/1500,IF(AND(H301&gt;=1000,H301&lt;1500,I301&lt;Barem!$M$24),H301/1500,IF(AND(H301&gt;=1500,H301&lt;2000,I301&lt;Barem!$M$25),H301/1500,IF(AND(H301&gt;=2000,H301&lt;3000,I301&lt;Barem!$M$26),H301/1500,IF(AND(H301&gt;=3000,I301&lt;Barem!$M$27),H301/1500,0))))))),IF(AND(H301&gt;=200,H301&lt;500,I301&lt;Barem!$N$21),H301/1500,IF(AND(H301&gt;=500,H301&lt;750,I301&lt;Barem!$N$22),H301/1500,IF(AND(H301&gt;=750,H301&lt;1000,I301&lt;Barem!$N$23),H301/1500,IF(AND(H301&gt;=1000,H301&lt;1500,I301&lt;Barem!$N$24),H301/1500,IF(AND(H301&gt;=1500,H301&lt;2000,I301&lt;Barem!$N$25),H301/1500,IF(AND(H301&gt;=2000,H301&lt;3000,I301&lt;Barem!$N$26),H301/1500,IF(AND(H301&gt;=3000,I301&lt;Barem!$N$27),H301/1500,0))))))))</f>
        <v>0</v>
      </c>
      <c r="R301" s="19">
        <f>IF(D301&gt;21,VLOOKUP(D301,Barem!$S$1:$T$141,2,1),0)</f>
        <v>0</v>
      </c>
      <c r="S301" s="102">
        <f>IF(D301&lt;1,0,IF(B301="F",VLOOKUP(I301,Barem!$W$2:$Y$13,2,1),VLOOKUP(I301,Barem!$W$14:$Y$25,2,1)))</f>
        <v>0</v>
      </c>
      <c r="T301" s="19">
        <f>VLOOKUP(A301,Participanti!A:C,3,0)</f>
        <v>0</v>
      </c>
      <c r="U301" s="17">
        <f t="shared" si="53"/>
        <v>3.3125</v>
      </c>
      <c r="V301" s="49"/>
      <c r="W301" s="146"/>
      <c r="X301" s="104">
        <f t="shared" si="46"/>
        <v>5</v>
      </c>
      <c r="Y301" s="63">
        <f t="shared" si="47"/>
        <v>1</v>
      </c>
      <c r="Z301" s="103" t="str">
        <f>VLOOKUP(A301,Participanti!A:E,5,0)</f>
        <v>Bronze</v>
      </c>
    </row>
    <row r="302" spans="1:26" x14ac:dyDescent="0.2">
      <c r="A302" s="42" t="s">
        <v>234</v>
      </c>
      <c r="B302" s="1" t="str">
        <f>VLOOKUP(A302,Participanti!A:B,2,0)</f>
        <v>M</v>
      </c>
      <c r="C302" s="61">
        <v>5</v>
      </c>
      <c r="D302" s="43">
        <v>18</v>
      </c>
      <c r="E302" s="44">
        <v>6.0069444444444446E-2</v>
      </c>
      <c r="F302" s="44">
        <v>6.3483796296296302E-2</v>
      </c>
      <c r="G302" s="59">
        <f t="shared" si="50"/>
        <v>6.1776620370370378E-2</v>
      </c>
      <c r="H302" s="186">
        <v>175</v>
      </c>
      <c r="I302" s="11">
        <f t="shared" si="55"/>
        <v>3.4320344650205763E-3</v>
      </c>
      <c r="J302" s="31">
        <f t="shared" si="56"/>
        <v>4.2857142857142856</v>
      </c>
      <c r="K302" s="31">
        <f>IF(J302=0,0,IF(B302="F",VLOOKUP(I302,Barem!$G$2:$H$16,2,1),VLOOKUP(I302,Barem!$G$17:$H$31,2,1)))</f>
        <v>4</v>
      </c>
      <c r="L302" s="43">
        <v>0.5</v>
      </c>
      <c r="M302" s="93" t="s">
        <v>82</v>
      </c>
      <c r="N302" s="10">
        <f t="shared" si="54"/>
        <v>0.5</v>
      </c>
      <c r="O302" s="10">
        <f t="shared" si="54"/>
        <v>0.25</v>
      </c>
      <c r="P302" s="10">
        <f t="shared" si="54"/>
        <v>0.25</v>
      </c>
      <c r="Q302" s="33">
        <f>IF(B302="M",IF(AND(H302&gt;=200,H302&lt;500,I302&lt;Barem!$M$21),H302/1500,IF(AND(H302&gt;=500,H302&lt;750,I302&lt;Barem!$M$22),H302/1500,IF(AND(H302&gt;=750,H302&lt;1000,I302&lt;Barem!$M$23),H302/1500,IF(AND(H302&gt;=1000,H302&lt;1500,I302&lt;Barem!$M$24),H302/1500,IF(AND(H302&gt;=1500,H302&lt;2000,I302&lt;Barem!$M$25),H302/1500,IF(AND(H302&gt;=2000,H302&lt;3000,I302&lt;Barem!$M$26),H302/1500,IF(AND(H302&gt;=3000,I302&lt;Barem!$M$27),H302/1500,0))))))),IF(AND(H302&gt;=200,H302&lt;500,I302&lt;Barem!$N$21),H302/1500,IF(AND(H302&gt;=500,H302&lt;750,I302&lt;Barem!$N$22),H302/1500,IF(AND(H302&gt;=750,H302&lt;1000,I302&lt;Barem!$N$23),H302/1500,IF(AND(H302&gt;=1000,H302&lt;1500,I302&lt;Barem!$N$24),H302/1500,IF(AND(H302&gt;=1500,H302&lt;2000,I302&lt;Barem!$N$25),H302/1500,IF(AND(H302&gt;=2000,H302&lt;3000,I302&lt;Barem!$N$26),H302/1500,IF(AND(H302&gt;=3000,I302&lt;Barem!$N$27),H302/1500,0))))))))</f>
        <v>0</v>
      </c>
      <c r="R302" s="19">
        <f>IF(D302&gt;21,VLOOKUP(D302,Barem!$S$1:$T$141,2,1),0)</f>
        <v>0</v>
      </c>
      <c r="S302" s="102">
        <f>IF(D302&lt;1,0,IF(B302="F",VLOOKUP(I302,Barem!$W$2:$Y$13,2,1),VLOOKUP(I302,Barem!$W$14:$Y$25,2,1)))</f>
        <v>0</v>
      </c>
      <c r="T302" s="19">
        <f>VLOOKUP(A302,Participanti!A:C,3,0)</f>
        <v>0</v>
      </c>
      <c r="U302" s="17">
        <f t="shared" si="53"/>
        <v>3.2678571428571428</v>
      </c>
      <c r="V302" s="49"/>
      <c r="W302" s="146"/>
      <c r="X302" s="104">
        <f t="shared" si="46"/>
        <v>3</v>
      </c>
      <c r="Y302" s="63">
        <f t="shared" si="47"/>
        <v>1</v>
      </c>
      <c r="Z302" s="103" t="str">
        <f>VLOOKUP(A302,Participanti!A:E,5,0)</f>
        <v>Bronze</v>
      </c>
    </row>
    <row r="303" spans="1:26" x14ac:dyDescent="0.2">
      <c r="A303" s="42" t="s">
        <v>250</v>
      </c>
      <c r="B303" s="1" t="str">
        <f>VLOOKUP(A303,Participanti!A:B,2,0)</f>
        <v>F</v>
      </c>
      <c r="C303" s="61">
        <v>5</v>
      </c>
      <c r="D303" s="43">
        <v>12.99</v>
      </c>
      <c r="E303" s="44">
        <v>6.0277777777777777E-2</v>
      </c>
      <c r="F303" s="44">
        <v>6.0312499999999998E-2</v>
      </c>
      <c r="G303" s="59">
        <f t="shared" si="50"/>
        <v>6.0295138888888891E-2</v>
      </c>
      <c r="H303" s="186">
        <v>357</v>
      </c>
      <c r="I303" s="11">
        <f t="shared" si="55"/>
        <v>4.6416581130784363E-3</v>
      </c>
      <c r="J303" s="31">
        <f t="shared" si="56"/>
        <v>3.2475000000000001</v>
      </c>
      <c r="K303" s="31">
        <f>IF(J303=0,0,IF(B303="F",VLOOKUP(I303,Barem!$G$2:$H$16,2,1),VLOOKUP(I303,Barem!$G$17:$H$31,2,1)))</f>
        <v>2.5</v>
      </c>
      <c r="L303" s="43">
        <v>0.5</v>
      </c>
      <c r="M303" s="93" t="s">
        <v>83</v>
      </c>
      <c r="N303" s="10">
        <f t="shared" si="54"/>
        <v>0.25</v>
      </c>
      <c r="O303" s="10">
        <f t="shared" si="54"/>
        <v>0.25</v>
      </c>
      <c r="P303" s="10">
        <f t="shared" si="54"/>
        <v>0.5</v>
      </c>
      <c r="Q303" s="33">
        <f>IF(B303="M",IF(AND(H303&gt;=200,H303&lt;500,I303&lt;Barem!$M$21),H303/1500,IF(AND(H303&gt;=500,H303&lt;750,I303&lt;Barem!$M$22),H303/1500,IF(AND(H303&gt;=750,H303&lt;1000,I303&lt;Barem!$M$23),H303/1500,IF(AND(H303&gt;=1000,H303&lt;1500,I303&lt;Barem!$M$24),H303/1500,IF(AND(H303&gt;=1500,H303&lt;2000,I303&lt;Barem!$M$25),H303/1500,IF(AND(H303&gt;=2000,H303&lt;3000,I303&lt;Barem!$M$26),H303/1500,IF(AND(H303&gt;=3000,I303&lt;Barem!$M$27),H303/1500,0))))))),IF(AND(H303&gt;=200,H303&lt;500,I303&lt;Barem!$N$21),H303/1500,IF(AND(H303&gt;=500,H303&lt;750,I303&lt;Barem!$N$22),H303/1500,IF(AND(H303&gt;=750,H303&lt;1000,I303&lt;Barem!$N$23),H303/1500,IF(AND(H303&gt;=1000,H303&lt;1500,I303&lt;Barem!$N$24),H303/1500,IF(AND(H303&gt;=1500,H303&lt;2000,I303&lt;Barem!$N$25),H303/1500,IF(AND(H303&gt;=2000,H303&lt;3000,I303&lt;Barem!$N$26),H303/1500,IF(AND(H303&gt;=3000,I303&lt;Barem!$N$27),H303/1500,0))))))))</f>
        <v>0.23799999999999999</v>
      </c>
      <c r="R303" s="19">
        <f>IF(D303&gt;21,VLOOKUP(D303,Barem!$S$1:$T$141,2,1),0)</f>
        <v>0</v>
      </c>
      <c r="S303" s="102">
        <f>IF(D303&lt;1,0,IF(B303="F",VLOOKUP(I303,Barem!$W$2:$Y$13,2,1),VLOOKUP(I303,Barem!$W$14:$Y$25,2,1)))</f>
        <v>0</v>
      </c>
      <c r="T303" s="19">
        <f>VLOOKUP(A303,Participanti!A:C,3,0)</f>
        <v>0</v>
      </c>
      <c r="U303" s="17">
        <f t="shared" si="53"/>
        <v>1.9248750000000001</v>
      </c>
      <c r="V303" s="49"/>
      <c r="W303" s="146"/>
      <c r="X303" s="104">
        <f t="shared" si="46"/>
        <v>5</v>
      </c>
      <c r="Y303" s="63">
        <f t="shared" si="47"/>
        <v>1</v>
      </c>
      <c r="Z303" s="103" t="str">
        <f>VLOOKUP(A303,Participanti!A:E,5,0)</f>
        <v>Bronze</v>
      </c>
    </row>
    <row r="304" spans="1:26" x14ac:dyDescent="0.2">
      <c r="A304" s="42" t="s">
        <v>252</v>
      </c>
      <c r="B304" s="1" t="str">
        <f>VLOOKUP(A304,Participanti!A:B,2,0)</f>
        <v>M</v>
      </c>
      <c r="C304" s="61">
        <v>5</v>
      </c>
      <c r="D304" s="43">
        <v>17.03</v>
      </c>
      <c r="E304" s="44">
        <v>6.2916666666666662E-2</v>
      </c>
      <c r="F304" s="44">
        <v>6.2997685185185184E-2</v>
      </c>
      <c r="G304" s="59">
        <f t="shared" si="50"/>
        <v>6.2957175925925923E-2</v>
      </c>
      <c r="H304" s="186">
        <v>23</v>
      </c>
      <c r="I304" s="11">
        <f t="shared" si="55"/>
        <v>3.6968394554272414E-3</v>
      </c>
      <c r="J304" s="31">
        <f t="shared" si="56"/>
        <v>4.0547619047619046</v>
      </c>
      <c r="K304" s="31">
        <f>IF(J304=0,0,IF(B304="F",VLOOKUP(I304,Barem!$G$2:$H$16,2,1),VLOOKUP(I304,Barem!$G$17:$H$31,2,1)))</f>
        <v>3.5</v>
      </c>
      <c r="L304" s="43">
        <v>2.75</v>
      </c>
      <c r="M304" s="93" t="s">
        <v>83</v>
      </c>
      <c r="N304" s="10">
        <f t="shared" si="54"/>
        <v>0.25</v>
      </c>
      <c r="O304" s="10">
        <f t="shared" si="54"/>
        <v>0.25</v>
      </c>
      <c r="P304" s="10">
        <f t="shared" si="54"/>
        <v>0.5</v>
      </c>
      <c r="Q304" s="33">
        <f>IF(B304="M",IF(AND(H304&gt;=200,H304&lt;500,I304&lt;Barem!$M$21),H304/1500,IF(AND(H304&gt;=500,H304&lt;750,I304&lt;Barem!$M$22),H304/1500,IF(AND(H304&gt;=750,H304&lt;1000,I304&lt;Barem!$M$23),H304/1500,IF(AND(H304&gt;=1000,H304&lt;1500,I304&lt;Barem!$M$24),H304/1500,IF(AND(H304&gt;=1500,H304&lt;2000,I304&lt;Barem!$M$25),H304/1500,IF(AND(H304&gt;=2000,H304&lt;3000,I304&lt;Barem!$M$26),H304/1500,IF(AND(H304&gt;=3000,I304&lt;Barem!$M$27),H304/1500,0))))))),IF(AND(H304&gt;=200,H304&lt;500,I304&lt;Barem!$N$21),H304/1500,IF(AND(H304&gt;=500,H304&lt;750,I304&lt;Barem!$N$22),H304/1500,IF(AND(H304&gt;=750,H304&lt;1000,I304&lt;Barem!$N$23),H304/1500,IF(AND(H304&gt;=1000,H304&lt;1500,I304&lt;Barem!$N$24),H304/1500,IF(AND(H304&gt;=1500,H304&lt;2000,I304&lt;Barem!$N$25),H304/1500,IF(AND(H304&gt;=2000,H304&lt;3000,I304&lt;Barem!$N$26),H304/1500,IF(AND(H304&gt;=3000,I304&lt;Barem!$N$27),H304/1500,0))))))))</f>
        <v>0</v>
      </c>
      <c r="R304" s="19">
        <f>IF(D304&gt;21,VLOOKUP(D304,Barem!$S$1:$T$141,2,1),0)</f>
        <v>0</v>
      </c>
      <c r="S304" s="102">
        <f>IF(D304&lt;1,0,IF(B304="F",VLOOKUP(I304,Barem!$W$2:$Y$13,2,1),VLOOKUP(I304,Barem!$W$14:$Y$25,2,1)))</f>
        <v>0</v>
      </c>
      <c r="T304" s="19">
        <f>VLOOKUP(A304,Participanti!A:C,3,0)</f>
        <v>0</v>
      </c>
      <c r="U304" s="17">
        <f t="shared" si="53"/>
        <v>3.2636904761904759</v>
      </c>
      <c r="V304" s="49"/>
      <c r="W304" s="146"/>
      <c r="X304" s="104">
        <f t="shared" si="46"/>
        <v>4</v>
      </c>
      <c r="Y304" s="63">
        <f t="shared" si="47"/>
        <v>1</v>
      </c>
      <c r="Z304" s="103" t="str">
        <f>VLOOKUP(A304,Participanti!A:E,5,0)</f>
        <v>Bronze</v>
      </c>
    </row>
    <row r="305" spans="1:26" x14ac:dyDescent="0.2">
      <c r="A305" s="42" t="s">
        <v>53</v>
      </c>
      <c r="B305" s="1" t="str">
        <f>VLOOKUP(A305,Participanti!A:B,2,0)</f>
        <v>M</v>
      </c>
      <c r="C305" s="61">
        <v>5</v>
      </c>
      <c r="D305" s="43">
        <v>19.82</v>
      </c>
      <c r="E305" s="44">
        <v>7.8055555555555559E-2</v>
      </c>
      <c r="F305" s="44">
        <v>7.8148148148148147E-2</v>
      </c>
      <c r="G305" s="59">
        <f t="shared" si="50"/>
        <v>7.8101851851851853E-2</v>
      </c>
      <c r="H305" s="186">
        <v>49</v>
      </c>
      <c r="I305" s="11">
        <f t="shared" si="55"/>
        <v>3.940557611092424E-3</v>
      </c>
      <c r="J305" s="31">
        <f t="shared" si="56"/>
        <v>4.7190476190476192</v>
      </c>
      <c r="K305" s="31">
        <f>IF(J305=0,0,IF(B305="F",VLOOKUP(I305,Barem!$G$2:$H$16,2,1),VLOOKUP(I305,Barem!$G$17:$H$31,2,1)))</f>
        <v>3.25</v>
      </c>
      <c r="L305" s="43">
        <v>4.5</v>
      </c>
      <c r="M305" s="93" t="s">
        <v>82</v>
      </c>
      <c r="N305" s="10">
        <f t="shared" si="54"/>
        <v>0.5</v>
      </c>
      <c r="O305" s="10">
        <f t="shared" si="54"/>
        <v>0.25</v>
      </c>
      <c r="P305" s="10">
        <f t="shared" si="54"/>
        <v>0.25</v>
      </c>
      <c r="Q305" s="33">
        <f>IF(B305="M",IF(AND(H305&gt;=200,H305&lt;500,I305&lt;Barem!$M$21),H305/1500,IF(AND(H305&gt;=500,H305&lt;750,I305&lt;Barem!$M$22),H305/1500,IF(AND(H305&gt;=750,H305&lt;1000,I305&lt;Barem!$M$23),H305/1500,IF(AND(H305&gt;=1000,H305&lt;1500,I305&lt;Barem!$M$24),H305/1500,IF(AND(H305&gt;=1500,H305&lt;2000,I305&lt;Barem!$M$25),H305/1500,IF(AND(H305&gt;=2000,H305&lt;3000,I305&lt;Barem!$M$26),H305/1500,IF(AND(H305&gt;=3000,I305&lt;Barem!$M$27),H305/1500,0))))))),IF(AND(H305&gt;=200,H305&lt;500,I305&lt;Barem!$N$21),H305/1500,IF(AND(H305&gt;=500,H305&lt;750,I305&lt;Barem!$N$22),H305/1500,IF(AND(H305&gt;=750,H305&lt;1000,I305&lt;Barem!$N$23),H305/1500,IF(AND(H305&gt;=1000,H305&lt;1500,I305&lt;Barem!$N$24),H305/1500,IF(AND(H305&gt;=1500,H305&lt;2000,I305&lt;Barem!$N$25),H305/1500,IF(AND(H305&gt;=2000,H305&lt;3000,I305&lt;Barem!$N$26),H305/1500,IF(AND(H305&gt;=3000,I305&lt;Barem!$N$27),H305/1500,0))))))))</f>
        <v>0</v>
      </c>
      <c r="R305" s="19">
        <f>IF(D305&gt;21,VLOOKUP(D305,Barem!$S$1:$T$141,2,1),0)</f>
        <v>0</v>
      </c>
      <c r="S305" s="102">
        <f>IF(D305&lt;1,0,IF(B305="F",VLOOKUP(I305,Barem!$W$2:$Y$13,2,1),VLOOKUP(I305,Barem!$W$14:$Y$25,2,1)))</f>
        <v>0</v>
      </c>
      <c r="T305" s="19">
        <f>VLOOKUP(A305,Participanti!A:C,3,0)</f>
        <v>0</v>
      </c>
      <c r="U305" s="17">
        <f t="shared" si="53"/>
        <v>4.2970238095238091</v>
      </c>
      <c r="V305" s="49"/>
      <c r="W305" s="146"/>
      <c r="X305" s="104">
        <f t="shared" si="46"/>
        <v>5</v>
      </c>
      <c r="Y305" s="63">
        <f t="shared" si="47"/>
        <v>1</v>
      </c>
      <c r="Z305" s="103" t="str">
        <f>VLOOKUP(A305,Participanti!A:E,5,0)</f>
        <v>Bronze</v>
      </c>
    </row>
    <row r="306" spans="1:26" x14ac:dyDescent="0.2">
      <c r="A306" s="42" t="s">
        <v>279</v>
      </c>
      <c r="B306" s="1" t="str">
        <f>VLOOKUP(A306,Participanti!A:B,2,0)</f>
        <v>F</v>
      </c>
      <c r="C306" s="61">
        <v>5</v>
      </c>
      <c r="D306" s="43">
        <v>13.66</v>
      </c>
      <c r="E306" s="44">
        <v>7.4710648148148151E-2</v>
      </c>
      <c r="F306" s="44">
        <v>8.6238425925925927E-2</v>
      </c>
      <c r="G306" s="59">
        <f t="shared" si="50"/>
        <v>8.0474537037037039E-2</v>
      </c>
      <c r="H306" s="186">
        <v>452</v>
      </c>
      <c r="I306" s="11">
        <f t="shared" si="55"/>
        <v>5.8912545415107645E-3</v>
      </c>
      <c r="J306" s="31">
        <f t="shared" si="56"/>
        <v>3.415</v>
      </c>
      <c r="K306" s="31">
        <f>IF(J306=0,0,IF(B306="F",VLOOKUP(I306,Barem!$G$2:$H$16,2,1),VLOOKUP(I306,Barem!$G$17:$H$31,2,1)))</f>
        <v>0.5</v>
      </c>
      <c r="L306" s="43">
        <v>0.75</v>
      </c>
      <c r="M306" s="93" t="s">
        <v>83</v>
      </c>
      <c r="N306" s="10">
        <f t="shared" si="54"/>
        <v>0.25</v>
      </c>
      <c r="O306" s="10">
        <f t="shared" si="54"/>
        <v>0.25</v>
      </c>
      <c r="P306" s="10">
        <f t="shared" si="54"/>
        <v>0.5</v>
      </c>
      <c r="Q306" s="33">
        <f>IF(B306="M",IF(AND(H306&gt;=200,H306&lt;500,I306&lt;Barem!$M$21),H306/1500,IF(AND(H306&gt;=500,H306&lt;750,I306&lt;Barem!$M$22),H306/1500,IF(AND(H306&gt;=750,H306&lt;1000,I306&lt;Barem!$M$23),H306/1500,IF(AND(H306&gt;=1000,H306&lt;1500,I306&lt;Barem!$M$24),H306/1500,IF(AND(H306&gt;=1500,H306&lt;2000,I306&lt;Barem!$M$25),H306/1500,IF(AND(H306&gt;=2000,H306&lt;3000,I306&lt;Barem!$M$26),H306/1500,IF(AND(H306&gt;=3000,I306&lt;Barem!$M$27),H306/1500,0))))))),IF(AND(H306&gt;=200,H306&lt;500,I306&lt;Barem!$N$21),H306/1500,IF(AND(H306&gt;=500,H306&lt;750,I306&lt;Barem!$N$22),H306/1500,IF(AND(H306&gt;=750,H306&lt;1000,I306&lt;Barem!$N$23),H306/1500,IF(AND(H306&gt;=1000,H306&lt;1500,I306&lt;Barem!$N$24),H306/1500,IF(AND(H306&gt;=1500,H306&lt;2000,I306&lt;Barem!$N$25),H306/1500,IF(AND(H306&gt;=2000,H306&lt;3000,I306&lt;Barem!$N$26),H306/1500,IF(AND(H306&gt;=3000,I306&lt;Barem!$N$27),H306/1500,0))))))))</f>
        <v>0</v>
      </c>
      <c r="R306" s="19">
        <f>IF(D306&gt;21,VLOOKUP(D306,Barem!$S$1:$T$141,2,1),0)</f>
        <v>0</v>
      </c>
      <c r="S306" s="102">
        <f>IF(D306&lt;1,0,IF(B306="F",VLOOKUP(I306,Barem!$W$2:$Y$13,2,1),VLOOKUP(I306,Barem!$W$14:$Y$25,2,1)))</f>
        <v>0</v>
      </c>
      <c r="T306" s="19">
        <f>VLOOKUP(A306,Participanti!A:C,3,0)</f>
        <v>0</v>
      </c>
      <c r="U306" s="17">
        <f t="shared" si="53"/>
        <v>1.35375</v>
      </c>
      <c r="V306" s="49"/>
      <c r="W306" s="146"/>
      <c r="X306" s="104">
        <f t="shared" si="46"/>
        <v>4</v>
      </c>
      <c r="Y306" s="63">
        <f t="shared" si="47"/>
        <v>1</v>
      </c>
      <c r="Z306" s="103" t="str">
        <f>VLOOKUP(A306,Participanti!A:E,5,0)</f>
        <v>Bronze</v>
      </c>
    </row>
    <row r="307" spans="1:26" x14ac:dyDescent="0.2">
      <c r="A307" s="42" t="s">
        <v>493</v>
      </c>
      <c r="B307" s="1" t="str">
        <f>VLOOKUP(A307,Participanti!A:B,2,0)</f>
        <v>F</v>
      </c>
      <c r="C307" s="61">
        <v>5</v>
      </c>
      <c r="D307" s="43">
        <v>18.100000000000001</v>
      </c>
      <c r="E307" s="44">
        <v>7.0902777777777773E-2</v>
      </c>
      <c r="F307" s="44">
        <v>7.0949074074074067E-2</v>
      </c>
      <c r="G307" s="59">
        <f t="shared" si="50"/>
        <v>7.092592592592592E-2</v>
      </c>
      <c r="H307" s="186">
        <v>43</v>
      </c>
      <c r="I307" s="11">
        <f t="shared" si="55"/>
        <v>3.9185594434213216E-3</v>
      </c>
      <c r="J307" s="31">
        <f t="shared" si="56"/>
        <v>4.5250000000000004</v>
      </c>
      <c r="K307" s="31">
        <f>IF(J307=0,0,IF(B307="F",VLOOKUP(I307,Barem!$G$2:$H$16,2,1),VLOOKUP(I307,Barem!$G$17:$H$31,2,1)))</f>
        <v>3.75</v>
      </c>
      <c r="L307" s="43">
        <v>1.25</v>
      </c>
      <c r="M307" s="93" t="s">
        <v>83</v>
      </c>
      <c r="N307" s="10">
        <f t="shared" si="54"/>
        <v>0.25</v>
      </c>
      <c r="O307" s="10">
        <f t="shared" si="54"/>
        <v>0.25</v>
      </c>
      <c r="P307" s="10">
        <f t="shared" si="54"/>
        <v>0.5</v>
      </c>
      <c r="Q307" s="33">
        <f>IF(B307="M",IF(AND(H307&gt;=200,H307&lt;500,I307&lt;Barem!$M$21),H307/1500,IF(AND(H307&gt;=500,H307&lt;750,I307&lt;Barem!$M$22),H307/1500,IF(AND(H307&gt;=750,H307&lt;1000,I307&lt;Barem!$M$23),H307/1500,IF(AND(H307&gt;=1000,H307&lt;1500,I307&lt;Barem!$M$24),H307/1500,IF(AND(H307&gt;=1500,H307&lt;2000,I307&lt;Barem!$M$25),H307/1500,IF(AND(H307&gt;=2000,H307&lt;3000,I307&lt;Barem!$M$26),H307/1500,IF(AND(H307&gt;=3000,I307&lt;Barem!$M$27),H307/1500,0))))))),IF(AND(H307&gt;=200,H307&lt;500,I307&lt;Barem!$N$21),H307/1500,IF(AND(H307&gt;=500,H307&lt;750,I307&lt;Barem!$N$22),H307/1500,IF(AND(H307&gt;=750,H307&lt;1000,I307&lt;Barem!$N$23),H307/1500,IF(AND(H307&gt;=1000,H307&lt;1500,I307&lt;Barem!$N$24),H307/1500,IF(AND(H307&gt;=1500,H307&lt;2000,I307&lt;Barem!$N$25),H307/1500,IF(AND(H307&gt;=2000,H307&lt;3000,I307&lt;Barem!$N$26),H307/1500,IF(AND(H307&gt;=3000,I307&lt;Barem!$N$27),H307/1500,0))))))))</f>
        <v>0</v>
      </c>
      <c r="R307" s="19">
        <f>IF(D307&gt;21,VLOOKUP(D307,Barem!$S$1:$T$141,2,1),0)</f>
        <v>0</v>
      </c>
      <c r="S307" s="102">
        <f>IF(D307&lt;1,0,IF(B307="F",VLOOKUP(I307,Barem!$W$2:$Y$13,2,1),VLOOKUP(I307,Barem!$W$14:$Y$25,2,1)))</f>
        <v>0</v>
      </c>
      <c r="T307" s="19">
        <f>VLOOKUP(A307,Participanti!A:C,3,0)</f>
        <v>0</v>
      </c>
      <c r="U307" s="17">
        <f t="shared" si="53"/>
        <v>2.6937500000000001</v>
      </c>
      <c r="V307" s="49"/>
      <c r="W307" s="146"/>
      <c r="X307" s="104">
        <f t="shared" si="46"/>
        <v>5</v>
      </c>
      <c r="Y307" s="63">
        <f t="shared" si="47"/>
        <v>1</v>
      </c>
      <c r="Z307" s="103" t="str">
        <f>VLOOKUP(A307,Participanti!A:E,5,0)</f>
        <v>Bronze</v>
      </c>
    </row>
    <row r="308" spans="1:26" x14ac:dyDescent="0.2">
      <c r="A308" s="42" t="s">
        <v>391</v>
      </c>
      <c r="B308" s="1" t="str">
        <f>VLOOKUP(A308,Participanti!A:B,2,0)</f>
        <v>M</v>
      </c>
      <c r="C308" s="61">
        <v>5</v>
      </c>
      <c r="D308" s="43">
        <v>21.21</v>
      </c>
      <c r="E308" s="44">
        <v>6.9571759259259264E-2</v>
      </c>
      <c r="F308" s="44">
        <v>7.0555555555555552E-2</v>
      </c>
      <c r="G308" s="59">
        <f t="shared" si="50"/>
        <v>7.0063657407407415E-2</v>
      </c>
      <c r="H308" s="186">
        <v>0</v>
      </c>
      <c r="I308" s="11">
        <f t="shared" si="55"/>
        <v>3.3033313251960117E-3</v>
      </c>
      <c r="J308" s="31">
        <f t="shared" si="56"/>
        <v>5</v>
      </c>
      <c r="K308" s="31">
        <f>IF(J308=0,0,IF(B308="F",VLOOKUP(I308,Barem!$G$2:$H$16,2,1),VLOOKUP(I308,Barem!$G$17:$H$31,2,1)))</f>
        <v>4.25</v>
      </c>
      <c r="L308" s="43">
        <v>3</v>
      </c>
      <c r="M308" s="93" t="s">
        <v>82</v>
      </c>
      <c r="N308" s="10">
        <f t="shared" si="54"/>
        <v>0.5</v>
      </c>
      <c r="O308" s="10">
        <f t="shared" si="54"/>
        <v>0.25</v>
      </c>
      <c r="P308" s="10">
        <f t="shared" si="54"/>
        <v>0.25</v>
      </c>
      <c r="Q308" s="33">
        <f>IF(B308="M",IF(AND(H308&gt;=200,H308&lt;500,I308&lt;Barem!$M$21),H308/1500,IF(AND(H308&gt;=500,H308&lt;750,I308&lt;Barem!$M$22),H308/1500,IF(AND(H308&gt;=750,H308&lt;1000,I308&lt;Barem!$M$23),H308/1500,IF(AND(H308&gt;=1000,H308&lt;1500,I308&lt;Barem!$M$24),H308/1500,IF(AND(H308&gt;=1500,H308&lt;2000,I308&lt;Barem!$M$25),H308/1500,IF(AND(H308&gt;=2000,H308&lt;3000,I308&lt;Barem!$M$26),H308/1500,IF(AND(H308&gt;=3000,I308&lt;Barem!$M$27),H308/1500,0))))))),IF(AND(H308&gt;=200,H308&lt;500,I308&lt;Barem!$N$21),H308/1500,IF(AND(H308&gt;=500,H308&lt;750,I308&lt;Barem!$N$22),H308/1500,IF(AND(H308&gt;=750,H308&lt;1000,I308&lt;Barem!$N$23),H308/1500,IF(AND(H308&gt;=1000,H308&lt;1500,I308&lt;Barem!$N$24),H308/1500,IF(AND(H308&gt;=1500,H308&lt;2000,I308&lt;Barem!$N$25),H308/1500,IF(AND(H308&gt;=2000,H308&lt;3000,I308&lt;Barem!$N$26),H308/1500,IF(AND(H308&gt;=3000,I308&lt;Barem!$N$27),H308/1500,0))))))))</f>
        <v>0</v>
      </c>
      <c r="R308" s="19">
        <f>IF(D308&gt;21,VLOOKUP(D308,Barem!$S$1:$T$141,2,1),0)</f>
        <v>0</v>
      </c>
      <c r="S308" s="102">
        <f>IF(D308&lt;1,0,IF(B308="F",VLOOKUP(I308,Barem!$W$2:$Y$13,2,1),VLOOKUP(I308,Barem!$W$14:$Y$25,2,1)))</f>
        <v>0</v>
      </c>
      <c r="T308" s="19">
        <f>VLOOKUP(A308,Participanti!A:C,3,0)</f>
        <v>0</v>
      </c>
      <c r="U308" s="17">
        <f t="shared" si="53"/>
        <v>4.3125</v>
      </c>
      <c r="V308" s="49"/>
      <c r="W308" s="146"/>
      <c r="X308" s="104">
        <f t="shared" si="46"/>
        <v>5</v>
      </c>
      <c r="Y308" s="63">
        <f t="shared" si="47"/>
        <v>1</v>
      </c>
      <c r="Z308" s="103" t="str">
        <f>VLOOKUP(A308,Participanti!A:E,5,0)</f>
        <v>Bronze</v>
      </c>
    </row>
    <row r="309" spans="1:26" x14ac:dyDescent="0.2">
      <c r="A309" s="42" t="s">
        <v>301</v>
      </c>
      <c r="B309" s="1" t="str">
        <f>VLOOKUP(A309,Participanti!A:B,2,0)</f>
        <v>M</v>
      </c>
      <c r="C309" s="61">
        <v>5</v>
      </c>
      <c r="D309" s="43">
        <v>9.4</v>
      </c>
      <c r="E309" s="44">
        <v>3.6041666666666666E-2</v>
      </c>
      <c r="F309" s="44">
        <v>3.6041666666666666E-2</v>
      </c>
      <c r="G309" s="59">
        <f t="shared" si="50"/>
        <v>3.6041666666666666E-2</v>
      </c>
      <c r="H309" s="186">
        <v>4</v>
      </c>
      <c r="I309" s="11">
        <f t="shared" si="55"/>
        <v>3.8342198581560283E-3</v>
      </c>
      <c r="J309" s="31">
        <f t="shared" si="56"/>
        <v>2.2380952380952381</v>
      </c>
      <c r="K309" s="31">
        <f>IF(J309=0,0,IF(B309="F",VLOOKUP(I309,Barem!$G$2:$H$16,2,1),VLOOKUP(I309,Barem!$G$17:$H$31,2,1)))</f>
        <v>3.25</v>
      </c>
      <c r="L309" s="43">
        <v>0</v>
      </c>
      <c r="M309" s="93" t="s">
        <v>83</v>
      </c>
      <c r="N309" s="10">
        <f t="shared" si="54"/>
        <v>0.25</v>
      </c>
      <c r="O309" s="10">
        <f t="shared" si="54"/>
        <v>0.25</v>
      </c>
      <c r="P309" s="10">
        <f t="shared" si="54"/>
        <v>0.5</v>
      </c>
      <c r="Q309" s="33">
        <f>IF(B309="M",IF(AND(H309&gt;=200,H309&lt;500,I309&lt;Barem!$M$21),H309/1500,IF(AND(H309&gt;=500,H309&lt;750,I309&lt;Barem!$M$22),H309/1500,IF(AND(H309&gt;=750,H309&lt;1000,I309&lt;Barem!$M$23),H309/1500,IF(AND(H309&gt;=1000,H309&lt;1500,I309&lt;Barem!$M$24),H309/1500,IF(AND(H309&gt;=1500,H309&lt;2000,I309&lt;Barem!$M$25),H309/1500,IF(AND(H309&gt;=2000,H309&lt;3000,I309&lt;Barem!$M$26),H309/1500,IF(AND(H309&gt;=3000,I309&lt;Barem!$M$27),H309/1500,0))))))),IF(AND(H309&gt;=200,H309&lt;500,I309&lt;Barem!$N$21),H309/1500,IF(AND(H309&gt;=500,H309&lt;750,I309&lt;Barem!$N$22),H309/1500,IF(AND(H309&gt;=750,H309&lt;1000,I309&lt;Barem!$N$23),H309/1500,IF(AND(H309&gt;=1000,H309&lt;1500,I309&lt;Barem!$N$24),H309/1500,IF(AND(H309&gt;=1500,H309&lt;2000,I309&lt;Barem!$N$25),H309/1500,IF(AND(H309&gt;=2000,H309&lt;3000,I309&lt;Barem!$N$26),H309/1500,IF(AND(H309&gt;=3000,I309&lt;Barem!$N$27),H309/1500,0))))))))</f>
        <v>0</v>
      </c>
      <c r="R309" s="19">
        <f>IF(D309&gt;21,VLOOKUP(D309,Barem!$S$1:$T$141,2,1),0)</f>
        <v>0</v>
      </c>
      <c r="S309" s="102">
        <f>IF(D309&lt;1,0,IF(B309="F",VLOOKUP(I309,Barem!$W$2:$Y$13,2,1),VLOOKUP(I309,Barem!$W$14:$Y$25,2,1)))</f>
        <v>0</v>
      </c>
      <c r="T309" s="19">
        <f>VLOOKUP(A309,Participanti!A:C,3,0)</f>
        <v>0</v>
      </c>
      <c r="U309" s="17">
        <f t="shared" si="53"/>
        <v>1.3720238095238095</v>
      </c>
      <c r="V309" s="49"/>
      <c r="W309" s="146"/>
      <c r="X309" s="104">
        <f t="shared" si="46"/>
        <v>4</v>
      </c>
      <c r="Y309" s="63">
        <f t="shared" si="47"/>
        <v>1</v>
      </c>
      <c r="Z309" s="103" t="str">
        <f>VLOOKUP(A309,Participanti!A:E,5,0)</f>
        <v>Bronze</v>
      </c>
    </row>
    <row r="310" spans="1:26" x14ac:dyDescent="0.2">
      <c r="A310" s="42" t="s">
        <v>476</v>
      </c>
      <c r="B310" s="1" t="str">
        <f>VLOOKUP(A310,Participanti!A:B,2,0)</f>
        <v>F</v>
      </c>
      <c r="C310" s="61">
        <v>5</v>
      </c>
      <c r="D310" s="43">
        <v>10.02</v>
      </c>
      <c r="E310" s="44">
        <v>5.5092592592592596E-2</v>
      </c>
      <c r="F310" s="44">
        <v>5.8356481481481481E-2</v>
      </c>
      <c r="G310" s="59">
        <f t="shared" si="50"/>
        <v>5.6724537037037039E-2</v>
      </c>
      <c r="H310" s="186">
        <v>364</v>
      </c>
      <c r="I310" s="11">
        <f t="shared" si="55"/>
        <v>5.6611314408220601E-3</v>
      </c>
      <c r="J310" s="31">
        <f t="shared" si="56"/>
        <v>2.5049999999999999</v>
      </c>
      <c r="K310" s="31">
        <f>IF(J310=0,0,IF(B310="F",VLOOKUP(I310,Barem!$G$2:$H$16,2,1),VLOOKUP(I310,Barem!$G$17:$H$31,2,1)))</f>
        <v>0.5</v>
      </c>
      <c r="L310" s="43">
        <v>4.25</v>
      </c>
      <c r="M310" s="93" t="s">
        <v>83</v>
      </c>
      <c r="N310" s="10">
        <f t="shared" si="54"/>
        <v>0.25</v>
      </c>
      <c r="O310" s="10">
        <f t="shared" si="54"/>
        <v>0.25</v>
      </c>
      <c r="P310" s="10">
        <f t="shared" si="54"/>
        <v>0.5</v>
      </c>
      <c r="Q310" s="33">
        <f>IF(B310="M",IF(AND(H310&gt;=200,H310&lt;500,I310&lt;Barem!$M$21),H310/1500,IF(AND(H310&gt;=500,H310&lt;750,I310&lt;Barem!$M$22),H310/1500,IF(AND(H310&gt;=750,H310&lt;1000,I310&lt;Barem!$M$23),H310/1500,IF(AND(H310&gt;=1000,H310&lt;1500,I310&lt;Barem!$M$24),H310/1500,IF(AND(H310&gt;=1500,H310&lt;2000,I310&lt;Barem!$M$25),H310/1500,IF(AND(H310&gt;=2000,H310&lt;3000,I310&lt;Barem!$M$26),H310/1500,IF(AND(H310&gt;=3000,I310&lt;Barem!$M$27),H310/1500,0))))))),IF(AND(H310&gt;=200,H310&lt;500,I310&lt;Barem!$N$21),H310/1500,IF(AND(H310&gt;=500,H310&lt;750,I310&lt;Barem!$N$22),H310/1500,IF(AND(H310&gt;=750,H310&lt;1000,I310&lt;Barem!$N$23),H310/1500,IF(AND(H310&gt;=1000,H310&lt;1500,I310&lt;Barem!$N$24),H310/1500,IF(AND(H310&gt;=1500,H310&lt;2000,I310&lt;Barem!$N$25),H310/1500,IF(AND(H310&gt;=2000,H310&lt;3000,I310&lt;Barem!$N$26),H310/1500,IF(AND(H310&gt;=3000,I310&lt;Barem!$N$27),H310/1500,0))))))))</f>
        <v>0</v>
      </c>
      <c r="R310" s="19">
        <f>IF(D310&gt;21,VLOOKUP(D310,Barem!$S$1:$T$141,2,1),0)</f>
        <v>0</v>
      </c>
      <c r="S310" s="102">
        <f>IF(D310&lt;1,0,IF(B310="F",VLOOKUP(I310,Barem!$W$2:$Y$13,2,1),VLOOKUP(I310,Barem!$W$14:$Y$25,2,1)))</f>
        <v>0</v>
      </c>
      <c r="T310" s="19">
        <f>VLOOKUP(A310,Participanti!A:C,3,0)</f>
        <v>0</v>
      </c>
      <c r="U310" s="17">
        <f t="shared" si="53"/>
        <v>2.8762499999999998</v>
      </c>
      <c r="V310" s="49"/>
      <c r="W310" s="146"/>
      <c r="X310" s="104">
        <f t="shared" si="46"/>
        <v>5</v>
      </c>
      <c r="Y310" s="63">
        <f t="shared" si="47"/>
        <v>1</v>
      </c>
      <c r="Z310" s="103" t="str">
        <f>VLOOKUP(A310,Participanti!A:E,5,0)</f>
        <v>Bronze</v>
      </c>
    </row>
    <row r="311" spans="1:26" x14ac:dyDescent="0.2">
      <c r="A311" s="42" t="s">
        <v>483</v>
      </c>
      <c r="B311" s="1" t="str">
        <f>VLOOKUP(A311,Participanti!A:B,2,0)</f>
        <v>M</v>
      </c>
      <c r="C311" s="61">
        <v>5</v>
      </c>
      <c r="D311" s="43">
        <v>28.51</v>
      </c>
      <c r="E311" s="44">
        <v>0.10887731481481482</v>
      </c>
      <c r="F311" s="44">
        <v>0.10907407407407407</v>
      </c>
      <c r="G311" s="59">
        <f t="shared" si="50"/>
        <v>0.10897569444444444</v>
      </c>
      <c r="H311" s="45">
        <v>103</v>
      </c>
      <c r="I311" s="11">
        <f t="shared" si="55"/>
        <v>3.822367395455785E-3</v>
      </c>
      <c r="J311" s="31">
        <f t="shared" si="56"/>
        <v>5</v>
      </c>
      <c r="K311" s="31">
        <f>IF(J311=0,0,IF(B311="F",VLOOKUP(I311,Barem!$G$2:$H$16,2,1),VLOOKUP(I311,Barem!$G$17:$H$31,2,1)))</f>
        <v>3.5</v>
      </c>
      <c r="L311" s="43">
        <v>3.75</v>
      </c>
      <c r="M311" s="93" t="s">
        <v>82</v>
      </c>
      <c r="N311" s="10">
        <f t="shared" si="54"/>
        <v>0.5</v>
      </c>
      <c r="O311" s="10">
        <f t="shared" si="54"/>
        <v>0.25</v>
      </c>
      <c r="P311" s="10">
        <f t="shared" si="54"/>
        <v>0.25</v>
      </c>
      <c r="Q311" s="33">
        <f>IF(B311="M",IF(AND(H311&gt;=200,H311&lt;500,I311&lt;Barem!$M$21),H311/1500,IF(AND(H311&gt;=500,H311&lt;750,I311&lt;Barem!$M$22),H311/1500,IF(AND(H311&gt;=750,H311&lt;1000,I311&lt;Barem!$M$23),H311/1500,IF(AND(H311&gt;=1000,H311&lt;1500,I311&lt;Barem!$M$24),H311/1500,IF(AND(H311&gt;=1500,H311&lt;2000,I311&lt;Barem!$M$25),H311/1500,IF(AND(H311&gt;=2000,H311&lt;3000,I311&lt;Barem!$M$26),H311/1500,IF(AND(H311&gt;=3000,I311&lt;Barem!$M$27),H311/1500,0))))))),IF(AND(H311&gt;=200,H311&lt;500,I311&lt;Barem!$N$21),H311/1500,IF(AND(H311&gt;=500,H311&lt;750,I311&lt;Barem!$N$22),H311/1500,IF(AND(H311&gt;=750,H311&lt;1000,I311&lt;Barem!$N$23),H311/1500,IF(AND(H311&gt;=1000,H311&lt;1500,I311&lt;Barem!$N$24),H311/1500,IF(AND(H311&gt;=1500,H311&lt;2000,I311&lt;Barem!$N$25),H311/1500,IF(AND(H311&gt;=2000,H311&lt;3000,I311&lt;Barem!$N$26),H311/1500,IF(AND(H311&gt;=3000,I311&lt;Barem!$N$27),H311/1500,0))))))))</f>
        <v>0</v>
      </c>
      <c r="R311" s="19">
        <f>IF(D311&gt;21,VLOOKUP(D311,Barem!$S$1:$T$141,2,1),0)</f>
        <v>0.3</v>
      </c>
      <c r="S311" s="102">
        <f>IF(D311&lt;1,0,IF(B311="F",VLOOKUP(I311,Barem!$W$2:$Y$13,2,1),VLOOKUP(I311,Barem!$W$14:$Y$25,2,1)))</f>
        <v>0</v>
      </c>
      <c r="T311" s="19">
        <f>VLOOKUP(A311,Participanti!A:C,3,0)</f>
        <v>0</v>
      </c>
      <c r="U311" s="17">
        <f t="shared" si="53"/>
        <v>4.6124999999999998</v>
      </c>
      <c r="V311" s="49"/>
      <c r="W311" s="146"/>
      <c r="X311" s="104">
        <f t="shared" si="46"/>
        <v>5</v>
      </c>
      <c r="Y311" s="63">
        <f t="shared" si="47"/>
        <v>1</v>
      </c>
      <c r="Z311" s="103" t="str">
        <f>VLOOKUP(A311,Participanti!A:E,5,0)</f>
        <v>Silver</v>
      </c>
    </row>
    <row r="312" spans="1:26" x14ac:dyDescent="0.2">
      <c r="A312" s="42" t="s">
        <v>325</v>
      </c>
      <c r="B312" s="1" t="str">
        <f>VLOOKUP(A312,Participanti!A:B,2,0)</f>
        <v>M</v>
      </c>
      <c r="C312" s="61">
        <v>5</v>
      </c>
      <c r="D312" s="43">
        <v>19.420000000000002</v>
      </c>
      <c r="E312" s="44">
        <v>9.8460648148148144E-2</v>
      </c>
      <c r="F312" s="44">
        <v>0.10165509259259259</v>
      </c>
      <c r="G312" s="59">
        <f t="shared" si="50"/>
        <v>0.10005787037037037</v>
      </c>
      <c r="H312" s="45">
        <v>1168</v>
      </c>
      <c r="I312" s="11">
        <f t="shared" si="55"/>
        <v>5.152310523705992E-3</v>
      </c>
      <c r="J312" s="31">
        <f t="shared" si="56"/>
        <v>4.6238095238095243</v>
      </c>
      <c r="K312" s="31">
        <f>IF(J312=0,0,IF(B312="F",VLOOKUP(I312,Barem!$G$2:$H$16,2,1),VLOOKUP(I312,Barem!$G$17:$H$31,2,1)))</f>
        <v>0.5</v>
      </c>
      <c r="L312" s="43">
        <v>3.5</v>
      </c>
      <c r="M312" s="93" t="s">
        <v>83</v>
      </c>
      <c r="N312" s="10">
        <f t="shared" si="54"/>
        <v>0.25</v>
      </c>
      <c r="O312" s="10">
        <f t="shared" si="54"/>
        <v>0.25</v>
      </c>
      <c r="P312" s="10">
        <f t="shared" si="54"/>
        <v>0.5</v>
      </c>
      <c r="Q312" s="33">
        <f>IF(B312="M",IF(AND(H312&gt;=200,H312&lt;500,I312&lt;Barem!$M$21),H312/1500,IF(AND(H312&gt;=500,H312&lt;750,I312&lt;Barem!$M$22),H312/1500,IF(AND(H312&gt;=750,H312&lt;1000,I312&lt;Barem!$M$23),H312/1500,IF(AND(H312&gt;=1000,H312&lt;1500,I312&lt;Barem!$M$24),H312/1500,IF(AND(H312&gt;=1500,H312&lt;2000,I312&lt;Barem!$M$25),H312/1500,IF(AND(H312&gt;=2000,H312&lt;3000,I312&lt;Barem!$M$26),H312/1500,IF(AND(H312&gt;=3000,I312&lt;Barem!$M$27),H312/1500,0))))))),IF(AND(H312&gt;=200,H312&lt;500,I312&lt;Barem!$N$21),H312/1500,IF(AND(H312&gt;=500,H312&lt;750,I312&lt;Barem!$N$22),H312/1500,IF(AND(H312&gt;=750,H312&lt;1000,I312&lt;Barem!$N$23),H312/1500,IF(AND(H312&gt;=1000,H312&lt;1500,I312&lt;Barem!$N$24),H312/1500,IF(AND(H312&gt;=1500,H312&lt;2000,I312&lt;Barem!$N$25),H312/1500,IF(AND(H312&gt;=2000,H312&lt;3000,I312&lt;Barem!$N$26),H312/1500,IF(AND(H312&gt;=3000,I312&lt;Barem!$N$27),H312/1500,0))))))))</f>
        <v>0.77866666666666662</v>
      </c>
      <c r="R312" s="19">
        <f>IF(D312&gt;21,VLOOKUP(D312,Barem!$S$1:$T$141,2,1),0)</f>
        <v>0</v>
      </c>
      <c r="S312" s="102">
        <f>IF(D312&lt;1,0,IF(B312="F",VLOOKUP(I312,Barem!$W$2:$Y$13,2,1),VLOOKUP(I312,Barem!$W$14:$Y$25,2,1)))</f>
        <v>0</v>
      </c>
      <c r="T312" s="19">
        <f>VLOOKUP(A312,Participanti!A:C,3,0)</f>
        <v>0</v>
      </c>
      <c r="U312" s="17">
        <f t="shared" si="53"/>
        <v>3.8096190476190475</v>
      </c>
      <c r="V312" s="49"/>
      <c r="W312" s="146" t="s">
        <v>540</v>
      </c>
      <c r="X312" s="104">
        <f t="shared" si="46"/>
        <v>5</v>
      </c>
      <c r="Y312" s="63">
        <f t="shared" si="47"/>
        <v>1</v>
      </c>
      <c r="Z312" s="103" t="str">
        <f>VLOOKUP(A312,Participanti!A:E,5,0)</f>
        <v>Silver</v>
      </c>
    </row>
    <row r="313" spans="1:26" x14ac:dyDescent="0.2">
      <c r="A313" s="42" t="s">
        <v>109</v>
      </c>
      <c r="B313" s="1" t="str">
        <f>VLOOKUP(A313,Participanti!A:B,2,0)</f>
        <v>M</v>
      </c>
      <c r="C313" s="61">
        <v>5</v>
      </c>
      <c r="D313" s="43">
        <v>10.14</v>
      </c>
      <c r="E313" s="44">
        <v>4.0706018518518516E-2</v>
      </c>
      <c r="F313" s="44">
        <v>4.1388888888888892E-2</v>
      </c>
      <c r="G313" s="59">
        <f t="shared" si="50"/>
        <v>4.1047453703703704E-2</v>
      </c>
      <c r="H313" s="45">
        <v>378</v>
      </c>
      <c r="I313" s="11">
        <f t="shared" si="55"/>
        <v>4.0480723573672293E-3</v>
      </c>
      <c r="J313" s="31">
        <f t="shared" si="56"/>
        <v>2.4142857142857141</v>
      </c>
      <c r="K313" s="31">
        <f>IF(J313=0,0,IF(B313="F",VLOOKUP(I313,Barem!$G$2:$H$16,2,1),VLOOKUP(I313,Barem!$G$17:$H$31,2,1)))</f>
        <v>3</v>
      </c>
      <c r="L313" s="43">
        <v>5</v>
      </c>
      <c r="M313" s="93" t="s">
        <v>83</v>
      </c>
      <c r="N313" s="10">
        <f t="shared" si="54"/>
        <v>0.25</v>
      </c>
      <c r="O313" s="10">
        <f t="shared" si="54"/>
        <v>0.25</v>
      </c>
      <c r="P313" s="10">
        <f t="shared" si="54"/>
        <v>0.5</v>
      </c>
      <c r="Q313" s="33">
        <f>IF(B313="M",IF(AND(H313&gt;=200,H313&lt;500,I313&lt;Barem!$M$21),H313/1500,IF(AND(H313&gt;=500,H313&lt;750,I313&lt;Barem!$M$22),H313/1500,IF(AND(H313&gt;=750,H313&lt;1000,I313&lt;Barem!$M$23),H313/1500,IF(AND(H313&gt;=1000,H313&lt;1500,I313&lt;Barem!$M$24),H313/1500,IF(AND(H313&gt;=1500,H313&lt;2000,I313&lt;Barem!$M$25),H313/1500,IF(AND(H313&gt;=2000,H313&lt;3000,I313&lt;Barem!$M$26),H313/1500,IF(AND(H313&gt;=3000,I313&lt;Barem!$M$27),H313/1500,0))))))),IF(AND(H313&gt;=200,H313&lt;500,I313&lt;Barem!$N$21),H313/1500,IF(AND(H313&gt;=500,H313&lt;750,I313&lt;Barem!$N$22),H313/1500,IF(AND(H313&gt;=750,H313&lt;1000,I313&lt;Barem!$N$23),H313/1500,IF(AND(H313&gt;=1000,H313&lt;1500,I313&lt;Barem!$N$24),H313/1500,IF(AND(H313&gt;=1500,H313&lt;2000,I313&lt;Barem!$N$25),H313/1500,IF(AND(H313&gt;=2000,H313&lt;3000,I313&lt;Barem!$N$26),H313/1500,IF(AND(H313&gt;=3000,I313&lt;Barem!$N$27),H313/1500,0))))))))</f>
        <v>0.252</v>
      </c>
      <c r="R313" s="19">
        <f>IF(D313&gt;21,VLOOKUP(D313,Barem!$S$1:$T$141,2,1),0)</f>
        <v>0</v>
      </c>
      <c r="S313" s="102">
        <f>IF(D313&lt;1,0,IF(B313="F",VLOOKUP(I313,Barem!$W$2:$Y$13,2,1),VLOOKUP(I313,Barem!$W$14:$Y$25,2,1)))</f>
        <v>0</v>
      </c>
      <c r="T313" s="19">
        <f>VLOOKUP(A313,Participanti!A:C,3,0)</f>
        <v>0</v>
      </c>
      <c r="U313" s="17">
        <f t="shared" si="53"/>
        <v>4.1055714285714284</v>
      </c>
      <c r="V313" s="49"/>
      <c r="W313" s="146" t="s">
        <v>540</v>
      </c>
      <c r="X313" s="104">
        <f t="shared" si="46"/>
        <v>5</v>
      </c>
      <c r="Y313" s="63">
        <f t="shared" si="47"/>
        <v>1</v>
      </c>
      <c r="Z313" s="103" t="str">
        <f>VLOOKUP(A313,Participanti!A:E,5,0)</f>
        <v>Silver</v>
      </c>
    </row>
    <row r="314" spans="1:26" x14ac:dyDescent="0.2">
      <c r="A314" s="42" t="s">
        <v>330</v>
      </c>
      <c r="B314" s="1" t="str">
        <f>VLOOKUP(A314,Participanti!A:B,2,0)</f>
        <v>M</v>
      </c>
      <c r="C314" s="61">
        <v>5</v>
      </c>
      <c r="D314" s="43">
        <v>16.71</v>
      </c>
      <c r="E314" s="44">
        <v>5.1273148148148151E-2</v>
      </c>
      <c r="F314" s="44">
        <v>5.2465277777777777E-2</v>
      </c>
      <c r="G314" s="59">
        <f t="shared" si="50"/>
        <v>5.1869212962962964E-2</v>
      </c>
      <c r="H314" s="45">
        <v>33</v>
      </c>
      <c r="I314" s="11">
        <f t="shared" si="55"/>
        <v>3.1040821641509851E-3</v>
      </c>
      <c r="J314" s="31">
        <f t="shared" si="56"/>
        <v>3.9785714285714286</v>
      </c>
      <c r="K314" s="31">
        <f>IF(J314=0,0,IF(B314="F",VLOOKUP(I314,Barem!$G$2:$H$16,2,1),VLOOKUP(I314,Barem!$G$17:$H$31,2,1)))</f>
        <v>4.5</v>
      </c>
      <c r="L314" s="43">
        <v>2.5</v>
      </c>
      <c r="M314" s="93" t="s">
        <v>83</v>
      </c>
      <c r="N314" s="10">
        <f t="shared" si="54"/>
        <v>0.25</v>
      </c>
      <c r="O314" s="10">
        <f t="shared" si="54"/>
        <v>0.25</v>
      </c>
      <c r="P314" s="10">
        <f t="shared" si="54"/>
        <v>0.5</v>
      </c>
      <c r="Q314" s="33">
        <f>IF(B314="M",IF(AND(H314&gt;=200,H314&lt;500,I314&lt;Barem!$M$21),H314/1500,IF(AND(H314&gt;=500,H314&lt;750,I314&lt;Barem!$M$22),H314/1500,IF(AND(H314&gt;=750,H314&lt;1000,I314&lt;Barem!$M$23),H314/1500,IF(AND(H314&gt;=1000,H314&lt;1500,I314&lt;Barem!$M$24),H314/1500,IF(AND(H314&gt;=1500,H314&lt;2000,I314&lt;Barem!$M$25),H314/1500,IF(AND(H314&gt;=2000,H314&lt;3000,I314&lt;Barem!$M$26),H314/1500,IF(AND(H314&gt;=3000,I314&lt;Barem!$M$27),H314/1500,0))))))),IF(AND(H314&gt;=200,H314&lt;500,I314&lt;Barem!$N$21),H314/1500,IF(AND(H314&gt;=500,H314&lt;750,I314&lt;Barem!$N$22),H314/1500,IF(AND(H314&gt;=750,H314&lt;1000,I314&lt;Barem!$N$23),H314/1500,IF(AND(H314&gt;=1000,H314&lt;1500,I314&lt;Barem!$N$24),H314/1500,IF(AND(H314&gt;=1500,H314&lt;2000,I314&lt;Barem!$N$25),H314/1500,IF(AND(H314&gt;=2000,H314&lt;3000,I314&lt;Barem!$N$26),H314/1500,IF(AND(H314&gt;=3000,I314&lt;Barem!$N$27),H314/1500,0))))))))</f>
        <v>0</v>
      </c>
      <c r="R314" s="19">
        <f>IF(D314&gt;21,VLOOKUP(D314,Barem!$S$1:$T$141,2,1),0)</f>
        <v>0</v>
      </c>
      <c r="S314" s="102">
        <f>IF(D314&lt;1,0,IF(B314="F",VLOOKUP(I314,Barem!$W$2:$Y$13,2,1),VLOOKUP(I314,Barem!$W$14:$Y$25,2,1)))</f>
        <v>0</v>
      </c>
      <c r="T314" s="19">
        <f>VLOOKUP(A314,Participanti!A:C,3,0)</f>
        <v>0</v>
      </c>
      <c r="U314" s="17">
        <f t="shared" si="53"/>
        <v>3.3696428571428569</v>
      </c>
      <c r="V314" s="49"/>
      <c r="W314" s="146"/>
      <c r="X314" s="104">
        <f t="shared" si="46"/>
        <v>5</v>
      </c>
      <c r="Y314" s="63">
        <f t="shared" si="47"/>
        <v>1</v>
      </c>
      <c r="Z314" s="103" t="str">
        <f>VLOOKUP(A314,Participanti!A:E,5,0)</f>
        <v>Silver</v>
      </c>
    </row>
    <row r="315" spans="1:26" x14ac:dyDescent="0.2">
      <c r="A315" s="42" t="s">
        <v>323</v>
      </c>
      <c r="B315" s="1" t="str">
        <f>VLOOKUP(A315,Participanti!A:B,2,0)</f>
        <v>M</v>
      </c>
      <c r="C315" s="61">
        <v>5</v>
      </c>
      <c r="D315" s="43">
        <v>20.25</v>
      </c>
      <c r="E315" s="44">
        <v>0.10844907407407407</v>
      </c>
      <c r="F315" s="44">
        <v>0.10932870370370371</v>
      </c>
      <c r="G315" s="59">
        <f t="shared" si="50"/>
        <v>0.1088888888888889</v>
      </c>
      <c r="H315" s="45">
        <v>1184</v>
      </c>
      <c r="I315" s="11">
        <f t="shared" si="55"/>
        <v>5.3772290809327846E-3</v>
      </c>
      <c r="J315" s="31">
        <f t="shared" si="56"/>
        <v>4.8214285714285712</v>
      </c>
      <c r="K315" s="31">
        <f>IF(J315=0,0,IF(B315="F",VLOOKUP(I315,Barem!$G$2:$H$16,2,1),VLOOKUP(I315,Barem!$G$17:$H$31,2,1)))</f>
        <v>0.5</v>
      </c>
      <c r="L315" s="43">
        <v>4.75</v>
      </c>
      <c r="M315" s="93" t="s">
        <v>82</v>
      </c>
      <c r="N315" s="10">
        <f t="shared" si="54"/>
        <v>0.5</v>
      </c>
      <c r="O315" s="10">
        <f t="shared" si="54"/>
        <v>0.25</v>
      </c>
      <c r="P315" s="10">
        <f t="shared" si="54"/>
        <v>0.25</v>
      </c>
      <c r="Q315" s="33">
        <f>IF(B315="M",IF(AND(H315&gt;=200,H315&lt;500,I315&lt;Barem!$M$21),H315/1500,IF(AND(H315&gt;=500,H315&lt;750,I315&lt;Barem!$M$22),H315/1500,IF(AND(H315&gt;=750,H315&lt;1000,I315&lt;Barem!$M$23),H315/1500,IF(AND(H315&gt;=1000,H315&lt;1500,I315&lt;Barem!$M$24),H315/1500,IF(AND(H315&gt;=1500,H315&lt;2000,I315&lt;Barem!$M$25),H315/1500,IF(AND(H315&gt;=2000,H315&lt;3000,I315&lt;Barem!$M$26),H315/1500,IF(AND(H315&gt;=3000,I315&lt;Barem!$M$27),H315/1500,0))))))),IF(AND(H315&gt;=200,H315&lt;500,I315&lt;Barem!$N$21),H315/1500,IF(AND(H315&gt;=500,H315&lt;750,I315&lt;Barem!$N$22),H315/1500,IF(AND(H315&gt;=750,H315&lt;1000,I315&lt;Barem!$N$23),H315/1500,IF(AND(H315&gt;=1000,H315&lt;1500,I315&lt;Barem!$N$24),H315/1500,IF(AND(H315&gt;=1500,H315&lt;2000,I315&lt;Barem!$N$25),H315/1500,IF(AND(H315&gt;=2000,H315&lt;3000,I315&lt;Barem!$N$26),H315/1500,IF(AND(H315&gt;=3000,I315&lt;Barem!$N$27),H315/1500,0))))))))</f>
        <v>0.78933333333333333</v>
      </c>
      <c r="R315" s="19">
        <f>IF(D315&gt;21,VLOOKUP(D315,Barem!$S$1:$T$141,2,1),0)</f>
        <v>0</v>
      </c>
      <c r="S315" s="102">
        <f>IF(D315&lt;1,0,IF(B315="F",VLOOKUP(I315,Barem!$W$2:$Y$13,2,1),VLOOKUP(I315,Barem!$W$14:$Y$25,2,1)))</f>
        <v>0</v>
      </c>
      <c r="T315" s="19">
        <f>VLOOKUP(A315,Participanti!A:C,3,0)</f>
        <v>0</v>
      </c>
      <c r="U315" s="17">
        <f t="shared" si="53"/>
        <v>4.512547619047619</v>
      </c>
      <c r="V315" s="49"/>
      <c r="W315" s="146" t="s">
        <v>540</v>
      </c>
      <c r="X315" s="104">
        <f t="shared" si="46"/>
        <v>5</v>
      </c>
      <c r="Y315" s="63">
        <f t="shared" si="47"/>
        <v>1</v>
      </c>
      <c r="Z315" s="103" t="str">
        <f>VLOOKUP(A315,Participanti!A:E,5,0)</f>
        <v>Silver</v>
      </c>
    </row>
    <row r="316" spans="1:26" x14ac:dyDescent="0.2">
      <c r="A316" s="42" t="s">
        <v>470</v>
      </c>
      <c r="B316" s="1" t="str">
        <f>VLOOKUP(A316,Participanti!A:B,2,0)</f>
        <v>M</v>
      </c>
      <c r="C316" s="61">
        <v>5</v>
      </c>
      <c r="D316" s="43">
        <v>21.13</v>
      </c>
      <c r="E316" s="44">
        <v>7.4560185185185188E-2</v>
      </c>
      <c r="F316" s="44">
        <v>7.4560185185185188E-2</v>
      </c>
      <c r="G316" s="59">
        <f t="shared" si="50"/>
        <v>7.4560185185185188E-2</v>
      </c>
      <c r="H316" s="45">
        <v>57</v>
      </c>
      <c r="I316" s="11">
        <f t="shared" si="55"/>
        <v>3.5286410404725601E-3</v>
      </c>
      <c r="J316" s="31">
        <f t="shared" si="56"/>
        <v>5</v>
      </c>
      <c r="K316" s="31">
        <f>IF(J316=0,0,IF(B316="F",VLOOKUP(I316,Barem!$G$2:$H$16,2,1),VLOOKUP(I316,Barem!$G$17:$H$31,2,1)))</f>
        <v>3.75</v>
      </c>
      <c r="L316" s="43">
        <v>3.5</v>
      </c>
      <c r="M316" s="93" t="s">
        <v>83</v>
      </c>
      <c r="N316" s="10">
        <f t="shared" si="54"/>
        <v>0.25</v>
      </c>
      <c r="O316" s="10">
        <f t="shared" si="54"/>
        <v>0.25</v>
      </c>
      <c r="P316" s="10">
        <f t="shared" si="54"/>
        <v>0.5</v>
      </c>
      <c r="Q316" s="33">
        <f>IF(B316="M",IF(AND(H316&gt;=200,H316&lt;500,I316&lt;Barem!$M$21),H316/1500,IF(AND(H316&gt;=500,H316&lt;750,I316&lt;Barem!$M$22),H316/1500,IF(AND(H316&gt;=750,H316&lt;1000,I316&lt;Barem!$M$23),H316/1500,IF(AND(H316&gt;=1000,H316&lt;1500,I316&lt;Barem!$M$24),H316/1500,IF(AND(H316&gt;=1500,H316&lt;2000,I316&lt;Barem!$M$25),H316/1500,IF(AND(H316&gt;=2000,H316&lt;3000,I316&lt;Barem!$M$26),H316/1500,IF(AND(H316&gt;=3000,I316&lt;Barem!$M$27),H316/1500,0))))))),IF(AND(H316&gt;=200,H316&lt;500,I316&lt;Barem!$N$21),H316/1500,IF(AND(H316&gt;=500,H316&lt;750,I316&lt;Barem!$N$22),H316/1500,IF(AND(H316&gt;=750,H316&lt;1000,I316&lt;Barem!$N$23),H316/1500,IF(AND(H316&gt;=1000,H316&lt;1500,I316&lt;Barem!$N$24),H316/1500,IF(AND(H316&gt;=1500,H316&lt;2000,I316&lt;Barem!$N$25),H316/1500,IF(AND(H316&gt;=2000,H316&lt;3000,I316&lt;Barem!$N$26),H316/1500,IF(AND(H316&gt;=3000,I316&lt;Barem!$N$27),H316/1500,0))))))))</f>
        <v>0</v>
      </c>
      <c r="R316" s="19">
        <f>IF(D316&gt;21,VLOOKUP(D316,Barem!$S$1:$T$141,2,1),0)</f>
        <v>0</v>
      </c>
      <c r="S316" s="102">
        <f>IF(D316&lt;1,0,IF(B316="F",VLOOKUP(I316,Barem!$W$2:$Y$13,2,1),VLOOKUP(I316,Barem!$W$14:$Y$25,2,1)))</f>
        <v>0</v>
      </c>
      <c r="T316" s="19">
        <f>VLOOKUP(A316,Participanti!A:C,3,0)</f>
        <v>0</v>
      </c>
      <c r="U316" s="17">
        <f t="shared" si="53"/>
        <v>3.9375</v>
      </c>
      <c r="V316" s="49"/>
      <c r="W316" s="146"/>
      <c r="X316" s="104">
        <f t="shared" si="46"/>
        <v>5</v>
      </c>
      <c r="Y316" s="63">
        <f t="shared" si="47"/>
        <v>1</v>
      </c>
      <c r="Z316" s="103" t="str">
        <f>VLOOKUP(A316,Participanti!A:E,5,0)</f>
        <v>Silver</v>
      </c>
    </row>
    <row r="317" spans="1:26" x14ac:dyDescent="0.2">
      <c r="A317" s="42" t="s">
        <v>206</v>
      </c>
      <c r="B317" s="1" t="str">
        <f>VLOOKUP(A317,Participanti!A:B,2,0)</f>
        <v>M</v>
      </c>
      <c r="C317" s="61">
        <v>5</v>
      </c>
      <c r="D317" s="43">
        <v>12.02</v>
      </c>
      <c r="E317" s="44">
        <v>4.1782407407407407E-2</v>
      </c>
      <c r="F317" s="44">
        <v>4.3194444444444445E-2</v>
      </c>
      <c r="G317" s="59">
        <f t="shared" si="50"/>
        <v>4.2488425925925929E-2</v>
      </c>
      <c r="H317" s="45">
        <v>91</v>
      </c>
      <c r="I317" s="11">
        <f t="shared" si="55"/>
        <v>3.5348108091452523E-3</v>
      </c>
      <c r="J317" s="31">
        <f t="shared" si="56"/>
        <v>2.8619047619047615</v>
      </c>
      <c r="K317" s="31">
        <f>IF(J317=0,0,IF(B317="F",VLOOKUP(I317,Barem!$G$2:$H$16,2,1),VLOOKUP(I317,Barem!$G$17:$H$31,2,1)))</f>
        <v>3.75</v>
      </c>
      <c r="L317" s="43">
        <v>3.75</v>
      </c>
      <c r="M317" s="93" t="s">
        <v>83</v>
      </c>
      <c r="N317" s="10">
        <f t="shared" si="54"/>
        <v>0.25</v>
      </c>
      <c r="O317" s="10">
        <f t="shared" si="54"/>
        <v>0.25</v>
      </c>
      <c r="P317" s="10">
        <f t="shared" si="54"/>
        <v>0.5</v>
      </c>
      <c r="Q317" s="33">
        <f>IF(B317="M",IF(AND(H317&gt;=200,H317&lt;500,I317&lt;Barem!$M$21),H317/1500,IF(AND(H317&gt;=500,H317&lt;750,I317&lt;Barem!$M$22),H317/1500,IF(AND(H317&gt;=750,H317&lt;1000,I317&lt;Barem!$M$23),H317/1500,IF(AND(H317&gt;=1000,H317&lt;1500,I317&lt;Barem!$M$24),H317/1500,IF(AND(H317&gt;=1500,H317&lt;2000,I317&lt;Barem!$M$25),H317/1500,IF(AND(H317&gt;=2000,H317&lt;3000,I317&lt;Barem!$M$26),H317/1500,IF(AND(H317&gt;=3000,I317&lt;Barem!$M$27),H317/1500,0))))))),IF(AND(H317&gt;=200,H317&lt;500,I317&lt;Barem!$N$21),H317/1500,IF(AND(H317&gt;=500,H317&lt;750,I317&lt;Barem!$N$22),H317/1500,IF(AND(H317&gt;=750,H317&lt;1000,I317&lt;Barem!$N$23),H317/1500,IF(AND(H317&gt;=1000,H317&lt;1500,I317&lt;Barem!$N$24),H317/1500,IF(AND(H317&gt;=1500,H317&lt;2000,I317&lt;Barem!$N$25),H317/1500,IF(AND(H317&gt;=2000,H317&lt;3000,I317&lt;Barem!$N$26),H317/1500,IF(AND(H317&gt;=3000,I317&lt;Barem!$N$27),H317/1500,0))))))))</f>
        <v>0</v>
      </c>
      <c r="R317" s="19">
        <f>IF(D317&gt;21,VLOOKUP(D317,Barem!$S$1:$T$141,2,1),0)</f>
        <v>0</v>
      </c>
      <c r="S317" s="102">
        <f>IF(D317&lt;1,0,IF(B317="F",VLOOKUP(I317,Barem!$W$2:$Y$13,2,1),VLOOKUP(I317,Barem!$W$14:$Y$25,2,1)))</f>
        <v>0</v>
      </c>
      <c r="T317" s="19">
        <f>VLOOKUP(A317,Participanti!A:C,3,0)</f>
        <v>0</v>
      </c>
      <c r="U317" s="17">
        <f t="shared" si="53"/>
        <v>3.5279761904761902</v>
      </c>
      <c r="V317" s="49"/>
      <c r="W317" s="146"/>
      <c r="X317" s="104">
        <f t="shared" si="46"/>
        <v>5</v>
      </c>
      <c r="Y317" s="63">
        <f t="shared" si="47"/>
        <v>1</v>
      </c>
      <c r="Z317" s="103" t="str">
        <f>VLOOKUP(A317,Participanti!A:E,5,0)</f>
        <v>Silver</v>
      </c>
    </row>
    <row r="318" spans="1:26" x14ac:dyDescent="0.2">
      <c r="A318" s="42" t="s">
        <v>477</v>
      </c>
      <c r="B318" s="1" t="str">
        <f>VLOOKUP(A318,Participanti!A:B,2,0)</f>
        <v>M</v>
      </c>
      <c r="C318" s="61">
        <v>5</v>
      </c>
      <c r="D318" s="43">
        <v>10.01</v>
      </c>
      <c r="E318" s="44">
        <v>3.4247685185185187E-2</v>
      </c>
      <c r="F318" s="44">
        <v>3.425925925925926E-2</v>
      </c>
      <c r="G318" s="59">
        <f t="shared" si="50"/>
        <v>3.425347222222222E-2</v>
      </c>
      <c r="H318" s="45">
        <v>4</v>
      </c>
      <c r="I318" s="11">
        <f t="shared" si="55"/>
        <v>3.4219252969252966E-3</v>
      </c>
      <c r="J318" s="31">
        <f t="shared" si="56"/>
        <v>2.3833333333333333</v>
      </c>
      <c r="K318" s="31">
        <f>IF(J318=0,0,IF(B318="F",VLOOKUP(I318,Barem!$G$2:$H$16,2,1),VLOOKUP(I318,Barem!$G$17:$H$31,2,1)))</f>
        <v>4</v>
      </c>
      <c r="L318" s="43">
        <v>3.5</v>
      </c>
      <c r="M318" s="93" t="s">
        <v>80</v>
      </c>
      <c r="N318" s="10">
        <f t="shared" si="54"/>
        <v>0.25</v>
      </c>
      <c r="O318" s="10">
        <f t="shared" si="54"/>
        <v>0.5</v>
      </c>
      <c r="P318" s="10">
        <f t="shared" si="54"/>
        <v>0.25</v>
      </c>
      <c r="Q318" s="33">
        <f>IF(B318="M",IF(AND(H318&gt;=200,H318&lt;500,I318&lt;Barem!$M$21),H318/1500,IF(AND(H318&gt;=500,H318&lt;750,I318&lt;Barem!$M$22),H318/1500,IF(AND(H318&gt;=750,H318&lt;1000,I318&lt;Barem!$M$23),H318/1500,IF(AND(H318&gt;=1000,H318&lt;1500,I318&lt;Barem!$M$24),H318/1500,IF(AND(H318&gt;=1500,H318&lt;2000,I318&lt;Barem!$M$25),H318/1500,IF(AND(H318&gt;=2000,H318&lt;3000,I318&lt;Barem!$M$26),H318/1500,IF(AND(H318&gt;=3000,I318&lt;Barem!$M$27),H318/1500,0))))))),IF(AND(H318&gt;=200,H318&lt;500,I318&lt;Barem!$N$21),H318/1500,IF(AND(H318&gt;=500,H318&lt;750,I318&lt;Barem!$N$22),H318/1500,IF(AND(H318&gt;=750,H318&lt;1000,I318&lt;Barem!$N$23),H318/1500,IF(AND(H318&gt;=1000,H318&lt;1500,I318&lt;Barem!$N$24),H318/1500,IF(AND(H318&gt;=1500,H318&lt;2000,I318&lt;Barem!$N$25),H318/1500,IF(AND(H318&gt;=2000,H318&lt;3000,I318&lt;Barem!$N$26),H318/1500,IF(AND(H318&gt;=3000,I318&lt;Barem!$N$27),H318/1500,0))))))))</f>
        <v>0</v>
      </c>
      <c r="R318" s="19">
        <f>IF(D318&gt;21,VLOOKUP(D318,Barem!$S$1:$T$141,2,1),0)</f>
        <v>0</v>
      </c>
      <c r="S318" s="102">
        <f>IF(D318&lt;1,0,IF(B318="F",VLOOKUP(I318,Barem!$W$2:$Y$13,2,1),VLOOKUP(I318,Barem!$W$14:$Y$25,2,1)))</f>
        <v>0</v>
      </c>
      <c r="T318" s="19">
        <f>VLOOKUP(A318,Participanti!A:C,3,0)</f>
        <v>0</v>
      </c>
      <c r="U318" s="17">
        <f t="shared" si="53"/>
        <v>3.4708333333333332</v>
      </c>
      <c r="V318" s="49"/>
      <c r="W318" s="146"/>
      <c r="X318" s="104">
        <f t="shared" si="46"/>
        <v>5</v>
      </c>
      <c r="Y318" s="63">
        <f t="shared" si="47"/>
        <v>1</v>
      </c>
      <c r="Z318" s="103" t="str">
        <f>VLOOKUP(A318,Participanti!A:E,5,0)</f>
        <v>Silver</v>
      </c>
    </row>
    <row r="319" spans="1:26" x14ac:dyDescent="0.2">
      <c r="A319" s="42" t="s">
        <v>517</v>
      </c>
      <c r="B319" s="1" t="str">
        <f>VLOOKUP(A319,Participanti!A:B,2,0)</f>
        <v>M</v>
      </c>
      <c r="C319" s="61">
        <v>5</v>
      </c>
      <c r="D319" s="43">
        <v>9.41</v>
      </c>
      <c r="E319" s="44">
        <v>3.0439814814814815E-2</v>
      </c>
      <c r="F319" s="44">
        <v>3.2974537037037038E-2</v>
      </c>
      <c r="G319" s="59">
        <f t="shared" si="50"/>
        <v>3.1707175925925923E-2</v>
      </c>
      <c r="H319" s="45">
        <v>13</v>
      </c>
      <c r="I319" s="11">
        <f t="shared" si="55"/>
        <v>3.3695192269846889E-3</v>
      </c>
      <c r="J319" s="31">
        <f t="shared" si="56"/>
        <v>2.2404761904761905</v>
      </c>
      <c r="K319" s="31">
        <f>IF(J319=0,0,IF(B319="F",VLOOKUP(I319,Barem!$G$2:$H$16,2,1),VLOOKUP(I319,Barem!$G$17:$H$31,2,1)))</f>
        <v>4</v>
      </c>
      <c r="L319" s="43">
        <v>0.75</v>
      </c>
      <c r="M319" s="93" t="s">
        <v>80</v>
      </c>
      <c r="N319" s="10">
        <f t="shared" si="54"/>
        <v>0.25</v>
      </c>
      <c r="O319" s="10">
        <f t="shared" si="54"/>
        <v>0.5</v>
      </c>
      <c r="P319" s="10">
        <f t="shared" si="54"/>
        <v>0.25</v>
      </c>
      <c r="Q319" s="33">
        <f>IF(B319="M",IF(AND(H319&gt;=200,H319&lt;500,I319&lt;Barem!$M$21),H319/1500,IF(AND(H319&gt;=500,H319&lt;750,I319&lt;Barem!$M$22),H319/1500,IF(AND(H319&gt;=750,H319&lt;1000,I319&lt;Barem!$M$23),H319/1500,IF(AND(H319&gt;=1000,H319&lt;1500,I319&lt;Barem!$M$24),H319/1500,IF(AND(H319&gt;=1500,H319&lt;2000,I319&lt;Barem!$M$25),H319/1500,IF(AND(H319&gt;=2000,H319&lt;3000,I319&lt;Barem!$M$26),H319/1500,IF(AND(H319&gt;=3000,I319&lt;Barem!$M$27),H319/1500,0))))))),IF(AND(H319&gt;=200,H319&lt;500,I319&lt;Barem!$N$21),H319/1500,IF(AND(H319&gt;=500,H319&lt;750,I319&lt;Barem!$N$22),H319/1500,IF(AND(H319&gt;=750,H319&lt;1000,I319&lt;Barem!$N$23),H319/1500,IF(AND(H319&gt;=1000,H319&lt;1500,I319&lt;Barem!$N$24),H319/1500,IF(AND(H319&gt;=1500,H319&lt;2000,I319&lt;Barem!$N$25),H319/1500,IF(AND(H319&gt;=2000,H319&lt;3000,I319&lt;Barem!$N$26),H319/1500,IF(AND(H319&gt;=3000,I319&lt;Barem!$N$27),H319/1500,0))))))))</f>
        <v>0</v>
      </c>
      <c r="R319" s="19">
        <f>IF(D319&gt;21,VLOOKUP(D319,Barem!$S$1:$T$141,2,1),0)</f>
        <v>0</v>
      </c>
      <c r="S319" s="102">
        <f>IF(D319&lt;1,0,IF(B319="F",VLOOKUP(I319,Barem!$W$2:$Y$13,2,1),VLOOKUP(I319,Barem!$W$14:$Y$25,2,1)))</f>
        <v>0</v>
      </c>
      <c r="T319" s="19">
        <f>VLOOKUP(A319,Participanti!A:C,3,0)</f>
        <v>0</v>
      </c>
      <c r="U319" s="17">
        <f t="shared" si="53"/>
        <v>2.7476190476190476</v>
      </c>
      <c r="V319" s="49"/>
      <c r="W319" s="146"/>
      <c r="X319" s="104">
        <f t="shared" si="46"/>
        <v>5</v>
      </c>
      <c r="Y319" s="63">
        <f t="shared" si="47"/>
        <v>1</v>
      </c>
      <c r="Z319" s="103" t="str">
        <f>VLOOKUP(A319,Participanti!A:E,5,0)</f>
        <v>Silver</v>
      </c>
    </row>
    <row r="320" spans="1:26" x14ac:dyDescent="0.2">
      <c r="A320" s="42" t="s">
        <v>204</v>
      </c>
      <c r="B320" s="1" t="str">
        <f>VLOOKUP(A320,Participanti!A:B,2,0)</f>
        <v>M</v>
      </c>
      <c r="C320" s="61">
        <v>5</v>
      </c>
      <c r="D320" s="43">
        <v>10</v>
      </c>
      <c r="E320" s="44">
        <v>3.9016203703703706E-2</v>
      </c>
      <c r="F320" s="44">
        <v>3.9074074074074074E-2</v>
      </c>
      <c r="G320" s="59">
        <f t="shared" si="50"/>
        <v>3.9045138888888886E-2</v>
      </c>
      <c r="H320" s="45">
        <v>18</v>
      </c>
      <c r="I320" s="11">
        <f t="shared" si="55"/>
        <v>3.9045138888888888E-3</v>
      </c>
      <c r="J320" s="31">
        <f t="shared" si="56"/>
        <v>2.3809523809523809</v>
      </c>
      <c r="K320" s="31">
        <f>IF(J320=0,0,IF(B320="F",VLOOKUP(I320,Barem!$G$2:$H$16,2,1),VLOOKUP(I320,Barem!$G$17:$H$31,2,1)))</f>
        <v>3.25</v>
      </c>
      <c r="L320" s="43">
        <v>2.25</v>
      </c>
      <c r="M320" s="93" t="s">
        <v>83</v>
      </c>
      <c r="N320" s="10">
        <f t="shared" si="54"/>
        <v>0.25</v>
      </c>
      <c r="O320" s="10">
        <f t="shared" si="54"/>
        <v>0.25</v>
      </c>
      <c r="P320" s="10">
        <f t="shared" si="54"/>
        <v>0.5</v>
      </c>
      <c r="Q320" s="33">
        <f>IF(B320="M",IF(AND(H320&gt;=200,H320&lt;500,I320&lt;Barem!$M$21),H320/1500,IF(AND(H320&gt;=500,H320&lt;750,I320&lt;Barem!$M$22),H320/1500,IF(AND(H320&gt;=750,H320&lt;1000,I320&lt;Barem!$M$23),H320/1500,IF(AND(H320&gt;=1000,H320&lt;1500,I320&lt;Barem!$M$24),H320/1500,IF(AND(H320&gt;=1500,H320&lt;2000,I320&lt;Barem!$M$25),H320/1500,IF(AND(H320&gt;=2000,H320&lt;3000,I320&lt;Barem!$M$26),H320/1500,IF(AND(H320&gt;=3000,I320&lt;Barem!$M$27),H320/1500,0))))))),IF(AND(H320&gt;=200,H320&lt;500,I320&lt;Barem!$N$21),H320/1500,IF(AND(H320&gt;=500,H320&lt;750,I320&lt;Barem!$N$22),H320/1500,IF(AND(H320&gt;=750,H320&lt;1000,I320&lt;Barem!$N$23),H320/1500,IF(AND(H320&gt;=1000,H320&lt;1500,I320&lt;Barem!$N$24),H320/1500,IF(AND(H320&gt;=1500,H320&lt;2000,I320&lt;Barem!$N$25),H320/1500,IF(AND(H320&gt;=2000,H320&lt;3000,I320&lt;Barem!$N$26),H320/1500,IF(AND(H320&gt;=3000,I320&lt;Barem!$N$27),H320/1500,0))))))))</f>
        <v>0</v>
      </c>
      <c r="R320" s="19">
        <f>IF(D320&gt;21,VLOOKUP(D320,Barem!$S$1:$T$141,2,1),0)</f>
        <v>0</v>
      </c>
      <c r="S320" s="102">
        <f>IF(D320&lt;1,0,IF(B320="F",VLOOKUP(I320,Barem!$W$2:$Y$13,2,1),VLOOKUP(I320,Barem!$W$14:$Y$25,2,1)))</f>
        <v>0</v>
      </c>
      <c r="T320" s="19">
        <f>VLOOKUP(A320,Participanti!A:C,3,0)</f>
        <v>0</v>
      </c>
      <c r="U320" s="17">
        <f t="shared" si="53"/>
        <v>2.5327380952380953</v>
      </c>
      <c r="V320" s="49"/>
      <c r="W320" s="146"/>
      <c r="X320" s="104">
        <f t="shared" si="46"/>
        <v>5</v>
      </c>
      <c r="Y320" s="63">
        <f t="shared" si="47"/>
        <v>1</v>
      </c>
      <c r="Z320" s="103" t="str">
        <f>VLOOKUP(A320,Participanti!A:E,5,0)</f>
        <v>Silver</v>
      </c>
    </row>
    <row r="321" spans="1:26" x14ac:dyDescent="0.2">
      <c r="A321" s="42" t="s">
        <v>17</v>
      </c>
      <c r="B321" s="1" t="str">
        <f>VLOOKUP(A321,Participanti!A:B,2,0)</f>
        <v>M</v>
      </c>
      <c r="C321" s="61">
        <v>5</v>
      </c>
      <c r="D321" s="43">
        <v>10.01</v>
      </c>
      <c r="E321" s="44">
        <v>3.4421296296296297E-2</v>
      </c>
      <c r="F321" s="44">
        <v>3.453703703703704E-2</v>
      </c>
      <c r="G321" s="59">
        <f t="shared" si="50"/>
        <v>3.4479166666666672E-2</v>
      </c>
      <c r="H321" s="45">
        <v>120</v>
      </c>
      <c r="I321" s="11">
        <f t="shared" si="55"/>
        <v>3.4444721944721949E-3</v>
      </c>
      <c r="J321" s="31">
        <f t="shared" si="56"/>
        <v>2.3833333333333333</v>
      </c>
      <c r="K321" s="31">
        <f>IF(J321=0,0,IF(B321="F",VLOOKUP(I321,Barem!$G$2:$H$16,2,1),VLOOKUP(I321,Barem!$G$17:$H$31,2,1)))</f>
        <v>4</v>
      </c>
      <c r="L321" s="43">
        <v>1.75</v>
      </c>
      <c r="M321" s="93" t="s">
        <v>83</v>
      </c>
      <c r="N321" s="10">
        <f t="shared" si="54"/>
        <v>0.25</v>
      </c>
      <c r="O321" s="10">
        <f t="shared" si="54"/>
        <v>0.25</v>
      </c>
      <c r="P321" s="10">
        <f t="shared" si="54"/>
        <v>0.5</v>
      </c>
      <c r="Q321" s="33">
        <f>IF(B321="M",IF(AND(H321&gt;=200,H321&lt;500,I321&lt;Barem!$M$21),H321/1500,IF(AND(H321&gt;=500,H321&lt;750,I321&lt;Barem!$M$22),H321/1500,IF(AND(H321&gt;=750,H321&lt;1000,I321&lt;Barem!$M$23),H321/1500,IF(AND(H321&gt;=1000,H321&lt;1500,I321&lt;Barem!$M$24),H321/1500,IF(AND(H321&gt;=1500,H321&lt;2000,I321&lt;Barem!$M$25),H321/1500,IF(AND(H321&gt;=2000,H321&lt;3000,I321&lt;Barem!$M$26),H321/1500,IF(AND(H321&gt;=3000,I321&lt;Barem!$M$27),H321/1500,0))))))),IF(AND(H321&gt;=200,H321&lt;500,I321&lt;Barem!$N$21),H321/1500,IF(AND(H321&gt;=500,H321&lt;750,I321&lt;Barem!$N$22),H321/1500,IF(AND(H321&gt;=750,H321&lt;1000,I321&lt;Barem!$N$23),H321/1500,IF(AND(H321&gt;=1000,H321&lt;1500,I321&lt;Barem!$N$24),H321/1500,IF(AND(H321&gt;=1500,H321&lt;2000,I321&lt;Barem!$N$25),H321/1500,IF(AND(H321&gt;=2000,H321&lt;3000,I321&lt;Barem!$N$26),H321/1500,IF(AND(H321&gt;=3000,I321&lt;Barem!$N$27),H321/1500,0))))))))</f>
        <v>0</v>
      </c>
      <c r="R321" s="19">
        <f>IF(D321&gt;21,VLOOKUP(D321,Barem!$S$1:$T$141,2,1),0)</f>
        <v>0</v>
      </c>
      <c r="S321" s="102">
        <f>IF(D321&lt;1,0,IF(B321="F",VLOOKUP(I321,Barem!$W$2:$Y$13,2,1),VLOOKUP(I321,Barem!$W$14:$Y$25,2,1)))</f>
        <v>0</v>
      </c>
      <c r="T321" s="19">
        <f>VLOOKUP(A321,Participanti!A:C,3,0)</f>
        <v>0</v>
      </c>
      <c r="U321" s="17">
        <f t="shared" si="53"/>
        <v>2.4708333333333332</v>
      </c>
      <c r="V321" s="49"/>
      <c r="W321" s="146"/>
      <c r="X321" s="104">
        <f t="shared" si="46"/>
        <v>3</v>
      </c>
      <c r="Y321" s="63">
        <f t="shared" si="47"/>
        <v>1</v>
      </c>
      <c r="Z321" s="103" t="str">
        <f>VLOOKUP(A321,Participanti!A:E,5,0)</f>
        <v>Silver</v>
      </c>
    </row>
    <row r="322" spans="1:26" x14ac:dyDescent="0.2">
      <c r="A322" s="42" t="s">
        <v>472</v>
      </c>
      <c r="B322" s="1" t="str">
        <f>VLOOKUP(A322,Participanti!A:B,2,0)</f>
        <v>M</v>
      </c>
      <c r="C322" s="61">
        <v>5</v>
      </c>
      <c r="D322" s="43">
        <v>16</v>
      </c>
      <c r="E322" s="44">
        <v>5.7824074074074076E-2</v>
      </c>
      <c r="F322" s="44">
        <v>5.7881944444444444E-2</v>
      </c>
      <c r="G322" s="59">
        <f t="shared" si="50"/>
        <v>5.7853009259259264E-2</v>
      </c>
      <c r="H322" s="45">
        <v>76</v>
      </c>
      <c r="I322" s="11">
        <f t="shared" si="55"/>
        <v>3.615813078703704E-3</v>
      </c>
      <c r="J322" s="31">
        <f t="shared" si="56"/>
        <v>3.8095238095238093</v>
      </c>
      <c r="K322" s="31">
        <f>IF(J322=0,0,IF(B322="F",VLOOKUP(I322,Barem!$G$2:$H$16,2,1),VLOOKUP(I322,Barem!$G$17:$H$31,2,1)))</f>
        <v>3.75</v>
      </c>
      <c r="L322" s="43">
        <v>2.75</v>
      </c>
      <c r="M322" s="93" t="s">
        <v>83</v>
      </c>
      <c r="N322" s="10">
        <f t="shared" si="54"/>
        <v>0.25</v>
      </c>
      <c r="O322" s="10">
        <f t="shared" si="54"/>
        <v>0.25</v>
      </c>
      <c r="P322" s="10">
        <f t="shared" si="54"/>
        <v>0.5</v>
      </c>
      <c r="Q322" s="33">
        <f>IF(B322="M",IF(AND(H322&gt;=200,H322&lt;500,I322&lt;Barem!$M$21),H322/1500,IF(AND(H322&gt;=500,H322&lt;750,I322&lt;Barem!$M$22),H322/1500,IF(AND(H322&gt;=750,H322&lt;1000,I322&lt;Barem!$M$23),H322/1500,IF(AND(H322&gt;=1000,H322&lt;1500,I322&lt;Barem!$M$24),H322/1500,IF(AND(H322&gt;=1500,H322&lt;2000,I322&lt;Barem!$M$25),H322/1500,IF(AND(H322&gt;=2000,H322&lt;3000,I322&lt;Barem!$M$26),H322/1500,IF(AND(H322&gt;=3000,I322&lt;Barem!$M$27),H322/1500,0))))))),IF(AND(H322&gt;=200,H322&lt;500,I322&lt;Barem!$N$21),H322/1500,IF(AND(H322&gt;=500,H322&lt;750,I322&lt;Barem!$N$22),H322/1500,IF(AND(H322&gt;=750,H322&lt;1000,I322&lt;Barem!$N$23),H322/1500,IF(AND(H322&gt;=1000,H322&lt;1500,I322&lt;Barem!$N$24),H322/1500,IF(AND(H322&gt;=1500,H322&lt;2000,I322&lt;Barem!$N$25),H322/1500,IF(AND(H322&gt;=2000,H322&lt;3000,I322&lt;Barem!$N$26),H322/1500,IF(AND(H322&gt;=3000,I322&lt;Barem!$N$27),H322/1500,0))))))))</f>
        <v>0</v>
      </c>
      <c r="R322" s="19">
        <f>IF(D322&gt;21,VLOOKUP(D322,Barem!$S$1:$T$141,2,1),0)</f>
        <v>0</v>
      </c>
      <c r="S322" s="102">
        <f>IF(D322&lt;1,0,IF(B322="F",VLOOKUP(I322,Barem!$W$2:$Y$13,2,1),VLOOKUP(I322,Barem!$W$14:$Y$25,2,1)))</f>
        <v>0</v>
      </c>
      <c r="T322" s="19">
        <f>VLOOKUP(A322,Participanti!A:C,3,0)</f>
        <v>0</v>
      </c>
      <c r="U322" s="17">
        <f t="shared" si="53"/>
        <v>3.2648809523809526</v>
      </c>
      <c r="V322" s="49"/>
      <c r="W322" s="146"/>
      <c r="X322" s="104">
        <f t="shared" ref="X322:X385" si="57">COUNTIFS(A:A,A322,M:M,M322)</f>
        <v>5</v>
      </c>
      <c r="Y322" s="63">
        <f t="shared" ref="Y322:Y385" si="58">COUNTIFS(A:A,A322,C:C,C322)</f>
        <v>1</v>
      </c>
      <c r="Z322" s="103" t="str">
        <f>VLOOKUP(A322,Participanti!A:E,5,0)</f>
        <v>Silver</v>
      </c>
    </row>
    <row r="323" spans="1:26" x14ac:dyDescent="0.2">
      <c r="A323" s="42" t="s">
        <v>207</v>
      </c>
      <c r="B323" s="1" t="str">
        <f>VLOOKUP(A323,Participanti!A:B,2,0)</f>
        <v>M</v>
      </c>
      <c r="C323" s="61">
        <v>5</v>
      </c>
      <c r="D323" s="43">
        <v>10.029999999999999</v>
      </c>
      <c r="E323" s="44">
        <v>3.3506944444444443E-2</v>
      </c>
      <c r="F323" s="44">
        <v>3.4317129629629628E-2</v>
      </c>
      <c r="G323" s="59">
        <f t="shared" si="50"/>
        <v>3.3912037037037032E-2</v>
      </c>
      <c r="H323" s="45">
        <v>9</v>
      </c>
      <c r="I323" s="11">
        <f t="shared" si="55"/>
        <v>3.3810605221372917E-3</v>
      </c>
      <c r="J323" s="31">
        <f t="shared" si="56"/>
        <v>2.388095238095238</v>
      </c>
      <c r="K323" s="31">
        <f>IF(J323=0,0,IF(B323="F",VLOOKUP(I323,Barem!$G$2:$H$16,2,1),VLOOKUP(I323,Barem!$G$17:$H$31,2,1)))</f>
        <v>4</v>
      </c>
      <c r="L323" s="43">
        <v>2.25</v>
      </c>
      <c r="M323" s="93" t="s">
        <v>80</v>
      </c>
      <c r="N323" s="10">
        <f t="shared" si="54"/>
        <v>0.25</v>
      </c>
      <c r="O323" s="10">
        <f t="shared" si="54"/>
        <v>0.5</v>
      </c>
      <c r="P323" s="10">
        <f t="shared" si="54"/>
        <v>0.25</v>
      </c>
      <c r="Q323" s="33">
        <f>IF(B323="M",IF(AND(H323&gt;=200,H323&lt;500,I323&lt;Barem!$M$21),H323/1500,IF(AND(H323&gt;=500,H323&lt;750,I323&lt;Barem!$M$22),H323/1500,IF(AND(H323&gt;=750,H323&lt;1000,I323&lt;Barem!$M$23),H323/1500,IF(AND(H323&gt;=1000,H323&lt;1500,I323&lt;Barem!$M$24),H323/1500,IF(AND(H323&gt;=1500,H323&lt;2000,I323&lt;Barem!$M$25),H323/1500,IF(AND(H323&gt;=2000,H323&lt;3000,I323&lt;Barem!$M$26),H323/1500,IF(AND(H323&gt;=3000,I323&lt;Barem!$M$27),H323/1500,0))))))),IF(AND(H323&gt;=200,H323&lt;500,I323&lt;Barem!$N$21),H323/1500,IF(AND(H323&gt;=500,H323&lt;750,I323&lt;Barem!$N$22),H323/1500,IF(AND(H323&gt;=750,H323&lt;1000,I323&lt;Barem!$N$23),H323/1500,IF(AND(H323&gt;=1000,H323&lt;1500,I323&lt;Barem!$N$24),H323/1500,IF(AND(H323&gt;=1500,H323&lt;2000,I323&lt;Barem!$N$25),H323/1500,IF(AND(H323&gt;=2000,H323&lt;3000,I323&lt;Barem!$N$26),H323/1500,IF(AND(H323&gt;=3000,I323&lt;Barem!$N$27),H323/1500,0))))))))</f>
        <v>0</v>
      </c>
      <c r="R323" s="19">
        <f>IF(D323&gt;21,VLOOKUP(D323,Barem!$S$1:$T$141,2,1),0)</f>
        <v>0</v>
      </c>
      <c r="S323" s="102">
        <f>IF(D323&lt;1,0,IF(B323="F",VLOOKUP(I323,Barem!$W$2:$Y$13,2,1),VLOOKUP(I323,Barem!$W$14:$Y$25,2,1)))</f>
        <v>0</v>
      </c>
      <c r="T323" s="19">
        <f>VLOOKUP(A323,Participanti!A:C,3,0)</f>
        <v>0.4</v>
      </c>
      <c r="U323" s="17">
        <f t="shared" si="53"/>
        <v>3.5595238095238093</v>
      </c>
      <c r="V323" s="49"/>
      <c r="W323" s="146"/>
      <c r="X323" s="104">
        <f t="shared" si="57"/>
        <v>5</v>
      </c>
      <c r="Y323" s="63">
        <f t="shared" si="58"/>
        <v>1</v>
      </c>
      <c r="Z323" s="103" t="str">
        <f>VLOOKUP(A323,Participanti!A:E,5,0)</f>
        <v>Silver</v>
      </c>
    </row>
    <row r="324" spans="1:26" x14ac:dyDescent="0.2">
      <c r="A324" s="42" t="s">
        <v>174</v>
      </c>
      <c r="B324" s="1" t="str">
        <f>VLOOKUP(A324,Participanti!A:B,2,0)</f>
        <v>M</v>
      </c>
      <c r="C324" s="61">
        <v>5</v>
      </c>
      <c r="D324" s="43">
        <v>12.78</v>
      </c>
      <c r="E324" s="44">
        <v>5.0659722222222224E-2</v>
      </c>
      <c r="F324" s="44">
        <v>5.2106481481481483E-2</v>
      </c>
      <c r="G324" s="59">
        <f t="shared" si="50"/>
        <v>5.1383101851851853E-2</v>
      </c>
      <c r="H324" s="45">
        <v>25</v>
      </c>
      <c r="I324" s="11">
        <f t="shared" si="55"/>
        <v>4.0205869993624301E-3</v>
      </c>
      <c r="J324" s="31">
        <f t="shared" si="56"/>
        <v>3.0428571428571427</v>
      </c>
      <c r="K324" s="31">
        <f>IF(J324=0,0,IF(B324="F",VLOOKUP(I324,Barem!$G$2:$H$16,2,1),VLOOKUP(I324,Barem!$G$17:$H$31,2,1)))</f>
        <v>3</v>
      </c>
      <c r="L324" s="43">
        <v>3.25</v>
      </c>
      <c r="M324" s="93" t="s">
        <v>83</v>
      </c>
      <c r="N324" s="10">
        <f t="shared" si="54"/>
        <v>0.25</v>
      </c>
      <c r="O324" s="10">
        <f t="shared" si="54"/>
        <v>0.25</v>
      </c>
      <c r="P324" s="10">
        <f t="shared" si="54"/>
        <v>0.5</v>
      </c>
      <c r="Q324" s="33">
        <f>IF(B324="M",IF(AND(H324&gt;=200,H324&lt;500,I324&lt;Barem!$M$21),H324/1500,IF(AND(H324&gt;=500,H324&lt;750,I324&lt;Barem!$M$22),H324/1500,IF(AND(H324&gt;=750,H324&lt;1000,I324&lt;Barem!$M$23),H324/1500,IF(AND(H324&gt;=1000,H324&lt;1500,I324&lt;Barem!$M$24),H324/1500,IF(AND(H324&gt;=1500,H324&lt;2000,I324&lt;Barem!$M$25),H324/1500,IF(AND(H324&gt;=2000,H324&lt;3000,I324&lt;Barem!$M$26),H324/1500,IF(AND(H324&gt;=3000,I324&lt;Barem!$M$27),H324/1500,0))))))),IF(AND(H324&gt;=200,H324&lt;500,I324&lt;Barem!$N$21),H324/1500,IF(AND(H324&gt;=500,H324&lt;750,I324&lt;Barem!$N$22),H324/1500,IF(AND(H324&gt;=750,H324&lt;1000,I324&lt;Barem!$N$23),H324/1500,IF(AND(H324&gt;=1000,H324&lt;1500,I324&lt;Barem!$N$24),H324/1500,IF(AND(H324&gt;=1500,H324&lt;2000,I324&lt;Barem!$N$25),H324/1500,IF(AND(H324&gt;=2000,H324&lt;3000,I324&lt;Barem!$N$26),H324/1500,IF(AND(H324&gt;=3000,I324&lt;Barem!$N$27),H324/1500,0))))))))</f>
        <v>0</v>
      </c>
      <c r="R324" s="19">
        <f>IF(D324&gt;21,VLOOKUP(D324,Barem!$S$1:$T$141,2,1),0)</f>
        <v>0</v>
      </c>
      <c r="S324" s="102">
        <f>IF(D324&lt;1,0,IF(B324="F",VLOOKUP(I324,Barem!$W$2:$Y$13,2,1),VLOOKUP(I324,Barem!$W$14:$Y$25,2,1)))</f>
        <v>0</v>
      </c>
      <c r="T324" s="19">
        <f>VLOOKUP(A324,Participanti!A:C,3,0)</f>
        <v>0</v>
      </c>
      <c r="U324" s="17">
        <f t="shared" si="53"/>
        <v>3.1357142857142857</v>
      </c>
      <c r="V324" s="49"/>
      <c r="W324" s="146"/>
      <c r="X324" s="104">
        <f t="shared" si="57"/>
        <v>5</v>
      </c>
      <c r="Y324" s="63">
        <f t="shared" si="58"/>
        <v>1</v>
      </c>
      <c r="Z324" s="103" t="str">
        <f>VLOOKUP(A324,Participanti!A:E,5,0)</f>
        <v>Silver</v>
      </c>
    </row>
    <row r="325" spans="1:26" x14ac:dyDescent="0.2">
      <c r="A325" s="42" t="s">
        <v>395</v>
      </c>
      <c r="B325" s="1" t="str">
        <f>VLOOKUP(A325,Participanti!A:B,2,0)</f>
        <v>M</v>
      </c>
      <c r="C325" s="61">
        <v>5</v>
      </c>
      <c r="D325" s="43">
        <v>18.399999999999999</v>
      </c>
      <c r="E325" s="44">
        <v>7.0266203703703706E-2</v>
      </c>
      <c r="F325" s="44">
        <v>7.0358796296296294E-2</v>
      </c>
      <c r="G325" s="59">
        <f t="shared" si="50"/>
        <v>7.03125E-2</v>
      </c>
      <c r="H325" s="186">
        <v>250</v>
      </c>
      <c r="I325" s="11">
        <f t="shared" si="55"/>
        <v>3.8213315217391309E-3</v>
      </c>
      <c r="J325" s="31">
        <f t="shared" si="56"/>
        <v>4.3809523809523805</v>
      </c>
      <c r="K325" s="31">
        <f>IF(J325=0,0,IF(B325="F",VLOOKUP(I325,Barem!$G$2:$H$16,2,1),VLOOKUP(I325,Barem!$G$17:$H$31,2,1)))</f>
        <v>3.5</v>
      </c>
      <c r="L325" s="43">
        <v>2.5</v>
      </c>
      <c r="M325" s="93" t="s">
        <v>82</v>
      </c>
      <c r="N325" s="10">
        <f t="shared" si="54"/>
        <v>0.5</v>
      </c>
      <c r="O325" s="10">
        <f t="shared" si="54"/>
        <v>0.25</v>
      </c>
      <c r="P325" s="10">
        <f t="shared" si="54"/>
        <v>0.25</v>
      </c>
      <c r="Q325" s="33">
        <f>IF(B325="M",IF(AND(H325&gt;=200,H325&lt;500,I325&lt;Barem!$M$21),H325/1500,IF(AND(H325&gt;=500,H325&lt;750,I325&lt;Barem!$M$22),H325/1500,IF(AND(H325&gt;=750,H325&lt;1000,I325&lt;Barem!$M$23),H325/1500,IF(AND(H325&gt;=1000,H325&lt;1500,I325&lt;Barem!$M$24),H325/1500,IF(AND(H325&gt;=1500,H325&lt;2000,I325&lt;Barem!$M$25),H325/1500,IF(AND(H325&gt;=2000,H325&lt;3000,I325&lt;Barem!$M$26),H325/1500,IF(AND(H325&gt;=3000,I325&lt;Barem!$M$27),H325/1500,0))))))),IF(AND(H325&gt;=200,H325&lt;500,I325&lt;Barem!$N$21),H325/1500,IF(AND(H325&gt;=500,H325&lt;750,I325&lt;Barem!$N$22),H325/1500,IF(AND(H325&gt;=750,H325&lt;1000,I325&lt;Barem!$N$23),H325/1500,IF(AND(H325&gt;=1000,H325&lt;1500,I325&lt;Barem!$N$24),H325/1500,IF(AND(H325&gt;=1500,H325&lt;2000,I325&lt;Barem!$N$25),H325/1500,IF(AND(H325&gt;=2000,H325&lt;3000,I325&lt;Barem!$N$26),H325/1500,IF(AND(H325&gt;=3000,I325&lt;Barem!$N$27),H325/1500,0))))))))</f>
        <v>0.16666666666666666</v>
      </c>
      <c r="R325" s="19">
        <f>IF(D325&gt;21,VLOOKUP(D325,Barem!$S$1:$T$141,2,1),0)</f>
        <v>0</v>
      </c>
      <c r="S325" s="102">
        <f>IF(D325&lt;1,0,IF(B325="F",VLOOKUP(I325,Barem!$W$2:$Y$13,2,1),VLOOKUP(I325,Barem!$W$14:$Y$25,2,1)))</f>
        <v>0</v>
      </c>
      <c r="T325" s="19">
        <f>VLOOKUP(A325,Participanti!A:C,3,0)</f>
        <v>0</v>
      </c>
      <c r="U325" s="17">
        <f t="shared" si="53"/>
        <v>3.8571428571428568</v>
      </c>
      <c r="V325" s="49"/>
      <c r="W325" s="146"/>
      <c r="X325" s="104">
        <f t="shared" si="57"/>
        <v>5</v>
      </c>
      <c r="Y325" s="63">
        <f t="shared" si="58"/>
        <v>1</v>
      </c>
      <c r="Z325" s="103" t="str">
        <f>VLOOKUP(A325,Participanti!A:E,5,0)</f>
        <v>Silver</v>
      </c>
    </row>
    <row r="326" spans="1:26" x14ac:dyDescent="0.2">
      <c r="A326" s="42" t="s">
        <v>342</v>
      </c>
      <c r="B326" s="1" t="str">
        <f>VLOOKUP(A326,Participanti!A:B,2,0)</f>
        <v>M</v>
      </c>
      <c r="C326" s="61">
        <v>5</v>
      </c>
      <c r="D326" s="43">
        <v>26.07</v>
      </c>
      <c r="E326" s="44">
        <v>0.11399305555555556</v>
      </c>
      <c r="F326" s="44">
        <v>0.11603009259259259</v>
      </c>
      <c r="G326" s="59">
        <f t="shared" si="50"/>
        <v>0.11501157407407407</v>
      </c>
      <c r="H326" s="45">
        <v>28</v>
      </c>
      <c r="I326" s="11">
        <f t="shared" si="55"/>
        <v>4.4116445751466848E-3</v>
      </c>
      <c r="J326" s="31">
        <f t="shared" si="56"/>
        <v>5</v>
      </c>
      <c r="K326" s="31">
        <f>IF(J326=0,0,IF(B326="F",VLOOKUP(I326,Barem!$G$2:$H$16,2,1),VLOOKUP(I326,Barem!$G$17:$H$31,2,1)))</f>
        <v>2</v>
      </c>
      <c r="L326" s="43">
        <v>3.75</v>
      </c>
      <c r="M326" s="93" t="s">
        <v>82</v>
      </c>
      <c r="N326" s="10">
        <f t="shared" si="54"/>
        <v>0.5</v>
      </c>
      <c r="O326" s="10">
        <f t="shared" si="54"/>
        <v>0.25</v>
      </c>
      <c r="P326" s="10">
        <f t="shared" si="54"/>
        <v>0.25</v>
      </c>
      <c r="Q326" s="33">
        <f>IF(B326="M",IF(AND(H326&gt;=200,H326&lt;500,I326&lt;Barem!$M$21),H326/1500,IF(AND(H326&gt;=500,H326&lt;750,I326&lt;Barem!$M$22),H326/1500,IF(AND(H326&gt;=750,H326&lt;1000,I326&lt;Barem!$M$23),H326/1500,IF(AND(H326&gt;=1000,H326&lt;1500,I326&lt;Barem!$M$24),H326/1500,IF(AND(H326&gt;=1500,H326&lt;2000,I326&lt;Barem!$M$25),H326/1500,IF(AND(H326&gt;=2000,H326&lt;3000,I326&lt;Barem!$M$26),H326/1500,IF(AND(H326&gt;=3000,I326&lt;Barem!$M$27),H326/1500,0))))))),IF(AND(H326&gt;=200,H326&lt;500,I326&lt;Barem!$N$21),H326/1500,IF(AND(H326&gt;=500,H326&lt;750,I326&lt;Barem!$N$22),H326/1500,IF(AND(H326&gt;=750,H326&lt;1000,I326&lt;Barem!$N$23),H326/1500,IF(AND(H326&gt;=1000,H326&lt;1500,I326&lt;Barem!$N$24),H326/1500,IF(AND(H326&gt;=1500,H326&lt;2000,I326&lt;Barem!$N$25),H326/1500,IF(AND(H326&gt;=2000,H326&lt;3000,I326&lt;Barem!$N$26),H326/1500,IF(AND(H326&gt;=3000,I326&lt;Barem!$N$27),H326/1500,0))))))))</f>
        <v>0</v>
      </c>
      <c r="R326" s="19">
        <f>IF(D326&gt;21,VLOOKUP(D326,Barem!$S$1:$T$141,2,1),0)</f>
        <v>0.2</v>
      </c>
      <c r="S326" s="102">
        <f>IF(D326&lt;1,0,IF(B326="F",VLOOKUP(I326,Barem!$W$2:$Y$13,2,1),VLOOKUP(I326,Barem!$W$14:$Y$25,2,1)))</f>
        <v>0</v>
      </c>
      <c r="T326" s="19">
        <f>VLOOKUP(A326,Participanti!A:C,3,0)</f>
        <v>0</v>
      </c>
      <c r="U326" s="17">
        <f t="shared" si="53"/>
        <v>4.1375000000000002</v>
      </c>
      <c r="V326" s="49"/>
      <c r="W326" s="146"/>
      <c r="X326" s="104">
        <f t="shared" si="57"/>
        <v>5</v>
      </c>
      <c r="Y326" s="63">
        <f t="shared" si="58"/>
        <v>1</v>
      </c>
      <c r="Z326" s="103" t="str">
        <f>VLOOKUP(A326,Participanti!A:E,5,0)</f>
        <v>Silver</v>
      </c>
    </row>
    <row r="327" spans="1:26" x14ac:dyDescent="0.2">
      <c r="A327" s="42" t="s">
        <v>471</v>
      </c>
      <c r="B327" s="1" t="str">
        <f>VLOOKUP(A327,Participanti!A:B,2,0)</f>
        <v>M</v>
      </c>
      <c r="C327" s="61">
        <v>5</v>
      </c>
      <c r="D327" s="43">
        <v>13.12</v>
      </c>
      <c r="E327" s="44">
        <v>4.1261574074074076E-2</v>
      </c>
      <c r="F327" s="44">
        <v>4.2060185185185187E-2</v>
      </c>
      <c r="G327" s="59">
        <f t="shared" si="50"/>
        <v>4.1660879629629631E-2</v>
      </c>
      <c r="H327" s="45">
        <v>21</v>
      </c>
      <c r="I327" s="11">
        <f t="shared" si="55"/>
        <v>3.1753719229900635E-3</v>
      </c>
      <c r="J327" s="31">
        <f t="shared" si="56"/>
        <v>3.1238095238095234</v>
      </c>
      <c r="K327" s="31">
        <f>IF(J327=0,0,IF(B327="F",VLOOKUP(I327,Barem!$G$2:$H$16,2,1),VLOOKUP(I327,Barem!$G$17:$H$31,2,1)))</f>
        <v>4.25</v>
      </c>
      <c r="L327" s="43">
        <v>2.75</v>
      </c>
      <c r="M327" s="93" t="s">
        <v>82</v>
      </c>
      <c r="N327" s="10">
        <f t="shared" si="54"/>
        <v>0.5</v>
      </c>
      <c r="O327" s="10">
        <f t="shared" si="54"/>
        <v>0.25</v>
      </c>
      <c r="P327" s="10">
        <f t="shared" si="54"/>
        <v>0.25</v>
      </c>
      <c r="Q327" s="33">
        <f>IF(B327="M",IF(AND(H327&gt;=200,H327&lt;500,I327&lt;Barem!$M$21),H327/1500,IF(AND(H327&gt;=500,H327&lt;750,I327&lt;Barem!$M$22),H327/1500,IF(AND(H327&gt;=750,H327&lt;1000,I327&lt;Barem!$M$23),H327/1500,IF(AND(H327&gt;=1000,H327&lt;1500,I327&lt;Barem!$M$24),H327/1500,IF(AND(H327&gt;=1500,H327&lt;2000,I327&lt;Barem!$M$25),H327/1500,IF(AND(H327&gt;=2000,H327&lt;3000,I327&lt;Barem!$M$26),H327/1500,IF(AND(H327&gt;=3000,I327&lt;Barem!$M$27),H327/1500,0))))))),IF(AND(H327&gt;=200,H327&lt;500,I327&lt;Barem!$N$21),H327/1500,IF(AND(H327&gt;=500,H327&lt;750,I327&lt;Barem!$N$22),H327/1500,IF(AND(H327&gt;=750,H327&lt;1000,I327&lt;Barem!$N$23),H327/1500,IF(AND(H327&gt;=1000,H327&lt;1500,I327&lt;Barem!$N$24),H327/1500,IF(AND(H327&gt;=1500,H327&lt;2000,I327&lt;Barem!$N$25),H327/1500,IF(AND(H327&gt;=2000,H327&lt;3000,I327&lt;Barem!$N$26),H327/1500,IF(AND(H327&gt;=3000,I327&lt;Barem!$N$27),H327/1500,0))))))))</f>
        <v>0</v>
      </c>
      <c r="R327" s="19">
        <f>IF(D327&gt;21,VLOOKUP(D327,Barem!$S$1:$T$141,2,1),0)</f>
        <v>0</v>
      </c>
      <c r="S327" s="102">
        <f>IF(D327&lt;1,0,IF(B327="F",VLOOKUP(I327,Barem!$W$2:$Y$13,2,1),VLOOKUP(I327,Barem!$W$14:$Y$25,2,1)))</f>
        <v>0</v>
      </c>
      <c r="T327" s="19">
        <f>VLOOKUP(A327,Participanti!A:C,3,0)</f>
        <v>0</v>
      </c>
      <c r="U327" s="17">
        <f t="shared" si="53"/>
        <v>3.3119047619047617</v>
      </c>
      <c r="V327" s="49"/>
      <c r="W327" s="146"/>
      <c r="X327" s="104">
        <f t="shared" si="57"/>
        <v>3</v>
      </c>
      <c r="Y327" s="63">
        <f t="shared" si="58"/>
        <v>1</v>
      </c>
      <c r="Z327" s="103" t="str">
        <f>VLOOKUP(A327,Participanti!A:E,5,0)</f>
        <v>Silver</v>
      </c>
    </row>
    <row r="328" spans="1:26" x14ac:dyDescent="0.2">
      <c r="A328" s="42" t="s">
        <v>39</v>
      </c>
      <c r="B328" s="1" t="str">
        <f>VLOOKUP(A328,Participanti!A:B,2,0)</f>
        <v>M</v>
      </c>
      <c r="C328" s="61">
        <v>6</v>
      </c>
      <c r="D328" s="43">
        <v>27.15</v>
      </c>
      <c r="E328" s="44">
        <v>7.0185185185185184E-2</v>
      </c>
      <c r="F328" s="44">
        <v>7.0185185185185184E-2</v>
      </c>
      <c r="G328" s="59">
        <f t="shared" si="50"/>
        <v>7.0185185185185184E-2</v>
      </c>
      <c r="H328" s="45">
        <v>146</v>
      </c>
      <c r="I328" s="11">
        <f t="shared" si="55"/>
        <v>2.5850896937453108E-3</v>
      </c>
      <c r="J328" s="31">
        <f t="shared" si="56"/>
        <v>5</v>
      </c>
      <c r="K328" s="31">
        <f>IF(J328=0,0,IF(B328="F",VLOOKUP(I328,Barem!$G$2:$H$16,2,1),VLOOKUP(I328,Barem!$G$17:$H$31,2,1)))</f>
        <v>5</v>
      </c>
      <c r="L328" s="43">
        <v>3.25</v>
      </c>
      <c r="M328" s="93" t="str">
        <f>VLOOKUP(C328,Barem!K:Q,7,0)</f>
        <v>V</v>
      </c>
      <c r="N328" s="10">
        <f t="shared" si="54"/>
        <v>0.25</v>
      </c>
      <c r="O328" s="10">
        <f t="shared" si="54"/>
        <v>0.5</v>
      </c>
      <c r="P328" s="10">
        <f t="shared" si="54"/>
        <v>0.25</v>
      </c>
      <c r="Q328" s="33">
        <f>IF(B328="M",IF(AND(H328&gt;=200,H328&lt;500,I328&lt;Barem!$M$21),H328/1500,IF(AND(H328&gt;=500,H328&lt;750,I328&lt;Barem!$M$22),H328/1500,IF(AND(H328&gt;=750,H328&lt;1000,I328&lt;Barem!$M$23),H328/1500,IF(AND(H328&gt;=1000,H328&lt;1500,I328&lt;Barem!$M$24),H328/1500,IF(AND(H328&gt;=1500,H328&lt;2000,I328&lt;Barem!$M$25),H328/1500,IF(AND(H328&gt;=2000,H328&lt;3000,I328&lt;Barem!$M$26),H328/1500,IF(AND(H328&gt;=3000,I328&lt;Barem!$M$27),H328/1500,0))))))),IF(AND(H328&gt;=200,H328&lt;500,I328&lt;Barem!$N$21),H328/1500,IF(AND(H328&gt;=500,H328&lt;750,I328&lt;Barem!$N$22),H328/1500,IF(AND(H328&gt;=750,H328&lt;1000,I328&lt;Barem!$N$23),H328/1500,IF(AND(H328&gt;=1000,H328&lt;1500,I328&lt;Barem!$N$24),H328/1500,IF(AND(H328&gt;=1500,H328&lt;2000,I328&lt;Barem!$N$25),H328/1500,IF(AND(H328&gt;=2000,H328&lt;3000,I328&lt;Barem!$N$26),H328/1500,IF(AND(H328&gt;=3000,I328&lt;Barem!$N$27),H328/1500,0))))))))</f>
        <v>0</v>
      </c>
      <c r="R328" s="19">
        <f>IF(D328&gt;21,VLOOKUP(D328,Barem!$S$1:$T$141,2,1),0)</f>
        <v>0.3</v>
      </c>
      <c r="S328" s="102">
        <f>IF(D328&lt;1,0,IF(B328="F",VLOOKUP(I328,Barem!$W$2:$Y$13,2,1),VLOOKUP(I328,Barem!$W$14:$Y$25,2,1)))</f>
        <v>1.4999999999999998</v>
      </c>
      <c r="T328" s="19">
        <f>VLOOKUP(A328,Participanti!A:C,3,0)</f>
        <v>0</v>
      </c>
      <c r="U328" s="17">
        <f t="shared" si="53"/>
        <v>6.3624999999999998</v>
      </c>
      <c r="V328" s="49"/>
      <c r="W328" s="146"/>
      <c r="X328" s="104">
        <f t="shared" si="57"/>
        <v>5</v>
      </c>
      <c r="Y328" s="63">
        <f t="shared" si="58"/>
        <v>1</v>
      </c>
      <c r="Z328" s="103" t="str">
        <f>VLOOKUP(A328,Participanti!A:E,5,0)</f>
        <v>Gold</v>
      </c>
    </row>
    <row r="329" spans="1:26" x14ac:dyDescent="0.2">
      <c r="A329" s="42" t="s">
        <v>144</v>
      </c>
      <c r="B329" s="1" t="str">
        <f>VLOOKUP(A329,Participanti!A:B,2,0)</f>
        <v>M</v>
      </c>
      <c r="C329" s="61">
        <v>6</v>
      </c>
      <c r="D329" s="43">
        <v>31</v>
      </c>
      <c r="E329" s="44">
        <v>8.8819444444444451E-2</v>
      </c>
      <c r="F329" s="44">
        <v>8.8819444444444451E-2</v>
      </c>
      <c r="G329" s="59">
        <f t="shared" si="50"/>
        <v>8.8819444444444451E-2</v>
      </c>
      <c r="H329" s="45">
        <v>0</v>
      </c>
      <c r="I329" s="11">
        <f t="shared" si="55"/>
        <v>2.8651433691756273E-3</v>
      </c>
      <c r="J329" s="31">
        <f t="shared" si="56"/>
        <v>5</v>
      </c>
      <c r="K329" s="31">
        <f>IF(J329=0,0,IF(B329="F",VLOOKUP(I329,Barem!$G$2:$H$16,2,1),VLOOKUP(I329,Barem!$G$17:$H$31,2,1)))</f>
        <v>4.75</v>
      </c>
      <c r="L329" s="43">
        <v>4.5</v>
      </c>
      <c r="M329" s="93" t="s">
        <v>82</v>
      </c>
      <c r="N329" s="10">
        <f t="shared" si="54"/>
        <v>0.5</v>
      </c>
      <c r="O329" s="10">
        <f t="shared" si="54"/>
        <v>0.25</v>
      </c>
      <c r="P329" s="10">
        <f t="shared" si="54"/>
        <v>0.25</v>
      </c>
      <c r="Q329" s="33">
        <f>IF(B329="M",IF(AND(H329&gt;=200,H329&lt;500,I329&lt;Barem!$M$21),H329/1500,IF(AND(H329&gt;=500,H329&lt;750,I329&lt;Barem!$M$22),H329/1500,IF(AND(H329&gt;=750,H329&lt;1000,I329&lt;Barem!$M$23),H329/1500,IF(AND(H329&gt;=1000,H329&lt;1500,I329&lt;Barem!$M$24),H329/1500,IF(AND(H329&gt;=1500,H329&lt;2000,I329&lt;Barem!$M$25),H329/1500,IF(AND(H329&gt;=2000,H329&lt;3000,I329&lt;Barem!$M$26),H329/1500,IF(AND(H329&gt;=3000,I329&lt;Barem!$M$27),H329/1500,0))))))),IF(AND(H329&gt;=200,H329&lt;500,I329&lt;Barem!$N$21),H329/1500,IF(AND(H329&gt;=500,H329&lt;750,I329&lt;Barem!$N$22),H329/1500,IF(AND(H329&gt;=750,H329&lt;1000,I329&lt;Barem!$N$23),H329/1500,IF(AND(H329&gt;=1000,H329&lt;1500,I329&lt;Barem!$N$24),H329/1500,IF(AND(H329&gt;=1500,H329&lt;2000,I329&lt;Barem!$N$25),H329/1500,IF(AND(H329&gt;=2000,H329&lt;3000,I329&lt;Barem!$N$26),H329/1500,IF(AND(H329&gt;=3000,I329&lt;Barem!$N$27),H329/1500,0))))))))</f>
        <v>0</v>
      </c>
      <c r="R329" s="19">
        <f>IF(D329&gt;21,VLOOKUP(D329,Barem!$S$1:$T$141,2,1),0)</f>
        <v>0.5</v>
      </c>
      <c r="S329" s="102">
        <f>IF(D329&lt;1,0,IF(B329="F",VLOOKUP(I329,Barem!$W$2:$Y$13,2,1),VLOOKUP(I329,Barem!$W$14:$Y$25,2,1)))</f>
        <v>0</v>
      </c>
      <c r="T329" s="19">
        <f>VLOOKUP(A329,Participanti!A:C,3,0)</f>
        <v>0</v>
      </c>
      <c r="U329" s="17">
        <f t="shared" si="53"/>
        <v>5.3125</v>
      </c>
      <c r="V329" s="49"/>
      <c r="W329" s="146"/>
      <c r="X329" s="104">
        <f t="shared" si="57"/>
        <v>5</v>
      </c>
      <c r="Y329" s="63">
        <f t="shared" si="58"/>
        <v>1</v>
      </c>
      <c r="Z329" s="103" t="str">
        <f>VLOOKUP(A329,Participanti!A:E,5,0)</f>
        <v>Gold</v>
      </c>
    </row>
    <row r="330" spans="1:26" x14ac:dyDescent="0.2">
      <c r="A330" s="42" t="s">
        <v>13</v>
      </c>
      <c r="B330" s="1" t="str">
        <f>VLOOKUP(A330,Participanti!A:B,2,0)</f>
        <v>M</v>
      </c>
      <c r="C330" s="61">
        <v>6</v>
      </c>
      <c r="D330" s="43">
        <v>21.28</v>
      </c>
      <c r="E330" s="44">
        <v>0.13679398148148147</v>
      </c>
      <c r="F330" s="44">
        <v>0.15641203703703704</v>
      </c>
      <c r="G330" s="59">
        <f t="shared" si="50"/>
        <v>0.14660300925925926</v>
      </c>
      <c r="H330" s="45">
        <v>1029</v>
      </c>
      <c r="I330" s="11">
        <f t="shared" si="55"/>
        <v>6.8892391569200778E-3</v>
      </c>
      <c r="J330" s="31">
        <f t="shared" si="56"/>
        <v>5</v>
      </c>
      <c r="K330" s="31">
        <f>IF(J330=0,0,IF(B330="F",VLOOKUP(I330,Barem!$G$2:$H$16,2,1),VLOOKUP(I330,Barem!$G$17:$H$31,2,1)))</f>
        <v>0</v>
      </c>
      <c r="L330" s="43">
        <v>5</v>
      </c>
      <c r="M330" s="93" t="s">
        <v>83</v>
      </c>
      <c r="N330" s="10">
        <f t="shared" si="54"/>
        <v>0.25</v>
      </c>
      <c r="O330" s="10">
        <f t="shared" si="54"/>
        <v>0.25</v>
      </c>
      <c r="P330" s="10">
        <f t="shared" si="54"/>
        <v>0.5</v>
      </c>
      <c r="Q330" s="33">
        <f>IF(B330="M",IF(AND(H330&gt;=200,H330&lt;500,I330&lt;Barem!$M$21),H330/1500,IF(AND(H330&gt;=500,H330&lt;750,I330&lt;Barem!$M$22),H330/1500,IF(AND(H330&gt;=750,H330&lt;1000,I330&lt;Barem!$M$23),H330/1500,IF(AND(H330&gt;=1000,H330&lt;1500,I330&lt;Barem!$M$24),H330/1500,IF(AND(H330&gt;=1500,H330&lt;2000,I330&lt;Barem!$M$25),H330/1500,IF(AND(H330&gt;=2000,H330&lt;3000,I330&lt;Barem!$M$26),H330/1500,IF(AND(H330&gt;=3000,I330&lt;Barem!$M$27),H330/1500,0))))))),IF(AND(H330&gt;=200,H330&lt;500,I330&lt;Barem!$N$21),H330/1500,IF(AND(H330&gt;=500,H330&lt;750,I330&lt;Barem!$N$22),H330/1500,IF(AND(H330&gt;=750,H330&lt;1000,I330&lt;Barem!$N$23),H330/1500,IF(AND(H330&gt;=1000,H330&lt;1500,I330&lt;Barem!$N$24),H330/1500,IF(AND(H330&gt;=1500,H330&lt;2000,I330&lt;Barem!$N$25),H330/1500,IF(AND(H330&gt;=2000,H330&lt;3000,I330&lt;Barem!$N$26),H330/1500,IF(AND(H330&gt;=3000,I330&lt;Barem!$N$27),H330/1500,0))))))))</f>
        <v>0.68600000000000005</v>
      </c>
      <c r="R330" s="19">
        <f>IF(D330&gt;21,VLOOKUP(D330,Barem!$S$1:$T$141,2,1),0)</f>
        <v>0</v>
      </c>
      <c r="S330" s="102">
        <f>IF(D330&lt;1,0,IF(B330="F",VLOOKUP(I330,Barem!$W$2:$Y$13,2,1),VLOOKUP(I330,Barem!$W$14:$Y$25,2,1)))</f>
        <v>0</v>
      </c>
      <c r="T330" s="19">
        <f>VLOOKUP(A330,Participanti!A:C,3,0)</f>
        <v>0</v>
      </c>
      <c r="U330" s="17">
        <f t="shared" ref="U330:U359" si="59">IF(H330&lt;0,0,J330*N330+K330*O330+L330*P330+Q330+R330+S330+T330)</f>
        <v>4.4359999999999999</v>
      </c>
      <c r="V330" s="49"/>
      <c r="W330" s="146"/>
      <c r="X330" s="104">
        <f t="shared" si="57"/>
        <v>5</v>
      </c>
      <c r="Y330" s="63">
        <f t="shared" si="58"/>
        <v>1</v>
      </c>
      <c r="Z330" s="103" t="str">
        <f>VLOOKUP(A330,Participanti!A:E,5,0)</f>
        <v>Gold</v>
      </c>
    </row>
    <row r="331" spans="1:26" x14ac:dyDescent="0.2">
      <c r="A331" s="42" t="s">
        <v>343</v>
      </c>
      <c r="B331" s="1" t="str">
        <f>VLOOKUP(A331,Participanti!A:B,2,0)</f>
        <v>M</v>
      </c>
      <c r="C331" s="61">
        <v>6</v>
      </c>
      <c r="D331" s="43">
        <v>10.1</v>
      </c>
      <c r="E331" s="44">
        <v>3.4363425925925929E-2</v>
      </c>
      <c r="F331" s="44">
        <v>3.4363425925925929E-2</v>
      </c>
      <c r="G331" s="59">
        <f t="shared" si="50"/>
        <v>3.4363425925925929E-2</v>
      </c>
      <c r="H331" s="45">
        <v>19</v>
      </c>
      <c r="I331" s="11">
        <f t="shared" si="55"/>
        <v>3.4023193986065276E-3</v>
      </c>
      <c r="J331" s="31">
        <f t="shared" si="56"/>
        <v>2.4047619047619047</v>
      </c>
      <c r="K331" s="31">
        <f>IF(J331=0,0,IF(B331="F",VLOOKUP(I331,Barem!$G$2:$H$16,2,1),VLOOKUP(I331,Barem!$G$17:$H$31,2,1)))</f>
        <v>4</v>
      </c>
      <c r="L331" s="43">
        <v>4</v>
      </c>
      <c r="M331" s="93" t="str">
        <f>VLOOKUP(C331,Barem!K:Q,7,0)</f>
        <v>V</v>
      </c>
      <c r="N331" s="10">
        <f t="shared" ref="N331:P359" si="60">IF($M331=N$1,50%,25%)</f>
        <v>0.25</v>
      </c>
      <c r="O331" s="10">
        <f t="shared" si="60"/>
        <v>0.5</v>
      </c>
      <c r="P331" s="10">
        <f t="shared" si="60"/>
        <v>0.25</v>
      </c>
      <c r="Q331" s="33">
        <f>IF(B331="M",IF(AND(H331&gt;=200,H331&lt;500,I331&lt;Barem!$M$21),H331/1500,IF(AND(H331&gt;=500,H331&lt;750,I331&lt;Barem!$M$22),H331/1500,IF(AND(H331&gt;=750,H331&lt;1000,I331&lt;Barem!$M$23),H331/1500,IF(AND(H331&gt;=1000,H331&lt;1500,I331&lt;Barem!$M$24),H331/1500,IF(AND(H331&gt;=1500,H331&lt;2000,I331&lt;Barem!$M$25),H331/1500,IF(AND(H331&gt;=2000,H331&lt;3000,I331&lt;Barem!$M$26),H331/1500,IF(AND(H331&gt;=3000,I331&lt;Barem!$M$27),H331/1500,0))))))),IF(AND(H331&gt;=200,H331&lt;500,I331&lt;Barem!$N$21),H331/1500,IF(AND(H331&gt;=500,H331&lt;750,I331&lt;Barem!$N$22),H331/1500,IF(AND(H331&gt;=750,H331&lt;1000,I331&lt;Barem!$N$23),H331/1500,IF(AND(H331&gt;=1000,H331&lt;1500,I331&lt;Barem!$N$24),H331/1500,IF(AND(H331&gt;=1500,H331&lt;2000,I331&lt;Barem!$N$25),H331/1500,IF(AND(H331&gt;=2000,H331&lt;3000,I331&lt;Barem!$N$26),H331/1500,IF(AND(H331&gt;=3000,I331&lt;Barem!$N$27),H331/1500,0))))))))</f>
        <v>0</v>
      </c>
      <c r="R331" s="19">
        <f>IF(D331&gt;21,VLOOKUP(D331,Barem!$S$1:$T$141,2,1),0)</f>
        <v>0</v>
      </c>
      <c r="S331" s="102">
        <f>IF(D331&lt;1,0,IF(B331="F",VLOOKUP(I331,Barem!$W$2:$Y$13,2,1),VLOOKUP(I331,Barem!$W$14:$Y$25,2,1)))</f>
        <v>0</v>
      </c>
      <c r="T331" s="19">
        <f>VLOOKUP(A331,Participanti!A:C,3,0)</f>
        <v>0.7</v>
      </c>
      <c r="U331" s="17">
        <f t="shared" si="59"/>
        <v>4.3011904761904765</v>
      </c>
      <c r="V331" s="49"/>
      <c r="W331" s="146"/>
      <c r="X331" s="104">
        <f t="shared" si="57"/>
        <v>5</v>
      </c>
      <c r="Y331" s="63">
        <f t="shared" si="58"/>
        <v>1</v>
      </c>
      <c r="Z331" s="103" t="str">
        <f>VLOOKUP(A331,Participanti!A:E,5,0)</f>
        <v>Gold</v>
      </c>
    </row>
    <row r="332" spans="1:26" x14ac:dyDescent="0.2">
      <c r="A332" s="42" t="s">
        <v>10</v>
      </c>
      <c r="B332" s="1" t="str">
        <f>VLOOKUP(A332,Participanti!A:B,2,0)</f>
        <v>F</v>
      </c>
      <c r="C332" s="61">
        <v>6</v>
      </c>
      <c r="D332" s="43">
        <v>6.28</v>
      </c>
      <c r="E332" s="44">
        <v>1.8935185185185187E-2</v>
      </c>
      <c r="F332" s="44">
        <v>2.0370370370370372E-2</v>
      </c>
      <c r="G332" s="59">
        <f t="shared" ref="G332:G396" si="61">AVERAGE(E332:F332)</f>
        <v>1.9652777777777779E-2</v>
      </c>
      <c r="H332" s="45">
        <v>2</v>
      </c>
      <c r="I332" s="11">
        <f t="shared" si="55"/>
        <v>3.1294232130219392E-3</v>
      </c>
      <c r="J332" s="31">
        <f t="shared" si="56"/>
        <v>1.57</v>
      </c>
      <c r="K332" s="31">
        <f>IF(J332=0,0,IF(B332="F",VLOOKUP(I332,Barem!$G$2:$H$16,2,1),VLOOKUP(I332,Barem!$G$17:$H$31,2,1)))</f>
        <v>5</v>
      </c>
      <c r="L332" s="43">
        <v>5</v>
      </c>
      <c r="M332" s="93" t="str">
        <f>VLOOKUP(C332,Barem!K:Q,7,0)</f>
        <v>V</v>
      </c>
      <c r="N332" s="10">
        <f t="shared" si="60"/>
        <v>0.25</v>
      </c>
      <c r="O332" s="10">
        <f t="shared" si="60"/>
        <v>0.5</v>
      </c>
      <c r="P332" s="10">
        <f t="shared" si="60"/>
        <v>0.25</v>
      </c>
      <c r="Q332" s="33">
        <f>IF(B332="M",IF(AND(H332&gt;=200,H332&lt;500,I332&lt;Barem!$M$21),H332/1500,IF(AND(H332&gt;=500,H332&lt;750,I332&lt;Barem!$M$22),H332/1500,IF(AND(H332&gt;=750,H332&lt;1000,I332&lt;Barem!$M$23),H332/1500,IF(AND(H332&gt;=1000,H332&lt;1500,I332&lt;Barem!$M$24),H332/1500,IF(AND(H332&gt;=1500,H332&lt;2000,I332&lt;Barem!$M$25),H332/1500,IF(AND(H332&gt;=2000,H332&lt;3000,I332&lt;Barem!$M$26),H332/1500,IF(AND(H332&gt;=3000,I332&lt;Barem!$M$27),H332/1500,0))))))),IF(AND(H332&gt;=200,H332&lt;500,I332&lt;Barem!$N$21),H332/1500,IF(AND(H332&gt;=500,H332&lt;750,I332&lt;Barem!$N$22),H332/1500,IF(AND(H332&gt;=750,H332&lt;1000,I332&lt;Barem!$N$23),H332/1500,IF(AND(H332&gt;=1000,H332&lt;1500,I332&lt;Barem!$N$24),H332/1500,IF(AND(H332&gt;=1500,H332&lt;2000,I332&lt;Barem!$N$25),H332/1500,IF(AND(H332&gt;=2000,H332&lt;3000,I332&lt;Barem!$N$26),H332/1500,IF(AND(H332&gt;=3000,I332&lt;Barem!$N$27),H332/1500,0))))))))</f>
        <v>0</v>
      </c>
      <c r="R332" s="19">
        <f>IF(D332&gt;21,VLOOKUP(D332,Barem!$S$1:$T$141,2,1),0)</f>
        <v>0</v>
      </c>
      <c r="S332" s="102">
        <f>IF(D332&lt;1,0,IF(B332="F",VLOOKUP(I332,Barem!$W$2:$Y$13,2,1),VLOOKUP(I332,Barem!$W$14:$Y$25,2,1)))</f>
        <v>0.15000000000000002</v>
      </c>
      <c r="T332" s="19">
        <f>VLOOKUP(A332,Participanti!A:C,3,0)</f>
        <v>0</v>
      </c>
      <c r="U332" s="17">
        <f t="shared" si="59"/>
        <v>4.2925000000000004</v>
      </c>
      <c r="V332" s="49"/>
      <c r="W332" s="146"/>
      <c r="X332" s="104">
        <f t="shared" si="57"/>
        <v>2</v>
      </c>
      <c r="Y332" s="63">
        <f t="shared" si="58"/>
        <v>1</v>
      </c>
      <c r="Z332" s="103" t="str">
        <f>VLOOKUP(A332,Participanti!A:E,5,0)</f>
        <v>Gold</v>
      </c>
    </row>
    <row r="333" spans="1:26" x14ac:dyDescent="0.2">
      <c r="A333" s="42" t="s">
        <v>182</v>
      </c>
      <c r="B333" s="1" t="str">
        <f>VLOOKUP(A333,Participanti!A:B,2,0)</f>
        <v>M</v>
      </c>
      <c r="C333" s="61">
        <v>6</v>
      </c>
      <c r="D333" s="43">
        <v>27.03</v>
      </c>
      <c r="E333" s="44">
        <v>0.10972222222222222</v>
      </c>
      <c r="F333" s="44">
        <v>0.12296296296296297</v>
      </c>
      <c r="G333" s="59">
        <f t="shared" si="61"/>
        <v>0.11634259259259259</v>
      </c>
      <c r="H333" s="45">
        <v>70</v>
      </c>
      <c r="I333" s="11">
        <f t="shared" si="55"/>
        <v>4.3042024636549235E-3</v>
      </c>
      <c r="J333" s="31">
        <f t="shared" si="56"/>
        <v>5</v>
      </c>
      <c r="K333" s="31">
        <f>IF(J333=0,0,IF(B333="F",VLOOKUP(I333,Barem!$G$2:$H$16,2,1),VLOOKUP(I333,Barem!$G$17:$H$31,2,1)))</f>
        <v>2.5</v>
      </c>
      <c r="L333" s="43">
        <v>5</v>
      </c>
      <c r="M333" s="93" t="s">
        <v>83</v>
      </c>
      <c r="N333" s="10">
        <f t="shared" si="60"/>
        <v>0.25</v>
      </c>
      <c r="O333" s="10">
        <f t="shared" si="60"/>
        <v>0.25</v>
      </c>
      <c r="P333" s="10">
        <f t="shared" si="60"/>
        <v>0.5</v>
      </c>
      <c r="Q333" s="33">
        <f>IF(B333="M",IF(AND(H333&gt;=200,H333&lt;500,I333&lt;Barem!$M$21),H333/1500,IF(AND(H333&gt;=500,H333&lt;750,I333&lt;Barem!$M$22),H333/1500,IF(AND(H333&gt;=750,H333&lt;1000,I333&lt;Barem!$M$23),H333/1500,IF(AND(H333&gt;=1000,H333&lt;1500,I333&lt;Barem!$M$24),H333/1500,IF(AND(H333&gt;=1500,H333&lt;2000,I333&lt;Barem!$M$25),H333/1500,IF(AND(H333&gt;=2000,H333&lt;3000,I333&lt;Barem!$M$26),H333/1500,IF(AND(H333&gt;=3000,I333&lt;Barem!$M$27),H333/1500,0))))))),IF(AND(H333&gt;=200,H333&lt;500,I333&lt;Barem!$N$21),H333/1500,IF(AND(H333&gt;=500,H333&lt;750,I333&lt;Barem!$N$22),H333/1500,IF(AND(H333&gt;=750,H333&lt;1000,I333&lt;Barem!$N$23),H333/1500,IF(AND(H333&gt;=1000,H333&lt;1500,I333&lt;Barem!$N$24),H333/1500,IF(AND(H333&gt;=1500,H333&lt;2000,I333&lt;Barem!$N$25),H333/1500,IF(AND(H333&gt;=2000,H333&lt;3000,I333&lt;Barem!$N$26),H333/1500,IF(AND(H333&gt;=3000,I333&lt;Barem!$N$27),H333/1500,0))))))))</f>
        <v>0</v>
      </c>
      <c r="R333" s="19">
        <f>IF(D333&gt;21,VLOOKUP(D333,Barem!$S$1:$T$141,2,1),0)</f>
        <v>0.3</v>
      </c>
      <c r="S333" s="102">
        <f>IF(D333&lt;1,0,IF(B333="F",VLOOKUP(I333,Barem!$W$2:$Y$13,2,1),VLOOKUP(I333,Barem!$W$14:$Y$25,2,1)))</f>
        <v>0</v>
      </c>
      <c r="T333" s="19">
        <f>VLOOKUP(A333,Participanti!A:C,3,0)</f>
        <v>0</v>
      </c>
      <c r="U333" s="17">
        <f t="shared" si="59"/>
        <v>4.6749999999999998</v>
      </c>
      <c r="V333" s="49"/>
      <c r="W333" s="146"/>
      <c r="X333" s="104">
        <f t="shared" si="57"/>
        <v>5</v>
      </c>
      <c r="Y333" s="63">
        <f t="shared" si="58"/>
        <v>1</v>
      </c>
      <c r="Z333" s="103" t="str">
        <f>VLOOKUP(A333,Participanti!A:E,5,0)</f>
        <v>Gold</v>
      </c>
    </row>
    <row r="334" spans="1:26" x14ac:dyDescent="0.2">
      <c r="A334" s="42" t="s">
        <v>7</v>
      </c>
      <c r="B334" s="1" t="str">
        <f>VLOOKUP(A334,Participanti!A:B,2,0)</f>
        <v>M</v>
      </c>
      <c r="C334" s="61">
        <v>6</v>
      </c>
      <c r="D334" s="43">
        <v>42.54</v>
      </c>
      <c r="E334" s="44">
        <v>0.40025462962962965</v>
      </c>
      <c r="F334" s="44">
        <v>0.43702546296296296</v>
      </c>
      <c r="G334" s="59">
        <f t="shared" si="61"/>
        <v>0.41864004629629631</v>
      </c>
      <c r="H334" s="45">
        <v>2129</v>
      </c>
      <c r="I334" s="11">
        <f t="shared" si="55"/>
        <v>9.8410918264291557E-3</v>
      </c>
      <c r="J334" s="31">
        <f t="shared" si="56"/>
        <v>5</v>
      </c>
      <c r="K334" s="31">
        <f>IF(J334=0,0,IF(B334="F",VLOOKUP(I334,Barem!$G$2:$H$16,2,1),VLOOKUP(I334,Barem!$G$17:$H$31,2,1)))</f>
        <v>0</v>
      </c>
      <c r="L334" s="43">
        <v>0.5</v>
      </c>
      <c r="M334" s="93" t="str">
        <f>VLOOKUP(C334,Barem!K:Q,7,0)</f>
        <v>V</v>
      </c>
      <c r="N334" s="10">
        <f t="shared" si="60"/>
        <v>0.25</v>
      </c>
      <c r="O334" s="10">
        <f t="shared" si="60"/>
        <v>0.5</v>
      </c>
      <c r="P334" s="10">
        <f t="shared" si="60"/>
        <v>0.25</v>
      </c>
      <c r="Q334" s="33">
        <f>IF(B334="M",IF(AND(H334&gt;=200,H334&lt;500,I334&lt;Barem!$M$21),H334/1500,IF(AND(H334&gt;=500,H334&lt;750,I334&lt;Barem!$M$22),H334/1500,IF(AND(H334&gt;=750,H334&lt;1000,I334&lt;Barem!$M$23),H334/1500,IF(AND(H334&gt;=1000,H334&lt;1500,I334&lt;Barem!$M$24),H334/1500,IF(AND(H334&gt;=1500,H334&lt;2000,I334&lt;Barem!$M$25),H334/1500,IF(AND(H334&gt;=2000,H334&lt;3000,I334&lt;Barem!$M$26),H334/1500,IF(AND(H334&gt;=3000,I334&lt;Barem!$M$27),H334/1500,0))))))),IF(AND(H334&gt;=200,H334&lt;500,I334&lt;Barem!$N$21),H334/1500,IF(AND(H334&gt;=500,H334&lt;750,I334&lt;Barem!$N$22),H334/1500,IF(AND(H334&gt;=750,H334&lt;1000,I334&lt;Barem!$N$23),H334/1500,IF(AND(H334&gt;=1000,H334&lt;1500,I334&lt;Barem!$N$24),H334/1500,IF(AND(H334&gt;=1500,H334&lt;2000,I334&lt;Barem!$N$25),H334/1500,IF(AND(H334&gt;=2000,H334&lt;3000,I334&lt;Barem!$N$26),H334/1500,IF(AND(H334&gt;=3000,I334&lt;Barem!$N$27),H334/1500,0))))))))</f>
        <v>1.4193333333333333</v>
      </c>
      <c r="R334" s="19">
        <f>IF(D334&gt;21,VLOOKUP(D334,Barem!$S$1:$T$141,2,1),0)</f>
        <v>1</v>
      </c>
      <c r="S334" s="102">
        <f>IF(D334&lt;1,0,IF(B334="F",VLOOKUP(I334,Barem!$W$2:$Y$13,2,1),VLOOKUP(I334,Barem!$W$14:$Y$25,2,1)))</f>
        <v>0</v>
      </c>
      <c r="T334" s="19">
        <f>VLOOKUP(A334,Participanti!A:C,3,0)</f>
        <v>0.4</v>
      </c>
      <c r="U334" s="17">
        <f t="shared" si="59"/>
        <v>4.1943333333333337</v>
      </c>
      <c r="V334" s="49"/>
      <c r="W334" s="146"/>
      <c r="X334" s="104">
        <f t="shared" si="57"/>
        <v>5</v>
      </c>
      <c r="Y334" s="63">
        <f t="shared" si="58"/>
        <v>1</v>
      </c>
      <c r="Z334" s="103" t="str">
        <f>VLOOKUP(A334,Participanti!A:E,5,0)</f>
        <v>Gold</v>
      </c>
    </row>
    <row r="335" spans="1:26" x14ac:dyDescent="0.2">
      <c r="A335" s="42" t="s">
        <v>315</v>
      </c>
      <c r="B335" s="1" t="str">
        <f>VLOOKUP(A335,Participanti!A:B,2,0)</f>
        <v>F</v>
      </c>
      <c r="C335" s="61">
        <v>6</v>
      </c>
      <c r="D335" s="43">
        <v>25.03</v>
      </c>
      <c r="E335" s="44">
        <v>9.7418981481481481E-2</v>
      </c>
      <c r="F335" s="44">
        <v>9.959490740740741E-2</v>
      </c>
      <c r="G335" s="59">
        <f t="shared" si="61"/>
        <v>9.8506944444444439E-2</v>
      </c>
      <c r="H335" s="45">
        <v>100</v>
      </c>
      <c r="I335" s="11">
        <f t="shared" si="55"/>
        <v>3.9355551116438047E-3</v>
      </c>
      <c r="J335" s="31">
        <f t="shared" si="56"/>
        <v>5</v>
      </c>
      <c r="K335" s="31">
        <f>IF(J335=0,0,IF(B335="F",VLOOKUP(I335,Barem!$G$2:$H$16,2,1),VLOOKUP(I335,Barem!$G$17:$H$31,2,1)))</f>
        <v>3.75</v>
      </c>
      <c r="L335" s="43">
        <v>4.75</v>
      </c>
      <c r="M335" s="93" t="s">
        <v>83</v>
      </c>
      <c r="N335" s="10">
        <f t="shared" si="60"/>
        <v>0.25</v>
      </c>
      <c r="O335" s="10">
        <f t="shared" si="60"/>
        <v>0.25</v>
      </c>
      <c r="P335" s="10">
        <f t="shared" si="60"/>
        <v>0.5</v>
      </c>
      <c r="Q335" s="33">
        <f>IF(B335="M",IF(AND(H335&gt;=200,H335&lt;500,I335&lt;Barem!$M$21),H335/1500,IF(AND(H335&gt;=500,H335&lt;750,I335&lt;Barem!$M$22),H335/1500,IF(AND(H335&gt;=750,H335&lt;1000,I335&lt;Barem!$M$23),H335/1500,IF(AND(H335&gt;=1000,H335&lt;1500,I335&lt;Barem!$M$24),H335/1500,IF(AND(H335&gt;=1500,H335&lt;2000,I335&lt;Barem!$M$25),H335/1500,IF(AND(H335&gt;=2000,H335&lt;3000,I335&lt;Barem!$M$26),H335/1500,IF(AND(H335&gt;=3000,I335&lt;Barem!$M$27),H335/1500,0))))))),IF(AND(H335&gt;=200,H335&lt;500,I335&lt;Barem!$N$21),H335/1500,IF(AND(H335&gt;=500,H335&lt;750,I335&lt;Barem!$N$22),H335/1500,IF(AND(H335&gt;=750,H335&lt;1000,I335&lt;Barem!$N$23),H335/1500,IF(AND(H335&gt;=1000,H335&lt;1500,I335&lt;Barem!$N$24),H335/1500,IF(AND(H335&gt;=1500,H335&lt;2000,I335&lt;Barem!$N$25),H335/1500,IF(AND(H335&gt;=2000,H335&lt;3000,I335&lt;Barem!$N$26),H335/1500,IF(AND(H335&gt;=3000,I335&lt;Barem!$N$27),H335/1500,0))))))))</f>
        <v>0</v>
      </c>
      <c r="R335" s="19">
        <f>IF(D335&gt;21,VLOOKUP(D335,Barem!$S$1:$T$141,2,1),0)</f>
        <v>0.2</v>
      </c>
      <c r="S335" s="102">
        <f>IF(D335&lt;1,0,IF(B335="F",VLOOKUP(I335,Barem!$W$2:$Y$13,2,1),VLOOKUP(I335,Barem!$W$14:$Y$25,2,1)))</f>
        <v>0</v>
      </c>
      <c r="T335" s="19">
        <f>VLOOKUP(A335,Participanti!A:C,3,0)</f>
        <v>0</v>
      </c>
      <c r="U335" s="17">
        <f t="shared" si="59"/>
        <v>4.7625000000000002</v>
      </c>
      <c r="V335" s="49"/>
      <c r="W335" s="146"/>
      <c r="X335" s="104">
        <f t="shared" si="57"/>
        <v>5</v>
      </c>
      <c r="Y335" s="63">
        <f t="shared" si="58"/>
        <v>1</v>
      </c>
      <c r="Z335" s="103" t="str">
        <f>VLOOKUP(A335,Participanti!A:E,5,0)</f>
        <v>Gold</v>
      </c>
    </row>
    <row r="336" spans="1:26" x14ac:dyDescent="0.2">
      <c r="A336" s="42" t="s">
        <v>200</v>
      </c>
      <c r="B336" s="1" t="str">
        <f>VLOOKUP(A336,Participanti!A:B,2,0)</f>
        <v>F</v>
      </c>
      <c r="C336" s="61">
        <v>6</v>
      </c>
      <c r="D336" s="43">
        <v>9.49</v>
      </c>
      <c r="E336" s="44">
        <v>3.875E-2</v>
      </c>
      <c r="F336" s="44">
        <v>3.875E-2</v>
      </c>
      <c r="G336" s="59">
        <f t="shared" si="61"/>
        <v>3.875E-2</v>
      </c>
      <c r="H336" s="45">
        <v>2</v>
      </c>
      <c r="I336" s="11">
        <f t="shared" si="55"/>
        <v>4.0832455216016856E-3</v>
      </c>
      <c r="J336" s="31">
        <f t="shared" si="56"/>
        <v>2.3725000000000001</v>
      </c>
      <c r="K336" s="31">
        <f>IF(J336=0,0,IF(B336="F",VLOOKUP(I336,Barem!$G$2:$H$16,2,1),VLOOKUP(I336,Barem!$G$17:$H$31,2,1)))</f>
        <v>3.5</v>
      </c>
      <c r="L336" s="43">
        <v>5</v>
      </c>
      <c r="M336" s="93" t="s">
        <v>83</v>
      </c>
      <c r="N336" s="10">
        <f t="shared" si="60"/>
        <v>0.25</v>
      </c>
      <c r="O336" s="10">
        <f t="shared" si="60"/>
        <v>0.25</v>
      </c>
      <c r="P336" s="10">
        <f t="shared" si="60"/>
        <v>0.5</v>
      </c>
      <c r="Q336" s="33">
        <f>IF(B336="M",IF(AND(H336&gt;=200,H336&lt;500,I336&lt;Barem!$M$21),H336/1500,IF(AND(H336&gt;=500,H336&lt;750,I336&lt;Barem!$M$22),H336/1500,IF(AND(H336&gt;=750,H336&lt;1000,I336&lt;Barem!$M$23),H336/1500,IF(AND(H336&gt;=1000,H336&lt;1500,I336&lt;Barem!$M$24),H336/1500,IF(AND(H336&gt;=1500,H336&lt;2000,I336&lt;Barem!$M$25),H336/1500,IF(AND(H336&gt;=2000,H336&lt;3000,I336&lt;Barem!$M$26),H336/1500,IF(AND(H336&gt;=3000,I336&lt;Barem!$M$27),H336/1500,0))))))),IF(AND(H336&gt;=200,H336&lt;500,I336&lt;Barem!$N$21),H336/1500,IF(AND(H336&gt;=500,H336&lt;750,I336&lt;Barem!$N$22),H336/1500,IF(AND(H336&gt;=750,H336&lt;1000,I336&lt;Barem!$N$23),H336/1500,IF(AND(H336&gt;=1000,H336&lt;1500,I336&lt;Barem!$N$24),H336/1500,IF(AND(H336&gt;=1500,H336&lt;2000,I336&lt;Barem!$N$25),H336/1500,IF(AND(H336&gt;=2000,H336&lt;3000,I336&lt;Barem!$N$26),H336/1500,IF(AND(H336&gt;=3000,I336&lt;Barem!$N$27),H336/1500,0))))))))</f>
        <v>0</v>
      </c>
      <c r="R336" s="19">
        <f>IF(D336&gt;21,VLOOKUP(D336,Barem!$S$1:$T$141,2,1),0)</f>
        <v>0</v>
      </c>
      <c r="S336" s="102">
        <f>IF(D336&lt;1,0,IF(B336="F",VLOOKUP(I336,Barem!$W$2:$Y$13,2,1),VLOOKUP(I336,Barem!$W$14:$Y$25,2,1)))</f>
        <v>0</v>
      </c>
      <c r="T336" s="19">
        <f>VLOOKUP(A336,Participanti!A:C,3,0)</f>
        <v>0</v>
      </c>
      <c r="U336" s="17">
        <f t="shared" si="59"/>
        <v>3.9681250000000001</v>
      </c>
      <c r="V336" s="49"/>
      <c r="W336" s="146"/>
      <c r="X336" s="104">
        <f t="shared" si="57"/>
        <v>5</v>
      </c>
      <c r="Y336" s="63">
        <f t="shared" si="58"/>
        <v>1</v>
      </c>
      <c r="Z336" s="103" t="str">
        <f>VLOOKUP(A336,Participanti!A:E,5,0)</f>
        <v>Gold</v>
      </c>
    </row>
    <row r="337" spans="1:26" x14ac:dyDescent="0.2">
      <c r="A337" s="42" t="s">
        <v>164</v>
      </c>
      <c r="B337" s="1" t="str">
        <f>VLOOKUP(A337,Participanti!A:B,2,0)</f>
        <v>M</v>
      </c>
      <c r="C337" s="61">
        <v>6</v>
      </c>
      <c r="D337" s="43">
        <v>11.6</v>
      </c>
      <c r="E337" s="44">
        <v>3.5856481481481482E-2</v>
      </c>
      <c r="F337" s="44">
        <v>3.5856481481481482E-2</v>
      </c>
      <c r="G337" s="59">
        <f t="shared" si="61"/>
        <v>3.5856481481481482E-2</v>
      </c>
      <c r="H337" s="45">
        <v>53</v>
      </c>
      <c r="I337" s="11">
        <f t="shared" si="55"/>
        <v>3.0910759897828863E-3</v>
      </c>
      <c r="J337" s="31">
        <f t="shared" si="56"/>
        <v>2.7619047619047619</v>
      </c>
      <c r="K337" s="31">
        <f>IF(J337=0,0,IF(B337="F",VLOOKUP(I337,Barem!$G$2:$H$16,2,1),VLOOKUP(I337,Barem!$G$17:$H$31,2,1)))</f>
        <v>4.5</v>
      </c>
      <c r="L337" s="43">
        <v>4.5</v>
      </c>
      <c r="M337" s="93" t="str">
        <f>VLOOKUP(C337,Barem!K:Q,7,0)</f>
        <v>V</v>
      </c>
      <c r="N337" s="10">
        <f t="shared" si="60"/>
        <v>0.25</v>
      </c>
      <c r="O337" s="10">
        <f t="shared" si="60"/>
        <v>0.5</v>
      </c>
      <c r="P337" s="10">
        <f t="shared" si="60"/>
        <v>0.25</v>
      </c>
      <c r="Q337" s="33">
        <f>IF(B337="M",IF(AND(H337&gt;=200,H337&lt;500,I337&lt;Barem!$M$21),H337/1500,IF(AND(H337&gt;=500,H337&lt;750,I337&lt;Barem!$M$22),H337/1500,IF(AND(H337&gt;=750,H337&lt;1000,I337&lt;Barem!$M$23),H337/1500,IF(AND(H337&gt;=1000,H337&lt;1500,I337&lt;Barem!$M$24),H337/1500,IF(AND(H337&gt;=1500,H337&lt;2000,I337&lt;Barem!$M$25),H337/1500,IF(AND(H337&gt;=2000,H337&lt;3000,I337&lt;Barem!$M$26),H337/1500,IF(AND(H337&gt;=3000,I337&lt;Barem!$M$27),H337/1500,0))))))),IF(AND(H337&gt;=200,H337&lt;500,I337&lt;Barem!$N$21),H337/1500,IF(AND(H337&gt;=500,H337&lt;750,I337&lt;Barem!$N$22),H337/1500,IF(AND(H337&gt;=750,H337&lt;1000,I337&lt;Barem!$N$23),H337/1500,IF(AND(H337&gt;=1000,H337&lt;1500,I337&lt;Barem!$N$24),H337/1500,IF(AND(H337&gt;=1500,H337&lt;2000,I337&lt;Barem!$N$25),H337/1500,IF(AND(H337&gt;=2000,H337&lt;3000,I337&lt;Barem!$N$26),H337/1500,IF(AND(H337&gt;=3000,I337&lt;Barem!$N$27),H337/1500,0))))))))</f>
        <v>0</v>
      </c>
      <c r="R337" s="19">
        <f>IF(D337&gt;21,VLOOKUP(D337,Barem!$S$1:$T$141,2,1),0)</f>
        <v>0</v>
      </c>
      <c r="S337" s="102">
        <f>IF(D337&lt;1,0,IF(B337="F",VLOOKUP(I337,Barem!$W$2:$Y$13,2,1),VLOOKUP(I337,Barem!$W$14:$Y$25,2,1)))</f>
        <v>0</v>
      </c>
      <c r="T337" s="19">
        <f>VLOOKUP(A337,Participanti!A:C,3,0)</f>
        <v>0</v>
      </c>
      <c r="U337" s="17">
        <f t="shared" si="59"/>
        <v>4.0654761904761907</v>
      </c>
      <c r="V337" s="49"/>
      <c r="W337" s="146"/>
      <c r="X337" s="104">
        <f t="shared" si="57"/>
        <v>5</v>
      </c>
      <c r="Y337" s="63">
        <f t="shared" si="58"/>
        <v>1</v>
      </c>
      <c r="Z337" s="103" t="str">
        <f>VLOOKUP(A337,Participanti!A:E,5,0)</f>
        <v>Gold</v>
      </c>
    </row>
    <row r="338" spans="1:26" x14ac:dyDescent="0.2">
      <c r="A338" s="42" t="s">
        <v>231</v>
      </c>
      <c r="B338" s="1" t="str">
        <f>VLOOKUP(A338,Participanti!A:B,2,0)</f>
        <v>M</v>
      </c>
      <c r="C338" s="61">
        <v>6</v>
      </c>
      <c r="D338" s="43">
        <v>22.72</v>
      </c>
      <c r="E338" s="44">
        <v>9.3333333333333338E-2</v>
      </c>
      <c r="F338" s="44">
        <v>0.10858796296296297</v>
      </c>
      <c r="G338" s="59">
        <f t="shared" si="61"/>
        <v>0.10096064814814815</v>
      </c>
      <c r="H338" s="45">
        <v>85</v>
      </c>
      <c r="I338" s="11">
        <f t="shared" si="55"/>
        <v>4.443690499478352E-3</v>
      </c>
      <c r="J338" s="31">
        <f t="shared" si="56"/>
        <v>5</v>
      </c>
      <c r="K338" s="31">
        <f>IF(J338=0,0,IF(B338="F",VLOOKUP(I338,Barem!$G$2:$H$16,2,1),VLOOKUP(I338,Barem!$G$17:$H$31,2,1)))</f>
        <v>2</v>
      </c>
      <c r="L338" s="43">
        <v>3.5</v>
      </c>
      <c r="M338" s="93" t="s">
        <v>82</v>
      </c>
      <c r="N338" s="10">
        <f t="shared" si="60"/>
        <v>0.5</v>
      </c>
      <c r="O338" s="10">
        <f t="shared" si="60"/>
        <v>0.25</v>
      </c>
      <c r="P338" s="10">
        <f t="shared" si="60"/>
        <v>0.25</v>
      </c>
      <c r="Q338" s="33">
        <f>IF(B338="M",IF(AND(H338&gt;=200,H338&lt;500,I338&lt;Barem!$M$21),H338/1500,IF(AND(H338&gt;=500,H338&lt;750,I338&lt;Barem!$M$22),H338/1500,IF(AND(H338&gt;=750,H338&lt;1000,I338&lt;Barem!$M$23),H338/1500,IF(AND(H338&gt;=1000,H338&lt;1500,I338&lt;Barem!$M$24),H338/1500,IF(AND(H338&gt;=1500,H338&lt;2000,I338&lt;Barem!$M$25),H338/1500,IF(AND(H338&gt;=2000,H338&lt;3000,I338&lt;Barem!$M$26),H338/1500,IF(AND(H338&gt;=3000,I338&lt;Barem!$M$27),H338/1500,0))))))),IF(AND(H338&gt;=200,H338&lt;500,I338&lt;Barem!$N$21),H338/1500,IF(AND(H338&gt;=500,H338&lt;750,I338&lt;Barem!$N$22),H338/1500,IF(AND(H338&gt;=750,H338&lt;1000,I338&lt;Barem!$N$23),H338/1500,IF(AND(H338&gt;=1000,H338&lt;1500,I338&lt;Barem!$N$24),H338/1500,IF(AND(H338&gt;=1500,H338&lt;2000,I338&lt;Barem!$N$25),H338/1500,IF(AND(H338&gt;=2000,H338&lt;3000,I338&lt;Barem!$N$26),H338/1500,IF(AND(H338&gt;=3000,I338&lt;Barem!$N$27),H338/1500,0))))))))</f>
        <v>0</v>
      </c>
      <c r="R338" s="19">
        <f>IF(D338&gt;21,VLOOKUP(D338,Barem!$S$1:$T$141,2,1),0)</f>
        <v>0</v>
      </c>
      <c r="S338" s="102">
        <f>IF(D338&lt;1,0,IF(B338="F",VLOOKUP(I338,Barem!$W$2:$Y$13,2,1),VLOOKUP(I338,Barem!$W$14:$Y$25,2,1)))</f>
        <v>0</v>
      </c>
      <c r="T338" s="19">
        <f>VLOOKUP(A338,Participanti!A:C,3,0)</f>
        <v>0</v>
      </c>
      <c r="U338" s="17">
        <f t="shared" si="59"/>
        <v>3.875</v>
      </c>
      <c r="V338" s="49"/>
      <c r="W338" s="146"/>
      <c r="X338" s="104">
        <f t="shared" si="57"/>
        <v>5</v>
      </c>
      <c r="Y338" s="63">
        <f t="shared" si="58"/>
        <v>1</v>
      </c>
      <c r="Z338" s="103" t="str">
        <f>VLOOKUP(A338,Participanti!A:E,5,0)</f>
        <v>Gold</v>
      </c>
    </row>
    <row r="339" spans="1:26" x14ac:dyDescent="0.2">
      <c r="A339" s="42" t="s">
        <v>336</v>
      </c>
      <c r="B339" s="1" t="str">
        <f>VLOOKUP(A339,Participanti!A:B,2,0)</f>
        <v>M</v>
      </c>
      <c r="C339" s="61">
        <v>6</v>
      </c>
      <c r="D339" s="43">
        <v>31.21</v>
      </c>
      <c r="E339" s="44">
        <v>0.10582175925925925</v>
      </c>
      <c r="F339" s="44">
        <v>0.10655092592592592</v>
      </c>
      <c r="G339" s="59">
        <f t="shared" si="61"/>
        <v>0.10618634259259259</v>
      </c>
      <c r="H339" s="45">
        <v>649</v>
      </c>
      <c r="I339" s="11">
        <f t="shared" si="55"/>
        <v>3.4023179299132516E-3</v>
      </c>
      <c r="J339" s="31">
        <f t="shared" si="56"/>
        <v>5</v>
      </c>
      <c r="K339" s="31">
        <f>IF(J339=0,0,IF(B339="F",VLOOKUP(I339,Barem!$G$2:$H$16,2,1),VLOOKUP(I339,Barem!$G$17:$H$31,2,1)))</f>
        <v>4</v>
      </c>
      <c r="L339" s="43">
        <v>2.75</v>
      </c>
      <c r="M339" s="93" t="s">
        <v>83</v>
      </c>
      <c r="N339" s="10">
        <f t="shared" si="60"/>
        <v>0.25</v>
      </c>
      <c r="O339" s="10">
        <f t="shared" si="60"/>
        <v>0.25</v>
      </c>
      <c r="P339" s="10">
        <f t="shared" si="60"/>
        <v>0.5</v>
      </c>
      <c r="Q339" s="33">
        <f>IF(B339="M",IF(AND(H339&gt;=200,H339&lt;500,I339&lt;Barem!$M$21),H339/1500,IF(AND(H339&gt;=500,H339&lt;750,I339&lt;Barem!$M$22),H339/1500,IF(AND(H339&gt;=750,H339&lt;1000,I339&lt;Barem!$M$23),H339/1500,IF(AND(H339&gt;=1000,H339&lt;1500,I339&lt;Barem!$M$24),H339/1500,IF(AND(H339&gt;=1500,H339&lt;2000,I339&lt;Barem!$M$25),H339/1500,IF(AND(H339&gt;=2000,H339&lt;3000,I339&lt;Barem!$M$26),H339/1500,IF(AND(H339&gt;=3000,I339&lt;Barem!$M$27),H339/1500,0))))))),IF(AND(H339&gt;=200,H339&lt;500,I339&lt;Barem!$N$21),H339/1500,IF(AND(H339&gt;=500,H339&lt;750,I339&lt;Barem!$N$22),H339/1500,IF(AND(H339&gt;=750,H339&lt;1000,I339&lt;Barem!$N$23),H339/1500,IF(AND(H339&gt;=1000,H339&lt;1500,I339&lt;Barem!$N$24),H339/1500,IF(AND(H339&gt;=1500,H339&lt;2000,I339&lt;Barem!$N$25),H339/1500,IF(AND(H339&gt;=2000,H339&lt;3000,I339&lt;Barem!$N$26),H339/1500,IF(AND(H339&gt;=3000,I339&lt;Barem!$N$27),H339/1500,0))))))))</f>
        <v>0.43266666666666664</v>
      </c>
      <c r="R339" s="19">
        <f>IF(D339&gt;21,VLOOKUP(D339,Barem!$S$1:$T$141,2,1),0)</f>
        <v>0.5</v>
      </c>
      <c r="S339" s="102">
        <f>IF(D339&lt;1,0,IF(B339="F",VLOOKUP(I339,Barem!$W$2:$Y$13,2,1),VLOOKUP(I339,Barem!$W$14:$Y$25,2,1)))</f>
        <v>0</v>
      </c>
      <c r="T339" s="19">
        <f>VLOOKUP(A339,Participanti!A:C,3,0)</f>
        <v>0</v>
      </c>
      <c r="U339" s="17">
        <f t="shared" si="59"/>
        <v>4.557666666666667</v>
      </c>
      <c r="V339" s="49"/>
      <c r="W339" s="146"/>
      <c r="X339" s="104">
        <f t="shared" si="57"/>
        <v>5</v>
      </c>
      <c r="Y339" s="63">
        <f t="shared" si="58"/>
        <v>1</v>
      </c>
      <c r="Z339" s="103" t="str">
        <f>VLOOKUP(A339,Participanti!A:E,5,0)</f>
        <v>Gold</v>
      </c>
    </row>
    <row r="340" spans="1:26" x14ac:dyDescent="0.2">
      <c r="A340" s="42" t="s">
        <v>160</v>
      </c>
      <c r="B340" s="1" t="str">
        <f>VLOOKUP(A340,Participanti!A:B,2,0)</f>
        <v>M</v>
      </c>
      <c r="C340" s="61">
        <v>6</v>
      </c>
      <c r="D340" s="43">
        <v>11.36</v>
      </c>
      <c r="E340" s="44">
        <v>4.2303240740740738E-2</v>
      </c>
      <c r="F340" s="44">
        <v>4.5752314814814815E-2</v>
      </c>
      <c r="G340" s="59">
        <f t="shared" si="61"/>
        <v>4.4027777777777777E-2</v>
      </c>
      <c r="H340" s="45">
        <v>21</v>
      </c>
      <c r="I340" s="11">
        <f t="shared" si="55"/>
        <v>3.8756846635367762E-3</v>
      </c>
      <c r="J340" s="31">
        <f t="shared" si="56"/>
        <v>2.7047619047619045</v>
      </c>
      <c r="K340" s="31">
        <f>IF(J340=0,0,IF(B340="F",VLOOKUP(I340,Barem!$G$2:$H$16,2,1),VLOOKUP(I340,Barem!$G$17:$H$31,2,1)))</f>
        <v>3.25</v>
      </c>
      <c r="L340" s="43">
        <v>1.5</v>
      </c>
      <c r="M340" s="93" t="s">
        <v>83</v>
      </c>
      <c r="N340" s="10">
        <f t="shared" si="60"/>
        <v>0.25</v>
      </c>
      <c r="O340" s="10">
        <f t="shared" si="60"/>
        <v>0.25</v>
      </c>
      <c r="P340" s="10">
        <f t="shared" si="60"/>
        <v>0.5</v>
      </c>
      <c r="Q340" s="33">
        <f>IF(B340="M",IF(AND(H340&gt;=200,H340&lt;500,I340&lt;Barem!$M$21),H340/1500,IF(AND(H340&gt;=500,H340&lt;750,I340&lt;Barem!$M$22),H340/1500,IF(AND(H340&gt;=750,H340&lt;1000,I340&lt;Barem!$M$23),H340/1500,IF(AND(H340&gt;=1000,H340&lt;1500,I340&lt;Barem!$M$24),H340/1500,IF(AND(H340&gt;=1500,H340&lt;2000,I340&lt;Barem!$M$25),H340/1500,IF(AND(H340&gt;=2000,H340&lt;3000,I340&lt;Barem!$M$26),H340/1500,IF(AND(H340&gt;=3000,I340&lt;Barem!$M$27),H340/1500,0))))))),IF(AND(H340&gt;=200,H340&lt;500,I340&lt;Barem!$N$21),H340/1500,IF(AND(H340&gt;=500,H340&lt;750,I340&lt;Barem!$N$22),H340/1500,IF(AND(H340&gt;=750,H340&lt;1000,I340&lt;Barem!$N$23),H340/1500,IF(AND(H340&gt;=1000,H340&lt;1500,I340&lt;Barem!$N$24),H340/1500,IF(AND(H340&gt;=1500,H340&lt;2000,I340&lt;Barem!$N$25),H340/1500,IF(AND(H340&gt;=2000,H340&lt;3000,I340&lt;Barem!$N$26),H340/1500,IF(AND(H340&gt;=3000,I340&lt;Barem!$N$27),H340/1500,0))))))))</f>
        <v>0</v>
      </c>
      <c r="R340" s="19">
        <f>IF(D340&gt;21,VLOOKUP(D340,Barem!$S$1:$T$141,2,1),0)</f>
        <v>0</v>
      </c>
      <c r="S340" s="102">
        <f>IF(D340&lt;1,0,IF(B340="F",VLOOKUP(I340,Barem!$W$2:$Y$13,2,1),VLOOKUP(I340,Barem!$W$14:$Y$25,2,1)))</f>
        <v>0</v>
      </c>
      <c r="T340" s="19">
        <f>VLOOKUP(A340,Participanti!A:C,3,0)</f>
        <v>0</v>
      </c>
      <c r="U340" s="17">
        <f t="shared" si="59"/>
        <v>2.238690476190476</v>
      </c>
      <c r="V340" s="49"/>
      <c r="W340" s="146"/>
      <c r="X340" s="104">
        <f t="shared" si="57"/>
        <v>5</v>
      </c>
      <c r="Y340" s="63">
        <f t="shared" si="58"/>
        <v>1</v>
      </c>
      <c r="Z340" s="103" t="str">
        <f>VLOOKUP(A340,Participanti!A:E,5,0)</f>
        <v>Gold</v>
      </c>
    </row>
    <row r="341" spans="1:26" x14ac:dyDescent="0.2">
      <c r="A341" s="42" t="s">
        <v>339</v>
      </c>
      <c r="B341" s="1" t="str">
        <f>VLOOKUP(A341,Participanti!A:B,2,0)</f>
        <v>F</v>
      </c>
      <c r="C341" s="61">
        <v>6</v>
      </c>
      <c r="D341" s="43">
        <v>17.04</v>
      </c>
      <c r="E341" s="44" t="s">
        <v>541</v>
      </c>
      <c r="F341" s="44">
        <v>8.098379629629629E-2</v>
      </c>
      <c r="G341" s="59">
        <f t="shared" si="61"/>
        <v>8.098379629629629E-2</v>
      </c>
      <c r="H341" s="45">
        <v>24</v>
      </c>
      <c r="I341" s="11">
        <f t="shared" si="55"/>
        <v>4.7525702051817078E-3</v>
      </c>
      <c r="J341" s="31">
        <f t="shared" si="56"/>
        <v>4.26</v>
      </c>
      <c r="K341" s="31">
        <f>IF(J341=0,0,IF(B341="F",VLOOKUP(I341,Barem!$G$2:$H$16,2,1),VLOOKUP(I341,Barem!$G$17:$H$31,2,1)))</f>
        <v>2</v>
      </c>
      <c r="L341" s="43">
        <v>4.5</v>
      </c>
      <c r="M341" s="93" t="s">
        <v>83</v>
      </c>
      <c r="N341" s="10">
        <f t="shared" si="60"/>
        <v>0.25</v>
      </c>
      <c r="O341" s="10">
        <f t="shared" si="60"/>
        <v>0.25</v>
      </c>
      <c r="P341" s="10">
        <f t="shared" ref="P341:P405" si="62">IF($M341=P$1,50%,25%)</f>
        <v>0.5</v>
      </c>
      <c r="Q341" s="33">
        <f>IF(B341="M",IF(AND(H341&gt;=200,H341&lt;500,I341&lt;Barem!$M$21),H341/1500,IF(AND(H341&gt;=500,H341&lt;750,I341&lt;Barem!$M$22),H341/1500,IF(AND(H341&gt;=750,H341&lt;1000,I341&lt;Barem!$M$23),H341/1500,IF(AND(H341&gt;=1000,H341&lt;1500,I341&lt;Barem!$M$24),H341/1500,IF(AND(H341&gt;=1500,H341&lt;2000,I341&lt;Barem!$M$25),H341/1500,IF(AND(H341&gt;=2000,H341&lt;3000,I341&lt;Barem!$M$26),H341/1500,IF(AND(H341&gt;=3000,I341&lt;Barem!$M$27),H341/1500,0))))))),IF(AND(H341&gt;=200,H341&lt;500,I341&lt;Barem!$N$21),H341/1500,IF(AND(H341&gt;=500,H341&lt;750,I341&lt;Barem!$N$22),H341/1500,IF(AND(H341&gt;=750,H341&lt;1000,I341&lt;Barem!$N$23),H341/1500,IF(AND(H341&gt;=1000,H341&lt;1500,I341&lt;Barem!$N$24),H341/1500,IF(AND(H341&gt;=1500,H341&lt;2000,I341&lt;Barem!$N$25),H341/1500,IF(AND(H341&gt;=2000,H341&lt;3000,I341&lt;Barem!$N$26),H341/1500,IF(AND(H341&gt;=3000,I341&lt;Barem!$N$27),H341/1500,0))))))))</f>
        <v>0</v>
      </c>
      <c r="R341" s="19">
        <f>IF(D341&gt;21,VLOOKUP(D341,Barem!$S$1:$T$141,2,1),0)</f>
        <v>0</v>
      </c>
      <c r="S341" s="102">
        <f>IF(D341&lt;1,0,IF(B341="F",VLOOKUP(I341,Barem!$W$2:$Y$13,2,1),VLOOKUP(I341,Barem!$W$14:$Y$25,2,1)))</f>
        <v>0</v>
      </c>
      <c r="T341" s="19">
        <f>VLOOKUP(A341,Participanti!A:C,3,0)</f>
        <v>0</v>
      </c>
      <c r="U341" s="17">
        <f t="shared" si="59"/>
        <v>3.8149999999999999</v>
      </c>
      <c r="V341" s="49"/>
      <c r="W341" s="146"/>
      <c r="X341" s="104">
        <f t="shared" si="57"/>
        <v>5</v>
      </c>
      <c r="Y341" s="63">
        <f t="shared" si="58"/>
        <v>1</v>
      </c>
      <c r="Z341" s="103" t="str">
        <f>VLOOKUP(A341,Participanti!A:E,5,0)</f>
        <v>Gold</v>
      </c>
    </row>
    <row r="342" spans="1:26" x14ac:dyDescent="0.2">
      <c r="A342" s="42" t="s">
        <v>335</v>
      </c>
      <c r="B342" s="1" t="str">
        <f>VLOOKUP(A342,Participanti!A:B,2,0)</f>
        <v>F</v>
      </c>
      <c r="C342" s="61">
        <v>6</v>
      </c>
      <c r="D342" s="43">
        <v>10.1</v>
      </c>
      <c r="E342" s="44">
        <v>4.3715277777777777E-2</v>
      </c>
      <c r="F342" s="44">
        <v>4.7754629629629633E-2</v>
      </c>
      <c r="G342" s="59">
        <f t="shared" si="61"/>
        <v>4.5734953703703701E-2</v>
      </c>
      <c r="H342" s="45">
        <v>26</v>
      </c>
      <c r="I342" s="11">
        <f t="shared" si="55"/>
        <v>4.5282132379904656E-3</v>
      </c>
      <c r="J342" s="31">
        <f t="shared" si="56"/>
        <v>2.5249999999999999</v>
      </c>
      <c r="K342" s="31">
        <f>IF(J342=0,0,IF(B342="F",VLOOKUP(I342,Barem!$G$2:$H$16,2,1),VLOOKUP(I342,Barem!$G$17:$H$31,2,1)))</f>
        <v>2.5</v>
      </c>
      <c r="L342" s="43">
        <v>2.5</v>
      </c>
      <c r="M342" s="93" t="s">
        <v>83</v>
      </c>
      <c r="N342" s="10">
        <f t="shared" si="60"/>
        <v>0.25</v>
      </c>
      <c r="O342" s="10">
        <f t="shared" si="60"/>
        <v>0.25</v>
      </c>
      <c r="P342" s="10">
        <f t="shared" si="62"/>
        <v>0.5</v>
      </c>
      <c r="Q342" s="33">
        <f>IF(B342="M",IF(AND(H342&gt;=200,H342&lt;500,I342&lt;Barem!$M$21),H342/1500,IF(AND(H342&gt;=500,H342&lt;750,I342&lt;Barem!$M$22),H342/1500,IF(AND(H342&gt;=750,H342&lt;1000,I342&lt;Barem!$M$23),H342/1500,IF(AND(H342&gt;=1000,H342&lt;1500,I342&lt;Barem!$M$24),H342/1500,IF(AND(H342&gt;=1500,H342&lt;2000,I342&lt;Barem!$M$25),H342/1500,IF(AND(H342&gt;=2000,H342&lt;3000,I342&lt;Barem!$M$26),H342/1500,IF(AND(H342&gt;=3000,I342&lt;Barem!$M$27),H342/1500,0))))))),IF(AND(H342&gt;=200,H342&lt;500,I342&lt;Barem!$N$21),H342/1500,IF(AND(H342&gt;=500,H342&lt;750,I342&lt;Barem!$N$22),H342/1500,IF(AND(H342&gt;=750,H342&lt;1000,I342&lt;Barem!$N$23),H342/1500,IF(AND(H342&gt;=1000,H342&lt;1500,I342&lt;Barem!$N$24),H342/1500,IF(AND(H342&gt;=1500,H342&lt;2000,I342&lt;Barem!$N$25),H342/1500,IF(AND(H342&gt;=2000,H342&lt;3000,I342&lt;Barem!$N$26),H342/1500,IF(AND(H342&gt;=3000,I342&lt;Barem!$N$27),H342/1500,0))))))))</f>
        <v>0</v>
      </c>
      <c r="R342" s="19">
        <f>IF(D342&gt;21,VLOOKUP(D342,Barem!$S$1:$T$141,2,1),0)</f>
        <v>0</v>
      </c>
      <c r="S342" s="102">
        <f>IF(D342&lt;1,0,IF(B342="F",VLOOKUP(I342,Barem!$W$2:$Y$13,2,1),VLOOKUP(I342,Barem!$W$14:$Y$25,2,1)))</f>
        <v>0</v>
      </c>
      <c r="T342" s="19">
        <f>VLOOKUP(A342,Participanti!A:C,3,0)</f>
        <v>0.4</v>
      </c>
      <c r="U342" s="17">
        <f t="shared" si="59"/>
        <v>2.90625</v>
      </c>
      <c r="V342" s="49"/>
      <c r="W342" s="146"/>
      <c r="X342" s="104">
        <f t="shared" si="57"/>
        <v>5</v>
      </c>
      <c r="Y342" s="63">
        <f t="shared" si="58"/>
        <v>1</v>
      </c>
      <c r="Z342" s="103" t="str">
        <f>VLOOKUP(A342,Participanti!A:E,5,0)</f>
        <v>Gold</v>
      </c>
    </row>
    <row r="343" spans="1:26" x14ac:dyDescent="0.2">
      <c r="A343" s="42" t="s">
        <v>122</v>
      </c>
      <c r="B343" s="1" t="str">
        <f>VLOOKUP(A343,Participanti!A:B,2,0)</f>
        <v>M</v>
      </c>
      <c r="C343" s="61">
        <v>6</v>
      </c>
      <c r="D343" s="43">
        <v>11.08</v>
      </c>
      <c r="E343" s="44">
        <v>4.1192129629629627E-2</v>
      </c>
      <c r="F343" s="44">
        <v>4.1192129629629627E-2</v>
      </c>
      <c r="G343" s="59">
        <f t="shared" si="61"/>
        <v>4.1192129629629627E-2</v>
      </c>
      <c r="H343" s="45">
        <v>17</v>
      </c>
      <c r="I343" s="11">
        <f t="shared" si="55"/>
        <v>3.7177012301109771E-3</v>
      </c>
      <c r="J343" s="31">
        <f t="shared" si="56"/>
        <v>2.638095238095238</v>
      </c>
      <c r="K343" s="31">
        <f>IF(J343=0,0,IF(B343="F",VLOOKUP(I343,Barem!$G$2:$H$16,2,1),VLOOKUP(I343,Barem!$G$17:$H$31,2,1)))</f>
        <v>3.5</v>
      </c>
      <c r="L343" s="43">
        <v>3</v>
      </c>
      <c r="M343" s="93" t="s">
        <v>83</v>
      </c>
      <c r="N343" s="10">
        <f t="shared" si="60"/>
        <v>0.25</v>
      </c>
      <c r="O343" s="10">
        <f t="shared" si="60"/>
        <v>0.25</v>
      </c>
      <c r="P343" s="10">
        <f t="shared" si="62"/>
        <v>0.5</v>
      </c>
      <c r="Q343" s="33">
        <f>IF(B343="M",IF(AND(H343&gt;=200,H343&lt;500,I343&lt;Barem!$M$21),H343/1500,IF(AND(H343&gt;=500,H343&lt;750,I343&lt;Barem!$M$22),H343/1500,IF(AND(H343&gt;=750,H343&lt;1000,I343&lt;Barem!$M$23),H343/1500,IF(AND(H343&gt;=1000,H343&lt;1500,I343&lt;Barem!$M$24),H343/1500,IF(AND(H343&gt;=1500,H343&lt;2000,I343&lt;Barem!$M$25),H343/1500,IF(AND(H343&gt;=2000,H343&lt;3000,I343&lt;Barem!$M$26),H343/1500,IF(AND(H343&gt;=3000,I343&lt;Barem!$M$27),H343/1500,0))))))),IF(AND(H343&gt;=200,H343&lt;500,I343&lt;Barem!$N$21),H343/1500,IF(AND(H343&gt;=500,H343&lt;750,I343&lt;Barem!$N$22),H343/1500,IF(AND(H343&gt;=750,H343&lt;1000,I343&lt;Barem!$N$23),H343/1500,IF(AND(H343&gt;=1000,H343&lt;1500,I343&lt;Barem!$N$24),H343/1500,IF(AND(H343&gt;=1500,H343&lt;2000,I343&lt;Barem!$N$25),H343/1500,IF(AND(H343&gt;=2000,H343&lt;3000,I343&lt;Barem!$N$26),H343/1500,IF(AND(H343&gt;=3000,I343&lt;Barem!$N$27),H343/1500,0))))))))</f>
        <v>0</v>
      </c>
      <c r="R343" s="19">
        <f>IF(D343&gt;21,VLOOKUP(D343,Barem!$S$1:$T$141,2,1),0)</f>
        <v>0</v>
      </c>
      <c r="S343" s="102">
        <f>IF(D343&lt;1,0,IF(B343="F",VLOOKUP(I343,Barem!$W$2:$Y$13,2,1),VLOOKUP(I343,Barem!$W$14:$Y$25,2,1)))</f>
        <v>0</v>
      </c>
      <c r="T343" s="19">
        <f>VLOOKUP(A343,Participanti!A:C,3,0)</f>
        <v>0</v>
      </c>
      <c r="U343" s="17">
        <f t="shared" si="59"/>
        <v>3.0345238095238094</v>
      </c>
      <c r="V343" s="49"/>
      <c r="W343" s="146"/>
      <c r="X343" s="104">
        <f t="shared" si="57"/>
        <v>5</v>
      </c>
      <c r="Y343" s="63">
        <f t="shared" si="58"/>
        <v>1</v>
      </c>
      <c r="Z343" s="103" t="str">
        <f>VLOOKUP(A343,Participanti!A:E,5,0)</f>
        <v>Gold</v>
      </c>
    </row>
    <row r="344" spans="1:26" x14ac:dyDescent="0.2">
      <c r="A344" s="42" t="s">
        <v>346</v>
      </c>
      <c r="B344" s="1" t="str">
        <f>VLOOKUP(A344,Participanti!A:B,2,0)</f>
        <v>M</v>
      </c>
      <c r="C344" s="61">
        <v>6</v>
      </c>
      <c r="D344" s="43">
        <v>12.6</v>
      </c>
      <c r="E344" s="44">
        <v>5.347222222222222E-2</v>
      </c>
      <c r="F344" s="44">
        <v>5.3935185185185183E-2</v>
      </c>
      <c r="G344" s="59">
        <f t="shared" si="61"/>
        <v>5.3703703703703698E-2</v>
      </c>
      <c r="H344" s="45">
        <v>606</v>
      </c>
      <c r="I344" s="11">
        <f t="shared" si="55"/>
        <v>4.2621987066431511E-3</v>
      </c>
      <c r="J344" s="31">
        <f t="shared" si="56"/>
        <v>3</v>
      </c>
      <c r="K344" s="31">
        <f>IF(J344=0,0,IF(B344="F",VLOOKUP(I344,Barem!$G$2:$H$16,2,1),VLOOKUP(I344,Barem!$G$17:$H$31,2,1)))</f>
        <v>2.5</v>
      </c>
      <c r="L344" s="43">
        <v>2.25</v>
      </c>
      <c r="M344" s="93" t="s">
        <v>83</v>
      </c>
      <c r="N344" s="10">
        <f t="shared" si="60"/>
        <v>0.25</v>
      </c>
      <c r="O344" s="10">
        <f t="shared" si="60"/>
        <v>0.25</v>
      </c>
      <c r="P344" s="10">
        <f t="shared" si="62"/>
        <v>0.5</v>
      </c>
      <c r="Q344" s="33">
        <f>IF(B344="M",IF(AND(H344&gt;=200,H344&lt;500,I344&lt;Barem!$M$21),H344/1500,IF(AND(H344&gt;=500,H344&lt;750,I344&lt;Barem!$M$22),H344/1500,IF(AND(H344&gt;=750,H344&lt;1000,I344&lt;Barem!$M$23),H344/1500,IF(AND(H344&gt;=1000,H344&lt;1500,I344&lt;Barem!$M$24),H344/1500,IF(AND(H344&gt;=1500,H344&lt;2000,I344&lt;Barem!$M$25),H344/1500,IF(AND(H344&gt;=2000,H344&lt;3000,I344&lt;Barem!$M$26),H344/1500,IF(AND(H344&gt;=3000,I344&lt;Barem!$M$27),H344/1500,0))))))),IF(AND(H344&gt;=200,H344&lt;500,I344&lt;Barem!$N$21),H344/1500,IF(AND(H344&gt;=500,H344&lt;750,I344&lt;Barem!$N$22),H344/1500,IF(AND(H344&gt;=750,H344&lt;1000,I344&lt;Barem!$N$23),H344/1500,IF(AND(H344&gt;=1000,H344&lt;1500,I344&lt;Barem!$N$24),H344/1500,IF(AND(H344&gt;=1500,H344&lt;2000,I344&lt;Barem!$N$25),H344/1500,IF(AND(H344&gt;=2000,H344&lt;3000,I344&lt;Barem!$N$26),H344/1500,IF(AND(H344&gt;=3000,I344&lt;Barem!$N$27),H344/1500,0))))))))</f>
        <v>0.40400000000000003</v>
      </c>
      <c r="R344" s="19">
        <f>IF(D344&gt;21,VLOOKUP(D344,Barem!$S$1:$T$141,2,1),0)</f>
        <v>0</v>
      </c>
      <c r="S344" s="102">
        <f>IF(D344&lt;1,0,IF(B344="F",VLOOKUP(I344,Barem!$W$2:$Y$13,2,1),VLOOKUP(I344,Barem!$W$14:$Y$25,2,1)))</f>
        <v>0</v>
      </c>
      <c r="T344" s="19">
        <f>VLOOKUP(A344,Participanti!A:C,3,0)</f>
        <v>0</v>
      </c>
      <c r="U344" s="17">
        <f t="shared" si="59"/>
        <v>2.9039999999999999</v>
      </c>
      <c r="V344" s="49"/>
      <c r="W344" s="146"/>
      <c r="X344" s="104">
        <f t="shared" si="57"/>
        <v>5</v>
      </c>
      <c r="Y344" s="63">
        <f t="shared" si="58"/>
        <v>1</v>
      </c>
      <c r="Z344" s="103" t="str">
        <f>VLOOKUP(A344,Participanti!A:E,5,0)</f>
        <v>Gold</v>
      </c>
    </row>
    <row r="345" spans="1:26" x14ac:dyDescent="0.2">
      <c r="A345" s="42" t="s">
        <v>394</v>
      </c>
      <c r="B345" s="1" t="str">
        <f>VLOOKUP(A345,Participanti!A:B,2,0)</f>
        <v>F</v>
      </c>
      <c r="C345" s="61">
        <v>6</v>
      </c>
      <c r="D345" s="43">
        <v>24.34</v>
      </c>
      <c r="E345" s="44">
        <v>0.11547453703703704</v>
      </c>
      <c r="F345" s="44">
        <v>0.12914351851851852</v>
      </c>
      <c r="G345" s="59">
        <f t="shared" si="61"/>
        <v>0.12230902777777777</v>
      </c>
      <c r="H345" s="45">
        <v>378</v>
      </c>
      <c r="I345" s="11">
        <f t="shared" si="55"/>
        <v>5.0250216835570159E-3</v>
      </c>
      <c r="J345" s="31">
        <f t="shared" si="56"/>
        <v>5</v>
      </c>
      <c r="K345" s="31">
        <f>IF(J345=0,0,IF(B345="F",VLOOKUP(I345,Barem!$G$2:$H$16,2,1),VLOOKUP(I345,Barem!$G$17:$H$31,2,1)))</f>
        <v>1.5</v>
      </c>
      <c r="L345" s="43">
        <v>3</v>
      </c>
      <c r="M345" s="93" t="s">
        <v>82</v>
      </c>
      <c r="N345" s="10">
        <f t="shared" si="60"/>
        <v>0.5</v>
      </c>
      <c r="O345" s="10">
        <f t="shared" si="60"/>
        <v>0.25</v>
      </c>
      <c r="P345" s="10">
        <f t="shared" si="62"/>
        <v>0.25</v>
      </c>
      <c r="Q345" s="33">
        <f>IF(B345="M",IF(AND(H345&gt;=200,H345&lt;500,I345&lt;Barem!$M$21),H345/1500,IF(AND(H345&gt;=500,H345&lt;750,I345&lt;Barem!$M$22),H345/1500,IF(AND(H345&gt;=750,H345&lt;1000,I345&lt;Barem!$M$23),H345/1500,IF(AND(H345&gt;=1000,H345&lt;1500,I345&lt;Barem!$M$24),H345/1500,IF(AND(H345&gt;=1500,H345&lt;2000,I345&lt;Barem!$M$25),H345/1500,IF(AND(H345&gt;=2000,H345&lt;3000,I345&lt;Barem!$M$26),H345/1500,IF(AND(H345&gt;=3000,I345&lt;Barem!$M$27),H345/1500,0))))))),IF(AND(H345&gt;=200,H345&lt;500,I345&lt;Barem!$N$21),H345/1500,IF(AND(H345&gt;=500,H345&lt;750,I345&lt;Barem!$N$22),H345/1500,IF(AND(H345&gt;=750,H345&lt;1000,I345&lt;Barem!$N$23),H345/1500,IF(AND(H345&gt;=1000,H345&lt;1500,I345&lt;Barem!$N$24),H345/1500,IF(AND(H345&gt;=1500,H345&lt;2000,I345&lt;Barem!$N$25),H345/1500,IF(AND(H345&gt;=2000,H345&lt;3000,I345&lt;Barem!$N$26),H345/1500,IF(AND(H345&gt;=3000,I345&lt;Barem!$N$27),H345/1500,0))))))))</f>
        <v>0.252</v>
      </c>
      <c r="R345" s="19">
        <f>IF(D345&gt;21,VLOOKUP(D345,Barem!$S$1:$T$141,2,1),0)</f>
        <v>0.1</v>
      </c>
      <c r="S345" s="102">
        <f>IF(D345&lt;1,0,IF(B345="F",VLOOKUP(I345,Barem!$W$2:$Y$13,2,1),VLOOKUP(I345,Barem!$W$14:$Y$25,2,1)))</f>
        <v>0</v>
      </c>
      <c r="T345" s="19">
        <f>VLOOKUP(A345,Participanti!A:C,3,0)</f>
        <v>0</v>
      </c>
      <c r="U345" s="17">
        <f t="shared" si="59"/>
        <v>3.9769999999999999</v>
      </c>
      <c r="V345" s="49"/>
      <c r="W345" s="146"/>
      <c r="X345" s="104">
        <f t="shared" si="57"/>
        <v>5</v>
      </c>
      <c r="Y345" s="63">
        <f t="shared" si="58"/>
        <v>1</v>
      </c>
      <c r="Z345" s="103" t="str">
        <f>VLOOKUP(A345,Participanti!A:E,5,0)</f>
        <v>Gold</v>
      </c>
    </row>
    <row r="346" spans="1:26" x14ac:dyDescent="0.2">
      <c r="A346" s="42" t="s">
        <v>58</v>
      </c>
      <c r="B346" s="1" t="str">
        <f>VLOOKUP(A346,Participanti!A:B,2,0)</f>
        <v>M</v>
      </c>
      <c r="C346" s="61">
        <v>6</v>
      </c>
      <c r="D346" s="43">
        <v>50.05</v>
      </c>
      <c r="E346" s="44">
        <v>0.19333333333333333</v>
      </c>
      <c r="F346" s="44">
        <v>0.19341435185185185</v>
      </c>
      <c r="G346" s="59">
        <f t="shared" si="61"/>
        <v>0.1933738425925926</v>
      </c>
      <c r="H346" s="45">
        <v>734</v>
      </c>
      <c r="I346" s="11">
        <f t="shared" si="55"/>
        <v>3.8636132386132391E-3</v>
      </c>
      <c r="J346" s="31">
        <f t="shared" si="56"/>
        <v>5</v>
      </c>
      <c r="K346" s="31">
        <f>IF(J346=0,0,IF(B346="F",VLOOKUP(I346,Barem!$G$2:$H$16,2,1),VLOOKUP(I346,Barem!$G$17:$H$31,2,1)))</f>
        <v>3.25</v>
      </c>
      <c r="L346" s="43">
        <v>4.25</v>
      </c>
      <c r="M346" s="93" t="s">
        <v>83</v>
      </c>
      <c r="N346" s="10">
        <f t="shared" si="60"/>
        <v>0.25</v>
      </c>
      <c r="O346" s="10">
        <f t="shared" si="60"/>
        <v>0.25</v>
      </c>
      <c r="P346" s="10">
        <f t="shared" si="62"/>
        <v>0.5</v>
      </c>
      <c r="Q346" s="33">
        <f>IF(B346="M",IF(AND(H346&gt;=200,H346&lt;500,I346&lt;Barem!$M$21),H346/1500,IF(AND(H346&gt;=500,H346&lt;750,I346&lt;Barem!$M$22),H346/1500,IF(AND(H346&gt;=750,H346&lt;1000,I346&lt;Barem!$M$23),H346/1500,IF(AND(H346&gt;=1000,H346&lt;1500,I346&lt;Barem!$M$24),H346/1500,IF(AND(H346&gt;=1500,H346&lt;2000,I346&lt;Barem!$M$25),H346/1500,IF(AND(H346&gt;=2000,H346&lt;3000,I346&lt;Barem!$M$26),H346/1500,IF(AND(H346&gt;=3000,I346&lt;Barem!$M$27),H346/1500,0))))))),IF(AND(H346&gt;=200,H346&lt;500,I346&lt;Barem!$N$21),H346/1500,IF(AND(H346&gt;=500,H346&lt;750,I346&lt;Barem!$N$22),H346/1500,IF(AND(H346&gt;=750,H346&lt;1000,I346&lt;Barem!$N$23),H346/1500,IF(AND(H346&gt;=1000,H346&lt;1500,I346&lt;Barem!$N$24),H346/1500,IF(AND(H346&gt;=1500,H346&lt;2000,I346&lt;Barem!$N$25),H346/1500,IF(AND(H346&gt;=2000,H346&lt;3000,I346&lt;Barem!$N$26),H346/1500,IF(AND(H346&gt;=3000,I346&lt;Barem!$N$27),H346/1500,0))))))))</f>
        <v>0.48933333333333334</v>
      </c>
      <c r="R346" s="19">
        <f>IF(D346&gt;21,VLOOKUP(D346,Barem!$S$1:$T$141,2,1),0)</f>
        <v>1.4</v>
      </c>
      <c r="S346" s="102">
        <f>IF(D346&lt;1,0,IF(B346="F",VLOOKUP(I346,Barem!$W$2:$Y$13,2,1),VLOOKUP(I346,Barem!$W$14:$Y$25,2,1)))</f>
        <v>0</v>
      </c>
      <c r="T346" s="19">
        <f>VLOOKUP(A346,Participanti!A:C,3,0)</f>
        <v>0</v>
      </c>
      <c r="U346" s="17">
        <f t="shared" si="59"/>
        <v>6.0768333333333331</v>
      </c>
      <c r="V346" s="49"/>
      <c r="W346" s="146"/>
      <c r="X346" s="104">
        <f t="shared" si="57"/>
        <v>5</v>
      </c>
      <c r="Y346" s="63">
        <f t="shared" si="58"/>
        <v>1</v>
      </c>
      <c r="Z346" s="103" t="str">
        <f>VLOOKUP(A346,Participanti!A:E,5,0)</f>
        <v>Bronze</v>
      </c>
    </row>
    <row r="347" spans="1:26" x14ac:dyDescent="0.2">
      <c r="A347" s="42" t="s">
        <v>399</v>
      </c>
      <c r="B347" s="1" t="str">
        <f>VLOOKUP(A347,Participanti!A:B,2,0)</f>
        <v>M</v>
      </c>
      <c r="C347" s="61">
        <v>6</v>
      </c>
      <c r="D347" s="43">
        <v>23.03</v>
      </c>
      <c r="E347" s="44">
        <v>8.9398148148148143E-2</v>
      </c>
      <c r="F347" s="44">
        <v>8.971064814814815E-2</v>
      </c>
      <c r="G347" s="59">
        <f t="shared" si="61"/>
        <v>8.955439814814814E-2</v>
      </c>
      <c r="H347" s="45">
        <v>110</v>
      </c>
      <c r="I347" s="11">
        <f t="shared" si="55"/>
        <v>3.8885974011353946E-3</v>
      </c>
      <c r="J347" s="31">
        <f t="shared" si="56"/>
        <v>5</v>
      </c>
      <c r="K347" s="31">
        <f>IF(J347=0,0,IF(B347="F",VLOOKUP(I347,Barem!$G$2:$H$16,2,1),VLOOKUP(I347,Barem!$G$17:$H$31,2,1)))</f>
        <v>3.25</v>
      </c>
      <c r="L347" s="43">
        <v>3.5</v>
      </c>
      <c r="M347" s="93" t="s">
        <v>80</v>
      </c>
      <c r="N347" s="10">
        <f t="shared" si="60"/>
        <v>0.25</v>
      </c>
      <c r="O347" s="10">
        <f t="shared" si="60"/>
        <v>0.5</v>
      </c>
      <c r="P347" s="10">
        <f t="shared" si="62"/>
        <v>0.25</v>
      </c>
      <c r="Q347" s="33">
        <f>IF(B347="M",IF(AND(H347&gt;=200,H347&lt;500,I347&lt;Barem!$M$21),H347/1500,IF(AND(H347&gt;=500,H347&lt;750,I347&lt;Barem!$M$22),H347/1500,IF(AND(H347&gt;=750,H347&lt;1000,I347&lt;Barem!$M$23),H347/1500,IF(AND(H347&gt;=1000,H347&lt;1500,I347&lt;Barem!$M$24),H347/1500,IF(AND(H347&gt;=1500,H347&lt;2000,I347&lt;Barem!$M$25),H347/1500,IF(AND(H347&gt;=2000,H347&lt;3000,I347&lt;Barem!$M$26),H347/1500,IF(AND(H347&gt;=3000,I347&lt;Barem!$M$27),H347/1500,0))))))),IF(AND(H347&gt;=200,H347&lt;500,I347&lt;Barem!$N$21),H347/1500,IF(AND(H347&gt;=500,H347&lt;750,I347&lt;Barem!$N$22),H347/1500,IF(AND(H347&gt;=750,H347&lt;1000,I347&lt;Barem!$N$23),H347/1500,IF(AND(H347&gt;=1000,H347&lt;1500,I347&lt;Barem!$N$24),H347/1500,IF(AND(H347&gt;=1500,H347&lt;2000,I347&lt;Barem!$N$25),H347/1500,IF(AND(H347&gt;=2000,H347&lt;3000,I347&lt;Barem!$N$26),H347/1500,IF(AND(H347&gt;=3000,I347&lt;Barem!$N$27),H347/1500,0))))))))</f>
        <v>0</v>
      </c>
      <c r="R347" s="19">
        <f>IF(D347&gt;21,VLOOKUP(D347,Barem!$S$1:$T$141,2,1),0)</f>
        <v>0.1</v>
      </c>
      <c r="S347" s="102">
        <f>IF(D347&lt;1,0,IF(B347="F",VLOOKUP(I347,Barem!$W$2:$Y$13,2,1),VLOOKUP(I347,Barem!$W$14:$Y$25,2,1)))</f>
        <v>0</v>
      </c>
      <c r="T347" s="19">
        <f>VLOOKUP(A347,Participanti!A:C,3,0)</f>
        <v>0.4</v>
      </c>
      <c r="U347" s="17">
        <f t="shared" si="59"/>
        <v>4.25</v>
      </c>
      <c r="V347" s="49"/>
      <c r="W347" s="146"/>
      <c r="X347" s="104">
        <f t="shared" si="57"/>
        <v>5</v>
      </c>
      <c r="Y347" s="63">
        <f t="shared" si="58"/>
        <v>1</v>
      </c>
      <c r="Z347" s="103" t="str">
        <f>VLOOKUP(A347,Participanti!A:E,5,0)</f>
        <v>Bronze</v>
      </c>
    </row>
    <row r="348" spans="1:26" x14ac:dyDescent="0.2">
      <c r="A348" s="42" t="s">
        <v>520</v>
      </c>
      <c r="B348" s="1" t="str">
        <f>VLOOKUP(A348,Participanti!A:B,2,0)</f>
        <v>F</v>
      </c>
      <c r="C348" s="61">
        <v>6</v>
      </c>
      <c r="D348" s="43">
        <v>8</v>
      </c>
      <c r="E348" s="44">
        <v>4.5057870370370373E-2</v>
      </c>
      <c r="F348" s="44">
        <v>4.5439814814814815E-2</v>
      </c>
      <c r="G348" s="59">
        <f t="shared" si="61"/>
        <v>4.5248842592592597E-2</v>
      </c>
      <c r="H348" s="45">
        <v>24</v>
      </c>
      <c r="I348" s="11">
        <f t="shared" si="55"/>
        <v>5.6561053240740747E-3</v>
      </c>
      <c r="J348" s="31">
        <f t="shared" si="56"/>
        <v>2</v>
      </c>
      <c r="K348" s="31">
        <f>IF(J348=0,0,IF(B348="F",VLOOKUP(I348,Barem!$G$2:$H$16,2,1),VLOOKUP(I348,Barem!$G$17:$H$31,2,1)))</f>
        <v>0.5</v>
      </c>
      <c r="L348" s="43">
        <v>0.5</v>
      </c>
      <c r="M348" s="93" t="s">
        <v>80</v>
      </c>
      <c r="N348" s="10">
        <f t="shared" si="60"/>
        <v>0.25</v>
      </c>
      <c r="O348" s="10">
        <f t="shared" si="60"/>
        <v>0.5</v>
      </c>
      <c r="P348" s="10">
        <f t="shared" si="62"/>
        <v>0.25</v>
      </c>
      <c r="Q348" s="33">
        <f>IF(B348="M",IF(AND(H348&gt;=200,H348&lt;500,I348&lt;Barem!$M$21),H348/1500,IF(AND(H348&gt;=500,H348&lt;750,I348&lt;Barem!$M$22),H348/1500,IF(AND(H348&gt;=750,H348&lt;1000,I348&lt;Barem!$M$23),H348/1500,IF(AND(H348&gt;=1000,H348&lt;1500,I348&lt;Barem!$M$24),H348/1500,IF(AND(H348&gt;=1500,H348&lt;2000,I348&lt;Barem!$M$25),H348/1500,IF(AND(H348&gt;=2000,H348&lt;3000,I348&lt;Barem!$M$26),H348/1500,IF(AND(H348&gt;=3000,I348&lt;Barem!$M$27),H348/1500,0))))))),IF(AND(H348&gt;=200,H348&lt;500,I348&lt;Barem!$N$21),H348/1500,IF(AND(H348&gt;=500,H348&lt;750,I348&lt;Barem!$N$22),H348/1500,IF(AND(H348&gt;=750,H348&lt;1000,I348&lt;Barem!$N$23),H348/1500,IF(AND(H348&gt;=1000,H348&lt;1500,I348&lt;Barem!$N$24),H348/1500,IF(AND(H348&gt;=1500,H348&lt;2000,I348&lt;Barem!$N$25),H348/1500,IF(AND(H348&gt;=2000,H348&lt;3000,I348&lt;Barem!$N$26),H348/1500,IF(AND(H348&gt;=3000,I348&lt;Barem!$N$27),H348/1500,0))))))))</f>
        <v>0</v>
      </c>
      <c r="R348" s="19">
        <f>IF(D348&gt;21,VLOOKUP(D348,Barem!$S$1:$T$141,2,1),0)</f>
        <v>0</v>
      </c>
      <c r="S348" s="102">
        <f>IF(D348&lt;1,0,IF(B348="F",VLOOKUP(I348,Barem!$W$2:$Y$13,2,1),VLOOKUP(I348,Barem!$W$14:$Y$25,2,1)))</f>
        <v>0</v>
      </c>
      <c r="T348" s="19">
        <f>VLOOKUP(A348,Participanti!A:C,3,0)</f>
        <v>0</v>
      </c>
      <c r="U348" s="17">
        <f t="shared" si="59"/>
        <v>0.875</v>
      </c>
      <c r="V348" s="49"/>
      <c r="W348" s="146"/>
      <c r="X348" s="104">
        <f t="shared" si="57"/>
        <v>3</v>
      </c>
      <c r="Y348" s="63">
        <f t="shared" si="58"/>
        <v>1</v>
      </c>
      <c r="Z348" s="103" t="str">
        <f>VLOOKUP(A348,Participanti!A:E,5,0)</f>
        <v>Bronze</v>
      </c>
    </row>
    <row r="349" spans="1:26" x14ac:dyDescent="0.2">
      <c r="A349" s="42" t="s">
        <v>475</v>
      </c>
      <c r="B349" s="1" t="str">
        <f>VLOOKUP(A349,Participanti!A:B,2,0)</f>
        <v>F</v>
      </c>
      <c r="C349" s="61">
        <v>6</v>
      </c>
      <c r="D349" s="43">
        <v>15.27</v>
      </c>
      <c r="E349" s="44">
        <v>5.5243055555555552E-2</v>
      </c>
      <c r="F349" s="44">
        <v>5.5474537037037037E-2</v>
      </c>
      <c r="G349" s="59">
        <f t="shared" si="61"/>
        <v>5.5358796296296295E-2</v>
      </c>
      <c r="H349" s="45">
        <v>7</v>
      </c>
      <c r="I349" s="11">
        <f t="shared" si="55"/>
        <v>3.6253304712702225E-3</v>
      </c>
      <c r="J349" s="31">
        <f t="shared" si="56"/>
        <v>3.8174999999999999</v>
      </c>
      <c r="K349" s="31">
        <f>IF(J349=0,0,IF(B349="F",VLOOKUP(I349,Barem!$G$2:$H$16,2,1),VLOOKUP(I349,Barem!$G$17:$H$31,2,1)))</f>
        <v>4.25</v>
      </c>
      <c r="L349" s="43">
        <v>2.25</v>
      </c>
      <c r="M349" s="93" t="s">
        <v>83</v>
      </c>
      <c r="N349" s="10">
        <f t="shared" si="60"/>
        <v>0.25</v>
      </c>
      <c r="O349" s="10">
        <f t="shared" si="60"/>
        <v>0.25</v>
      </c>
      <c r="P349" s="10">
        <f t="shared" si="62"/>
        <v>0.5</v>
      </c>
      <c r="Q349" s="33">
        <f>IF(B349="M",IF(AND(H349&gt;=200,H349&lt;500,I349&lt;Barem!$M$21),H349/1500,IF(AND(H349&gt;=500,H349&lt;750,I349&lt;Barem!$M$22),H349/1500,IF(AND(H349&gt;=750,H349&lt;1000,I349&lt;Barem!$M$23),H349/1500,IF(AND(H349&gt;=1000,H349&lt;1500,I349&lt;Barem!$M$24),H349/1500,IF(AND(H349&gt;=1500,H349&lt;2000,I349&lt;Barem!$M$25),H349/1500,IF(AND(H349&gt;=2000,H349&lt;3000,I349&lt;Barem!$M$26),H349/1500,IF(AND(H349&gt;=3000,I349&lt;Barem!$M$27),H349/1500,0))))))),IF(AND(H349&gt;=200,H349&lt;500,I349&lt;Barem!$N$21),H349/1500,IF(AND(H349&gt;=500,H349&lt;750,I349&lt;Barem!$N$22),H349/1500,IF(AND(H349&gt;=750,H349&lt;1000,I349&lt;Barem!$N$23),H349/1500,IF(AND(H349&gt;=1000,H349&lt;1500,I349&lt;Barem!$N$24),H349/1500,IF(AND(H349&gt;=1500,H349&lt;2000,I349&lt;Barem!$N$25),H349/1500,IF(AND(H349&gt;=2000,H349&lt;3000,I349&lt;Barem!$N$26),H349/1500,IF(AND(H349&gt;=3000,I349&lt;Barem!$N$27),H349/1500,0))))))))</f>
        <v>0</v>
      </c>
      <c r="R349" s="19">
        <f>IF(D349&gt;21,VLOOKUP(D349,Barem!$S$1:$T$141,2,1),0)</f>
        <v>0</v>
      </c>
      <c r="S349" s="102">
        <f>IF(D349&lt;1,0,IF(B349="F",VLOOKUP(I349,Barem!$W$2:$Y$13,2,1),VLOOKUP(I349,Barem!$W$14:$Y$25,2,1)))</f>
        <v>0</v>
      </c>
      <c r="T349" s="19">
        <f>VLOOKUP(A349,Participanti!A:C,3,0)</f>
        <v>0</v>
      </c>
      <c r="U349" s="17">
        <f t="shared" si="59"/>
        <v>3.1418749999999998</v>
      </c>
      <c r="V349" s="49"/>
      <c r="W349" s="146"/>
      <c r="X349" s="104">
        <f t="shared" si="57"/>
        <v>5</v>
      </c>
      <c r="Y349" s="63">
        <f t="shared" si="58"/>
        <v>1</v>
      </c>
      <c r="Z349" s="103" t="str">
        <f>VLOOKUP(A349,Participanti!A:E,5,0)</f>
        <v>Bronze</v>
      </c>
    </row>
    <row r="350" spans="1:26" x14ac:dyDescent="0.2">
      <c r="A350" s="42" t="s">
        <v>518</v>
      </c>
      <c r="B350" s="1" t="str">
        <f>VLOOKUP(A350,Participanti!A:B,2,0)</f>
        <v>M</v>
      </c>
      <c r="C350" s="61">
        <v>6</v>
      </c>
      <c r="D350" s="43">
        <v>21.13</v>
      </c>
      <c r="E350" s="44">
        <v>7.1967592592592597E-2</v>
      </c>
      <c r="F350" s="44">
        <v>7.2164351851851855E-2</v>
      </c>
      <c r="G350" s="59">
        <f t="shared" si="61"/>
        <v>7.2065972222222219E-2</v>
      </c>
      <c r="H350" s="45">
        <v>80</v>
      </c>
      <c r="I350" s="11">
        <f t="shared" ref="I350:I387" si="63">G350/D350</f>
        <v>3.4105997265604458E-3</v>
      </c>
      <c r="J350" s="31">
        <f t="shared" ref="J350:J387" si="64">IF(B350="F",IF(D350&lt;2.5,0,IF(D350&gt;19.99,5,D350/4)),IF(D350&lt;3,0, IF(D350&gt;20.99,5,D350/4.2)))</f>
        <v>5</v>
      </c>
      <c r="K350" s="31">
        <f>IF(J350=0,0,IF(B350="F",VLOOKUP(I350,Barem!$G$2:$H$16,2,1),VLOOKUP(I350,Barem!$G$17:$H$31,2,1)))</f>
        <v>4</v>
      </c>
      <c r="L350" s="43">
        <v>1.25</v>
      </c>
      <c r="M350" s="93" t="s">
        <v>82</v>
      </c>
      <c r="N350" s="10">
        <f t="shared" si="60"/>
        <v>0.5</v>
      </c>
      <c r="O350" s="10">
        <f t="shared" si="60"/>
        <v>0.25</v>
      </c>
      <c r="P350" s="10">
        <f t="shared" si="62"/>
        <v>0.25</v>
      </c>
      <c r="Q350" s="33">
        <f>IF(B350="M",IF(AND(H350&gt;=200,H350&lt;500,I350&lt;Barem!$M$21),H350/1500,IF(AND(H350&gt;=500,H350&lt;750,I350&lt;Barem!$M$22),H350/1500,IF(AND(H350&gt;=750,H350&lt;1000,I350&lt;Barem!$M$23),H350/1500,IF(AND(H350&gt;=1000,H350&lt;1500,I350&lt;Barem!$M$24),H350/1500,IF(AND(H350&gt;=1500,H350&lt;2000,I350&lt;Barem!$M$25),H350/1500,IF(AND(H350&gt;=2000,H350&lt;3000,I350&lt;Barem!$M$26),H350/1500,IF(AND(H350&gt;=3000,I350&lt;Barem!$M$27),H350/1500,0))))))),IF(AND(H350&gt;=200,H350&lt;500,I350&lt;Barem!$N$21),H350/1500,IF(AND(H350&gt;=500,H350&lt;750,I350&lt;Barem!$N$22),H350/1500,IF(AND(H350&gt;=750,H350&lt;1000,I350&lt;Barem!$N$23),H350/1500,IF(AND(H350&gt;=1000,H350&lt;1500,I350&lt;Barem!$N$24),H350/1500,IF(AND(H350&gt;=1500,H350&lt;2000,I350&lt;Barem!$N$25),H350/1500,IF(AND(H350&gt;=2000,H350&lt;3000,I350&lt;Barem!$N$26),H350/1500,IF(AND(H350&gt;=3000,I350&lt;Barem!$N$27),H350/1500,0))))))))</f>
        <v>0</v>
      </c>
      <c r="R350" s="19">
        <f>IF(D350&gt;21,VLOOKUP(D350,Barem!$S$1:$T$141,2,1),0)</f>
        <v>0</v>
      </c>
      <c r="S350" s="102">
        <f>IF(D350&lt;1,0,IF(B350="F",VLOOKUP(I350,Barem!$W$2:$Y$13,2,1),VLOOKUP(I350,Barem!$W$14:$Y$25,2,1)))</f>
        <v>0</v>
      </c>
      <c r="T350" s="19">
        <f>VLOOKUP(A350,Participanti!A:C,3,0)</f>
        <v>0</v>
      </c>
      <c r="U350" s="17">
        <f t="shared" si="59"/>
        <v>3.8125</v>
      </c>
      <c r="V350" s="49"/>
      <c r="W350" s="146"/>
      <c r="X350" s="104">
        <f t="shared" si="57"/>
        <v>5</v>
      </c>
      <c r="Y350" s="63">
        <f t="shared" si="58"/>
        <v>1</v>
      </c>
      <c r="Z350" s="103" t="str">
        <f>VLOOKUP(A350,Participanti!A:E,5,0)</f>
        <v>Bronze</v>
      </c>
    </row>
    <row r="351" spans="1:26" x14ac:dyDescent="0.2">
      <c r="A351" s="42" t="s">
        <v>173</v>
      </c>
      <c r="B351" s="1" t="str">
        <f>VLOOKUP(A351,Participanti!A:B,2,0)</f>
        <v>M</v>
      </c>
      <c r="C351" s="61">
        <v>6</v>
      </c>
      <c r="D351" s="43">
        <v>32</v>
      </c>
      <c r="E351" s="44">
        <v>0.10555555555555556</v>
      </c>
      <c r="F351" s="44">
        <v>0.10555555555555556</v>
      </c>
      <c r="G351" s="59">
        <f t="shared" si="61"/>
        <v>0.10555555555555556</v>
      </c>
      <c r="H351" s="45">
        <v>0</v>
      </c>
      <c r="I351" s="11">
        <f t="shared" si="63"/>
        <v>3.2986111111111111E-3</v>
      </c>
      <c r="J351" s="31">
        <f t="shared" si="64"/>
        <v>5</v>
      </c>
      <c r="K351" s="31">
        <f>IF(J351=0,0,IF(B351="F",VLOOKUP(I351,Barem!$G$2:$H$16,2,1),VLOOKUP(I351,Barem!$G$17:$H$31,2,1)))</f>
        <v>4.25</v>
      </c>
      <c r="L351" s="43">
        <v>1</v>
      </c>
      <c r="M351" s="93" t="s">
        <v>80</v>
      </c>
      <c r="N351" s="10">
        <f t="shared" si="60"/>
        <v>0.25</v>
      </c>
      <c r="O351" s="10">
        <f t="shared" si="60"/>
        <v>0.5</v>
      </c>
      <c r="P351" s="10">
        <f t="shared" si="62"/>
        <v>0.25</v>
      </c>
      <c r="Q351" s="33">
        <f>IF(B351="M",IF(AND(H351&gt;=200,H351&lt;500,I351&lt;Barem!$M$21),H351/1500,IF(AND(H351&gt;=500,H351&lt;750,I351&lt;Barem!$M$22),H351/1500,IF(AND(H351&gt;=750,H351&lt;1000,I351&lt;Barem!$M$23),H351/1500,IF(AND(H351&gt;=1000,H351&lt;1500,I351&lt;Barem!$M$24),H351/1500,IF(AND(H351&gt;=1500,H351&lt;2000,I351&lt;Barem!$M$25),H351/1500,IF(AND(H351&gt;=2000,H351&lt;3000,I351&lt;Barem!$M$26),H351/1500,IF(AND(H351&gt;=3000,I351&lt;Barem!$M$27),H351/1500,0))))))),IF(AND(H351&gt;=200,H351&lt;500,I351&lt;Barem!$N$21),H351/1500,IF(AND(H351&gt;=500,H351&lt;750,I351&lt;Barem!$N$22),H351/1500,IF(AND(H351&gt;=750,H351&lt;1000,I351&lt;Barem!$N$23),H351/1500,IF(AND(H351&gt;=1000,H351&lt;1500,I351&lt;Barem!$N$24),H351/1500,IF(AND(H351&gt;=1500,H351&lt;2000,I351&lt;Barem!$N$25),H351/1500,IF(AND(H351&gt;=2000,H351&lt;3000,I351&lt;Barem!$N$26),H351/1500,IF(AND(H351&gt;=3000,I351&lt;Barem!$N$27),H351/1500,0))))))))</f>
        <v>0</v>
      </c>
      <c r="R351" s="19">
        <f>IF(D351&gt;21,VLOOKUP(D351,Barem!$S$1:$T$141,2,1),0)</f>
        <v>0.5</v>
      </c>
      <c r="S351" s="102">
        <f>IF(D351&lt;1,0,IF(B351="F",VLOOKUP(I351,Barem!$W$2:$Y$13,2,1),VLOOKUP(I351,Barem!$W$14:$Y$25,2,1)))</f>
        <v>0</v>
      </c>
      <c r="T351" s="19">
        <f>VLOOKUP(A351,Participanti!A:C,3,0)</f>
        <v>0</v>
      </c>
      <c r="U351" s="17">
        <f t="shared" si="59"/>
        <v>4.125</v>
      </c>
      <c r="V351" s="49"/>
      <c r="W351" s="146"/>
      <c r="X351" s="104">
        <f t="shared" si="57"/>
        <v>5</v>
      </c>
      <c r="Y351" s="63">
        <f t="shared" si="58"/>
        <v>1</v>
      </c>
      <c r="Z351" s="103" t="str">
        <f>VLOOKUP(A351,Participanti!A:E,5,0)</f>
        <v>Bronze</v>
      </c>
    </row>
    <row r="352" spans="1:26" x14ac:dyDescent="0.2">
      <c r="A352" s="42" t="s">
        <v>180</v>
      </c>
      <c r="B352" s="1" t="str">
        <f>VLOOKUP(A352,Participanti!A:B,2,0)</f>
        <v>M</v>
      </c>
      <c r="C352" s="61">
        <v>6</v>
      </c>
      <c r="D352" s="43">
        <v>7.07</v>
      </c>
      <c r="E352" s="44">
        <v>3.6377314814814814E-2</v>
      </c>
      <c r="F352" s="44">
        <v>3.8148148148148146E-2</v>
      </c>
      <c r="G352" s="59">
        <f t="shared" si="61"/>
        <v>3.726273148148148E-2</v>
      </c>
      <c r="H352" s="45">
        <v>14</v>
      </c>
      <c r="I352" s="11">
        <f t="shared" si="63"/>
        <v>5.2705419351458949E-3</v>
      </c>
      <c r="J352" s="31">
        <f t="shared" si="64"/>
        <v>1.6833333333333333</v>
      </c>
      <c r="K352" s="31">
        <f>IF(J352=0,0,IF(B352="F",VLOOKUP(I352,Barem!$G$2:$H$16,2,1),VLOOKUP(I352,Barem!$G$17:$H$31,2,1)))</f>
        <v>0.5</v>
      </c>
      <c r="L352" s="43">
        <v>1.5</v>
      </c>
      <c r="M352" s="93" t="s">
        <v>83</v>
      </c>
      <c r="N352" s="10">
        <f t="shared" si="60"/>
        <v>0.25</v>
      </c>
      <c r="O352" s="10">
        <f t="shared" si="60"/>
        <v>0.25</v>
      </c>
      <c r="P352" s="10">
        <f t="shared" si="62"/>
        <v>0.5</v>
      </c>
      <c r="Q352" s="33">
        <f>IF(B352="M",IF(AND(H352&gt;=200,H352&lt;500,I352&lt;Barem!$M$21),H352/1500,IF(AND(H352&gt;=500,H352&lt;750,I352&lt;Barem!$M$22),H352/1500,IF(AND(H352&gt;=750,H352&lt;1000,I352&lt;Barem!$M$23),H352/1500,IF(AND(H352&gt;=1000,H352&lt;1500,I352&lt;Barem!$M$24),H352/1500,IF(AND(H352&gt;=1500,H352&lt;2000,I352&lt;Barem!$M$25),H352/1500,IF(AND(H352&gt;=2000,H352&lt;3000,I352&lt;Barem!$M$26),H352/1500,IF(AND(H352&gt;=3000,I352&lt;Barem!$M$27),H352/1500,0))))))),IF(AND(H352&gt;=200,H352&lt;500,I352&lt;Barem!$N$21),H352/1500,IF(AND(H352&gt;=500,H352&lt;750,I352&lt;Barem!$N$22),H352/1500,IF(AND(H352&gt;=750,H352&lt;1000,I352&lt;Barem!$N$23),H352/1500,IF(AND(H352&gt;=1000,H352&lt;1500,I352&lt;Barem!$N$24),H352/1500,IF(AND(H352&gt;=1500,H352&lt;2000,I352&lt;Barem!$N$25),H352/1500,IF(AND(H352&gt;=2000,H352&lt;3000,I352&lt;Barem!$N$26),H352/1500,IF(AND(H352&gt;=3000,I352&lt;Barem!$N$27),H352/1500,0))))))))</f>
        <v>0</v>
      </c>
      <c r="R352" s="19">
        <f>IF(D352&gt;21,VLOOKUP(D352,Barem!$S$1:$T$141,2,1),0)</f>
        <v>0</v>
      </c>
      <c r="S352" s="102">
        <f>IF(D352&lt;1,0,IF(B352="F",VLOOKUP(I352,Barem!$W$2:$Y$13,2,1),VLOOKUP(I352,Barem!$W$14:$Y$25,2,1)))</f>
        <v>0</v>
      </c>
      <c r="T352" s="19">
        <f>VLOOKUP(A352,Participanti!A:C,3,0)</f>
        <v>0</v>
      </c>
      <c r="U352" s="17">
        <f t="shared" si="59"/>
        <v>1.2958333333333334</v>
      </c>
      <c r="V352" s="49"/>
      <c r="W352" s="146"/>
      <c r="X352" s="104">
        <f t="shared" si="57"/>
        <v>5</v>
      </c>
      <c r="Y352" s="63">
        <f t="shared" si="58"/>
        <v>1</v>
      </c>
      <c r="Z352" s="103" t="str">
        <f>VLOOKUP(A352,Participanti!A:E,5,0)</f>
        <v>Bronze</v>
      </c>
    </row>
    <row r="353" spans="1:26" x14ac:dyDescent="0.2">
      <c r="A353" s="42" t="s">
        <v>186</v>
      </c>
      <c r="B353" s="1" t="str">
        <f>VLOOKUP(A353,Participanti!A:B,2,0)</f>
        <v>M</v>
      </c>
      <c r="C353" s="61">
        <v>6</v>
      </c>
      <c r="D353" s="43">
        <v>14</v>
      </c>
      <c r="E353" s="44">
        <v>4.2048611111111113E-2</v>
      </c>
      <c r="F353" s="44">
        <v>4.2048611111111113E-2</v>
      </c>
      <c r="G353" s="59">
        <f t="shared" si="61"/>
        <v>4.2048611111111113E-2</v>
      </c>
      <c r="H353" s="45">
        <v>44</v>
      </c>
      <c r="I353" s="11">
        <f t="shared" si="63"/>
        <v>3.0034722222222225E-3</v>
      </c>
      <c r="J353" s="31">
        <f t="shared" si="64"/>
        <v>3.333333333333333</v>
      </c>
      <c r="K353" s="31">
        <f>IF(J353=0,0,IF(B353="F",VLOOKUP(I353,Barem!$G$2:$H$16,2,1),VLOOKUP(I353,Barem!$G$17:$H$31,2,1)))</f>
        <v>4.5</v>
      </c>
      <c r="L353" s="43">
        <v>0.5</v>
      </c>
      <c r="M353" s="93" t="s">
        <v>83</v>
      </c>
      <c r="N353" s="10">
        <f t="shared" si="60"/>
        <v>0.25</v>
      </c>
      <c r="O353" s="10">
        <f t="shared" si="60"/>
        <v>0.25</v>
      </c>
      <c r="P353" s="10">
        <f t="shared" si="62"/>
        <v>0.5</v>
      </c>
      <c r="Q353" s="33">
        <f>IF(B353="M",IF(AND(H353&gt;=200,H353&lt;500,I353&lt;Barem!$M$21),H353/1500,IF(AND(H353&gt;=500,H353&lt;750,I353&lt;Barem!$M$22),H353/1500,IF(AND(H353&gt;=750,H353&lt;1000,I353&lt;Barem!$M$23),H353/1500,IF(AND(H353&gt;=1000,H353&lt;1500,I353&lt;Barem!$M$24),H353/1500,IF(AND(H353&gt;=1500,H353&lt;2000,I353&lt;Barem!$M$25),H353/1500,IF(AND(H353&gt;=2000,H353&lt;3000,I353&lt;Barem!$M$26),H353/1500,IF(AND(H353&gt;=3000,I353&lt;Barem!$M$27),H353/1500,0))))))),IF(AND(H353&gt;=200,H353&lt;500,I353&lt;Barem!$N$21),H353/1500,IF(AND(H353&gt;=500,H353&lt;750,I353&lt;Barem!$N$22),H353/1500,IF(AND(H353&gt;=750,H353&lt;1000,I353&lt;Barem!$N$23),H353/1500,IF(AND(H353&gt;=1000,H353&lt;1500,I353&lt;Barem!$N$24),H353/1500,IF(AND(H353&gt;=1500,H353&lt;2000,I353&lt;Barem!$N$25),H353/1500,IF(AND(H353&gt;=2000,H353&lt;3000,I353&lt;Barem!$N$26),H353/1500,IF(AND(H353&gt;=3000,I353&lt;Barem!$N$27),H353/1500,0))))))))</f>
        <v>0</v>
      </c>
      <c r="R353" s="19">
        <f>IF(D353&gt;21,VLOOKUP(D353,Barem!$S$1:$T$141,2,1),0)</f>
        <v>0</v>
      </c>
      <c r="S353" s="102">
        <f>IF(D353&lt;1,0,IF(B353="F",VLOOKUP(I353,Barem!$W$2:$Y$13,2,1),VLOOKUP(I353,Barem!$W$14:$Y$25,2,1)))</f>
        <v>0</v>
      </c>
      <c r="T353" s="19">
        <f>VLOOKUP(A353,Participanti!A:C,3,0)</f>
        <v>0</v>
      </c>
      <c r="U353" s="17">
        <f t="shared" si="59"/>
        <v>2.208333333333333</v>
      </c>
      <c r="V353" s="49"/>
      <c r="W353" s="146"/>
      <c r="X353" s="104">
        <f t="shared" si="57"/>
        <v>4</v>
      </c>
      <c r="Y353" s="63">
        <f t="shared" si="58"/>
        <v>1</v>
      </c>
      <c r="Z353" s="103" t="str">
        <f>VLOOKUP(A353,Participanti!A:E,5,0)</f>
        <v>Bronze</v>
      </c>
    </row>
    <row r="354" spans="1:26" x14ac:dyDescent="0.2">
      <c r="A354" s="42" t="s">
        <v>312</v>
      </c>
      <c r="B354" s="1" t="str">
        <f>VLOOKUP(A354,Participanti!A:B,2,0)</f>
        <v>M</v>
      </c>
      <c r="C354" s="61">
        <v>6</v>
      </c>
      <c r="D354" s="43">
        <v>27.06</v>
      </c>
      <c r="E354" s="44">
        <v>9.6493055555555554E-2</v>
      </c>
      <c r="F354" s="44">
        <v>9.7465277777777776E-2</v>
      </c>
      <c r="G354" s="59">
        <f t="shared" si="61"/>
        <v>9.6979166666666672E-2</v>
      </c>
      <c r="H354" s="45">
        <v>265</v>
      </c>
      <c r="I354" s="11">
        <f t="shared" si="63"/>
        <v>3.583856861295886E-3</v>
      </c>
      <c r="J354" s="31">
        <f t="shared" si="64"/>
        <v>5</v>
      </c>
      <c r="K354" s="31">
        <f>IF(J354=0,0,IF(B354="F",VLOOKUP(I354,Barem!$G$2:$H$16,2,1),VLOOKUP(I354,Barem!$G$17:$H$31,2,1)))</f>
        <v>3.75</v>
      </c>
      <c r="L354" s="43">
        <v>0.5</v>
      </c>
      <c r="M354" s="93" t="s">
        <v>82</v>
      </c>
      <c r="N354" s="10">
        <f t="shared" si="60"/>
        <v>0.5</v>
      </c>
      <c r="O354" s="10">
        <f t="shared" si="60"/>
        <v>0.25</v>
      </c>
      <c r="P354" s="10">
        <f t="shared" si="62"/>
        <v>0.25</v>
      </c>
      <c r="Q354" s="33">
        <f>IF(B354="M",IF(AND(H354&gt;=200,H354&lt;500,I354&lt;Barem!$M$21),H354/1500,IF(AND(H354&gt;=500,H354&lt;750,I354&lt;Barem!$M$22),H354/1500,IF(AND(H354&gt;=750,H354&lt;1000,I354&lt;Barem!$M$23),H354/1500,IF(AND(H354&gt;=1000,H354&lt;1500,I354&lt;Barem!$M$24),H354/1500,IF(AND(H354&gt;=1500,H354&lt;2000,I354&lt;Barem!$M$25),H354/1500,IF(AND(H354&gt;=2000,H354&lt;3000,I354&lt;Barem!$M$26),H354/1500,IF(AND(H354&gt;=3000,I354&lt;Barem!$M$27),H354/1500,0))))))),IF(AND(H354&gt;=200,H354&lt;500,I354&lt;Barem!$N$21),H354/1500,IF(AND(H354&gt;=500,H354&lt;750,I354&lt;Barem!$N$22),H354/1500,IF(AND(H354&gt;=750,H354&lt;1000,I354&lt;Barem!$N$23),H354/1500,IF(AND(H354&gt;=1000,H354&lt;1500,I354&lt;Barem!$N$24),H354/1500,IF(AND(H354&gt;=1500,H354&lt;2000,I354&lt;Barem!$N$25),H354/1500,IF(AND(H354&gt;=2000,H354&lt;3000,I354&lt;Barem!$N$26),H354/1500,IF(AND(H354&gt;=3000,I354&lt;Barem!$N$27),H354/1500,0))))))))</f>
        <v>0.17666666666666667</v>
      </c>
      <c r="R354" s="19">
        <f>IF(D354&gt;21,VLOOKUP(D354,Barem!$S$1:$T$141,2,1),0)</f>
        <v>0.3</v>
      </c>
      <c r="S354" s="102">
        <f>IF(D354&lt;1,0,IF(B354="F",VLOOKUP(I354,Barem!$W$2:$Y$13,2,1),VLOOKUP(I354,Barem!$W$14:$Y$25,2,1)))</f>
        <v>0</v>
      </c>
      <c r="T354" s="19">
        <f>VLOOKUP(A354,Participanti!A:C,3,0)</f>
        <v>0</v>
      </c>
      <c r="U354" s="17">
        <f t="shared" si="59"/>
        <v>4.0391666666666666</v>
      </c>
      <c r="V354" s="49"/>
      <c r="W354" s="146"/>
      <c r="X354" s="104">
        <f t="shared" si="57"/>
        <v>5</v>
      </c>
      <c r="Y354" s="63">
        <f t="shared" si="58"/>
        <v>1</v>
      </c>
      <c r="Z354" s="103" t="str">
        <f>VLOOKUP(A354,Participanti!A:E,5,0)</f>
        <v>Bronze</v>
      </c>
    </row>
    <row r="355" spans="1:26" x14ac:dyDescent="0.2">
      <c r="A355" s="42" t="s">
        <v>524</v>
      </c>
      <c r="B355" s="1" t="str">
        <f>VLOOKUP(A355,Participanti!A:B,2,0)</f>
        <v>F</v>
      </c>
      <c r="C355" s="61">
        <v>6</v>
      </c>
      <c r="D355" s="43">
        <v>12.17</v>
      </c>
      <c r="E355" s="44">
        <v>4.0358796296296295E-2</v>
      </c>
      <c r="F355" s="44">
        <v>5.1481481481481482E-2</v>
      </c>
      <c r="G355" s="59">
        <f t="shared" si="61"/>
        <v>4.5920138888888892E-2</v>
      </c>
      <c r="H355" s="45">
        <v>36</v>
      </c>
      <c r="I355" s="11">
        <f t="shared" si="63"/>
        <v>3.7732242308043461E-3</v>
      </c>
      <c r="J355" s="31">
        <f t="shared" si="64"/>
        <v>3.0425</v>
      </c>
      <c r="K355" s="31">
        <f>IF(J355=0,0,IF(B355="F",VLOOKUP(I355,Barem!$G$2:$H$16,2,1),VLOOKUP(I355,Barem!$G$17:$H$31,2,1)))</f>
        <v>4</v>
      </c>
      <c r="L355" s="43">
        <v>1</v>
      </c>
      <c r="M355" s="93" t="s">
        <v>80</v>
      </c>
      <c r="N355" s="10">
        <f t="shared" si="60"/>
        <v>0.25</v>
      </c>
      <c r="O355" s="10">
        <f t="shared" si="60"/>
        <v>0.5</v>
      </c>
      <c r="P355" s="10">
        <f t="shared" si="62"/>
        <v>0.25</v>
      </c>
      <c r="Q355" s="33">
        <f>IF(B355="M",IF(AND(H355&gt;=200,H355&lt;500,I355&lt;Barem!$M$21),H355/1500,IF(AND(H355&gt;=500,H355&lt;750,I355&lt;Barem!$M$22),H355/1500,IF(AND(H355&gt;=750,H355&lt;1000,I355&lt;Barem!$M$23),H355/1500,IF(AND(H355&gt;=1000,H355&lt;1500,I355&lt;Barem!$M$24),H355/1500,IF(AND(H355&gt;=1500,H355&lt;2000,I355&lt;Barem!$M$25),H355/1500,IF(AND(H355&gt;=2000,H355&lt;3000,I355&lt;Barem!$M$26),H355/1500,IF(AND(H355&gt;=3000,I355&lt;Barem!$M$27),H355/1500,0))))))),IF(AND(H355&gt;=200,H355&lt;500,I355&lt;Barem!$N$21),H355/1500,IF(AND(H355&gt;=500,H355&lt;750,I355&lt;Barem!$N$22),H355/1500,IF(AND(H355&gt;=750,H355&lt;1000,I355&lt;Barem!$N$23),H355/1500,IF(AND(H355&gt;=1000,H355&lt;1500,I355&lt;Barem!$N$24),H355/1500,IF(AND(H355&gt;=1500,H355&lt;2000,I355&lt;Barem!$N$25),H355/1500,IF(AND(H355&gt;=2000,H355&lt;3000,I355&lt;Barem!$N$26),H355/1500,IF(AND(H355&gt;=3000,I355&lt;Barem!$N$27),H355/1500,0))))))))</f>
        <v>0</v>
      </c>
      <c r="R355" s="19">
        <f>IF(D355&gt;21,VLOOKUP(D355,Barem!$S$1:$T$141,2,1),0)</f>
        <v>0</v>
      </c>
      <c r="S355" s="102">
        <f>IF(D355&lt;1,0,IF(B355="F",VLOOKUP(I355,Barem!$W$2:$Y$13,2,1),VLOOKUP(I355,Barem!$W$14:$Y$25,2,1)))</f>
        <v>0</v>
      </c>
      <c r="T355" s="19">
        <f>VLOOKUP(A355,Participanti!A:C,3,0)</f>
        <v>0</v>
      </c>
      <c r="U355" s="17">
        <f t="shared" si="59"/>
        <v>3.0106250000000001</v>
      </c>
      <c r="V355" s="49"/>
      <c r="W355" s="146"/>
      <c r="X355" s="104">
        <f t="shared" si="57"/>
        <v>5</v>
      </c>
      <c r="Y355" s="63">
        <f t="shared" si="58"/>
        <v>1</v>
      </c>
      <c r="Z355" s="103" t="str">
        <f>VLOOKUP(A355,Participanti!A:E,5,0)</f>
        <v>Bronze</v>
      </c>
    </row>
    <row r="356" spans="1:26" x14ac:dyDescent="0.2">
      <c r="A356" s="42" t="s">
        <v>205</v>
      </c>
      <c r="B356" s="1" t="str">
        <f>VLOOKUP(A356,Participanti!A:B,2,0)</f>
        <v>M</v>
      </c>
      <c r="C356" s="61">
        <v>6</v>
      </c>
      <c r="D356" s="43">
        <v>3.66</v>
      </c>
      <c r="E356" s="44">
        <v>1.5023148148148148E-2</v>
      </c>
      <c r="F356" s="44">
        <v>1.5324074074074073E-2</v>
      </c>
      <c r="G356" s="59">
        <f t="shared" si="61"/>
        <v>1.517361111111111E-2</v>
      </c>
      <c r="H356" s="45">
        <v>13</v>
      </c>
      <c r="I356" s="11">
        <f t="shared" si="63"/>
        <v>4.1457953855494837E-3</v>
      </c>
      <c r="J356" s="31">
        <f t="shared" si="64"/>
        <v>0.87142857142857144</v>
      </c>
      <c r="K356" s="31">
        <f>IF(J356=0,0,IF(B356="F",VLOOKUP(I356,Barem!$G$2:$H$16,2,1),VLOOKUP(I356,Barem!$G$17:$H$31,2,1)))</f>
        <v>3</v>
      </c>
      <c r="L356" s="43">
        <v>2.5</v>
      </c>
      <c r="M356" s="93" t="s">
        <v>83</v>
      </c>
      <c r="N356" s="10">
        <f t="shared" si="60"/>
        <v>0.25</v>
      </c>
      <c r="O356" s="10">
        <f t="shared" si="60"/>
        <v>0.25</v>
      </c>
      <c r="P356" s="10">
        <f t="shared" si="62"/>
        <v>0.5</v>
      </c>
      <c r="Q356" s="33">
        <f>IF(B356="M",IF(AND(H356&gt;=200,H356&lt;500,I356&lt;Barem!$M$21),H356/1500,IF(AND(H356&gt;=500,H356&lt;750,I356&lt;Barem!$M$22),H356/1500,IF(AND(H356&gt;=750,H356&lt;1000,I356&lt;Barem!$M$23),H356/1500,IF(AND(H356&gt;=1000,H356&lt;1500,I356&lt;Barem!$M$24),H356/1500,IF(AND(H356&gt;=1500,H356&lt;2000,I356&lt;Barem!$M$25),H356/1500,IF(AND(H356&gt;=2000,H356&lt;3000,I356&lt;Barem!$M$26),H356/1500,IF(AND(H356&gt;=3000,I356&lt;Barem!$M$27),H356/1500,0))))))),IF(AND(H356&gt;=200,H356&lt;500,I356&lt;Barem!$N$21),H356/1500,IF(AND(H356&gt;=500,H356&lt;750,I356&lt;Barem!$N$22),H356/1500,IF(AND(H356&gt;=750,H356&lt;1000,I356&lt;Barem!$N$23),H356/1500,IF(AND(H356&gt;=1000,H356&lt;1500,I356&lt;Barem!$N$24),H356/1500,IF(AND(H356&gt;=1500,H356&lt;2000,I356&lt;Barem!$N$25),H356/1500,IF(AND(H356&gt;=2000,H356&lt;3000,I356&lt;Barem!$N$26),H356/1500,IF(AND(H356&gt;=3000,I356&lt;Barem!$N$27),H356/1500,0))))))))</f>
        <v>0</v>
      </c>
      <c r="R356" s="19">
        <f>IF(D356&gt;21,VLOOKUP(D356,Barem!$S$1:$T$141,2,1),0)</f>
        <v>0</v>
      </c>
      <c r="S356" s="102">
        <f>IF(D356&lt;1,0,IF(B356="F",VLOOKUP(I356,Barem!$W$2:$Y$13,2,1),VLOOKUP(I356,Barem!$W$14:$Y$25,2,1)))</f>
        <v>0</v>
      </c>
      <c r="T356" s="19">
        <f>VLOOKUP(A356,Participanti!A:C,3,0)</f>
        <v>0</v>
      </c>
      <c r="U356" s="17">
        <f t="shared" si="59"/>
        <v>2.217857142857143</v>
      </c>
      <c r="V356" s="49"/>
      <c r="W356" s="146"/>
      <c r="X356" s="104">
        <f t="shared" si="57"/>
        <v>4</v>
      </c>
      <c r="Y356" s="63">
        <f t="shared" si="58"/>
        <v>1</v>
      </c>
      <c r="Z356" s="103" t="str">
        <f>VLOOKUP(A356,Participanti!A:E,5,0)</f>
        <v>Bronze</v>
      </c>
    </row>
    <row r="357" spans="1:26" x14ac:dyDescent="0.2">
      <c r="A357" s="42" t="s">
        <v>347</v>
      </c>
      <c r="B357" s="1" t="str">
        <f>VLOOKUP(A357,Participanti!A:B,2,0)</f>
        <v>M</v>
      </c>
      <c r="C357" s="61">
        <v>6</v>
      </c>
      <c r="D357" s="43">
        <v>21.51</v>
      </c>
      <c r="E357" s="44">
        <v>8.4907407407407404E-2</v>
      </c>
      <c r="F357" s="44">
        <v>9.1226851851851851E-2</v>
      </c>
      <c r="G357" s="59">
        <f t="shared" si="61"/>
        <v>8.806712962962962E-2</v>
      </c>
      <c r="H357" s="45">
        <v>749</v>
      </c>
      <c r="I357" s="11">
        <f t="shared" si="63"/>
        <v>4.0942412659056076E-3</v>
      </c>
      <c r="J357" s="31">
        <f t="shared" si="64"/>
        <v>5</v>
      </c>
      <c r="K357" s="31">
        <f>IF(J357=0,0,IF(B357="F",VLOOKUP(I357,Barem!$G$2:$H$16,2,1),VLOOKUP(I357,Barem!$G$17:$H$31,2,1)))</f>
        <v>3</v>
      </c>
      <c r="L357" s="43">
        <v>1.75</v>
      </c>
      <c r="M357" s="93" t="s">
        <v>82</v>
      </c>
      <c r="N357" s="10">
        <f t="shared" si="60"/>
        <v>0.5</v>
      </c>
      <c r="O357" s="10">
        <f t="shared" si="60"/>
        <v>0.25</v>
      </c>
      <c r="P357" s="10">
        <f t="shared" si="62"/>
        <v>0.25</v>
      </c>
      <c r="Q357" s="33">
        <f>IF(B357="M",IF(AND(H357&gt;=200,H357&lt;500,I357&lt;Barem!$M$21),H357/1500,IF(AND(H357&gt;=500,H357&lt;750,I357&lt;Barem!$M$22),H357/1500,IF(AND(H357&gt;=750,H357&lt;1000,I357&lt;Barem!$M$23),H357/1500,IF(AND(H357&gt;=1000,H357&lt;1500,I357&lt;Barem!$M$24),H357/1500,IF(AND(H357&gt;=1500,H357&lt;2000,I357&lt;Barem!$M$25),H357/1500,IF(AND(H357&gt;=2000,H357&lt;3000,I357&lt;Barem!$M$26),H357/1500,IF(AND(H357&gt;=3000,I357&lt;Barem!$M$27),H357/1500,0))))))),IF(AND(H357&gt;=200,H357&lt;500,I357&lt;Barem!$N$21),H357/1500,IF(AND(H357&gt;=500,H357&lt;750,I357&lt;Barem!$N$22),H357/1500,IF(AND(H357&gt;=750,H357&lt;1000,I357&lt;Barem!$N$23),H357/1500,IF(AND(H357&gt;=1000,H357&lt;1500,I357&lt;Barem!$N$24),H357/1500,IF(AND(H357&gt;=1500,H357&lt;2000,I357&lt;Barem!$N$25),H357/1500,IF(AND(H357&gt;=2000,H357&lt;3000,I357&lt;Barem!$N$26),H357/1500,IF(AND(H357&gt;=3000,I357&lt;Barem!$N$27),H357/1500,0))))))))</f>
        <v>0.49933333333333335</v>
      </c>
      <c r="R357" s="19">
        <f>IF(D357&gt;21,VLOOKUP(D357,Barem!$S$1:$T$141,2,1),0)</f>
        <v>0</v>
      </c>
      <c r="S357" s="102">
        <f>IF(D357&lt;1,0,IF(B357="F",VLOOKUP(I357,Barem!$W$2:$Y$13,2,1),VLOOKUP(I357,Barem!$W$14:$Y$25,2,1)))</f>
        <v>0</v>
      </c>
      <c r="T357" s="19">
        <f>VLOOKUP(A357,Participanti!A:C,3,0)</f>
        <v>0</v>
      </c>
      <c r="U357" s="17">
        <f t="shared" si="59"/>
        <v>4.1868333333333334</v>
      </c>
      <c r="V357" s="49"/>
      <c r="W357" s="146"/>
      <c r="X357" s="104">
        <f t="shared" si="57"/>
        <v>5</v>
      </c>
      <c r="Y357" s="63">
        <f t="shared" si="58"/>
        <v>1</v>
      </c>
      <c r="Z357" s="103" t="str">
        <f>VLOOKUP(A357,Participanti!A:E,5,0)</f>
        <v>Bronze</v>
      </c>
    </row>
    <row r="358" spans="1:26" x14ac:dyDescent="0.2">
      <c r="A358" s="42" t="s">
        <v>523</v>
      </c>
      <c r="B358" s="1" t="str">
        <f>VLOOKUP(A358,Participanti!A:B,2,0)</f>
        <v>M</v>
      </c>
      <c r="C358" s="61">
        <v>6</v>
      </c>
      <c r="D358" s="43">
        <v>29.06</v>
      </c>
      <c r="E358" s="44">
        <v>0.14295138888888889</v>
      </c>
      <c r="F358" s="44">
        <v>0.16390046296296296</v>
      </c>
      <c r="G358" s="59">
        <f t="shared" si="61"/>
        <v>0.15342592592592591</v>
      </c>
      <c r="H358" s="45">
        <v>1037</v>
      </c>
      <c r="I358" s="11">
        <f t="shared" si="63"/>
        <v>5.279625806122709E-3</v>
      </c>
      <c r="J358" s="31">
        <f t="shared" si="64"/>
        <v>5</v>
      </c>
      <c r="K358" s="31">
        <f>IF(J358=0,0,IF(B358="F",VLOOKUP(I358,Barem!$G$2:$H$16,2,1),VLOOKUP(I358,Barem!$G$17:$H$31,2,1)))</f>
        <v>0.5</v>
      </c>
      <c r="L358" s="43">
        <v>4.5</v>
      </c>
      <c r="M358" s="93" t="s">
        <v>83</v>
      </c>
      <c r="N358" s="10">
        <f t="shared" si="60"/>
        <v>0.25</v>
      </c>
      <c r="O358" s="10">
        <f t="shared" si="60"/>
        <v>0.25</v>
      </c>
      <c r="P358" s="10">
        <f t="shared" si="62"/>
        <v>0.5</v>
      </c>
      <c r="Q358" s="33">
        <f>IF(B358="M",IF(AND(H358&gt;=200,H358&lt;500,I358&lt;Barem!$M$21),H358/1500,IF(AND(H358&gt;=500,H358&lt;750,I358&lt;Barem!$M$22),H358/1500,IF(AND(H358&gt;=750,H358&lt;1000,I358&lt;Barem!$M$23),H358/1500,IF(AND(H358&gt;=1000,H358&lt;1500,I358&lt;Barem!$M$24),H358/1500,IF(AND(H358&gt;=1500,H358&lt;2000,I358&lt;Barem!$M$25),H358/1500,IF(AND(H358&gt;=2000,H358&lt;3000,I358&lt;Barem!$M$26),H358/1500,IF(AND(H358&gt;=3000,I358&lt;Barem!$M$27),H358/1500,0))))))),IF(AND(H358&gt;=200,H358&lt;500,I358&lt;Barem!$N$21),H358/1500,IF(AND(H358&gt;=500,H358&lt;750,I358&lt;Barem!$N$22),H358/1500,IF(AND(H358&gt;=750,H358&lt;1000,I358&lt;Barem!$N$23),H358/1500,IF(AND(H358&gt;=1000,H358&lt;1500,I358&lt;Barem!$N$24),H358/1500,IF(AND(H358&gt;=1500,H358&lt;2000,I358&lt;Barem!$N$25),H358/1500,IF(AND(H358&gt;=2000,H358&lt;3000,I358&lt;Barem!$N$26),H358/1500,IF(AND(H358&gt;=3000,I358&lt;Barem!$N$27),H358/1500,0))))))))</f>
        <v>0.69133333333333336</v>
      </c>
      <c r="R358" s="19">
        <f>IF(D358&gt;21,VLOOKUP(D358,Barem!$S$1:$T$141,2,1),0)</f>
        <v>0.4</v>
      </c>
      <c r="S358" s="102">
        <f>IF(D358&lt;1,0,IF(B358="F",VLOOKUP(I358,Barem!$W$2:$Y$13,2,1),VLOOKUP(I358,Barem!$W$14:$Y$25,2,1)))</f>
        <v>0</v>
      </c>
      <c r="T358" s="19">
        <f>VLOOKUP(A358,Participanti!A:C,3,0)</f>
        <v>0</v>
      </c>
      <c r="U358" s="17">
        <f t="shared" si="59"/>
        <v>4.7163333333333339</v>
      </c>
      <c r="V358" s="49"/>
      <c r="W358" s="146"/>
      <c r="X358" s="104">
        <f t="shared" si="57"/>
        <v>5</v>
      </c>
      <c r="Y358" s="63">
        <f t="shared" si="58"/>
        <v>1</v>
      </c>
      <c r="Z358" s="103" t="str">
        <f>VLOOKUP(A358,Participanti!A:E,5,0)</f>
        <v>Bronze</v>
      </c>
    </row>
    <row r="359" spans="1:26" x14ac:dyDescent="0.2">
      <c r="A359" s="42" t="s">
        <v>468</v>
      </c>
      <c r="B359" s="1" t="str">
        <f>VLOOKUP(A359,Participanti!A:B,2,0)</f>
        <v>M</v>
      </c>
      <c r="C359" s="61">
        <v>6</v>
      </c>
      <c r="D359" s="43">
        <v>7.13</v>
      </c>
      <c r="E359" s="44">
        <v>3.1574074074074074E-2</v>
      </c>
      <c r="F359" s="44">
        <v>3.1574074074074074E-2</v>
      </c>
      <c r="G359" s="59">
        <f t="shared" si="61"/>
        <v>3.1574074074074074E-2</v>
      </c>
      <c r="H359" s="45">
        <v>9</v>
      </c>
      <c r="I359" s="11">
        <f t="shared" si="63"/>
        <v>4.4283413848631237E-3</v>
      </c>
      <c r="J359" s="31">
        <f t="shared" si="64"/>
        <v>1.6976190476190476</v>
      </c>
      <c r="K359" s="31">
        <f>IF(J359=0,0,IF(B359="F",VLOOKUP(I359,Barem!$G$2:$H$16,2,1),VLOOKUP(I359,Barem!$G$17:$H$31,2,1)))</f>
        <v>2</v>
      </c>
      <c r="L359" s="43">
        <v>1</v>
      </c>
      <c r="M359" s="93" t="s">
        <v>82</v>
      </c>
      <c r="N359" s="10">
        <f t="shared" si="60"/>
        <v>0.5</v>
      </c>
      <c r="O359" s="10">
        <f t="shared" si="60"/>
        <v>0.25</v>
      </c>
      <c r="P359" s="10">
        <f t="shared" si="62"/>
        <v>0.25</v>
      </c>
      <c r="Q359" s="33">
        <f>IF(B359="M",IF(AND(H359&gt;=200,H359&lt;500,I359&lt;Barem!$M$21),H359/1500,IF(AND(H359&gt;=500,H359&lt;750,I359&lt;Barem!$M$22),H359/1500,IF(AND(H359&gt;=750,H359&lt;1000,I359&lt;Barem!$M$23),H359/1500,IF(AND(H359&gt;=1000,H359&lt;1500,I359&lt;Barem!$M$24),H359/1500,IF(AND(H359&gt;=1500,H359&lt;2000,I359&lt;Barem!$M$25),H359/1500,IF(AND(H359&gt;=2000,H359&lt;3000,I359&lt;Barem!$M$26),H359/1500,IF(AND(H359&gt;=3000,I359&lt;Barem!$M$27),H359/1500,0))))))),IF(AND(H359&gt;=200,H359&lt;500,I359&lt;Barem!$N$21),H359/1500,IF(AND(H359&gt;=500,H359&lt;750,I359&lt;Barem!$N$22),H359/1500,IF(AND(H359&gt;=750,H359&lt;1000,I359&lt;Barem!$N$23),H359/1500,IF(AND(H359&gt;=1000,H359&lt;1500,I359&lt;Barem!$N$24),H359/1500,IF(AND(H359&gt;=1500,H359&lt;2000,I359&lt;Barem!$N$25),H359/1500,IF(AND(H359&gt;=2000,H359&lt;3000,I359&lt;Barem!$N$26),H359/1500,IF(AND(H359&gt;=3000,I359&lt;Barem!$N$27),H359/1500,0))))))))</f>
        <v>0</v>
      </c>
      <c r="R359" s="19">
        <f>IF(D359&gt;21,VLOOKUP(D359,Barem!$S$1:$T$141,2,1),0)</f>
        <v>0</v>
      </c>
      <c r="S359" s="102">
        <f>IF(D359&lt;1,0,IF(B359="F",VLOOKUP(I359,Barem!$W$2:$Y$13,2,1),VLOOKUP(I359,Barem!$W$14:$Y$25,2,1)))</f>
        <v>0</v>
      </c>
      <c r="T359" s="19">
        <f>VLOOKUP(A359,Participanti!A:C,3,0)</f>
        <v>0</v>
      </c>
      <c r="U359" s="17">
        <f t="shared" si="59"/>
        <v>1.5988095238095239</v>
      </c>
      <c r="V359" s="10">
        <f t="shared" ref="V359" si="65">IF($M359=V$1,50%,25%)</f>
        <v>0.25</v>
      </c>
      <c r="W359" s="146"/>
      <c r="X359" s="104">
        <f t="shared" si="57"/>
        <v>5</v>
      </c>
      <c r="Y359" s="63">
        <f t="shared" si="58"/>
        <v>1</v>
      </c>
      <c r="Z359" s="103" t="str">
        <f>VLOOKUP(A359,Participanti!A:E,5,0)</f>
        <v>Bronze</v>
      </c>
    </row>
    <row r="360" spans="1:26" x14ac:dyDescent="0.2">
      <c r="A360" s="42" t="s">
        <v>234</v>
      </c>
      <c r="B360" s="1" t="str">
        <f>VLOOKUP(A360,Participanti!A:B,2,0)</f>
        <v>M</v>
      </c>
      <c r="C360" s="61">
        <v>6</v>
      </c>
      <c r="D360" s="43">
        <v>22</v>
      </c>
      <c r="E360" s="44">
        <v>7.4131944444444445E-2</v>
      </c>
      <c r="F360" s="44">
        <v>7.542824074074074E-2</v>
      </c>
      <c r="G360" s="59">
        <f t="shared" si="61"/>
        <v>7.4780092592592592E-2</v>
      </c>
      <c r="H360" s="45">
        <v>287</v>
      </c>
      <c r="I360" s="11">
        <f t="shared" si="63"/>
        <v>3.3990951178451178E-3</v>
      </c>
      <c r="J360" s="31">
        <f t="shared" si="64"/>
        <v>5</v>
      </c>
      <c r="K360" s="31">
        <f>IF(J360=0,0,IF(B360="F",VLOOKUP(I360,Barem!$G$2:$H$16,2,1),VLOOKUP(I360,Barem!$G$17:$H$31,2,1)))</f>
        <v>4</v>
      </c>
      <c r="L360" s="43">
        <v>0.75</v>
      </c>
      <c r="M360" s="93" t="s">
        <v>82</v>
      </c>
      <c r="N360" s="10">
        <f t="shared" ref="N360:P412" si="66">IF($M360=N$1,50%,25%)</f>
        <v>0.5</v>
      </c>
      <c r="O360" s="10">
        <f t="shared" si="66"/>
        <v>0.25</v>
      </c>
      <c r="P360" s="10">
        <f t="shared" si="62"/>
        <v>0.25</v>
      </c>
      <c r="Q360" s="33">
        <f>IF(B360="M",IF(AND(H360&gt;=200,H360&lt;500,I360&lt;Barem!$M$21),H360/1500,IF(AND(H360&gt;=500,H360&lt;750,I360&lt;Barem!$M$22),H360/1500,IF(AND(H360&gt;=750,H360&lt;1000,I360&lt;Barem!$M$23),H360/1500,IF(AND(H360&gt;=1000,H360&lt;1500,I360&lt;Barem!$M$24),H360/1500,IF(AND(H360&gt;=1500,H360&lt;2000,I360&lt;Barem!$M$25),H360/1500,IF(AND(H360&gt;=2000,H360&lt;3000,I360&lt;Barem!$M$26),H360/1500,IF(AND(H360&gt;=3000,I360&lt;Barem!$M$27),H360/1500,0))))))),IF(AND(H360&gt;=200,H360&lt;500,I360&lt;Barem!$N$21),H360/1500,IF(AND(H360&gt;=500,H360&lt;750,I360&lt;Barem!$N$22),H360/1500,IF(AND(H360&gt;=750,H360&lt;1000,I360&lt;Barem!$N$23),H360/1500,IF(AND(H360&gt;=1000,H360&lt;1500,I360&lt;Barem!$N$24),H360/1500,IF(AND(H360&gt;=1500,H360&lt;2000,I360&lt;Barem!$N$25),H360/1500,IF(AND(H360&gt;=2000,H360&lt;3000,I360&lt;Barem!$N$26),H360/1500,IF(AND(H360&gt;=3000,I360&lt;Barem!$N$27),H360/1500,0))))))))</f>
        <v>0.19133333333333333</v>
      </c>
      <c r="R360" s="19">
        <f>IF(D360&gt;21,VLOOKUP(D360,Barem!$S$1:$T$141,2,1),0)</f>
        <v>0</v>
      </c>
      <c r="S360" s="102">
        <f>IF(D360&lt;1,0,IF(B360="F",VLOOKUP(I360,Barem!$W$2:$Y$13,2,1),VLOOKUP(I360,Barem!$W$14:$Y$25,2,1)))</f>
        <v>0</v>
      </c>
      <c r="T360" s="19">
        <f>VLOOKUP(A360,Participanti!A:C,3,0)</f>
        <v>0</v>
      </c>
      <c r="U360" s="17">
        <f t="shared" ref="U360:U387" si="67">IF(H360&lt;0,0,J360*N360+K360*O360+L360*P360+Q360+R360+S360+T360)</f>
        <v>3.8788333333333331</v>
      </c>
      <c r="V360" s="49"/>
      <c r="W360" s="146"/>
      <c r="X360" s="104">
        <f t="shared" si="57"/>
        <v>3</v>
      </c>
      <c r="Y360" s="63">
        <f t="shared" si="58"/>
        <v>1</v>
      </c>
      <c r="Z360" s="103" t="str">
        <f>VLOOKUP(A360,Participanti!A:E,5,0)</f>
        <v>Bronze</v>
      </c>
    </row>
    <row r="361" spans="1:26" x14ac:dyDescent="0.2">
      <c r="A361" s="42" t="s">
        <v>250</v>
      </c>
      <c r="B361" s="1" t="str">
        <f>VLOOKUP(A361,Participanti!A:B,2,0)</f>
        <v>F</v>
      </c>
      <c r="C361" s="61">
        <v>6</v>
      </c>
      <c r="D361" s="43">
        <v>12</v>
      </c>
      <c r="E361" s="44">
        <v>5.4803240740740743E-2</v>
      </c>
      <c r="F361" s="44">
        <v>5.4930555555555559E-2</v>
      </c>
      <c r="G361" s="59">
        <f t="shared" si="61"/>
        <v>5.4866898148148151E-2</v>
      </c>
      <c r="H361" s="45">
        <v>418</v>
      </c>
      <c r="I361" s="11">
        <f t="shared" si="63"/>
        <v>4.5722415123456792E-3</v>
      </c>
      <c r="J361" s="31">
        <f t="shared" si="64"/>
        <v>3</v>
      </c>
      <c r="K361" s="31">
        <f>IF(J361=0,0,IF(B361="F",VLOOKUP(I361,Barem!$G$2:$H$16,2,1),VLOOKUP(I361,Barem!$G$17:$H$31,2,1)))</f>
        <v>2.5</v>
      </c>
      <c r="L361" s="43">
        <v>0.75</v>
      </c>
      <c r="M361" s="93" t="s">
        <v>80</v>
      </c>
      <c r="N361" s="10">
        <f t="shared" si="66"/>
        <v>0.25</v>
      </c>
      <c r="O361" s="10">
        <f t="shared" si="66"/>
        <v>0.5</v>
      </c>
      <c r="P361" s="10">
        <f t="shared" si="62"/>
        <v>0.25</v>
      </c>
      <c r="Q361" s="33">
        <f>IF(B361="M",IF(AND(H361&gt;=200,H361&lt;500,I361&lt;Barem!$M$21),H361/1500,IF(AND(H361&gt;=500,H361&lt;750,I361&lt;Barem!$M$22),H361/1500,IF(AND(H361&gt;=750,H361&lt;1000,I361&lt;Barem!$M$23),H361/1500,IF(AND(H361&gt;=1000,H361&lt;1500,I361&lt;Barem!$M$24),H361/1500,IF(AND(H361&gt;=1500,H361&lt;2000,I361&lt;Barem!$M$25),H361/1500,IF(AND(H361&gt;=2000,H361&lt;3000,I361&lt;Barem!$M$26),H361/1500,IF(AND(H361&gt;=3000,I361&lt;Barem!$M$27),H361/1500,0))))))),IF(AND(H361&gt;=200,H361&lt;500,I361&lt;Barem!$N$21),H361/1500,IF(AND(H361&gt;=500,H361&lt;750,I361&lt;Barem!$N$22),H361/1500,IF(AND(H361&gt;=750,H361&lt;1000,I361&lt;Barem!$N$23),H361/1500,IF(AND(H361&gt;=1000,H361&lt;1500,I361&lt;Barem!$N$24),H361/1500,IF(AND(H361&gt;=1500,H361&lt;2000,I361&lt;Barem!$N$25),H361/1500,IF(AND(H361&gt;=2000,H361&lt;3000,I361&lt;Barem!$N$26),H361/1500,IF(AND(H361&gt;=3000,I361&lt;Barem!$N$27),H361/1500,0))))))))</f>
        <v>0.27866666666666667</v>
      </c>
      <c r="R361" s="19">
        <f>IF(D361&gt;21,VLOOKUP(D361,Barem!$S$1:$T$141,2,1),0)</f>
        <v>0</v>
      </c>
      <c r="S361" s="102">
        <f>IF(D361&lt;1,0,IF(B361="F",VLOOKUP(I361,Barem!$W$2:$Y$13,2,1),VLOOKUP(I361,Barem!$W$14:$Y$25,2,1)))</f>
        <v>0</v>
      </c>
      <c r="T361" s="19">
        <f>VLOOKUP(A361,Participanti!A:C,3,0)</f>
        <v>0</v>
      </c>
      <c r="U361" s="17">
        <f t="shared" si="67"/>
        <v>2.4661666666666666</v>
      </c>
      <c r="V361" s="49"/>
      <c r="W361" s="146"/>
      <c r="X361" s="104">
        <f t="shared" si="57"/>
        <v>5</v>
      </c>
      <c r="Y361" s="63">
        <f t="shared" si="58"/>
        <v>1</v>
      </c>
      <c r="Z361" s="103" t="str">
        <f>VLOOKUP(A361,Participanti!A:E,5,0)</f>
        <v>Bronze</v>
      </c>
    </row>
    <row r="362" spans="1:26" x14ac:dyDescent="0.2">
      <c r="A362" s="42" t="s">
        <v>252</v>
      </c>
      <c r="B362" s="1" t="str">
        <f>VLOOKUP(A362,Participanti!A:B,2,0)</f>
        <v>M</v>
      </c>
      <c r="C362" s="61">
        <v>6</v>
      </c>
      <c r="D362" s="43">
        <v>100.35</v>
      </c>
      <c r="E362" s="44">
        <v>0.4949189814814815</v>
      </c>
      <c r="F362" s="44">
        <v>0.55329861111111112</v>
      </c>
      <c r="G362" s="59">
        <f t="shared" si="61"/>
        <v>0.52410879629629625</v>
      </c>
      <c r="H362" s="45">
        <v>1193</v>
      </c>
      <c r="I362" s="11">
        <f t="shared" si="63"/>
        <v>5.2228081344922401E-3</v>
      </c>
      <c r="J362" s="31">
        <f t="shared" si="64"/>
        <v>5</v>
      </c>
      <c r="K362" s="31">
        <f>IF(J362=0,0,IF(B362="F",VLOOKUP(I362,Barem!$G$2:$H$16,2,1),VLOOKUP(I362,Barem!$G$17:$H$31,2,1)))</f>
        <v>0.5</v>
      </c>
      <c r="L362" s="43">
        <v>5</v>
      </c>
      <c r="M362" s="93" t="s">
        <v>82</v>
      </c>
      <c r="N362" s="10">
        <f t="shared" si="66"/>
        <v>0.5</v>
      </c>
      <c r="O362" s="10">
        <f t="shared" si="66"/>
        <v>0.25</v>
      </c>
      <c r="P362" s="10">
        <f t="shared" si="62"/>
        <v>0.25</v>
      </c>
      <c r="Q362" s="33">
        <f>IF(B362="M",IF(AND(H362&gt;=200,H362&lt;500,I362&lt;Barem!$M$21),H362/1500,IF(AND(H362&gt;=500,H362&lt;750,I362&lt;Barem!$M$22),H362/1500,IF(AND(H362&gt;=750,H362&lt;1000,I362&lt;Barem!$M$23),H362/1500,IF(AND(H362&gt;=1000,H362&lt;1500,I362&lt;Barem!$M$24),H362/1500,IF(AND(H362&gt;=1500,H362&lt;2000,I362&lt;Barem!$M$25),H362/1500,IF(AND(H362&gt;=2000,H362&lt;3000,I362&lt;Barem!$M$26),H362/1500,IF(AND(H362&gt;=3000,I362&lt;Barem!$M$27),H362/1500,0))))))),IF(AND(H362&gt;=200,H362&lt;500,I362&lt;Barem!$N$21),H362/1500,IF(AND(H362&gt;=500,H362&lt;750,I362&lt;Barem!$N$22),H362/1500,IF(AND(H362&gt;=750,H362&lt;1000,I362&lt;Barem!$N$23),H362/1500,IF(AND(H362&gt;=1000,H362&lt;1500,I362&lt;Barem!$N$24),H362/1500,IF(AND(H362&gt;=1500,H362&lt;2000,I362&lt;Barem!$N$25),H362/1500,IF(AND(H362&gt;=2000,H362&lt;3000,I362&lt;Barem!$N$26),H362/1500,IF(AND(H362&gt;=3000,I362&lt;Barem!$N$27),H362/1500,0))))))))</f>
        <v>0.79533333333333334</v>
      </c>
      <c r="R362" s="19">
        <f>IF(D362&gt;21,VLOOKUP(D362,Barem!$S$1:$T$141,2,1),0)</f>
        <v>3.9</v>
      </c>
      <c r="S362" s="102">
        <f>IF(D362&lt;1,0,IF(B362="F",VLOOKUP(I362,Barem!$W$2:$Y$13,2,1),VLOOKUP(I362,Barem!$W$14:$Y$25,2,1)))</f>
        <v>0</v>
      </c>
      <c r="T362" s="19">
        <f>VLOOKUP(A362,Participanti!A:C,3,0)</f>
        <v>0</v>
      </c>
      <c r="U362" s="17">
        <f t="shared" si="67"/>
        <v>8.570333333333334</v>
      </c>
      <c r="V362" s="49"/>
      <c r="W362" s="146"/>
      <c r="X362" s="104">
        <f t="shared" si="57"/>
        <v>1</v>
      </c>
      <c r="Y362" s="63">
        <f t="shared" si="58"/>
        <v>1</v>
      </c>
      <c r="Z362" s="103" t="str">
        <f>VLOOKUP(A362,Participanti!A:E,5,0)</f>
        <v>Bronze</v>
      </c>
    </row>
    <row r="363" spans="1:26" x14ac:dyDescent="0.2">
      <c r="A363" s="42" t="s">
        <v>53</v>
      </c>
      <c r="B363" s="1" t="str">
        <f>VLOOKUP(A363,Participanti!A:B,2,0)</f>
        <v>M</v>
      </c>
      <c r="C363" s="61">
        <v>6</v>
      </c>
      <c r="D363" s="43">
        <v>15.23</v>
      </c>
      <c r="E363" s="44">
        <v>5.8958333333333335E-2</v>
      </c>
      <c r="F363" s="44">
        <v>6.0150462962962961E-2</v>
      </c>
      <c r="G363" s="59">
        <f t="shared" si="61"/>
        <v>5.9554398148148148E-2</v>
      </c>
      <c r="H363" s="45">
        <v>22</v>
      </c>
      <c r="I363" s="11">
        <f t="shared" si="63"/>
        <v>3.9103347438048681E-3</v>
      </c>
      <c r="J363" s="31">
        <f t="shared" si="64"/>
        <v>3.6261904761904762</v>
      </c>
      <c r="K363" s="31">
        <f>IF(J363=0,0,IF(B363="F",VLOOKUP(I363,Barem!$G$2:$H$16,2,1),VLOOKUP(I363,Barem!$G$17:$H$31,2,1)))</f>
        <v>3.25</v>
      </c>
      <c r="L363" s="43">
        <v>5</v>
      </c>
      <c r="M363" s="93" t="s">
        <v>83</v>
      </c>
      <c r="N363" s="10">
        <f t="shared" si="66"/>
        <v>0.25</v>
      </c>
      <c r="O363" s="10">
        <f t="shared" si="66"/>
        <v>0.25</v>
      </c>
      <c r="P363" s="10">
        <f t="shared" si="62"/>
        <v>0.5</v>
      </c>
      <c r="Q363" s="33">
        <f>IF(B363="M",IF(AND(H363&gt;=200,H363&lt;500,I363&lt;Barem!$M$21),H363/1500,IF(AND(H363&gt;=500,H363&lt;750,I363&lt;Barem!$M$22),H363/1500,IF(AND(H363&gt;=750,H363&lt;1000,I363&lt;Barem!$M$23),H363/1500,IF(AND(H363&gt;=1000,H363&lt;1500,I363&lt;Barem!$M$24),H363/1500,IF(AND(H363&gt;=1500,H363&lt;2000,I363&lt;Barem!$M$25),H363/1500,IF(AND(H363&gt;=2000,H363&lt;3000,I363&lt;Barem!$M$26),H363/1500,IF(AND(H363&gt;=3000,I363&lt;Barem!$M$27),H363/1500,0))))))),IF(AND(H363&gt;=200,H363&lt;500,I363&lt;Barem!$N$21),H363/1500,IF(AND(H363&gt;=500,H363&lt;750,I363&lt;Barem!$N$22),H363/1500,IF(AND(H363&gt;=750,H363&lt;1000,I363&lt;Barem!$N$23),H363/1500,IF(AND(H363&gt;=1000,H363&lt;1500,I363&lt;Barem!$N$24),H363/1500,IF(AND(H363&gt;=1500,H363&lt;2000,I363&lt;Barem!$N$25),H363/1500,IF(AND(H363&gt;=2000,H363&lt;3000,I363&lt;Barem!$N$26),H363/1500,IF(AND(H363&gt;=3000,I363&lt;Barem!$N$27),H363/1500,0))))))))</f>
        <v>0</v>
      </c>
      <c r="R363" s="19">
        <f>IF(D363&gt;21,VLOOKUP(D363,Barem!$S$1:$T$141,2,1),0)</f>
        <v>0</v>
      </c>
      <c r="S363" s="102">
        <f>IF(D363&lt;1,0,IF(B363="F",VLOOKUP(I363,Barem!$W$2:$Y$13,2,1),VLOOKUP(I363,Barem!$W$14:$Y$25,2,1)))</f>
        <v>0</v>
      </c>
      <c r="T363" s="19">
        <f>VLOOKUP(A363,Participanti!A:C,3,0)</f>
        <v>0</v>
      </c>
      <c r="U363" s="17">
        <f t="shared" si="67"/>
        <v>4.2190476190476192</v>
      </c>
      <c r="V363" s="49"/>
      <c r="W363" s="146"/>
      <c r="X363" s="104">
        <f t="shared" si="57"/>
        <v>5</v>
      </c>
      <c r="Y363" s="63">
        <f t="shared" si="58"/>
        <v>1</v>
      </c>
      <c r="Z363" s="103" t="str">
        <f>VLOOKUP(A363,Participanti!A:E,5,0)</f>
        <v>Bronze</v>
      </c>
    </row>
    <row r="364" spans="1:26" x14ac:dyDescent="0.2">
      <c r="A364" s="42" t="s">
        <v>279</v>
      </c>
      <c r="B364" s="1" t="str">
        <f>VLOOKUP(A364,Participanti!A:B,2,0)</f>
        <v>F</v>
      </c>
      <c r="C364" s="61">
        <v>6</v>
      </c>
      <c r="D364" s="43">
        <v>12.76</v>
      </c>
      <c r="E364" s="44">
        <v>8.756944444444445E-2</v>
      </c>
      <c r="F364" s="44">
        <v>8.7592592592592597E-2</v>
      </c>
      <c r="G364" s="59">
        <f t="shared" si="61"/>
        <v>8.7581018518518516E-2</v>
      </c>
      <c r="H364" s="45">
        <v>445</v>
      </c>
      <c r="I364" s="11">
        <f t="shared" si="63"/>
        <v>6.8637161848368747E-3</v>
      </c>
      <c r="J364" s="31">
        <f t="shared" si="64"/>
        <v>3.19</v>
      </c>
      <c r="K364" s="31">
        <f>IF(J364=0,0,IF(B364="F",VLOOKUP(I364,Barem!$G$2:$H$16,2,1),VLOOKUP(I364,Barem!$G$17:$H$31,2,1)))</f>
        <v>0</v>
      </c>
      <c r="L364" s="43">
        <v>0.25</v>
      </c>
      <c r="M364" s="93" t="s">
        <v>80</v>
      </c>
      <c r="N364" s="10">
        <f t="shared" si="66"/>
        <v>0.25</v>
      </c>
      <c r="O364" s="10">
        <f t="shared" si="66"/>
        <v>0.5</v>
      </c>
      <c r="P364" s="10">
        <f t="shared" si="62"/>
        <v>0.25</v>
      </c>
      <c r="Q364" s="33">
        <f>IF(B364="M",IF(AND(H364&gt;=200,H364&lt;500,I364&lt;Barem!$M$21),H364/1500,IF(AND(H364&gt;=500,H364&lt;750,I364&lt;Barem!$M$22),H364/1500,IF(AND(H364&gt;=750,H364&lt;1000,I364&lt;Barem!$M$23),H364/1500,IF(AND(H364&gt;=1000,H364&lt;1500,I364&lt;Barem!$M$24),H364/1500,IF(AND(H364&gt;=1500,H364&lt;2000,I364&lt;Barem!$M$25),H364/1500,IF(AND(H364&gt;=2000,H364&lt;3000,I364&lt;Barem!$M$26),H364/1500,IF(AND(H364&gt;=3000,I364&lt;Barem!$M$27),H364/1500,0))))))),IF(AND(H364&gt;=200,H364&lt;500,I364&lt;Barem!$N$21),H364/1500,IF(AND(H364&gt;=500,H364&lt;750,I364&lt;Barem!$N$22),H364/1500,IF(AND(H364&gt;=750,H364&lt;1000,I364&lt;Barem!$N$23),H364/1500,IF(AND(H364&gt;=1000,H364&lt;1500,I364&lt;Barem!$N$24),H364/1500,IF(AND(H364&gt;=1500,H364&lt;2000,I364&lt;Barem!$N$25),H364/1500,IF(AND(H364&gt;=2000,H364&lt;3000,I364&lt;Barem!$N$26),H364/1500,IF(AND(H364&gt;=3000,I364&lt;Barem!$N$27),H364/1500,0))))))))</f>
        <v>0</v>
      </c>
      <c r="R364" s="19">
        <f>IF(D364&gt;21,VLOOKUP(D364,Barem!$S$1:$T$141,2,1),0)</f>
        <v>0</v>
      </c>
      <c r="S364" s="102">
        <f>IF(D364&lt;1,0,IF(B364="F",VLOOKUP(I364,Barem!$W$2:$Y$13,2,1),VLOOKUP(I364,Barem!$W$14:$Y$25,2,1)))</f>
        <v>0</v>
      </c>
      <c r="T364" s="19">
        <f>VLOOKUP(A364,Participanti!A:C,3,0)</f>
        <v>0</v>
      </c>
      <c r="U364" s="17">
        <f t="shared" si="67"/>
        <v>0.86</v>
      </c>
      <c r="V364" s="49"/>
      <c r="W364" s="146"/>
      <c r="X364" s="104">
        <f t="shared" si="57"/>
        <v>5</v>
      </c>
      <c r="Y364" s="63">
        <f t="shared" si="58"/>
        <v>1</v>
      </c>
      <c r="Z364" s="103" t="str">
        <f>VLOOKUP(A364,Participanti!A:E,5,0)</f>
        <v>Bronze</v>
      </c>
    </row>
    <row r="365" spans="1:26" x14ac:dyDescent="0.2">
      <c r="A365" s="42" t="s">
        <v>493</v>
      </c>
      <c r="B365" s="1" t="str">
        <f>VLOOKUP(A365,Participanti!A:B,2,0)</f>
        <v>F</v>
      </c>
      <c r="C365" s="61">
        <v>6</v>
      </c>
      <c r="D365" s="43">
        <v>18.09</v>
      </c>
      <c r="E365" s="44">
        <v>7.3483796296296297E-2</v>
      </c>
      <c r="F365" s="44">
        <v>7.3888888888888893E-2</v>
      </c>
      <c r="G365" s="59">
        <f t="shared" si="61"/>
        <v>7.3686342592592602E-2</v>
      </c>
      <c r="H365" s="45">
        <v>52</v>
      </c>
      <c r="I365" s="11">
        <f t="shared" si="63"/>
        <v>4.0733191040681375E-3</v>
      </c>
      <c r="J365" s="31">
        <f t="shared" si="64"/>
        <v>4.5225</v>
      </c>
      <c r="K365" s="31">
        <f>IF(J365=0,0,IF(B365="F",VLOOKUP(I365,Barem!$G$2:$H$16,2,1),VLOOKUP(I365,Barem!$G$17:$H$31,2,1)))</f>
        <v>3.5</v>
      </c>
      <c r="L365" s="43">
        <v>3</v>
      </c>
      <c r="M365" s="93" t="s">
        <v>83</v>
      </c>
      <c r="N365" s="10">
        <f t="shared" si="66"/>
        <v>0.25</v>
      </c>
      <c r="O365" s="10">
        <f t="shared" si="66"/>
        <v>0.25</v>
      </c>
      <c r="P365" s="10">
        <f t="shared" si="62"/>
        <v>0.5</v>
      </c>
      <c r="Q365" s="33">
        <f>IF(B365="M",IF(AND(H365&gt;=200,H365&lt;500,I365&lt;Barem!$M$21),H365/1500,IF(AND(H365&gt;=500,H365&lt;750,I365&lt;Barem!$M$22),H365/1500,IF(AND(H365&gt;=750,H365&lt;1000,I365&lt;Barem!$M$23),H365/1500,IF(AND(H365&gt;=1000,H365&lt;1500,I365&lt;Barem!$M$24),H365/1500,IF(AND(H365&gt;=1500,H365&lt;2000,I365&lt;Barem!$M$25),H365/1500,IF(AND(H365&gt;=2000,H365&lt;3000,I365&lt;Barem!$M$26),H365/1500,IF(AND(H365&gt;=3000,I365&lt;Barem!$M$27),H365/1500,0))))))),IF(AND(H365&gt;=200,H365&lt;500,I365&lt;Barem!$N$21),H365/1500,IF(AND(H365&gt;=500,H365&lt;750,I365&lt;Barem!$N$22),H365/1500,IF(AND(H365&gt;=750,H365&lt;1000,I365&lt;Barem!$N$23),H365/1500,IF(AND(H365&gt;=1000,H365&lt;1500,I365&lt;Barem!$N$24),H365/1500,IF(AND(H365&gt;=1500,H365&lt;2000,I365&lt;Barem!$N$25),H365/1500,IF(AND(H365&gt;=2000,H365&lt;3000,I365&lt;Barem!$N$26),H365/1500,IF(AND(H365&gt;=3000,I365&lt;Barem!$N$27),H365/1500,0))))))))</f>
        <v>0</v>
      </c>
      <c r="R365" s="19">
        <f>IF(D365&gt;21,VLOOKUP(D365,Barem!$S$1:$T$141,2,1),0)</f>
        <v>0</v>
      </c>
      <c r="S365" s="102">
        <f>IF(D365&lt;1,0,IF(B365="F",VLOOKUP(I365,Barem!$W$2:$Y$13,2,1),VLOOKUP(I365,Barem!$W$14:$Y$25,2,1)))</f>
        <v>0</v>
      </c>
      <c r="T365" s="19">
        <f>VLOOKUP(A365,Participanti!A:C,3,0)</f>
        <v>0</v>
      </c>
      <c r="U365" s="17">
        <f t="shared" si="67"/>
        <v>3.5056250000000002</v>
      </c>
      <c r="V365" s="49"/>
      <c r="W365" s="146"/>
      <c r="X365" s="104">
        <f t="shared" si="57"/>
        <v>5</v>
      </c>
      <c r="Y365" s="63">
        <f t="shared" si="58"/>
        <v>1</v>
      </c>
      <c r="Z365" s="103" t="str">
        <f>VLOOKUP(A365,Participanti!A:E,5,0)</f>
        <v>Bronze</v>
      </c>
    </row>
    <row r="366" spans="1:26" x14ac:dyDescent="0.2">
      <c r="A366" s="42" t="s">
        <v>391</v>
      </c>
      <c r="B366" s="1" t="str">
        <f>VLOOKUP(A366,Participanti!A:B,2,0)</f>
        <v>M</v>
      </c>
      <c r="C366" s="61">
        <v>6</v>
      </c>
      <c r="D366" s="43">
        <v>15.06</v>
      </c>
      <c r="E366" s="44">
        <v>6.519675925925926E-2</v>
      </c>
      <c r="F366" s="44">
        <v>6.9467592592592595E-2</v>
      </c>
      <c r="G366" s="59">
        <f t="shared" si="61"/>
        <v>6.7332175925925927E-2</v>
      </c>
      <c r="H366" s="45">
        <v>86</v>
      </c>
      <c r="I366" s="11">
        <f t="shared" si="63"/>
        <v>4.470928016329743E-3</v>
      </c>
      <c r="J366" s="31">
        <f t="shared" si="64"/>
        <v>3.5857142857142859</v>
      </c>
      <c r="K366" s="31">
        <f>IF(J366=0,0,IF(B366="F",VLOOKUP(I366,Barem!$G$2:$H$16,2,1),VLOOKUP(I366,Barem!$G$17:$H$31,2,1)))</f>
        <v>2</v>
      </c>
      <c r="L366" s="43">
        <v>5</v>
      </c>
      <c r="M366" s="93" t="s">
        <v>83</v>
      </c>
      <c r="N366" s="10">
        <f t="shared" si="66"/>
        <v>0.25</v>
      </c>
      <c r="O366" s="10">
        <f t="shared" si="66"/>
        <v>0.25</v>
      </c>
      <c r="P366" s="10">
        <f t="shared" si="62"/>
        <v>0.5</v>
      </c>
      <c r="Q366" s="33">
        <f>IF(B366="M",IF(AND(H366&gt;=200,H366&lt;500,I366&lt;Barem!$M$21),H366/1500,IF(AND(H366&gt;=500,H366&lt;750,I366&lt;Barem!$M$22),H366/1500,IF(AND(H366&gt;=750,H366&lt;1000,I366&lt;Barem!$M$23),H366/1500,IF(AND(H366&gt;=1000,H366&lt;1500,I366&lt;Barem!$M$24),H366/1500,IF(AND(H366&gt;=1500,H366&lt;2000,I366&lt;Barem!$M$25),H366/1500,IF(AND(H366&gt;=2000,H366&lt;3000,I366&lt;Barem!$M$26),H366/1500,IF(AND(H366&gt;=3000,I366&lt;Barem!$M$27),H366/1500,0))))))),IF(AND(H366&gt;=200,H366&lt;500,I366&lt;Barem!$N$21),H366/1500,IF(AND(H366&gt;=500,H366&lt;750,I366&lt;Barem!$N$22),H366/1500,IF(AND(H366&gt;=750,H366&lt;1000,I366&lt;Barem!$N$23),H366/1500,IF(AND(H366&gt;=1000,H366&lt;1500,I366&lt;Barem!$N$24),H366/1500,IF(AND(H366&gt;=1500,H366&lt;2000,I366&lt;Barem!$N$25),H366/1500,IF(AND(H366&gt;=2000,H366&lt;3000,I366&lt;Barem!$N$26),H366/1500,IF(AND(H366&gt;=3000,I366&lt;Barem!$N$27),H366/1500,0))))))))</f>
        <v>0</v>
      </c>
      <c r="R366" s="19">
        <f>IF(D366&gt;21,VLOOKUP(D366,Barem!$S$1:$T$141,2,1),0)</f>
        <v>0</v>
      </c>
      <c r="S366" s="102">
        <f>IF(D366&lt;1,0,IF(B366="F",VLOOKUP(I366,Barem!$W$2:$Y$13,2,1),VLOOKUP(I366,Barem!$W$14:$Y$25,2,1)))</f>
        <v>0</v>
      </c>
      <c r="T366" s="19">
        <f>VLOOKUP(A366,Participanti!A:C,3,0)</f>
        <v>0</v>
      </c>
      <c r="U366" s="17">
        <f t="shared" si="67"/>
        <v>3.8964285714285714</v>
      </c>
      <c r="V366" s="49"/>
      <c r="W366" s="146"/>
      <c r="X366" s="104">
        <f t="shared" si="57"/>
        <v>5</v>
      </c>
      <c r="Y366" s="63">
        <f t="shared" si="58"/>
        <v>1</v>
      </c>
      <c r="Z366" s="103" t="str">
        <f>VLOOKUP(A366,Participanti!A:E,5,0)</f>
        <v>Bronze</v>
      </c>
    </row>
    <row r="367" spans="1:26" x14ac:dyDescent="0.2">
      <c r="A367" s="42" t="s">
        <v>301</v>
      </c>
      <c r="B367" s="1" t="str">
        <f>VLOOKUP(A367,Participanti!A:B,2,0)</f>
        <v>M</v>
      </c>
      <c r="C367" s="61">
        <v>6</v>
      </c>
      <c r="D367" s="43">
        <v>14.26</v>
      </c>
      <c r="E367" s="44">
        <v>6.1944444444444448E-2</v>
      </c>
      <c r="F367" s="44">
        <v>7.0277777777777772E-2</v>
      </c>
      <c r="G367" s="59">
        <f t="shared" si="61"/>
        <v>6.6111111111111107E-2</v>
      </c>
      <c r="H367" s="45">
        <v>75</v>
      </c>
      <c r="I367" s="11">
        <f t="shared" si="63"/>
        <v>4.6361227988156459E-3</v>
      </c>
      <c r="J367" s="31">
        <f t="shared" si="64"/>
        <v>3.3952380952380952</v>
      </c>
      <c r="K367" s="31">
        <f>IF(J367=0,0,IF(B367="F",VLOOKUP(I367,Barem!$G$2:$H$16,2,1),VLOOKUP(I367,Barem!$G$17:$H$31,2,1)))</f>
        <v>1.5</v>
      </c>
      <c r="L367" s="43">
        <v>1.5</v>
      </c>
      <c r="M367" s="93" t="s">
        <v>82</v>
      </c>
      <c r="N367" s="10">
        <f t="shared" si="66"/>
        <v>0.5</v>
      </c>
      <c r="O367" s="10">
        <f t="shared" si="66"/>
        <v>0.25</v>
      </c>
      <c r="P367" s="10">
        <f t="shared" si="62"/>
        <v>0.25</v>
      </c>
      <c r="Q367" s="33">
        <f>IF(B367="M",IF(AND(H367&gt;=200,H367&lt;500,I367&lt;Barem!$M$21),H367/1500,IF(AND(H367&gt;=500,H367&lt;750,I367&lt;Barem!$M$22),H367/1500,IF(AND(H367&gt;=750,H367&lt;1000,I367&lt;Barem!$M$23),H367/1500,IF(AND(H367&gt;=1000,H367&lt;1500,I367&lt;Barem!$M$24),H367/1500,IF(AND(H367&gt;=1500,H367&lt;2000,I367&lt;Barem!$M$25),H367/1500,IF(AND(H367&gt;=2000,H367&lt;3000,I367&lt;Barem!$M$26),H367/1500,IF(AND(H367&gt;=3000,I367&lt;Barem!$M$27),H367/1500,0))))))),IF(AND(H367&gt;=200,H367&lt;500,I367&lt;Barem!$N$21),H367/1500,IF(AND(H367&gt;=500,H367&lt;750,I367&lt;Barem!$N$22),H367/1500,IF(AND(H367&gt;=750,H367&lt;1000,I367&lt;Barem!$N$23),H367/1500,IF(AND(H367&gt;=1000,H367&lt;1500,I367&lt;Barem!$N$24),H367/1500,IF(AND(H367&gt;=1500,H367&lt;2000,I367&lt;Barem!$N$25),H367/1500,IF(AND(H367&gt;=2000,H367&lt;3000,I367&lt;Barem!$N$26),H367/1500,IF(AND(H367&gt;=3000,I367&lt;Barem!$N$27),H367/1500,0))))))))</f>
        <v>0</v>
      </c>
      <c r="R367" s="19">
        <f>IF(D367&gt;21,VLOOKUP(D367,Barem!$S$1:$T$141,2,1),0)</f>
        <v>0</v>
      </c>
      <c r="S367" s="102">
        <f>IF(D367&lt;1,0,IF(B367="F",VLOOKUP(I367,Barem!$W$2:$Y$13,2,1),VLOOKUP(I367,Barem!$W$14:$Y$25,2,1)))</f>
        <v>0</v>
      </c>
      <c r="T367" s="19">
        <f>VLOOKUP(A367,Participanti!A:C,3,0)</f>
        <v>0</v>
      </c>
      <c r="U367" s="17">
        <f t="shared" si="67"/>
        <v>2.4476190476190478</v>
      </c>
      <c r="V367" s="49"/>
      <c r="W367" s="146"/>
      <c r="X367" s="104">
        <f t="shared" si="57"/>
        <v>4</v>
      </c>
      <c r="Y367" s="63">
        <f t="shared" si="58"/>
        <v>1</v>
      </c>
      <c r="Z367" s="103" t="str">
        <f>VLOOKUP(A367,Participanti!A:E,5,0)</f>
        <v>Bronze</v>
      </c>
    </row>
    <row r="368" spans="1:26" x14ac:dyDescent="0.2">
      <c r="A368" s="42" t="s">
        <v>476</v>
      </c>
      <c r="B368" s="1" t="str">
        <f>VLOOKUP(A368,Participanti!A:B,2,0)</f>
        <v>F</v>
      </c>
      <c r="C368" s="61">
        <v>6</v>
      </c>
      <c r="D368" s="43">
        <v>3.06</v>
      </c>
      <c r="E368" s="44">
        <v>1.1759259259259259E-2</v>
      </c>
      <c r="F368" s="44">
        <v>1.1759259259259259E-2</v>
      </c>
      <c r="G368" s="59">
        <f t="shared" si="61"/>
        <v>1.1759259259259259E-2</v>
      </c>
      <c r="H368" s="45">
        <v>0</v>
      </c>
      <c r="I368" s="11">
        <f t="shared" si="63"/>
        <v>3.8428951827644635E-3</v>
      </c>
      <c r="J368" s="31">
        <f t="shared" si="64"/>
        <v>0.76500000000000001</v>
      </c>
      <c r="K368" s="31">
        <f>IF(J368=0,0,IF(B368="F",VLOOKUP(I368,Barem!$G$2:$H$16,2,1),VLOOKUP(I368,Barem!$G$17:$H$31,2,1)))</f>
        <v>3.75</v>
      </c>
      <c r="L368" s="43">
        <v>3.25</v>
      </c>
      <c r="M368" s="93" t="s">
        <v>80</v>
      </c>
      <c r="N368" s="10">
        <f t="shared" si="66"/>
        <v>0.25</v>
      </c>
      <c r="O368" s="10">
        <f t="shared" si="66"/>
        <v>0.5</v>
      </c>
      <c r="P368" s="10">
        <f t="shared" si="62"/>
        <v>0.25</v>
      </c>
      <c r="Q368" s="33">
        <f>IF(B368="M",IF(AND(H368&gt;=200,H368&lt;500,I368&lt;Barem!$M$21),H368/1500,IF(AND(H368&gt;=500,H368&lt;750,I368&lt;Barem!$M$22),H368/1500,IF(AND(H368&gt;=750,H368&lt;1000,I368&lt;Barem!$M$23),H368/1500,IF(AND(H368&gt;=1000,H368&lt;1500,I368&lt;Barem!$M$24),H368/1500,IF(AND(H368&gt;=1500,H368&lt;2000,I368&lt;Barem!$M$25),H368/1500,IF(AND(H368&gt;=2000,H368&lt;3000,I368&lt;Barem!$M$26),H368/1500,IF(AND(H368&gt;=3000,I368&lt;Barem!$M$27),H368/1500,0))))))),IF(AND(H368&gt;=200,H368&lt;500,I368&lt;Barem!$N$21),H368/1500,IF(AND(H368&gt;=500,H368&lt;750,I368&lt;Barem!$N$22),H368/1500,IF(AND(H368&gt;=750,H368&lt;1000,I368&lt;Barem!$N$23),H368/1500,IF(AND(H368&gt;=1000,H368&lt;1500,I368&lt;Barem!$N$24),H368/1500,IF(AND(H368&gt;=1500,H368&lt;2000,I368&lt;Barem!$N$25),H368/1500,IF(AND(H368&gt;=2000,H368&lt;3000,I368&lt;Barem!$N$26),H368/1500,IF(AND(H368&gt;=3000,I368&lt;Barem!$N$27),H368/1500,0))))))))</f>
        <v>0</v>
      </c>
      <c r="R368" s="19">
        <f>IF(D368&gt;21,VLOOKUP(D368,Barem!$S$1:$T$141,2,1),0)</f>
        <v>0</v>
      </c>
      <c r="S368" s="102">
        <f>IF(D368&lt;1,0,IF(B368="F",VLOOKUP(I368,Barem!$W$2:$Y$13,2,1),VLOOKUP(I368,Barem!$W$14:$Y$25,2,1)))</f>
        <v>0</v>
      </c>
      <c r="T368" s="19">
        <f>VLOOKUP(A368,Participanti!A:C,3,0)</f>
        <v>0</v>
      </c>
      <c r="U368" s="17">
        <f t="shared" si="67"/>
        <v>2.8787500000000001</v>
      </c>
      <c r="V368" s="49"/>
      <c r="W368" s="146"/>
      <c r="X368" s="104">
        <f t="shared" si="57"/>
        <v>5</v>
      </c>
      <c r="Y368" s="63">
        <f t="shared" si="58"/>
        <v>1</v>
      </c>
      <c r="Z368" s="103" t="str">
        <f>VLOOKUP(A368,Participanti!A:E,5,0)</f>
        <v>Bronze</v>
      </c>
    </row>
    <row r="369" spans="1:26" x14ac:dyDescent="0.2">
      <c r="A369" s="42" t="s">
        <v>470</v>
      </c>
      <c r="B369" s="1" t="str">
        <f>VLOOKUP(A369,Participanti!A:B,2,0)</f>
        <v>M</v>
      </c>
      <c r="C369" s="61">
        <v>6</v>
      </c>
      <c r="D369" s="43">
        <v>21.31</v>
      </c>
      <c r="E369" s="44">
        <v>7.2187500000000002E-2</v>
      </c>
      <c r="F369" s="44">
        <v>7.2222222222222215E-2</v>
      </c>
      <c r="G369" s="59">
        <f t="shared" si="61"/>
        <v>7.2204861111111102E-2</v>
      </c>
      <c r="H369" s="186">
        <v>46</v>
      </c>
      <c r="I369" s="11">
        <f t="shared" si="63"/>
        <v>3.3883088273632617E-3</v>
      </c>
      <c r="J369" s="31">
        <f t="shared" si="64"/>
        <v>5</v>
      </c>
      <c r="K369" s="31">
        <f>IF(J369=0,0,IF(B369="F",VLOOKUP(I369,Barem!$G$2:$H$16,2,1),VLOOKUP(I369,Barem!$G$17:$H$31,2,1)))</f>
        <v>4</v>
      </c>
      <c r="L369" s="43">
        <v>2.75</v>
      </c>
      <c r="M369" s="93" t="s">
        <v>82</v>
      </c>
      <c r="N369" s="10">
        <f t="shared" si="66"/>
        <v>0.5</v>
      </c>
      <c r="O369" s="10">
        <f t="shared" si="66"/>
        <v>0.25</v>
      </c>
      <c r="P369" s="10">
        <f t="shared" si="62"/>
        <v>0.25</v>
      </c>
      <c r="Q369" s="33">
        <f>IF(B369="M",IF(AND(H369&gt;=200,H369&lt;500,I369&lt;Barem!$M$21),H369/1500,IF(AND(H369&gt;=500,H369&lt;750,I369&lt;Barem!$M$22),H369/1500,IF(AND(H369&gt;=750,H369&lt;1000,I369&lt;Barem!$M$23),H369/1500,IF(AND(H369&gt;=1000,H369&lt;1500,I369&lt;Barem!$M$24),H369/1500,IF(AND(H369&gt;=1500,H369&lt;2000,I369&lt;Barem!$M$25),H369/1500,IF(AND(H369&gt;=2000,H369&lt;3000,I369&lt;Barem!$M$26),H369/1500,IF(AND(H369&gt;=3000,I369&lt;Barem!$M$27),H369/1500,0))))))),IF(AND(H369&gt;=200,H369&lt;500,I369&lt;Barem!$N$21),H369/1500,IF(AND(H369&gt;=500,H369&lt;750,I369&lt;Barem!$N$22),H369/1500,IF(AND(H369&gt;=750,H369&lt;1000,I369&lt;Barem!$N$23),H369/1500,IF(AND(H369&gt;=1000,H369&lt;1500,I369&lt;Barem!$N$24),H369/1500,IF(AND(H369&gt;=1500,H369&lt;2000,I369&lt;Barem!$N$25),H369/1500,IF(AND(H369&gt;=2000,H369&lt;3000,I369&lt;Barem!$N$26),H369/1500,IF(AND(H369&gt;=3000,I369&lt;Barem!$N$27),H369/1500,0))))))))</f>
        <v>0</v>
      </c>
      <c r="R369" s="19">
        <f>IF(D369&gt;21,VLOOKUP(D369,Barem!$S$1:$T$141,2,1),0)</f>
        <v>0</v>
      </c>
      <c r="S369" s="102">
        <f>IF(D369&lt;1,0,IF(B369="F",VLOOKUP(I369,Barem!$W$2:$Y$13,2,1),VLOOKUP(I369,Barem!$W$14:$Y$25,2,1)))</f>
        <v>0</v>
      </c>
      <c r="T369" s="19">
        <f>VLOOKUP(A369,Participanti!A:C,3,0)</f>
        <v>0</v>
      </c>
      <c r="U369" s="17">
        <f t="shared" si="67"/>
        <v>4.1875</v>
      </c>
      <c r="V369" s="49"/>
      <c r="W369" s="146"/>
      <c r="X369" s="104">
        <f t="shared" si="57"/>
        <v>5</v>
      </c>
      <c r="Y369" s="63">
        <f t="shared" si="58"/>
        <v>1</v>
      </c>
      <c r="Z369" s="103" t="str">
        <f>VLOOKUP(A369,Participanti!A:E,5,0)</f>
        <v>Silver</v>
      </c>
    </row>
    <row r="370" spans="1:26" x14ac:dyDescent="0.2">
      <c r="A370" s="42" t="s">
        <v>471</v>
      </c>
      <c r="B370" s="1" t="str">
        <f>VLOOKUP(A370,Participanti!A:B,2,0)</f>
        <v>M</v>
      </c>
      <c r="C370" s="61">
        <v>6</v>
      </c>
      <c r="D370" s="43">
        <v>10.050000000000001</v>
      </c>
      <c r="E370" s="44">
        <v>2.9907407407407407E-2</v>
      </c>
      <c r="F370" s="44">
        <v>3.1087962962962963E-2</v>
      </c>
      <c r="G370" s="59">
        <f t="shared" si="61"/>
        <v>3.0497685185185183E-2</v>
      </c>
      <c r="H370" s="186">
        <v>7</v>
      </c>
      <c r="I370" s="11">
        <f t="shared" si="63"/>
        <v>3.0345955408144459E-3</v>
      </c>
      <c r="J370" s="31">
        <f t="shared" si="64"/>
        <v>2.3928571428571428</v>
      </c>
      <c r="K370" s="31">
        <f>IF(J370=0,0,IF(B370="F",VLOOKUP(I370,Barem!$G$2:$H$16,2,1),VLOOKUP(I370,Barem!$G$17:$H$31,2,1)))</f>
        <v>4.5</v>
      </c>
      <c r="L370" s="43">
        <v>1</v>
      </c>
      <c r="M370" s="93" t="s">
        <v>80</v>
      </c>
      <c r="N370" s="10">
        <f t="shared" si="66"/>
        <v>0.25</v>
      </c>
      <c r="O370" s="10">
        <f t="shared" si="66"/>
        <v>0.5</v>
      </c>
      <c r="P370" s="10">
        <f t="shared" si="62"/>
        <v>0.25</v>
      </c>
      <c r="Q370" s="33">
        <f>IF(B370="M",IF(AND(H370&gt;=200,H370&lt;500,I370&lt;Barem!$M$21),H370/1500,IF(AND(H370&gt;=500,H370&lt;750,I370&lt;Barem!$M$22),H370/1500,IF(AND(H370&gt;=750,H370&lt;1000,I370&lt;Barem!$M$23),H370/1500,IF(AND(H370&gt;=1000,H370&lt;1500,I370&lt;Barem!$M$24),H370/1500,IF(AND(H370&gt;=1500,H370&lt;2000,I370&lt;Barem!$M$25),H370/1500,IF(AND(H370&gt;=2000,H370&lt;3000,I370&lt;Barem!$M$26),H370/1500,IF(AND(H370&gt;=3000,I370&lt;Barem!$M$27),H370/1500,0))))))),IF(AND(H370&gt;=200,H370&lt;500,I370&lt;Barem!$N$21),H370/1500,IF(AND(H370&gt;=500,H370&lt;750,I370&lt;Barem!$N$22),H370/1500,IF(AND(H370&gt;=750,H370&lt;1000,I370&lt;Barem!$N$23),H370/1500,IF(AND(H370&gt;=1000,H370&lt;1500,I370&lt;Barem!$N$24),H370/1500,IF(AND(H370&gt;=1500,H370&lt;2000,I370&lt;Barem!$N$25),H370/1500,IF(AND(H370&gt;=2000,H370&lt;3000,I370&lt;Barem!$N$26),H370/1500,IF(AND(H370&gt;=3000,I370&lt;Barem!$N$27),H370/1500,0))))))))</f>
        <v>0</v>
      </c>
      <c r="R370" s="19">
        <f>IF(D370&gt;21,VLOOKUP(D370,Barem!$S$1:$T$141,2,1),0)</f>
        <v>0</v>
      </c>
      <c r="S370" s="102">
        <f>IF(D370&lt;1,0,IF(B370="F",VLOOKUP(I370,Barem!$W$2:$Y$13,2,1),VLOOKUP(I370,Barem!$W$14:$Y$25,2,1)))</f>
        <v>0</v>
      </c>
      <c r="T370" s="19">
        <f>VLOOKUP(A370,Participanti!A:C,3,0)</f>
        <v>0</v>
      </c>
      <c r="U370" s="17">
        <f t="shared" si="67"/>
        <v>3.0982142857142856</v>
      </c>
      <c r="V370" s="49"/>
      <c r="W370" s="146"/>
      <c r="X370" s="104">
        <f t="shared" si="57"/>
        <v>2</v>
      </c>
      <c r="Y370" s="63">
        <f t="shared" si="58"/>
        <v>1</v>
      </c>
      <c r="Z370" s="103" t="str">
        <f>VLOOKUP(A370,Participanti!A:E,5,0)</f>
        <v>Silver</v>
      </c>
    </row>
    <row r="371" spans="1:26" x14ac:dyDescent="0.2">
      <c r="A371" s="42" t="s">
        <v>350</v>
      </c>
      <c r="B371" s="1" t="str">
        <f>VLOOKUP(A371,Participanti!A:B,2,0)</f>
        <v>M</v>
      </c>
      <c r="C371" s="61">
        <v>6</v>
      </c>
      <c r="D371" s="43">
        <v>10.02</v>
      </c>
      <c r="E371" s="44">
        <v>3.8171296296296293E-2</v>
      </c>
      <c r="F371" s="44">
        <v>4.2430555555555555E-2</v>
      </c>
      <c r="G371" s="59">
        <f t="shared" si="61"/>
        <v>4.0300925925925921E-2</v>
      </c>
      <c r="H371" s="186">
        <v>25</v>
      </c>
      <c r="I371" s="11">
        <f t="shared" si="63"/>
        <v>4.0220484956013892E-3</v>
      </c>
      <c r="J371" s="31">
        <f t="shared" si="64"/>
        <v>2.3857142857142857</v>
      </c>
      <c r="K371" s="31">
        <f>IF(J371=0,0,IF(B371="F",VLOOKUP(I371,Barem!$G$2:$H$16,2,1),VLOOKUP(I371,Barem!$G$17:$H$31,2,1)))</f>
        <v>3</v>
      </c>
      <c r="L371" s="43">
        <v>2.75</v>
      </c>
      <c r="M371" s="93" t="s">
        <v>83</v>
      </c>
      <c r="N371" s="10">
        <f t="shared" si="66"/>
        <v>0.25</v>
      </c>
      <c r="O371" s="10">
        <f t="shared" si="66"/>
        <v>0.25</v>
      </c>
      <c r="P371" s="10">
        <f t="shared" si="62"/>
        <v>0.5</v>
      </c>
      <c r="Q371" s="33">
        <f>IF(B371="M",IF(AND(H371&gt;=200,H371&lt;500,I371&lt;Barem!$M$21),H371/1500,IF(AND(H371&gt;=500,H371&lt;750,I371&lt;Barem!$M$22),H371/1500,IF(AND(H371&gt;=750,H371&lt;1000,I371&lt;Barem!$M$23),H371/1500,IF(AND(H371&gt;=1000,H371&lt;1500,I371&lt;Barem!$M$24),H371/1500,IF(AND(H371&gt;=1500,H371&lt;2000,I371&lt;Barem!$M$25),H371/1500,IF(AND(H371&gt;=2000,H371&lt;3000,I371&lt;Barem!$M$26),H371/1500,IF(AND(H371&gt;=3000,I371&lt;Barem!$M$27),H371/1500,0))))))),IF(AND(H371&gt;=200,H371&lt;500,I371&lt;Barem!$N$21),H371/1500,IF(AND(H371&gt;=500,H371&lt;750,I371&lt;Barem!$N$22),H371/1500,IF(AND(H371&gt;=750,H371&lt;1000,I371&lt;Barem!$N$23),H371/1500,IF(AND(H371&gt;=1000,H371&lt;1500,I371&lt;Barem!$N$24),H371/1500,IF(AND(H371&gt;=1500,H371&lt;2000,I371&lt;Barem!$N$25),H371/1500,IF(AND(H371&gt;=2000,H371&lt;3000,I371&lt;Barem!$N$26),H371/1500,IF(AND(H371&gt;=3000,I371&lt;Barem!$N$27),H371/1500,0))))))))</f>
        <v>0</v>
      </c>
      <c r="R371" s="19">
        <f>IF(D371&gt;21,VLOOKUP(D371,Barem!$S$1:$T$141,2,1),0)</f>
        <v>0</v>
      </c>
      <c r="S371" s="102">
        <f>IF(D371&lt;1,0,IF(B371="F",VLOOKUP(I371,Barem!$W$2:$Y$13,2,1),VLOOKUP(I371,Barem!$W$14:$Y$25,2,1)))</f>
        <v>0</v>
      </c>
      <c r="T371" s="19">
        <f>VLOOKUP(A371,Participanti!A:C,3,0)</f>
        <v>0</v>
      </c>
      <c r="U371" s="17">
        <f t="shared" si="67"/>
        <v>2.7214285714285715</v>
      </c>
      <c r="V371" s="49"/>
      <c r="W371" s="146"/>
      <c r="X371" s="104">
        <f t="shared" si="57"/>
        <v>5</v>
      </c>
      <c r="Y371" s="63">
        <f t="shared" si="58"/>
        <v>1</v>
      </c>
      <c r="Z371" s="103" t="str">
        <f>VLOOKUP(A371,Participanti!A:E,5,0)</f>
        <v>Silver</v>
      </c>
    </row>
    <row r="372" spans="1:26" x14ac:dyDescent="0.2">
      <c r="A372" s="42" t="s">
        <v>109</v>
      </c>
      <c r="B372" s="1" t="str">
        <f>VLOOKUP(A372,Participanti!A:B,2,0)</f>
        <v>M</v>
      </c>
      <c r="C372" s="61">
        <v>6</v>
      </c>
      <c r="D372" s="43">
        <v>18.350000000000001</v>
      </c>
      <c r="E372" s="44">
        <v>7.2881944444444444E-2</v>
      </c>
      <c r="F372" s="44">
        <v>7.2916666666666671E-2</v>
      </c>
      <c r="G372" s="59">
        <f t="shared" si="61"/>
        <v>7.2899305555555557E-2</v>
      </c>
      <c r="H372" s="186">
        <v>39</v>
      </c>
      <c r="I372" s="11">
        <f t="shared" si="63"/>
        <v>3.9727141992128368E-3</v>
      </c>
      <c r="J372" s="31">
        <f t="shared" si="64"/>
        <v>4.3690476190476195</v>
      </c>
      <c r="K372" s="31">
        <f>IF(J372=0,0,IF(B372="F",VLOOKUP(I372,Barem!$G$2:$H$16,2,1),VLOOKUP(I372,Barem!$G$17:$H$31,2,1)))</f>
        <v>3.25</v>
      </c>
      <c r="L372" s="43">
        <v>0.5</v>
      </c>
      <c r="M372" s="93" t="s">
        <v>82</v>
      </c>
      <c r="N372" s="10">
        <f t="shared" si="66"/>
        <v>0.5</v>
      </c>
      <c r="O372" s="10">
        <f t="shared" si="66"/>
        <v>0.25</v>
      </c>
      <c r="P372" s="10">
        <f t="shared" si="62"/>
        <v>0.25</v>
      </c>
      <c r="Q372" s="33">
        <f>IF(B372="M",IF(AND(H372&gt;=200,H372&lt;500,I372&lt;Barem!$M$21),H372/1500,IF(AND(H372&gt;=500,H372&lt;750,I372&lt;Barem!$M$22),H372/1500,IF(AND(H372&gt;=750,H372&lt;1000,I372&lt;Barem!$M$23),H372/1500,IF(AND(H372&gt;=1000,H372&lt;1500,I372&lt;Barem!$M$24),H372/1500,IF(AND(H372&gt;=1500,H372&lt;2000,I372&lt;Barem!$M$25),H372/1500,IF(AND(H372&gt;=2000,H372&lt;3000,I372&lt;Barem!$M$26),H372/1500,IF(AND(H372&gt;=3000,I372&lt;Barem!$M$27),H372/1500,0))))))),IF(AND(H372&gt;=200,H372&lt;500,I372&lt;Barem!$N$21),H372/1500,IF(AND(H372&gt;=500,H372&lt;750,I372&lt;Barem!$N$22),H372/1500,IF(AND(H372&gt;=750,H372&lt;1000,I372&lt;Barem!$N$23),H372/1500,IF(AND(H372&gt;=1000,H372&lt;1500,I372&lt;Barem!$N$24),H372/1500,IF(AND(H372&gt;=1500,H372&lt;2000,I372&lt;Barem!$N$25),H372/1500,IF(AND(H372&gt;=2000,H372&lt;3000,I372&lt;Barem!$N$26),H372/1500,IF(AND(H372&gt;=3000,I372&lt;Barem!$N$27),H372/1500,0))))))))</f>
        <v>0</v>
      </c>
      <c r="R372" s="19">
        <f>IF(D372&gt;21,VLOOKUP(D372,Barem!$S$1:$T$141,2,1),0)</f>
        <v>0</v>
      </c>
      <c r="S372" s="102">
        <f>IF(D372&lt;1,0,IF(B372="F",VLOOKUP(I372,Barem!$W$2:$Y$13,2,1),VLOOKUP(I372,Barem!$W$14:$Y$25,2,1)))</f>
        <v>0</v>
      </c>
      <c r="T372" s="19">
        <f>VLOOKUP(A372,Participanti!A:C,3,0)</f>
        <v>0</v>
      </c>
      <c r="U372" s="17">
        <f t="shared" si="67"/>
        <v>3.1220238095238098</v>
      </c>
      <c r="V372" s="49"/>
      <c r="W372" s="146"/>
      <c r="X372" s="104">
        <f t="shared" si="57"/>
        <v>5</v>
      </c>
      <c r="Y372" s="63">
        <f t="shared" si="58"/>
        <v>1</v>
      </c>
      <c r="Z372" s="103" t="str">
        <f>VLOOKUP(A372,Participanti!A:E,5,0)</f>
        <v>Silver</v>
      </c>
    </row>
    <row r="373" spans="1:26" x14ac:dyDescent="0.2">
      <c r="A373" s="42" t="s">
        <v>395</v>
      </c>
      <c r="B373" s="1" t="str">
        <f>VLOOKUP(A373,Participanti!A:B,2,0)</f>
        <v>M</v>
      </c>
      <c r="C373" s="61">
        <v>6</v>
      </c>
      <c r="D373" s="43">
        <v>18.309999999999999</v>
      </c>
      <c r="E373" s="44">
        <v>6.3414351851851847E-2</v>
      </c>
      <c r="F373" s="44">
        <v>6.3483796296296302E-2</v>
      </c>
      <c r="G373" s="59">
        <f t="shared" si="61"/>
        <v>6.3449074074074074E-2</v>
      </c>
      <c r="H373" s="45">
        <v>16</v>
      </c>
      <c r="I373" s="11">
        <f t="shared" si="63"/>
        <v>3.4652689281307525E-3</v>
      </c>
      <c r="J373" s="31">
        <f t="shared" si="64"/>
        <v>4.3595238095238091</v>
      </c>
      <c r="K373" s="31">
        <f>IF(J373=0,0,IF(B373="F",VLOOKUP(I373,Barem!$G$2:$H$16,2,1),VLOOKUP(I373,Barem!$G$17:$H$31,2,1)))</f>
        <v>4</v>
      </c>
      <c r="L373" s="43">
        <v>2</v>
      </c>
      <c r="M373" s="93" t="s">
        <v>83</v>
      </c>
      <c r="N373" s="10">
        <f t="shared" si="66"/>
        <v>0.25</v>
      </c>
      <c r="O373" s="10">
        <f t="shared" si="66"/>
        <v>0.25</v>
      </c>
      <c r="P373" s="10">
        <f t="shared" si="62"/>
        <v>0.5</v>
      </c>
      <c r="Q373" s="33">
        <f>IF(B373="M",IF(AND(H373&gt;=200,H373&lt;500,I373&lt;Barem!$M$21),H373/1500,IF(AND(H373&gt;=500,H373&lt;750,I373&lt;Barem!$M$22),H373/1500,IF(AND(H373&gt;=750,H373&lt;1000,I373&lt;Barem!$M$23),H373/1500,IF(AND(H373&gt;=1000,H373&lt;1500,I373&lt;Barem!$M$24),H373/1500,IF(AND(H373&gt;=1500,H373&lt;2000,I373&lt;Barem!$M$25),H373/1500,IF(AND(H373&gt;=2000,H373&lt;3000,I373&lt;Barem!$M$26),H373/1500,IF(AND(H373&gt;=3000,I373&lt;Barem!$M$27),H373/1500,0))))))),IF(AND(H373&gt;=200,H373&lt;500,I373&lt;Barem!$N$21),H373/1500,IF(AND(H373&gt;=500,H373&lt;750,I373&lt;Barem!$N$22),H373/1500,IF(AND(H373&gt;=750,H373&lt;1000,I373&lt;Barem!$N$23),H373/1500,IF(AND(H373&gt;=1000,H373&lt;1500,I373&lt;Barem!$N$24),H373/1500,IF(AND(H373&gt;=1500,H373&lt;2000,I373&lt;Barem!$N$25),H373/1500,IF(AND(H373&gt;=2000,H373&lt;3000,I373&lt;Barem!$N$26),H373/1500,IF(AND(H373&gt;=3000,I373&lt;Barem!$N$27),H373/1500,0))))))))</f>
        <v>0</v>
      </c>
      <c r="R373" s="19">
        <f>IF(D373&gt;21,VLOOKUP(D373,Barem!$S$1:$T$141,2,1),0)</f>
        <v>0</v>
      </c>
      <c r="S373" s="102">
        <f>IF(D373&lt;1,0,IF(B373="F",VLOOKUP(I373,Barem!$W$2:$Y$13,2,1),VLOOKUP(I373,Barem!$W$14:$Y$25,2,1)))</f>
        <v>0</v>
      </c>
      <c r="T373" s="19">
        <f>VLOOKUP(A373,Participanti!A:C,3,0)</f>
        <v>0</v>
      </c>
      <c r="U373" s="17">
        <f t="shared" si="67"/>
        <v>3.0898809523809523</v>
      </c>
      <c r="V373" s="49"/>
      <c r="W373" s="146"/>
      <c r="X373" s="104">
        <f t="shared" si="57"/>
        <v>5</v>
      </c>
      <c r="Y373" s="63">
        <f t="shared" si="58"/>
        <v>1</v>
      </c>
      <c r="Z373" s="103" t="str">
        <f>VLOOKUP(A373,Participanti!A:E,5,0)</f>
        <v>Silver</v>
      </c>
    </row>
    <row r="374" spans="1:26" x14ac:dyDescent="0.2">
      <c r="A374" s="42" t="s">
        <v>17</v>
      </c>
      <c r="B374" s="1" t="str">
        <f>VLOOKUP(A374,Participanti!A:B,2,0)</f>
        <v>M</v>
      </c>
      <c r="C374" s="61">
        <v>6</v>
      </c>
      <c r="D374" s="43">
        <v>0</v>
      </c>
      <c r="E374" s="44">
        <v>0</v>
      </c>
      <c r="F374" s="44">
        <v>0</v>
      </c>
      <c r="G374" s="59">
        <f t="shared" si="61"/>
        <v>0</v>
      </c>
      <c r="H374" s="45">
        <v>0</v>
      </c>
      <c r="I374" s="11">
        <v>0</v>
      </c>
      <c r="J374" s="31">
        <f t="shared" si="64"/>
        <v>0</v>
      </c>
      <c r="K374" s="31">
        <f>IF(J374=0,0,IF(B374="F",VLOOKUP(I374,Barem!$G$2:$H$16,2,1),VLOOKUP(I374,Barem!$G$17:$H$31,2,1)))</f>
        <v>0</v>
      </c>
      <c r="L374" s="43">
        <v>0</v>
      </c>
      <c r="M374" s="93" t="s">
        <v>516</v>
      </c>
      <c r="N374" s="10">
        <f t="shared" ref="N374:P374" si="68">IF($M374=N$1,50%,25%)</f>
        <v>0.25</v>
      </c>
      <c r="O374" s="10">
        <f t="shared" si="68"/>
        <v>0.25</v>
      </c>
      <c r="P374" s="10">
        <f t="shared" si="68"/>
        <v>0.25</v>
      </c>
      <c r="Q374" s="33">
        <v>0</v>
      </c>
      <c r="R374" s="19">
        <f>IF(D374&gt;21,VLOOKUP(D374,Barem!$S$1:$T$141,2,1),0)</f>
        <v>0</v>
      </c>
      <c r="S374" s="102">
        <f>IF(D374&lt;1,0,IF(B374="F",VLOOKUP(I374,Barem!$W$2:$Y$13,2,1),VLOOKUP(I374,Barem!$W$14:$Y$25,2,1)))</f>
        <v>0</v>
      </c>
      <c r="T374" s="19">
        <f>VLOOKUP(A374,Participanti!A:C,3,0)</f>
        <v>0</v>
      </c>
      <c r="U374" s="17">
        <v>0.5</v>
      </c>
      <c r="V374" s="49"/>
      <c r="W374" s="146"/>
      <c r="X374" s="104">
        <f t="shared" si="57"/>
        <v>1</v>
      </c>
      <c r="Y374" s="63">
        <f t="shared" si="58"/>
        <v>1</v>
      </c>
      <c r="Z374" s="103" t="str">
        <f>VLOOKUP(A374,Participanti!A:E,5,0)</f>
        <v>Silver</v>
      </c>
    </row>
    <row r="375" spans="1:26" x14ac:dyDescent="0.2">
      <c r="A375" s="42" t="s">
        <v>483</v>
      </c>
      <c r="B375" s="1" t="str">
        <f>VLOOKUP(A375,Participanti!A:B,2,0)</f>
        <v>M</v>
      </c>
      <c r="C375" s="61">
        <v>6</v>
      </c>
      <c r="D375" s="43">
        <v>30.35</v>
      </c>
      <c r="E375" s="44">
        <v>0.11611111111111111</v>
      </c>
      <c r="F375" s="44">
        <v>0.11614583333333334</v>
      </c>
      <c r="G375" s="59">
        <f t="shared" si="61"/>
        <v>0.11612847222222222</v>
      </c>
      <c r="H375" s="186">
        <v>80</v>
      </c>
      <c r="I375" s="11">
        <f t="shared" si="63"/>
        <v>3.8263088046860696E-3</v>
      </c>
      <c r="J375" s="31">
        <f t="shared" si="64"/>
        <v>5</v>
      </c>
      <c r="K375" s="31">
        <f>IF(J375=0,0,IF(B375="F",VLOOKUP(I375,Barem!$G$2:$H$16,2,1),VLOOKUP(I375,Barem!$G$17:$H$31,2,1)))</f>
        <v>3.5</v>
      </c>
      <c r="L375" s="43">
        <v>3.75</v>
      </c>
      <c r="M375" s="93" t="s">
        <v>82</v>
      </c>
      <c r="N375" s="10">
        <f t="shared" si="66"/>
        <v>0.5</v>
      </c>
      <c r="O375" s="10">
        <f t="shared" si="66"/>
        <v>0.25</v>
      </c>
      <c r="P375" s="10">
        <f t="shared" si="62"/>
        <v>0.25</v>
      </c>
      <c r="Q375" s="33">
        <f>IF(B375="M",IF(AND(H375&gt;=200,H375&lt;500,I375&lt;Barem!$M$21),H375/1500,IF(AND(H375&gt;=500,H375&lt;750,I375&lt;Barem!$M$22),H375/1500,IF(AND(H375&gt;=750,H375&lt;1000,I375&lt;Barem!$M$23),H375/1500,IF(AND(H375&gt;=1000,H375&lt;1500,I375&lt;Barem!$M$24),H375/1500,IF(AND(H375&gt;=1500,H375&lt;2000,I375&lt;Barem!$M$25),H375/1500,IF(AND(H375&gt;=2000,H375&lt;3000,I375&lt;Barem!$M$26),H375/1500,IF(AND(H375&gt;=3000,I375&lt;Barem!$M$27),H375/1500,0))))))),IF(AND(H375&gt;=200,H375&lt;500,I375&lt;Barem!$N$21),H375/1500,IF(AND(H375&gt;=500,H375&lt;750,I375&lt;Barem!$N$22),H375/1500,IF(AND(H375&gt;=750,H375&lt;1000,I375&lt;Barem!$N$23),H375/1500,IF(AND(H375&gt;=1000,H375&lt;1500,I375&lt;Barem!$N$24),H375/1500,IF(AND(H375&gt;=1500,H375&lt;2000,I375&lt;Barem!$N$25),H375/1500,IF(AND(H375&gt;=2000,H375&lt;3000,I375&lt;Barem!$N$26),H375/1500,IF(AND(H375&gt;=3000,I375&lt;Barem!$N$27),H375/1500,0))))))))</f>
        <v>0</v>
      </c>
      <c r="R375" s="19">
        <f>IF(D375&gt;21,VLOOKUP(D375,Barem!$S$1:$T$141,2,1),0)</f>
        <v>0.4</v>
      </c>
      <c r="S375" s="102">
        <f>IF(D375&lt;1,0,IF(B375="F",VLOOKUP(I375,Barem!$W$2:$Y$13,2,1),VLOOKUP(I375,Barem!$W$14:$Y$25,2,1)))</f>
        <v>0</v>
      </c>
      <c r="T375" s="19">
        <f>VLOOKUP(A375,Participanti!A:C,3,0)</f>
        <v>0</v>
      </c>
      <c r="U375" s="17">
        <f t="shared" si="67"/>
        <v>4.7125000000000004</v>
      </c>
      <c r="V375" s="49"/>
      <c r="W375" s="146"/>
      <c r="X375" s="104">
        <f t="shared" si="57"/>
        <v>5</v>
      </c>
      <c r="Y375" s="63">
        <f t="shared" si="58"/>
        <v>1</v>
      </c>
      <c r="Z375" s="103" t="str">
        <f>VLOOKUP(A375,Participanti!A:E,5,0)</f>
        <v>Silver</v>
      </c>
    </row>
    <row r="376" spans="1:26" x14ac:dyDescent="0.2">
      <c r="A376" s="42" t="s">
        <v>323</v>
      </c>
      <c r="B376" s="1" t="str">
        <f>VLOOKUP(A376,Participanti!A:B,2,0)</f>
        <v>M</v>
      </c>
      <c r="C376" s="61">
        <v>6</v>
      </c>
      <c r="D376" s="43">
        <v>7.02</v>
      </c>
      <c r="E376" s="44">
        <v>2.8425925925925927E-2</v>
      </c>
      <c r="F376" s="44">
        <v>2.8425925925925927E-2</v>
      </c>
      <c r="G376" s="59">
        <f t="shared" si="61"/>
        <v>2.8425925925925927E-2</v>
      </c>
      <c r="H376" s="186">
        <v>7</v>
      </c>
      <c r="I376" s="11">
        <f t="shared" si="63"/>
        <v>4.0492771974253456E-3</v>
      </c>
      <c r="J376" s="31">
        <f t="shared" si="64"/>
        <v>1.6714285714285713</v>
      </c>
      <c r="K376" s="31">
        <f>IF(J376=0,0,IF(B376="F",VLOOKUP(I376,Barem!$G$2:$H$16,2,1),VLOOKUP(I376,Barem!$G$17:$H$31,2,1)))</f>
        <v>3</v>
      </c>
      <c r="L376" s="43">
        <v>2.25</v>
      </c>
      <c r="M376" s="93" t="s">
        <v>83</v>
      </c>
      <c r="N376" s="10">
        <f t="shared" si="66"/>
        <v>0.25</v>
      </c>
      <c r="O376" s="10">
        <f t="shared" si="66"/>
        <v>0.25</v>
      </c>
      <c r="P376" s="10">
        <f t="shared" si="62"/>
        <v>0.5</v>
      </c>
      <c r="Q376" s="33">
        <f>IF(B376="M",IF(AND(H376&gt;=200,H376&lt;500,I376&lt;Barem!$M$21),H376/1500,IF(AND(H376&gt;=500,H376&lt;750,I376&lt;Barem!$M$22),H376/1500,IF(AND(H376&gt;=750,H376&lt;1000,I376&lt;Barem!$M$23),H376/1500,IF(AND(H376&gt;=1000,H376&lt;1500,I376&lt;Barem!$M$24),H376/1500,IF(AND(H376&gt;=1500,H376&lt;2000,I376&lt;Barem!$M$25),H376/1500,IF(AND(H376&gt;=2000,H376&lt;3000,I376&lt;Barem!$M$26),H376/1500,IF(AND(H376&gt;=3000,I376&lt;Barem!$M$27),H376/1500,0))))))),IF(AND(H376&gt;=200,H376&lt;500,I376&lt;Barem!$N$21),H376/1500,IF(AND(H376&gt;=500,H376&lt;750,I376&lt;Barem!$N$22),H376/1500,IF(AND(H376&gt;=750,H376&lt;1000,I376&lt;Barem!$N$23),H376/1500,IF(AND(H376&gt;=1000,H376&lt;1500,I376&lt;Barem!$N$24),H376/1500,IF(AND(H376&gt;=1500,H376&lt;2000,I376&lt;Barem!$N$25),H376/1500,IF(AND(H376&gt;=2000,H376&lt;3000,I376&lt;Barem!$N$26),H376/1500,IF(AND(H376&gt;=3000,I376&lt;Barem!$N$27),H376/1500,0))))))))</f>
        <v>0</v>
      </c>
      <c r="R376" s="19">
        <f>IF(D376&gt;21,VLOOKUP(D376,Barem!$S$1:$T$141,2,1),0)</f>
        <v>0</v>
      </c>
      <c r="S376" s="102">
        <f>IF(D376&lt;1,0,IF(B376="F",VLOOKUP(I376,Barem!$W$2:$Y$13,2,1),VLOOKUP(I376,Barem!$W$14:$Y$25,2,1)))</f>
        <v>0</v>
      </c>
      <c r="T376" s="19">
        <f>VLOOKUP(A376,Participanti!A:C,3,0)</f>
        <v>0</v>
      </c>
      <c r="U376" s="17">
        <f t="shared" si="67"/>
        <v>2.2928571428571427</v>
      </c>
      <c r="V376" s="49"/>
      <c r="W376" s="146"/>
      <c r="X376" s="104">
        <f t="shared" si="57"/>
        <v>5</v>
      </c>
      <c r="Y376" s="63">
        <f t="shared" si="58"/>
        <v>1</v>
      </c>
      <c r="Z376" s="103" t="str">
        <f>VLOOKUP(A376,Participanti!A:E,5,0)</f>
        <v>Silver</v>
      </c>
    </row>
    <row r="377" spans="1:26" x14ac:dyDescent="0.2">
      <c r="A377" s="42" t="s">
        <v>325</v>
      </c>
      <c r="B377" s="1" t="str">
        <f>VLOOKUP(A377,Participanti!A:B,2,0)</f>
        <v>M</v>
      </c>
      <c r="C377" s="61">
        <v>6</v>
      </c>
      <c r="D377" s="43">
        <v>18.309999999999999</v>
      </c>
      <c r="E377" s="44">
        <v>7.0636574074074074E-2</v>
      </c>
      <c r="F377" s="44">
        <v>7.6423611111111109E-2</v>
      </c>
      <c r="G377" s="59">
        <f t="shared" si="61"/>
        <v>7.3530092592592591E-2</v>
      </c>
      <c r="H377" s="186">
        <v>57</v>
      </c>
      <c r="I377" s="11">
        <f t="shared" si="63"/>
        <v>4.0158433966462365E-3</v>
      </c>
      <c r="J377" s="31">
        <f t="shared" si="64"/>
        <v>4.3595238095238091</v>
      </c>
      <c r="K377" s="31">
        <f>IF(J377=0,0,IF(B377="F",VLOOKUP(I377,Barem!$G$2:$H$16,2,1),VLOOKUP(I377,Barem!$G$17:$H$31,2,1)))</f>
        <v>3</v>
      </c>
      <c r="L377" s="43">
        <v>2</v>
      </c>
      <c r="M377" s="93" t="s">
        <v>80</v>
      </c>
      <c r="N377" s="10">
        <f t="shared" si="66"/>
        <v>0.25</v>
      </c>
      <c r="O377" s="10">
        <f t="shared" si="66"/>
        <v>0.5</v>
      </c>
      <c r="P377" s="10">
        <f t="shared" si="62"/>
        <v>0.25</v>
      </c>
      <c r="Q377" s="33">
        <f>IF(B377="M",IF(AND(H377&gt;=200,H377&lt;500,I377&lt;Barem!$M$21),H377/1500,IF(AND(H377&gt;=500,H377&lt;750,I377&lt;Barem!$M$22),H377/1500,IF(AND(H377&gt;=750,H377&lt;1000,I377&lt;Barem!$M$23),H377/1500,IF(AND(H377&gt;=1000,H377&lt;1500,I377&lt;Barem!$M$24),H377/1500,IF(AND(H377&gt;=1500,H377&lt;2000,I377&lt;Barem!$M$25),H377/1500,IF(AND(H377&gt;=2000,H377&lt;3000,I377&lt;Barem!$M$26),H377/1500,IF(AND(H377&gt;=3000,I377&lt;Barem!$M$27),H377/1500,0))))))),IF(AND(H377&gt;=200,H377&lt;500,I377&lt;Barem!$N$21),H377/1500,IF(AND(H377&gt;=500,H377&lt;750,I377&lt;Barem!$N$22),H377/1500,IF(AND(H377&gt;=750,H377&lt;1000,I377&lt;Barem!$N$23),H377/1500,IF(AND(H377&gt;=1000,H377&lt;1500,I377&lt;Barem!$N$24),H377/1500,IF(AND(H377&gt;=1500,H377&lt;2000,I377&lt;Barem!$N$25),H377/1500,IF(AND(H377&gt;=2000,H377&lt;3000,I377&lt;Barem!$N$26),H377/1500,IF(AND(H377&gt;=3000,I377&lt;Barem!$N$27),H377/1500,0))))))))</f>
        <v>0</v>
      </c>
      <c r="R377" s="19">
        <f>IF(D377&gt;21,VLOOKUP(D377,Barem!$S$1:$T$141,2,1),0)</f>
        <v>0</v>
      </c>
      <c r="S377" s="102">
        <f>IF(D377&lt;1,0,IF(B377="F",VLOOKUP(I377,Barem!$W$2:$Y$13,2,1),VLOOKUP(I377,Barem!$W$14:$Y$25,2,1)))</f>
        <v>0</v>
      </c>
      <c r="T377" s="19">
        <f>VLOOKUP(A377,Participanti!A:C,3,0)</f>
        <v>0</v>
      </c>
      <c r="U377" s="17">
        <f t="shared" si="67"/>
        <v>3.0898809523809523</v>
      </c>
      <c r="V377" s="49"/>
      <c r="W377" s="146"/>
      <c r="X377" s="104">
        <f t="shared" si="57"/>
        <v>5</v>
      </c>
      <c r="Y377" s="63">
        <f t="shared" si="58"/>
        <v>1</v>
      </c>
      <c r="Z377" s="103" t="str">
        <f>VLOOKUP(A377,Participanti!A:E,5,0)</f>
        <v>Silver</v>
      </c>
    </row>
    <row r="378" spans="1:26" x14ac:dyDescent="0.2">
      <c r="A378" s="42" t="s">
        <v>330</v>
      </c>
      <c r="B378" s="1" t="str">
        <f>VLOOKUP(A378,Participanti!A:B,2,0)</f>
        <v>M</v>
      </c>
      <c r="C378" s="61">
        <v>6</v>
      </c>
      <c r="D378" s="43">
        <v>18.010000000000002</v>
      </c>
      <c r="E378" s="44">
        <v>5.5254629629629633E-2</v>
      </c>
      <c r="F378" s="44">
        <v>5.6724537037037039E-2</v>
      </c>
      <c r="G378" s="59">
        <f t="shared" si="61"/>
        <v>5.5989583333333336E-2</v>
      </c>
      <c r="H378" s="186">
        <v>37</v>
      </c>
      <c r="I378" s="11">
        <f t="shared" si="63"/>
        <v>3.1088052933555431E-3</v>
      </c>
      <c r="J378" s="31">
        <f t="shared" si="64"/>
        <v>4.288095238095238</v>
      </c>
      <c r="K378" s="31">
        <f>IF(J378=0,0,IF(B378="F",VLOOKUP(I378,Barem!$G$2:$H$16,2,1),VLOOKUP(I378,Barem!$G$17:$H$31,2,1)))</f>
        <v>4.5</v>
      </c>
      <c r="L378" s="43">
        <v>2.5</v>
      </c>
      <c r="M378" s="93" t="s">
        <v>83</v>
      </c>
      <c r="N378" s="10">
        <f t="shared" si="66"/>
        <v>0.25</v>
      </c>
      <c r="O378" s="10">
        <f t="shared" si="66"/>
        <v>0.25</v>
      </c>
      <c r="P378" s="10">
        <f t="shared" si="62"/>
        <v>0.5</v>
      </c>
      <c r="Q378" s="33">
        <f>IF(B378="M",IF(AND(H378&gt;=200,H378&lt;500,I378&lt;Barem!$M$21),H378/1500,IF(AND(H378&gt;=500,H378&lt;750,I378&lt;Barem!$M$22),H378/1500,IF(AND(H378&gt;=750,H378&lt;1000,I378&lt;Barem!$M$23),H378/1500,IF(AND(H378&gt;=1000,H378&lt;1500,I378&lt;Barem!$M$24),H378/1500,IF(AND(H378&gt;=1500,H378&lt;2000,I378&lt;Barem!$M$25),H378/1500,IF(AND(H378&gt;=2000,H378&lt;3000,I378&lt;Barem!$M$26),H378/1500,IF(AND(H378&gt;=3000,I378&lt;Barem!$M$27),H378/1500,0))))))),IF(AND(H378&gt;=200,H378&lt;500,I378&lt;Barem!$N$21),H378/1500,IF(AND(H378&gt;=500,H378&lt;750,I378&lt;Barem!$N$22),H378/1500,IF(AND(H378&gt;=750,H378&lt;1000,I378&lt;Barem!$N$23),H378/1500,IF(AND(H378&gt;=1000,H378&lt;1500,I378&lt;Barem!$N$24),H378/1500,IF(AND(H378&gt;=1500,H378&lt;2000,I378&lt;Barem!$N$25),H378/1500,IF(AND(H378&gt;=2000,H378&lt;3000,I378&lt;Barem!$N$26),H378/1500,IF(AND(H378&gt;=3000,I378&lt;Barem!$N$27),H378/1500,0))))))))</f>
        <v>0</v>
      </c>
      <c r="R378" s="19">
        <f>IF(D378&gt;21,VLOOKUP(D378,Barem!$S$1:$T$141,2,1),0)</f>
        <v>0</v>
      </c>
      <c r="S378" s="102">
        <f>IF(D378&lt;1,0,IF(B378="F",VLOOKUP(I378,Barem!$W$2:$Y$13,2,1),VLOOKUP(I378,Barem!$W$14:$Y$25,2,1)))</f>
        <v>0</v>
      </c>
      <c r="T378" s="19">
        <f>VLOOKUP(A378,Participanti!A:C,3,0)</f>
        <v>0</v>
      </c>
      <c r="U378" s="17">
        <f t="shared" si="67"/>
        <v>3.4470238095238095</v>
      </c>
      <c r="V378" s="49"/>
      <c r="W378" s="146"/>
      <c r="X378" s="104">
        <f t="shared" si="57"/>
        <v>5</v>
      </c>
      <c r="Y378" s="63">
        <f t="shared" si="58"/>
        <v>1</v>
      </c>
      <c r="Z378" s="103" t="str">
        <f>VLOOKUP(A378,Participanti!A:E,5,0)</f>
        <v>Silver</v>
      </c>
    </row>
    <row r="379" spans="1:26" x14ac:dyDescent="0.2">
      <c r="A379" s="42" t="s">
        <v>206</v>
      </c>
      <c r="B379" s="1" t="str">
        <f>VLOOKUP(A379,Participanti!A:B,2,0)</f>
        <v>M</v>
      </c>
      <c r="C379" s="61">
        <v>6</v>
      </c>
      <c r="D379" s="43">
        <v>30.01</v>
      </c>
      <c r="E379" s="44">
        <v>0.12436342592592593</v>
      </c>
      <c r="F379" s="44">
        <v>0.12856481481481483</v>
      </c>
      <c r="G379" s="59">
        <f t="shared" si="61"/>
        <v>0.12646412037037039</v>
      </c>
      <c r="H379" s="186">
        <v>679</v>
      </c>
      <c r="I379" s="11">
        <f t="shared" si="63"/>
        <v>4.2140659903488961E-3</v>
      </c>
      <c r="J379" s="31">
        <f t="shared" si="64"/>
        <v>5</v>
      </c>
      <c r="K379" s="31">
        <f>IF(J379=0,0,IF(B379="F",VLOOKUP(I379,Barem!$G$2:$H$16,2,1),VLOOKUP(I379,Barem!$G$17:$H$31,2,1)))</f>
        <v>2.5</v>
      </c>
      <c r="L379" s="43">
        <v>3</v>
      </c>
      <c r="M379" s="93" t="s">
        <v>82</v>
      </c>
      <c r="N379" s="10">
        <f t="shared" si="66"/>
        <v>0.5</v>
      </c>
      <c r="O379" s="10">
        <f t="shared" si="66"/>
        <v>0.25</v>
      </c>
      <c r="P379" s="10">
        <f t="shared" si="62"/>
        <v>0.25</v>
      </c>
      <c r="Q379" s="33">
        <f>IF(B379="M",IF(AND(H379&gt;=200,H379&lt;500,I379&lt;Barem!$M$21),H379/1500,IF(AND(H379&gt;=500,H379&lt;750,I379&lt;Barem!$M$22),H379/1500,IF(AND(H379&gt;=750,H379&lt;1000,I379&lt;Barem!$M$23),H379/1500,IF(AND(H379&gt;=1000,H379&lt;1500,I379&lt;Barem!$M$24),H379/1500,IF(AND(H379&gt;=1500,H379&lt;2000,I379&lt;Barem!$M$25),H379/1500,IF(AND(H379&gt;=2000,H379&lt;3000,I379&lt;Barem!$M$26),H379/1500,IF(AND(H379&gt;=3000,I379&lt;Barem!$M$27),H379/1500,0))))))),IF(AND(H379&gt;=200,H379&lt;500,I379&lt;Barem!$N$21),H379/1500,IF(AND(H379&gt;=500,H379&lt;750,I379&lt;Barem!$N$22),H379/1500,IF(AND(H379&gt;=750,H379&lt;1000,I379&lt;Barem!$N$23),H379/1500,IF(AND(H379&gt;=1000,H379&lt;1500,I379&lt;Barem!$N$24),H379/1500,IF(AND(H379&gt;=1500,H379&lt;2000,I379&lt;Barem!$N$25),H379/1500,IF(AND(H379&gt;=2000,H379&lt;3000,I379&lt;Barem!$N$26),H379/1500,IF(AND(H379&gt;=3000,I379&lt;Barem!$N$27),H379/1500,0))))))))</f>
        <v>0.45266666666666666</v>
      </c>
      <c r="R379" s="19">
        <f>IF(D379&gt;21,VLOOKUP(D379,Barem!$S$1:$T$141,2,1),0)</f>
        <v>0.4</v>
      </c>
      <c r="S379" s="102">
        <f>IF(D379&lt;1,0,IF(B379="F",VLOOKUP(I379,Barem!$W$2:$Y$13,2,1),VLOOKUP(I379,Barem!$W$14:$Y$25,2,1)))</f>
        <v>0</v>
      </c>
      <c r="T379" s="19">
        <f>VLOOKUP(A379,Participanti!A:C,3,0)</f>
        <v>0</v>
      </c>
      <c r="U379" s="17">
        <f t="shared" si="67"/>
        <v>4.7276666666666669</v>
      </c>
      <c r="V379" s="49"/>
      <c r="W379" s="146"/>
      <c r="X379" s="104">
        <f t="shared" si="57"/>
        <v>5</v>
      </c>
      <c r="Y379" s="63">
        <f t="shared" si="58"/>
        <v>1</v>
      </c>
      <c r="Z379" s="103" t="str">
        <f>VLOOKUP(A379,Participanti!A:E,5,0)</f>
        <v>Silver</v>
      </c>
    </row>
    <row r="380" spans="1:26" x14ac:dyDescent="0.2">
      <c r="A380" s="42" t="s">
        <v>517</v>
      </c>
      <c r="B380" s="1" t="str">
        <f>VLOOKUP(A380,Participanti!A:B,2,0)</f>
        <v>M</v>
      </c>
      <c r="C380" s="61">
        <v>6</v>
      </c>
      <c r="D380" s="43">
        <v>21.75</v>
      </c>
      <c r="E380" s="44">
        <v>7.3784722222222224E-2</v>
      </c>
      <c r="F380" s="44">
        <v>8.8240740740740745E-2</v>
      </c>
      <c r="G380" s="59">
        <f t="shared" si="61"/>
        <v>8.1012731481481484E-2</v>
      </c>
      <c r="H380" s="186">
        <v>38</v>
      </c>
      <c r="I380" s="11">
        <f t="shared" si="63"/>
        <v>3.7247232865048959E-3</v>
      </c>
      <c r="J380" s="31">
        <f t="shared" si="64"/>
        <v>5</v>
      </c>
      <c r="K380" s="31">
        <f>IF(J380=0,0,IF(B380="F",VLOOKUP(I380,Barem!$G$2:$H$16,2,1),VLOOKUP(I380,Barem!$G$17:$H$31,2,1)))</f>
        <v>3.5</v>
      </c>
      <c r="L380" s="43">
        <v>0.5</v>
      </c>
      <c r="M380" s="93" t="s">
        <v>82</v>
      </c>
      <c r="N380" s="10">
        <f t="shared" si="66"/>
        <v>0.5</v>
      </c>
      <c r="O380" s="10">
        <f t="shared" si="66"/>
        <v>0.25</v>
      </c>
      <c r="P380" s="10">
        <f t="shared" si="62"/>
        <v>0.25</v>
      </c>
      <c r="Q380" s="33">
        <f>IF(B380="M",IF(AND(H380&gt;=200,H380&lt;500,I380&lt;Barem!$M$21),H380/1500,IF(AND(H380&gt;=500,H380&lt;750,I380&lt;Barem!$M$22),H380/1500,IF(AND(H380&gt;=750,H380&lt;1000,I380&lt;Barem!$M$23),H380/1500,IF(AND(H380&gt;=1000,H380&lt;1500,I380&lt;Barem!$M$24),H380/1500,IF(AND(H380&gt;=1500,H380&lt;2000,I380&lt;Barem!$M$25),H380/1500,IF(AND(H380&gt;=2000,H380&lt;3000,I380&lt;Barem!$M$26),H380/1500,IF(AND(H380&gt;=3000,I380&lt;Barem!$M$27),H380/1500,0))))))),IF(AND(H380&gt;=200,H380&lt;500,I380&lt;Barem!$N$21),H380/1500,IF(AND(H380&gt;=500,H380&lt;750,I380&lt;Barem!$N$22),H380/1500,IF(AND(H380&gt;=750,H380&lt;1000,I380&lt;Barem!$N$23),H380/1500,IF(AND(H380&gt;=1000,H380&lt;1500,I380&lt;Barem!$N$24),H380/1500,IF(AND(H380&gt;=1500,H380&lt;2000,I380&lt;Barem!$N$25),H380/1500,IF(AND(H380&gt;=2000,H380&lt;3000,I380&lt;Barem!$N$26),H380/1500,IF(AND(H380&gt;=3000,I380&lt;Barem!$N$27),H380/1500,0))))))))</f>
        <v>0</v>
      </c>
      <c r="R380" s="19">
        <f>IF(D380&gt;21,VLOOKUP(D380,Barem!$S$1:$T$141,2,1),0)</f>
        <v>0</v>
      </c>
      <c r="S380" s="102">
        <f>IF(D380&lt;1,0,IF(B380="F",VLOOKUP(I380,Barem!$W$2:$Y$13,2,1),VLOOKUP(I380,Barem!$W$14:$Y$25,2,1)))</f>
        <v>0</v>
      </c>
      <c r="T380" s="19">
        <f>VLOOKUP(A380,Participanti!A:C,3,0)</f>
        <v>0</v>
      </c>
      <c r="U380" s="17">
        <f t="shared" si="67"/>
        <v>3.5</v>
      </c>
      <c r="V380" s="49"/>
      <c r="W380" s="146"/>
      <c r="X380" s="104">
        <f t="shared" si="57"/>
        <v>5</v>
      </c>
      <c r="Y380" s="63">
        <f t="shared" si="58"/>
        <v>1</v>
      </c>
      <c r="Z380" s="103" t="str">
        <f>VLOOKUP(A380,Participanti!A:E,5,0)</f>
        <v>Silver</v>
      </c>
    </row>
    <row r="381" spans="1:26" x14ac:dyDescent="0.2">
      <c r="A381" s="42" t="s">
        <v>472</v>
      </c>
      <c r="B381" s="1" t="str">
        <f>VLOOKUP(A381,Participanti!A:B,2,0)</f>
        <v>M</v>
      </c>
      <c r="C381" s="61">
        <v>6</v>
      </c>
      <c r="D381" s="43">
        <v>18.010000000000002</v>
      </c>
      <c r="E381" s="44">
        <v>6.293981481481481E-2</v>
      </c>
      <c r="F381" s="44">
        <v>6.3472222222222222E-2</v>
      </c>
      <c r="G381" s="59">
        <f t="shared" si="61"/>
        <v>6.3206018518518509E-2</v>
      </c>
      <c r="H381" s="186">
        <v>100</v>
      </c>
      <c r="I381" s="11">
        <f t="shared" si="63"/>
        <v>3.5094957533880347E-3</v>
      </c>
      <c r="J381" s="31">
        <f t="shared" si="64"/>
        <v>4.288095238095238</v>
      </c>
      <c r="K381" s="31">
        <f>IF(J381=0,0,IF(B381="F",VLOOKUP(I381,Barem!$G$2:$H$16,2,1),VLOOKUP(I381,Barem!$G$17:$H$31,2,1)))</f>
        <v>3.75</v>
      </c>
      <c r="L381" s="43">
        <v>1.75</v>
      </c>
      <c r="M381" s="93" t="s">
        <v>82</v>
      </c>
      <c r="N381" s="10">
        <f t="shared" si="66"/>
        <v>0.5</v>
      </c>
      <c r="O381" s="10">
        <f t="shared" si="66"/>
        <v>0.25</v>
      </c>
      <c r="P381" s="10">
        <f t="shared" si="62"/>
        <v>0.25</v>
      </c>
      <c r="Q381" s="33">
        <f>IF(B381="M",IF(AND(H381&gt;=200,H381&lt;500,I381&lt;Barem!$M$21),H381/1500,IF(AND(H381&gt;=500,H381&lt;750,I381&lt;Barem!$M$22),H381/1500,IF(AND(H381&gt;=750,H381&lt;1000,I381&lt;Barem!$M$23),H381/1500,IF(AND(H381&gt;=1000,H381&lt;1500,I381&lt;Barem!$M$24),H381/1500,IF(AND(H381&gt;=1500,H381&lt;2000,I381&lt;Barem!$M$25),H381/1500,IF(AND(H381&gt;=2000,H381&lt;3000,I381&lt;Barem!$M$26),H381/1500,IF(AND(H381&gt;=3000,I381&lt;Barem!$M$27),H381/1500,0))))))),IF(AND(H381&gt;=200,H381&lt;500,I381&lt;Barem!$N$21),H381/1500,IF(AND(H381&gt;=500,H381&lt;750,I381&lt;Barem!$N$22),H381/1500,IF(AND(H381&gt;=750,H381&lt;1000,I381&lt;Barem!$N$23),H381/1500,IF(AND(H381&gt;=1000,H381&lt;1500,I381&lt;Barem!$N$24),H381/1500,IF(AND(H381&gt;=1500,H381&lt;2000,I381&lt;Barem!$N$25),H381/1500,IF(AND(H381&gt;=2000,H381&lt;3000,I381&lt;Barem!$N$26),H381/1500,IF(AND(H381&gt;=3000,I381&lt;Barem!$N$27),H381/1500,0))))))))</f>
        <v>0</v>
      </c>
      <c r="R381" s="19">
        <f>IF(D381&gt;21,VLOOKUP(D381,Barem!$S$1:$T$141,2,1),0)</f>
        <v>0</v>
      </c>
      <c r="S381" s="102">
        <f>IF(D381&lt;1,0,IF(B381="F",VLOOKUP(I381,Barem!$W$2:$Y$13,2,1),VLOOKUP(I381,Barem!$W$14:$Y$25,2,1)))</f>
        <v>0</v>
      </c>
      <c r="T381" s="19">
        <f>VLOOKUP(A381,Participanti!A:C,3,0)</f>
        <v>0</v>
      </c>
      <c r="U381" s="17">
        <f t="shared" si="67"/>
        <v>3.519047619047619</v>
      </c>
      <c r="V381" s="49"/>
      <c r="W381" s="146"/>
      <c r="X381" s="104">
        <f t="shared" si="57"/>
        <v>5</v>
      </c>
      <c r="Y381" s="63">
        <f t="shared" si="58"/>
        <v>1</v>
      </c>
      <c r="Z381" s="103" t="str">
        <f>VLOOKUP(A381,Participanti!A:E,5,0)</f>
        <v>Silver</v>
      </c>
    </row>
    <row r="382" spans="1:26" x14ac:dyDescent="0.2">
      <c r="A382" s="42" t="s">
        <v>477</v>
      </c>
      <c r="B382" s="1" t="str">
        <f>VLOOKUP(A382,Participanti!A:B,2,0)</f>
        <v>M</v>
      </c>
      <c r="C382" s="61">
        <v>6</v>
      </c>
      <c r="D382" s="43">
        <v>10.1</v>
      </c>
      <c r="E382" s="44">
        <v>3.9918981481481479E-2</v>
      </c>
      <c r="F382" s="44">
        <v>3.9942129629629633E-2</v>
      </c>
      <c r="G382" s="59">
        <f t="shared" si="61"/>
        <v>3.9930555555555552E-2</v>
      </c>
      <c r="H382" s="186">
        <v>6</v>
      </c>
      <c r="I382" s="11">
        <f t="shared" si="63"/>
        <v>3.9535203520352034E-3</v>
      </c>
      <c r="J382" s="31">
        <f t="shared" si="64"/>
        <v>2.4047619047619047</v>
      </c>
      <c r="K382" s="31">
        <f>IF(J382=0,0,IF(B382="F",VLOOKUP(I382,Barem!$G$2:$H$16,2,1),VLOOKUP(I382,Barem!$G$17:$H$31,2,1)))</f>
        <v>3.25</v>
      </c>
      <c r="L382" s="43">
        <v>3.5</v>
      </c>
      <c r="M382" s="93" t="s">
        <v>83</v>
      </c>
      <c r="N382" s="10">
        <f t="shared" si="66"/>
        <v>0.25</v>
      </c>
      <c r="O382" s="10">
        <f t="shared" si="66"/>
        <v>0.25</v>
      </c>
      <c r="P382" s="10">
        <f t="shared" si="62"/>
        <v>0.5</v>
      </c>
      <c r="Q382" s="33">
        <f>IF(B382="M",IF(AND(H382&gt;=200,H382&lt;500,I382&lt;Barem!$M$21),H382/1500,IF(AND(H382&gt;=500,H382&lt;750,I382&lt;Barem!$M$22),H382/1500,IF(AND(H382&gt;=750,H382&lt;1000,I382&lt;Barem!$M$23),H382/1500,IF(AND(H382&gt;=1000,H382&lt;1500,I382&lt;Barem!$M$24),H382/1500,IF(AND(H382&gt;=1500,H382&lt;2000,I382&lt;Barem!$M$25),H382/1500,IF(AND(H382&gt;=2000,H382&lt;3000,I382&lt;Barem!$M$26),H382/1500,IF(AND(H382&gt;=3000,I382&lt;Barem!$M$27),H382/1500,0))))))),IF(AND(H382&gt;=200,H382&lt;500,I382&lt;Barem!$N$21),H382/1500,IF(AND(H382&gt;=500,H382&lt;750,I382&lt;Barem!$N$22),H382/1500,IF(AND(H382&gt;=750,H382&lt;1000,I382&lt;Barem!$N$23),H382/1500,IF(AND(H382&gt;=1000,H382&lt;1500,I382&lt;Barem!$N$24),H382/1500,IF(AND(H382&gt;=1500,H382&lt;2000,I382&lt;Barem!$N$25),H382/1500,IF(AND(H382&gt;=2000,H382&lt;3000,I382&lt;Barem!$N$26),H382/1500,IF(AND(H382&gt;=3000,I382&lt;Barem!$N$27),H382/1500,0))))))))</f>
        <v>0</v>
      </c>
      <c r="R382" s="19">
        <f>IF(D382&gt;21,VLOOKUP(D382,Barem!$S$1:$T$141,2,1),0)</f>
        <v>0</v>
      </c>
      <c r="S382" s="102">
        <f>IF(D382&lt;1,0,IF(B382="F",VLOOKUP(I382,Barem!$W$2:$Y$13,2,1),VLOOKUP(I382,Barem!$W$14:$Y$25,2,1)))</f>
        <v>0</v>
      </c>
      <c r="T382" s="19">
        <f>VLOOKUP(A382,Participanti!A:C,3,0)</f>
        <v>0</v>
      </c>
      <c r="U382" s="17">
        <f t="shared" si="67"/>
        <v>3.1636904761904763</v>
      </c>
      <c r="V382" s="49"/>
      <c r="W382" s="146"/>
      <c r="X382" s="104">
        <f t="shared" si="57"/>
        <v>5</v>
      </c>
      <c r="Y382" s="63">
        <f t="shared" si="58"/>
        <v>1</v>
      </c>
      <c r="Z382" s="103" t="str">
        <f>VLOOKUP(A382,Participanti!A:E,5,0)</f>
        <v>Silver</v>
      </c>
    </row>
    <row r="383" spans="1:26" x14ac:dyDescent="0.2">
      <c r="A383" s="42" t="s">
        <v>207</v>
      </c>
      <c r="B383" s="1" t="str">
        <f>VLOOKUP(A383,Participanti!A:B,2,0)</f>
        <v>M</v>
      </c>
      <c r="C383" s="61">
        <v>6</v>
      </c>
      <c r="D383" s="43">
        <v>10.02</v>
      </c>
      <c r="E383" s="44">
        <v>3.3553240740740738E-2</v>
      </c>
      <c r="F383" s="44">
        <v>3.7615740740740741E-2</v>
      </c>
      <c r="G383" s="59">
        <f t="shared" si="61"/>
        <v>3.5584490740740743E-2</v>
      </c>
      <c r="H383" s="186">
        <v>20</v>
      </c>
      <c r="I383" s="11">
        <f t="shared" si="63"/>
        <v>3.5513463813114515E-3</v>
      </c>
      <c r="J383" s="31">
        <f t="shared" si="64"/>
        <v>2.3857142857142857</v>
      </c>
      <c r="K383" s="31">
        <f>IF(J383=0,0,IF(B383="F",VLOOKUP(I383,Barem!$G$2:$H$16,2,1),VLOOKUP(I383,Barem!$G$17:$H$31,2,1)))</f>
        <v>3.75</v>
      </c>
      <c r="L383" s="43">
        <v>2.75</v>
      </c>
      <c r="M383" s="93" t="s">
        <v>83</v>
      </c>
      <c r="N383" s="10">
        <f t="shared" si="66"/>
        <v>0.25</v>
      </c>
      <c r="O383" s="10">
        <f t="shared" si="66"/>
        <v>0.25</v>
      </c>
      <c r="P383" s="10">
        <f t="shared" si="62"/>
        <v>0.5</v>
      </c>
      <c r="Q383" s="33">
        <f>IF(B383="M",IF(AND(H383&gt;=200,H383&lt;500,I383&lt;Barem!$M$21),H383/1500,IF(AND(H383&gt;=500,H383&lt;750,I383&lt;Barem!$M$22),H383/1500,IF(AND(H383&gt;=750,H383&lt;1000,I383&lt;Barem!$M$23),H383/1500,IF(AND(H383&gt;=1000,H383&lt;1500,I383&lt;Barem!$M$24),H383/1500,IF(AND(H383&gt;=1500,H383&lt;2000,I383&lt;Barem!$M$25),H383/1500,IF(AND(H383&gt;=2000,H383&lt;3000,I383&lt;Barem!$M$26),H383/1500,IF(AND(H383&gt;=3000,I383&lt;Barem!$M$27),H383/1500,0))))))),IF(AND(H383&gt;=200,H383&lt;500,I383&lt;Barem!$N$21),H383/1500,IF(AND(H383&gt;=500,H383&lt;750,I383&lt;Barem!$N$22),H383/1500,IF(AND(H383&gt;=750,H383&lt;1000,I383&lt;Barem!$N$23),H383/1500,IF(AND(H383&gt;=1000,H383&lt;1500,I383&lt;Barem!$N$24),H383/1500,IF(AND(H383&gt;=1500,H383&lt;2000,I383&lt;Barem!$N$25),H383/1500,IF(AND(H383&gt;=2000,H383&lt;3000,I383&lt;Barem!$N$26),H383/1500,IF(AND(H383&gt;=3000,I383&lt;Barem!$N$27),H383/1500,0))))))))</f>
        <v>0</v>
      </c>
      <c r="R383" s="19">
        <f>IF(D383&gt;21,VLOOKUP(D383,Barem!$S$1:$T$141,2,1),0)</f>
        <v>0</v>
      </c>
      <c r="S383" s="102">
        <f>IF(D383&lt;1,0,IF(B383="F",VLOOKUP(I383,Barem!$W$2:$Y$13,2,1),VLOOKUP(I383,Barem!$W$14:$Y$25,2,1)))</f>
        <v>0</v>
      </c>
      <c r="T383" s="19">
        <f>VLOOKUP(A383,Participanti!A:C,3,0)</f>
        <v>0.4</v>
      </c>
      <c r="U383" s="17">
        <f t="shared" si="67"/>
        <v>3.3089285714285714</v>
      </c>
      <c r="V383" s="49"/>
      <c r="W383" s="146"/>
      <c r="X383" s="104">
        <f t="shared" si="57"/>
        <v>5</v>
      </c>
      <c r="Y383" s="63">
        <f t="shared" si="58"/>
        <v>1</v>
      </c>
      <c r="Z383" s="103" t="str">
        <f>VLOOKUP(A383,Participanti!A:E,5,0)</f>
        <v>Silver</v>
      </c>
    </row>
    <row r="384" spans="1:26" x14ac:dyDescent="0.2">
      <c r="A384" s="42" t="s">
        <v>204</v>
      </c>
      <c r="B384" s="1" t="str">
        <f>VLOOKUP(A384,Participanti!A:B,2,0)</f>
        <v>M</v>
      </c>
      <c r="C384" s="61">
        <v>6</v>
      </c>
      <c r="D384" s="43">
        <v>22.22</v>
      </c>
      <c r="E384" s="44">
        <v>9.3634259259259264E-2</v>
      </c>
      <c r="F384" s="44">
        <v>9.3888888888888883E-2</v>
      </c>
      <c r="G384" s="59">
        <f t="shared" si="61"/>
        <v>9.3761574074074067E-2</v>
      </c>
      <c r="H384" s="186">
        <v>21</v>
      </c>
      <c r="I384" s="11">
        <f t="shared" si="63"/>
        <v>4.2196928026135942E-3</v>
      </c>
      <c r="J384" s="31">
        <f t="shared" si="64"/>
        <v>5</v>
      </c>
      <c r="K384" s="31">
        <f>IF(J384=0,0,IF(B384="F",VLOOKUP(I384,Barem!$G$2:$H$16,2,1),VLOOKUP(I384,Barem!$G$17:$H$31,2,1)))</f>
        <v>2.5</v>
      </c>
      <c r="L384" s="43">
        <v>2.25</v>
      </c>
      <c r="M384" s="93" t="s">
        <v>82</v>
      </c>
      <c r="N384" s="10">
        <f t="shared" si="66"/>
        <v>0.5</v>
      </c>
      <c r="O384" s="10">
        <f t="shared" si="66"/>
        <v>0.25</v>
      </c>
      <c r="P384" s="10">
        <f t="shared" si="62"/>
        <v>0.25</v>
      </c>
      <c r="Q384" s="33">
        <f>IF(B384="M",IF(AND(H384&gt;=200,H384&lt;500,I384&lt;Barem!$M$21),H384/1500,IF(AND(H384&gt;=500,H384&lt;750,I384&lt;Barem!$M$22),H384/1500,IF(AND(H384&gt;=750,H384&lt;1000,I384&lt;Barem!$M$23),H384/1500,IF(AND(H384&gt;=1000,H384&lt;1500,I384&lt;Barem!$M$24),H384/1500,IF(AND(H384&gt;=1500,H384&lt;2000,I384&lt;Barem!$M$25),H384/1500,IF(AND(H384&gt;=2000,H384&lt;3000,I384&lt;Barem!$M$26),H384/1500,IF(AND(H384&gt;=3000,I384&lt;Barem!$M$27),H384/1500,0))))))),IF(AND(H384&gt;=200,H384&lt;500,I384&lt;Barem!$N$21),H384/1500,IF(AND(H384&gt;=500,H384&lt;750,I384&lt;Barem!$N$22),H384/1500,IF(AND(H384&gt;=750,H384&lt;1000,I384&lt;Barem!$N$23),H384/1500,IF(AND(H384&gt;=1000,H384&lt;1500,I384&lt;Barem!$N$24),H384/1500,IF(AND(H384&gt;=1500,H384&lt;2000,I384&lt;Barem!$N$25),H384/1500,IF(AND(H384&gt;=2000,H384&lt;3000,I384&lt;Barem!$N$26),H384/1500,IF(AND(H384&gt;=3000,I384&lt;Barem!$N$27),H384/1500,0))))))))</f>
        <v>0</v>
      </c>
      <c r="R384" s="19">
        <f>IF(D384&gt;21,VLOOKUP(D384,Barem!$S$1:$T$141,2,1),0)</f>
        <v>0</v>
      </c>
      <c r="S384" s="102">
        <f>IF(D384&lt;1,0,IF(B384="F",VLOOKUP(I384,Barem!$W$2:$Y$13,2,1),VLOOKUP(I384,Barem!$W$14:$Y$25,2,1)))</f>
        <v>0</v>
      </c>
      <c r="T384" s="19">
        <f>VLOOKUP(A384,Participanti!A:C,3,0)</f>
        <v>0</v>
      </c>
      <c r="U384" s="17">
        <f t="shared" si="67"/>
        <v>3.6875</v>
      </c>
      <c r="V384" s="49"/>
      <c r="W384" s="146"/>
      <c r="X384" s="104">
        <f t="shared" si="57"/>
        <v>5</v>
      </c>
      <c r="Y384" s="63">
        <f t="shared" si="58"/>
        <v>1</v>
      </c>
      <c r="Z384" s="103" t="str">
        <f>VLOOKUP(A384,Participanti!A:E,5,0)</f>
        <v>Silver</v>
      </c>
    </row>
    <row r="385" spans="1:26" x14ac:dyDescent="0.2">
      <c r="A385" s="42" t="s">
        <v>174</v>
      </c>
      <c r="B385" s="1" t="str">
        <f>VLOOKUP(A385,Participanti!A:B,2,0)</f>
        <v>M</v>
      </c>
      <c r="C385" s="61">
        <v>6</v>
      </c>
      <c r="D385" s="43">
        <v>10.050000000000001</v>
      </c>
      <c r="E385" s="44">
        <v>3.6689814814814814E-2</v>
      </c>
      <c r="F385" s="44">
        <v>3.6689814814814814E-2</v>
      </c>
      <c r="G385" s="59">
        <f t="shared" si="61"/>
        <v>3.6689814814814814E-2</v>
      </c>
      <c r="H385" s="186">
        <v>23</v>
      </c>
      <c r="I385" s="11">
        <f t="shared" si="63"/>
        <v>3.6507278422701307E-3</v>
      </c>
      <c r="J385" s="31">
        <f t="shared" si="64"/>
        <v>2.3928571428571428</v>
      </c>
      <c r="K385" s="31">
        <f>IF(J385=0,0,IF(B385="F",VLOOKUP(I385,Barem!$G$2:$H$16,2,1),VLOOKUP(I385,Barem!$G$17:$H$31,2,1)))</f>
        <v>3.75</v>
      </c>
      <c r="L385" s="43">
        <v>2.5</v>
      </c>
      <c r="M385" s="93" t="s">
        <v>83</v>
      </c>
      <c r="N385" s="10">
        <f t="shared" si="66"/>
        <v>0.25</v>
      </c>
      <c r="O385" s="10">
        <f t="shared" si="66"/>
        <v>0.25</v>
      </c>
      <c r="P385" s="10">
        <f t="shared" si="62"/>
        <v>0.5</v>
      </c>
      <c r="Q385" s="33">
        <f>IF(B385="M",IF(AND(H385&gt;=200,H385&lt;500,I385&lt;Barem!$M$21),H385/1500,IF(AND(H385&gt;=500,H385&lt;750,I385&lt;Barem!$M$22),H385/1500,IF(AND(H385&gt;=750,H385&lt;1000,I385&lt;Barem!$M$23),H385/1500,IF(AND(H385&gt;=1000,H385&lt;1500,I385&lt;Barem!$M$24),H385/1500,IF(AND(H385&gt;=1500,H385&lt;2000,I385&lt;Barem!$M$25),H385/1500,IF(AND(H385&gt;=2000,H385&lt;3000,I385&lt;Barem!$M$26),H385/1500,IF(AND(H385&gt;=3000,I385&lt;Barem!$M$27),H385/1500,0))))))),IF(AND(H385&gt;=200,H385&lt;500,I385&lt;Barem!$N$21),H385/1500,IF(AND(H385&gt;=500,H385&lt;750,I385&lt;Barem!$N$22),H385/1500,IF(AND(H385&gt;=750,H385&lt;1000,I385&lt;Barem!$N$23),H385/1500,IF(AND(H385&gt;=1000,H385&lt;1500,I385&lt;Barem!$N$24),H385/1500,IF(AND(H385&gt;=1500,H385&lt;2000,I385&lt;Barem!$N$25),H385/1500,IF(AND(H385&gt;=2000,H385&lt;3000,I385&lt;Barem!$N$26),H385/1500,IF(AND(H385&gt;=3000,I385&lt;Barem!$N$27),H385/1500,0))))))))</f>
        <v>0</v>
      </c>
      <c r="R385" s="19">
        <f>IF(D385&gt;21,VLOOKUP(D385,Barem!$S$1:$T$141,2,1),0)</f>
        <v>0</v>
      </c>
      <c r="S385" s="102">
        <f>IF(D385&lt;1,0,IF(B385="F",VLOOKUP(I385,Barem!$W$2:$Y$13,2,1),VLOOKUP(I385,Barem!$W$14:$Y$25,2,1)))</f>
        <v>0</v>
      </c>
      <c r="T385" s="19">
        <f>VLOOKUP(A385,Participanti!A:C,3,0)</f>
        <v>0</v>
      </c>
      <c r="U385" s="17">
        <f t="shared" si="67"/>
        <v>2.7857142857142856</v>
      </c>
      <c r="V385" s="49"/>
      <c r="W385" s="146"/>
      <c r="X385" s="104">
        <f t="shared" si="57"/>
        <v>5</v>
      </c>
      <c r="Y385" s="63">
        <f t="shared" si="58"/>
        <v>1</v>
      </c>
      <c r="Z385" s="103" t="str">
        <f>VLOOKUP(A385,Participanti!A:E,5,0)</f>
        <v>Silver</v>
      </c>
    </row>
    <row r="386" spans="1:26" x14ac:dyDescent="0.2">
      <c r="A386" s="42" t="s">
        <v>342</v>
      </c>
      <c r="B386" s="1" t="str">
        <f>VLOOKUP(A386,Participanti!A:B,2,0)</f>
        <v>M</v>
      </c>
      <c r="C386" s="61">
        <v>6</v>
      </c>
      <c r="D386" s="43">
        <v>14.23</v>
      </c>
      <c r="E386" s="44">
        <v>5.9282407407407409E-2</v>
      </c>
      <c r="F386" s="44">
        <v>5.9374999999999997E-2</v>
      </c>
      <c r="G386" s="59">
        <f t="shared" si="61"/>
        <v>5.9328703703703703E-2</v>
      </c>
      <c r="H386" s="186">
        <v>26</v>
      </c>
      <c r="I386" s="11">
        <f t="shared" si="63"/>
        <v>4.1692694099580959E-3</v>
      </c>
      <c r="J386" s="31">
        <f t="shared" si="64"/>
        <v>3.388095238095238</v>
      </c>
      <c r="K386" s="31">
        <f>IF(J386=0,0,IF(B386="F",VLOOKUP(I386,Barem!$G$2:$H$16,2,1),VLOOKUP(I386,Barem!$G$17:$H$31,2,1)))</f>
        <v>3</v>
      </c>
      <c r="L386" s="43">
        <v>3.5</v>
      </c>
      <c r="M386" s="93" t="s">
        <v>83</v>
      </c>
      <c r="N386" s="10">
        <f t="shared" si="66"/>
        <v>0.25</v>
      </c>
      <c r="O386" s="10">
        <f t="shared" si="66"/>
        <v>0.25</v>
      </c>
      <c r="P386" s="10">
        <f t="shared" si="62"/>
        <v>0.5</v>
      </c>
      <c r="Q386" s="33">
        <f>IF(B386="M",IF(AND(H386&gt;=200,H386&lt;500,I386&lt;Barem!$M$21),H386/1500,IF(AND(H386&gt;=500,H386&lt;750,I386&lt;Barem!$M$22),H386/1500,IF(AND(H386&gt;=750,H386&lt;1000,I386&lt;Barem!$M$23),H386/1500,IF(AND(H386&gt;=1000,H386&lt;1500,I386&lt;Barem!$M$24),H386/1500,IF(AND(H386&gt;=1500,H386&lt;2000,I386&lt;Barem!$M$25),H386/1500,IF(AND(H386&gt;=2000,H386&lt;3000,I386&lt;Barem!$M$26),H386/1500,IF(AND(H386&gt;=3000,I386&lt;Barem!$M$27),H386/1500,0))))))),IF(AND(H386&gt;=200,H386&lt;500,I386&lt;Barem!$N$21),H386/1500,IF(AND(H386&gt;=500,H386&lt;750,I386&lt;Barem!$N$22),H386/1500,IF(AND(H386&gt;=750,H386&lt;1000,I386&lt;Barem!$N$23),H386/1500,IF(AND(H386&gt;=1000,H386&lt;1500,I386&lt;Barem!$N$24),H386/1500,IF(AND(H386&gt;=1500,H386&lt;2000,I386&lt;Barem!$N$25),H386/1500,IF(AND(H386&gt;=2000,H386&lt;3000,I386&lt;Barem!$N$26),H386/1500,IF(AND(H386&gt;=3000,I386&lt;Barem!$N$27),H386/1500,0))))))))</f>
        <v>0</v>
      </c>
      <c r="R386" s="19">
        <f>IF(D386&gt;21,VLOOKUP(D386,Barem!$S$1:$T$141,2,1),0)</f>
        <v>0</v>
      </c>
      <c r="S386" s="102">
        <f>IF(D386&lt;1,0,IF(B386="F",VLOOKUP(I386,Barem!$W$2:$Y$13,2,1),VLOOKUP(I386,Barem!$W$14:$Y$25,2,1)))</f>
        <v>0</v>
      </c>
      <c r="T386" s="19">
        <f>VLOOKUP(A386,Participanti!A:C,3,0)</f>
        <v>0</v>
      </c>
      <c r="U386" s="17">
        <f t="shared" si="67"/>
        <v>3.3470238095238094</v>
      </c>
      <c r="V386" s="49"/>
      <c r="W386" s="146"/>
      <c r="X386" s="104">
        <f t="shared" ref="X386:X449" si="69">COUNTIFS(A:A,A386,M:M,M386)</f>
        <v>5</v>
      </c>
      <c r="Y386" s="63">
        <f t="shared" ref="Y386:Y449" si="70">COUNTIFS(A:A,A386,C:C,C386)</f>
        <v>1</v>
      </c>
      <c r="Z386" s="103" t="str">
        <f>VLOOKUP(A386,Participanti!A:E,5,0)</f>
        <v>Silver</v>
      </c>
    </row>
    <row r="387" spans="1:26" x14ac:dyDescent="0.2">
      <c r="A387" s="42" t="s">
        <v>39</v>
      </c>
      <c r="B387" s="1" t="str">
        <f>VLOOKUP(A387,Participanti!A:B,2,0)</f>
        <v>M</v>
      </c>
      <c r="C387" s="61">
        <v>7</v>
      </c>
      <c r="D387" s="43">
        <v>15.07</v>
      </c>
      <c r="E387" s="44">
        <v>3.650462962962963E-2</v>
      </c>
      <c r="F387" s="44">
        <v>3.650462962962963E-2</v>
      </c>
      <c r="G387" s="59">
        <f t="shared" si="61"/>
        <v>3.650462962962963E-2</v>
      </c>
      <c r="H387" s="45">
        <v>28</v>
      </c>
      <c r="I387" s="11">
        <f t="shared" si="63"/>
        <v>2.4223377325567107E-3</v>
      </c>
      <c r="J387" s="31">
        <f t="shared" si="64"/>
        <v>3.5880952380952382</v>
      </c>
      <c r="K387" s="31">
        <f>IF(J387=0,0,IF(B387="F",VLOOKUP(I387,Barem!$G$2:$H$16,2,1),VLOOKUP(I387,Barem!$G$17:$H$31,2,1)))</f>
        <v>5</v>
      </c>
      <c r="L387" s="43">
        <v>2.75</v>
      </c>
      <c r="M387" s="93" t="s">
        <v>80</v>
      </c>
      <c r="N387" s="10">
        <f t="shared" si="66"/>
        <v>0.25</v>
      </c>
      <c r="O387" s="10">
        <f t="shared" si="66"/>
        <v>0.5</v>
      </c>
      <c r="P387" s="10">
        <f t="shared" si="62"/>
        <v>0.25</v>
      </c>
      <c r="Q387" s="33">
        <f>IF(B387="M",IF(AND(H387&gt;=200,H387&lt;500,I387&lt;Barem!$M$21),H387/1500,IF(AND(H387&gt;=500,H387&lt;750,I387&lt;Barem!$M$22),H387/1500,IF(AND(H387&gt;=750,H387&lt;1000,I387&lt;Barem!$M$23),H387/1500,IF(AND(H387&gt;=1000,H387&lt;1500,I387&lt;Barem!$M$24),H387/1500,IF(AND(H387&gt;=1500,H387&lt;2000,I387&lt;Barem!$M$25),H387/1500,IF(AND(H387&gt;=2000,H387&lt;3000,I387&lt;Barem!$M$26),H387/1500,IF(AND(H387&gt;=3000,I387&lt;Barem!$M$27),H387/1500,0))))))),IF(AND(H387&gt;=200,H387&lt;500,I387&lt;Barem!$N$21),H387/1500,IF(AND(H387&gt;=500,H387&lt;750,I387&lt;Barem!$N$22),H387/1500,IF(AND(H387&gt;=750,H387&lt;1000,I387&lt;Barem!$N$23),H387/1500,IF(AND(H387&gt;=1000,H387&lt;1500,I387&lt;Barem!$N$24),H387/1500,IF(AND(H387&gt;=1500,H387&lt;2000,I387&lt;Barem!$N$25),H387/1500,IF(AND(H387&gt;=2000,H387&lt;3000,I387&lt;Barem!$N$26),H387/1500,IF(AND(H387&gt;=3000,I387&lt;Barem!$N$27),H387/1500,0))))))))</f>
        <v>0</v>
      </c>
      <c r="R387" s="19">
        <f>IF(D387&gt;21,VLOOKUP(D387,Barem!$S$1:$T$141,2,1),0)</f>
        <v>0</v>
      </c>
      <c r="S387" s="102">
        <f>IF(D387&lt;1,0,IF(B387="F",VLOOKUP(I387,Barem!$W$2:$Y$13,2,1),VLOOKUP(I387,Barem!$W$14:$Y$25,2,1)))</f>
        <v>4.1999999999999993</v>
      </c>
      <c r="T387" s="19">
        <f>VLOOKUP(A387,Participanti!A:C,3,0)</f>
        <v>0</v>
      </c>
      <c r="U387" s="17">
        <f t="shared" si="67"/>
        <v>8.2845238095238081</v>
      </c>
      <c r="V387" s="49"/>
      <c r="W387" s="146"/>
      <c r="X387" s="104">
        <f t="shared" si="69"/>
        <v>5</v>
      </c>
      <c r="Y387" s="63">
        <f t="shared" si="70"/>
        <v>1</v>
      </c>
      <c r="Z387" s="103" t="str">
        <f>VLOOKUP(A387,Participanti!A:E,5,0)</f>
        <v>Gold</v>
      </c>
    </row>
    <row r="388" spans="1:26" x14ac:dyDescent="0.2">
      <c r="A388" s="42" t="s">
        <v>144</v>
      </c>
      <c r="B388" s="1" t="str">
        <f>VLOOKUP(A388,Participanti!A:B,2,0)</f>
        <v>M</v>
      </c>
      <c r="C388" s="61">
        <v>7</v>
      </c>
      <c r="D388" s="43">
        <v>8.33</v>
      </c>
      <c r="E388" s="44">
        <v>2.8900462962962965E-2</v>
      </c>
      <c r="F388" s="44">
        <v>2.8946759259259259E-2</v>
      </c>
      <c r="G388" s="59">
        <f t="shared" si="61"/>
        <v>2.8923611111111112E-2</v>
      </c>
      <c r="H388" s="45">
        <v>306</v>
      </c>
      <c r="I388" s="11">
        <f t="shared" ref="I388:I421" si="71">G388/D388</f>
        <v>3.4722222222222225E-3</v>
      </c>
      <c r="J388" s="31">
        <f t="shared" ref="J388:J421" si="72">IF(B388="F",IF(D388&lt;2.5,0,IF(D388&gt;19.99,5,D388/4)),IF(D388&lt;3,0, IF(D388&gt;20.99,5,D388/4.2)))</f>
        <v>1.9833333333333332</v>
      </c>
      <c r="K388" s="31">
        <f>IF(J388=0,0,IF(B388="F",VLOOKUP(I388,Barem!$G$2:$H$16,2,1),VLOOKUP(I388,Barem!$G$17:$H$31,2,1)))</f>
        <v>4</v>
      </c>
      <c r="L388" s="43">
        <v>4.5</v>
      </c>
      <c r="M388" s="93" t="s">
        <v>83</v>
      </c>
      <c r="N388" s="10">
        <f t="shared" si="66"/>
        <v>0.25</v>
      </c>
      <c r="O388" s="10">
        <f t="shared" si="66"/>
        <v>0.25</v>
      </c>
      <c r="P388" s="10">
        <f t="shared" si="62"/>
        <v>0.5</v>
      </c>
      <c r="Q388" s="33">
        <f>IF(B388="M",IF(AND(H388&gt;=200,H388&lt;500,I388&lt;Barem!$M$21),H388/1500,IF(AND(H388&gt;=500,H388&lt;750,I388&lt;Barem!$M$22),H388/1500,IF(AND(H388&gt;=750,H388&lt;1000,I388&lt;Barem!$M$23),H388/1500,IF(AND(H388&gt;=1000,H388&lt;1500,I388&lt;Barem!$M$24),H388/1500,IF(AND(H388&gt;=1500,H388&lt;2000,I388&lt;Barem!$M$25),H388/1500,IF(AND(H388&gt;=2000,H388&lt;3000,I388&lt;Barem!$M$26),H388/1500,IF(AND(H388&gt;=3000,I388&lt;Barem!$M$27),H388/1500,0))))))),IF(AND(H388&gt;=200,H388&lt;500,I388&lt;Barem!$N$21),H388/1500,IF(AND(H388&gt;=500,H388&lt;750,I388&lt;Barem!$N$22),H388/1500,IF(AND(H388&gt;=750,H388&lt;1000,I388&lt;Barem!$N$23),H388/1500,IF(AND(H388&gt;=1000,H388&lt;1500,I388&lt;Barem!$N$24),H388/1500,IF(AND(H388&gt;=1500,H388&lt;2000,I388&lt;Barem!$N$25),H388/1500,IF(AND(H388&gt;=2000,H388&lt;3000,I388&lt;Barem!$N$26),H388/1500,IF(AND(H388&gt;=3000,I388&lt;Barem!$N$27),H388/1500,0))))))))</f>
        <v>0.20399999999999999</v>
      </c>
      <c r="R388" s="19">
        <f>IF(D388&gt;21,VLOOKUP(D388,Barem!$S$1:$T$141,2,1),0)</f>
        <v>0</v>
      </c>
      <c r="S388" s="102">
        <f>IF(D388&lt;1,0,IF(B388="F",VLOOKUP(I388,Barem!$W$2:$Y$13,2,1),VLOOKUP(I388,Barem!$W$14:$Y$25,2,1)))</f>
        <v>0</v>
      </c>
      <c r="T388" s="19">
        <f>VLOOKUP(A388,Participanti!A:C,3,0)</f>
        <v>0</v>
      </c>
      <c r="U388" s="17">
        <f t="shared" ref="U388:U417" si="73">IF(H388&lt;0,0,J388*N388+K388*O388+L388*P388+Q388+R388+S388+T388)</f>
        <v>3.9498333333333338</v>
      </c>
      <c r="V388" s="49"/>
      <c r="W388" s="146" t="s">
        <v>542</v>
      </c>
      <c r="X388" s="104">
        <f t="shared" si="69"/>
        <v>5</v>
      </c>
      <c r="Y388" s="63">
        <f t="shared" si="70"/>
        <v>1</v>
      </c>
      <c r="Z388" s="103" t="str">
        <f>VLOOKUP(A388,Participanti!A:E,5,0)</f>
        <v>Gold</v>
      </c>
    </row>
    <row r="389" spans="1:26" x14ac:dyDescent="0.2">
      <c r="A389" s="42" t="s">
        <v>13</v>
      </c>
      <c r="B389" s="1" t="str">
        <f>VLOOKUP(A389,Participanti!A:B,2,0)</f>
        <v>M</v>
      </c>
      <c r="C389" s="61">
        <v>7</v>
      </c>
      <c r="D389" s="43">
        <v>50.01</v>
      </c>
      <c r="E389" s="44">
        <v>0.29775462962962962</v>
      </c>
      <c r="F389" s="44">
        <v>0.30865740740740738</v>
      </c>
      <c r="G389" s="59">
        <f t="shared" si="61"/>
        <v>0.30320601851851847</v>
      </c>
      <c r="H389" s="45">
        <v>1830</v>
      </c>
      <c r="I389" s="11">
        <f t="shared" si="71"/>
        <v>6.0629077888126074E-3</v>
      </c>
      <c r="J389" s="31">
        <f t="shared" si="72"/>
        <v>5</v>
      </c>
      <c r="K389" s="31">
        <f>IF(J389=0,0,IF(B389="F",VLOOKUP(I389,Barem!$G$2:$H$16,2,1),VLOOKUP(I389,Barem!$G$17:$H$31,2,1)))</f>
        <v>0</v>
      </c>
      <c r="L389" s="43">
        <v>5</v>
      </c>
      <c r="M389" s="93" t="s">
        <v>83</v>
      </c>
      <c r="N389" s="10">
        <f t="shared" si="66"/>
        <v>0.25</v>
      </c>
      <c r="O389" s="10">
        <f t="shared" si="66"/>
        <v>0.25</v>
      </c>
      <c r="P389" s="10">
        <f t="shared" si="62"/>
        <v>0.5</v>
      </c>
      <c r="Q389" s="33">
        <f>IF(B389="M",IF(AND(H389&gt;=200,H389&lt;500,I389&lt;Barem!$M$21),H389/1500,IF(AND(H389&gt;=500,H389&lt;750,I389&lt;Barem!$M$22),H389/1500,IF(AND(H389&gt;=750,H389&lt;1000,I389&lt;Barem!$M$23),H389/1500,IF(AND(H389&gt;=1000,H389&lt;1500,I389&lt;Barem!$M$24),H389/1500,IF(AND(H389&gt;=1500,H389&lt;2000,I389&lt;Barem!$M$25),H389/1500,IF(AND(H389&gt;=2000,H389&lt;3000,I389&lt;Barem!$M$26),H389/1500,IF(AND(H389&gt;=3000,I389&lt;Barem!$M$27),H389/1500,0))))))),IF(AND(H389&gt;=200,H389&lt;500,I389&lt;Barem!$N$21),H389/1500,IF(AND(H389&gt;=500,H389&lt;750,I389&lt;Barem!$N$22),H389/1500,IF(AND(H389&gt;=750,H389&lt;1000,I389&lt;Barem!$N$23),H389/1500,IF(AND(H389&gt;=1000,H389&lt;1500,I389&lt;Barem!$N$24),H389/1500,IF(AND(H389&gt;=1500,H389&lt;2000,I389&lt;Barem!$N$25),H389/1500,IF(AND(H389&gt;=2000,H389&lt;3000,I389&lt;Barem!$N$26),H389/1500,IF(AND(H389&gt;=3000,I389&lt;Barem!$N$27),H389/1500,0))))))))</f>
        <v>1.22</v>
      </c>
      <c r="R389" s="19">
        <f>IF(D389&gt;21,VLOOKUP(D389,Barem!$S$1:$T$141,2,1),0)</f>
        <v>1.4</v>
      </c>
      <c r="S389" s="102">
        <f>IF(D389&lt;1,0,IF(B389="F",VLOOKUP(I389,Barem!$W$2:$Y$13,2,1),VLOOKUP(I389,Barem!$W$14:$Y$25,2,1)))</f>
        <v>0</v>
      </c>
      <c r="T389" s="19">
        <f>VLOOKUP(A389,Participanti!A:C,3,0)</f>
        <v>0</v>
      </c>
      <c r="U389" s="17">
        <f t="shared" si="73"/>
        <v>6.3699999999999992</v>
      </c>
      <c r="V389" s="49"/>
      <c r="W389" s="146"/>
      <c r="X389" s="104">
        <f t="shared" si="69"/>
        <v>5</v>
      </c>
      <c r="Y389" s="63">
        <f t="shared" si="70"/>
        <v>1</v>
      </c>
      <c r="Z389" s="103" t="str">
        <f>VLOOKUP(A389,Participanti!A:E,5,0)</f>
        <v>Gold</v>
      </c>
    </row>
    <row r="390" spans="1:26" x14ac:dyDescent="0.2">
      <c r="A390" s="42" t="s">
        <v>343</v>
      </c>
      <c r="B390" s="1" t="str">
        <f>VLOOKUP(A390,Participanti!A:B,2,0)</f>
        <v>M</v>
      </c>
      <c r="C390" s="61">
        <v>7</v>
      </c>
      <c r="D390" s="43">
        <v>21.21</v>
      </c>
      <c r="E390" s="44">
        <v>7.6678240740740741E-2</v>
      </c>
      <c r="F390" s="44">
        <v>7.6921296296296293E-2</v>
      </c>
      <c r="G390" s="59">
        <f t="shared" si="61"/>
        <v>7.6799768518518524E-2</v>
      </c>
      <c r="H390" s="45">
        <v>105</v>
      </c>
      <c r="I390" s="11">
        <f t="shared" si="71"/>
        <v>3.6209226081338293E-3</v>
      </c>
      <c r="J390" s="31">
        <f t="shared" si="72"/>
        <v>5</v>
      </c>
      <c r="K390" s="31">
        <f>IF(J390=0,0,IF(B390="F",VLOOKUP(I390,Barem!$G$2:$H$16,2,1),VLOOKUP(I390,Barem!$G$17:$H$31,2,1)))</f>
        <v>3.75</v>
      </c>
      <c r="L390" s="43">
        <v>3.75</v>
      </c>
      <c r="M390" s="93" t="str">
        <f>VLOOKUP(C390,Barem!K:Q,7,0)</f>
        <v>D</v>
      </c>
      <c r="N390" s="10">
        <f t="shared" si="66"/>
        <v>0.5</v>
      </c>
      <c r="O390" s="10">
        <f t="shared" si="66"/>
        <v>0.25</v>
      </c>
      <c r="P390" s="10">
        <f t="shared" si="62"/>
        <v>0.25</v>
      </c>
      <c r="Q390" s="33">
        <f>IF(B390="M",IF(AND(H390&gt;=200,H390&lt;500,I390&lt;Barem!$M$21),H390/1500,IF(AND(H390&gt;=500,H390&lt;750,I390&lt;Barem!$M$22),H390/1500,IF(AND(H390&gt;=750,H390&lt;1000,I390&lt;Barem!$M$23),H390/1500,IF(AND(H390&gt;=1000,H390&lt;1500,I390&lt;Barem!$M$24),H390/1500,IF(AND(H390&gt;=1500,H390&lt;2000,I390&lt;Barem!$M$25),H390/1500,IF(AND(H390&gt;=2000,H390&lt;3000,I390&lt;Barem!$M$26),H390/1500,IF(AND(H390&gt;=3000,I390&lt;Barem!$M$27),H390/1500,0))))))),IF(AND(H390&gt;=200,H390&lt;500,I390&lt;Barem!$N$21),H390/1500,IF(AND(H390&gt;=500,H390&lt;750,I390&lt;Barem!$N$22),H390/1500,IF(AND(H390&gt;=750,H390&lt;1000,I390&lt;Barem!$N$23),H390/1500,IF(AND(H390&gt;=1000,H390&lt;1500,I390&lt;Barem!$N$24),H390/1500,IF(AND(H390&gt;=1500,H390&lt;2000,I390&lt;Barem!$N$25),H390/1500,IF(AND(H390&gt;=2000,H390&lt;3000,I390&lt;Barem!$N$26),H390/1500,IF(AND(H390&gt;=3000,I390&lt;Barem!$N$27),H390/1500,0))))))))</f>
        <v>0</v>
      </c>
      <c r="R390" s="19">
        <f>IF(D390&gt;21,VLOOKUP(D390,Barem!$S$1:$T$141,2,1),0)</f>
        <v>0</v>
      </c>
      <c r="S390" s="102">
        <f>IF(D390&lt;1,0,IF(B390="F",VLOOKUP(I390,Barem!$W$2:$Y$13,2,1),VLOOKUP(I390,Barem!$W$14:$Y$25,2,1)))</f>
        <v>0</v>
      </c>
      <c r="T390" s="19">
        <f>VLOOKUP(A390,Participanti!A:C,3,0)</f>
        <v>0.7</v>
      </c>
      <c r="U390" s="17">
        <f t="shared" si="73"/>
        <v>5.0750000000000002</v>
      </c>
      <c r="V390" s="49"/>
      <c r="W390" s="146"/>
      <c r="X390" s="104">
        <f t="shared" si="69"/>
        <v>5</v>
      </c>
      <c r="Y390" s="63">
        <f t="shared" si="70"/>
        <v>1</v>
      </c>
      <c r="Z390" s="103" t="str">
        <f>VLOOKUP(A390,Participanti!A:E,5,0)</f>
        <v>Gold</v>
      </c>
    </row>
    <row r="391" spans="1:26" x14ac:dyDescent="0.2">
      <c r="A391" s="42" t="s">
        <v>10</v>
      </c>
      <c r="B391" s="1" t="str">
        <f>VLOOKUP(A391,Participanti!A:B,2,0)</f>
        <v>F</v>
      </c>
      <c r="C391" s="61">
        <v>7</v>
      </c>
      <c r="D391" s="43">
        <v>25.21</v>
      </c>
      <c r="E391" s="44">
        <v>0.10427083333333333</v>
      </c>
      <c r="F391" s="44">
        <v>0.12069444444444444</v>
      </c>
      <c r="G391" s="59">
        <f t="shared" si="61"/>
        <v>0.11248263888888888</v>
      </c>
      <c r="H391" s="45">
        <v>378</v>
      </c>
      <c r="I391" s="11">
        <f t="shared" si="71"/>
        <v>4.4618262153466428E-3</v>
      </c>
      <c r="J391" s="31">
        <f t="shared" si="72"/>
        <v>5</v>
      </c>
      <c r="K391" s="31">
        <f>IF(J391=0,0,IF(B391="F",VLOOKUP(I391,Barem!$G$2:$H$16,2,1),VLOOKUP(I391,Barem!$G$17:$H$31,2,1)))</f>
        <v>3</v>
      </c>
      <c r="L391" s="43">
        <v>5</v>
      </c>
      <c r="M391" s="93" t="str">
        <f>VLOOKUP(C391,Barem!K:Q,7,0)</f>
        <v>D</v>
      </c>
      <c r="N391" s="10">
        <f t="shared" si="66"/>
        <v>0.5</v>
      </c>
      <c r="O391" s="10">
        <f t="shared" si="66"/>
        <v>0.25</v>
      </c>
      <c r="P391" s="10">
        <f t="shared" si="62"/>
        <v>0.25</v>
      </c>
      <c r="Q391" s="33">
        <f>IF(B391="M",IF(AND(H391&gt;=200,H391&lt;500,I391&lt;Barem!$M$21),H391/1500,IF(AND(H391&gt;=500,H391&lt;750,I391&lt;Barem!$M$22),H391/1500,IF(AND(H391&gt;=750,H391&lt;1000,I391&lt;Barem!$M$23),H391/1500,IF(AND(H391&gt;=1000,H391&lt;1500,I391&lt;Barem!$M$24),H391/1500,IF(AND(H391&gt;=1500,H391&lt;2000,I391&lt;Barem!$M$25),H391/1500,IF(AND(H391&gt;=2000,H391&lt;3000,I391&lt;Barem!$M$26),H391/1500,IF(AND(H391&gt;=3000,I391&lt;Barem!$M$27),H391/1500,0))))))),IF(AND(H391&gt;=200,H391&lt;500,I391&lt;Barem!$N$21),H391/1500,IF(AND(H391&gt;=500,H391&lt;750,I391&lt;Barem!$N$22),H391/1500,IF(AND(H391&gt;=750,H391&lt;1000,I391&lt;Barem!$N$23),H391/1500,IF(AND(H391&gt;=1000,H391&lt;1500,I391&lt;Barem!$N$24),H391/1500,IF(AND(H391&gt;=1500,H391&lt;2000,I391&lt;Barem!$N$25),H391/1500,IF(AND(H391&gt;=2000,H391&lt;3000,I391&lt;Barem!$N$26),H391/1500,IF(AND(H391&gt;=3000,I391&lt;Barem!$N$27),H391/1500,0))))))))</f>
        <v>0.252</v>
      </c>
      <c r="R391" s="19">
        <f>IF(D391&gt;21,VLOOKUP(D391,Barem!$S$1:$T$141,2,1),0)</f>
        <v>0.2</v>
      </c>
      <c r="S391" s="102">
        <f>IF(D391&lt;1,0,IF(B391="F",VLOOKUP(I391,Barem!$W$2:$Y$13,2,1),VLOOKUP(I391,Barem!$W$14:$Y$25,2,1)))</f>
        <v>0</v>
      </c>
      <c r="T391" s="19">
        <f>VLOOKUP(A391,Participanti!A:C,3,0)</f>
        <v>0</v>
      </c>
      <c r="U391" s="17">
        <f t="shared" si="73"/>
        <v>4.952</v>
      </c>
      <c r="V391" s="49"/>
      <c r="W391" s="146"/>
      <c r="X391" s="104">
        <f t="shared" si="69"/>
        <v>3</v>
      </c>
      <c r="Y391" s="63">
        <f t="shared" si="70"/>
        <v>1</v>
      </c>
      <c r="Z391" s="103" t="str">
        <f>VLOOKUP(A391,Participanti!A:E,5,0)</f>
        <v>Gold</v>
      </c>
    </row>
    <row r="392" spans="1:26" x14ac:dyDescent="0.2">
      <c r="A392" s="42" t="s">
        <v>182</v>
      </c>
      <c r="B392" s="1" t="str">
        <f>VLOOKUP(A392,Participanti!A:B,2,0)</f>
        <v>M</v>
      </c>
      <c r="C392" s="61">
        <v>7</v>
      </c>
      <c r="D392" s="43">
        <v>5.03</v>
      </c>
      <c r="E392" s="44">
        <v>1.5393518518518518E-2</v>
      </c>
      <c r="F392" s="44">
        <v>1.5393518518518518E-2</v>
      </c>
      <c r="G392" s="59">
        <f t="shared" si="61"/>
        <v>1.5393518518518518E-2</v>
      </c>
      <c r="H392" s="45">
        <v>2</v>
      </c>
      <c r="I392" s="11">
        <f t="shared" si="71"/>
        <v>3.0603416537810174E-3</v>
      </c>
      <c r="J392" s="31">
        <f t="shared" si="72"/>
        <v>1.1976190476190476</v>
      </c>
      <c r="K392" s="31">
        <f>IF(J392=0,0,IF(B392="F",VLOOKUP(I392,Barem!$G$2:$H$16,2,1),VLOOKUP(I392,Barem!$G$17:$H$31,2,1)))</f>
        <v>4.5</v>
      </c>
      <c r="L392" s="43">
        <v>4.5</v>
      </c>
      <c r="M392" s="93" t="s">
        <v>80</v>
      </c>
      <c r="N392" s="10">
        <f t="shared" si="66"/>
        <v>0.25</v>
      </c>
      <c r="O392" s="10">
        <f t="shared" si="66"/>
        <v>0.5</v>
      </c>
      <c r="P392" s="10">
        <f t="shared" si="62"/>
        <v>0.25</v>
      </c>
      <c r="Q392" s="33">
        <f>IF(B392="M",IF(AND(H392&gt;=200,H392&lt;500,I392&lt;Barem!$M$21),H392/1500,IF(AND(H392&gt;=500,H392&lt;750,I392&lt;Barem!$M$22),H392/1500,IF(AND(H392&gt;=750,H392&lt;1000,I392&lt;Barem!$M$23),H392/1500,IF(AND(H392&gt;=1000,H392&lt;1500,I392&lt;Barem!$M$24),H392/1500,IF(AND(H392&gt;=1500,H392&lt;2000,I392&lt;Barem!$M$25),H392/1500,IF(AND(H392&gt;=2000,H392&lt;3000,I392&lt;Barem!$M$26),H392/1500,IF(AND(H392&gt;=3000,I392&lt;Barem!$M$27),H392/1500,0))))))),IF(AND(H392&gt;=200,H392&lt;500,I392&lt;Barem!$N$21),H392/1500,IF(AND(H392&gt;=500,H392&lt;750,I392&lt;Barem!$N$22),H392/1500,IF(AND(H392&gt;=750,H392&lt;1000,I392&lt;Barem!$N$23),H392/1500,IF(AND(H392&gt;=1000,H392&lt;1500,I392&lt;Barem!$N$24),H392/1500,IF(AND(H392&gt;=1500,H392&lt;2000,I392&lt;Barem!$N$25),H392/1500,IF(AND(H392&gt;=2000,H392&lt;3000,I392&lt;Barem!$N$26),H392/1500,IF(AND(H392&gt;=3000,I392&lt;Barem!$N$27),H392/1500,0))))))))</f>
        <v>0</v>
      </c>
      <c r="R392" s="19">
        <f>IF(D392&gt;21,VLOOKUP(D392,Barem!$S$1:$T$141,2,1),0)</f>
        <v>0</v>
      </c>
      <c r="S392" s="102">
        <f>IF(D392&lt;1,0,IF(B392="F",VLOOKUP(I392,Barem!$W$2:$Y$13,2,1),VLOOKUP(I392,Barem!$W$14:$Y$25,2,1)))</f>
        <v>0</v>
      </c>
      <c r="T392" s="19">
        <f>VLOOKUP(A392,Participanti!A:C,3,0)</f>
        <v>0</v>
      </c>
      <c r="U392" s="17">
        <f t="shared" si="73"/>
        <v>3.674404761904762</v>
      </c>
      <c r="V392" s="49"/>
      <c r="W392" s="146"/>
      <c r="X392" s="104">
        <f t="shared" si="69"/>
        <v>5</v>
      </c>
      <c r="Y392" s="63">
        <f t="shared" si="70"/>
        <v>1</v>
      </c>
      <c r="Z392" s="103" t="str">
        <f>VLOOKUP(A392,Participanti!A:E,5,0)</f>
        <v>Gold</v>
      </c>
    </row>
    <row r="393" spans="1:26" x14ac:dyDescent="0.2">
      <c r="A393" s="42" t="s">
        <v>315</v>
      </c>
      <c r="B393" s="1" t="str">
        <f>VLOOKUP(A393,Participanti!A:B,2,0)</f>
        <v>F</v>
      </c>
      <c r="C393" s="61">
        <v>7</v>
      </c>
      <c r="D393" s="43">
        <v>21.22</v>
      </c>
      <c r="E393" s="44">
        <v>8.4351851851851858E-2</v>
      </c>
      <c r="F393" s="44">
        <v>8.611111111111111E-2</v>
      </c>
      <c r="G393" s="59">
        <f t="shared" si="61"/>
        <v>8.5231481481481491E-2</v>
      </c>
      <c r="H393" s="45">
        <v>44</v>
      </c>
      <c r="I393" s="11">
        <f t="shared" si="71"/>
        <v>4.0165636890424836E-3</v>
      </c>
      <c r="J393" s="31">
        <f t="shared" si="72"/>
        <v>5</v>
      </c>
      <c r="K393" s="31">
        <f>IF(J393=0,0,IF(B393="F",VLOOKUP(I393,Barem!$G$2:$H$16,2,1),VLOOKUP(I393,Barem!$G$17:$H$31,2,1)))</f>
        <v>3.5</v>
      </c>
      <c r="L393" s="43">
        <v>4.5</v>
      </c>
      <c r="M393" s="93" t="str">
        <f>VLOOKUP(C393,Barem!K:Q,7,0)</f>
        <v>D</v>
      </c>
      <c r="N393" s="10">
        <f t="shared" si="66"/>
        <v>0.5</v>
      </c>
      <c r="O393" s="10">
        <f t="shared" si="66"/>
        <v>0.25</v>
      </c>
      <c r="P393" s="10">
        <f t="shared" si="62"/>
        <v>0.25</v>
      </c>
      <c r="Q393" s="33">
        <f>IF(B393="M",IF(AND(H393&gt;=200,H393&lt;500,I393&lt;Barem!$M$21),H393/1500,IF(AND(H393&gt;=500,H393&lt;750,I393&lt;Barem!$M$22),H393/1500,IF(AND(H393&gt;=750,H393&lt;1000,I393&lt;Barem!$M$23),H393/1500,IF(AND(H393&gt;=1000,H393&lt;1500,I393&lt;Barem!$M$24),H393/1500,IF(AND(H393&gt;=1500,H393&lt;2000,I393&lt;Barem!$M$25),H393/1500,IF(AND(H393&gt;=2000,H393&lt;3000,I393&lt;Barem!$M$26),H393/1500,IF(AND(H393&gt;=3000,I393&lt;Barem!$M$27),H393/1500,0))))))),IF(AND(H393&gt;=200,H393&lt;500,I393&lt;Barem!$N$21),H393/1500,IF(AND(H393&gt;=500,H393&lt;750,I393&lt;Barem!$N$22),H393/1500,IF(AND(H393&gt;=750,H393&lt;1000,I393&lt;Barem!$N$23),H393/1500,IF(AND(H393&gt;=1000,H393&lt;1500,I393&lt;Barem!$N$24),H393/1500,IF(AND(H393&gt;=1500,H393&lt;2000,I393&lt;Barem!$N$25),H393/1500,IF(AND(H393&gt;=2000,H393&lt;3000,I393&lt;Barem!$N$26),H393/1500,IF(AND(H393&gt;=3000,I393&lt;Barem!$N$27),H393/1500,0))))))))</f>
        <v>0</v>
      </c>
      <c r="R393" s="19">
        <f>IF(D393&gt;21,VLOOKUP(D393,Barem!$S$1:$T$141,2,1),0)</f>
        <v>0</v>
      </c>
      <c r="S393" s="102">
        <f>IF(D393&lt;1,0,IF(B393="F",VLOOKUP(I393,Barem!$W$2:$Y$13,2,1),VLOOKUP(I393,Barem!$W$14:$Y$25,2,1)))</f>
        <v>0</v>
      </c>
      <c r="T393" s="19">
        <f>VLOOKUP(A393,Participanti!A:C,3,0)</f>
        <v>0</v>
      </c>
      <c r="U393" s="17">
        <f t="shared" si="73"/>
        <v>4.5</v>
      </c>
      <c r="V393" s="49"/>
      <c r="W393" s="146"/>
      <c r="X393" s="104">
        <f t="shared" si="69"/>
        <v>5</v>
      </c>
      <c r="Y393" s="63">
        <f t="shared" si="70"/>
        <v>1</v>
      </c>
      <c r="Z393" s="103" t="str">
        <f>VLOOKUP(A393,Participanti!A:E,5,0)</f>
        <v>Gold</v>
      </c>
    </row>
    <row r="394" spans="1:26" x14ac:dyDescent="0.2">
      <c r="A394" s="42" t="s">
        <v>7</v>
      </c>
      <c r="B394" s="1" t="str">
        <f>VLOOKUP(A394,Participanti!A:B,2,0)</f>
        <v>M</v>
      </c>
      <c r="C394" s="61">
        <v>7</v>
      </c>
      <c r="D394" s="43">
        <v>41.65</v>
      </c>
      <c r="E394" s="44">
        <v>0.35869212962962965</v>
      </c>
      <c r="F394" s="44">
        <v>0.38284722222222223</v>
      </c>
      <c r="G394" s="59">
        <f t="shared" si="61"/>
        <v>0.37076967592592591</v>
      </c>
      <c r="H394" s="45">
        <v>2084</v>
      </c>
      <c r="I394" s="11">
        <f t="shared" si="71"/>
        <v>8.902033035436397E-3</v>
      </c>
      <c r="J394" s="31">
        <f t="shared" si="72"/>
        <v>5</v>
      </c>
      <c r="K394" s="31">
        <f>IF(J394=0,0,IF(B394="F",VLOOKUP(I394,Barem!$G$2:$H$16,2,1),VLOOKUP(I394,Barem!$G$17:$H$31,2,1)))</f>
        <v>0</v>
      </c>
      <c r="L394" s="43">
        <v>1.25</v>
      </c>
      <c r="M394" s="93" t="s">
        <v>83</v>
      </c>
      <c r="N394" s="10">
        <f t="shared" si="66"/>
        <v>0.25</v>
      </c>
      <c r="O394" s="10">
        <f t="shared" si="66"/>
        <v>0.25</v>
      </c>
      <c r="P394" s="10">
        <f t="shared" si="62"/>
        <v>0.5</v>
      </c>
      <c r="Q394" s="33">
        <f>IF(B394="M",IF(AND(H394&gt;=200,H394&lt;500,I394&lt;Barem!$M$21),H394/1500,IF(AND(H394&gt;=500,H394&lt;750,I394&lt;Barem!$M$22),H394/1500,IF(AND(H394&gt;=750,H394&lt;1000,I394&lt;Barem!$M$23),H394/1500,IF(AND(H394&gt;=1000,H394&lt;1500,I394&lt;Barem!$M$24),H394/1500,IF(AND(H394&gt;=1500,H394&lt;2000,I394&lt;Barem!$M$25),H394/1500,IF(AND(H394&gt;=2000,H394&lt;3000,I394&lt;Barem!$M$26),H394/1500,IF(AND(H394&gt;=3000,I394&lt;Barem!$M$27),H394/1500,0))))))),IF(AND(H394&gt;=200,H394&lt;500,I394&lt;Barem!$N$21),H394/1500,IF(AND(H394&gt;=500,H394&lt;750,I394&lt;Barem!$N$22),H394/1500,IF(AND(H394&gt;=750,H394&lt;1000,I394&lt;Barem!$N$23),H394/1500,IF(AND(H394&gt;=1000,H394&lt;1500,I394&lt;Barem!$N$24),H394/1500,IF(AND(H394&gt;=1500,H394&lt;2000,I394&lt;Barem!$N$25),H394/1500,IF(AND(H394&gt;=2000,H394&lt;3000,I394&lt;Barem!$N$26),H394/1500,IF(AND(H394&gt;=3000,I394&lt;Barem!$N$27),H394/1500,0))))))))</f>
        <v>1.3893333333333333</v>
      </c>
      <c r="R394" s="19">
        <f>IF(D394&gt;21,VLOOKUP(D394,Barem!$S$1:$T$141,2,1),0)</f>
        <v>1</v>
      </c>
      <c r="S394" s="102">
        <f>IF(D394&lt;1,0,IF(B394="F",VLOOKUP(I394,Barem!$W$2:$Y$13,2,1),VLOOKUP(I394,Barem!$W$14:$Y$25,2,1)))</f>
        <v>0</v>
      </c>
      <c r="T394" s="19">
        <f>VLOOKUP(A394,Participanti!A:C,3,0)</f>
        <v>0.4</v>
      </c>
      <c r="U394" s="17">
        <f t="shared" si="73"/>
        <v>4.6643333333333334</v>
      </c>
      <c r="V394" s="49"/>
      <c r="W394" s="146"/>
      <c r="X394" s="104">
        <f t="shared" si="69"/>
        <v>5</v>
      </c>
      <c r="Y394" s="63">
        <f t="shared" si="70"/>
        <v>1</v>
      </c>
      <c r="Z394" s="103" t="str">
        <f>VLOOKUP(A394,Participanti!A:E,5,0)</f>
        <v>Gold</v>
      </c>
    </row>
    <row r="395" spans="1:26" x14ac:dyDescent="0.2">
      <c r="A395" s="42" t="s">
        <v>200</v>
      </c>
      <c r="B395" s="1" t="str">
        <f>VLOOKUP(A395,Participanti!A:B,2,0)</f>
        <v>F</v>
      </c>
      <c r="C395" s="61">
        <v>7</v>
      </c>
      <c r="D395" s="43">
        <v>10.36</v>
      </c>
      <c r="E395" s="44">
        <v>4.358796296296296E-2</v>
      </c>
      <c r="F395" s="44">
        <v>4.701388888888889E-2</v>
      </c>
      <c r="G395" s="59">
        <f t="shared" si="61"/>
        <v>4.5300925925925925E-2</v>
      </c>
      <c r="H395" s="45">
        <v>25</v>
      </c>
      <c r="I395" s="11">
        <f t="shared" si="71"/>
        <v>4.3726762476762483E-3</v>
      </c>
      <c r="J395" s="31">
        <f t="shared" si="72"/>
        <v>2.59</v>
      </c>
      <c r="K395" s="31">
        <f>IF(J395=0,0,IF(B395="F",VLOOKUP(I395,Barem!$G$2:$H$16,2,1),VLOOKUP(I395,Barem!$G$17:$H$31,2,1)))</f>
        <v>3</v>
      </c>
      <c r="L395" s="43">
        <v>4.75</v>
      </c>
      <c r="M395" s="93" t="s">
        <v>83</v>
      </c>
      <c r="N395" s="10">
        <f t="shared" si="66"/>
        <v>0.25</v>
      </c>
      <c r="O395" s="10">
        <f t="shared" si="66"/>
        <v>0.25</v>
      </c>
      <c r="P395" s="10">
        <f t="shared" si="62"/>
        <v>0.5</v>
      </c>
      <c r="Q395" s="33">
        <f>IF(B395="M",IF(AND(H395&gt;=200,H395&lt;500,I395&lt;Barem!$M$21),H395/1500,IF(AND(H395&gt;=500,H395&lt;750,I395&lt;Barem!$M$22),H395/1500,IF(AND(H395&gt;=750,H395&lt;1000,I395&lt;Barem!$M$23),H395/1500,IF(AND(H395&gt;=1000,H395&lt;1500,I395&lt;Barem!$M$24),H395/1500,IF(AND(H395&gt;=1500,H395&lt;2000,I395&lt;Barem!$M$25),H395/1500,IF(AND(H395&gt;=2000,H395&lt;3000,I395&lt;Barem!$M$26),H395/1500,IF(AND(H395&gt;=3000,I395&lt;Barem!$M$27),H395/1500,0))))))),IF(AND(H395&gt;=200,H395&lt;500,I395&lt;Barem!$N$21),H395/1500,IF(AND(H395&gt;=500,H395&lt;750,I395&lt;Barem!$N$22),H395/1500,IF(AND(H395&gt;=750,H395&lt;1000,I395&lt;Barem!$N$23),H395/1500,IF(AND(H395&gt;=1000,H395&lt;1500,I395&lt;Barem!$N$24),H395/1500,IF(AND(H395&gt;=1500,H395&lt;2000,I395&lt;Barem!$N$25),H395/1500,IF(AND(H395&gt;=2000,H395&lt;3000,I395&lt;Barem!$N$26),H395/1500,IF(AND(H395&gt;=3000,I395&lt;Barem!$N$27),H395/1500,0))))))))</f>
        <v>0</v>
      </c>
      <c r="R395" s="19">
        <f>IF(D395&gt;21,VLOOKUP(D395,Barem!$S$1:$T$141,2,1),0)</f>
        <v>0</v>
      </c>
      <c r="S395" s="102">
        <f>IF(D395&lt;1,0,IF(B395="F",VLOOKUP(I395,Barem!$W$2:$Y$13,2,1),VLOOKUP(I395,Barem!$W$14:$Y$25,2,1)))</f>
        <v>0</v>
      </c>
      <c r="T395" s="19">
        <f>VLOOKUP(A395,Participanti!A:C,3,0)</f>
        <v>0</v>
      </c>
      <c r="U395" s="17">
        <f t="shared" si="73"/>
        <v>3.7725</v>
      </c>
      <c r="V395" s="49"/>
      <c r="W395" s="146"/>
      <c r="X395" s="104">
        <f t="shared" si="69"/>
        <v>5</v>
      </c>
      <c r="Y395" s="63">
        <f t="shared" si="70"/>
        <v>1</v>
      </c>
      <c r="Z395" s="103" t="str">
        <f>VLOOKUP(A395,Participanti!A:E,5,0)</f>
        <v>Gold</v>
      </c>
    </row>
    <row r="396" spans="1:26" x14ac:dyDescent="0.2">
      <c r="A396" s="42" t="s">
        <v>164</v>
      </c>
      <c r="B396" s="1" t="str">
        <f>VLOOKUP(A396,Participanti!A:B,2,0)</f>
        <v>M</v>
      </c>
      <c r="C396" s="61">
        <v>7</v>
      </c>
      <c r="D396" s="43">
        <v>6.51</v>
      </c>
      <c r="E396" s="44">
        <v>2.2083333333333333E-2</v>
      </c>
      <c r="F396" s="44">
        <v>2.2083333333333333E-2</v>
      </c>
      <c r="G396" s="59">
        <f t="shared" si="61"/>
        <v>2.2083333333333333E-2</v>
      </c>
      <c r="H396" s="45">
        <v>19</v>
      </c>
      <c r="I396" s="11">
        <f t="shared" si="71"/>
        <v>3.3922171018945214E-3</v>
      </c>
      <c r="J396" s="31">
        <f t="shared" si="72"/>
        <v>1.5499999999999998</v>
      </c>
      <c r="K396" s="31">
        <f>IF(J396=0,0,IF(B396="F",VLOOKUP(I396,Barem!$G$2:$H$16,2,1),VLOOKUP(I396,Barem!$G$17:$H$31,2,1)))</f>
        <v>4</v>
      </c>
      <c r="L396" s="43">
        <v>4</v>
      </c>
      <c r="M396" s="93" t="s">
        <v>83</v>
      </c>
      <c r="N396" s="10">
        <f t="shared" si="66"/>
        <v>0.25</v>
      </c>
      <c r="O396" s="10">
        <f t="shared" si="66"/>
        <v>0.25</v>
      </c>
      <c r="P396" s="10">
        <f t="shared" si="62"/>
        <v>0.5</v>
      </c>
      <c r="Q396" s="33">
        <f>IF(B396="M",IF(AND(H396&gt;=200,H396&lt;500,I396&lt;Barem!$M$21),H396/1500,IF(AND(H396&gt;=500,H396&lt;750,I396&lt;Barem!$M$22),H396/1500,IF(AND(H396&gt;=750,H396&lt;1000,I396&lt;Barem!$M$23),H396/1500,IF(AND(H396&gt;=1000,H396&lt;1500,I396&lt;Barem!$M$24),H396/1500,IF(AND(H396&gt;=1500,H396&lt;2000,I396&lt;Barem!$M$25),H396/1500,IF(AND(H396&gt;=2000,H396&lt;3000,I396&lt;Barem!$M$26),H396/1500,IF(AND(H396&gt;=3000,I396&lt;Barem!$M$27),H396/1500,0))))))),IF(AND(H396&gt;=200,H396&lt;500,I396&lt;Barem!$N$21),H396/1500,IF(AND(H396&gt;=500,H396&lt;750,I396&lt;Barem!$N$22),H396/1500,IF(AND(H396&gt;=750,H396&lt;1000,I396&lt;Barem!$N$23),H396/1500,IF(AND(H396&gt;=1000,H396&lt;1500,I396&lt;Barem!$N$24),H396/1500,IF(AND(H396&gt;=1500,H396&lt;2000,I396&lt;Barem!$N$25),H396/1500,IF(AND(H396&gt;=2000,H396&lt;3000,I396&lt;Barem!$N$26),H396/1500,IF(AND(H396&gt;=3000,I396&lt;Barem!$N$27),H396/1500,0))))))))</f>
        <v>0</v>
      </c>
      <c r="R396" s="19">
        <f>IF(D396&gt;21,VLOOKUP(D396,Barem!$S$1:$T$141,2,1),0)</f>
        <v>0</v>
      </c>
      <c r="S396" s="102">
        <f>IF(D396&lt;1,0,IF(B396="F",VLOOKUP(I396,Barem!$W$2:$Y$13,2,1),VLOOKUP(I396,Barem!$W$14:$Y$25,2,1)))</f>
        <v>0</v>
      </c>
      <c r="T396" s="19">
        <f>VLOOKUP(A396,Participanti!A:C,3,0)</f>
        <v>0</v>
      </c>
      <c r="U396" s="17">
        <f t="shared" si="73"/>
        <v>3.3875000000000002</v>
      </c>
      <c r="V396" s="49"/>
      <c r="W396" s="146"/>
      <c r="X396" s="104">
        <f t="shared" si="69"/>
        <v>5</v>
      </c>
      <c r="Y396" s="63">
        <f t="shared" si="70"/>
        <v>1</v>
      </c>
      <c r="Z396" s="103" t="str">
        <f>VLOOKUP(A396,Participanti!A:E,5,0)</f>
        <v>Gold</v>
      </c>
    </row>
    <row r="397" spans="1:26" x14ac:dyDescent="0.2">
      <c r="A397" s="42" t="s">
        <v>336</v>
      </c>
      <c r="B397" s="1" t="str">
        <f>VLOOKUP(A397,Participanti!A:B,2,0)</f>
        <v>M</v>
      </c>
      <c r="C397" s="61">
        <v>7</v>
      </c>
      <c r="D397" s="43">
        <v>42.28</v>
      </c>
      <c r="E397" s="44">
        <v>0.17749999999999999</v>
      </c>
      <c r="F397" s="44">
        <v>0.18101851851851852</v>
      </c>
      <c r="G397" s="59">
        <f t="shared" ref="G397:G460" si="74">AVERAGE(E397:F397)</f>
        <v>0.17925925925925926</v>
      </c>
      <c r="H397" s="45">
        <v>1143</v>
      </c>
      <c r="I397" s="11">
        <f t="shared" si="71"/>
        <v>4.2398121868320541E-3</v>
      </c>
      <c r="J397" s="31">
        <f t="shared" si="72"/>
        <v>5</v>
      </c>
      <c r="K397" s="31">
        <f>IF(J397=0,0,IF(B397="F",VLOOKUP(I397,Barem!$G$2:$H$16,2,1),VLOOKUP(I397,Barem!$G$17:$H$31,2,1)))</f>
        <v>2.5</v>
      </c>
      <c r="L397" s="43">
        <v>3.25</v>
      </c>
      <c r="M397" s="93" t="str">
        <f>VLOOKUP(C397,Barem!K:Q,7,0)</f>
        <v>D</v>
      </c>
      <c r="N397" s="10">
        <f t="shared" si="66"/>
        <v>0.5</v>
      </c>
      <c r="O397" s="10">
        <f t="shared" si="66"/>
        <v>0.25</v>
      </c>
      <c r="P397" s="10">
        <f t="shared" si="62"/>
        <v>0.25</v>
      </c>
      <c r="Q397" s="33">
        <f>IF(B397="M",IF(AND(H397&gt;=200,H397&lt;500,I397&lt;Barem!$M$21),H397/1500,IF(AND(H397&gt;=500,H397&lt;750,I397&lt;Barem!$M$22),H397/1500,IF(AND(H397&gt;=750,H397&lt;1000,I397&lt;Barem!$M$23),H397/1500,IF(AND(H397&gt;=1000,H397&lt;1500,I397&lt;Barem!$M$24),H397/1500,IF(AND(H397&gt;=1500,H397&lt;2000,I397&lt;Barem!$M$25),H397/1500,IF(AND(H397&gt;=2000,H397&lt;3000,I397&lt;Barem!$M$26),H397/1500,IF(AND(H397&gt;=3000,I397&lt;Barem!$M$27),H397/1500,0))))))),IF(AND(H397&gt;=200,H397&lt;500,I397&lt;Barem!$N$21),H397/1500,IF(AND(H397&gt;=500,H397&lt;750,I397&lt;Barem!$N$22),H397/1500,IF(AND(H397&gt;=750,H397&lt;1000,I397&lt;Barem!$N$23),H397/1500,IF(AND(H397&gt;=1000,H397&lt;1500,I397&lt;Barem!$N$24),H397/1500,IF(AND(H397&gt;=1500,H397&lt;2000,I397&lt;Barem!$N$25),H397/1500,IF(AND(H397&gt;=2000,H397&lt;3000,I397&lt;Barem!$N$26),H397/1500,IF(AND(H397&gt;=3000,I397&lt;Barem!$N$27),H397/1500,0))))))))</f>
        <v>0.76200000000000001</v>
      </c>
      <c r="R397" s="19">
        <f>IF(D397&gt;21,VLOOKUP(D397,Barem!$S$1:$T$141,2,1),0)</f>
        <v>1</v>
      </c>
      <c r="S397" s="102">
        <f>IF(D397&lt;1,0,IF(B397="F",VLOOKUP(I397,Barem!$W$2:$Y$13,2,1),VLOOKUP(I397,Barem!$W$14:$Y$25,2,1)))</f>
        <v>0</v>
      </c>
      <c r="T397" s="19">
        <f>VLOOKUP(A397,Participanti!A:C,3,0)</f>
        <v>0</v>
      </c>
      <c r="U397" s="17">
        <f t="shared" si="73"/>
        <v>5.6995000000000005</v>
      </c>
      <c r="V397" s="49"/>
      <c r="W397" s="146"/>
      <c r="X397" s="104">
        <f t="shared" si="69"/>
        <v>5</v>
      </c>
      <c r="Y397" s="63">
        <f t="shared" si="70"/>
        <v>1</v>
      </c>
      <c r="Z397" s="103" t="str">
        <f>VLOOKUP(A397,Participanti!A:E,5,0)</f>
        <v>Gold</v>
      </c>
    </row>
    <row r="398" spans="1:26" x14ac:dyDescent="0.2">
      <c r="A398" s="42" t="s">
        <v>231</v>
      </c>
      <c r="B398" s="1" t="str">
        <f>VLOOKUP(A398,Participanti!A:B,2,0)</f>
        <v>M</v>
      </c>
      <c r="C398" s="61">
        <v>7</v>
      </c>
      <c r="D398" s="43">
        <v>9.1</v>
      </c>
      <c r="E398" s="44">
        <v>2.6412037037037036E-2</v>
      </c>
      <c r="F398" s="44">
        <v>2.6793981481481481E-2</v>
      </c>
      <c r="G398" s="59">
        <f t="shared" si="74"/>
        <v>2.6603009259259257E-2</v>
      </c>
      <c r="H398" s="45">
        <v>20</v>
      </c>
      <c r="I398" s="11">
        <f t="shared" si="71"/>
        <v>2.9234076109076108E-3</v>
      </c>
      <c r="J398" s="31">
        <f t="shared" si="72"/>
        <v>2.1666666666666665</v>
      </c>
      <c r="K398" s="31">
        <f>IF(J398=0,0,IF(B398="F",VLOOKUP(I398,Barem!$G$2:$H$16,2,1),VLOOKUP(I398,Barem!$G$17:$H$31,2,1)))</f>
        <v>4.75</v>
      </c>
      <c r="L398" s="43">
        <v>3</v>
      </c>
      <c r="M398" s="93" t="s">
        <v>80</v>
      </c>
      <c r="N398" s="10">
        <f t="shared" si="66"/>
        <v>0.25</v>
      </c>
      <c r="O398" s="10">
        <f t="shared" si="66"/>
        <v>0.5</v>
      </c>
      <c r="P398" s="10">
        <f t="shared" si="62"/>
        <v>0.25</v>
      </c>
      <c r="Q398" s="33">
        <f>IF(B398="M",IF(AND(H398&gt;=200,H398&lt;500,I398&lt;Barem!$M$21),H398/1500,IF(AND(H398&gt;=500,H398&lt;750,I398&lt;Barem!$M$22),H398/1500,IF(AND(H398&gt;=750,H398&lt;1000,I398&lt;Barem!$M$23),H398/1500,IF(AND(H398&gt;=1000,H398&lt;1500,I398&lt;Barem!$M$24),H398/1500,IF(AND(H398&gt;=1500,H398&lt;2000,I398&lt;Barem!$M$25),H398/1500,IF(AND(H398&gt;=2000,H398&lt;3000,I398&lt;Barem!$M$26),H398/1500,IF(AND(H398&gt;=3000,I398&lt;Barem!$M$27),H398/1500,0))))))),IF(AND(H398&gt;=200,H398&lt;500,I398&lt;Barem!$N$21),H398/1500,IF(AND(H398&gt;=500,H398&lt;750,I398&lt;Barem!$N$22),H398/1500,IF(AND(H398&gt;=750,H398&lt;1000,I398&lt;Barem!$N$23),H398/1500,IF(AND(H398&gt;=1000,H398&lt;1500,I398&lt;Barem!$N$24),H398/1500,IF(AND(H398&gt;=1500,H398&lt;2000,I398&lt;Barem!$N$25),H398/1500,IF(AND(H398&gt;=2000,H398&lt;3000,I398&lt;Barem!$N$26),H398/1500,IF(AND(H398&gt;=3000,I398&lt;Barem!$N$27),H398/1500,0))))))))</f>
        <v>0</v>
      </c>
      <c r="R398" s="19">
        <f>IF(D398&gt;21,VLOOKUP(D398,Barem!$S$1:$T$141,2,1),0)</f>
        <v>0</v>
      </c>
      <c r="S398" s="102">
        <f>IF(D398&lt;1,0,IF(B398="F",VLOOKUP(I398,Barem!$W$2:$Y$13,2,1),VLOOKUP(I398,Barem!$W$14:$Y$25,2,1)))</f>
        <v>0</v>
      </c>
      <c r="T398" s="19">
        <f>VLOOKUP(A398,Participanti!A:C,3,0)</f>
        <v>0</v>
      </c>
      <c r="U398" s="17">
        <f t="shared" si="73"/>
        <v>3.6666666666666665</v>
      </c>
      <c r="V398" s="49"/>
      <c r="W398" s="146"/>
      <c r="X398" s="104">
        <f t="shared" si="69"/>
        <v>5</v>
      </c>
      <c r="Y398" s="63">
        <f t="shared" si="70"/>
        <v>1</v>
      </c>
      <c r="Z398" s="103" t="str">
        <f>VLOOKUP(A398,Participanti!A:E,5,0)</f>
        <v>Gold</v>
      </c>
    </row>
    <row r="399" spans="1:26" x14ac:dyDescent="0.2">
      <c r="A399" s="42" t="s">
        <v>339</v>
      </c>
      <c r="B399" s="1" t="str">
        <f>VLOOKUP(A399,Participanti!A:B,2,0)</f>
        <v>F</v>
      </c>
      <c r="C399" s="61">
        <v>7</v>
      </c>
      <c r="D399" s="43">
        <v>10.01</v>
      </c>
      <c r="E399" s="44" t="s">
        <v>544</v>
      </c>
      <c r="F399" s="44">
        <v>3.726851851851852E-2</v>
      </c>
      <c r="G399" s="59">
        <f t="shared" si="74"/>
        <v>3.726851851851852E-2</v>
      </c>
      <c r="H399" s="45">
        <v>0</v>
      </c>
      <c r="I399" s="11">
        <f t="shared" si="71"/>
        <v>3.7231287231287236E-3</v>
      </c>
      <c r="J399" s="31">
        <f t="shared" si="72"/>
        <v>2.5024999999999999</v>
      </c>
      <c r="K399" s="31">
        <f>IF(J399=0,0,IF(B399="F",VLOOKUP(I399,Barem!$G$2:$H$16,2,1),VLOOKUP(I399,Barem!$G$17:$H$31,2,1)))</f>
        <v>4</v>
      </c>
      <c r="L399" s="43">
        <v>2</v>
      </c>
      <c r="M399" s="93" t="s">
        <v>83</v>
      </c>
      <c r="N399" s="10">
        <f t="shared" si="66"/>
        <v>0.25</v>
      </c>
      <c r="O399" s="10">
        <f t="shared" si="66"/>
        <v>0.25</v>
      </c>
      <c r="P399" s="10">
        <f t="shared" si="62"/>
        <v>0.5</v>
      </c>
      <c r="Q399" s="33">
        <f>IF(B399="M",IF(AND(H399&gt;=200,H399&lt;500,I399&lt;Barem!$M$21),H399/1500,IF(AND(H399&gt;=500,H399&lt;750,I399&lt;Barem!$M$22),H399/1500,IF(AND(H399&gt;=750,H399&lt;1000,I399&lt;Barem!$M$23),H399/1500,IF(AND(H399&gt;=1000,H399&lt;1500,I399&lt;Barem!$M$24),H399/1500,IF(AND(H399&gt;=1500,H399&lt;2000,I399&lt;Barem!$M$25),H399/1500,IF(AND(H399&gt;=2000,H399&lt;3000,I399&lt;Barem!$M$26),H399/1500,IF(AND(H399&gt;=3000,I399&lt;Barem!$M$27),H399/1500,0))))))),IF(AND(H399&gt;=200,H399&lt;500,I399&lt;Barem!$N$21),H399/1500,IF(AND(H399&gt;=500,H399&lt;750,I399&lt;Barem!$N$22),H399/1500,IF(AND(H399&gt;=750,H399&lt;1000,I399&lt;Barem!$N$23),H399/1500,IF(AND(H399&gt;=1000,H399&lt;1500,I399&lt;Barem!$N$24),H399/1500,IF(AND(H399&gt;=1500,H399&lt;2000,I399&lt;Barem!$N$25),H399/1500,IF(AND(H399&gt;=2000,H399&lt;3000,I399&lt;Barem!$N$26),H399/1500,IF(AND(H399&gt;=3000,I399&lt;Barem!$N$27),H399/1500,0))))))))</f>
        <v>0</v>
      </c>
      <c r="R399" s="19">
        <f>IF(D399&gt;21,VLOOKUP(D399,Barem!$S$1:$T$141,2,1),0)</f>
        <v>0</v>
      </c>
      <c r="S399" s="102">
        <f>IF(D399&lt;1,0,IF(B399="F",VLOOKUP(I399,Barem!$W$2:$Y$13,2,1),VLOOKUP(I399,Barem!$W$14:$Y$25,2,1)))</f>
        <v>0</v>
      </c>
      <c r="T399" s="19">
        <f>VLOOKUP(A399,Participanti!A:C,3,0)</f>
        <v>0</v>
      </c>
      <c r="U399" s="17">
        <f t="shared" si="73"/>
        <v>2.6256249999999999</v>
      </c>
      <c r="V399" s="49"/>
      <c r="W399" s="146"/>
      <c r="X399" s="104">
        <f t="shared" si="69"/>
        <v>5</v>
      </c>
      <c r="Y399" s="63">
        <f t="shared" si="70"/>
        <v>1</v>
      </c>
      <c r="Z399" s="103" t="str">
        <f>VLOOKUP(A399,Participanti!A:E,5,0)</f>
        <v>Gold</v>
      </c>
    </row>
    <row r="400" spans="1:26" x14ac:dyDescent="0.2">
      <c r="A400" s="42" t="s">
        <v>160</v>
      </c>
      <c r="B400" s="1" t="str">
        <f>VLOOKUP(A400,Participanti!A:B,2,0)</f>
        <v>M</v>
      </c>
      <c r="C400" s="61">
        <v>7</v>
      </c>
      <c r="D400" s="43">
        <v>22.01</v>
      </c>
      <c r="E400" s="44">
        <v>7.3923611111111107E-2</v>
      </c>
      <c r="F400" s="44">
        <v>7.3923611111111107E-2</v>
      </c>
      <c r="G400" s="59">
        <f t="shared" si="74"/>
        <v>7.3923611111111107E-2</v>
      </c>
      <c r="H400" s="45">
        <v>15</v>
      </c>
      <c r="I400" s="11">
        <f t="shared" si="71"/>
        <v>3.3586374880104999E-3</v>
      </c>
      <c r="J400" s="31">
        <f t="shared" si="72"/>
        <v>5</v>
      </c>
      <c r="K400" s="31">
        <f>IF(J400=0,0,IF(B400="F",VLOOKUP(I400,Barem!$G$2:$H$16,2,1),VLOOKUP(I400,Barem!$G$17:$H$31,2,1)))</f>
        <v>4</v>
      </c>
      <c r="L400" s="43">
        <v>2.25</v>
      </c>
      <c r="M400" s="93" t="s">
        <v>83</v>
      </c>
      <c r="N400" s="10">
        <f t="shared" si="66"/>
        <v>0.25</v>
      </c>
      <c r="O400" s="10">
        <f t="shared" si="66"/>
        <v>0.25</v>
      </c>
      <c r="P400" s="10">
        <f t="shared" si="62"/>
        <v>0.5</v>
      </c>
      <c r="Q400" s="33">
        <f>IF(B400="M",IF(AND(H400&gt;=200,H400&lt;500,I400&lt;Barem!$M$21),H400/1500,IF(AND(H400&gt;=500,H400&lt;750,I400&lt;Barem!$M$22),H400/1500,IF(AND(H400&gt;=750,H400&lt;1000,I400&lt;Barem!$M$23),H400/1500,IF(AND(H400&gt;=1000,H400&lt;1500,I400&lt;Barem!$M$24),H400/1500,IF(AND(H400&gt;=1500,H400&lt;2000,I400&lt;Barem!$M$25),H400/1500,IF(AND(H400&gt;=2000,H400&lt;3000,I400&lt;Barem!$M$26),H400/1500,IF(AND(H400&gt;=3000,I400&lt;Barem!$M$27),H400/1500,0))))))),IF(AND(H400&gt;=200,H400&lt;500,I400&lt;Barem!$N$21),H400/1500,IF(AND(H400&gt;=500,H400&lt;750,I400&lt;Barem!$N$22),H400/1500,IF(AND(H400&gt;=750,H400&lt;1000,I400&lt;Barem!$N$23),H400/1500,IF(AND(H400&gt;=1000,H400&lt;1500,I400&lt;Barem!$N$24),H400/1500,IF(AND(H400&gt;=1500,H400&lt;2000,I400&lt;Barem!$N$25),H400/1500,IF(AND(H400&gt;=2000,H400&lt;3000,I400&lt;Barem!$N$26),H400/1500,IF(AND(H400&gt;=3000,I400&lt;Barem!$N$27),H400/1500,0))))))))</f>
        <v>0</v>
      </c>
      <c r="R400" s="19">
        <f>IF(D400&gt;21,VLOOKUP(D400,Barem!$S$1:$T$141,2,1),0)</f>
        <v>0</v>
      </c>
      <c r="S400" s="102">
        <f>IF(D400&lt;1,0,IF(B400="F",VLOOKUP(I400,Barem!$W$2:$Y$13,2,1),VLOOKUP(I400,Barem!$W$14:$Y$25,2,1)))</f>
        <v>0</v>
      </c>
      <c r="T400" s="19">
        <f>VLOOKUP(A400,Participanti!A:C,3,0)</f>
        <v>0</v>
      </c>
      <c r="U400" s="17">
        <f t="shared" si="73"/>
        <v>3.375</v>
      </c>
      <c r="V400" s="49"/>
      <c r="W400" s="146"/>
      <c r="X400" s="104">
        <f t="shared" si="69"/>
        <v>5</v>
      </c>
      <c r="Y400" s="63">
        <f t="shared" si="70"/>
        <v>1</v>
      </c>
      <c r="Z400" s="103" t="str">
        <f>VLOOKUP(A400,Participanti!A:E,5,0)</f>
        <v>Gold</v>
      </c>
    </row>
    <row r="401" spans="1:26" x14ac:dyDescent="0.2">
      <c r="A401" s="42" t="s">
        <v>335</v>
      </c>
      <c r="B401" s="1" t="str">
        <f>VLOOKUP(A401,Participanti!A:B,2,0)</f>
        <v>F</v>
      </c>
      <c r="C401" s="61">
        <v>7</v>
      </c>
      <c r="D401" s="43">
        <v>3</v>
      </c>
      <c r="E401" s="44">
        <v>1.0127314814814815E-2</v>
      </c>
      <c r="F401" s="44">
        <v>1.0127314814814815E-2</v>
      </c>
      <c r="G401" s="59">
        <f t="shared" si="74"/>
        <v>1.0127314814814815E-2</v>
      </c>
      <c r="H401" s="45">
        <v>9</v>
      </c>
      <c r="I401" s="11">
        <f t="shared" si="71"/>
        <v>3.3757716049382714E-3</v>
      </c>
      <c r="J401" s="31">
        <f t="shared" si="72"/>
        <v>0.75</v>
      </c>
      <c r="K401" s="31">
        <f>IF(J401=0,0,IF(B401="F",VLOOKUP(I401,Barem!$G$2:$H$16,2,1),VLOOKUP(I401,Barem!$G$17:$H$31,2,1)))</f>
        <v>4.5</v>
      </c>
      <c r="L401" s="43">
        <v>3</v>
      </c>
      <c r="M401" s="93" t="s">
        <v>80</v>
      </c>
      <c r="N401" s="10">
        <f t="shared" si="66"/>
        <v>0.25</v>
      </c>
      <c r="O401" s="10">
        <f t="shared" si="66"/>
        <v>0.5</v>
      </c>
      <c r="P401" s="10">
        <f t="shared" si="62"/>
        <v>0.25</v>
      </c>
      <c r="Q401" s="33">
        <f>IF(B401="M",IF(AND(H401&gt;=200,H401&lt;500,I401&lt;Barem!$M$21),H401/1500,IF(AND(H401&gt;=500,H401&lt;750,I401&lt;Barem!$M$22),H401/1500,IF(AND(H401&gt;=750,H401&lt;1000,I401&lt;Barem!$M$23),H401/1500,IF(AND(H401&gt;=1000,H401&lt;1500,I401&lt;Barem!$M$24),H401/1500,IF(AND(H401&gt;=1500,H401&lt;2000,I401&lt;Barem!$M$25),H401/1500,IF(AND(H401&gt;=2000,H401&lt;3000,I401&lt;Barem!$M$26),H401/1500,IF(AND(H401&gt;=3000,I401&lt;Barem!$M$27),H401/1500,0))))))),IF(AND(H401&gt;=200,H401&lt;500,I401&lt;Barem!$N$21),H401/1500,IF(AND(H401&gt;=500,H401&lt;750,I401&lt;Barem!$N$22),H401/1500,IF(AND(H401&gt;=750,H401&lt;1000,I401&lt;Barem!$N$23),H401/1500,IF(AND(H401&gt;=1000,H401&lt;1500,I401&lt;Barem!$N$24),H401/1500,IF(AND(H401&gt;=1500,H401&lt;2000,I401&lt;Barem!$N$25),H401/1500,IF(AND(H401&gt;=2000,H401&lt;3000,I401&lt;Barem!$N$26),H401/1500,IF(AND(H401&gt;=3000,I401&lt;Barem!$N$27),H401/1500,0))))))))</f>
        <v>0</v>
      </c>
      <c r="R401" s="19">
        <f>IF(D401&gt;21,VLOOKUP(D401,Barem!$S$1:$T$141,2,1),0)</f>
        <v>0</v>
      </c>
      <c r="S401" s="102">
        <f>IF(D401&lt;1,0,IF(B401="F",VLOOKUP(I401,Barem!$W$2:$Y$13,2,1),VLOOKUP(I401,Barem!$W$14:$Y$25,2,1)))</f>
        <v>0</v>
      </c>
      <c r="T401" s="19">
        <f>VLOOKUP(A401,Participanti!A:C,3,0)</f>
        <v>0.4</v>
      </c>
      <c r="U401" s="17">
        <f t="shared" si="73"/>
        <v>3.5874999999999999</v>
      </c>
      <c r="V401" s="49"/>
      <c r="W401" s="146"/>
      <c r="X401" s="104">
        <f t="shared" si="69"/>
        <v>4</v>
      </c>
      <c r="Y401" s="63">
        <f t="shared" si="70"/>
        <v>1</v>
      </c>
      <c r="Z401" s="103" t="str">
        <f>VLOOKUP(A401,Participanti!A:E,5,0)</f>
        <v>Gold</v>
      </c>
    </row>
    <row r="402" spans="1:26" x14ac:dyDescent="0.2">
      <c r="A402" s="42" t="s">
        <v>122</v>
      </c>
      <c r="B402" s="1" t="str">
        <f>VLOOKUP(A402,Participanti!A:B,2,0)</f>
        <v>M</v>
      </c>
      <c r="C402" s="61">
        <v>7</v>
      </c>
      <c r="D402" s="43">
        <v>22.12</v>
      </c>
      <c r="E402" s="44">
        <v>8.1574074074074077E-2</v>
      </c>
      <c r="F402" s="44">
        <v>8.2928240740740747E-2</v>
      </c>
      <c r="G402" s="59">
        <f t="shared" si="74"/>
        <v>8.2251157407407405E-2</v>
      </c>
      <c r="H402" s="45">
        <v>26</v>
      </c>
      <c r="I402" s="11">
        <f t="shared" si="71"/>
        <v>3.7184067544035896E-3</v>
      </c>
      <c r="J402" s="31">
        <f t="shared" si="72"/>
        <v>5</v>
      </c>
      <c r="K402" s="31">
        <f>IF(J402=0,0,IF(B402="F",VLOOKUP(I402,Barem!$G$2:$H$16,2,1),VLOOKUP(I402,Barem!$G$17:$H$31,2,1)))</f>
        <v>3.5</v>
      </c>
      <c r="L402" s="43">
        <v>2</v>
      </c>
      <c r="M402" s="93" t="s">
        <v>80</v>
      </c>
      <c r="N402" s="10">
        <f t="shared" si="66"/>
        <v>0.25</v>
      </c>
      <c r="O402" s="10">
        <f t="shared" si="66"/>
        <v>0.5</v>
      </c>
      <c r="P402" s="10">
        <f t="shared" si="62"/>
        <v>0.25</v>
      </c>
      <c r="Q402" s="33">
        <f>IF(B402="M",IF(AND(H402&gt;=200,H402&lt;500,I402&lt;Barem!$M$21),H402/1500,IF(AND(H402&gt;=500,H402&lt;750,I402&lt;Barem!$M$22),H402/1500,IF(AND(H402&gt;=750,H402&lt;1000,I402&lt;Barem!$M$23),H402/1500,IF(AND(H402&gt;=1000,H402&lt;1500,I402&lt;Barem!$M$24),H402/1500,IF(AND(H402&gt;=1500,H402&lt;2000,I402&lt;Barem!$M$25),H402/1500,IF(AND(H402&gt;=2000,H402&lt;3000,I402&lt;Barem!$M$26),H402/1500,IF(AND(H402&gt;=3000,I402&lt;Barem!$M$27),H402/1500,0))))))),IF(AND(H402&gt;=200,H402&lt;500,I402&lt;Barem!$N$21),H402/1500,IF(AND(H402&gt;=500,H402&lt;750,I402&lt;Barem!$N$22),H402/1500,IF(AND(H402&gt;=750,H402&lt;1000,I402&lt;Barem!$N$23),H402/1500,IF(AND(H402&gt;=1000,H402&lt;1500,I402&lt;Barem!$N$24),H402/1500,IF(AND(H402&gt;=1500,H402&lt;2000,I402&lt;Barem!$N$25),H402/1500,IF(AND(H402&gt;=2000,H402&lt;3000,I402&lt;Barem!$N$26),H402/1500,IF(AND(H402&gt;=3000,I402&lt;Barem!$N$27),H402/1500,0))))))))</f>
        <v>0</v>
      </c>
      <c r="R402" s="19">
        <f>IF(D402&gt;21,VLOOKUP(D402,Barem!$S$1:$T$141,2,1),0)</f>
        <v>0</v>
      </c>
      <c r="S402" s="102">
        <f>IF(D402&lt;1,0,IF(B402="F",VLOOKUP(I402,Barem!$W$2:$Y$13,2,1),VLOOKUP(I402,Barem!$W$14:$Y$25,2,1)))</f>
        <v>0</v>
      </c>
      <c r="T402" s="19">
        <f>VLOOKUP(A402,Participanti!A:C,3,0)</f>
        <v>0</v>
      </c>
      <c r="U402" s="17">
        <f t="shared" si="73"/>
        <v>3.5</v>
      </c>
      <c r="V402" s="49"/>
      <c r="W402" s="146"/>
      <c r="X402" s="104">
        <f t="shared" si="69"/>
        <v>5</v>
      </c>
      <c r="Y402" s="63">
        <f t="shared" si="70"/>
        <v>1</v>
      </c>
      <c r="Z402" s="103" t="str">
        <f>VLOOKUP(A402,Participanti!A:E,5,0)</f>
        <v>Gold</v>
      </c>
    </row>
    <row r="403" spans="1:26" x14ac:dyDescent="0.2">
      <c r="A403" s="42" t="s">
        <v>346</v>
      </c>
      <c r="B403" s="1" t="str">
        <f>VLOOKUP(A403,Participanti!A:B,2,0)</f>
        <v>M</v>
      </c>
      <c r="C403" s="61">
        <v>7</v>
      </c>
      <c r="D403" s="43">
        <v>5.72</v>
      </c>
      <c r="E403" s="44">
        <v>3.7430555555555557E-2</v>
      </c>
      <c r="F403" s="44">
        <v>3.7465277777777778E-2</v>
      </c>
      <c r="G403" s="59">
        <f t="shared" si="74"/>
        <v>3.7447916666666664E-2</v>
      </c>
      <c r="H403" s="45">
        <v>994</v>
      </c>
      <c r="I403" s="11">
        <f t="shared" si="71"/>
        <v>6.546838578088578E-3</v>
      </c>
      <c r="J403" s="31">
        <f t="shared" si="72"/>
        <v>1.3619047619047617</v>
      </c>
      <c r="K403" s="31">
        <f>IF(J403=0,0,IF(B403="F",VLOOKUP(I403,Barem!$G$2:$H$16,2,1),VLOOKUP(I403,Barem!$G$17:$H$31,2,1)))</f>
        <v>0</v>
      </c>
      <c r="L403" s="43">
        <v>2</v>
      </c>
      <c r="M403" s="93" t="s">
        <v>83</v>
      </c>
      <c r="N403" s="10">
        <f t="shared" si="66"/>
        <v>0.25</v>
      </c>
      <c r="O403" s="10">
        <f t="shared" si="66"/>
        <v>0.25</v>
      </c>
      <c r="P403" s="10">
        <f t="shared" si="62"/>
        <v>0.5</v>
      </c>
      <c r="Q403" s="33">
        <f>IF(B403="M",IF(AND(H403&gt;=200,H403&lt;500,I403&lt;Barem!$M$21),H403/1500,IF(AND(H403&gt;=500,H403&lt;750,I403&lt;Barem!$M$22),H403/1500,IF(AND(H403&gt;=750,H403&lt;1000,I403&lt;Barem!$M$23),H403/1500,IF(AND(H403&gt;=1000,H403&lt;1500,I403&lt;Barem!$M$24),H403/1500,IF(AND(H403&gt;=1500,H403&lt;2000,I403&lt;Barem!$M$25),H403/1500,IF(AND(H403&gt;=2000,H403&lt;3000,I403&lt;Barem!$M$26),H403/1500,IF(AND(H403&gt;=3000,I403&lt;Barem!$M$27),H403/1500,0))))))),IF(AND(H403&gt;=200,H403&lt;500,I403&lt;Barem!$N$21),H403/1500,IF(AND(H403&gt;=500,H403&lt;750,I403&lt;Barem!$N$22),H403/1500,IF(AND(H403&gt;=750,H403&lt;1000,I403&lt;Barem!$N$23),H403/1500,IF(AND(H403&gt;=1000,H403&lt;1500,I403&lt;Barem!$N$24),H403/1500,IF(AND(H403&gt;=1500,H403&lt;2000,I403&lt;Barem!$N$25),H403/1500,IF(AND(H403&gt;=2000,H403&lt;3000,I403&lt;Barem!$N$26),H403/1500,IF(AND(H403&gt;=3000,I403&lt;Barem!$N$27),H403/1500,0))))))))</f>
        <v>0.66266666666666663</v>
      </c>
      <c r="R403" s="19">
        <f>IF(D403&gt;21,VLOOKUP(D403,Barem!$S$1:$T$141,2,1),0)</f>
        <v>0</v>
      </c>
      <c r="S403" s="102">
        <f>IF(D403&lt;1,0,IF(B403="F",VLOOKUP(I403,Barem!$W$2:$Y$13,2,1),VLOOKUP(I403,Barem!$W$14:$Y$25,2,1)))</f>
        <v>0</v>
      </c>
      <c r="T403" s="19">
        <f>VLOOKUP(A403,Participanti!A:C,3,0)</f>
        <v>0</v>
      </c>
      <c r="U403" s="17">
        <f t="shared" si="73"/>
        <v>2.0031428571428571</v>
      </c>
      <c r="V403" s="49"/>
      <c r="W403" s="146" t="s">
        <v>542</v>
      </c>
      <c r="X403" s="104">
        <f t="shared" si="69"/>
        <v>5</v>
      </c>
      <c r="Y403" s="63">
        <f t="shared" si="70"/>
        <v>1</v>
      </c>
      <c r="Z403" s="103" t="str">
        <f>VLOOKUP(A403,Participanti!A:E,5,0)</f>
        <v>Gold</v>
      </c>
    </row>
    <row r="404" spans="1:26" x14ac:dyDescent="0.2">
      <c r="A404" s="42" t="s">
        <v>193</v>
      </c>
      <c r="B404" s="1" t="str">
        <f>VLOOKUP(A404,Participanti!A:B,2,0)</f>
        <v>M</v>
      </c>
      <c r="C404" s="61">
        <v>7</v>
      </c>
      <c r="D404" s="43">
        <v>13.86</v>
      </c>
      <c r="E404" s="44">
        <v>5.2511574074074072E-2</v>
      </c>
      <c r="F404" s="44">
        <v>5.3275462962962962E-2</v>
      </c>
      <c r="G404" s="59">
        <f t="shared" si="74"/>
        <v>5.289351851851852E-2</v>
      </c>
      <c r="H404" s="45">
        <v>20</v>
      </c>
      <c r="I404" s="11">
        <f t="shared" si="71"/>
        <v>3.816271177382289E-3</v>
      </c>
      <c r="J404" s="31">
        <f t="shared" si="72"/>
        <v>3.3</v>
      </c>
      <c r="K404" s="31">
        <f>IF(J404=0,0,IF(B404="F",VLOOKUP(I404,Barem!$G$2:$H$16,2,1),VLOOKUP(I404,Barem!$G$17:$H$31,2,1)))</f>
        <v>3.5</v>
      </c>
      <c r="L404" s="43">
        <v>0.5</v>
      </c>
      <c r="M404" s="93" t="str">
        <f>VLOOKUP(C404,Barem!K:Q,7,0)</f>
        <v>D</v>
      </c>
      <c r="N404" s="10">
        <f t="shared" si="66"/>
        <v>0.5</v>
      </c>
      <c r="O404" s="10">
        <f t="shared" si="66"/>
        <v>0.25</v>
      </c>
      <c r="P404" s="10">
        <f t="shared" si="62"/>
        <v>0.25</v>
      </c>
      <c r="Q404" s="33">
        <f>IF(B404="M",IF(AND(H404&gt;=200,H404&lt;500,I404&lt;Barem!$M$21),H404/1500,IF(AND(H404&gt;=500,H404&lt;750,I404&lt;Barem!$M$22),H404/1500,IF(AND(H404&gt;=750,H404&lt;1000,I404&lt;Barem!$M$23),H404/1500,IF(AND(H404&gt;=1000,H404&lt;1500,I404&lt;Barem!$M$24),H404/1500,IF(AND(H404&gt;=1500,H404&lt;2000,I404&lt;Barem!$M$25),H404/1500,IF(AND(H404&gt;=2000,H404&lt;3000,I404&lt;Barem!$M$26),H404/1500,IF(AND(H404&gt;=3000,I404&lt;Barem!$M$27),H404/1500,0))))))),IF(AND(H404&gt;=200,H404&lt;500,I404&lt;Barem!$N$21),H404/1500,IF(AND(H404&gt;=500,H404&lt;750,I404&lt;Barem!$N$22),H404/1500,IF(AND(H404&gt;=750,H404&lt;1000,I404&lt;Barem!$N$23),H404/1500,IF(AND(H404&gt;=1000,H404&lt;1500,I404&lt;Barem!$N$24),H404/1500,IF(AND(H404&gt;=1500,H404&lt;2000,I404&lt;Barem!$N$25),H404/1500,IF(AND(H404&gt;=2000,H404&lt;3000,I404&lt;Barem!$N$26),H404/1500,IF(AND(H404&gt;=3000,I404&lt;Barem!$N$27),H404/1500,0))))))))</f>
        <v>0</v>
      </c>
      <c r="R404" s="19">
        <f>IF(D404&gt;21,VLOOKUP(D404,Barem!$S$1:$T$141,2,1),0)</f>
        <v>0</v>
      </c>
      <c r="S404" s="102">
        <f>IF(D404&lt;1,0,IF(B404="F",VLOOKUP(I404,Barem!$W$2:$Y$13,2,1),VLOOKUP(I404,Barem!$W$14:$Y$25,2,1)))</f>
        <v>0</v>
      </c>
      <c r="T404" s="19">
        <f>VLOOKUP(A404,Participanti!A:C,3,0)</f>
        <v>0</v>
      </c>
      <c r="U404" s="17">
        <f t="shared" si="73"/>
        <v>2.65</v>
      </c>
      <c r="V404" s="49"/>
      <c r="W404" s="146"/>
      <c r="X404" s="104">
        <f t="shared" si="69"/>
        <v>5</v>
      </c>
      <c r="Y404" s="63">
        <f t="shared" si="70"/>
        <v>1</v>
      </c>
      <c r="Z404" s="103" t="str">
        <f>VLOOKUP(A404,Participanti!A:E,5,0)</f>
        <v>Gold</v>
      </c>
    </row>
    <row r="405" spans="1:26" x14ac:dyDescent="0.2">
      <c r="A405" s="42" t="s">
        <v>394</v>
      </c>
      <c r="B405" s="1" t="str">
        <f>VLOOKUP(A405,Participanti!A:B,2,0)</f>
        <v>F</v>
      </c>
      <c r="C405" s="61">
        <v>7</v>
      </c>
      <c r="D405" s="43">
        <v>15.21</v>
      </c>
      <c r="E405" s="44">
        <v>8.9953703703703702E-2</v>
      </c>
      <c r="F405" s="44">
        <v>9.0347222222222218E-2</v>
      </c>
      <c r="G405" s="59">
        <f t="shared" si="74"/>
        <v>9.015046296296296E-2</v>
      </c>
      <c r="H405" s="45">
        <v>1110</v>
      </c>
      <c r="I405" s="11">
        <f t="shared" si="71"/>
        <v>5.9270521343170908E-3</v>
      </c>
      <c r="J405" s="31">
        <f t="shared" si="72"/>
        <v>3.8025000000000002</v>
      </c>
      <c r="K405" s="31">
        <f>IF(J405=0,0,IF(B405="F",VLOOKUP(I405,Barem!$G$2:$H$16,2,1),VLOOKUP(I405,Barem!$G$17:$H$31,2,1)))</f>
        <v>0.5</v>
      </c>
      <c r="L405" s="43">
        <v>2</v>
      </c>
      <c r="M405" s="93" t="s">
        <v>80</v>
      </c>
      <c r="N405" s="10">
        <f t="shared" si="66"/>
        <v>0.25</v>
      </c>
      <c r="O405" s="10">
        <f t="shared" si="66"/>
        <v>0.5</v>
      </c>
      <c r="P405" s="10">
        <f t="shared" si="62"/>
        <v>0.25</v>
      </c>
      <c r="Q405" s="33">
        <f>IF(B405="M",IF(AND(H405&gt;=200,H405&lt;500,I405&lt;Barem!$M$21),H405/1500,IF(AND(H405&gt;=500,H405&lt;750,I405&lt;Barem!$M$22),H405/1500,IF(AND(H405&gt;=750,H405&lt;1000,I405&lt;Barem!$M$23),H405/1500,IF(AND(H405&gt;=1000,H405&lt;1500,I405&lt;Barem!$M$24),H405/1500,IF(AND(H405&gt;=1500,H405&lt;2000,I405&lt;Barem!$M$25),H405/1500,IF(AND(H405&gt;=2000,H405&lt;3000,I405&lt;Barem!$M$26),H405/1500,IF(AND(H405&gt;=3000,I405&lt;Barem!$M$27),H405/1500,0))))))),IF(AND(H405&gt;=200,H405&lt;500,I405&lt;Barem!$N$21),H405/1500,IF(AND(H405&gt;=500,H405&lt;750,I405&lt;Barem!$N$22),H405/1500,IF(AND(H405&gt;=750,H405&lt;1000,I405&lt;Barem!$N$23),H405/1500,IF(AND(H405&gt;=1000,H405&lt;1500,I405&lt;Barem!$N$24),H405/1500,IF(AND(H405&gt;=1500,H405&lt;2000,I405&lt;Barem!$N$25),H405/1500,IF(AND(H405&gt;=2000,H405&lt;3000,I405&lt;Barem!$N$26),H405/1500,IF(AND(H405&gt;=3000,I405&lt;Barem!$N$27),H405/1500,0))))))))</f>
        <v>0.74</v>
      </c>
      <c r="R405" s="19">
        <f>IF(D405&gt;21,VLOOKUP(D405,Barem!$S$1:$T$141,2,1),0)</f>
        <v>0</v>
      </c>
      <c r="S405" s="102">
        <f>IF(D405&lt;1,0,IF(B405="F",VLOOKUP(I405,Barem!$W$2:$Y$13,2,1),VLOOKUP(I405,Barem!$W$14:$Y$25,2,1)))</f>
        <v>0</v>
      </c>
      <c r="T405" s="19">
        <f>VLOOKUP(A405,Participanti!A:C,3,0)</f>
        <v>0</v>
      </c>
      <c r="U405" s="17">
        <f t="shared" si="73"/>
        <v>2.4406249999999998</v>
      </c>
      <c r="V405" s="49"/>
      <c r="W405" s="146" t="s">
        <v>543</v>
      </c>
      <c r="X405" s="104">
        <f t="shared" si="69"/>
        <v>3</v>
      </c>
      <c r="Y405" s="63">
        <f t="shared" si="70"/>
        <v>1</v>
      </c>
      <c r="Z405" s="103" t="str">
        <f>VLOOKUP(A405,Participanti!A:E,5,0)</f>
        <v>Gold</v>
      </c>
    </row>
    <row r="406" spans="1:26" x14ac:dyDescent="0.2">
      <c r="A406" s="42" t="s">
        <v>58</v>
      </c>
      <c r="B406" s="1" t="str">
        <f>VLOOKUP(A406,Participanti!A:B,2,0)</f>
        <v>M</v>
      </c>
      <c r="C406" s="61">
        <v>7</v>
      </c>
      <c r="D406" s="43">
        <v>42.4</v>
      </c>
      <c r="E406" s="44">
        <v>0.14753472222222222</v>
      </c>
      <c r="F406" s="44">
        <v>0.14810185185185185</v>
      </c>
      <c r="G406" s="59">
        <f t="shared" si="74"/>
        <v>0.14781828703703703</v>
      </c>
      <c r="H406" s="45">
        <v>158</v>
      </c>
      <c r="I406" s="11">
        <f t="shared" si="71"/>
        <v>3.4862803546470999E-3</v>
      </c>
      <c r="J406" s="31">
        <f t="shared" si="72"/>
        <v>5</v>
      </c>
      <c r="K406" s="31">
        <f>IF(J406=0,0,IF(B406="F",VLOOKUP(I406,Barem!$G$2:$H$16,2,1),VLOOKUP(I406,Barem!$G$17:$H$31,2,1)))</f>
        <v>3.75</v>
      </c>
      <c r="L406" s="43">
        <v>4.5</v>
      </c>
      <c r="M406" s="93" t="s">
        <v>83</v>
      </c>
      <c r="N406" s="10">
        <f t="shared" si="66"/>
        <v>0.25</v>
      </c>
      <c r="O406" s="10">
        <f t="shared" si="66"/>
        <v>0.25</v>
      </c>
      <c r="P406" s="10">
        <f t="shared" si="66"/>
        <v>0.5</v>
      </c>
      <c r="Q406" s="33">
        <f>IF(B406="M",IF(AND(H406&gt;=200,H406&lt;500,I406&lt;Barem!$M$21),H406/1500,IF(AND(H406&gt;=500,H406&lt;750,I406&lt;Barem!$M$22),H406/1500,IF(AND(H406&gt;=750,H406&lt;1000,I406&lt;Barem!$M$23),H406/1500,IF(AND(H406&gt;=1000,H406&lt;1500,I406&lt;Barem!$M$24),H406/1500,IF(AND(H406&gt;=1500,H406&lt;2000,I406&lt;Barem!$M$25),H406/1500,IF(AND(H406&gt;=2000,H406&lt;3000,I406&lt;Barem!$M$26),H406/1500,IF(AND(H406&gt;=3000,I406&lt;Barem!$M$27),H406/1500,0))))))),IF(AND(H406&gt;=200,H406&lt;500,I406&lt;Barem!$N$21),H406/1500,IF(AND(H406&gt;=500,H406&lt;750,I406&lt;Barem!$N$22),H406/1500,IF(AND(H406&gt;=750,H406&lt;1000,I406&lt;Barem!$N$23),H406/1500,IF(AND(H406&gt;=1000,H406&lt;1500,I406&lt;Barem!$N$24),H406/1500,IF(AND(H406&gt;=1500,H406&lt;2000,I406&lt;Barem!$N$25),H406/1500,IF(AND(H406&gt;=2000,H406&lt;3000,I406&lt;Barem!$N$26),H406/1500,IF(AND(H406&gt;=3000,I406&lt;Barem!$N$27),H406/1500,0))))))))</f>
        <v>0</v>
      </c>
      <c r="R406" s="19">
        <f>IF(D406&gt;21,VLOOKUP(D406,Barem!$S$1:$T$141,2,1),0)</f>
        <v>1</v>
      </c>
      <c r="S406" s="102">
        <f>IF(D406&lt;1,0,IF(B406="F",VLOOKUP(I406,Barem!$W$2:$Y$13,2,1),VLOOKUP(I406,Barem!$W$14:$Y$25,2,1)))</f>
        <v>0</v>
      </c>
      <c r="T406" s="19">
        <f>VLOOKUP(A406,Participanti!A:C,3,0)</f>
        <v>0</v>
      </c>
      <c r="U406" s="17">
        <f t="shared" si="73"/>
        <v>5.4375</v>
      </c>
      <c r="V406" s="49"/>
      <c r="W406" s="146"/>
      <c r="X406" s="104">
        <f t="shared" si="69"/>
        <v>5</v>
      </c>
      <c r="Y406" s="63">
        <f t="shared" si="70"/>
        <v>1</v>
      </c>
      <c r="Z406" s="103" t="str">
        <f>VLOOKUP(A406,Participanti!A:E,5,0)</f>
        <v>Bronze</v>
      </c>
    </row>
    <row r="407" spans="1:26" x14ac:dyDescent="0.2">
      <c r="A407" s="42" t="s">
        <v>399</v>
      </c>
      <c r="B407" s="1" t="str">
        <f>VLOOKUP(A407,Participanti!A:B,2,0)</f>
        <v>M</v>
      </c>
      <c r="C407" s="61">
        <v>7</v>
      </c>
      <c r="D407" s="43">
        <v>8.02</v>
      </c>
      <c r="E407" s="44">
        <v>2.7210648148148147E-2</v>
      </c>
      <c r="F407" s="44">
        <v>2.7210648148148147E-2</v>
      </c>
      <c r="G407" s="59">
        <f t="shared" si="74"/>
        <v>2.7210648148148147E-2</v>
      </c>
      <c r="H407" s="45">
        <v>4</v>
      </c>
      <c r="I407" s="11">
        <f t="shared" si="71"/>
        <v>3.3928488962778241E-3</v>
      </c>
      <c r="J407" s="31">
        <f t="shared" si="72"/>
        <v>1.9095238095238094</v>
      </c>
      <c r="K407" s="31">
        <f>IF(J407=0,0,IF(B407="F",VLOOKUP(I407,Barem!$G$2:$H$16,2,1),VLOOKUP(I407,Barem!$G$17:$H$31,2,1)))</f>
        <v>4</v>
      </c>
      <c r="L407" s="43">
        <v>2</v>
      </c>
      <c r="M407" s="93" t="s">
        <v>80</v>
      </c>
      <c r="N407" s="10">
        <f t="shared" si="66"/>
        <v>0.25</v>
      </c>
      <c r="O407" s="10">
        <f t="shared" si="66"/>
        <v>0.5</v>
      </c>
      <c r="P407" s="10">
        <f t="shared" si="66"/>
        <v>0.25</v>
      </c>
      <c r="Q407" s="33">
        <f>IF(B407="M",IF(AND(H407&gt;=200,H407&lt;500,I407&lt;Barem!$M$21),H407/1500,IF(AND(H407&gt;=500,H407&lt;750,I407&lt;Barem!$M$22),H407/1500,IF(AND(H407&gt;=750,H407&lt;1000,I407&lt;Barem!$M$23),H407/1500,IF(AND(H407&gt;=1000,H407&lt;1500,I407&lt;Barem!$M$24),H407/1500,IF(AND(H407&gt;=1500,H407&lt;2000,I407&lt;Barem!$M$25),H407/1500,IF(AND(H407&gt;=2000,H407&lt;3000,I407&lt;Barem!$M$26),H407/1500,IF(AND(H407&gt;=3000,I407&lt;Barem!$M$27),H407/1500,0))))))),IF(AND(H407&gt;=200,H407&lt;500,I407&lt;Barem!$N$21),H407/1500,IF(AND(H407&gt;=500,H407&lt;750,I407&lt;Barem!$N$22),H407/1500,IF(AND(H407&gt;=750,H407&lt;1000,I407&lt;Barem!$N$23),H407/1500,IF(AND(H407&gt;=1000,H407&lt;1500,I407&lt;Barem!$N$24),H407/1500,IF(AND(H407&gt;=1500,H407&lt;2000,I407&lt;Barem!$N$25),H407/1500,IF(AND(H407&gt;=2000,H407&lt;3000,I407&lt;Barem!$N$26),H407/1500,IF(AND(H407&gt;=3000,I407&lt;Barem!$N$27),H407/1500,0))))))))</f>
        <v>0</v>
      </c>
      <c r="R407" s="19">
        <f>IF(D407&gt;21,VLOOKUP(D407,Barem!$S$1:$T$141,2,1),0)</f>
        <v>0</v>
      </c>
      <c r="S407" s="102">
        <f>IF(D407&lt;1,0,IF(B407="F",VLOOKUP(I407,Barem!$W$2:$Y$13,2,1),VLOOKUP(I407,Barem!$W$14:$Y$25,2,1)))</f>
        <v>0</v>
      </c>
      <c r="T407" s="19">
        <f>VLOOKUP(A407,Participanti!A:C,3,0)</f>
        <v>0.4</v>
      </c>
      <c r="U407" s="17">
        <f t="shared" si="73"/>
        <v>3.3773809523809524</v>
      </c>
      <c r="V407" s="49"/>
      <c r="W407" s="146"/>
      <c r="X407" s="104">
        <f t="shared" si="69"/>
        <v>5</v>
      </c>
      <c r="Y407" s="63">
        <f t="shared" si="70"/>
        <v>1</v>
      </c>
      <c r="Z407" s="103" t="str">
        <f>VLOOKUP(A407,Participanti!A:E,5,0)</f>
        <v>Bronze</v>
      </c>
    </row>
    <row r="408" spans="1:26" x14ac:dyDescent="0.2">
      <c r="A408" s="42" t="s">
        <v>475</v>
      </c>
      <c r="B408" s="1" t="str">
        <f>VLOOKUP(A408,Participanti!A:B,2,0)</f>
        <v>F</v>
      </c>
      <c r="C408" s="61">
        <v>7</v>
      </c>
      <c r="D408" s="43">
        <v>21.32</v>
      </c>
      <c r="E408" s="44">
        <v>8.4004629629629624E-2</v>
      </c>
      <c r="F408" s="44">
        <v>9.5798611111111112E-2</v>
      </c>
      <c r="G408" s="59">
        <f t="shared" si="74"/>
        <v>8.9901620370370361E-2</v>
      </c>
      <c r="H408" s="45">
        <v>42</v>
      </c>
      <c r="I408" s="11">
        <f t="shared" si="71"/>
        <v>4.2167739385727187E-3</v>
      </c>
      <c r="J408" s="31">
        <f t="shared" si="72"/>
        <v>5</v>
      </c>
      <c r="K408" s="31">
        <f>IF(J408=0,0,IF(B408="F",VLOOKUP(I408,Barem!$G$2:$H$16,2,1),VLOOKUP(I408,Barem!$G$17:$H$31,2,1)))</f>
        <v>3.25</v>
      </c>
      <c r="L408" s="43">
        <v>2.5</v>
      </c>
      <c r="M408" s="93" t="s">
        <v>82</v>
      </c>
      <c r="N408" s="10">
        <f t="shared" si="66"/>
        <v>0.5</v>
      </c>
      <c r="O408" s="10">
        <f t="shared" si="66"/>
        <v>0.25</v>
      </c>
      <c r="P408" s="10">
        <f t="shared" si="66"/>
        <v>0.25</v>
      </c>
      <c r="Q408" s="33">
        <f>IF(B408="M",IF(AND(H408&gt;=200,H408&lt;500,I408&lt;Barem!$M$21),H408/1500,IF(AND(H408&gt;=500,H408&lt;750,I408&lt;Barem!$M$22),H408/1500,IF(AND(H408&gt;=750,H408&lt;1000,I408&lt;Barem!$M$23),H408/1500,IF(AND(H408&gt;=1000,H408&lt;1500,I408&lt;Barem!$M$24),H408/1500,IF(AND(H408&gt;=1500,H408&lt;2000,I408&lt;Barem!$M$25),H408/1500,IF(AND(H408&gt;=2000,H408&lt;3000,I408&lt;Barem!$M$26),H408/1500,IF(AND(H408&gt;=3000,I408&lt;Barem!$M$27),H408/1500,0))))))),IF(AND(H408&gt;=200,H408&lt;500,I408&lt;Barem!$N$21),H408/1500,IF(AND(H408&gt;=500,H408&lt;750,I408&lt;Barem!$N$22),H408/1500,IF(AND(H408&gt;=750,H408&lt;1000,I408&lt;Barem!$N$23),H408/1500,IF(AND(H408&gt;=1000,H408&lt;1500,I408&lt;Barem!$N$24),H408/1500,IF(AND(H408&gt;=1500,H408&lt;2000,I408&lt;Barem!$N$25),H408/1500,IF(AND(H408&gt;=2000,H408&lt;3000,I408&lt;Barem!$N$26),H408/1500,IF(AND(H408&gt;=3000,I408&lt;Barem!$N$27),H408/1500,0))))))))</f>
        <v>0</v>
      </c>
      <c r="R408" s="19">
        <f>IF(D408&gt;21,VLOOKUP(D408,Barem!$S$1:$T$141,2,1),0)</f>
        <v>0</v>
      </c>
      <c r="S408" s="102">
        <f>IF(D408&lt;1,0,IF(B408="F",VLOOKUP(I408,Barem!$W$2:$Y$13,2,1),VLOOKUP(I408,Barem!$W$14:$Y$25,2,1)))</f>
        <v>0</v>
      </c>
      <c r="T408" s="19">
        <f>VLOOKUP(A408,Participanti!A:C,3,0)</f>
        <v>0</v>
      </c>
      <c r="U408" s="17">
        <f t="shared" si="73"/>
        <v>3.9375</v>
      </c>
      <c r="V408" s="49"/>
      <c r="W408" s="146"/>
      <c r="X408" s="104">
        <f t="shared" si="69"/>
        <v>5</v>
      </c>
      <c r="Y408" s="63">
        <f t="shared" si="70"/>
        <v>1</v>
      </c>
      <c r="Z408" s="103" t="str">
        <f>VLOOKUP(A408,Participanti!A:E,5,0)</f>
        <v>Bronze</v>
      </c>
    </row>
    <row r="409" spans="1:26" x14ac:dyDescent="0.2">
      <c r="A409" s="42" t="s">
        <v>518</v>
      </c>
      <c r="B409" s="1" t="str">
        <f>VLOOKUP(A409,Participanti!A:B,2,0)</f>
        <v>M</v>
      </c>
      <c r="C409" s="61">
        <v>7</v>
      </c>
      <c r="D409" s="43">
        <v>30.01</v>
      </c>
      <c r="E409" s="44">
        <v>9.0729166666666666E-2</v>
      </c>
      <c r="F409" s="44">
        <v>9.0729166666666666E-2</v>
      </c>
      <c r="G409" s="59">
        <f t="shared" si="74"/>
        <v>9.0729166666666666E-2</v>
      </c>
      <c r="H409" s="45">
        <v>121</v>
      </c>
      <c r="I409" s="11">
        <f t="shared" si="71"/>
        <v>3.0232977896256803E-3</v>
      </c>
      <c r="J409" s="31">
        <f t="shared" si="72"/>
        <v>5</v>
      </c>
      <c r="K409" s="31">
        <f>IF(J409=0,0,IF(B409="F",VLOOKUP(I409,Barem!$G$2:$H$16,2,1),VLOOKUP(I409,Barem!$G$17:$H$31,2,1)))</f>
        <v>4.5</v>
      </c>
      <c r="L409" s="43">
        <v>1.75</v>
      </c>
      <c r="M409" s="93" t="s">
        <v>82</v>
      </c>
      <c r="N409" s="10">
        <f t="shared" si="66"/>
        <v>0.5</v>
      </c>
      <c r="O409" s="10">
        <f t="shared" si="66"/>
        <v>0.25</v>
      </c>
      <c r="P409" s="10">
        <f t="shared" si="66"/>
        <v>0.25</v>
      </c>
      <c r="Q409" s="33">
        <f>IF(B409="M",IF(AND(H409&gt;=200,H409&lt;500,I409&lt;Barem!$M$21),H409/1500,IF(AND(H409&gt;=500,H409&lt;750,I409&lt;Barem!$M$22),H409/1500,IF(AND(H409&gt;=750,H409&lt;1000,I409&lt;Barem!$M$23),H409/1500,IF(AND(H409&gt;=1000,H409&lt;1500,I409&lt;Barem!$M$24),H409/1500,IF(AND(H409&gt;=1500,H409&lt;2000,I409&lt;Barem!$M$25),H409/1500,IF(AND(H409&gt;=2000,H409&lt;3000,I409&lt;Barem!$M$26),H409/1500,IF(AND(H409&gt;=3000,I409&lt;Barem!$M$27),H409/1500,0))))))),IF(AND(H409&gt;=200,H409&lt;500,I409&lt;Barem!$N$21),H409/1500,IF(AND(H409&gt;=500,H409&lt;750,I409&lt;Barem!$N$22),H409/1500,IF(AND(H409&gt;=750,H409&lt;1000,I409&lt;Barem!$N$23),H409/1500,IF(AND(H409&gt;=1000,H409&lt;1500,I409&lt;Barem!$N$24),H409/1500,IF(AND(H409&gt;=1500,H409&lt;2000,I409&lt;Barem!$N$25),H409/1500,IF(AND(H409&gt;=2000,H409&lt;3000,I409&lt;Barem!$N$26),H409/1500,IF(AND(H409&gt;=3000,I409&lt;Barem!$N$27),H409/1500,0))))))))</f>
        <v>0</v>
      </c>
      <c r="R409" s="19">
        <f>IF(D409&gt;21,VLOOKUP(D409,Barem!$S$1:$T$141,2,1),0)</f>
        <v>0.4</v>
      </c>
      <c r="S409" s="102">
        <f>IF(D409&lt;1,0,IF(B409="F",VLOOKUP(I409,Barem!$W$2:$Y$13,2,1),VLOOKUP(I409,Barem!$W$14:$Y$25,2,1)))</f>
        <v>0</v>
      </c>
      <c r="T409" s="19">
        <f>VLOOKUP(A409,Participanti!A:C,3,0)</f>
        <v>0</v>
      </c>
      <c r="U409" s="17">
        <f t="shared" si="73"/>
        <v>4.4625000000000004</v>
      </c>
      <c r="V409" s="49"/>
      <c r="W409" s="146"/>
      <c r="X409" s="104">
        <f t="shared" si="69"/>
        <v>5</v>
      </c>
      <c r="Y409" s="63">
        <f t="shared" si="70"/>
        <v>1</v>
      </c>
      <c r="Z409" s="103" t="str">
        <f>VLOOKUP(A409,Participanti!A:E,5,0)</f>
        <v>Bronze</v>
      </c>
    </row>
    <row r="410" spans="1:26" x14ac:dyDescent="0.2">
      <c r="A410" s="42" t="s">
        <v>173</v>
      </c>
      <c r="B410" s="1" t="str">
        <f>VLOOKUP(A410,Participanti!A:B,2,0)</f>
        <v>M</v>
      </c>
      <c r="C410" s="61">
        <v>7</v>
      </c>
      <c r="D410" s="43">
        <v>35.01</v>
      </c>
      <c r="E410" s="44">
        <v>0.11587962962962962</v>
      </c>
      <c r="F410" s="44">
        <v>0.12513888888888888</v>
      </c>
      <c r="G410" s="59">
        <f t="shared" si="74"/>
        <v>0.12050925925925926</v>
      </c>
      <c r="H410" s="45">
        <v>11</v>
      </c>
      <c r="I410" s="11">
        <f t="shared" si="71"/>
        <v>3.4421382250573911E-3</v>
      </c>
      <c r="J410" s="31">
        <f t="shared" si="72"/>
        <v>5</v>
      </c>
      <c r="K410" s="31">
        <f>IF(J410=0,0,IF(B410="F",VLOOKUP(I410,Barem!$G$2:$H$16,2,1),VLOOKUP(I410,Barem!$G$17:$H$31,2,1)))</f>
        <v>4</v>
      </c>
      <c r="L410" s="43">
        <v>0.5</v>
      </c>
      <c r="M410" s="93" t="s">
        <v>82</v>
      </c>
      <c r="N410" s="10">
        <f t="shared" si="66"/>
        <v>0.5</v>
      </c>
      <c r="O410" s="10">
        <f t="shared" si="66"/>
        <v>0.25</v>
      </c>
      <c r="P410" s="10">
        <f t="shared" si="66"/>
        <v>0.25</v>
      </c>
      <c r="Q410" s="33">
        <f>IF(B410="M",IF(AND(H410&gt;=200,H410&lt;500,I410&lt;Barem!$M$21),H410/1500,IF(AND(H410&gt;=500,H410&lt;750,I410&lt;Barem!$M$22),H410/1500,IF(AND(H410&gt;=750,H410&lt;1000,I410&lt;Barem!$M$23),H410/1500,IF(AND(H410&gt;=1000,H410&lt;1500,I410&lt;Barem!$M$24),H410/1500,IF(AND(H410&gt;=1500,H410&lt;2000,I410&lt;Barem!$M$25),H410/1500,IF(AND(H410&gt;=2000,H410&lt;3000,I410&lt;Barem!$M$26),H410/1500,IF(AND(H410&gt;=3000,I410&lt;Barem!$M$27),H410/1500,0))))))),IF(AND(H410&gt;=200,H410&lt;500,I410&lt;Barem!$N$21),H410/1500,IF(AND(H410&gt;=500,H410&lt;750,I410&lt;Barem!$N$22),H410/1500,IF(AND(H410&gt;=750,H410&lt;1000,I410&lt;Barem!$N$23),H410/1500,IF(AND(H410&gt;=1000,H410&lt;1500,I410&lt;Barem!$N$24),H410/1500,IF(AND(H410&gt;=1500,H410&lt;2000,I410&lt;Barem!$N$25),H410/1500,IF(AND(H410&gt;=2000,H410&lt;3000,I410&lt;Barem!$N$26),H410/1500,IF(AND(H410&gt;=3000,I410&lt;Barem!$N$27),H410/1500,0))))))))</f>
        <v>0</v>
      </c>
      <c r="R410" s="19">
        <f>IF(D410&gt;21,VLOOKUP(D410,Barem!$S$1:$T$141,2,1),0)</f>
        <v>0.7</v>
      </c>
      <c r="S410" s="102">
        <f>IF(D410&lt;1,0,IF(B410="F",VLOOKUP(I410,Barem!$W$2:$Y$13,2,1),VLOOKUP(I410,Barem!$W$14:$Y$25,2,1)))</f>
        <v>0</v>
      </c>
      <c r="T410" s="19">
        <f>VLOOKUP(A410,Participanti!A:C,3,0)</f>
        <v>0</v>
      </c>
      <c r="U410" s="17">
        <f t="shared" si="73"/>
        <v>4.3250000000000002</v>
      </c>
      <c r="V410" s="49"/>
      <c r="W410" s="146"/>
      <c r="X410" s="104">
        <f t="shared" si="69"/>
        <v>5</v>
      </c>
      <c r="Y410" s="63">
        <f t="shared" si="70"/>
        <v>1</v>
      </c>
      <c r="Z410" s="103" t="str">
        <f>VLOOKUP(A410,Participanti!A:E,5,0)</f>
        <v>Bronze</v>
      </c>
    </row>
    <row r="411" spans="1:26" x14ac:dyDescent="0.2">
      <c r="A411" s="42" t="s">
        <v>180</v>
      </c>
      <c r="B411" s="1" t="str">
        <f>VLOOKUP(A411,Participanti!A:B,2,0)</f>
        <v>M</v>
      </c>
      <c r="C411" s="61">
        <v>7</v>
      </c>
      <c r="D411" s="43">
        <v>26.86</v>
      </c>
      <c r="E411" s="44">
        <v>0.12099537037037036</v>
      </c>
      <c r="F411" s="44">
        <v>0.12099537037037036</v>
      </c>
      <c r="G411" s="59">
        <f t="shared" si="74"/>
        <v>0.12099537037037036</v>
      </c>
      <c r="H411" s="45">
        <v>68</v>
      </c>
      <c r="I411" s="11">
        <f t="shared" si="71"/>
        <v>4.5046675491574968E-3</v>
      </c>
      <c r="J411" s="31">
        <f t="shared" si="72"/>
        <v>5</v>
      </c>
      <c r="K411" s="31">
        <f>IF(J411=0,0,IF(B411="F",VLOOKUP(I411,Barem!$G$2:$H$16,2,1),VLOOKUP(I411,Barem!$G$17:$H$31,2,1)))</f>
        <v>2</v>
      </c>
      <c r="L411" s="43">
        <v>3.25</v>
      </c>
      <c r="M411" s="93" t="s">
        <v>83</v>
      </c>
      <c r="N411" s="10">
        <f t="shared" si="66"/>
        <v>0.25</v>
      </c>
      <c r="O411" s="10">
        <f t="shared" si="66"/>
        <v>0.25</v>
      </c>
      <c r="P411" s="10">
        <f t="shared" si="66"/>
        <v>0.5</v>
      </c>
      <c r="Q411" s="33">
        <f>IF(B411="M",IF(AND(H411&gt;=200,H411&lt;500,I411&lt;Barem!$M$21),H411/1500,IF(AND(H411&gt;=500,H411&lt;750,I411&lt;Barem!$M$22),H411/1500,IF(AND(H411&gt;=750,H411&lt;1000,I411&lt;Barem!$M$23),H411/1500,IF(AND(H411&gt;=1000,H411&lt;1500,I411&lt;Barem!$M$24),H411/1500,IF(AND(H411&gt;=1500,H411&lt;2000,I411&lt;Barem!$M$25),H411/1500,IF(AND(H411&gt;=2000,H411&lt;3000,I411&lt;Barem!$M$26),H411/1500,IF(AND(H411&gt;=3000,I411&lt;Barem!$M$27),H411/1500,0))))))),IF(AND(H411&gt;=200,H411&lt;500,I411&lt;Barem!$N$21),H411/1500,IF(AND(H411&gt;=500,H411&lt;750,I411&lt;Barem!$N$22),H411/1500,IF(AND(H411&gt;=750,H411&lt;1000,I411&lt;Barem!$N$23),H411/1500,IF(AND(H411&gt;=1000,H411&lt;1500,I411&lt;Barem!$N$24),H411/1500,IF(AND(H411&gt;=1500,H411&lt;2000,I411&lt;Barem!$N$25),H411/1500,IF(AND(H411&gt;=2000,H411&lt;3000,I411&lt;Barem!$N$26),H411/1500,IF(AND(H411&gt;=3000,I411&lt;Barem!$N$27),H411/1500,0))))))))</f>
        <v>0</v>
      </c>
      <c r="R411" s="19">
        <f>IF(D411&gt;21,VLOOKUP(D411,Barem!$S$1:$T$141,2,1),0)</f>
        <v>0.2</v>
      </c>
      <c r="S411" s="102">
        <f>IF(D411&lt;1,0,IF(B411="F",VLOOKUP(I411,Barem!$W$2:$Y$13,2,1),VLOOKUP(I411,Barem!$W$14:$Y$25,2,1)))</f>
        <v>0</v>
      </c>
      <c r="T411" s="19">
        <f>VLOOKUP(A411,Participanti!A:C,3,0)</f>
        <v>0</v>
      </c>
      <c r="U411" s="17">
        <f t="shared" si="73"/>
        <v>3.5750000000000002</v>
      </c>
      <c r="V411" s="49"/>
      <c r="W411" s="146"/>
      <c r="X411" s="104">
        <f t="shared" si="69"/>
        <v>5</v>
      </c>
      <c r="Y411" s="63">
        <f t="shared" si="70"/>
        <v>1</v>
      </c>
      <c r="Z411" s="103" t="str">
        <f>VLOOKUP(A411,Participanti!A:E,5,0)</f>
        <v>Bronze</v>
      </c>
    </row>
    <row r="412" spans="1:26" x14ac:dyDescent="0.2">
      <c r="A412" s="42" t="s">
        <v>312</v>
      </c>
      <c r="B412" s="1" t="str">
        <f>VLOOKUP(A412,Participanti!A:B,2,0)</f>
        <v>M</v>
      </c>
      <c r="C412" s="61">
        <v>7</v>
      </c>
      <c r="D412" s="43">
        <v>12.12</v>
      </c>
      <c r="E412" s="44">
        <v>3.9710648148148148E-2</v>
      </c>
      <c r="F412" s="44">
        <v>3.9710648148148148E-2</v>
      </c>
      <c r="G412" s="59">
        <f t="shared" si="74"/>
        <v>3.9710648148148148E-2</v>
      </c>
      <c r="H412" s="45">
        <v>149</v>
      </c>
      <c r="I412" s="11">
        <f t="shared" si="71"/>
        <v>3.2764561178340056E-3</v>
      </c>
      <c r="J412" s="31">
        <f t="shared" si="72"/>
        <v>2.8857142857142852</v>
      </c>
      <c r="K412" s="31">
        <f>IF(J412=0,0,IF(B412="F",VLOOKUP(I412,Barem!$G$2:$H$16,2,1),VLOOKUP(I412,Barem!$G$17:$H$31,2,1)))</f>
        <v>4.25</v>
      </c>
      <c r="L412" s="43">
        <v>0.25</v>
      </c>
      <c r="M412" s="93" t="s">
        <v>80</v>
      </c>
      <c r="N412" s="10">
        <f t="shared" si="66"/>
        <v>0.25</v>
      </c>
      <c r="O412" s="10">
        <f t="shared" si="66"/>
        <v>0.5</v>
      </c>
      <c r="P412" s="10">
        <f t="shared" ref="P412:P475" si="75">IF($M412=P$1,50%,25%)</f>
        <v>0.25</v>
      </c>
      <c r="Q412" s="33">
        <f>IF(B412="M",IF(AND(H412&gt;=200,H412&lt;500,I412&lt;Barem!$M$21),H412/1500,IF(AND(H412&gt;=500,H412&lt;750,I412&lt;Barem!$M$22),H412/1500,IF(AND(H412&gt;=750,H412&lt;1000,I412&lt;Barem!$M$23),H412/1500,IF(AND(H412&gt;=1000,H412&lt;1500,I412&lt;Barem!$M$24),H412/1500,IF(AND(H412&gt;=1500,H412&lt;2000,I412&lt;Barem!$M$25),H412/1500,IF(AND(H412&gt;=2000,H412&lt;3000,I412&lt;Barem!$M$26),H412/1500,IF(AND(H412&gt;=3000,I412&lt;Barem!$M$27),H412/1500,0))))))),IF(AND(H412&gt;=200,H412&lt;500,I412&lt;Barem!$N$21),H412/1500,IF(AND(H412&gt;=500,H412&lt;750,I412&lt;Barem!$N$22),H412/1500,IF(AND(H412&gt;=750,H412&lt;1000,I412&lt;Barem!$N$23),H412/1500,IF(AND(H412&gt;=1000,H412&lt;1500,I412&lt;Barem!$N$24),H412/1500,IF(AND(H412&gt;=1500,H412&lt;2000,I412&lt;Barem!$N$25),H412/1500,IF(AND(H412&gt;=2000,H412&lt;3000,I412&lt;Barem!$N$26),H412/1500,IF(AND(H412&gt;=3000,I412&lt;Barem!$N$27),H412/1500,0))))))))</f>
        <v>0</v>
      </c>
      <c r="R412" s="19">
        <f>IF(D412&gt;21,VLOOKUP(D412,Barem!$S$1:$T$141,2,1),0)</f>
        <v>0</v>
      </c>
      <c r="S412" s="102">
        <f>IF(D412&lt;1,0,IF(B412="F",VLOOKUP(I412,Barem!$W$2:$Y$13,2,1),VLOOKUP(I412,Barem!$W$14:$Y$25,2,1)))</f>
        <v>0</v>
      </c>
      <c r="T412" s="19">
        <f>VLOOKUP(A412,Participanti!A:C,3,0)</f>
        <v>0</v>
      </c>
      <c r="U412" s="17">
        <f t="shared" si="73"/>
        <v>2.9089285714285715</v>
      </c>
      <c r="V412" s="49"/>
      <c r="W412" s="146"/>
      <c r="X412" s="104">
        <f t="shared" si="69"/>
        <v>5</v>
      </c>
      <c r="Y412" s="63">
        <f t="shared" si="70"/>
        <v>1</v>
      </c>
      <c r="Z412" s="103" t="str">
        <f>VLOOKUP(A412,Participanti!A:E,5,0)</f>
        <v>Bronze</v>
      </c>
    </row>
    <row r="413" spans="1:26" x14ac:dyDescent="0.2">
      <c r="A413" s="42" t="s">
        <v>524</v>
      </c>
      <c r="B413" s="1" t="str">
        <f>VLOOKUP(A413,Participanti!A:B,2,0)</f>
        <v>F</v>
      </c>
      <c r="C413" s="61">
        <v>7</v>
      </c>
      <c r="D413" s="43">
        <v>12.83</v>
      </c>
      <c r="E413" s="44">
        <v>5.0798611111111114E-2</v>
      </c>
      <c r="F413" s="44">
        <v>5.0798611111111114E-2</v>
      </c>
      <c r="G413" s="59">
        <f t="shared" si="74"/>
        <v>5.0798611111111114E-2</v>
      </c>
      <c r="H413" s="45">
        <v>88</v>
      </c>
      <c r="I413" s="11">
        <f t="shared" si="71"/>
        <v>3.9593617389798216E-3</v>
      </c>
      <c r="J413" s="31">
        <f t="shared" si="72"/>
        <v>3.2075</v>
      </c>
      <c r="K413" s="31">
        <f>IF(J413=0,0,IF(B413="F",VLOOKUP(I413,Barem!$G$2:$H$16,2,1),VLOOKUP(I413,Barem!$G$17:$H$31,2,1)))</f>
        <v>3.75</v>
      </c>
      <c r="L413" s="43">
        <v>1.75</v>
      </c>
      <c r="M413" s="93" t="s">
        <v>82</v>
      </c>
      <c r="N413" s="10">
        <f t="shared" ref="N413:P476" si="76">IF($M413=N$1,50%,25%)</f>
        <v>0.5</v>
      </c>
      <c r="O413" s="10">
        <f t="shared" si="76"/>
        <v>0.25</v>
      </c>
      <c r="P413" s="10">
        <f t="shared" si="75"/>
        <v>0.25</v>
      </c>
      <c r="Q413" s="33">
        <f>IF(B413="M",IF(AND(H413&gt;=200,H413&lt;500,I413&lt;Barem!$M$21),H413/1500,IF(AND(H413&gt;=500,H413&lt;750,I413&lt;Barem!$M$22),H413/1500,IF(AND(H413&gt;=750,H413&lt;1000,I413&lt;Barem!$M$23),H413/1500,IF(AND(H413&gt;=1000,H413&lt;1500,I413&lt;Barem!$M$24),H413/1500,IF(AND(H413&gt;=1500,H413&lt;2000,I413&lt;Barem!$M$25),H413/1500,IF(AND(H413&gt;=2000,H413&lt;3000,I413&lt;Barem!$M$26),H413/1500,IF(AND(H413&gt;=3000,I413&lt;Barem!$M$27),H413/1500,0))))))),IF(AND(H413&gt;=200,H413&lt;500,I413&lt;Barem!$N$21),H413/1500,IF(AND(H413&gt;=500,H413&lt;750,I413&lt;Barem!$N$22),H413/1500,IF(AND(H413&gt;=750,H413&lt;1000,I413&lt;Barem!$N$23),H413/1500,IF(AND(H413&gt;=1000,H413&lt;1500,I413&lt;Barem!$N$24),H413/1500,IF(AND(H413&gt;=1500,H413&lt;2000,I413&lt;Barem!$N$25),H413/1500,IF(AND(H413&gt;=2000,H413&lt;3000,I413&lt;Barem!$N$26),H413/1500,IF(AND(H413&gt;=3000,I413&lt;Barem!$N$27),H413/1500,0))))))))</f>
        <v>0</v>
      </c>
      <c r="R413" s="19">
        <f>IF(D413&gt;21,VLOOKUP(D413,Barem!$S$1:$T$141,2,1),0)</f>
        <v>0</v>
      </c>
      <c r="S413" s="102">
        <f>IF(D413&lt;1,0,IF(B413="F",VLOOKUP(I413,Barem!$W$2:$Y$13,2,1),VLOOKUP(I413,Barem!$W$14:$Y$25,2,1)))</f>
        <v>0</v>
      </c>
      <c r="T413" s="19">
        <f>VLOOKUP(A413,Participanti!A:C,3,0)</f>
        <v>0</v>
      </c>
      <c r="U413" s="17">
        <f t="shared" si="73"/>
        <v>2.9787499999999998</v>
      </c>
      <c r="V413" s="49"/>
      <c r="W413" s="146"/>
      <c r="X413" s="104">
        <f t="shared" si="69"/>
        <v>4</v>
      </c>
      <c r="Y413" s="63">
        <f t="shared" si="70"/>
        <v>1</v>
      </c>
      <c r="Z413" s="103" t="str">
        <f>VLOOKUP(A413,Participanti!A:E,5,0)</f>
        <v>Bronze</v>
      </c>
    </row>
    <row r="414" spans="1:26" x14ac:dyDescent="0.2">
      <c r="A414" s="42" t="s">
        <v>205</v>
      </c>
      <c r="B414" s="1" t="str">
        <f>VLOOKUP(A414,Participanti!A:B,2,0)</f>
        <v>M</v>
      </c>
      <c r="C414" s="61">
        <v>7</v>
      </c>
      <c r="D414" s="43">
        <v>5.05</v>
      </c>
      <c r="E414" s="44">
        <v>1.9722222222222221E-2</v>
      </c>
      <c r="F414" s="44">
        <v>1.9803240740740739E-2</v>
      </c>
      <c r="G414" s="59">
        <f t="shared" si="74"/>
        <v>1.9762731481481478E-2</v>
      </c>
      <c r="H414" s="45">
        <v>13</v>
      </c>
      <c r="I414" s="11">
        <f t="shared" si="71"/>
        <v>3.9134121745507877E-3</v>
      </c>
      <c r="J414" s="31">
        <f t="shared" si="72"/>
        <v>1.2023809523809523</v>
      </c>
      <c r="K414" s="31">
        <f>IF(J414=0,0,IF(B414="F",VLOOKUP(I414,Barem!$G$2:$H$16,2,1),VLOOKUP(I414,Barem!$G$17:$H$31,2,1)))</f>
        <v>3.25</v>
      </c>
      <c r="L414" s="43">
        <v>0.5</v>
      </c>
      <c r="M414" s="93" t="s">
        <v>82</v>
      </c>
      <c r="N414" s="10">
        <f t="shared" si="76"/>
        <v>0.5</v>
      </c>
      <c r="O414" s="10">
        <f t="shared" si="76"/>
        <v>0.25</v>
      </c>
      <c r="P414" s="10">
        <f t="shared" si="75"/>
        <v>0.25</v>
      </c>
      <c r="Q414" s="33">
        <f>IF(B414="M",IF(AND(H414&gt;=200,H414&lt;500,I414&lt;Barem!$M$21),H414/1500,IF(AND(H414&gt;=500,H414&lt;750,I414&lt;Barem!$M$22),H414/1500,IF(AND(H414&gt;=750,H414&lt;1000,I414&lt;Barem!$M$23),H414/1500,IF(AND(H414&gt;=1000,H414&lt;1500,I414&lt;Barem!$M$24),H414/1500,IF(AND(H414&gt;=1500,H414&lt;2000,I414&lt;Barem!$M$25),H414/1500,IF(AND(H414&gt;=2000,H414&lt;3000,I414&lt;Barem!$M$26),H414/1500,IF(AND(H414&gt;=3000,I414&lt;Barem!$M$27),H414/1500,0))))))),IF(AND(H414&gt;=200,H414&lt;500,I414&lt;Barem!$N$21),H414/1500,IF(AND(H414&gt;=500,H414&lt;750,I414&lt;Barem!$N$22),H414/1500,IF(AND(H414&gt;=750,H414&lt;1000,I414&lt;Barem!$N$23),H414/1500,IF(AND(H414&gt;=1000,H414&lt;1500,I414&lt;Barem!$N$24),H414/1500,IF(AND(H414&gt;=1500,H414&lt;2000,I414&lt;Barem!$N$25),H414/1500,IF(AND(H414&gt;=2000,H414&lt;3000,I414&lt;Barem!$N$26),H414/1500,IF(AND(H414&gt;=3000,I414&lt;Barem!$N$27),H414/1500,0))))))))</f>
        <v>0</v>
      </c>
      <c r="R414" s="19">
        <f>IF(D414&gt;21,VLOOKUP(D414,Barem!$S$1:$T$141,2,1),0)</f>
        <v>0</v>
      </c>
      <c r="S414" s="102">
        <f>IF(D414&lt;1,0,IF(B414="F",VLOOKUP(I414,Barem!$W$2:$Y$13,2,1),VLOOKUP(I414,Barem!$W$14:$Y$25,2,1)))</f>
        <v>0</v>
      </c>
      <c r="T414" s="19">
        <f>VLOOKUP(A414,Participanti!A:C,3,0)</f>
        <v>0</v>
      </c>
      <c r="U414" s="17">
        <f t="shared" si="73"/>
        <v>1.5386904761904763</v>
      </c>
      <c r="V414" s="49"/>
      <c r="W414" s="146"/>
      <c r="X414" s="104">
        <f t="shared" si="69"/>
        <v>4</v>
      </c>
      <c r="Y414" s="63">
        <f t="shared" si="70"/>
        <v>1</v>
      </c>
      <c r="Z414" s="103" t="str">
        <f>VLOOKUP(A414,Participanti!A:E,5,0)</f>
        <v>Bronze</v>
      </c>
    </row>
    <row r="415" spans="1:26" x14ac:dyDescent="0.2">
      <c r="A415" s="42" t="s">
        <v>347</v>
      </c>
      <c r="B415" s="1" t="str">
        <f>VLOOKUP(A415,Participanti!A:B,2,0)</f>
        <v>M</v>
      </c>
      <c r="C415" s="61">
        <v>7</v>
      </c>
      <c r="D415" s="43">
        <v>13.24</v>
      </c>
      <c r="E415" s="44">
        <v>4.9027777777777781E-2</v>
      </c>
      <c r="F415" s="44">
        <v>5.140046296296296E-2</v>
      </c>
      <c r="G415" s="59">
        <f t="shared" si="74"/>
        <v>5.0214120370370374E-2</v>
      </c>
      <c r="H415" s="45">
        <v>25</v>
      </c>
      <c r="I415" s="11">
        <f t="shared" si="71"/>
        <v>3.7926072787288802E-3</v>
      </c>
      <c r="J415" s="31">
        <f t="shared" si="72"/>
        <v>3.1523809523809523</v>
      </c>
      <c r="K415" s="31">
        <f>IF(J415=0,0,IF(B415="F",VLOOKUP(I415,Barem!$G$2:$H$16,2,1),VLOOKUP(I415,Barem!$G$17:$H$31,2,1)))</f>
        <v>3.5</v>
      </c>
      <c r="L415" s="43">
        <v>1.5</v>
      </c>
      <c r="M415" s="93" t="s">
        <v>83</v>
      </c>
      <c r="N415" s="10">
        <f t="shared" si="76"/>
        <v>0.25</v>
      </c>
      <c r="O415" s="10">
        <f t="shared" si="76"/>
        <v>0.25</v>
      </c>
      <c r="P415" s="10">
        <f t="shared" si="75"/>
        <v>0.5</v>
      </c>
      <c r="Q415" s="33">
        <f>IF(B415="M",IF(AND(H415&gt;=200,H415&lt;500,I415&lt;Barem!$M$21),H415/1500,IF(AND(H415&gt;=500,H415&lt;750,I415&lt;Barem!$M$22),H415/1500,IF(AND(H415&gt;=750,H415&lt;1000,I415&lt;Barem!$M$23),H415/1500,IF(AND(H415&gt;=1000,H415&lt;1500,I415&lt;Barem!$M$24),H415/1500,IF(AND(H415&gt;=1500,H415&lt;2000,I415&lt;Barem!$M$25),H415/1500,IF(AND(H415&gt;=2000,H415&lt;3000,I415&lt;Barem!$M$26),H415/1500,IF(AND(H415&gt;=3000,I415&lt;Barem!$M$27),H415/1500,0))))))),IF(AND(H415&gt;=200,H415&lt;500,I415&lt;Barem!$N$21),H415/1500,IF(AND(H415&gt;=500,H415&lt;750,I415&lt;Barem!$N$22),H415/1500,IF(AND(H415&gt;=750,H415&lt;1000,I415&lt;Barem!$N$23),H415/1500,IF(AND(H415&gt;=1000,H415&lt;1500,I415&lt;Barem!$N$24),H415/1500,IF(AND(H415&gt;=1500,H415&lt;2000,I415&lt;Barem!$N$25),H415/1500,IF(AND(H415&gt;=2000,H415&lt;3000,I415&lt;Barem!$N$26),H415/1500,IF(AND(H415&gt;=3000,I415&lt;Barem!$N$27),H415/1500,0))))))))</f>
        <v>0</v>
      </c>
      <c r="R415" s="19">
        <f>IF(D415&gt;21,VLOOKUP(D415,Barem!$S$1:$T$141,2,1),0)</f>
        <v>0</v>
      </c>
      <c r="S415" s="102">
        <f>IF(D415&lt;1,0,IF(B415="F",VLOOKUP(I415,Barem!$W$2:$Y$13,2,1),VLOOKUP(I415,Barem!$W$14:$Y$25,2,1)))</f>
        <v>0</v>
      </c>
      <c r="T415" s="19">
        <f>VLOOKUP(A415,Participanti!A:C,3,0)</f>
        <v>0</v>
      </c>
      <c r="U415" s="17">
        <f t="shared" si="73"/>
        <v>2.413095238095238</v>
      </c>
      <c r="V415" s="49"/>
      <c r="W415" s="146"/>
      <c r="X415" s="104">
        <f t="shared" si="69"/>
        <v>5</v>
      </c>
      <c r="Y415" s="63">
        <f t="shared" si="70"/>
        <v>1</v>
      </c>
      <c r="Z415" s="103" t="str">
        <f>VLOOKUP(A415,Participanti!A:E,5,0)</f>
        <v>Bronze</v>
      </c>
    </row>
    <row r="416" spans="1:26" x14ac:dyDescent="0.2">
      <c r="A416" s="42" t="s">
        <v>522</v>
      </c>
      <c r="B416" s="1" t="str">
        <f>VLOOKUP(A416,Participanti!A:B,2,0)</f>
        <v>F</v>
      </c>
      <c r="C416" s="61">
        <v>7</v>
      </c>
      <c r="D416" s="43">
        <v>17</v>
      </c>
      <c r="E416" s="44">
        <v>6.4282407407407413E-2</v>
      </c>
      <c r="F416" s="44">
        <v>6.9675925925925933E-2</v>
      </c>
      <c r="G416" s="59">
        <f t="shared" si="74"/>
        <v>6.6979166666666673E-2</v>
      </c>
      <c r="H416" s="45">
        <v>23</v>
      </c>
      <c r="I416" s="11">
        <f t="shared" si="71"/>
        <v>3.9399509803921574E-3</v>
      </c>
      <c r="J416" s="31">
        <f t="shared" si="72"/>
        <v>4.25</v>
      </c>
      <c r="K416" s="31">
        <f>IF(J416=0,0,IF(B416="F",VLOOKUP(I416,Barem!$G$2:$H$16,2,1),VLOOKUP(I416,Barem!$G$17:$H$31,2,1)))</f>
        <v>3.75</v>
      </c>
      <c r="L416" s="43">
        <v>2.75</v>
      </c>
      <c r="M416" s="93" t="s">
        <v>82</v>
      </c>
      <c r="N416" s="10">
        <f t="shared" si="76"/>
        <v>0.5</v>
      </c>
      <c r="O416" s="10">
        <f t="shared" si="76"/>
        <v>0.25</v>
      </c>
      <c r="P416" s="10">
        <f t="shared" si="75"/>
        <v>0.25</v>
      </c>
      <c r="Q416" s="33">
        <f>IF(B416="M",IF(AND(H416&gt;=200,H416&lt;500,I416&lt;Barem!$M$21),H416/1500,IF(AND(H416&gt;=500,H416&lt;750,I416&lt;Barem!$M$22),H416/1500,IF(AND(H416&gt;=750,H416&lt;1000,I416&lt;Barem!$M$23),H416/1500,IF(AND(H416&gt;=1000,H416&lt;1500,I416&lt;Barem!$M$24),H416/1500,IF(AND(H416&gt;=1500,H416&lt;2000,I416&lt;Barem!$M$25),H416/1500,IF(AND(H416&gt;=2000,H416&lt;3000,I416&lt;Barem!$M$26),H416/1500,IF(AND(H416&gt;=3000,I416&lt;Barem!$M$27),H416/1500,0))))))),IF(AND(H416&gt;=200,H416&lt;500,I416&lt;Barem!$N$21),H416/1500,IF(AND(H416&gt;=500,H416&lt;750,I416&lt;Barem!$N$22),H416/1500,IF(AND(H416&gt;=750,H416&lt;1000,I416&lt;Barem!$N$23),H416/1500,IF(AND(H416&gt;=1000,H416&lt;1500,I416&lt;Barem!$N$24),H416/1500,IF(AND(H416&gt;=1500,H416&lt;2000,I416&lt;Barem!$N$25),H416/1500,IF(AND(H416&gt;=2000,H416&lt;3000,I416&lt;Barem!$N$26),H416/1500,IF(AND(H416&gt;=3000,I416&lt;Barem!$N$27),H416/1500,0))))))))</f>
        <v>0</v>
      </c>
      <c r="R416" s="19">
        <f>IF(D416&gt;21,VLOOKUP(D416,Barem!$S$1:$T$141,2,1),0)</f>
        <v>0</v>
      </c>
      <c r="S416" s="102">
        <f>IF(D416&lt;1,0,IF(B416="F",VLOOKUP(I416,Barem!$W$2:$Y$13,2,1),VLOOKUP(I416,Barem!$W$14:$Y$25,2,1)))</f>
        <v>0</v>
      </c>
      <c r="T416" s="19">
        <f>VLOOKUP(A416,Participanti!A:C,3,0)</f>
        <v>0</v>
      </c>
      <c r="U416" s="17">
        <f t="shared" si="73"/>
        <v>3.75</v>
      </c>
      <c r="V416" s="49"/>
      <c r="W416" s="146"/>
      <c r="X416" s="104">
        <f t="shared" si="69"/>
        <v>2</v>
      </c>
      <c r="Y416" s="63">
        <f t="shared" si="70"/>
        <v>1</v>
      </c>
      <c r="Z416" s="103" t="str">
        <f>VLOOKUP(A416,Participanti!A:E,5,0)</f>
        <v>Bronze</v>
      </c>
    </row>
    <row r="417" spans="1:26" x14ac:dyDescent="0.2">
      <c r="A417" s="42" t="s">
        <v>523</v>
      </c>
      <c r="B417" s="1" t="str">
        <f>VLOOKUP(A417,Participanti!A:B,2,0)</f>
        <v>M</v>
      </c>
      <c r="C417" s="61">
        <v>7</v>
      </c>
      <c r="D417" s="43">
        <v>14</v>
      </c>
      <c r="E417" s="44">
        <v>4.6064814814814815E-2</v>
      </c>
      <c r="F417" s="44">
        <v>4.6620370370370368E-2</v>
      </c>
      <c r="G417" s="59">
        <f t="shared" si="74"/>
        <v>4.6342592592592588E-2</v>
      </c>
      <c r="H417" s="45">
        <v>87</v>
      </c>
      <c r="I417" s="11">
        <f t="shared" si="71"/>
        <v>3.3101851851851847E-3</v>
      </c>
      <c r="J417" s="31">
        <f t="shared" si="72"/>
        <v>3.333333333333333</v>
      </c>
      <c r="K417" s="31">
        <f>IF(J417=0,0,IF(B417="F",VLOOKUP(I417,Barem!$G$2:$H$16,2,1),VLOOKUP(I417,Barem!$G$17:$H$31,2,1)))</f>
        <v>4.25</v>
      </c>
      <c r="L417" s="43">
        <v>2.75</v>
      </c>
      <c r="M417" s="93" t="s">
        <v>80</v>
      </c>
      <c r="N417" s="10">
        <f t="shared" si="76"/>
        <v>0.25</v>
      </c>
      <c r="O417" s="10">
        <f t="shared" si="76"/>
        <v>0.5</v>
      </c>
      <c r="P417" s="10">
        <f t="shared" si="75"/>
        <v>0.25</v>
      </c>
      <c r="Q417" s="33">
        <f>IF(B417="M",IF(AND(H417&gt;=200,H417&lt;500,I417&lt;Barem!$M$21),H417/1500,IF(AND(H417&gt;=500,H417&lt;750,I417&lt;Barem!$M$22),H417/1500,IF(AND(H417&gt;=750,H417&lt;1000,I417&lt;Barem!$M$23),H417/1500,IF(AND(H417&gt;=1000,H417&lt;1500,I417&lt;Barem!$M$24),H417/1500,IF(AND(H417&gt;=1500,H417&lt;2000,I417&lt;Barem!$M$25),H417/1500,IF(AND(H417&gt;=2000,H417&lt;3000,I417&lt;Barem!$M$26),H417/1500,IF(AND(H417&gt;=3000,I417&lt;Barem!$M$27),H417/1500,0))))))),IF(AND(H417&gt;=200,H417&lt;500,I417&lt;Barem!$N$21),H417/1500,IF(AND(H417&gt;=500,H417&lt;750,I417&lt;Barem!$N$22),H417/1500,IF(AND(H417&gt;=750,H417&lt;1000,I417&lt;Barem!$N$23),H417/1500,IF(AND(H417&gt;=1000,H417&lt;1500,I417&lt;Barem!$N$24),H417/1500,IF(AND(H417&gt;=1500,H417&lt;2000,I417&lt;Barem!$N$25),H417/1500,IF(AND(H417&gt;=2000,H417&lt;3000,I417&lt;Barem!$N$26),H417/1500,IF(AND(H417&gt;=3000,I417&lt;Barem!$N$27),H417/1500,0))))))))</f>
        <v>0</v>
      </c>
      <c r="R417" s="19">
        <f>IF(D417&gt;21,VLOOKUP(D417,Barem!$S$1:$T$141,2,1),0)</f>
        <v>0</v>
      </c>
      <c r="S417" s="102">
        <f>IF(D417&lt;1,0,IF(B417="F",VLOOKUP(I417,Barem!$W$2:$Y$13,2,1),VLOOKUP(I417,Barem!$W$14:$Y$25,2,1)))</f>
        <v>0</v>
      </c>
      <c r="T417" s="19">
        <f>VLOOKUP(A417,Participanti!A:C,3,0)</f>
        <v>0</v>
      </c>
      <c r="U417" s="17">
        <f t="shared" si="73"/>
        <v>3.645833333333333</v>
      </c>
      <c r="V417" s="49"/>
      <c r="W417" s="146"/>
      <c r="X417" s="104">
        <f t="shared" si="69"/>
        <v>5</v>
      </c>
      <c r="Y417" s="63">
        <f t="shared" si="70"/>
        <v>1</v>
      </c>
      <c r="Z417" s="103" t="str">
        <f>VLOOKUP(A417,Participanti!A:E,5,0)</f>
        <v>Bronze</v>
      </c>
    </row>
    <row r="418" spans="1:26" x14ac:dyDescent="0.2">
      <c r="A418" s="42" t="s">
        <v>468</v>
      </c>
      <c r="B418" s="1" t="str">
        <f>VLOOKUP(A418,Participanti!A:B,2,0)</f>
        <v>M</v>
      </c>
      <c r="C418" s="61">
        <v>7</v>
      </c>
      <c r="D418" s="43">
        <v>7.1</v>
      </c>
      <c r="E418" s="44">
        <v>2.6631944444444444E-2</v>
      </c>
      <c r="F418" s="44">
        <v>2.6631944444444444E-2</v>
      </c>
      <c r="G418" s="59">
        <f t="shared" si="74"/>
        <v>2.6631944444444444E-2</v>
      </c>
      <c r="H418" s="45">
        <v>9</v>
      </c>
      <c r="I418" s="11">
        <f t="shared" si="71"/>
        <v>3.7509780907668232E-3</v>
      </c>
      <c r="J418" s="31">
        <f t="shared" si="72"/>
        <v>1.6904761904761902</v>
      </c>
      <c r="K418" s="31">
        <f>IF(J418=0,0,IF(B418="F",VLOOKUP(I418,Barem!$G$2:$H$16,2,1),VLOOKUP(I418,Barem!$G$17:$H$31,2,1)))</f>
        <v>3.5</v>
      </c>
      <c r="L418" s="43">
        <v>1</v>
      </c>
      <c r="M418" s="93" t="s">
        <v>82</v>
      </c>
      <c r="N418" s="10">
        <f t="shared" si="76"/>
        <v>0.5</v>
      </c>
      <c r="O418" s="10">
        <f t="shared" si="76"/>
        <v>0.25</v>
      </c>
      <c r="P418" s="10">
        <f t="shared" si="75"/>
        <v>0.25</v>
      </c>
      <c r="Q418" s="33">
        <f>IF(B418="M",IF(AND(H418&gt;=200,H418&lt;500,I418&lt;Barem!$M$21),H418/1500,IF(AND(H418&gt;=500,H418&lt;750,I418&lt;Barem!$M$22),H418/1500,IF(AND(H418&gt;=750,H418&lt;1000,I418&lt;Barem!$M$23),H418/1500,IF(AND(H418&gt;=1000,H418&lt;1500,I418&lt;Barem!$M$24),H418/1500,IF(AND(H418&gt;=1500,H418&lt;2000,I418&lt;Barem!$M$25),H418/1500,IF(AND(H418&gt;=2000,H418&lt;3000,I418&lt;Barem!$M$26),H418/1500,IF(AND(H418&gt;=3000,I418&lt;Barem!$M$27),H418/1500,0))))))),IF(AND(H418&gt;=200,H418&lt;500,I418&lt;Barem!$N$21),H418/1500,IF(AND(H418&gt;=500,H418&lt;750,I418&lt;Barem!$N$22),H418/1500,IF(AND(H418&gt;=750,H418&lt;1000,I418&lt;Barem!$N$23),H418/1500,IF(AND(H418&gt;=1000,H418&lt;1500,I418&lt;Barem!$N$24),H418/1500,IF(AND(H418&gt;=1500,H418&lt;2000,I418&lt;Barem!$N$25),H418/1500,IF(AND(H418&gt;=2000,H418&lt;3000,I418&lt;Barem!$N$26),H418/1500,IF(AND(H418&gt;=3000,I418&lt;Barem!$N$27),H418/1500,0))))))))</f>
        <v>0</v>
      </c>
      <c r="R418" s="19">
        <f>IF(D418&gt;21,VLOOKUP(D418,Barem!$S$1:$T$141,2,1),0)</f>
        <v>0</v>
      </c>
      <c r="S418" s="102">
        <f>IF(D418&lt;1,0,IF(B418="F",VLOOKUP(I418,Barem!$W$2:$Y$13,2,1),VLOOKUP(I418,Barem!$W$14:$Y$25,2,1)))</f>
        <v>0</v>
      </c>
      <c r="T418" s="19">
        <f>VLOOKUP(A418,Participanti!A:C,3,0)</f>
        <v>0</v>
      </c>
      <c r="U418" s="17">
        <f t="shared" ref="U418:U450" si="77">IF(H418&lt;0,0,J418*N418+K418*O418+L418*P418+Q418+R418+S418+T418)</f>
        <v>1.9702380952380951</v>
      </c>
      <c r="V418" s="49"/>
      <c r="W418" s="146"/>
      <c r="X418" s="104">
        <f t="shared" si="69"/>
        <v>5</v>
      </c>
      <c r="Y418" s="63">
        <f t="shared" si="70"/>
        <v>1</v>
      </c>
      <c r="Z418" s="103" t="str">
        <f>VLOOKUP(A418,Participanti!A:E,5,0)</f>
        <v>Bronze</v>
      </c>
    </row>
    <row r="419" spans="1:26" x14ac:dyDescent="0.2">
      <c r="A419" s="42" t="s">
        <v>234</v>
      </c>
      <c r="B419" s="1" t="str">
        <f>VLOOKUP(A419,Participanti!A:B,2,0)</f>
        <v>M</v>
      </c>
      <c r="C419" s="61">
        <v>7</v>
      </c>
      <c r="D419" s="43">
        <v>15</v>
      </c>
      <c r="E419" s="44">
        <v>4.6493055555555558E-2</v>
      </c>
      <c r="F419" s="44">
        <v>4.7453703703703706E-2</v>
      </c>
      <c r="G419" s="59">
        <f t="shared" si="74"/>
        <v>4.6973379629629636E-2</v>
      </c>
      <c r="H419" s="45">
        <v>35</v>
      </c>
      <c r="I419" s="11">
        <f t="shared" si="71"/>
        <v>3.1315586419753088E-3</v>
      </c>
      <c r="J419" s="31">
        <f t="shared" si="72"/>
        <v>3.5714285714285712</v>
      </c>
      <c r="K419" s="31">
        <f>IF(J419=0,0,IF(B419="F",VLOOKUP(I419,Barem!$G$2:$H$16,2,1),VLOOKUP(I419,Barem!$G$17:$H$31,2,1)))</f>
        <v>4.5</v>
      </c>
      <c r="L419" s="43">
        <v>0.25</v>
      </c>
      <c r="M419" s="93" t="s">
        <v>80</v>
      </c>
      <c r="N419" s="10">
        <f t="shared" si="76"/>
        <v>0.25</v>
      </c>
      <c r="O419" s="10">
        <f t="shared" si="76"/>
        <v>0.5</v>
      </c>
      <c r="P419" s="10">
        <f t="shared" si="75"/>
        <v>0.25</v>
      </c>
      <c r="Q419" s="33">
        <f>IF(B419="M",IF(AND(H419&gt;=200,H419&lt;500,I419&lt;Barem!$M$21),H419/1500,IF(AND(H419&gt;=500,H419&lt;750,I419&lt;Barem!$M$22),H419/1500,IF(AND(H419&gt;=750,H419&lt;1000,I419&lt;Barem!$M$23),H419/1500,IF(AND(H419&gt;=1000,H419&lt;1500,I419&lt;Barem!$M$24),H419/1500,IF(AND(H419&gt;=1500,H419&lt;2000,I419&lt;Barem!$M$25),H419/1500,IF(AND(H419&gt;=2000,H419&lt;3000,I419&lt;Barem!$M$26),H419/1500,IF(AND(H419&gt;=3000,I419&lt;Barem!$M$27),H419/1500,0))))))),IF(AND(H419&gt;=200,H419&lt;500,I419&lt;Barem!$N$21),H419/1500,IF(AND(H419&gt;=500,H419&lt;750,I419&lt;Barem!$N$22),H419/1500,IF(AND(H419&gt;=750,H419&lt;1000,I419&lt;Barem!$N$23),H419/1500,IF(AND(H419&gt;=1000,H419&lt;1500,I419&lt;Barem!$N$24),H419/1500,IF(AND(H419&gt;=1500,H419&lt;2000,I419&lt;Barem!$N$25),H419/1500,IF(AND(H419&gt;=2000,H419&lt;3000,I419&lt;Barem!$N$26),H419/1500,IF(AND(H419&gt;=3000,I419&lt;Barem!$N$27),H419/1500,0))))))))</f>
        <v>0</v>
      </c>
      <c r="R419" s="19">
        <f>IF(D419&gt;21,VLOOKUP(D419,Barem!$S$1:$T$141,2,1),0)</f>
        <v>0</v>
      </c>
      <c r="S419" s="102">
        <f>IF(D419&lt;1,0,IF(B419="F",VLOOKUP(I419,Barem!$W$2:$Y$13,2,1),VLOOKUP(I419,Barem!$W$14:$Y$25,2,1)))</f>
        <v>0</v>
      </c>
      <c r="T419" s="19">
        <f>VLOOKUP(A419,Participanti!A:C,3,0)</f>
        <v>0</v>
      </c>
      <c r="U419" s="17">
        <f t="shared" si="77"/>
        <v>3.2053571428571428</v>
      </c>
      <c r="V419" s="49"/>
      <c r="W419" s="146"/>
      <c r="X419" s="104">
        <f t="shared" si="69"/>
        <v>3</v>
      </c>
      <c r="Y419" s="63">
        <f t="shared" si="70"/>
        <v>1</v>
      </c>
      <c r="Z419" s="103" t="str">
        <f>VLOOKUP(A419,Participanti!A:E,5,0)</f>
        <v>Bronze</v>
      </c>
    </row>
    <row r="420" spans="1:26" x14ac:dyDescent="0.2">
      <c r="A420" s="42" t="s">
        <v>250</v>
      </c>
      <c r="B420" s="1" t="str">
        <f>VLOOKUP(A420,Participanti!A:B,2,0)</f>
        <v>F</v>
      </c>
      <c r="C420" s="61">
        <v>7</v>
      </c>
      <c r="D420" s="43">
        <v>9.2200000000000006</v>
      </c>
      <c r="E420" s="44">
        <v>4.2199074074074076E-2</v>
      </c>
      <c r="F420" s="44">
        <v>4.238425925925926E-2</v>
      </c>
      <c r="G420" s="59">
        <f t="shared" si="74"/>
        <v>4.2291666666666672E-2</v>
      </c>
      <c r="H420" s="45">
        <v>243</v>
      </c>
      <c r="I420" s="11">
        <f t="shared" si="71"/>
        <v>4.5869486623282725E-3</v>
      </c>
      <c r="J420" s="31">
        <f t="shared" si="72"/>
        <v>2.3050000000000002</v>
      </c>
      <c r="K420" s="31">
        <f>IF(J420=0,0,IF(B420="F",VLOOKUP(I420,Barem!$G$2:$H$16,2,1),VLOOKUP(I420,Barem!$G$17:$H$31,2,1)))</f>
        <v>2.5</v>
      </c>
      <c r="L420" s="43">
        <v>0.75</v>
      </c>
      <c r="M420" s="93" t="s">
        <v>82</v>
      </c>
      <c r="N420" s="10">
        <f t="shared" si="76"/>
        <v>0.5</v>
      </c>
      <c r="O420" s="10">
        <f t="shared" si="76"/>
        <v>0.25</v>
      </c>
      <c r="P420" s="10">
        <f t="shared" si="75"/>
        <v>0.25</v>
      </c>
      <c r="Q420" s="33">
        <f>IF(B420="M",IF(AND(H420&gt;=200,H420&lt;500,I420&lt;Barem!$M$21),H420/1500,IF(AND(H420&gt;=500,H420&lt;750,I420&lt;Barem!$M$22),H420/1500,IF(AND(H420&gt;=750,H420&lt;1000,I420&lt;Barem!$M$23),H420/1500,IF(AND(H420&gt;=1000,H420&lt;1500,I420&lt;Barem!$M$24),H420/1500,IF(AND(H420&gt;=1500,H420&lt;2000,I420&lt;Barem!$M$25),H420/1500,IF(AND(H420&gt;=2000,H420&lt;3000,I420&lt;Barem!$M$26),H420/1500,IF(AND(H420&gt;=3000,I420&lt;Barem!$M$27),H420/1500,0))))))),IF(AND(H420&gt;=200,H420&lt;500,I420&lt;Barem!$N$21),H420/1500,IF(AND(H420&gt;=500,H420&lt;750,I420&lt;Barem!$N$22),H420/1500,IF(AND(H420&gt;=750,H420&lt;1000,I420&lt;Barem!$N$23),H420/1500,IF(AND(H420&gt;=1000,H420&lt;1500,I420&lt;Barem!$N$24),H420/1500,IF(AND(H420&gt;=1500,H420&lt;2000,I420&lt;Barem!$N$25),H420/1500,IF(AND(H420&gt;=2000,H420&lt;3000,I420&lt;Barem!$N$26),H420/1500,IF(AND(H420&gt;=3000,I420&lt;Barem!$N$27),H420/1500,0))))))))</f>
        <v>0.16200000000000001</v>
      </c>
      <c r="R420" s="19">
        <f>IF(D420&gt;21,VLOOKUP(D420,Barem!$S$1:$T$141,2,1),0)</f>
        <v>0</v>
      </c>
      <c r="S420" s="102">
        <f>IF(D420&lt;1,0,IF(B420="F",VLOOKUP(I420,Barem!$W$2:$Y$13,2,1),VLOOKUP(I420,Barem!$W$14:$Y$25,2,1)))</f>
        <v>0</v>
      </c>
      <c r="T420" s="19">
        <f>VLOOKUP(A420,Participanti!A:C,3,0)</f>
        <v>0</v>
      </c>
      <c r="U420" s="17">
        <f t="shared" si="77"/>
        <v>2.1270000000000002</v>
      </c>
      <c r="V420" s="49"/>
      <c r="W420" s="146"/>
      <c r="X420" s="104">
        <f t="shared" si="69"/>
        <v>5</v>
      </c>
      <c r="Y420" s="63">
        <f t="shared" si="70"/>
        <v>1</v>
      </c>
      <c r="Z420" s="103" t="str">
        <f>VLOOKUP(A420,Participanti!A:E,5,0)</f>
        <v>Bronze</v>
      </c>
    </row>
    <row r="421" spans="1:26" x14ac:dyDescent="0.2">
      <c r="A421" s="42" t="s">
        <v>53</v>
      </c>
      <c r="B421" s="1" t="str">
        <f>VLOOKUP(A421,Participanti!A:B,2,0)</f>
        <v>M</v>
      </c>
      <c r="C421" s="61">
        <v>7</v>
      </c>
      <c r="D421" s="43">
        <v>3.15</v>
      </c>
      <c r="E421" s="44">
        <v>7.8935185185185185E-3</v>
      </c>
      <c r="F421" s="44">
        <v>7.8935185185185185E-3</v>
      </c>
      <c r="G421" s="59">
        <f t="shared" si="74"/>
        <v>7.8935185185185185E-3</v>
      </c>
      <c r="H421" s="45">
        <v>0</v>
      </c>
      <c r="I421" s="11">
        <f t="shared" si="71"/>
        <v>2.5058788947677837E-3</v>
      </c>
      <c r="J421" s="31">
        <f t="shared" si="72"/>
        <v>0.75</v>
      </c>
      <c r="K421" s="31">
        <f>IF(J421=0,0,IF(B421="F",VLOOKUP(I421,Barem!$G$2:$H$16,2,1),VLOOKUP(I421,Barem!$G$17:$H$31,2,1)))</f>
        <v>5</v>
      </c>
      <c r="L421" s="43">
        <v>3</v>
      </c>
      <c r="M421" s="93" t="s">
        <v>80</v>
      </c>
      <c r="N421" s="10">
        <f t="shared" si="76"/>
        <v>0.25</v>
      </c>
      <c r="O421" s="10">
        <f t="shared" si="76"/>
        <v>0.5</v>
      </c>
      <c r="P421" s="10">
        <f t="shared" si="75"/>
        <v>0.25</v>
      </c>
      <c r="Q421" s="33">
        <f>IF(B421="M",IF(AND(H421&gt;=200,H421&lt;500,I421&lt;Barem!$M$21),H421/1500,IF(AND(H421&gt;=500,H421&lt;750,I421&lt;Barem!$M$22),H421/1500,IF(AND(H421&gt;=750,H421&lt;1000,I421&lt;Barem!$M$23),H421/1500,IF(AND(H421&gt;=1000,H421&lt;1500,I421&lt;Barem!$M$24),H421/1500,IF(AND(H421&gt;=1500,H421&lt;2000,I421&lt;Barem!$M$25),H421/1500,IF(AND(H421&gt;=2000,H421&lt;3000,I421&lt;Barem!$M$26),H421/1500,IF(AND(H421&gt;=3000,I421&lt;Barem!$M$27),H421/1500,0))))))),IF(AND(H421&gt;=200,H421&lt;500,I421&lt;Barem!$N$21),H421/1500,IF(AND(H421&gt;=500,H421&lt;750,I421&lt;Barem!$N$22),H421/1500,IF(AND(H421&gt;=750,H421&lt;1000,I421&lt;Barem!$N$23),H421/1500,IF(AND(H421&gt;=1000,H421&lt;1500,I421&lt;Barem!$N$24),H421/1500,IF(AND(H421&gt;=1500,H421&lt;2000,I421&lt;Barem!$N$25),H421/1500,IF(AND(H421&gt;=2000,H421&lt;3000,I421&lt;Barem!$N$26),H421/1500,IF(AND(H421&gt;=3000,I421&lt;Barem!$N$27),H421/1500,0))))))))</f>
        <v>0</v>
      </c>
      <c r="R421" s="19">
        <f>IF(D421&gt;21,VLOOKUP(D421,Barem!$S$1:$T$141,2,1),0)</f>
        <v>0</v>
      </c>
      <c r="S421" s="102">
        <f>IF(D421&lt;1,0,IF(B421="F",VLOOKUP(I421,Barem!$W$2:$Y$13,2,1),VLOOKUP(I421,Barem!$W$14:$Y$25,2,1)))</f>
        <v>2.25</v>
      </c>
      <c r="T421" s="19">
        <f>VLOOKUP(A421,Participanti!A:C,3,0)</f>
        <v>0</v>
      </c>
      <c r="U421" s="17">
        <f t="shared" si="77"/>
        <v>5.6875</v>
      </c>
      <c r="V421" s="49"/>
      <c r="W421" s="146"/>
      <c r="X421" s="104">
        <f t="shared" si="69"/>
        <v>5</v>
      </c>
      <c r="Y421" s="63">
        <f t="shared" si="70"/>
        <v>1</v>
      </c>
      <c r="Z421" s="103" t="str">
        <f>VLOOKUP(A421,Participanti!A:E,5,0)</f>
        <v>Bronze</v>
      </c>
    </row>
    <row r="422" spans="1:26" x14ac:dyDescent="0.2">
      <c r="A422" s="42" t="s">
        <v>274</v>
      </c>
      <c r="B422" s="1" t="str">
        <f>VLOOKUP(A422,Participanti!A:B,2,0)</f>
        <v>M</v>
      </c>
      <c r="C422" s="61">
        <v>7</v>
      </c>
      <c r="D422" s="43">
        <v>11.38</v>
      </c>
      <c r="E422" s="44">
        <v>5.4606481481481478E-2</v>
      </c>
      <c r="F422" s="44">
        <v>6.5254629629629635E-2</v>
      </c>
      <c r="G422" s="59">
        <f t="shared" si="74"/>
        <v>5.9930555555555556E-2</v>
      </c>
      <c r="H422" s="45">
        <v>197</v>
      </c>
      <c r="I422" s="11">
        <f t="shared" ref="I422:I450" si="78">G422/D422</f>
        <v>5.2663054090997851E-3</v>
      </c>
      <c r="J422" s="31">
        <f t="shared" ref="J422:J450" si="79">IF(B422="F",IF(D422&lt;2.5,0,IF(D422&gt;19.99,5,D422/4)),IF(D422&lt;3,0, IF(D422&gt;20.99,5,D422/4.2)))</f>
        <v>2.7095238095238097</v>
      </c>
      <c r="K422" s="31">
        <f>IF(J422=0,0,IF(B422="F",VLOOKUP(I422,Barem!$G$2:$H$16,2,1),VLOOKUP(I422,Barem!$G$17:$H$31,2,1)))</f>
        <v>0.5</v>
      </c>
      <c r="L422" s="43">
        <v>0.75</v>
      </c>
      <c r="M422" s="93" t="s">
        <v>82</v>
      </c>
      <c r="N422" s="10">
        <f t="shared" si="76"/>
        <v>0.5</v>
      </c>
      <c r="O422" s="10">
        <f t="shared" si="76"/>
        <v>0.25</v>
      </c>
      <c r="P422" s="10">
        <f t="shared" si="75"/>
        <v>0.25</v>
      </c>
      <c r="Q422" s="33">
        <f>IF(B422="M",IF(AND(H422&gt;=200,H422&lt;500,I422&lt;Barem!$M$21),H422/1500,IF(AND(H422&gt;=500,H422&lt;750,I422&lt;Barem!$M$22),H422/1500,IF(AND(H422&gt;=750,H422&lt;1000,I422&lt;Barem!$M$23),H422/1500,IF(AND(H422&gt;=1000,H422&lt;1500,I422&lt;Barem!$M$24),H422/1500,IF(AND(H422&gt;=1500,H422&lt;2000,I422&lt;Barem!$M$25),H422/1500,IF(AND(H422&gt;=2000,H422&lt;3000,I422&lt;Barem!$M$26),H422/1500,IF(AND(H422&gt;=3000,I422&lt;Barem!$M$27),H422/1500,0))))))),IF(AND(H422&gt;=200,H422&lt;500,I422&lt;Barem!$N$21),H422/1500,IF(AND(H422&gt;=500,H422&lt;750,I422&lt;Barem!$N$22),H422/1500,IF(AND(H422&gt;=750,H422&lt;1000,I422&lt;Barem!$N$23),H422/1500,IF(AND(H422&gt;=1000,H422&lt;1500,I422&lt;Barem!$N$24),H422/1500,IF(AND(H422&gt;=1500,H422&lt;2000,I422&lt;Barem!$N$25),H422/1500,IF(AND(H422&gt;=2000,H422&lt;3000,I422&lt;Barem!$N$26),H422/1500,IF(AND(H422&gt;=3000,I422&lt;Barem!$N$27),H422/1500,0))))))))</f>
        <v>0</v>
      </c>
      <c r="R422" s="19">
        <f>IF(D422&gt;21,VLOOKUP(D422,Barem!$S$1:$T$141,2,1),0)</f>
        <v>0</v>
      </c>
      <c r="S422" s="102">
        <f>IF(D422&lt;1,0,IF(B422="F",VLOOKUP(I422,Barem!$W$2:$Y$13,2,1),VLOOKUP(I422,Barem!$W$14:$Y$25,2,1)))</f>
        <v>0</v>
      </c>
      <c r="T422" s="19">
        <f>VLOOKUP(A422,Participanti!A:C,3,0)</f>
        <v>0.4</v>
      </c>
      <c r="U422" s="17">
        <f t="shared" si="77"/>
        <v>2.0672619047619047</v>
      </c>
      <c r="V422" s="49"/>
      <c r="W422" s="146"/>
      <c r="X422" s="104">
        <f t="shared" si="69"/>
        <v>5</v>
      </c>
      <c r="Y422" s="63">
        <f t="shared" si="70"/>
        <v>1</v>
      </c>
      <c r="Z422" s="103" t="str">
        <f>VLOOKUP(A422,Participanti!A:E,5,0)</f>
        <v>Bronze</v>
      </c>
    </row>
    <row r="423" spans="1:26" x14ac:dyDescent="0.2">
      <c r="A423" s="42" t="s">
        <v>279</v>
      </c>
      <c r="B423" s="1" t="str">
        <f>VLOOKUP(A423,Participanti!A:B,2,0)</f>
        <v>F</v>
      </c>
      <c r="C423" s="61">
        <v>7</v>
      </c>
      <c r="D423" s="43">
        <v>12.49</v>
      </c>
      <c r="E423" s="44">
        <v>6.7094907407407409E-2</v>
      </c>
      <c r="F423" s="44">
        <v>7.7083333333333337E-2</v>
      </c>
      <c r="G423" s="59">
        <f t="shared" si="74"/>
        <v>7.208912037037038E-2</v>
      </c>
      <c r="H423" s="45">
        <v>422</v>
      </c>
      <c r="I423" s="11">
        <f t="shared" si="78"/>
        <v>5.7717470272514318E-3</v>
      </c>
      <c r="J423" s="31">
        <f t="shared" si="79"/>
        <v>3.1225000000000001</v>
      </c>
      <c r="K423" s="31">
        <f>IF(J423=0,0,IF(B423="F",VLOOKUP(I423,Barem!$G$2:$H$16,2,1),VLOOKUP(I423,Barem!$G$17:$H$31,2,1)))</f>
        <v>0.5</v>
      </c>
      <c r="L423" s="43">
        <v>0.5</v>
      </c>
      <c r="M423" s="93" t="s">
        <v>82</v>
      </c>
      <c r="N423" s="10">
        <f t="shared" si="76"/>
        <v>0.5</v>
      </c>
      <c r="O423" s="10">
        <f t="shared" si="76"/>
        <v>0.25</v>
      </c>
      <c r="P423" s="10">
        <f t="shared" si="75"/>
        <v>0.25</v>
      </c>
      <c r="Q423" s="33">
        <f>IF(B423="M",IF(AND(H423&gt;=200,H423&lt;500,I423&lt;Barem!$M$21),H423/1500,IF(AND(H423&gt;=500,H423&lt;750,I423&lt;Barem!$M$22),H423/1500,IF(AND(H423&gt;=750,H423&lt;1000,I423&lt;Barem!$M$23),H423/1500,IF(AND(H423&gt;=1000,H423&lt;1500,I423&lt;Barem!$M$24),H423/1500,IF(AND(H423&gt;=1500,H423&lt;2000,I423&lt;Barem!$M$25),H423/1500,IF(AND(H423&gt;=2000,H423&lt;3000,I423&lt;Barem!$M$26),H423/1500,IF(AND(H423&gt;=3000,I423&lt;Barem!$M$27),H423/1500,0))))))),IF(AND(H423&gt;=200,H423&lt;500,I423&lt;Barem!$N$21),H423/1500,IF(AND(H423&gt;=500,H423&lt;750,I423&lt;Barem!$N$22),H423/1500,IF(AND(H423&gt;=750,H423&lt;1000,I423&lt;Barem!$N$23),H423/1500,IF(AND(H423&gt;=1000,H423&lt;1500,I423&lt;Barem!$N$24),H423/1500,IF(AND(H423&gt;=1500,H423&lt;2000,I423&lt;Barem!$N$25),H423/1500,IF(AND(H423&gt;=2000,H423&lt;3000,I423&lt;Barem!$N$26),H423/1500,IF(AND(H423&gt;=3000,I423&lt;Barem!$N$27),H423/1500,0))))))))</f>
        <v>0</v>
      </c>
      <c r="R423" s="19">
        <f>IF(D423&gt;21,VLOOKUP(D423,Barem!$S$1:$T$141,2,1),0)</f>
        <v>0</v>
      </c>
      <c r="S423" s="102">
        <f>IF(D423&lt;1,0,IF(B423="F",VLOOKUP(I423,Barem!$W$2:$Y$13,2,1),VLOOKUP(I423,Barem!$W$14:$Y$25,2,1)))</f>
        <v>0</v>
      </c>
      <c r="T423" s="19">
        <f>VLOOKUP(A423,Participanti!A:C,3,0)</f>
        <v>0</v>
      </c>
      <c r="U423" s="17">
        <f t="shared" si="77"/>
        <v>1.81125</v>
      </c>
      <c r="V423" s="49"/>
      <c r="W423" s="146"/>
      <c r="X423" s="104">
        <f t="shared" si="69"/>
        <v>5</v>
      </c>
      <c r="Y423" s="63">
        <f t="shared" si="70"/>
        <v>1</v>
      </c>
      <c r="Z423" s="103" t="str">
        <f>VLOOKUP(A423,Participanti!A:E,5,0)</f>
        <v>Bronze</v>
      </c>
    </row>
    <row r="424" spans="1:26" x14ac:dyDescent="0.2">
      <c r="A424" s="42" t="s">
        <v>493</v>
      </c>
      <c r="B424" s="1" t="str">
        <f>VLOOKUP(A424,Participanti!A:B,2,0)</f>
        <v>F</v>
      </c>
      <c r="C424" s="61">
        <v>7</v>
      </c>
      <c r="D424" s="43">
        <v>42.4</v>
      </c>
      <c r="E424" s="44">
        <v>0.17105324074074074</v>
      </c>
      <c r="F424" s="44">
        <v>0.17390046296296297</v>
      </c>
      <c r="G424" s="59">
        <f t="shared" si="74"/>
        <v>0.17247685185185185</v>
      </c>
      <c r="H424" s="45">
        <v>86</v>
      </c>
      <c r="I424" s="11">
        <f t="shared" si="78"/>
        <v>4.0678502795248083E-3</v>
      </c>
      <c r="J424" s="31">
        <f t="shared" si="79"/>
        <v>5</v>
      </c>
      <c r="K424" s="31">
        <f>IF(J424=0,0,IF(B424="F",VLOOKUP(I424,Barem!$G$2:$H$16,2,1),VLOOKUP(I424,Barem!$G$17:$H$31,2,1)))</f>
        <v>3.5</v>
      </c>
      <c r="L424" s="43">
        <v>1.5</v>
      </c>
      <c r="M424" s="93" t="s">
        <v>82</v>
      </c>
      <c r="N424" s="10">
        <f t="shared" si="76"/>
        <v>0.5</v>
      </c>
      <c r="O424" s="10">
        <f t="shared" si="76"/>
        <v>0.25</v>
      </c>
      <c r="P424" s="10">
        <f t="shared" si="75"/>
        <v>0.25</v>
      </c>
      <c r="Q424" s="33">
        <f>IF(B424="M",IF(AND(H424&gt;=200,H424&lt;500,I424&lt;Barem!$M$21),H424/1500,IF(AND(H424&gt;=500,H424&lt;750,I424&lt;Barem!$M$22),H424/1500,IF(AND(H424&gt;=750,H424&lt;1000,I424&lt;Barem!$M$23),H424/1500,IF(AND(H424&gt;=1000,H424&lt;1500,I424&lt;Barem!$M$24),H424/1500,IF(AND(H424&gt;=1500,H424&lt;2000,I424&lt;Barem!$M$25),H424/1500,IF(AND(H424&gt;=2000,H424&lt;3000,I424&lt;Barem!$M$26),H424/1500,IF(AND(H424&gt;=3000,I424&lt;Barem!$M$27),H424/1500,0))))))),IF(AND(H424&gt;=200,H424&lt;500,I424&lt;Barem!$N$21),H424/1500,IF(AND(H424&gt;=500,H424&lt;750,I424&lt;Barem!$N$22),H424/1500,IF(AND(H424&gt;=750,H424&lt;1000,I424&lt;Barem!$N$23),H424/1500,IF(AND(H424&gt;=1000,H424&lt;1500,I424&lt;Barem!$N$24),H424/1500,IF(AND(H424&gt;=1500,H424&lt;2000,I424&lt;Barem!$N$25),H424/1500,IF(AND(H424&gt;=2000,H424&lt;3000,I424&lt;Barem!$N$26),H424/1500,IF(AND(H424&gt;=3000,I424&lt;Barem!$N$27),H424/1500,0))))))))</f>
        <v>0</v>
      </c>
      <c r="R424" s="19">
        <f>IF(D424&gt;21,VLOOKUP(D424,Barem!$S$1:$T$141,2,1),0)</f>
        <v>1</v>
      </c>
      <c r="S424" s="102">
        <f>IF(D424&lt;1,0,IF(B424="F",VLOOKUP(I424,Barem!$W$2:$Y$13,2,1),VLOOKUP(I424,Barem!$W$14:$Y$25,2,1)))</f>
        <v>0</v>
      </c>
      <c r="T424" s="19">
        <f>VLOOKUP(A424,Participanti!A:C,3,0)</f>
        <v>0</v>
      </c>
      <c r="U424" s="17">
        <f t="shared" si="77"/>
        <v>4.75</v>
      </c>
      <c r="V424" s="49"/>
      <c r="W424" s="146"/>
      <c r="X424" s="104">
        <f t="shared" si="69"/>
        <v>5</v>
      </c>
      <c r="Y424" s="63">
        <f t="shared" si="70"/>
        <v>1</v>
      </c>
      <c r="Z424" s="103" t="str">
        <f>VLOOKUP(A424,Participanti!A:E,5,0)</f>
        <v>Bronze</v>
      </c>
    </row>
    <row r="425" spans="1:26" x14ac:dyDescent="0.2">
      <c r="A425" s="42" t="s">
        <v>391</v>
      </c>
      <c r="B425" s="1" t="str">
        <f>VLOOKUP(A425,Participanti!A:B,2,0)</f>
        <v>M</v>
      </c>
      <c r="C425" s="61">
        <v>7</v>
      </c>
      <c r="D425" s="43">
        <v>30.61</v>
      </c>
      <c r="E425" s="44">
        <v>0.1076388888888889</v>
      </c>
      <c r="F425" s="44">
        <v>0.11399305555555556</v>
      </c>
      <c r="G425" s="59">
        <f t="shared" si="74"/>
        <v>0.11081597222222223</v>
      </c>
      <c r="H425" s="45">
        <v>181</v>
      </c>
      <c r="I425" s="11">
        <f t="shared" si="78"/>
        <v>3.6202539112127484E-3</v>
      </c>
      <c r="J425" s="31">
        <f t="shared" si="79"/>
        <v>5</v>
      </c>
      <c r="K425" s="31">
        <f>IF(J425=0,0,IF(B425="F",VLOOKUP(I425,Barem!$G$2:$H$16,2,1),VLOOKUP(I425,Barem!$G$17:$H$31,2,1)))</f>
        <v>3.75</v>
      </c>
      <c r="L425" s="43">
        <v>0.5</v>
      </c>
      <c r="M425" s="93" t="s">
        <v>82</v>
      </c>
      <c r="N425" s="10">
        <f t="shared" si="76"/>
        <v>0.5</v>
      </c>
      <c r="O425" s="10">
        <f t="shared" si="76"/>
        <v>0.25</v>
      </c>
      <c r="P425" s="10">
        <f t="shared" si="75"/>
        <v>0.25</v>
      </c>
      <c r="Q425" s="33">
        <f>IF(B425="M",IF(AND(H425&gt;=200,H425&lt;500,I425&lt;Barem!$M$21),H425/1500,IF(AND(H425&gt;=500,H425&lt;750,I425&lt;Barem!$M$22),H425/1500,IF(AND(H425&gt;=750,H425&lt;1000,I425&lt;Barem!$M$23),H425/1500,IF(AND(H425&gt;=1000,H425&lt;1500,I425&lt;Barem!$M$24),H425/1500,IF(AND(H425&gt;=1500,H425&lt;2000,I425&lt;Barem!$M$25),H425/1500,IF(AND(H425&gt;=2000,H425&lt;3000,I425&lt;Barem!$M$26),H425/1500,IF(AND(H425&gt;=3000,I425&lt;Barem!$M$27),H425/1500,0))))))),IF(AND(H425&gt;=200,H425&lt;500,I425&lt;Barem!$N$21),H425/1500,IF(AND(H425&gt;=500,H425&lt;750,I425&lt;Barem!$N$22),H425/1500,IF(AND(H425&gt;=750,H425&lt;1000,I425&lt;Barem!$N$23),H425/1500,IF(AND(H425&gt;=1000,H425&lt;1500,I425&lt;Barem!$N$24),H425/1500,IF(AND(H425&gt;=1500,H425&lt;2000,I425&lt;Barem!$N$25),H425/1500,IF(AND(H425&gt;=2000,H425&lt;3000,I425&lt;Barem!$N$26),H425/1500,IF(AND(H425&gt;=3000,I425&lt;Barem!$N$27),H425/1500,0))))))))</f>
        <v>0</v>
      </c>
      <c r="R425" s="19">
        <f>IF(D425&gt;21,VLOOKUP(D425,Barem!$S$1:$T$141,2,1),0)</f>
        <v>0.4</v>
      </c>
      <c r="S425" s="102">
        <f>IF(D425&lt;1,0,IF(B425="F",VLOOKUP(I425,Barem!$W$2:$Y$13,2,1),VLOOKUP(I425,Barem!$W$14:$Y$25,2,1)))</f>
        <v>0</v>
      </c>
      <c r="T425" s="19">
        <f>VLOOKUP(A425,Participanti!A:C,3,0)</f>
        <v>0</v>
      </c>
      <c r="U425" s="17">
        <f t="shared" si="77"/>
        <v>3.9624999999999999</v>
      </c>
      <c r="V425" s="49"/>
      <c r="W425" s="146"/>
      <c r="X425" s="104">
        <f t="shared" si="69"/>
        <v>5</v>
      </c>
      <c r="Y425" s="63">
        <f t="shared" si="70"/>
        <v>1</v>
      </c>
      <c r="Z425" s="103" t="str">
        <f>VLOOKUP(A425,Participanti!A:E,5,0)</f>
        <v>Bronze</v>
      </c>
    </row>
    <row r="426" spans="1:26" x14ac:dyDescent="0.2">
      <c r="A426" s="42" t="s">
        <v>301</v>
      </c>
      <c r="B426" s="1" t="str">
        <f>VLOOKUP(A426,Participanti!A:B,2,0)</f>
        <v>M</v>
      </c>
      <c r="C426" s="61">
        <v>7</v>
      </c>
      <c r="D426" s="43">
        <v>14</v>
      </c>
      <c r="E426" s="44">
        <v>5.8553240740740739E-2</v>
      </c>
      <c r="F426" s="44">
        <v>5.903935185185185E-2</v>
      </c>
      <c r="G426" s="59">
        <f t="shared" si="74"/>
        <v>5.8796296296296291E-2</v>
      </c>
      <c r="H426" s="45">
        <v>124</v>
      </c>
      <c r="I426" s="11">
        <f t="shared" si="78"/>
        <v>4.199735449735449E-3</v>
      </c>
      <c r="J426" s="31">
        <f t="shared" si="79"/>
        <v>3.333333333333333</v>
      </c>
      <c r="K426" s="31">
        <f>IF(J426=0,0,IF(B426="F",VLOOKUP(I426,Barem!$G$2:$H$16,2,1),VLOOKUP(I426,Barem!$G$17:$H$31,2,1)))</f>
        <v>2.5</v>
      </c>
      <c r="L426" s="43">
        <v>1.5</v>
      </c>
      <c r="M426" s="93" t="s">
        <v>82</v>
      </c>
      <c r="N426" s="10">
        <f t="shared" si="76"/>
        <v>0.5</v>
      </c>
      <c r="O426" s="10">
        <f t="shared" si="76"/>
        <v>0.25</v>
      </c>
      <c r="P426" s="10">
        <f t="shared" si="75"/>
        <v>0.25</v>
      </c>
      <c r="Q426" s="33">
        <f>IF(B426="M",IF(AND(H426&gt;=200,H426&lt;500,I426&lt;Barem!$M$21),H426/1500,IF(AND(H426&gt;=500,H426&lt;750,I426&lt;Barem!$M$22),H426/1500,IF(AND(H426&gt;=750,H426&lt;1000,I426&lt;Barem!$M$23),H426/1500,IF(AND(H426&gt;=1000,H426&lt;1500,I426&lt;Barem!$M$24),H426/1500,IF(AND(H426&gt;=1500,H426&lt;2000,I426&lt;Barem!$M$25),H426/1500,IF(AND(H426&gt;=2000,H426&lt;3000,I426&lt;Barem!$M$26),H426/1500,IF(AND(H426&gt;=3000,I426&lt;Barem!$M$27),H426/1500,0))))))),IF(AND(H426&gt;=200,H426&lt;500,I426&lt;Barem!$N$21),H426/1500,IF(AND(H426&gt;=500,H426&lt;750,I426&lt;Barem!$N$22),H426/1500,IF(AND(H426&gt;=750,H426&lt;1000,I426&lt;Barem!$N$23),H426/1500,IF(AND(H426&gt;=1000,H426&lt;1500,I426&lt;Barem!$N$24),H426/1500,IF(AND(H426&gt;=1500,H426&lt;2000,I426&lt;Barem!$N$25),H426/1500,IF(AND(H426&gt;=2000,H426&lt;3000,I426&lt;Barem!$N$26),H426/1500,IF(AND(H426&gt;=3000,I426&lt;Barem!$N$27),H426/1500,0))))))))</f>
        <v>0</v>
      </c>
      <c r="R426" s="19">
        <f>IF(D426&gt;21,VLOOKUP(D426,Barem!$S$1:$T$141,2,1),0)</f>
        <v>0</v>
      </c>
      <c r="S426" s="102">
        <f>IF(D426&lt;1,0,IF(B426="F",VLOOKUP(I426,Barem!$W$2:$Y$13,2,1),VLOOKUP(I426,Barem!$W$14:$Y$25,2,1)))</f>
        <v>0</v>
      </c>
      <c r="T426" s="19">
        <f>VLOOKUP(A426,Participanti!A:C,3,0)</f>
        <v>0</v>
      </c>
      <c r="U426" s="17">
        <f t="shared" si="77"/>
        <v>2.6666666666666665</v>
      </c>
      <c r="V426" s="49"/>
      <c r="W426" s="146"/>
      <c r="X426" s="104">
        <f t="shared" si="69"/>
        <v>4</v>
      </c>
      <c r="Y426" s="63">
        <f t="shared" si="70"/>
        <v>1</v>
      </c>
      <c r="Z426" s="103" t="str">
        <f>VLOOKUP(A426,Participanti!A:E,5,0)</f>
        <v>Bronze</v>
      </c>
    </row>
    <row r="427" spans="1:26" x14ac:dyDescent="0.2">
      <c r="A427" s="42" t="s">
        <v>476</v>
      </c>
      <c r="B427" s="1" t="str">
        <f>VLOOKUP(A427,Participanti!A:B,2,0)</f>
        <v>F</v>
      </c>
      <c r="C427" s="61">
        <v>7</v>
      </c>
      <c r="D427" s="43">
        <v>21.52</v>
      </c>
      <c r="E427" s="44">
        <v>0.10030092592592593</v>
      </c>
      <c r="F427" s="44">
        <v>0.10135416666666666</v>
      </c>
      <c r="G427" s="59">
        <f t="shared" si="74"/>
        <v>0.1008275462962963</v>
      </c>
      <c r="H427" s="45">
        <v>38</v>
      </c>
      <c r="I427" s="11">
        <f t="shared" si="78"/>
        <v>4.685294902244252E-3</v>
      </c>
      <c r="J427" s="31">
        <f t="shared" si="79"/>
        <v>5</v>
      </c>
      <c r="K427" s="31">
        <f>IF(J427=0,0,IF(B427="F",VLOOKUP(I427,Barem!$G$2:$H$16,2,1),VLOOKUP(I427,Barem!$G$17:$H$31,2,1)))</f>
        <v>2.5</v>
      </c>
      <c r="L427" s="43">
        <v>4.5</v>
      </c>
      <c r="M427" s="93" t="s">
        <v>82</v>
      </c>
      <c r="N427" s="10">
        <f t="shared" si="76"/>
        <v>0.5</v>
      </c>
      <c r="O427" s="10">
        <f t="shared" si="76"/>
        <v>0.25</v>
      </c>
      <c r="P427" s="10">
        <f t="shared" si="75"/>
        <v>0.25</v>
      </c>
      <c r="Q427" s="33">
        <f>IF(B427="M",IF(AND(H427&gt;=200,H427&lt;500,I427&lt;Barem!$M$21),H427/1500,IF(AND(H427&gt;=500,H427&lt;750,I427&lt;Barem!$M$22),H427/1500,IF(AND(H427&gt;=750,H427&lt;1000,I427&lt;Barem!$M$23),H427/1500,IF(AND(H427&gt;=1000,H427&lt;1500,I427&lt;Barem!$M$24),H427/1500,IF(AND(H427&gt;=1500,H427&lt;2000,I427&lt;Barem!$M$25),H427/1500,IF(AND(H427&gt;=2000,H427&lt;3000,I427&lt;Barem!$M$26),H427/1500,IF(AND(H427&gt;=3000,I427&lt;Barem!$M$27),H427/1500,0))))))),IF(AND(H427&gt;=200,H427&lt;500,I427&lt;Barem!$N$21),H427/1500,IF(AND(H427&gt;=500,H427&lt;750,I427&lt;Barem!$N$22),H427/1500,IF(AND(H427&gt;=750,H427&lt;1000,I427&lt;Barem!$N$23),H427/1500,IF(AND(H427&gt;=1000,H427&lt;1500,I427&lt;Barem!$N$24),H427/1500,IF(AND(H427&gt;=1500,H427&lt;2000,I427&lt;Barem!$N$25),H427/1500,IF(AND(H427&gt;=2000,H427&lt;3000,I427&lt;Barem!$N$26),H427/1500,IF(AND(H427&gt;=3000,I427&lt;Barem!$N$27),H427/1500,0))))))))</f>
        <v>0</v>
      </c>
      <c r="R427" s="19">
        <f>IF(D427&gt;21,VLOOKUP(D427,Barem!$S$1:$T$141,2,1),0)</f>
        <v>0</v>
      </c>
      <c r="S427" s="102">
        <f>IF(D427&lt;1,0,IF(B427="F",VLOOKUP(I427,Barem!$W$2:$Y$13,2,1),VLOOKUP(I427,Barem!$W$14:$Y$25,2,1)))</f>
        <v>0</v>
      </c>
      <c r="T427" s="19">
        <f>VLOOKUP(A427,Participanti!A:C,3,0)</f>
        <v>0</v>
      </c>
      <c r="U427" s="17">
        <f t="shared" si="77"/>
        <v>4.25</v>
      </c>
      <c r="V427" s="49"/>
      <c r="W427" s="146"/>
      <c r="X427" s="104">
        <f t="shared" si="69"/>
        <v>4</v>
      </c>
      <c r="Y427" s="63">
        <f t="shared" si="70"/>
        <v>1</v>
      </c>
      <c r="Z427" s="103" t="str">
        <f>VLOOKUP(A427,Participanti!A:E,5,0)</f>
        <v>Bronze</v>
      </c>
    </row>
    <row r="428" spans="1:26" x14ac:dyDescent="0.2">
      <c r="A428" s="42" t="s">
        <v>470</v>
      </c>
      <c r="B428" s="1" t="str">
        <f>VLOOKUP(A428,Participanti!A:B,2,0)</f>
        <v>M</v>
      </c>
      <c r="C428" s="61">
        <v>7</v>
      </c>
      <c r="D428" s="43">
        <v>16.329999999999998</v>
      </c>
      <c r="E428" s="44">
        <v>5.5740740740740743E-2</v>
      </c>
      <c r="F428" s="44">
        <v>5.5810185185185185E-2</v>
      </c>
      <c r="G428" s="59">
        <v>5.5775462962962964E-2</v>
      </c>
      <c r="H428" s="186">
        <v>33</v>
      </c>
      <c r="I428" s="11">
        <f t="shared" si="78"/>
        <v>3.4155213082034887E-3</v>
      </c>
      <c r="J428" s="31">
        <f t="shared" si="79"/>
        <v>3.8880952380952376</v>
      </c>
      <c r="K428" s="31">
        <f>IF(J428=0,0,IF(B428="F",VLOOKUP(I428,Barem!$G$2:$H$16,2,1),VLOOKUP(I428,Barem!$G$17:$H$31,2,1)))</f>
        <v>4</v>
      </c>
      <c r="L428" s="43">
        <v>4</v>
      </c>
      <c r="M428" s="93" t="s">
        <v>83</v>
      </c>
      <c r="N428" s="10">
        <f t="shared" si="76"/>
        <v>0.25</v>
      </c>
      <c r="O428" s="10">
        <f t="shared" si="76"/>
        <v>0.25</v>
      </c>
      <c r="P428" s="10">
        <f t="shared" si="75"/>
        <v>0.5</v>
      </c>
      <c r="Q428" s="33">
        <f>IF(B428="M",IF(AND(H428&gt;=200,H428&lt;500,I428&lt;Barem!$M$21),H428/1500,IF(AND(H428&gt;=500,H428&lt;750,I428&lt;Barem!$M$22),H428/1500,IF(AND(H428&gt;=750,H428&lt;1000,I428&lt;Barem!$M$23),H428/1500,IF(AND(H428&gt;=1000,H428&lt;1500,I428&lt;Barem!$M$24),H428/1500,IF(AND(H428&gt;=1500,H428&lt;2000,I428&lt;Barem!$M$25),H428/1500,IF(AND(H428&gt;=2000,H428&lt;3000,I428&lt;Barem!$M$26),H428/1500,IF(AND(H428&gt;=3000,I428&lt;Barem!$M$27),H428/1500,0))))))),IF(AND(H428&gt;=200,H428&lt;500,I428&lt;Barem!$N$21),H428/1500,IF(AND(H428&gt;=500,H428&lt;750,I428&lt;Barem!$N$22),H428/1500,IF(AND(H428&gt;=750,H428&lt;1000,I428&lt;Barem!$N$23),H428/1500,IF(AND(H428&gt;=1000,H428&lt;1500,I428&lt;Barem!$N$24),H428/1500,IF(AND(H428&gt;=1500,H428&lt;2000,I428&lt;Barem!$N$25),H428/1500,IF(AND(H428&gt;=2000,H428&lt;3000,I428&lt;Barem!$N$26),H428/1500,IF(AND(H428&gt;=3000,I428&lt;Barem!$N$27),H428/1500,0))))))))</f>
        <v>0</v>
      </c>
      <c r="R428" s="19">
        <f>IF(D428&gt;21,VLOOKUP(D428,Barem!$S$1:$T$141,2,1),0)</f>
        <v>0</v>
      </c>
      <c r="S428" s="102">
        <f>IF(D428&lt;1,0,IF(B428="F",VLOOKUP(I428,Barem!$W$2:$Y$13,2,1),VLOOKUP(I428,Barem!$W$14:$Y$25,2,1)))</f>
        <v>0</v>
      </c>
      <c r="T428" s="19">
        <f>VLOOKUP(A428,Participanti!A:C,3,0)</f>
        <v>0</v>
      </c>
      <c r="U428" s="17">
        <f t="shared" si="77"/>
        <v>3.9720238095238094</v>
      </c>
      <c r="V428" s="49"/>
      <c r="W428" s="146"/>
      <c r="X428" s="104">
        <f t="shared" si="69"/>
        <v>5</v>
      </c>
      <c r="Y428" s="63">
        <f t="shared" si="70"/>
        <v>1</v>
      </c>
      <c r="Z428" s="103" t="str">
        <f>VLOOKUP(A428,Participanti!A:E,5,0)</f>
        <v>Silver</v>
      </c>
    </row>
    <row r="429" spans="1:26" x14ac:dyDescent="0.2">
      <c r="A429" s="42" t="s">
        <v>330</v>
      </c>
      <c r="B429" s="1" t="str">
        <f>VLOOKUP(A429,Participanti!A:B,2,0)</f>
        <v>M</v>
      </c>
      <c r="C429" s="61">
        <v>7</v>
      </c>
      <c r="D429" s="43">
        <v>16.37</v>
      </c>
      <c r="E429" s="44">
        <v>4.880787037037037E-2</v>
      </c>
      <c r="F429" s="44">
        <v>5.2384259259259262E-2</v>
      </c>
      <c r="G429" s="59">
        <v>5.0596064814814816E-2</v>
      </c>
      <c r="H429" s="186">
        <v>28</v>
      </c>
      <c r="I429" s="11">
        <f t="shared" si="78"/>
        <v>3.0907797687730492E-3</v>
      </c>
      <c r="J429" s="31">
        <f t="shared" si="79"/>
        <v>3.8976190476190475</v>
      </c>
      <c r="K429" s="31">
        <f>IF(J429=0,0,IF(B429="F",VLOOKUP(I429,Barem!$G$2:$H$16,2,1),VLOOKUP(I429,Barem!$G$17:$H$31,2,1)))</f>
        <v>4.5</v>
      </c>
      <c r="L429" s="43">
        <v>2.25</v>
      </c>
      <c r="M429" s="93" t="s">
        <v>80</v>
      </c>
      <c r="N429" s="10">
        <f t="shared" si="76"/>
        <v>0.25</v>
      </c>
      <c r="O429" s="10">
        <f t="shared" si="76"/>
        <v>0.5</v>
      </c>
      <c r="P429" s="10">
        <f t="shared" si="75"/>
        <v>0.25</v>
      </c>
      <c r="Q429" s="33">
        <f>IF(B429="M",IF(AND(H429&gt;=200,H429&lt;500,I429&lt;Barem!$M$21),H429/1500,IF(AND(H429&gt;=500,H429&lt;750,I429&lt;Barem!$M$22),H429/1500,IF(AND(H429&gt;=750,H429&lt;1000,I429&lt;Barem!$M$23),H429/1500,IF(AND(H429&gt;=1000,H429&lt;1500,I429&lt;Barem!$M$24),H429/1500,IF(AND(H429&gt;=1500,H429&lt;2000,I429&lt;Barem!$M$25),H429/1500,IF(AND(H429&gt;=2000,H429&lt;3000,I429&lt;Barem!$M$26),H429/1500,IF(AND(H429&gt;=3000,I429&lt;Barem!$M$27),H429/1500,0))))))),IF(AND(H429&gt;=200,H429&lt;500,I429&lt;Barem!$N$21),H429/1500,IF(AND(H429&gt;=500,H429&lt;750,I429&lt;Barem!$N$22),H429/1500,IF(AND(H429&gt;=750,H429&lt;1000,I429&lt;Barem!$N$23),H429/1500,IF(AND(H429&gt;=1000,H429&lt;1500,I429&lt;Barem!$N$24),H429/1500,IF(AND(H429&gt;=1500,H429&lt;2000,I429&lt;Barem!$N$25),H429/1500,IF(AND(H429&gt;=2000,H429&lt;3000,I429&lt;Barem!$N$26),H429/1500,IF(AND(H429&gt;=3000,I429&lt;Barem!$N$27),H429/1500,0))))))))</f>
        <v>0</v>
      </c>
      <c r="R429" s="19">
        <f>IF(D429&gt;21,VLOOKUP(D429,Barem!$S$1:$T$141,2,1),0)</f>
        <v>0</v>
      </c>
      <c r="S429" s="102">
        <f>IF(D429&lt;1,0,IF(B429="F",VLOOKUP(I429,Barem!$W$2:$Y$13,2,1),VLOOKUP(I429,Barem!$W$14:$Y$25,2,1)))</f>
        <v>0</v>
      </c>
      <c r="T429" s="19">
        <f>VLOOKUP(A429,Participanti!A:C,3,0)</f>
        <v>0</v>
      </c>
      <c r="U429" s="17">
        <f t="shared" si="77"/>
        <v>3.7869047619047618</v>
      </c>
      <c r="V429" s="49"/>
      <c r="W429" s="146"/>
      <c r="X429" s="104">
        <f t="shared" si="69"/>
        <v>5</v>
      </c>
      <c r="Y429" s="63">
        <f t="shared" si="70"/>
        <v>1</v>
      </c>
      <c r="Z429" s="103" t="str">
        <f>VLOOKUP(A429,Participanti!A:E,5,0)</f>
        <v>Silver</v>
      </c>
    </row>
    <row r="430" spans="1:26" x14ac:dyDescent="0.2">
      <c r="A430" s="42" t="s">
        <v>204</v>
      </c>
      <c r="B430" s="1" t="str">
        <f>VLOOKUP(A430,Participanti!A:B,2,0)</f>
        <v>M</v>
      </c>
      <c r="C430" s="61">
        <v>7</v>
      </c>
      <c r="D430" s="43">
        <v>4.03</v>
      </c>
      <c r="E430" s="44">
        <v>1.4155092592592592E-2</v>
      </c>
      <c r="F430" s="44">
        <v>1.4155092592592592E-2</v>
      </c>
      <c r="G430" s="59">
        <v>1.4155092592592592E-2</v>
      </c>
      <c r="H430" s="186">
        <v>2</v>
      </c>
      <c r="I430" s="11">
        <f t="shared" si="78"/>
        <v>3.5124299237202462E-3</v>
      </c>
      <c r="J430" s="31">
        <f t="shared" si="79"/>
        <v>0.95952380952380956</v>
      </c>
      <c r="K430" s="31">
        <f>IF(J430=0,0,IF(B430="F",VLOOKUP(I430,Barem!$G$2:$H$16,2,1),VLOOKUP(I430,Barem!$G$17:$H$31,2,1)))</f>
        <v>3.75</v>
      </c>
      <c r="L430" s="43">
        <v>2</v>
      </c>
      <c r="M430" s="93" t="s">
        <v>80</v>
      </c>
      <c r="N430" s="10">
        <f t="shared" si="76"/>
        <v>0.25</v>
      </c>
      <c r="O430" s="10">
        <f t="shared" si="76"/>
        <v>0.5</v>
      </c>
      <c r="P430" s="10">
        <f t="shared" si="75"/>
        <v>0.25</v>
      </c>
      <c r="Q430" s="33">
        <f>IF(B430="M",IF(AND(H430&gt;=200,H430&lt;500,I430&lt;Barem!$M$21),H430/1500,IF(AND(H430&gt;=500,H430&lt;750,I430&lt;Barem!$M$22),H430/1500,IF(AND(H430&gt;=750,H430&lt;1000,I430&lt;Barem!$M$23),H430/1500,IF(AND(H430&gt;=1000,H430&lt;1500,I430&lt;Barem!$M$24),H430/1500,IF(AND(H430&gt;=1500,H430&lt;2000,I430&lt;Barem!$M$25),H430/1500,IF(AND(H430&gt;=2000,H430&lt;3000,I430&lt;Barem!$M$26),H430/1500,IF(AND(H430&gt;=3000,I430&lt;Barem!$M$27),H430/1500,0))))))),IF(AND(H430&gt;=200,H430&lt;500,I430&lt;Barem!$N$21),H430/1500,IF(AND(H430&gt;=500,H430&lt;750,I430&lt;Barem!$N$22),H430/1500,IF(AND(H430&gt;=750,H430&lt;1000,I430&lt;Barem!$N$23),H430/1500,IF(AND(H430&gt;=1000,H430&lt;1500,I430&lt;Barem!$N$24),H430/1500,IF(AND(H430&gt;=1500,H430&lt;2000,I430&lt;Barem!$N$25),H430/1500,IF(AND(H430&gt;=2000,H430&lt;3000,I430&lt;Barem!$N$26),H430/1500,IF(AND(H430&gt;=3000,I430&lt;Barem!$N$27),H430/1500,0))))))))</f>
        <v>0</v>
      </c>
      <c r="R430" s="19">
        <f>IF(D430&gt;21,VLOOKUP(D430,Barem!$S$1:$T$141,2,1),0)</f>
        <v>0</v>
      </c>
      <c r="S430" s="102">
        <f>IF(D430&lt;1,0,IF(B430="F",VLOOKUP(I430,Barem!$W$2:$Y$13,2,1),VLOOKUP(I430,Barem!$W$14:$Y$25,2,1)))</f>
        <v>0</v>
      </c>
      <c r="T430" s="19">
        <f>VLOOKUP(A430,Participanti!A:C,3,0)</f>
        <v>0</v>
      </c>
      <c r="U430" s="17">
        <f t="shared" si="77"/>
        <v>2.6148809523809522</v>
      </c>
      <c r="V430" s="49"/>
      <c r="W430" s="146"/>
      <c r="X430" s="104">
        <f t="shared" si="69"/>
        <v>5</v>
      </c>
      <c r="Y430" s="63">
        <f t="shared" si="70"/>
        <v>1</v>
      </c>
      <c r="Z430" s="103" t="str">
        <f>VLOOKUP(A430,Participanti!A:E,5,0)</f>
        <v>Silver</v>
      </c>
    </row>
    <row r="431" spans="1:26" x14ac:dyDescent="0.2">
      <c r="A431" s="42" t="s">
        <v>206</v>
      </c>
      <c r="B431" s="1" t="str">
        <f>VLOOKUP(A431,Participanti!A:B,2,0)</f>
        <v>M</v>
      </c>
      <c r="C431" s="61">
        <v>7</v>
      </c>
      <c r="D431" s="43">
        <v>21.21</v>
      </c>
      <c r="E431" s="44">
        <v>7.1319444444444449E-2</v>
      </c>
      <c r="F431" s="44">
        <v>7.1319444444444449E-2</v>
      </c>
      <c r="G431" s="59">
        <v>7.1319444444444449E-2</v>
      </c>
      <c r="H431" s="186">
        <v>158</v>
      </c>
      <c r="I431" s="11">
        <f t="shared" si="78"/>
        <v>3.3625386348158626E-3</v>
      </c>
      <c r="J431" s="31">
        <f t="shared" si="79"/>
        <v>5</v>
      </c>
      <c r="K431" s="31">
        <f>IF(J431=0,0,IF(B431="F",VLOOKUP(I431,Barem!$G$2:$H$16,2,1),VLOOKUP(I431,Barem!$G$17:$H$31,2,1)))</f>
        <v>4</v>
      </c>
      <c r="L431" s="43">
        <v>3.75</v>
      </c>
      <c r="M431" s="93" t="s">
        <v>80</v>
      </c>
      <c r="N431" s="10">
        <f t="shared" si="76"/>
        <v>0.25</v>
      </c>
      <c r="O431" s="10">
        <f t="shared" si="76"/>
        <v>0.5</v>
      </c>
      <c r="P431" s="10">
        <f t="shared" si="75"/>
        <v>0.25</v>
      </c>
      <c r="Q431" s="33">
        <f>IF(B431="M",IF(AND(H431&gt;=200,H431&lt;500,I431&lt;Barem!$M$21),H431/1500,IF(AND(H431&gt;=500,H431&lt;750,I431&lt;Barem!$M$22),H431/1500,IF(AND(H431&gt;=750,H431&lt;1000,I431&lt;Barem!$M$23),H431/1500,IF(AND(H431&gt;=1000,H431&lt;1500,I431&lt;Barem!$M$24),H431/1500,IF(AND(H431&gt;=1500,H431&lt;2000,I431&lt;Barem!$M$25),H431/1500,IF(AND(H431&gt;=2000,H431&lt;3000,I431&lt;Barem!$M$26),H431/1500,IF(AND(H431&gt;=3000,I431&lt;Barem!$M$27),H431/1500,0))))))),IF(AND(H431&gt;=200,H431&lt;500,I431&lt;Barem!$N$21),H431/1500,IF(AND(H431&gt;=500,H431&lt;750,I431&lt;Barem!$N$22),H431/1500,IF(AND(H431&gt;=750,H431&lt;1000,I431&lt;Barem!$N$23),H431/1500,IF(AND(H431&gt;=1000,H431&lt;1500,I431&lt;Barem!$N$24),H431/1500,IF(AND(H431&gt;=1500,H431&lt;2000,I431&lt;Barem!$N$25),H431/1500,IF(AND(H431&gt;=2000,H431&lt;3000,I431&lt;Barem!$N$26),H431/1500,IF(AND(H431&gt;=3000,I431&lt;Barem!$N$27),H431/1500,0))))))))</f>
        <v>0</v>
      </c>
      <c r="R431" s="19">
        <f>IF(D431&gt;21,VLOOKUP(D431,Barem!$S$1:$T$141,2,1),0)</f>
        <v>0</v>
      </c>
      <c r="S431" s="102">
        <f>IF(D431&lt;1,0,IF(B431="F",VLOOKUP(I431,Barem!$W$2:$Y$13,2,1),VLOOKUP(I431,Barem!$W$14:$Y$25,2,1)))</f>
        <v>0</v>
      </c>
      <c r="T431" s="19">
        <f>VLOOKUP(A431,Participanti!A:C,3,0)</f>
        <v>0</v>
      </c>
      <c r="U431" s="17">
        <f t="shared" si="77"/>
        <v>4.1875</v>
      </c>
      <c r="V431" s="49"/>
      <c r="W431" s="146"/>
      <c r="X431" s="104">
        <f t="shared" si="69"/>
        <v>5</v>
      </c>
      <c r="Y431" s="63">
        <f t="shared" si="70"/>
        <v>1</v>
      </c>
      <c r="Z431" s="103" t="str">
        <f>VLOOKUP(A431,Participanti!A:E,5,0)</f>
        <v>Silver</v>
      </c>
    </row>
    <row r="432" spans="1:26" x14ac:dyDescent="0.2">
      <c r="A432" s="42" t="s">
        <v>338</v>
      </c>
      <c r="B432" s="1" t="str">
        <f>VLOOKUP(A432,Participanti!A:B,2,0)</f>
        <v>F</v>
      </c>
      <c r="C432" s="61">
        <v>7</v>
      </c>
      <c r="D432" s="43">
        <v>10.029999999999999</v>
      </c>
      <c r="E432" s="44" t="s">
        <v>545</v>
      </c>
      <c r="F432" s="44">
        <v>3.7488425925925925E-2</v>
      </c>
      <c r="G432" s="59">
        <v>3.7488425925925925E-2</v>
      </c>
      <c r="H432" s="186">
        <v>39</v>
      </c>
      <c r="I432" s="11">
        <f t="shared" si="78"/>
        <v>3.7376297034821464E-3</v>
      </c>
      <c r="J432" s="31">
        <f t="shared" si="79"/>
        <v>2.5074999999999998</v>
      </c>
      <c r="K432" s="31">
        <f>IF(J432=0,0,IF(B432="F",VLOOKUP(I432,Barem!$G$2:$H$16,2,1),VLOOKUP(I432,Barem!$G$17:$H$31,2,1)))</f>
        <v>4</v>
      </c>
      <c r="L432" s="43">
        <v>3.5</v>
      </c>
      <c r="M432" s="93" t="s">
        <v>83</v>
      </c>
      <c r="N432" s="10">
        <f t="shared" si="76"/>
        <v>0.25</v>
      </c>
      <c r="O432" s="10">
        <f t="shared" si="76"/>
        <v>0.25</v>
      </c>
      <c r="P432" s="10">
        <f t="shared" si="75"/>
        <v>0.5</v>
      </c>
      <c r="Q432" s="33">
        <f>IF(B432="M",IF(AND(H432&gt;=200,H432&lt;500,I432&lt;Barem!$M$21),H432/1500,IF(AND(H432&gt;=500,H432&lt;750,I432&lt;Barem!$M$22),H432/1500,IF(AND(H432&gt;=750,H432&lt;1000,I432&lt;Barem!$M$23),H432/1500,IF(AND(H432&gt;=1000,H432&lt;1500,I432&lt;Barem!$M$24),H432/1500,IF(AND(H432&gt;=1500,H432&lt;2000,I432&lt;Barem!$M$25),H432/1500,IF(AND(H432&gt;=2000,H432&lt;3000,I432&lt;Barem!$M$26),H432/1500,IF(AND(H432&gt;=3000,I432&lt;Barem!$M$27),H432/1500,0))))))),IF(AND(H432&gt;=200,H432&lt;500,I432&lt;Barem!$N$21),H432/1500,IF(AND(H432&gt;=500,H432&lt;750,I432&lt;Barem!$N$22),H432/1500,IF(AND(H432&gt;=750,H432&lt;1000,I432&lt;Barem!$N$23),H432/1500,IF(AND(H432&gt;=1000,H432&lt;1500,I432&lt;Barem!$N$24),H432/1500,IF(AND(H432&gt;=1500,H432&lt;2000,I432&lt;Barem!$N$25),H432/1500,IF(AND(H432&gt;=2000,H432&lt;3000,I432&lt;Barem!$N$26),H432/1500,IF(AND(H432&gt;=3000,I432&lt;Barem!$N$27),H432/1500,0))))))))</f>
        <v>0</v>
      </c>
      <c r="R432" s="19">
        <f>IF(D432&gt;21,VLOOKUP(D432,Barem!$S$1:$T$141,2,1),0)</f>
        <v>0</v>
      </c>
      <c r="S432" s="102">
        <f>IF(D432&lt;1,0,IF(B432="F",VLOOKUP(I432,Barem!$W$2:$Y$13,2,1),VLOOKUP(I432,Barem!$W$14:$Y$25,2,1)))</f>
        <v>0</v>
      </c>
      <c r="T432" s="19">
        <f>VLOOKUP(A432,Participanti!A:C,3,0)</f>
        <v>0</v>
      </c>
      <c r="U432" s="17">
        <f t="shared" si="77"/>
        <v>3.3768750000000001</v>
      </c>
      <c r="V432" s="49"/>
      <c r="W432" s="146"/>
      <c r="X432" s="104">
        <f t="shared" si="69"/>
        <v>3</v>
      </c>
      <c r="Y432" s="63">
        <f t="shared" si="70"/>
        <v>1</v>
      </c>
      <c r="Z432" s="103" t="str">
        <f>VLOOKUP(A432,Participanti!A:E,5,0)</f>
        <v>Silver</v>
      </c>
    </row>
    <row r="433" spans="1:26" x14ac:dyDescent="0.2">
      <c r="A433" s="42" t="s">
        <v>350</v>
      </c>
      <c r="B433" s="1" t="str">
        <f>VLOOKUP(A433,Participanti!A:B,2,0)</f>
        <v>M</v>
      </c>
      <c r="C433" s="61">
        <v>7</v>
      </c>
      <c r="D433" s="43">
        <v>21.14</v>
      </c>
      <c r="E433" s="44">
        <v>5.7766203703703702E-2</v>
      </c>
      <c r="F433" s="44">
        <v>5.7766203703703702E-2</v>
      </c>
      <c r="G433" s="59">
        <v>5.7766203703703702E-2</v>
      </c>
      <c r="H433" s="186">
        <v>101</v>
      </c>
      <c r="I433" s="11">
        <f t="shared" si="78"/>
        <v>2.7325545744419917E-3</v>
      </c>
      <c r="J433" s="31">
        <f t="shared" si="79"/>
        <v>5</v>
      </c>
      <c r="K433" s="31">
        <f>IF(J433=0,0,IF(B433="F",VLOOKUP(I433,Barem!$G$2:$H$16,2,1),VLOOKUP(I433,Barem!$G$17:$H$31,2,1)))</f>
        <v>5</v>
      </c>
      <c r="L433" s="43">
        <v>2.5</v>
      </c>
      <c r="M433" s="93" t="s">
        <v>80</v>
      </c>
      <c r="N433" s="10">
        <f t="shared" si="76"/>
        <v>0.25</v>
      </c>
      <c r="O433" s="10">
        <f t="shared" si="76"/>
        <v>0.5</v>
      </c>
      <c r="P433" s="10">
        <f t="shared" si="75"/>
        <v>0.25</v>
      </c>
      <c r="Q433" s="33">
        <f>IF(B433="M",IF(AND(H433&gt;=200,H433&lt;500,I433&lt;Barem!$M$21),H433/1500,IF(AND(H433&gt;=500,H433&lt;750,I433&lt;Barem!$M$22),H433/1500,IF(AND(H433&gt;=750,H433&lt;1000,I433&lt;Barem!$M$23),H433/1500,IF(AND(H433&gt;=1000,H433&lt;1500,I433&lt;Barem!$M$24),H433/1500,IF(AND(H433&gt;=1500,H433&lt;2000,I433&lt;Barem!$M$25),H433/1500,IF(AND(H433&gt;=2000,H433&lt;3000,I433&lt;Barem!$M$26),H433/1500,IF(AND(H433&gt;=3000,I433&lt;Barem!$M$27),H433/1500,0))))))),IF(AND(H433&gt;=200,H433&lt;500,I433&lt;Barem!$N$21),H433/1500,IF(AND(H433&gt;=500,H433&lt;750,I433&lt;Barem!$N$22),H433/1500,IF(AND(H433&gt;=750,H433&lt;1000,I433&lt;Barem!$N$23),H433/1500,IF(AND(H433&gt;=1000,H433&lt;1500,I433&lt;Barem!$N$24),H433/1500,IF(AND(H433&gt;=1500,H433&lt;2000,I433&lt;Barem!$N$25),H433/1500,IF(AND(H433&gt;=2000,H433&lt;3000,I433&lt;Barem!$N$26),H433/1500,IF(AND(H433&gt;=3000,I433&lt;Barem!$N$27),H433/1500,0))))))))</f>
        <v>0</v>
      </c>
      <c r="R433" s="19">
        <f>IF(D433&gt;21,VLOOKUP(D433,Barem!$S$1:$T$141,2,1),0)</f>
        <v>0</v>
      </c>
      <c r="S433" s="102">
        <f>IF(D433&lt;1,0,IF(B433="F",VLOOKUP(I433,Barem!$W$2:$Y$13,2,1),VLOOKUP(I433,Barem!$W$14:$Y$25,2,1)))</f>
        <v>0.15000000000000002</v>
      </c>
      <c r="T433" s="19">
        <f>VLOOKUP(A433,Participanti!A:C,3,0)</f>
        <v>0</v>
      </c>
      <c r="U433" s="17">
        <f t="shared" si="77"/>
        <v>4.5250000000000004</v>
      </c>
      <c r="V433" s="49"/>
      <c r="W433" s="146" t="s">
        <v>546</v>
      </c>
      <c r="X433" s="104">
        <f t="shared" si="69"/>
        <v>4</v>
      </c>
      <c r="Y433" s="63">
        <f t="shared" si="70"/>
        <v>1</v>
      </c>
      <c r="Z433" s="103" t="str">
        <f>VLOOKUP(A433,Participanti!A:E,5,0)</f>
        <v>Silver</v>
      </c>
    </row>
    <row r="434" spans="1:26" x14ac:dyDescent="0.2">
      <c r="A434" s="42" t="s">
        <v>109</v>
      </c>
      <c r="B434" s="1" t="str">
        <f>VLOOKUP(A434,Participanti!A:B,2,0)</f>
        <v>M</v>
      </c>
      <c r="C434" s="61">
        <v>7</v>
      </c>
      <c r="D434" s="43">
        <v>17.41</v>
      </c>
      <c r="E434" s="44">
        <v>6.2638888888888883E-2</v>
      </c>
      <c r="F434" s="44">
        <v>6.2638888888888883E-2</v>
      </c>
      <c r="G434" s="59">
        <v>6.2638888888888883E-2</v>
      </c>
      <c r="H434" s="186">
        <v>23</v>
      </c>
      <c r="I434" s="11">
        <f t="shared" si="78"/>
        <v>3.5978684025783389E-3</v>
      </c>
      <c r="J434" s="31">
        <f t="shared" si="79"/>
        <v>4.1452380952380947</v>
      </c>
      <c r="K434" s="31">
        <f>IF(J434=0,0,IF(B434="F",VLOOKUP(I434,Barem!$G$2:$H$16,2,1),VLOOKUP(I434,Barem!$G$17:$H$31,2,1)))</f>
        <v>3.75</v>
      </c>
      <c r="L434" s="43">
        <v>2.25</v>
      </c>
      <c r="M434" s="93" t="s">
        <v>80</v>
      </c>
      <c r="N434" s="10">
        <f t="shared" si="76"/>
        <v>0.25</v>
      </c>
      <c r="O434" s="10">
        <f t="shared" si="76"/>
        <v>0.5</v>
      </c>
      <c r="P434" s="10">
        <f t="shared" si="75"/>
        <v>0.25</v>
      </c>
      <c r="Q434" s="33">
        <f>IF(B434="M",IF(AND(H434&gt;=200,H434&lt;500,I434&lt;Barem!$M$21),H434/1500,IF(AND(H434&gt;=500,H434&lt;750,I434&lt;Barem!$M$22),H434/1500,IF(AND(H434&gt;=750,H434&lt;1000,I434&lt;Barem!$M$23),H434/1500,IF(AND(H434&gt;=1000,H434&lt;1500,I434&lt;Barem!$M$24),H434/1500,IF(AND(H434&gt;=1500,H434&lt;2000,I434&lt;Barem!$M$25),H434/1500,IF(AND(H434&gt;=2000,H434&lt;3000,I434&lt;Barem!$M$26),H434/1500,IF(AND(H434&gt;=3000,I434&lt;Barem!$M$27),H434/1500,0))))))),IF(AND(H434&gt;=200,H434&lt;500,I434&lt;Barem!$N$21),H434/1500,IF(AND(H434&gt;=500,H434&lt;750,I434&lt;Barem!$N$22),H434/1500,IF(AND(H434&gt;=750,H434&lt;1000,I434&lt;Barem!$N$23),H434/1500,IF(AND(H434&gt;=1000,H434&lt;1500,I434&lt;Barem!$N$24),H434/1500,IF(AND(H434&gt;=1500,H434&lt;2000,I434&lt;Barem!$N$25),H434/1500,IF(AND(H434&gt;=2000,H434&lt;3000,I434&lt;Barem!$N$26),H434/1500,IF(AND(H434&gt;=3000,I434&lt;Barem!$N$27),H434/1500,0))))))))</f>
        <v>0</v>
      </c>
      <c r="R434" s="19">
        <f>IF(D434&gt;21,VLOOKUP(D434,Barem!$S$1:$T$141,2,1),0)</f>
        <v>0</v>
      </c>
      <c r="S434" s="102">
        <f>IF(D434&lt;1,0,IF(B434="F",VLOOKUP(I434,Barem!$W$2:$Y$13,2,1),VLOOKUP(I434,Barem!$W$14:$Y$25,2,1)))</f>
        <v>0</v>
      </c>
      <c r="T434" s="19">
        <f>VLOOKUP(A434,Participanti!A:C,3,0)</f>
        <v>0</v>
      </c>
      <c r="U434" s="17">
        <f t="shared" si="77"/>
        <v>3.4738095238095239</v>
      </c>
      <c r="V434" s="49"/>
      <c r="W434" s="146"/>
      <c r="X434" s="104">
        <f t="shared" si="69"/>
        <v>5</v>
      </c>
      <c r="Y434" s="63">
        <f t="shared" si="70"/>
        <v>1</v>
      </c>
      <c r="Z434" s="103" t="str">
        <f>VLOOKUP(A434,Participanti!A:E,5,0)</f>
        <v>Silver</v>
      </c>
    </row>
    <row r="435" spans="1:26" x14ac:dyDescent="0.2">
      <c r="A435" s="42" t="s">
        <v>342</v>
      </c>
      <c r="B435" s="1" t="str">
        <f>VLOOKUP(A435,Participanti!A:B,2,0)</f>
        <v>M</v>
      </c>
      <c r="C435" s="61">
        <v>7</v>
      </c>
      <c r="D435" s="43">
        <v>17.02</v>
      </c>
      <c r="E435" s="44">
        <v>6.7546296296296299E-2</v>
      </c>
      <c r="F435" s="44">
        <v>6.9467592592592595E-2</v>
      </c>
      <c r="G435" s="59">
        <v>6.850694444444444E-2</v>
      </c>
      <c r="H435" s="186">
        <v>13</v>
      </c>
      <c r="I435" s="11">
        <f t="shared" si="78"/>
        <v>4.0250848674761716E-3</v>
      </c>
      <c r="J435" s="31">
        <f t="shared" si="79"/>
        <v>4.0523809523809522</v>
      </c>
      <c r="K435" s="31">
        <f>IF(J435=0,0,IF(B435="F",VLOOKUP(I435,Barem!$G$2:$H$16,2,1),VLOOKUP(I435,Barem!$G$17:$H$31,2,1)))</f>
        <v>3</v>
      </c>
      <c r="L435" s="43">
        <v>4.25</v>
      </c>
      <c r="M435" s="93" t="s">
        <v>83</v>
      </c>
      <c r="N435" s="10">
        <f t="shared" si="76"/>
        <v>0.25</v>
      </c>
      <c r="O435" s="10">
        <f t="shared" si="76"/>
        <v>0.25</v>
      </c>
      <c r="P435" s="10">
        <f t="shared" si="75"/>
        <v>0.5</v>
      </c>
      <c r="Q435" s="33">
        <f>IF(B435="M",IF(AND(H435&gt;=200,H435&lt;500,I435&lt;Barem!$M$21),H435/1500,IF(AND(H435&gt;=500,H435&lt;750,I435&lt;Barem!$M$22),H435/1500,IF(AND(H435&gt;=750,H435&lt;1000,I435&lt;Barem!$M$23),H435/1500,IF(AND(H435&gt;=1000,H435&lt;1500,I435&lt;Barem!$M$24),H435/1500,IF(AND(H435&gt;=1500,H435&lt;2000,I435&lt;Barem!$M$25),H435/1500,IF(AND(H435&gt;=2000,H435&lt;3000,I435&lt;Barem!$M$26),H435/1500,IF(AND(H435&gt;=3000,I435&lt;Barem!$M$27),H435/1500,0))))))),IF(AND(H435&gt;=200,H435&lt;500,I435&lt;Barem!$N$21),H435/1500,IF(AND(H435&gt;=500,H435&lt;750,I435&lt;Barem!$N$22),H435/1500,IF(AND(H435&gt;=750,H435&lt;1000,I435&lt;Barem!$N$23),H435/1500,IF(AND(H435&gt;=1000,H435&lt;1500,I435&lt;Barem!$N$24),H435/1500,IF(AND(H435&gt;=1500,H435&lt;2000,I435&lt;Barem!$N$25),H435/1500,IF(AND(H435&gt;=2000,H435&lt;3000,I435&lt;Barem!$N$26),H435/1500,IF(AND(H435&gt;=3000,I435&lt;Barem!$N$27),H435/1500,0))))))))</f>
        <v>0</v>
      </c>
      <c r="R435" s="19">
        <f>IF(D435&gt;21,VLOOKUP(D435,Barem!$S$1:$T$141,2,1),0)</f>
        <v>0</v>
      </c>
      <c r="S435" s="102">
        <f>IF(D435&lt;1,0,IF(B435="F",VLOOKUP(I435,Barem!$W$2:$Y$13,2,1),VLOOKUP(I435,Barem!$W$14:$Y$25,2,1)))</f>
        <v>0</v>
      </c>
      <c r="T435" s="19">
        <f>VLOOKUP(A435,Participanti!A:C,3,0)</f>
        <v>0</v>
      </c>
      <c r="U435" s="17">
        <f t="shared" si="77"/>
        <v>3.888095238095238</v>
      </c>
      <c r="V435" s="49"/>
      <c r="W435" s="146"/>
      <c r="X435" s="104">
        <f t="shared" si="69"/>
        <v>5</v>
      </c>
      <c r="Y435" s="63">
        <f t="shared" si="70"/>
        <v>1</v>
      </c>
      <c r="Z435" s="103" t="str">
        <f>VLOOKUP(A435,Participanti!A:E,5,0)</f>
        <v>Silver</v>
      </c>
    </row>
    <row r="436" spans="1:26" x14ac:dyDescent="0.2">
      <c r="A436" s="42" t="s">
        <v>483</v>
      </c>
      <c r="B436" s="1" t="str">
        <f>VLOOKUP(A436,Participanti!A:B,2,0)</f>
        <v>M</v>
      </c>
      <c r="C436" s="61">
        <v>7</v>
      </c>
      <c r="D436" s="43">
        <v>36.01</v>
      </c>
      <c r="E436" s="44">
        <v>0.13618055555555555</v>
      </c>
      <c r="F436" s="44">
        <v>0.13620370370370372</v>
      </c>
      <c r="G436" s="59">
        <v>0.13619212962962962</v>
      </c>
      <c r="H436" s="186">
        <v>83</v>
      </c>
      <c r="I436" s="11">
        <f t="shared" si="78"/>
        <v>3.7820641385623334E-3</v>
      </c>
      <c r="J436" s="31">
        <f t="shared" si="79"/>
        <v>5</v>
      </c>
      <c r="K436" s="31">
        <f>IF(J436=0,0,IF(B436="F",VLOOKUP(I436,Barem!$G$2:$H$16,2,1),VLOOKUP(I436,Barem!$G$17:$H$31,2,1)))</f>
        <v>3.5</v>
      </c>
      <c r="L436" s="43">
        <v>2.75</v>
      </c>
      <c r="M436" s="93" t="s">
        <v>82</v>
      </c>
      <c r="N436" s="10">
        <f t="shared" si="76"/>
        <v>0.5</v>
      </c>
      <c r="O436" s="10">
        <f t="shared" si="76"/>
        <v>0.25</v>
      </c>
      <c r="P436" s="10">
        <f t="shared" si="75"/>
        <v>0.25</v>
      </c>
      <c r="Q436" s="33">
        <f>IF(B436="M",IF(AND(H436&gt;=200,H436&lt;500,I436&lt;Barem!$M$21),H436/1500,IF(AND(H436&gt;=500,H436&lt;750,I436&lt;Barem!$M$22),H436/1500,IF(AND(H436&gt;=750,H436&lt;1000,I436&lt;Barem!$M$23),H436/1500,IF(AND(H436&gt;=1000,H436&lt;1500,I436&lt;Barem!$M$24),H436/1500,IF(AND(H436&gt;=1500,H436&lt;2000,I436&lt;Barem!$M$25),H436/1500,IF(AND(H436&gt;=2000,H436&lt;3000,I436&lt;Barem!$M$26),H436/1500,IF(AND(H436&gt;=3000,I436&lt;Barem!$M$27),H436/1500,0))))))),IF(AND(H436&gt;=200,H436&lt;500,I436&lt;Barem!$N$21),H436/1500,IF(AND(H436&gt;=500,H436&lt;750,I436&lt;Barem!$N$22),H436/1500,IF(AND(H436&gt;=750,H436&lt;1000,I436&lt;Barem!$N$23),H436/1500,IF(AND(H436&gt;=1000,H436&lt;1500,I436&lt;Barem!$N$24),H436/1500,IF(AND(H436&gt;=1500,H436&lt;2000,I436&lt;Barem!$N$25),H436/1500,IF(AND(H436&gt;=2000,H436&lt;3000,I436&lt;Barem!$N$26),H436/1500,IF(AND(H436&gt;=3000,I436&lt;Barem!$N$27),H436/1500,0))))))))</f>
        <v>0</v>
      </c>
      <c r="R436" s="19">
        <f>IF(D436&gt;21,VLOOKUP(D436,Barem!$S$1:$T$141,2,1),0)</f>
        <v>0.7</v>
      </c>
      <c r="S436" s="102">
        <f>IF(D436&lt;1,0,IF(B436="F",VLOOKUP(I436,Barem!$W$2:$Y$13,2,1),VLOOKUP(I436,Barem!$W$14:$Y$25,2,1)))</f>
        <v>0</v>
      </c>
      <c r="T436" s="19">
        <f>VLOOKUP(A436,Participanti!A:C,3,0)</f>
        <v>0</v>
      </c>
      <c r="U436" s="17">
        <f t="shared" si="77"/>
        <v>4.7625000000000002</v>
      </c>
      <c r="V436" s="49"/>
      <c r="W436" s="146"/>
      <c r="X436" s="104">
        <f t="shared" si="69"/>
        <v>5</v>
      </c>
      <c r="Y436" s="63">
        <f t="shared" si="70"/>
        <v>1</v>
      </c>
      <c r="Z436" s="103" t="str">
        <f>VLOOKUP(A436,Participanti!A:E,5,0)</f>
        <v>Silver</v>
      </c>
    </row>
    <row r="437" spans="1:26" x14ac:dyDescent="0.2">
      <c r="A437" s="42" t="s">
        <v>325</v>
      </c>
      <c r="B437" s="1" t="str">
        <f>VLOOKUP(A437,Participanti!A:B,2,0)</f>
        <v>M</v>
      </c>
      <c r="C437" s="61">
        <v>7</v>
      </c>
      <c r="D437" s="43">
        <v>34.159999999999997</v>
      </c>
      <c r="E437" s="44">
        <v>0.1347800925925926</v>
      </c>
      <c r="F437" s="44">
        <v>0.13488425925925926</v>
      </c>
      <c r="G437" s="59">
        <v>0.13483217592592595</v>
      </c>
      <c r="H437" s="186">
        <v>629</v>
      </c>
      <c r="I437" s="11">
        <f t="shared" si="78"/>
        <v>3.9470777495879961E-3</v>
      </c>
      <c r="J437" s="31">
        <f t="shared" si="79"/>
        <v>5</v>
      </c>
      <c r="K437" s="31">
        <f>IF(J437=0,0,IF(B437="F",VLOOKUP(I437,Barem!$G$2:$H$16,2,1),VLOOKUP(I437,Barem!$G$17:$H$31,2,1)))</f>
        <v>3.25</v>
      </c>
      <c r="L437" s="43">
        <v>2.25</v>
      </c>
      <c r="M437" s="93" t="s">
        <v>82</v>
      </c>
      <c r="N437" s="10">
        <f t="shared" si="76"/>
        <v>0.5</v>
      </c>
      <c r="O437" s="10">
        <f t="shared" si="76"/>
        <v>0.25</v>
      </c>
      <c r="P437" s="10">
        <f t="shared" si="75"/>
        <v>0.25</v>
      </c>
      <c r="Q437" s="33">
        <f>IF(B437="M",IF(AND(H437&gt;=200,H437&lt;500,I437&lt;Barem!$M$21),H437/1500,IF(AND(H437&gt;=500,H437&lt;750,I437&lt;Barem!$M$22),H437/1500,IF(AND(H437&gt;=750,H437&lt;1000,I437&lt;Barem!$M$23),H437/1500,IF(AND(H437&gt;=1000,H437&lt;1500,I437&lt;Barem!$M$24),H437/1500,IF(AND(H437&gt;=1500,H437&lt;2000,I437&lt;Barem!$M$25),H437/1500,IF(AND(H437&gt;=2000,H437&lt;3000,I437&lt;Barem!$M$26),H437/1500,IF(AND(H437&gt;=3000,I437&lt;Barem!$M$27),H437/1500,0))))))),IF(AND(H437&gt;=200,H437&lt;500,I437&lt;Barem!$N$21),H437/1500,IF(AND(H437&gt;=500,H437&lt;750,I437&lt;Barem!$N$22),H437/1500,IF(AND(H437&gt;=750,H437&lt;1000,I437&lt;Barem!$N$23),H437/1500,IF(AND(H437&gt;=1000,H437&lt;1500,I437&lt;Barem!$N$24),H437/1500,IF(AND(H437&gt;=1500,H437&lt;2000,I437&lt;Barem!$N$25),H437/1500,IF(AND(H437&gt;=2000,H437&lt;3000,I437&lt;Barem!$N$26),H437/1500,IF(AND(H437&gt;=3000,I437&lt;Barem!$N$27),H437/1500,0))))))))</f>
        <v>0.41933333333333334</v>
      </c>
      <c r="R437" s="19">
        <f>IF(D437&gt;21,VLOOKUP(D437,Barem!$S$1:$T$141,2,1),0)</f>
        <v>0.6</v>
      </c>
      <c r="S437" s="102">
        <f>IF(D437&lt;1,0,IF(B437="F",VLOOKUP(I437,Barem!$W$2:$Y$13,2,1),VLOOKUP(I437,Barem!$W$14:$Y$25,2,1)))</f>
        <v>0</v>
      </c>
      <c r="T437" s="19">
        <f>VLOOKUP(A437,Participanti!A:C,3,0)</f>
        <v>0</v>
      </c>
      <c r="U437" s="17">
        <f t="shared" si="77"/>
        <v>4.894333333333333</v>
      </c>
      <c r="V437" s="49"/>
      <c r="W437" s="146"/>
      <c r="X437" s="104">
        <f t="shared" si="69"/>
        <v>5</v>
      </c>
      <c r="Y437" s="63">
        <f t="shared" si="70"/>
        <v>1</v>
      </c>
      <c r="Z437" s="103" t="str">
        <f>VLOOKUP(A437,Participanti!A:E,5,0)</f>
        <v>Silver</v>
      </c>
    </row>
    <row r="438" spans="1:26" x14ac:dyDescent="0.2">
      <c r="A438" s="42" t="s">
        <v>477</v>
      </c>
      <c r="B438" s="1" t="str">
        <f>VLOOKUP(A438,Participanti!A:B,2,0)</f>
        <v>M</v>
      </c>
      <c r="C438" s="61">
        <v>7</v>
      </c>
      <c r="D438" s="43">
        <v>10.59</v>
      </c>
      <c r="E438" s="44">
        <v>4.0057870370370369E-2</v>
      </c>
      <c r="F438" s="44">
        <v>4.0081018518518516E-2</v>
      </c>
      <c r="G438" s="59">
        <v>4.0069444444444442E-2</v>
      </c>
      <c r="H438" s="186">
        <v>54</v>
      </c>
      <c r="I438" s="11">
        <f t="shared" si="78"/>
        <v>3.7837058021193996E-3</v>
      </c>
      <c r="J438" s="31">
        <f t="shared" si="79"/>
        <v>2.5214285714285714</v>
      </c>
      <c r="K438" s="31">
        <f>IF(J438=0,0,IF(B438="F",VLOOKUP(I438,Barem!$G$2:$H$16,2,1),VLOOKUP(I438,Barem!$G$17:$H$31,2,1)))</f>
        <v>3.5</v>
      </c>
      <c r="L438" s="43">
        <v>2.5</v>
      </c>
      <c r="M438" s="93" t="s">
        <v>83</v>
      </c>
      <c r="N438" s="10">
        <f t="shared" si="76"/>
        <v>0.25</v>
      </c>
      <c r="O438" s="10">
        <f t="shared" si="76"/>
        <v>0.25</v>
      </c>
      <c r="P438" s="10">
        <f t="shared" si="75"/>
        <v>0.5</v>
      </c>
      <c r="Q438" s="33">
        <f>IF(B438="M",IF(AND(H438&gt;=200,H438&lt;500,I438&lt;Barem!$M$21),H438/1500,IF(AND(H438&gt;=500,H438&lt;750,I438&lt;Barem!$M$22),H438/1500,IF(AND(H438&gt;=750,H438&lt;1000,I438&lt;Barem!$M$23),H438/1500,IF(AND(H438&gt;=1000,H438&lt;1500,I438&lt;Barem!$M$24),H438/1500,IF(AND(H438&gt;=1500,H438&lt;2000,I438&lt;Barem!$M$25),H438/1500,IF(AND(H438&gt;=2000,H438&lt;3000,I438&lt;Barem!$M$26),H438/1500,IF(AND(H438&gt;=3000,I438&lt;Barem!$M$27),H438/1500,0))))))),IF(AND(H438&gt;=200,H438&lt;500,I438&lt;Barem!$N$21),H438/1500,IF(AND(H438&gt;=500,H438&lt;750,I438&lt;Barem!$N$22),H438/1500,IF(AND(H438&gt;=750,H438&lt;1000,I438&lt;Barem!$N$23),H438/1500,IF(AND(H438&gt;=1000,H438&lt;1500,I438&lt;Barem!$N$24),H438/1500,IF(AND(H438&gt;=1500,H438&lt;2000,I438&lt;Barem!$N$25),H438/1500,IF(AND(H438&gt;=2000,H438&lt;3000,I438&lt;Barem!$N$26),H438/1500,IF(AND(H438&gt;=3000,I438&lt;Barem!$N$27),H438/1500,0))))))))</f>
        <v>0</v>
      </c>
      <c r="R438" s="19">
        <f>IF(D438&gt;21,VLOOKUP(D438,Barem!$S$1:$T$141,2,1),0)</f>
        <v>0</v>
      </c>
      <c r="S438" s="102">
        <f>IF(D438&lt;1,0,IF(B438="F",VLOOKUP(I438,Barem!$W$2:$Y$13,2,1),VLOOKUP(I438,Barem!$W$14:$Y$25,2,1)))</f>
        <v>0</v>
      </c>
      <c r="T438" s="19">
        <f>VLOOKUP(A438,Participanti!A:C,3,0)</f>
        <v>0</v>
      </c>
      <c r="U438" s="17">
        <f t="shared" si="77"/>
        <v>2.7553571428571431</v>
      </c>
      <c r="V438" s="49"/>
      <c r="W438" s="146"/>
      <c r="X438" s="104">
        <f t="shared" si="69"/>
        <v>5</v>
      </c>
      <c r="Y438" s="63">
        <f t="shared" si="70"/>
        <v>1</v>
      </c>
      <c r="Z438" s="103" t="str">
        <f>VLOOKUP(A438,Participanti!A:E,5,0)</f>
        <v>Silver</v>
      </c>
    </row>
    <row r="439" spans="1:26" x14ac:dyDescent="0.2">
      <c r="A439" s="42" t="s">
        <v>323</v>
      </c>
      <c r="B439" s="1" t="str">
        <f>VLOOKUP(A439,Participanti!A:B,2,0)</f>
        <v>M</v>
      </c>
      <c r="C439" s="61">
        <v>7</v>
      </c>
      <c r="D439" s="43">
        <v>11.72</v>
      </c>
      <c r="E439" s="44">
        <v>4.1562500000000002E-2</v>
      </c>
      <c r="F439" s="44">
        <v>4.1562500000000002E-2</v>
      </c>
      <c r="G439" s="59">
        <v>4.1562500000000002E-2</v>
      </c>
      <c r="H439" s="186">
        <v>32</v>
      </c>
      <c r="I439" s="11">
        <f t="shared" si="78"/>
        <v>3.5462883959044367E-3</v>
      </c>
      <c r="J439" s="31">
        <f t="shared" si="79"/>
        <v>2.7904761904761903</v>
      </c>
      <c r="K439" s="31">
        <f>IF(J439=0,0,IF(B439="F",VLOOKUP(I439,Barem!$G$2:$H$16,2,1),VLOOKUP(I439,Barem!$G$17:$H$31,2,1)))</f>
        <v>3.75</v>
      </c>
      <c r="L439" s="43">
        <v>4</v>
      </c>
      <c r="M439" s="93" t="s">
        <v>80</v>
      </c>
      <c r="N439" s="10">
        <f t="shared" si="76"/>
        <v>0.25</v>
      </c>
      <c r="O439" s="10">
        <f t="shared" si="76"/>
        <v>0.5</v>
      </c>
      <c r="P439" s="10">
        <f t="shared" si="75"/>
        <v>0.25</v>
      </c>
      <c r="Q439" s="33">
        <f>IF(B439="M",IF(AND(H439&gt;=200,H439&lt;500,I439&lt;Barem!$M$21),H439/1500,IF(AND(H439&gt;=500,H439&lt;750,I439&lt;Barem!$M$22),H439/1500,IF(AND(H439&gt;=750,H439&lt;1000,I439&lt;Barem!$M$23),H439/1500,IF(AND(H439&gt;=1000,H439&lt;1500,I439&lt;Barem!$M$24),H439/1500,IF(AND(H439&gt;=1500,H439&lt;2000,I439&lt;Barem!$M$25),H439/1500,IF(AND(H439&gt;=2000,H439&lt;3000,I439&lt;Barem!$M$26),H439/1500,IF(AND(H439&gt;=3000,I439&lt;Barem!$M$27),H439/1500,0))))))),IF(AND(H439&gt;=200,H439&lt;500,I439&lt;Barem!$N$21),H439/1500,IF(AND(H439&gt;=500,H439&lt;750,I439&lt;Barem!$N$22),H439/1500,IF(AND(H439&gt;=750,H439&lt;1000,I439&lt;Barem!$N$23),H439/1500,IF(AND(H439&gt;=1000,H439&lt;1500,I439&lt;Barem!$N$24),H439/1500,IF(AND(H439&gt;=1500,H439&lt;2000,I439&lt;Barem!$N$25),H439/1500,IF(AND(H439&gt;=2000,H439&lt;3000,I439&lt;Barem!$N$26),H439/1500,IF(AND(H439&gt;=3000,I439&lt;Barem!$N$27),H439/1500,0))))))))</f>
        <v>0</v>
      </c>
      <c r="R439" s="19">
        <f>IF(D439&gt;21,VLOOKUP(D439,Barem!$S$1:$T$141,2,1),0)</f>
        <v>0</v>
      </c>
      <c r="S439" s="102">
        <f>IF(D439&lt;1,0,IF(B439="F",VLOOKUP(I439,Barem!$W$2:$Y$13,2,1),VLOOKUP(I439,Barem!$W$14:$Y$25,2,1)))</f>
        <v>0</v>
      </c>
      <c r="T439" s="19">
        <f>VLOOKUP(A439,Participanti!A:C,3,0)</f>
        <v>0</v>
      </c>
      <c r="U439" s="17">
        <f t="shared" si="77"/>
        <v>3.5726190476190478</v>
      </c>
      <c r="V439" s="49"/>
      <c r="W439" s="146"/>
      <c r="X439" s="104">
        <f t="shared" si="69"/>
        <v>4</v>
      </c>
      <c r="Y439" s="63">
        <f t="shared" si="70"/>
        <v>1</v>
      </c>
      <c r="Z439" s="103" t="str">
        <f>VLOOKUP(A439,Participanti!A:E,5,0)</f>
        <v>Silver</v>
      </c>
    </row>
    <row r="440" spans="1:26" x14ac:dyDescent="0.2">
      <c r="A440" s="42" t="s">
        <v>517</v>
      </c>
      <c r="B440" s="1" t="str">
        <f>VLOOKUP(A440,Participanti!A:B,2,0)</f>
        <v>M</v>
      </c>
      <c r="C440" s="61">
        <v>7</v>
      </c>
      <c r="D440" s="43">
        <v>14.81</v>
      </c>
      <c r="E440" s="44">
        <v>6.924768518518519E-2</v>
      </c>
      <c r="F440" s="44">
        <v>9.195601851851852E-2</v>
      </c>
      <c r="G440" s="59">
        <v>8.0601851851851855E-2</v>
      </c>
      <c r="H440" s="186">
        <v>419</v>
      </c>
      <c r="I440" s="11">
        <f t="shared" si="78"/>
        <v>5.442393777977843E-3</v>
      </c>
      <c r="J440" s="31">
        <f t="shared" si="79"/>
        <v>3.5261904761904761</v>
      </c>
      <c r="K440" s="31">
        <f>IF(J440=0,0,IF(B440="F",VLOOKUP(I440,Barem!$G$2:$H$16,2,1),VLOOKUP(I440,Barem!$G$17:$H$31,2,1)))</f>
        <v>0.5</v>
      </c>
      <c r="L440" s="43">
        <v>4</v>
      </c>
      <c r="M440" s="93" t="s">
        <v>83</v>
      </c>
      <c r="N440" s="10">
        <f t="shared" si="76"/>
        <v>0.25</v>
      </c>
      <c r="O440" s="10">
        <f t="shared" si="76"/>
        <v>0.25</v>
      </c>
      <c r="P440" s="10">
        <f t="shared" si="75"/>
        <v>0.5</v>
      </c>
      <c r="Q440" s="33">
        <f>IF(B440="M",IF(AND(H440&gt;=200,H440&lt;500,I440&lt;Barem!$M$21),H440/1500,IF(AND(H440&gt;=500,H440&lt;750,I440&lt;Barem!$M$22),H440/1500,IF(AND(H440&gt;=750,H440&lt;1000,I440&lt;Barem!$M$23),H440/1500,IF(AND(H440&gt;=1000,H440&lt;1500,I440&lt;Barem!$M$24),H440/1500,IF(AND(H440&gt;=1500,H440&lt;2000,I440&lt;Barem!$M$25),H440/1500,IF(AND(H440&gt;=2000,H440&lt;3000,I440&lt;Barem!$M$26),H440/1500,IF(AND(H440&gt;=3000,I440&lt;Barem!$M$27),H440/1500,0))))))),IF(AND(H440&gt;=200,H440&lt;500,I440&lt;Barem!$N$21),H440/1500,IF(AND(H440&gt;=500,H440&lt;750,I440&lt;Barem!$N$22),H440/1500,IF(AND(H440&gt;=750,H440&lt;1000,I440&lt;Barem!$N$23),H440/1500,IF(AND(H440&gt;=1000,H440&lt;1500,I440&lt;Barem!$N$24),H440/1500,IF(AND(H440&gt;=1500,H440&lt;2000,I440&lt;Barem!$N$25),H440/1500,IF(AND(H440&gt;=2000,H440&lt;3000,I440&lt;Barem!$N$26),H440/1500,IF(AND(H440&gt;=3000,I440&lt;Barem!$N$27),H440/1500,0))))))))</f>
        <v>0</v>
      </c>
      <c r="R440" s="19">
        <f>IF(D440&gt;21,VLOOKUP(D440,Barem!$S$1:$T$141,2,1),0)</f>
        <v>0</v>
      </c>
      <c r="S440" s="102">
        <f>IF(D440&lt;1,0,IF(B440="F",VLOOKUP(I440,Barem!$W$2:$Y$13,2,1),VLOOKUP(I440,Barem!$W$14:$Y$25,2,1)))</f>
        <v>0</v>
      </c>
      <c r="T440" s="19">
        <f>VLOOKUP(A440,Participanti!A:C,3,0)</f>
        <v>0</v>
      </c>
      <c r="U440" s="17">
        <f t="shared" si="77"/>
        <v>3.0065476190476188</v>
      </c>
      <c r="V440" s="49"/>
      <c r="W440" s="146"/>
      <c r="X440" s="104">
        <f t="shared" si="69"/>
        <v>5</v>
      </c>
      <c r="Y440" s="63">
        <f t="shared" si="70"/>
        <v>1</v>
      </c>
      <c r="Z440" s="103" t="str">
        <f>VLOOKUP(A440,Participanti!A:E,5,0)</f>
        <v>Silver</v>
      </c>
    </row>
    <row r="441" spans="1:26" x14ac:dyDescent="0.2">
      <c r="A441" s="42" t="s">
        <v>207</v>
      </c>
      <c r="B441" s="1" t="str">
        <f>VLOOKUP(A441,Participanti!A:B,2,0)</f>
        <v>M</v>
      </c>
      <c r="C441" s="61">
        <v>7</v>
      </c>
      <c r="D441" s="43">
        <v>10.02</v>
      </c>
      <c r="E441" s="44">
        <v>3.3483796296296296E-2</v>
      </c>
      <c r="F441" s="44">
        <v>3.366898148148148E-2</v>
      </c>
      <c r="G441" s="59">
        <v>3.3576388888888892E-2</v>
      </c>
      <c r="H441" s="186">
        <v>1</v>
      </c>
      <c r="I441" s="11">
        <f t="shared" si="78"/>
        <v>3.3509370148591708E-3</v>
      </c>
      <c r="J441" s="31">
        <f t="shared" si="79"/>
        <v>2.3857142857142857</v>
      </c>
      <c r="K441" s="31">
        <f>IF(J441=0,0,IF(B441="F",VLOOKUP(I441,Barem!$G$2:$H$16,2,1),VLOOKUP(I441,Barem!$G$17:$H$31,2,1)))</f>
        <v>4</v>
      </c>
      <c r="L441" s="43">
        <v>2</v>
      </c>
      <c r="M441" s="93" t="s">
        <v>80</v>
      </c>
      <c r="N441" s="10">
        <f t="shared" si="76"/>
        <v>0.25</v>
      </c>
      <c r="O441" s="10">
        <f t="shared" si="76"/>
        <v>0.5</v>
      </c>
      <c r="P441" s="10">
        <f t="shared" si="75"/>
        <v>0.25</v>
      </c>
      <c r="Q441" s="33">
        <f>IF(B441="M",IF(AND(H441&gt;=200,H441&lt;500,I441&lt;Barem!$M$21),H441/1500,IF(AND(H441&gt;=500,H441&lt;750,I441&lt;Barem!$M$22),H441/1500,IF(AND(H441&gt;=750,H441&lt;1000,I441&lt;Barem!$M$23),H441/1500,IF(AND(H441&gt;=1000,H441&lt;1500,I441&lt;Barem!$M$24),H441/1500,IF(AND(H441&gt;=1500,H441&lt;2000,I441&lt;Barem!$M$25),H441/1500,IF(AND(H441&gt;=2000,H441&lt;3000,I441&lt;Barem!$M$26),H441/1500,IF(AND(H441&gt;=3000,I441&lt;Barem!$M$27),H441/1500,0))))))),IF(AND(H441&gt;=200,H441&lt;500,I441&lt;Barem!$N$21),H441/1500,IF(AND(H441&gt;=500,H441&lt;750,I441&lt;Barem!$N$22),H441/1500,IF(AND(H441&gt;=750,H441&lt;1000,I441&lt;Barem!$N$23),H441/1500,IF(AND(H441&gt;=1000,H441&lt;1500,I441&lt;Barem!$N$24),H441/1500,IF(AND(H441&gt;=1500,H441&lt;2000,I441&lt;Barem!$N$25),H441/1500,IF(AND(H441&gt;=2000,H441&lt;3000,I441&lt;Barem!$N$26),H441/1500,IF(AND(H441&gt;=3000,I441&lt;Barem!$N$27),H441/1500,0))))))))</f>
        <v>0</v>
      </c>
      <c r="R441" s="19">
        <f>IF(D441&gt;21,VLOOKUP(D441,Barem!$S$1:$T$141,2,1),0)</f>
        <v>0</v>
      </c>
      <c r="S441" s="102">
        <f>IF(D441&lt;1,0,IF(B441="F",VLOOKUP(I441,Barem!$W$2:$Y$13,2,1),VLOOKUP(I441,Barem!$W$14:$Y$25,2,1)))</f>
        <v>0</v>
      </c>
      <c r="T441" s="19">
        <f>VLOOKUP(A441,Participanti!A:C,3,0)</f>
        <v>0.4</v>
      </c>
      <c r="U441" s="17">
        <f t="shared" si="77"/>
        <v>3.4964285714285714</v>
      </c>
      <c r="V441" s="49"/>
      <c r="W441" s="146"/>
      <c r="X441" s="104">
        <f t="shared" si="69"/>
        <v>5</v>
      </c>
      <c r="Y441" s="63">
        <f t="shared" si="70"/>
        <v>1</v>
      </c>
      <c r="Z441" s="103" t="str">
        <f>VLOOKUP(A441,Participanti!A:E,5,0)</f>
        <v>Silver</v>
      </c>
    </row>
    <row r="442" spans="1:26" x14ac:dyDescent="0.2">
      <c r="A442" s="42" t="s">
        <v>472</v>
      </c>
      <c r="B442" s="1" t="str">
        <f>VLOOKUP(A442,Participanti!A:B,2,0)</f>
        <v>M</v>
      </c>
      <c r="C442" s="61">
        <v>7</v>
      </c>
      <c r="D442" s="43">
        <v>12.01</v>
      </c>
      <c r="E442" s="44">
        <v>3.7118055555555557E-2</v>
      </c>
      <c r="F442" s="44">
        <v>3.7118055555555557E-2</v>
      </c>
      <c r="G442" s="59">
        <v>3.7118055555555557E-2</v>
      </c>
      <c r="H442" s="186">
        <v>0</v>
      </c>
      <c r="I442" s="11">
        <f t="shared" si="78"/>
        <v>3.0905957997964663E-3</v>
      </c>
      <c r="J442" s="31">
        <f t="shared" si="79"/>
        <v>2.8595238095238091</v>
      </c>
      <c r="K442" s="31">
        <f>IF(J442=0,0,IF(B442="F",VLOOKUP(I442,Barem!$G$2:$H$16,2,1),VLOOKUP(I442,Barem!$G$17:$H$31,2,1)))</f>
        <v>4.5</v>
      </c>
      <c r="L442" s="43">
        <v>1.75</v>
      </c>
      <c r="M442" s="93" t="s">
        <v>80</v>
      </c>
      <c r="N442" s="10">
        <f t="shared" si="76"/>
        <v>0.25</v>
      </c>
      <c r="O442" s="10">
        <f t="shared" si="76"/>
        <v>0.5</v>
      </c>
      <c r="P442" s="10">
        <f t="shared" si="75"/>
        <v>0.25</v>
      </c>
      <c r="Q442" s="33">
        <f>IF(B442="M",IF(AND(H442&gt;=200,H442&lt;500,I442&lt;Barem!$M$21),H442/1500,IF(AND(H442&gt;=500,H442&lt;750,I442&lt;Barem!$M$22),H442/1500,IF(AND(H442&gt;=750,H442&lt;1000,I442&lt;Barem!$M$23),H442/1500,IF(AND(H442&gt;=1000,H442&lt;1500,I442&lt;Barem!$M$24),H442/1500,IF(AND(H442&gt;=1500,H442&lt;2000,I442&lt;Barem!$M$25),H442/1500,IF(AND(H442&gt;=2000,H442&lt;3000,I442&lt;Barem!$M$26),H442/1500,IF(AND(H442&gt;=3000,I442&lt;Barem!$M$27),H442/1500,0))))))),IF(AND(H442&gt;=200,H442&lt;500,I442&lt;Barem!$N$21),H442/1500,IF(AND(H442&gt;=500,H442&lt;750,I442&lt;Barem!$N$22),H442/1500,IF(AND(H442&gt;=750,H442&lt;1000,I442&lt;Barem!$N$23),H442/1500,IF(AND(H442&gt;=1000,H442&lt;1500,I442&lt;Barem!$N$24),H442/1500,IF(AND(H442&gt;=1500,H442&lt;2000,I442&lt;Barem!$N$25),H442/1500,IF(AND(H442&gt;=2000,H442&lt;3000,I442&lt;Barem!$N$26),H442/1500,IF(AND(H442&gt;=3000,I442&lt;Barem!$N$27),H442/1500,0))))))))</f>
        <v>0</v>
      </c>
      <c r="R442" s="19">
        <f>IF(D442&gt;21,VLOOKUP(D442,Barem!$S$1:$T$141,2,1),0)</f>
        <v>0</v>
      </c>
      <c r="S442" s="102">
        <f>IF(D442&lt;1,0,IF(B442="F",VLOOKUP(I442,Barem!$W$2:$Y$13,2,1),VLOOKUP(I442,Barem!$W$14:$Y$25,2,1)))</f>
        <v>0</v>
      </c>
      <c r="T442" s="19">
        <f>VLOOKUP(A442,Participanti!A:C,3,0)</f>
        <v>0</v>
      </c>
      <c r="U442" s="17">
        <f t="shared" si="77"/>
        <v>3.4023809523809523</v>
      </c>
      <c r="V442" s="49"/>
      <c r="W442" s="146"/>
      <c r="X442" s="104">
        <f t="shared" si="69"/>
        <v>5</v>
      </c>
      <c r="Y442" s="63">
        <f t="shared" si="70"/>
        <v>1</v>
      </c>
      <c r="Z442" s="103" t="str">
        <f>VLOOKUP(A442,Participanti!A:E,5,0)</f>
        <v>Silver</v>
      </c>
    </row>
    <row r="443" spans="1:26" x14ac:dyDescent="0.2">
      <c r="A443" s="42" t="s">
        <v>174</v>
      </c>
      <c r="B443" s="1" t="str">
        <f>VLOOKUP(A443,Participanti!A:B,2,0)</f>
        <v>M</v>
      </c>
      <c r="C443" s="61">
        <v>7</v>
      </c>
      <c r="D443" s="43">
        <v>12.76</v>
      </c>
      <c r="E443" s="44">
        <v>4.3993055555555556E-2</v>
      </c>
      <c r="F443" s="44">
        <v>4.3993055555555556E-2</v>
      </c>
      <c r="G443" s="59">
        <v>4.3993055555555556E-2</v>
      </c>
      <c r="H443" s="186">
        <v>41</v>
      </c>
      <c r="I443" s="11">
        <f t="shared" si="78"/>
        <v>3.4477316266109371E-3</v>
      </c>
      <c r="J443" s="31">
        <f t="shared" si="79"/>
        <v>3.038095238095238</v>
      </c>
      <c r="K443" s="31">
        <f>IF(J443=0,0,IF(B443="F",VLOOKUP(I443,Barem!$G$2:$H$16,2,1),VLOOKUP(I443,Barem!$G$17:$H$31,2,1)))</f>
        <v>4</v>
      </c>
      <c r="L443" s="43">
        <v>2.75</v>
      </c>
      <c r="M443" s="93" t="s">
        <v>83</v>
      </c>
      <c r="N443" s="10">
        <f t="shared" si="76"/>
        <v>0.25</v>
      </c>
      <c r="O443" s="10">
        <f t="shared" si="76"/>
        <v>0.25</v>
      </c>
      <c r="P443" s="10">
        <f t="shared" si="75"/>
        <v>0.5</v>
      </c>
      <c r="Q443" s="33">
        <f>IF(B443="M",IF(AND(H443&gt;=200,H443&lt;500,I443&lt;Barem!$M$21),H443/1500,IF(AND(H443&gt;=500,H443&lt;750,I443&lt;Barem!$M$22),H443/1500,IF(AND(H443&gt;=750,H443&lt;1000,I443&lt;Barem!$M$23),H443/1500,IF(AND(H443&gt;=1000,H443&lt;1500,I443&lt;Barem!$M$24),H443/1500,IF(AND(H443&gt;=1500,H443&lt;2000,I443&lt;Barem!$M$25),H443/1500,IF(AND(H443&gt;=2000,H443&lt;3000,I443&lt;Barem!$M$26),H443/1500,IF(AND(H443&gt;=3000,I443&lt;Barem!$M$27),H443/1500,0))))))),IF(AND(H443&gt;=200,H443&lt;500,I443&lt;Barem!$N$21),H443/1500,IF(AND(H443&gt;=500,H443&lt;750,I443&lt;Barem!$N$22),H443/1500,IF(AND(H443&gt;=750,H443&lt;1000,I443&lt;Barem!$N$23),H443/1500,IF(AND(H443&gt;=1000,H443&lt;1500,I443&lt;Barem!$N$24),H443/1500,IF(AND(H443&gt;=1500,H443&lt;2000,I443&lt;Barem!$N$25),H443/1500,IF(AND(H443&gt;=2000,H443&lt;3000,I443&lt;Barem!$N$26),H443/1500,IF(AND(H443&gt;=3000,I443&lt;Barem!$N$27),H443/1500,0))))))))</f>
        <v>0</v>
      </c>
      <c r="R443" s="19">
        <f>IF(D443&gt;21,VLOOKUP(D443,Barem!$S$1:$T$141,2,1),0)</f>
        <v>0</v>
      </c>
      <c r="S443" s="102">
        <f>IF(D443&lt;1,0,IF(B443="F",VLOOKUP(I443,Barem!$W$2:$Y$13,2,1),VLOOKUP(I443,Barem!$W$14:$Y$25,2,1)))</f>
        <v>0</v>
      </c>
      <c r="T443" s="19">
        <f>VLOOKUP(A443,Participanti!A:C,3,0)</f>
        <v>0</v>
      </c>
      <c r="U443" s="17">
        <f t="shared" si="77"/>
        <v>3.1345238095238095</v>
      </c>
      <c r="V443" s="49"/>
      <c r="W443" s="146"/>
      <c r="X443" s="104">
        <f t="shared" si="69"/>
        <v>5</v>
      </c>
      <c r="Y443" s="63">
        <f t="shared" si="70"/>
        <v>1</v>
      </c>
      <c r="Z443" s="103" t="str">
        <f>VLOOKUP(A443,Participanti!A:E,5,0)</f>
        <v>Silver</v>
      </c>
    </row>
    <row r="444" spans="1:26" x14ac:dyDescent="0.2">
      <c r="A444" s="42" t="s">
        <v>395</v>
      </c>
      <c r="B444" s="1" t="str">
        <f>VLOOKUP(A444,Participanti!A:B,2,0)</f>
        <v>M</v>
      </c>
      <c r="C444" s="61">
        <v>7</v>
      </c>
      <c r="D444" s="43">
        <v>12.06</v>
      </c>
      <c r="E444" s="44">
        <v>4.0324074074074075E-2</v>
      </c>
      <c r="F444" s="44">
        <v>4.0381944444444443E-2</v>
      </c>
      <c r="G444" s="59">
        <f t="shared" si="74"/>
        <v>4.0353009259259262E-2</v>
      </c>
      <c r="H444" s="45">
        <v>15</v>
      </c>
      <c r="I444" s="11">
        <f t="shared" si="78"/>
        <v>3.3460206682636201E-3</v>
      </c>
      <c r="J444" s="31">
        <f t="shared" si="79"/>
        <v>2.8714285714285714</v>
      </c>
      <c r="K444" s="31">
        <f>IF(J444=0,0,IF(B444="F",VLOOKUP(I444,Barem!$G$2:$H$16,2,1),VLOOKUP(I444,Barem!$G$17:$H$31,2,1)))</f>
        <v>4</v>
      </c>
      <c r="L444" s="43">
        <v>2</v>
      </c>
      <c r="M444" s="93" t="s">
        <v>83</v>
      </c>
      <c r="N444" s="10">
        <f t="shared" si="76"/>
        <v>0.25</v>
      </c>
      <c r="O444" s="10">
        <f t="shared" si="76"/>
        <v>0.25</v>
      </c>
      <c r="P444" s="10">
        <f t="shared" si="75"/>
        <v>0.5</v>
      </c>
      <c r="Q444" s="33">
        <f>IF(B444="M",IF(AND(H444&gt;=200,H444&lt;500,I444&lt;Barem!$M$21),H444/1500,IF(AND(H444&gt;=500,H444&lt;750,I444&lt;Barem!$M$22),H444/1500,IF(AND(H444&gt;=750,H444&lt;1000,I444&lt;Barem!$M$23),H444/1500,IF(AND(H444&gt;=1000,H444&lt;1500,I444&lt;Barem!$M$24),H444/1500,IF(AND(H444&gt;=1500,H444&lt;2000,I444&lt;Barem!$M$25),H444/1500,IF(AND(H444&gt;=2000,H444&lt;3000,I444&lt;Barem!$M$26),H444/1500,IF(AND(H444&gt;=3000,I444&lt;Barem!$M$27),H444/1500,0))))))),IF(AND(H444&gt;=200,H444&lt;500,I444&lt;Barem!$N$21),H444/1500,IF(AND(H444&gt;=500,H444&lt;750,I444&lt;Barem!$N$22),H444/1500,IF(AND(H444&gt;=750,H444&lt;1000,I444&lt;Barem!$N$23),H444/1500,IF(AND(H444&gt;=1000,H444&lt;1500,I444&lt;Barem!$N$24),H444/1500,IF(AND(H444&gt;=1500,H444&lt;2000,I444&lt;Barem!$N$25),H444/1500,IF(AND(H444&gt;=2000,H444&lt;3000,I444&lt;Barem!$N$26),H444/1500,IF(AND(H444&gt;=3000,I444&lt;Barem!$N$27),H444/1500,0))))))))</f>
        <v>0</v>
      </c>
      <c r="R444" s="19">
        <f>IF(D444&gt;21,VLOOKUP(D444,Barem!$S$1:$T$141,2,1),0)</f>
        <v>0</v>
      </c>
      <c r="S444" s="102">
        <f>IF(D444&lt;1,0,IF(B444="F",VLOOKUP(I444,Barem!$W$2:$Y$13,2,1),VLOOKUP(I444,Barem!$W$14:$Y$25,2,1)))</f>
        <v>0</v>
      </c>
      <c r="T444" s="19">
        <f>VLOOKUP(A444,Participanti!A:C,3,0)</f>
        <v>0</v>
      </c>
      <c r="U444" s="17">
        <f t="shared" si="77"/>
        <v>2.717857142857143</v>
      </c>
      <c r="V444" s="49"/>
      <c r="W444" s="146"/>
      <c r="X444" s="104">
        <f t="shared" si="69"/>
        <v>5</v>
      </c>
      <c r="Y444" s="63">
        <f t="shared" si="70"/>
        <v>1</v>
      </c>
      <c r="Z444" s="103" t="str">
        <f>VLOOKUP(A444,Participanti!A:E,5,0)</f>
        <v>Silver</v>
      </c>
    </row>
    <row r="445" spans="1:26" x14ac:dyDescent="0.2">
      <c r="A445" s="42" t="s">
        <v>39</v>
      </c>
      <c r="B445" s="1" t="str">
        <f>VLOOKUP(A445,Participanti!A:B,2,0)</f>
        <v>M</v>
      </c>
      <c r="C445" s="61">
        <v>8</v>
      </c>
      <c r="D445" s="43">
        <v>30.02</v>
      </c>
      <c r="E445" s="44">
        <v>8.1666666666666665E-2</v>
      </c>
      <c r="F445" s="44">
        <v>8.6631944444444442E-2</v>
      </c>
      <c r="G445" s="59">
        <f t="shared" si="74"/>
        <v>8.4149305555555554E-2</v>
      </c>
      <c r="H445" s="45">
        <v>112</v>
      </c>
      <c r="I445" s="11">
        <f t="shared" si="78"/>
        <v>2.8031081131097788E-3</v>
      </c>
      <c r="J445" s="31">
        <f t="shared" si="79"/>
        <v>5</v>
      </c>
      <c r="K445" s="31">
        <f>IF(J445=0,0,IF(B445="F",VLOOKUP(I445,Barem!$G$2:$H$16,2,1),VLOOKUP(I445,Barem!$G$17:$H$31,2,1)))</f>
        <v>4.75</v>
      </c>
      <c r="L445" s="43">
        <v>3</v>
      </c>
      <c r="M445" s="93" t="s">
        <v>82</v>
      </c>
      <c r="N445" s="10">
        <f t="shared" si="76"/>
        <v>0.5</v>
      </c>
      <c r="O445" s="10">
        <f t="shared" si="76"/>
        <v>0.25</v>
      </c>
      <c r="P445" s="10">
        <f t="shared" si="75"/>
        <v>0.25</v>
      </c>
      <c r="Q445" s="33">
        <f>IF(B445="M",IF(AND(H445&gt;=200,H445&lt;500,I445&lt;Barem!$M$21),H445/1500,IF(AND(H445&gt;=500,H445&lt;750,I445&lt;Barem!$M$22),H445/1500,IF(AND(H445&gt;=750,H445&lt;1000,I445&lt;Barem!$M$23),H445/1500,IF(AND(H445&gt;=1000,H445&lt;1500,I445&lt;Barem!$M$24),H445/1500,IF(AND(H445&gt;=1500,H445&lt;2000,I445&lt;Barem!$M$25),H445/1500,IF(AND(H445&gt;=2000,H445&lt;3000,I445&lt;Barem!$M$26),H445/1500,IF(AND(H445&gt;=3000,I445&lt;Barem!$M$27),H445/1500,0))))))),IF(AND(H445&gt;=200,H445&lt;500,I445&lt;Barem!$N$21),H445/1500,IF(AND(H445&gt;=500,H445&lt;750,I445&lt;Barem!$N$22),H445/1500,IF(AND(H445&gt;=750,H445&lt;1000,I445&lt;Barem!$N$23),H445/1500,IF(AND(H445&gt;=1000,H445&lt;1500,I445&lt;Barem!$N$24),H445/1500,IF(AND(H445&gt;=1500,H445&lt;2000,I445&lt;Barem!$N$25),H445/1500,IF(AND(H445&gt;=2000,H445&lt;3000,I445&lt;Barem!$N$26),H445/1500,IF(AND(H445&gt;=3000,I445&lt;Barem!$N$27),H445/1500,0))))))))</f>
        <v>0</v>
      </c>
      <c r="R445" s="19">
        <f>IF(D445&gt;21,VLOOKUP(D445,Barem!$S$1:$T$141,2,1),0)</f>
        <v>0.4</v>
      </c>
      <c r="S445" s="102">
        <f>IF(D445&lt;1,0,IF(B445="F",VLOOKUP(I445,Barem!$W$2:$Y$13,2,1),VLOOKUP(I445,Barem!$W$14:$Y$25,2,1)))</f>
        <v>0</v>
      </c>
      <c r="T445" s="19">
        <f>VLOOKUP(A445,Participanti!A:C,3,0)</f>
        <v>0</v>
      </c>
      <c r="U445" s="17">
        <f t="shared" si="77"/>
        <v>4.8375000000000004</v>
      </c>
      <c r="V445" s="49"/>
      <c r="W445" s="146"/>
      <c r="X445" s="104">
        <f t="shared" si="69"/>
        <v>5</v>
      </c>
      <c r="Y445" s="63">
        <f t="shared" si="70"/>
        <v>1</v>
      </c>
      <c r="Z445" s="103" t="str">
        <f>VLOOKUP(A445,Participanti!A:E,5,0)</f>
        <v>Gold</v>
      </c>
    </row>
    <row r="446" spans="1:26" x14ac:dyDescent="0.2">
      <c r="A446" s="42" t="s">
        <v>13</v>
      </c>
      <c r="B446" s="1" t="str">
        <f>VLOOKUP(A446,Participanti!A:B,2,0)</f>
        <v>M</v>
      </c>
      <c r="C446" s="61">
        <v>8</v>
      </c>
      <c r="D446" s="43">
        <v>21.36</v>
      </c>
      <c r="E446" s="44">
        <v>6.9664351851851852E-2</v>
      </c>
      <c r="F446" s="44">
        <v>6.969907407407408E-2</v>
      </c>
      <c r="G446" s="59">
        <f t="shared" si="74"/>
        <v>6.9681712962962966E-2</v>
      </c>
      <c r="H446" s="45">
        <v>49</v>
      </c>
      <c r="I446" s="11">
        <f t="shared" si="78"/>
        <v>3.2622524795394648E-3</v>
      </c>
      <c r="J446" s="31">
        <f t="shared" si="79"/>
        <v>5</v>
      </c>
      <c r="K446" s="31">
        <f>IF(J446=0,0,IF(B446="F",VLOOKUP(I446,Barem!$G$2:$H$16,2,1),VLOOKUP(I446,Barem!$G$17:$H$31,2,1)))</f>
        <v>4.25</v>
      </c>
      <c r="L446" s="43">
        <v>4.5</v>
      </c>
      <c r="M446" s="93" t="s">
        <v>80</v>
      </c>
      <c r="N446" s="10">
        <f t="shared" si="76"/>
        <v>0.25</v>
      </c>
      <c r="O446" s="10">
        <f t="shared" si="76"/>
        <v>0.5</v>
      </c>
      <c r="P446" s="10">
        <f t="shared" si="75"/>
        <v>0.25</v>
      </c>
      <c r="Q446" s="33">
        <f>IF(B446="M",IF(AND(H446&gt;=200,H446&lt;500,I446&lt;Barem!$M$21),H446/1500,IF(AND(H446&gt;=500,H446&lt;750,I446&lt;Barem!$M$22),H446/1500,IF(AND(H446&gt;=750,H446&lt;1000,I446&lt;Barem!$M$23),H446/1500,IF(AND(H446&gt;=1000,H446&lt;1500,I446&lt;Barem!$M$24),H446/1500,IF(AND(H446&gt;=1500,H446&lt;2000,I446&lt;Barem!$M$25),H446/1500,IF(AND(H446&gt;=2000,H446&lt;3000,I446&lt;Barem!$M$26),H446/1500,IF(AND(H446&gt;=3000,I446&lt;Barem!$M$27),H446/1500,0))))))),IF(AND(H446&gt;=200,H446&lt;500,I446&lt;Barem!$N$21),H446/1500,IF(AND(H446&gt;=500,H446&lt;750,I446&lt;Barem!$N$22),H446/1500,IF(AND(H446&gt;=750,H446&lt;1000,I446&lt;Barem!$N$23),H446/1500,IF(AND(H446&gt;=1000,H446&lt;1500,I446&lt;Barem!$N$24),H446/1500,IF(AND(H446&gt;=1500,H446&lt;2000,I446&lt;Barem!$N$25),H446/1500,IF(AND(H446&gt;=2000,H446&lt;3000,I446&lt;Barem!$N$26),H446/1500,IF(AND(H446&gt;=3000,I446&lt;Barem!$N$27),H446/1500,0))))))))</f>
        <v>0</v>
      </c>
      <c r="R446" s="19">
        <f>IF(D446&gt;21,VLOOKUP(D446,Barem!$S$1:$T$141,2,1),0)</f>
        <v>0</v>
      </c>
      <c r="S446" s="102">
        <f>IF(D446&lt;1,0,IF(B446="F",VLOOKUP(I446,Barem!$W$2:$Y$13,2,1),VLOOKUP(I446,Barem!$W$14:$Y$25,2,1)))</f>
        <v>0</v>
      </c>
      <c r="T446" s="19">
        <f>VLOOKUP(A446,Participanti!A:C,3,0)</f>
        <v>0</v>
      </c>
      <c r="U446" s="17">
        <f t="shared" si="77"/>
        <v>4.5</v>
      </c>
      <c r="V446" s="49"/>
      <c r="W446" s="146" t="s">
        <v>550</v>
      </c>
      <c r="X446" s="104">
        <f t="shared" si="69"/>
        <v>5</v>
      </c>
      <c r="Y446" s="63">
        <f t="shared" si="70"/>
        <v>1</v>
      </c>
      <c r="Z446" s="103" t="str">
        <f>VLOOKUP(A446,Participanti!A:E,5,0)</f>
        <v>Gold</v>
      </c>
    </row>
    <row r="447" spans="1:26" x14ac:dyDescent="0.2">
      <c r="A447" s="42" t="s">
        <v>144</v>
      </c>
      <c r="B447" s="1" t="str">
        <f>VLOOKUP(A447,Participanti!A:B,2,0)</f>
        <v>M</v>
      </c>
      <c r="C447" s="61">
        <v>8</v>
      </c>
      <c r="D447" s="43">
        <v>16.91</v>
      </c>
      <c r="E447" s="44">
        <v>5.3773148148148146E-2</v>
      </c>
      <c r="F447" s="44">
        <v>6.293981481481481E-2</v>
      </c>
      <c r="G447" s="59">
        <f t="shared" si="74"/>
        <v>5.8356481481481481E-2</v>
      </c>
      <c r="H447" s="45">
        <v>0</v>
      </c>
      <c r="I447" s="11">
        <f t="shared" si="78"/>
        <v>3.4510042271721753E-3</v>
      </c>
      <c r="J447" s="31">
        <f t="shared" si="79"/>
        <v>4.0261904761904761</v>
      </c>
      <c r="K447" s="31">
        <f>IF(J447=0,0,IF(B447="F",VLOOKUP(I447,Barem!$G$2:$H$16,2,1),VLOOKUP(I447,Barem!$G$17:$H$31,2,1)))</f>
        <v>4</v>
      </c>
      <c r="L447" s="43">
        <v>4.5</v>
      </c>
      <c r="M447" s="93" t="str">
        <f>VLOOKUP(C447,Barem!K:Q,7,0)</f>
        <v>P</v>
      </c>
      <c r="N447" s="10">
        <f t="shared" si="76"/>
        <v>0.25</v>
      </c>
      <c r="O447" s="10">
        <f t="shared" si="76"/>
        <v>0.25</v>
      </c>
      <c r="P447" s="10">
        <f t="shared" si="75"/>
        <v>0.5</v>
      </c>
      <c r="Q447" s="33">
        <f>IF(B447="M",IF(AND(H447&gt;=200,H447&lt;500,I447&lt;Barem!$M$21),H447/1500,IF(AND(H447&gt;=500,H447&lt;750,I447&lt;Barem!$M$22),H447/1500,IF(AND(H447&gt;=750,H447&lt;1000,I447&lt;Barem!$M$23),H447/1500,IF(AND(H447&gt;=1000,H447&lt;1500,I447&lt;Barem!$M$24),H447/1500,IF(AND(H447&gt;=1500,H447&lt;2000,I447&lt;Barem!$M$25),H447/1500,IF(AND(H447&gt;=2000,H447&lt;3000,I447&lt;Barem!$M$26),H447/1500,IF(AND(H447&gt;=3000,I447&lt;Barem!$M$27),H447/1500,0))))))),IF(AND(H447&gt;=200,H447&lt;500,I447&lt;Barem!$N$21),H447/1500,IF(AND(H447&gt;=500,H447&lt;750,I447&lt;Barem!$N$22),H447/1500,IF(AND(H447&gt;=750,H447&lt;1000,I447&lt;Barem!$N$23),H447/1500,IF(AND(H447&gt;=1000,H447&lt;1500,I447&lt;Barem!$N$24),H447/1500,IF(AND(H447&gt;=1500,H447&lt;2000,I447&lt;Barem!$N$25),H447/1500,IF(AND(H447&gt;=2000,H447&lt;3000,I447&lt;Barem!$N$26),H447/1500,IF(AND(H447&gt;=3000,I447&lt;Barem!$N$27),H447/1500,0))))))))</f>
        <v>0</v>
      </c>
      <c r="R447" s="19">
        <f>IF(D447&gt;21,VLOOKUP(D447,Barem!$S$1:$T$141,2,1),0)</f>
        <v>0</v>
      </c>
      <c r="S447" s="102">
        <f>IF(D447&lt;1,0,IF(B447="F",VLOOKUP(I447,Barem!$W$2:$Y$13,2,1),VLOOKUP(I447,Barem!$W$14:$Y$25,2,1)))</f>
        <v>0</v>
      </c>
      <c r="T447" s="19">
        <f>VLOOKUP(A447,Participanti!A:C,3,0)</f>
        <v>0</v>
      </c>
      <c r="U447" s="17">
        <f t="shared" si="77"/>
        <v>4.2565476190476188</v>
      </c>
      <c r="V447" s="49"/>
      <c r="W447" s="146"/>
      <c r="X447" s="104">
        <f t="shared" si="69"/>
        <v>5</v>
      </c>
      <c r="Y447" s="63">
        <f t="shared" si="70"/>
        <v>1</v>
      </c>
      <c r="Z447" s="103" t="str">
        <f>VLOOKUP(A447,Participanti!A:E,5,0)</f>
        <v>Gold</v>
      </c>
    </row>
    <row r="448" spans="1:26" x14ac:dyDescent="0.2">
      <c r="A448" s="42" t="s">
        <v>343</v>
      </c>
      <c r="B448" s="1" t="str">
        <f>VLOOKUP(A448,Participanti!A:B,2,0)</f>
        <v>M</v>
      </c>
      <c r="C448" s="61">
        <v>8</v>
      </c>
      <c r="D448" s="43">
        <v>30.3</v>
      </c>
      <c r="E448" s="44">
        <v>0.12280092592592592</v>
      </c>
      <c r="F448" s="44">
        <v>0.12501157407407407</v>
      </c>
      <c r="G448" s="59">
        <f t="shared" si="74"/>
        <v>0.12390625</v>
      </c>
      <c r="H448" s="45">
        <v>346</v>
      </c>
      <c r="I448" s="11">
        <f t="shared" si="78"/>
        <v>4.0893151815181517E-3</v>
      </c>
      <c r="J448" s="31">
        <f t="shared" si="79"/>
        <v>5</v>
      </c>
      <c r="K448" s="31">
        <f>IF(J448=0,0,IF(B448="F",VLOOKUP(I448,Barem!$G$2:$H$16,2,1),VLOOKUP(I448,Barem!$G$17:$H$31,2,1)))</f>
        <v>3</v>
      </c>
      <c r="L448" s="43">
        <v>5</v>
      </c>
      <c r="M448" s="93" t="str">
        <f>VLOOKUP(C448,Barem!K:Q,7,0)</f>
        <v>P</v>
      </c>
      <c r="N448" s="10">
        <f t="shared" si="76"/>
        <v>0.25</v>
      </c>
      <c r="O448" s="10">
        <f t="shared" si="76"/>
        <v>0.25</v>
      </c>
      <c r="P448" s="10">
        <f t="shared" si="75"/>
        <v>0.5</v>
      </c>
      <c r="Q448" s="33">
        <f>IF(B448="M",IF(AND(H448&gt;=200,H448&lt;500,I448&lt;Barem!$M$21),H448/1500,IF(AND(H448&gt;=500,H448&lt;750,I448&lt;Barem!$M$22),H448/1500,IF(AND(H448&gt;=750,H448&lt;1000,I448&lt;Barem!$M$23),H448/1500,IF(AND(H448&gt;=1000,H448&lt;1500,I448&lt;Barem!$M$24),H448/1500,IF(AND(H448&gt;=1500,H448&lt;2000,I448&lt;Barem!$M$25),H448/1500,IF(AND(H448&gt;=2000,H448&lt;3000,I448&lt;Barem!$M$26),H448/1500,IF(AND(H448&gt;=3000,I448&lt;Barem!$M$27),H448/1500,0))))))),IF(AND(H448&gt;=200,H448&lt;500,I448&lt;Barem!$N$21),H448/1500,IF(AND(H448&gt;=500,H448&lt;750,I448&lt;Barem!$N$22),H448/1500,IF(AND(H448&gt;=750,H448&lt;1000,I448&lt;Barem!$N$23),H448/1500,IF(AND(H448&gt;=1000,H448&lt;1500,I448&lt;Barem!$N$24),H448/1500,IF(AND(H448&gt;=1500,H448&lt;2000,I448&lt;Barem!$N$25),H448/1500,IF(AND(H448&gt;=2000,H448&lt;3000,I448&lt;Barem!$N$26),H448/1500,IF(AND(H448&gt;=3000,I448&lt;Barem!$N$27),H448/1500,0))))))))</f>
        <v>0.23066666666666666</v>
      </c>
      <c r="R448" s="19">
        <f>IF(D448&gt;21,VLOOKUP(D448,Barem!$S$1:$T$141,2,1),0)</f>
        <v>0.4</v>
      </c>
      <c r="S448" s="102">
        <f>IF(D448&lt;1,0,IF(B448="F",VLOOKUP(I448,Barem!$W$2:$Y$13,2,1),VLOOKUP(I448,Barem!$W$14:$Y$25,2,1)))</f>
        <v>0</v>
      </c>
      <c r="T448" s="19">
        <f>VLOOKUP(A448,Participanti!A:C,3,0)</f>
        <v>0.7</v>
      </c>
      <c r="U448" s="17">
        <f t="shared" si="77"/>
        <v>5.8306666666666676</v>
      </c>
      <c r="V448" s="49"/>
      <c r="W448" s="146"/>
      <c r="X448" s="104">
        <f t="shared" si="69"/>
        <v>5</v>
      </c>
      <c r="Y448" s="63">
        <f t="shared" si="70"/>
        <v>1</v>
      </c>
      <c r="Z448" s="103" t="str">
        <f>VLOOKUP(A448,Participanti!A:E,5,0)</f>
        <v>Gold</v>
      </c>
    </row>
    <row r="449" spans="1:26" x14ac:dyDescent="0.2">
      <c r="A449" s="42" t="s">
        <v>315</v>
      </c>
      <c r="B449" s="1" t="str">
        <f>VLOOKUP(A449,Participanti!A:B,2,0)</f>
        <v>F</v>
      </c>
      <c r="C449" s="61">
        <v>8</v>
      </c>
      <c r="D449" s="43">
        <v>27.04</v>
      </c>
      <c r="E449" s="44">
        <v>0.11039351851851852</v>
      </c>
      <c r="F449" s="44">
        <v>0.11814814814814815</v>
      </c>
      <c r="G449" s="59">
        <f t="shared" si="74"/>
        <v>0.11427083333333334</v>
      </c>
      <c r="H449" s="45">
        <v>56</v>
      </c>
      <c r="I449" s="11">
        <f t="shared" si="78"/>
        <v>4.2259923570019727E-3</v>
      </c>
      <c r="J449" s="31">
        <f t="shared" si="79"/>
        <v>5</v>
      </c>
      <c r="K449" s="31">
        <f>IF(J449=0,0,IF(B449="F",VLOOKUP(I449,Barem!$G$2:$H$16,2,1),VLOOKUP(I449,Barem!$G$17:$H$31,2,1)))</f>
        <v>3.25</v>
      </c>
      <c r="L449" s="43">
        <v>5</v>
      </c>
      <c r="M449" s="93" t="str">
        <f>VLOOKUP(C449,Barem!K:Q,7,0)</f>
        <v>P</v>
      </c>
      <c r="N449" s="10">
        <f t="shared" si="76"/>
        <v>0.25</v>
      </c>
      <c r="O449" s="10">
        <f t="shared" si="76"/>
        <v>0.25</v>
      </c>
      <c r="P449" s="10">
        <f t="shared" si="75"/>
        <v>0.5</v>
      </c>
      <c r="Q449" s="33">
        <f>IF(B449="M",IF(AND(H449&gt;=200,H449&lt;500,I449&lt;Barem!$M$21),H449/1500,IF(AND(H449&gt;=500,H449&lt;750,I449&lt;Barem!$M$22),H449/1500,IF(AND(H449&gt;=750,H449&lt;1000,I449&lt;Barem!$M$23),H449/1500,IF(AND(H449&gt;=1000,H449&lt;1500,I449&lt;Barem!$M$24),H449/1500,IF(AND(H449&gt;=1500,H449&lt;2000,I449&lt;Barem!$M$25),H449/1500,IF(AND(H449&gt;=2000,H449&lt;3000,I449&lt;Barem!$M$26),H449/1500,IF(AND(H449&gt;=3000,I449&lt;Barem!$M$27),H449/1500,0))))))),IF(AND(H449&gt;=200,H449&lt;500,I449&lt;Barem!$N$21),H449/1500,IF(AND(H449&gt;=500,H449&lt;750,I449&lt;Barem!$N$22),H449/1500,IF(AND(H449&gt;=750,H449&lt;1000,I449&lt;Barem!$N$23),H449/1500,IF(AND(H449&gt;=1000,H449&lt;1500,I449&lt;Barem!$N$24),H449/1500,IF(AND(H449&gt;=1500,H449&lt;2000,I449&lt;Barem!$N$25),H449/1500,IF(AND(H449&gt;=2000,H449&lt;3000,I449&lt;Barem!$N$26),H449/1500,IF(AND(H449&gt;=3000,I449&lt;Barem!$N$27),H449/1500,0))))))))</f>
        <v>0</v>
      </c>
      <c r="R449" s="19">
        <f>IF(D449&gt;21,VLOOKUP(D449,Barem!$S$1:$T$141,2,1),0)</f>
        <v>0.3</v>
      </c>
      <c r="S449" s="102">
        <f>IF(D449&lt;1,0,IF(B449="F",VLOOKUP(I449,Barem!$W$2:$Y$13,2,1),VLOOKUP(I449,Barem!$W$14:$Y$25,2,1)))</f>
        <v>0</v>
      </c>
      <c r="T449" s="19">
        <f>VLOOKUP(A449,Participanti!A:C,3,0)</f>
        <v>0</v>
      </c>
      <c r="U449" s="17">
        <f t="shared" si="77"/>
        <v>4.8624999999999998</v>
      </c>
      <c r="V449" s="49"/>
      <c r="W449" s="146"/>
      <c r="X449" s="104">
        <f t="shared" si="69"/>
        <v>5</v>
      </c>
      <c r="Y449" s="63">
        <f t="shared" si="70"/>
        <v>1</v>
      </c>
      <c r="Z449" s="103" t="str">
        <f>VLOOKUP(A449,Participanti!A:E,5,0)</f>
        <v>Gold</v>
      </c>
    </row>
    <row r="450" spans="1:26" x14ac:dyDescent="0.2">
      <c r="A450" s="42" t="s">
        <v>7</v>
      </c>
      <c r="B450" s="1" t="str">
        <f>VLOOKUP(A450,Participanti!A:B,2,0)</f>
        <v>M</v>
      </c>
      <c r="C450" s="61">
        <v>8</v>
      </c>
      <c r="D450" s="43">
        <v>42.85</v>
      </c>
      <c r="E450" s="44">
        <v>0.39037037037037037</v>
      </c>
      <c r="F450" s="44">
        <v>0.42538194444444444</v>
      </c>
      <c r="G450" s="59">
        <f t="shared" si="74"/>
        <v>0.4078761574074074</v>
      </c>
      <c r="H450" s="45">
        <v>2567</v>
      </c>
      <c r="I450" s="11">
        <f t="shared" si="78"/>
        <v>9.5186967889710015E-3</v>
      </c>
      <c r="J450" s="31">
        <f t="shared" si="79"/>
        <v>5</v>
      </c>
      <c r="K450" s="31">
        <f>IF(J450=0,0,IF(B450="F",VLOOKUP(I450,Barem!$G$2:$H$16,2,1),VLOOKUP(I450,Barem!$G$17:$H$31,2,1)))</f>
        <v>0</v>
      </c>
      <c r="L450" s="43">
        <v>1.5</v>
      </c>
      <c r="M450" s="93" t="str">
        <f>VLOOKUP(C450,Barem!K:Q,7,0)</f>
        <v>P</v>
      </c>
      <c r="N450" s="10">
        <f t="shared" si="76"/>
        <v>0.25</v>
      </c>
      <c r="O450" s="10">
        <f t="shared" si="76"/>
        <v>0.25</v>
      </c>
      <c r="P450" s="10">
        <f t="shared" si="75"/>
        <v>0.5</v>
      </c>
      <c r="Q450" s="33">
        <f>IF(B450="M",IF(AND(H450&gt;=200,H450&lt;500,I450&lt;Barem!$M$21),H450/1500,IF(AND(H450&gt;=500,H450&lt;750,I450&lt;Barem!$M$22),H450/1500,IF(AND(H450&gt;=750,H450&lt;1000,I450&lt;Barem!$M$23),H450/1500,IF(AND(H450&gt;=1000,H450&lt;1500,I450&lt;Barem!$M$24),H450/1500,IF(AND(H450&gt;=1500,H450&lt;2000,I450&lt;Barem!$M$25),H450/1500,IF(AND(H450&gt;=2000,H450&lt;3000,I450&lt;Barem!$M$26),H450/1500,IF(AND(H450&gt;=3000,I450&lt;Barem!$M$27),H450/1500,0))))))),IF(AND(H450&gt;=200,H450&lt;500,I450&lt;Barem!$N$21),H450/1500,IF(AND(H450&gt;=500,H450&lt;750,I450&lt;Barem!$N$22),H450/1500,IF(AND(H450&gt;=750,H450&lt;1000,I450&lt;Barem!$N$23),H450/1500,IF(AND(H450&gt;=1000,H450&lt;1500,I450&lt;Barem!$N$24),H450/1500,IF(AND(H450&gt;=1500,H450&lt;2000,I450&lt;Barem!$N$25),H450/1500,IF(AND(H450&gt;=2000,H450&lt;3000,I450&lt;Barem!$N$26),H450/1500,IF(AND(H450&gt;=3000,I450&lt;Barem!$N$27),H450/1500,0))))))))</f>
        <v>1.7113333333333334</v>
      </c>
      <c r="R450" s="19">
        <f>IF(D450&gt;21,VLOOKUP(D450,Barem!$S$1:$T$141,2,1),0)</f>
        <v>1</v>
      </c>
      <c r="S450" s="102">
        <f>IF(D450&lt;1,0,IF(B450="F",VLOOKUP(I450,Barem!$W$2:$Y$13,2,1),VLOOKUP(I450,Barem!$W$14:$Y$25,2,1)))</f>
        <v>0</v>
      </c>
      <c r="T450" s="19">
        <f>VLOOKUP(A450,Participanti!A:C,3,0)</f>
        <v>0.4</v>
      </c>
      <c r="U450" s="17">
        <f t="shared" si="77"/>
        <v>5.1113333333333335</v>
      </c>
      <c r="V450" s="49"/>
      <c r="W450" s="146"/>
      <c r="X450" s="104">
        <f t="shared" ref="X450:X513" si="80">COUNTIFS(A:A,A450,M:M,M450)</f>
        <v>5</v>
      </c>
      <c r="Y450" s="63">
        <f t="shared" ref="Y450:Y513" si="81">COUNTIFS(A:A,A450,C:C,C450)</f>
        <v>1</v>
      </c>
      <c r="Z450" s="103" t="str">
        <f>VLOOKUP(A450,Participanti!A:E,5,0)</f>
        <v>Gold</v>
      </c>
    </row>
    <row r="451" spans="1:26" x14ac:dyDescent="0.2">
      <c r="A451" s="42" t="s">
        <v>336</v>
      </c>
      <c r="B451" s="1" t="str">
        <f>VLOOKUP(A451,Participanti!A:B,2,0)</f>
        <v>M</v>
      </c>
      <c r="C451" s="61">
        <v>8</v>
      </c>
      <c r="D451" s="43">
        <v>28.82</v>
      </c>
      <c r="E451" s="44">
        <v>0.12043981481481482</v>
      </c>
      <c r="F451" s="44">
        <v>0.1228587962962963</v>
      </c>
      <c r="G451" s="59">
        <f t="shared" si="74"/>
        <v>0.12164930555555556</v>
      </c>
      <c r="H451" s="45">
        <v>940</v>
      </c>
      <c r="I451" s="11">
        <f t="shared" ref="I451:I512" si="82">G451/D451</f>
        <v>4.2210029686174724E-3</v>
      </c>
      <c r="J451" s="31">
        <f t="shared" ref="J451:J512" si="83">IF(B451="F",IF(D451&lt;2.5,0,IF(D451&gt;19.99,5,D451/4)),IF(D451&lt;3,0, IF(D451&gt;20.99,5,D451/4.2)))</f>
        <v>5</v>
      </c>
      <c r="K451" s="31">
        <f>IF(J451=0,0,IF(B451="F",VLOOKUP(I451,Barem!$G$2:$H$16,2,1),VLOOKUP(I451,Barem!$G$17:$H$31,2,1)))</f>
        <v>2.5</v>
      </c>
      <c r="L451" s="43">
        <v>3</v>
      </c>
      <c r="M451" s="93" t="s">
        <v>80</v>
      </c>
      <c r="N451" s="10">
        <f t="shared" si="76"/>
        <v>0.25</v>
      </c>
      <c r="O451" s="10">
        <f t="shared" si="76"/>
        <v>0.5</v>
      </c>
      <c r="P451" s="10">
        <f t="shared" si="75"/>
        <v>0.25</v>
      </c>
      <c r="Q451" s="33">
        <f>IF(B451="M",IF(AND(H451&gt;=200,H451&lt;500,I451&lt;Barem!$M$21),H451/1500,IF(AND(H451&gt;=500,H451&lt;750,I451&lt;Barem!$M$22),H451/1500,IF(AND(H451&gt;=750,H451&lt;1000,I451&lt;Barem!$M$23),H451/1500,IF(AND(H451&gt;=1000,H451&lt;1500,I451&lt;Barem!$M$24),H451/1500,IF(AND(H451&gt;=1500,H451&lt;2000,I451&lt;Barem!$M$25),H451/1500,IF(AND(H451&gt;=2000,H451&lt;3000,I451&lt;Barem!$M$26),H451/1500,IF(AND(H451&gt;=3000,I451&lt;Barem!$M$27),H451/1500,0))))))),IF(AND(H451&gt;=200,H451&lt;500,I451&lt;Barem!$N$21),H451/1500,IF(AND(H451&gt;=500,H451&lt;750,I451&lt;Barem!$N$22),H451/1500,IF(AND(H451&gt;=750,H451&lt;1000,I451&lt;Barem!$N$23),H451/1500,IF(AND(H451&gt;=1000,H451&lt;1500,I451&lt;Barem!$N$24),H451/1500,IF(AND(H451&gt;=1500,H451&lt;2000,I451&lt;Barem!$N$25),H451/1500,IF(AND(H451&gt;=2000,H451&lt;3000,I451&lt;Barem!$N$26),H451/1500,IF(AND(H451&gt;=3000,I451&lt;Barem!$N$27),H451/1500,0))))))))</f>
        <v>0.62666666666666671</v>
      </c>
      <c r="R451" s="19">
        <f>IF(D451&gt;21,VLOOKUP(D451,Barem!$S$1:$T$141,2,1),0)</f>
        <v>0.3</v>
      </c>
      <c r="S451" s="102">
        <f>IF(D451&lt;1,0,IF(B451="F",VLOOKUP(I451,Barem!$W$2:$Y$13,2,1),VLOOKUP(I451,Barem!$W$14:$Y$25,2,1)))</f>
        <v>0</v>
      </c>
      <c r="T451" s="19">
        <f>VLOOKUP(A451,Participanti!A:C,3,0)</f>
        <v>0</v>
      </c>
      <c r="U451" s="17">
        <f t="shared" ref="U451:U514" si="84">IF(H451&lt;0,0,J451*N451+K451*O451+L451*P451+Q451+R451+S451+T451)</f>
        <v>4.1766666666666667</v>
      </c>
      <c r="V451" s="49"/>
      <c r="W451" s="146"/>
      <c r="X451" s="104">
        <f t="shared" si="80"/>
        <v>5</v>
      </c>
      <c r="Y451" s="63">
        <f t="shared" si="81"/>
        <v>1</v>
      </c>
      <c r="Z451" s="103" t="str">
        <f>VLOOKUP(A451,Participanti!A:E,5,0)</f>
        <v>Gold</v>
      </c>
    </row>
    <row r="452" spans="1:26" x14ac:dyDescent="0.2">
      <c r="A452" s="42" t="s">
        <v>182</v>
      </c>
      <c r="B452" s="1" t="str">
        <f>VLOOKUP(A452,Participanti!A:B,2,0)</f>
        <v>M</v>
      </c>
      <c r="C452" s="61">
        <v>8</v>
      </c>
      <c r="D452" s="43">
        <v>21.1</v>
      </c>
      <c r="E452" s="44">
        <v>7.5173611111111108E-2</v>
      </c>
      <c r="F452" s="44">
        <v>7.6956018518518521E-2</v>
      </c>
      <c r="G452" s="59">
        <f t="shared" si="74"/>
        <v>7.6064814814814807E-2</v>
      </c>
      <c r="H452" s="45">
        <v>37</v>
      </c>
      <c r="I452" s="11">
        <f t="shared" si="82"/>
        <v>3.604967526768474E-3</v>
      </c>
      <c r="J452" s="31">
        <f t="shared" si="83"/>
        <v>5</v>
      </c>
      <c r="K452" s="31">
        <f>IF(J452=0,0,IF(B452="F",VLOOKUP(I452,Barem!$G$2:$H$16,2,1),VLOOKUP(I452,Barem!$G$17:$H$31,2,1)))</f>
        <v>3.75</v>
      </c>
      <c r="L452" s="43">
        <v>4.75</v>
      </c>
      <c r="M452" s="93" t="s">
        <v>82</v>
      </c>
      <c r="N452" s="10">
        <f t="shared" si="76"/>
        <v>0.5</v>
      </c>
      <c r="O452" s="10">
        <f t="shared" si="76"/>
        <v>0.25</v>
      </c>
      <c r="P452" s="10">
        <f t="shared" si="75"/>
        <v>0.25</v>
      </c>
      <c r="Q452" s="33">
        <f>IF(B452="M",IF(AND(H452&gt;=200,H452&lt;500,I452&lt;Barem!$M$21),H452/1500,IF(AND(H452&gt;=500,H452&lt;750,I452&lt;Barem!$M$22),H452/1500,IF(AND(H452&gt;=750,H452&lt;1000,I452&lt;Barem!$M$23),H452/1500,IF(AND(H452&gt;=1000,H452&lt;1500,I452&lt;Barem!$M$24),H452/1500,IF(AND(H452&gt;=1500,H452&lt;2000,I452&lt;Barem!$M$25),H452/1500,IF(AND(H452&gt;=2000,H452&lt;3000,I452&lt;Barem!$M$26),H452/1500,IF(AND(H452&gt;=3000,I452&lt;Barem!$M$27),H452/1500,0))))))),IF(AND(H452&gt;=200,H452&lt;500,I452&lt;Barem!$N$21),H452/1500,IF(AND(H452&gt;=500,H452&lt;750,I452&lt;Barem!$N$22),H452/1500,IF(AND(H452&gt;=750,H452&lt;1000,I452&lt;Barem!$N$23),H452/1500,IF(AND(H452&gt;=1000,H452&lt;1500,I452&lt;Barem!$N$24),H452/1500,IF(AND(H452&gt;=1500,H452&lt;2000,I452&lt;Barem!$N$25),H452/1500,IF(AND(H452&gt;=2000,H452&lt;3000,I452&lt;Barem!$N$26),H452/1500,IF(AND(H452&gt;=3000,I452&lt;Barem!$N$27),H452/1500,0))))))))</f>
        <v>0</v>
      </c>
      <c r="R452" s="19">
        <f>IF(D452&gt;21,VLOOKUP(D452,Barem!$S$1:$T$141,2,1),0)</f>
        <v>0</v>
      </c>
      <c r="S452" s="102">
        <f>IF(D452&lt;1,0,IF(B452="F",VLOOKUP(I452,Barem!$W$2:$Y$13,2,1),VLOOKUP(I452,Barem!$W$14:$Y$25,2,1)))</f>
        <v>0</v>
      </c>
      <c r="T452" s="19">
        <f>VLOOKUP(A452,Participanti!A:C,3,0)</f>
        <v>0</v>
      </c>
      <c r="U452" s="17">
        <f t="shared" si="84"/>
        <v>4.625</v>
      </c>
      <c r="V452" s="49"/>
      <c r="W452" s="146"/>
      <c r="X452" s="104">
        <f t="shared" si="80"/>
        <v>5</v>
      </c>
      <c r="Y452" s="63">
        <f t="shared" si="81"/>
        <v>1</v>
      </c>
      <c r="Z452" s="103" t="str">
        <f>VLOOKUP(A452,Participanti!A:E,5,0)</f>
        <v>Gold</v>
      </c>
    </row>
    <row r="453" spans="1:26" x14ac:dyDescent="0.2">
      <c r="A453" s="42" t="s">
        <v>200</v>
      </c>
      <c r="B453" s="1" t="str">
        <f>VLOOKUP(A453,Participanti!A:B,2,0)</f>
        <v>F</v>
      </c>
      <c r="C453" s="61">
        <v>8</v>
      </c>
      <c r="D453" s="43">
        <v>11.17</v>
      </c>
      <c r="E453" s="44">
        <v>4.1388888888888892E-2</v>
      </c>
      <c r="F453" s="44">
        <v>4.144675925925926E-2</v>
      </c>
      <c r="G453" s="59">
        <f t="shared" si="74"/>
        <v>4.1417824074074072E-2</v>
      </c>
      <c r="H453" s="45">
        <v>36</v>
      </c>
      <c r="I453" s="11">
        <f t="shared" si="82"/>
        <v>3.7079520209556019E-3</v>
      </c>
      <c r="J453" s="31">
        <f t="shared" si="83"/>
        <v>2.7925</v>
      </c>
      <c r="K453" s="31">
        <f>IF(J453=0,0,IF(B453="F",VLOOKUP(I453,Barem!$G$2:$H$16,2,1),VLOOKUP(I453,Barem!$G$17:$H$31,2,1)))</f>
        <v>4</v>
      </c>
      <c r="L453" s="43">
        <v>2.5</v>
      </c>
      <c r="M453" s="93" t="s">
        <v>80</v>
      </c>
      <c r="N453" s="10">
        <f t="shared" si="76"/>
        <v>0.25</v>
      </c>
      <c r="O453" s="10">
        <f t="shared" si="76"/>
        <v>0.5</v>
      </c>
      <c r="P453" s="10">
        <f t="shared" si="75"/>
        <v>0.25</v>
      </c>
      <c r="Q453" s="33">
        <f>IF(B453="M",IF(AND(H453&gt;=200,H453&lt;500,I453&lt;Barem!$M$21),H453/1500,IF(AND(H453&gt;=500,H453&lt;750,I453&lt;Barem!$M$22),H453/1500,IF(AND(H453&gt;=750,H453&lt;1000,I453&lt;Barem!$M$23),H453/1500,IF(AND(H453&gt;=1000,H453&lt;1500,I453&lt;Barem!$M$24),H453/1500,IF(AND(H453&gt;=1500,H453&lt;2000,I453&lt;Barem!$M$25),H453/1500,IF(AND(H453&gt;=2000,H453&lt;3000,I453&lt;Barem!$M$26),H453/1500,IF(AND(H453&gt;=3000,I453&lt;Barem!$M$27),H453/1500,0))))))),IF(AND(H453&gt;=200,H453&lt;500,I453&lt;Barem!$N$21),H453/1500,IF(AND(H453&gt;=500,H453&lt;750,I453&lt;Barem!$N$22),H453/1500,IF(AND(H453&gt;=750,H453&lt;1000,I453&lt;Barem!$N$23),H453/1500,IF(AND(H453&gt;=1000,H453&lt;1500,I453&lt;Barem!$N$24),H453/1500,IF(AND(H453&gt;=1500,H453&lt;2000,I453&lt;Barem!$N$25),H453/1500,IF(AND(H453&gt;=2000,H453&lt;3000,I453&lt;Barem!$N$26),H453/1500,IF(AND(H453&gt;=3000,I453&lt;Barem!$N$27),H453/1500,0))))))))</f>
        <v>0</v>
      </c>
      <c r="R453" s="19">
        <f>IF(D453&gt;21,VLOOKUP(D453,Barem!$S$1:$T$141,2,1),0)</f>
        <v>0</v>
      </c>
      <c r="S453" s="102">
        <f>IF(D453&lt;1,0,IF(B453="F",VLOOKUP(I453,Barem!$W$2:$Y$13,2,1),VLOOKUP(I453,Barem!$W$14:$Y$25,2,1)))</f>
        <v>0</v>
      </c>
      <c r="T453" s="19">
        <f>VLOOKUP(A453,Participanti!A:C,3,0)</f>
        <v>0</v>
      </c>
      <c r="U453" s="17">
        <f t="shared" si="84"/>
        <v>3.3231250000000001</v>
      </c>
      <c r="V453" s="49"/>
      <c r="W453" s="146"/>
      <c r="X453" s="104">
        <f t="shared" si="80"/>
        <v>4</v>
      </c>
      <c r="Y453" s="63">
        <f t="shared" si="81"/>
        <v>1</v>
      </c>
      <c r="Z453" s="103" t="str">
        <f>VLOOKUP(A453,Participanti!A:E,5,0)</f>
        <v>Gold</v>
      </c>
    </row>
    <row r="454" spans="1:26" x14ac:dyDescent="0.2">
      <c r="A454" s="42" t="s">
        <v>164</v>
      </c>
      <c r="B454" s="1" t="str">
        <f>VLOOKUP(A454,Participanti!A:B,2,0)</f>
        <v>M</v>
      </c>
      <c r="C454" s="61">
        <v>8</v>
      </c>
      <c r="D454" s="43">
        <v>21.28</v>
      </c>
      <c r="E454" s="44">
        <v>7.4652777777777776E-2</v>
      </c>
      <c r="F454" s="44">
        <v>7.4652777777777776E-2</v>
      </c>
      <c r="G454" s="59">
        <f t="shared" si="74"/>
        <v>7.4652777777777776E-2</v>
      </c>
      <c r="H454" s="45">
        <v>76</v>
      </c>
      <c r="I454" s="11">
        <f t="shared" si="82"/>
        <v>3.5081192564745192E-3</v>
      </c>
      <c r="J454" s="31">
        <f t="shared" si="83"/>
        <v>5</v>
      </c>
      <c r="K454" s="31">
        <f>IF(J454=0,0,IF(B454="F",VLOOKUP(I454,Barem!$G$2:$H$16,2,1),VLOOKUP(I454,Barem!$G$17:$H$31,2,1)))</f>
        <v>3.75</v>
      </c>
      <c r="L454" s="43">
        <v>5</v>
      </c>
      <c r="M454" s="93" t="s">
        <v>82</v>
      </c>
      <c r="N454" s="10">
        <f t="shared" si="76"/>
        <v>0.5</v>
      </c>
      <c r="O454" s="10">
        <f t="shared" si="76"/>
        <v>0.25</v>
      </c>
      <c r="P454" s="10">
        <f t="shared" si="75"/>
        <v>0.25</v>
      </c>
      <c r="Q454" s="33">
        <f>IF(B454="M",IF(AND(H454&gt;=200,H454&lt;500,I454&lt;Barem!$M$21),H454/1500,IF(AND(H454&gt;=500,H454&lt;750,I454&lt;Barem!$M$22),H454/1500,IF(AND(H454&gt;=750,H454&lt;1000,I454&lt;Barem!$M$23),H454/1500,IF(AND(H454&gt;=1000,H454&lt;1500,I454&lt;Barem!$M$24),H454/1500,IF(AND(H454&gt;=1500,H454&lt;2000,I454&lt;Barem!$M$25),H454/1500,IF(AND(H454&gt;=2000,H454&lt;3000,I454&lt;Barem!$M$26),H454/1500,IF(AND(H454&gt;=3000,I454&lt;Barem!$M$27),H454/1500,0))))))),IF(AND(H454&gt;=200,H454&lt;500,I454&lt;Barem!$N$21),H454/1500,IF(AND(H454&gt;=500,H454&lt;750,I454&lt;Barem!$N$22),H454/1500,IF(AND(H454&gt;=750,H454&lt;1000,I454&lt;Barem!$N$23),H454/1500,IF(AND(H454&gt;=1000,H454&lt;1500,I454&lt;Barem!$N$24),H454/1500,IF(AND(H454&gt;=1500,H454&lt;2000,I454&lt;Barem!$N$25),H454/1500,IF(AND(H454&gt;=2000,H454&lt;3000,I454&lt;Barem!$N$26),H454/1500,IF(AND(H454&gt;=3000,I454&lt;Barem!$N$27),H454/1500,0))))))))</f>
        <v>0</v>
      </c>
      <c r="R454" s="19">
        <f>IF(D454&gt;21,VLOOKUP(D454,Barem!$S$1:$T$141,2,1),0)</f>
        <v>0</v>
      </c>
      <c r="S454" s="102">
        <f>IF(D454&lt;1,0,IF(B454="F",VLOOKUP(I454,Barem!$W$2:$Y$13,2,1),VLOOKUP(I454,Barem!$W$14:$Y$25,2,1)))</f>
        <v>0</v>
      </c>
      <c r="T454" s="19">
        <f>VLOOKUP(A454,Participanti!A:C,3,0)</f>
        <v>0</v>
      </c>
      <c r="U454" s="17">
        <f t="shared" si="84"/>
        <v>4.6875</v>
      </c>
      <c r="V454" s="49"/>
      <c r="W454" s="146" t="s">
        <v>550</v>
      </c>
      <c r="X454" s="104">
        <f t="shared" si="80"/>
        <v>5</v>
      </c>
      <c r="Y454" s="63">
        <f t="shared" si="81"/>
        <v>1</v>
      </c>
      <c r="Z454" s="103" t="str">
        <f>VLOOKUP(A454,Participanti!A:E,5,0)</f>
        <v>Gold</v>
      </c>
    </row>
    <row r="455" spans="1:26" x14ac:dyDescent="0.2">
      <c r="A455" s="42" t="s">
        <v>231</v>
      </c>
      <c r="B455" s="1" t="str">
        <f>VLOOKUP(A455,Participanti!A:B,2,0)</f>
        <v>M</v>
      </c>
      <c r="C455" s="61">
        <v>8</v>
      </c>
      <c r="D455" s="43">
        <v>33.01</v>
      </c>
      <c r="E455" s="44">
        <v>0.11381944444444445</v>
      </c>
      <c r="F455" s="44">
        <v>0.11716435185185185</v>
      </c>
      <c r="G455" s="59">
        <f t="shared" si="74"/>
        <v>0.11549189814814814</v>
      </c>
      <c r="H455" s="45">
        <v>91</v>
      </c>
      <c r="I455" s="11">
        <f t="shared" si="82"/>
        <v>3.4986942789502619E-3</v>
      </c>
      <c r="J455" s="31">
        <f t="shared" si="83"/>
        <v>5</v>
      </c>
      <c r="K455" s="31">
        <f>IF(J455=0,0,IF(B455="F",VLOOKUP(I455,Barem!$G$2:$H$16,2,1),VLOOKUP(I455,Barem!$G$17:$H$31,2,1)))</f>
        <v>3.75</v>
      </c>
      <c r="L455" s="43">
        <v>2.75</v>
      </c>
      <c r="M455" s="93" t="s">
        <v>82</v>
      </c>
      <c r="N455" s="10">
        <f t="shared" si="76"/>
        <v>0.5</v>
      </c>
      <c r="O455" s="10">
        <f t="shared" si="76"/>
        <v>0.25</v>
      </c>
      <c r="P455" s="10">
        <f t="shared" si="75"/>
        <v>0.25</v>
      </c>
      <c r="Q455" s="33">
        <f>IF(B455="M",IF(AND(H455&gt;=200,H455&lt;500,I455&lt;Barem!$M$21),H455/1500,IF(AND(H455&gt;=500,H455&lt;750,I455&lt;Barem!$M$22),H455/1500,IF(AND(H455&gt;=750,H455&lt;1000,I455&lt;Barem!$M$23),H455/1500,IF(AND(H455&gt;=1000,H455&lt;1500,I455&lt;Barem!$M$24),H455/1500,IF(AND(H455&gt;=1500,H455&lt;2000,I455&lt;Barem!$M$25),H455/1500,IF(AND(H455&gt;=2000,H455&lt;3000,I455&lt;Barem!$M$26),H455/1500,IF(AND(H455&gt;=3000,I455&lt;Barem!$M$27),H455/1500,0))))))),IF(AND(H455&gt;=200,H455&lt;500,I455&lt;Barem!$N$21),H455/1500,IF(AND(H455&gt;=500,H455&lt;750,I455&lt;Barem!$N$22),H455/1500,IF(AND(H455&gt;=750,H455&lt;1000,I455&lt;Barem!$N$23),H455/1500,IF(AND(H455&gt;=1000,H455&lt;1500,I455&lt;Barem!$N$24),H455/1500,IF(AND(H455&gt;=1500,H455&lt;2000,I455&lt;Barem!$N$25),H455/1500,IF(AND(H455&gt;=2000,H455&lt;3000,I455&lt;Barem!$N$26),H455/1500,IF(AND(H455&gt;=3000,I455&lt;Barem!$N$27),H455/1500,0))))))))</f>
        <v>0</v>
      </c>
      <c r="R455" s="19">
        <f>IF(D455&gt;21,VLOOKUP(D455,Barem!$S$1:$T$141,2,1),0)</f>
        <v>0.6</v>
      </c>
      <c r="S455" s="102">
        <f>IF(D455&lt;1,0,IF(B455="F",VLOOKUP(I455,Barem!$W$2:$Y$13,2,1),VLOOKUP(I455,Barem!$W$14:$Y$25,2,1)))</f>
        <v>0</v>
      </c>
      <c r="T455" s="19">
        <f>VLOOKUP(A455,Participanti!A:C,3,0)</f>
        <v>0</v>
      </c>
      <c r="U455" s="17">
        <f t="shared" si="84"/>
        <v>4.7249999999999996</v>
      </c>
      <c r="V455" s="49"/>
      <c r="W455" s="146"/>
      <c r="X455" s="104">
        <f t="shared" si="80"/>
        <v>5</v>
      </c>
      <c r="Y455" s="63">
        <f t="shared" si="81"/>
        <v>1</v>
      </c>
      <c r="Z455" s="103" t="str">
        <f>VLOOKUP(A455,Participanti!A:E,5,0)</f>
        <v>Gold</v>
      </c>
    </row>
    <row r="456" spans="1:26" x14ac:dyDescent="0.2">
      <c r="A456" s="42" t="s">
        <v>160</v>
      </c>
      <c r="B456" s="1" t="str">
        <f>VLOOKUP(A456,Participanti!A:B,2,0)</f>
        <v>M</v>
      </c>
      <c r="C456" s="61">
        <v>8</v>
      </c>
      <c r="D456" s="43">
        <v>21.24</v>
      </c>
      <c r="E456" s="44">
        <v>6.222222222222222E-2</v>
      </c>
      <c r="F456" s="44">
        <v>6.222222222222222E-2</v>
      </c>
      <c r="G456" s="59">
        <f t="shared" si="74"/>
        <v>6.222222222222222E-2</v>
      </c>
      <c r="H456" s="45">
        <v>44</v>
      </c>
      <c r="I456" s="11">
        <f t="shared" si="82"/>
        <v>2.929483155471856E-3</v>
      </c>
      <c r="J456" s="31">
        <f t="shared" si="83"/>
        <v>5</v>
      </c>
      <c r="K456" s="31">
        <f>IF(J456=0,0,IF(B456="F",VLOOKUP(I456,Barem!$G$2:$H$16,2,1),VLOOKUP(I456,Barem!$G$17:$H$31,2,1)))</f>
        <v>4.75</v>
      </c>
      <c r="L456" s="43">
        <v>3</v>
      </c>
      <c r="M456" s="93" t="s">
        <v>80</v>
      </c>
      <c r="N456" s="10">
        <f t="shared" si="76"/>
        <v>0.25</v>
      </c>
      <c r="O456" s="10">
        <f t="shared" si="76"/>
        <v>0.5</v>
      </c>
      <c r="P456" s="10">
        <f t="shared" si="75"/>
        <v>0.25</v>
      </c>
      <c r="Q456" s="33">
        <f>IF(B456="M",IF(AND(H456&gt;=200,H456&lt;500,I456&lt;Barem!$M$21),H456/1500,IF(AND(H456&gt;=500,H456&lt;750,I456&lt;Barem!$M$22),H456/1500,IF(AND(H456&gt;=750,H456&lt;1000,I456&lt;Barem!$M$23),H456/1500,IF(AND(H456&gt;=1000,H456&lt;1500,I456&lt;Barem!$M$24),H456/1500,IF(AND(H456&gt;=1500,H456&lt;2000,I456&lt;Barem!$M$25),H456/1500,IF(AND(H456&gt;=2000,H456&lt;3000,I456&lt;Barem!$M$26),H456/1500,IF(AND(H456&gt;=3000,I456&lt;Barem!$M$27),H456/1500,0))))))),IF(AND(H456&gt;=200,H456&lt;500,I456&lt;Barem!$N$21),H456/1500,IF(AND(H456&gt;=500,H456&lt;750,I456&lt;Barem!$N$22),H456/1500,IF(AND(H456&gt;=750,H456&lt;1000,I456&lt;Barem!$N$23),H456/1500,IF(AND(H456&gt;=1000,H456&lt;1500,I456&lt;Barem!$N$24),H456/1500,IF(AND(H456&gt;=1500,H456&lt;2000,I456&lt;Barem!$N$25),H456/1500,IF(AND(H456&gt;=2000,H456&lt;3000,I456&lt;Barem!$N$26),H456/1500,IF(AND(H456&gt;=3000,I456&lt;Barem!$N$27),H456/1500,0))))))))</f>
        <v>0</v>
      </c>
      <c r="R456" s="19">
        <f>IF(D456&gt;21,VLOOKUP(D456,Barem!$S$1:$T$141,2,1),0)</f>
        <v>0</v>
      </c>
      <c r="S456" s="102">
        <f>IF(D456&lt;1,0,IF(B456="F",VLOOKUP(I456,Barem!$W$2:$Y$13,2,1),VLOOKUP(I456,Barem!$W$14:$Y$25,2,1)))</f>
        <v>0</v>
      </c>
      <c r="T456" s="19">
        <f>VLOOKUP(A456,Participanti!A:C,3,0)</f>
        <v>0</v>
      </c>
      <c r="U456" s="17">
        <f t="shared" si="84"/>
        <v>4.375</v>
      </c>
      <c r="V456" s="49"/>
      <c r="W456" s="146" t="s">
        <v>550</v>
      </c>
      <c r="X456" s="104">
        <f t="shared" si="80"/>
        <v>5</v>
      </c>
      <c r="Y456" s="63">
        <f t="shared" si="81"/>
        <v>1</v>
      </c>
      <c r="Z456" s="103" t="str">
        <f>VLOOKUP(A456,Participanti!A:E,5,0)</f>
        <v>Gold</v>
      </c>
    </row>
    <row r="457" spans="1:26" x14ac:dyDescent="0.2">
      <c r="A457" s="42" t="s">
        <v>339</v>
      </c>
      <c r="B457" s="1" t="str">
        <f>VLOOKUP(A457,Participanti!A:B,2,0)</f>
        <v>F</v>
      </c>
      <c r="C457" s="61">
        <v>8</v>
      </c>
      <c r="D457" s="43">
        <v>21.32</v>
      </c>
      <c r="E457" s="44">
        <v>7.8518518518518515E-2</v>
      </c>
      <c r="F457" s="44">
        <v>7.8645833333333331E-2</v>
      </c>
      <c r="G457" s="59">
        <f t="shared" si="74"/>
        <v>7.8582175925925923E-2</v>
      </c>
      <c r="H457" s="45">
        <v>34</v>
      </c>
      <c r="I457" s="11">
        <f t="shared" si="82"/>
        <v>3.6858431484955872E-3</v>
      </c>
      <c r="J457" s="31">
        <f t="shared" si="83"/>
        <v>5</v>
      </c>
      <c r="K457" s="31">
        <f>IF(J457=0,0,IF(B457="F",VLOOKUP(I457,Barem!$G$2:$H$16,2,1),VLOOKUP(I457,Barem!$G$17:$H$31,2,1)))</f>
        <v>4</v>
      </c>
      <c r="L457" s="43">
        <v>5</v>
      </c>
      <c r="M457" s="93" t="s">
        <v>82</v>
      </c>
      <c r="N457" s="10">
        <f t="shared" si="76"/>
        <v>0.5</v>
      </c>
      <c r="O457" s="10">
        <f t="shared" si="76"/>
        <v>0.25</v>
      </c>
      <c r="P457" s="10">
        <f t="shared" si="75"/>
        <v>0.25</v>
      </c>
      <c r="Q457" s="33">
        <f>IF(B457="M",IF(AND(H457&gt;=200,H457&lt;500,I457&lt;Barem!$M$21),H457/1500,IF(AND(H457&gt;=500,H457&lt;750,I457&lt;Barem!$M$22),H457/1500,IF(AND(H457&gt;=750,H457&lt;1000,I457&lt;Barem!$M$23),H457/1500,IF(AND(H457&gt;=1000,H457&lt;1500,I457&lt;Barem!$M$24),H457/1500,IF(AND(H457&gt;=1500,H457&lt;2000,I457&lt;Barem!$M$25),H457/1500,IF(AND(H457&gt;=2000,H457&lt;3000,I457&lt;Barem!$M$26),H457/1500,IF(AND(H457&gt;=3000,I457&lt;Barem!$M$27),H457/1500,0))))))),IF(AND(H457&gt;=200,H457&lt;500,I457&lt;Barem!$N$21),H457/1500,IF(AND(H457&gt;=500,H457&lt;750,I457&lt;Barem!$N$22),H457/1500,IF(AND(H457&gt;=750,H457&lt;1000,I457&lt;Barem!$N$23),H457/1500,IF(AND(H457&gt;=1000,H457&lt;1500,I457&lt;Barem!$N$24),H457/1500,IF(AND(H457&gt;=1500,H457&lt;2000,I457&lt;Barem!$N$25),H457/1500,IF(AND(H457&gt;=2000,H457&lt;3000,I457&lt;Barem!$N$26),H457/1500,IF(AND(H457&gt;=3000,I457&lt;Barem!$N$27),H457/1500,0))))))))</f>
        <v>0</v>
      </c>
      <c r="R457" s="19">
        <f>IF(D457&gt;21,VLOOKUP(D457,Barem!$S$1:$T$141,2,1),0)</f>
        <v>0</v>
      </c>
      <c r="S457" s="102">
        <f>IF(D457&lt;1,0,IF(B457="F",VLOOKUP(I457,Barem!$W$2:$Y$13,2,1),VLOOKUP(I457,Barem!$W$14:$Y$25,2,1)))</f>
        <v>0</v>
      </c>
      <c r="T457" s="19">
        <f>VLOOKUP(A457,Participanti!A:C,3,0)</f>
        <v>0</v>
      </c>
      <c r="U457" s="17">
        <f t="shared" si="84"/>
        <v>4.75</v>
      </c>
      <c r="V457" s="49"/>
      <c r="W457" s="146" t="s">
        <v>549</v>
      </c>
      <c r="X457" s="104">
        <f t="shared" si="80"/>
        <v>5</v>
      </c>
      <c r="Y457" s="63">
        <f t="shared" si="81"/>
        <v>1</v>
      </c>
      <c r="Z457" s="103" t="str">
        <f>VLOOKUP(A457,Participanti!A:E,5,0)</f>
        <v>Gold</v>
      </c>
    </row>
    <row r="458" spans="1:26" x14ac:dyDescent="0.2">
      <c r="A458" s="42" t="s">
        <v>335</v>
      </c>
      <c r="B458" s="1" t="str">
        <f>VLOOKUP(A458,Participanti!A:B,2,0)</f>
        <v>F</v>
      </c>
      <c r="C458" s="61">
        <v>8</v>
      </c>
      <c r="D458" s="43">
        <v>7.31</v>
      </c>
      <c r="E458" s="44">
        <v>3.3541666666666664E-2</v>
      </c>
      <c r="F458" s="44">
        <v>3.471064814814815E-2</v>
      </c>
      <c r="G458" s="59">
        <f t="shared" si="74"/>
        <v>3.4126157407407404E-2</v>
      </c>
      <c r="H458" s="45">
        <v>6</v>
      </c>
      <c r="I458" s="11">
        <f t="shared" si="82"/>
        <v>4.6684209859654451E-3</v>
      </c>
      <c r="J458" s="31">
        <f t="shared" si="83"/>
        <v>1.8274999999999999</v>
      </c>
      <c r="K458" s="31">
        <f>IF(J458=0,0,IF(B458="F",VLOOKUP(I458,Barem!$G$2:$H$16,2,1),VLOOKUP(I458,Barem!$G$17:$H$31,2,1)))</f>
        <v>2.5</v>
      </c>
      <c r="L458" s="43">
        <v>1.25</v>
      </c>
      <c r="M458" s="93" t="str">
        <f>VLOOKUP(C458,Barem!K:Q,7,0)</f>
        <v>P</v>
      </c>
      <c r="N458" s="10">
        <f t="shared" si="76"/>
        <v>0.25</v>
      </c>
      <c r="O458" s="10">
        <f t="shared" si="76"/>
        <v>0.25</v>
      </c>
      <c r="P458" s="10">
        <f t="shared" si="75"/>
        <v>0.5</v>
      </c>
      <c r="Q458" s="33">
        <f>IF(B458="M",IF(AND(H458&gt;=200,H458&lt;500,I458&lt;Barem!$M$21),H458/1500,IF(AND(H458&gt;=500,H458&lt;750,I458&lt;Barem!$M$22),H458/1500,IF(AND(H458&gt;=750,H458&lt;1000,I458&lt;Barem!$M$23),H458/1500,IF(AND(H458&gt;=1000,H458&lt;1500,I458&lt;Barem!$M$24),H458/1500,IF(AND(H458&gt;=1500,H458&lt;2000,I458&lt;Barem!$M$25),H458/1500,IF(AND(H458&gt;=2000,H458&lt;3000,I458&lt;Barem!$M$26),H458/1500,IF(AND(H458&gt;=3000,I458&lt;Barem!$M$27),H458/1500,0))))))),IF(AND(H458&gt;=200,H458&lt;500,I458&lt;Barem!$N$21),H458/1500,IF(AND(H458&gt;=500,H458&lt;750,I458&lt;Barem!$N$22),H458/1500,IF(AND(H458&gt;=750,H458&lt;1000,I458&lt;Barem!$N$23),H458/1500,IF(AND(H458&gt;=1000,H458&lt;1500,I458&lt;Barem!$N$24),H458/1500,IF(AND(H458&gt;=1500,H458&lt;2000,I458&lt;Barem!$N$25),H458/1500,IF(AND(H458&gt;=2000,H458&lt;3000,I458&lt;Barem!$N$26),H458/1500,IF(AND(H458&gt;=3000,I458&lt;Barem!$N$27),H458/1500,0))))))))</f>
        <v>0</v>
      </c>
      <c r="R458" s="19">
        <f>IF(D458&gt;21,VLOOKUP(D458,Barem!$S$1:$T$141,2,1),0)</f>
        <v>0</v>
      </c>
      <c r="S458" s="102">
        <f>IF(D458&lt;1,0,IF(B458="F",VLOOKUP(I458,Barem!$W$2:$Y$13,2,1),VLOOKUP(I458,Barem!$W$14:$Y$25,2,1)))</f>
        <v>0</v>
      </c>
      <c r="T458" s="19">
        <f>VLOOKUP(A458,Participanti!A:C,3,0)</f>
        <v>0.4</v>
      </c>
      <c r="U458" s="17">
        <f t="shared" si="84"/>
        <v>2.1068750000000001</v>
      </c>
      <c r="V458" s="49"/>
      <c r="W458" s="146"/>
      <c r="X458" s="104">
        <f t="shared" si="80"/>
        <v>5</v>
      </c>
      <c r="Y458" s="63">
        <f t="shared" si="81"/>
        <v>1</v>
      </c>
      <c r="Z458" s="103" t="str">
        <f>VLOOKUP(A458,Participanti!A:E,5,0)</f>
        <v>Gold</v>
      </c>
    </row>
    <row r="459" spans="1:26" x14ac:dyDescent="0.2">
      <c r="A459" s="42" t="s">
        <v>122</v>
      </c>
      <c r="B459" s="1" t="str">
        <f>VLOOKUP(A459,Participanti!A:B,2,0)</f>
        <v>M</v>
      </c>
      <c r="C459" s="61">
        <v>8</v>
      </c>
      <c r="D459" s="43">
        <v>52.1</v>
      </c>
      <c r="E459" s="44">
        <v>0.2293287037037037</v>
      </c>
      <c r="F459" s="44">
        <v>0.2446875</v>
      </c>
      <c r="G459" s="59">
        <f t="shared" si="74"/>
        <v>0.23700810185185184</v>
      </c>
      <c r="H459" s="45">
        <v>121</v>
      </c>
      <c r="I459" s="11">
        <f t="shared" si="82"/>
        <v>4.5490998436056012E-3</v>
      </c>
      <c r="J459" s="31">
        <f t="shared" si="83"/>
        <v>5</v>
      </c>
      <c r="K459" s="31">
        <f>IF(J459=0,0,IF(B459="F",VLOOKUP(I459,Barem!$G$2:$H$16,2,1),VLOOKUP(I459,Barem!$G$17:$H$31,2,1)))</f>
        <v>1.5</v>
      </c>
      <c r="L459" s="43">
        <v>2</v>
      </c>
      <c r="M459" s="93" t="s">
        <v>82</v>
      </c>
      <c r="N459" s="10">
        <f t="shared" si="76"/>
        <v>0.5</v>
      </c>
      <c r="O459" s="10">
        <f t="shared" si="76"/>
        <v>0.25</v>
      </c>
      <c r="P459" s="10">
        <f t="shared" si="75"/>
        <v>0.25</v>
      </c>
      <c r="Q459" s="33">
        <f>IF(B459="M",IF(AND(H459&gt;=200,H459&lt;500,I459&lt;Barem!$M$21),H459/1500,IF(AND(H459&gt;=500,H459&lt;750,I459&lt;Barem!$M$22),H459/1500,IF(AND(H459&gt;=750,H459&lt;1000,I459&lt;Barem!$M$23),H459/1500,IF(AND(H459&gt;=1000,H459&lt;1500,I459&lt;Barem!$M$24),H459/1500,IF(AND(H459&gt;=1500,H459&lt;2000,I459&lt;Barem!$M$25),H459/1500,IF(AND(H459&gt;=2000,H459&lt;3000,I459&lt;Barem!$M$26),H459/1500,IF(AND(H459&gt;=3000,I459&lt;Barem!$M$27),H459/1500,0))))))),IF(AND(H459&gt;=200,H459&lt;500,I459&lt;Barem!$N$21),H459/1500,IF(AND(H459&gt;=500,H459&lt;750,I459&lt;Barem!$N$22),H459/1500,IF(AND(H459&gt;=750,H459&lt;1000,I459&lt;Barem!$N$23),H459/1500,IF(AND(H459&gt;=1000,H459&lt;1500,I459&lt;Barem!$N$24),H459/1500,IF(AND(H459&gt;=1500,H459&lt;2000,I459&lt;Barem!$N$25),H459/1500,IF(AND(H459&gt;=2000,H459&lt;3000,I459&lt;Barem!$N$26),H459/1500,IF(AND(H459&gt;=3000,I459&lt;Barem!$N$27),H459/1500,0))))))))</f>
        <v>0</v>
      </c>
      <c r="R459" s="19">
        <f>IF(D459&gt;21,VLOOKUP(D459,Barem!$S$1:$T$141,2,1),0)</f>
        <v>1.5</v>
      </c>
      <c r="S459" s="102">
        <f>IF(D459&lt;1,0,IF(B459="F",VLOOKUP(I459,Barem!$W$2:$Y$13,2,1),VLOOKUP(I459,Barem!$W$14:$Y$25,2,1)))</f>
        <v>0</v>
      </c>
      <c r="T459" s="19">
        <f>VLOOKUP(A459,Participanti!A:C,3,0)</f>
        <v>0</v>
      </c>
      <c r="U459" s="17">
        <f t="shared" si="84"/>
        <v>4.875</v>
      </c>
      <c r="V459" s="49"/>
      <c r="W459" s="146"/>
      <c r="X459" s="104">
        <f t="shared" si="80"/>
        <v>5</v>
      </c>
      <c r="Y459" s="63">
        <f t="shared" si="81"/>
        <v>1</v>
      </c>
      <c r="Z459" s="103" t="str">
        <f>VLOOKUP(A459,Participanti!A:E,5,0)</f>
        <v>Gold</v>
      </c>
    </row>
    <row r="460" spans="1:26" x14ac:dyDescent="0.2">
      <c r="A460" s="42" t="s">
        <v>346</v>
      </c>
      <c r="B460" s="1" t="str">
        <f>VLOOKUP(A460,Participanti!A:B,2,0)</f>
        <v>M</v>
      </c>
      <c r="C460" s="61">
        <v>8</v>
      </c>
      <c r="D460" s="43">
        <v>21.51</v>
      </c>
      <c r="E460" s="44">
        <v>9.7905092592592599E-2</v>
      </c>
      <c r="F460" s="44">
        <v>0.11083333333333334</v>
      </c>
      <c r="G460" s="59">
        <f t="shared" si="74"/>
        <v>0.10436921296296298</v>
      </c>
      <c r="H460" s="45">
        <v>949</v>
      </c>
      <c r="I460" s="11">
        <f t="shared" si="82"/>
        <v>4.8521251958606676E-3</v>
      </c>
      <c r="J460" s="31">
        <f t="shared" si="83"/>
        <v>5</v>
      </c>
      <c r="K460" s="31">
        <f>IF(J460=0,0,IF(B460="F",VLOOKUP(I460,Barem!$G$2:$H$16,2,1),VLOOKUP(I460,Barem!$G$17:$H$31,2,1)))</f>
        <v>1</v>
      </c>
      <c r="L460" s="43">
        <v>1.25</v>
      </c>
      <c r="M460" s="93" t="s">
        <v>82</v>
      </c>
      <c r="N460" s="10">
        <f t="shared" si="76"/>
        <v>0.5</v>
      </c>
      <c r="O460" s="10">
        <f t="shared" si="76"/>
        <v>0.25</v>
      </c>
      <c r="P460" s="10">
        <f t="shared" si="75"/>
        <v>0.25</v>
      </c>
      <c r="Q460" s="33">
        <f>IF(B460="M",IF(AND(H460&gt;=200,H460&lt;500,I460&lt;Barem!$M$21),H460/1500,IF(AND(H460&gt;=500,H460&lt;750,I460&lt;Barem!$M$22),H460/1500,IF(AND(H460&gt;=750,H460&lt;1000,I460&lt;Barem!$M$23),H460/1500,IF(AND(H460&gt;=1000,H460&lt;1500,I460&lt;Barem!$M$24),H460/1500,IF(AND(H460&gt;=1500,H460&lt;2000,I460&lt;Barem!$M$25),H460/1500,IF(AND(H460&gt;=2000,H460&lt;3000,I460&lt;Barem!$M$26),H460/1500,IF(AND(H460&gt;=3000,I460&lt;Barem!$M$27),H460/1500,0))))))),IF(AND(H460&gt;=200,H460&lt;500,I460&lt;Barem!$N$21),H460/1500,IF(AND(H460&gt;=500,H460&lt;750,I460&lt;Barem!$N$22),H460/1500,IF(AND(H460&gt;=750,H460&lt;1000,I460&lt;Barem!$N$23),H460/1500,IF(AND(H460&gt;=1000,H460&lt;1500,I460&lt;Barem!$N$24),H460/1500,IF(AND(H460&gt;=1500,H460&lt;2000,I460&lt;Barem!$N$25),H460/1500,IF(AND(H460&gt;=2000,H460&lt;3000,I460&lt;Barem!$N$26),H460/1500,IF(AND(H460&gt;=3000,I460&lt;Barem!$N$27),H460/1500,0))))))))</f>
        <v>0.63266666666666671</v>
      </c>
      <c r="R460" s="19">
        <f>IF(D460&gt;21,VLOOKUP(D460,Barem!$S$1:$T$141,2,1),0)</f>
        <v>0</v>
      </c>
      <c r="S460" s="102">
        <f>IF(D460&lt;1,0,IF(B460="F",VLOOKUP(I460,Barem!$W$2:$Y$13,2,1),VLOOKUP(I460,Barem!$W$14:$Y$25,2,1)))</f>
        <v>0</v>
      </c>
      <c r="T460" s="19">
        <f>VLOOKUP(A460,Participanti!A:C,3,0)</f>
        <v>0</v>
      </c>
      <c r="U460" s="17">
        <f t="shared" si="84"/>
        <v>3.6951666666666667</v>
      </c>
      <c r="V460" s="49"/>
      <c r="W460" s="146"/>
      <c r="X460" s="104">
        <f t="shared" si="80"/>
        <v>3</v>
      </c>
      <c r="Y460" s="63">
        <f t="shared" si="81"/>
        <v>1</v>
      </c>
      <c r="Z460" s="103" t="str">
        <f>VLOOKUP(A460,Participanti!A:E,5,0)</f>
        <v>Gold</v>
      </c>
    </row>
    <row r="461" spans="1:26" x14ac:dyDescent="0.2">
      <c r="A461" s="42" t="s">
        <v>193</v>
      </c>
      <c r="B461" s="1" t="str">
        <f>VLOOKUP(A461,Participanti!A:B,2,0)</f>
        <v>M</v>
      </c>
      <c r="C461" s="61">
        <v>8</v>
      </c>
      <c r="D461" s="43">
        <v>11.47</v>
      </c>
      <c r="E461" s="44">
        <v>4.3460648148148151E-2</v>
      </c>
      <c r="F461" s="44">
        <v>4.4479166666666667E-2</v>
      </c>
      <c r="G461" s="59">
        <f t="shared" ref="G461:G518" si="85">AVERAGE(E461:F461)</f>
        <v>4.3969907407407409E-2</v>
      </c>
      <c r="H461" s="45">
        <v>20</v>
      </c>
      <c r="I461" s="11">
        <f t="shared" si="82"/>
        <v>3.8334705673415351E-3</v>
      </c>
      <c r="J461" s="31">
        <f t="shared" si="83"/>
        <v>2.730952380952381</v>
      </c>
      <c r="K461" s="31">
        <f>IF(J461=0,0,IF(B461="F",VLOOKUP(I461,Barem!$G$2:$H$16,2,1),VLOOKUP(I461,Barem!$G$17:$H$31,2,1)))</f>
        <v>3.25</v>
      </c>
      <c r="L461" s="43">
        <v>3.25</v>
      </c>
      <c r="M461" s="93" t="s">
        <v>80</v>
      </c>
      <c r="N461" s="10">
        <f t="shared" si="76"/>
        <v>0.25</v>
      </c>
      <c r="O461" s="10">
        <f t="shared" si="76"/>
        <v>0.5</v>
      </c>
      <c r="P461" s="10">
        <f t="shared" si="75"/>
        <v>0.25</v>
      </c>
      <c r="Q461" s="33">
        <f>IF(B461="M",IF(AND(H461&gt;=200,H461&lt;500,I461&lt;Barem!$M$21),H461/1500,IF(AND(H461&gt;=500,H461&lt;750,I461&lt;Barem!$M$22),H461/1500,IF(AND(H461&gt;=750,H461&lt;1000,I461&lt;Barem!$M$23),H461/1500,IF(AND(H461&gt;=1000,H461&lt;1500,I461&lt;Barem!$M$24),H461/1500,IF(AND(H461&gt;=1500,H461&lt;2000,I461&lt;Barem!$M$25),H461/1500,IF(AND(H461&gt;=2000,H461&lt;3000,I461&lt;Barem!$M$26),H461/1500,IF(AND(H461&gt;=3000,I461&lt;Barem!$M$27),H461/1500,0))))))),IF(AND(H461&gt;=200,H461&lt;500,I461&lt;Barem!$N$21),H461/1500,IF(AND(H461&gt;=500,H461&lt;750,I461&lt;Barem!$N$22),H461/1500,IF(AND(H461&gt;=750,H461&lt;1000,I461&lt;Barem!$N$23),H461/1500,IF(AND(H461&gt;=1000,H461&lt;1500,I461&lt;Barem!$N$24),H461/1500,IF(AND(H461&gt;=1500,H461&lt;2000,I461&lt;Barem!$N$25),H461/1500,IF(AND(H461&gt;=2000,H461&lt;3000,I461&lt;Barem!$N$26),H461/1500,IF(AND(H461&gt;=3000,I461&lt;Barem!$N$27),H461/1500,0))))))))</f>
        <v>0</v>
      </c>
      <c r="R461" s="19">
        <f>IF(D461&gt;21,VLOOKUP(D461,Barem!$S$1:$T$141,2,1),0)</f>
        <v>0</v>
      </c>
      <c r="S461" s="102">
        <f>IF(D461&lt;1,0,IF(B461="F",VLOOKUP(I461,Barem!$W$2:$Y$13,2,1),VLOOKUP(I461,Barem!$W$14:$Y$25,2,1)))</f>
        <v>0</v>
      </c>
      <c r="T461" s="19">
        <f>VLOOKUP(A461,Participanti!A:C,3,0)</f>
        <v>0</v>
      </c>
      <c r="U461" s="17">
        <f t="shared" si="84"/>
        <v>3.1202380952380953</v>
      </c>
      <c r="V461" s="49"/>
      <c r="W461" s="146"/>
      <c r="X461" s="104">
        <f t="shared" si="80"/>
        <v>5</v>
      </c>
      <c r="Y461" s="63">
        <f t="shared" si="81"/>
        <v>1</v>
      </c>
      <c r="Z461" s="103" t="str">
        <f>VLOOKUP(A461,Participanti!A:E,5,0)</f>
        <v>Gold</v>
      </c>
    </row>
    <row r="462" spans="1:26" x14ac:dyDescent="0.2">
      <c r="A462" s="42" t="s">
        <v>394</v>
      </c>
      <c r="B462" s="1" t="str">
        <f>VLOOKUP(A462,Participanti!A:B,2,0)</f>
        <v>F</v>
      </c>
      <c r="C462" s="61">
        <v>8</v>
      </c>
      <c r="D462" s="43">
        <v>21.21</v>
      </c>
      <c r="E462" s="44">
        <v>0.11506944444444445</v>
      </c>
      <c r="F462" s="44">
        <v>0.11780092592592592</v>
      </c>
      <c r="G462" s="59">
        <f t="shared" si="85"/>
        <v>0.11643518518518518</v>
      </c>
      <c r="H462" s="45">
        <v>899</v>
      </c>
      <c r="I462" s="11">
        <f t="shared" si="82"/>
        <v>5.4896362652138223E-3</v>
      </c>
      <c r="J462" s="31">
        <f t="shared" si="83"/>
        <v>5</v>
      </c>
      <c r="K462" s="31">
        <f>IF(J462=0,0,IF(B462="F",VLOOKUP(I462,Barem!$G$2:$H$16,2,1),VLOOKUP(I462,Barem!$G$17:$H$31,2,1)))</f>
        <v>0.5</v>
      </c>
      <c r="L462" s="43">
        <v>2</v>
      </c>
      <c r="M462" s="93" t="s">
        <v>82</v>
      </c>
      <c r="N462" s="10">
        <f t="shared" si="76"/>
        <v>0.5</v>
      </c>
      <c r="O462" s="10">
        <f t="shared" si="76"/>
        <v>0.25</v>
      </c>
      <c r="P462" s="10">
        <f t="shared" si="75"/>
        <v>0.25</v>
      </c>
      <c r="Q462" s="33">
        <f>IF(B462="M",IF(AND(H462&gt;=200,H462&lt;500,I462&lt;Barem!$M$21),H462/1500,IF(AND(H462&gt;=500,H462&lt;750,I462&lt;Barem!$M$22),H462/1500,IF(AND(H462&gt;=750,H462&lt;1000,I462&lt;Barem!$M$23),H462/1500,IF(AND(H462&gt;=1000,H462&lt;1500,I462&lt;Barem!$M$24),H462/1500,IF(AND(H462&gt;=1500,H462&lt;2000,I462&lt;Barem!$M$25),H462/1500,IF(AND(H462&gt;=2000,H462&lt;3000,I462&lt;Barem!$M$26),H462/1500,IF(AND(H462&gt;=3000,I462&lt;Barem!$M$27),H462/1500,0))))))),IF(AND(H462&gt;=200,H462&lt;500,I462&lt;Barem!$N$21),H462/1500,IF(AND(H462&gt;=500,H462&lt;750,I462&lt;Barem!$N$22),H462/1500,IF(AND(H462&gt;=750,H462&lt;1000,I462&lt;Barem!$N$23),H462/1500,IF(AND(H462&gt;=1000,H462&lt;1500,I462&lt;Barem!$N$24),H462/1500,IF(AND(H462&gt;=1500,H462&lt;2000,I462&lt;Barem!$N$25),H462/1500,IF(AND(H462&gt;=2000,H462&lt;3000,I462&lt;Barem!$N$26),H462/1500,IF(AND(H462&gt;=3000,I462&lt;Barem!$N$27),H462/1500,0))))))))</f>
        <v>0.59933333333333338</v>
      </c>
      <c r="R462" s="19">
        <f>IF(D462&gt;21,VLOOKUP(D462,Barem!$S$1:$T$141,2,1),0)</f>
        <v>0</v>
      </c>
      <c r="S462" s="102">
        <f>IF(D462&lt;1,0,IF(B462="F",VLOOKUP(I462,Barem!$W$2:$Y$13,2,1),VLOOKUP(I462,Barem!$W$14:$Y$25,2,1)))</f>
        <v>0</v>
      </c>
      <c r="T462" s="19">
        <f>VLOOKUP(A462,Participanti!A:C,3,0)</f>
        <v>0</v>
      </c>
      <c r="U462" s="17">
        <f t="shared" si="84"/>
        <v>3.7243333333333335</v>
      </c>
      <c r="V462" s="49"/>
      <c r="W462" s="146"/>
      <c r="X462" s="104">
        <f t="shared" si="80"/>
        <v>5</v>
      </c>
      <c r="Y462" s="63">
        <f t="shared" si="81"/>
        <v>1</v>
      </c>
      <c r="Z462" s="103" t="str">
        <f>VLOOKUP(A462,Participanti!A:E,5,0)</f>
        <v>Gold</v>
      </c>
    </row>
    <row r="463" spans="1:26" x14ac:dyDescent="0.2">
      <c r="A463" s="42" t="s">
        <v>323</v>
      </c>
      <c r="B463" s="1" t="str">
        <f>VLOOKUP(A463,Participanti!A:B,2,0)</f>
        <v>M</v>
      </c>
      <c r="C463" s="61">
        <v>8</v>
      </c>
      <c r="D463" s="43">
        <v>11.05</v>
      </c>
      <c r="E463" s="44">
        <v>3.7488425925925925E-2</v>
      </c>
      <c r="F463" s="44">
        <v>3.7488425925925925E-2</v>
      </c>
      <c r="G463" s="59">
        <f t="shared" si="85"/>
        <v>3.7488425925925925E-2</v>
      </c>
      <c r="H463" s="45">
        <v>28</v>
      </c>
      <c r="I463" s="11">
        <f t="shared" si="82"/>
        <v>3.3926177308530245E-3</v>
      </c>
      <c r="J463" s="31">
        <f t="shared" si="83"/>
        <v>2.6309523809523809</v>
      </c>
      <c r="K463" s="31">
        <f>IF(J463=0,0,IF(B463="F",VLOOKUP(I463,Barem!$G$2:$H$16,2,1),VLOOKUP(I463,Barem!$G$17:$H$31,2,1)))</f>
        <v>4</v>
      </c>
      <c r="L463" s="43">
        <v>4</v>
      </c>
      <c r="M463" s="93" t="s">
        <v>80</v>
      </c>
      <c r="N463" s="10">
        <f t="shared" si="76"/>
        <v>0.25</v>
      </c>
      <c r="O463" s="10">
        <f t="shared" si="76"/>
        <v>0.5</v>
      </c>
      <c r="P463" s="10">
        <f t="shared" si="75"/>
        <v>0.25</v>
      </c>
      <c r="Q463" s="33">
        <f>IF(B463="M",IF(AND(H463&gt;=200,H463&lt;500,I463&lt;Barem!$M$21),H463/1500,IF(AND(H463&gt;=500,H463&lt;750,I463&lt;Barem!$M$22),H463/1500,IF(AND(H463&gt;=750,H463&lt;1000,I463&lt;Barem!$M$23),H463/1500,IF(AND(H463&gt;=1000,H463&lt;1500,I463&lt;Barem!$M$24),H463/1500,IF(AND(H463&gt;=1500,H463&lt;2000,I463&lt;Barem!$M$25),H463/1500,IF(AND(H463&gt;=2000,H463&lt;3000,I463&lt;Barem!$M$26),H463/1500,IF(AND(H463&gt;=3000,I463&lt;Barem!$M$27),H463/1500,0))))))),IF(AND(H463&gt;=200,H463&lt;500,I463&lt;Barem!$N$21),H463/1500,IF(AND(H463&gt;=500,H463&lt;750,I463&lt;Barem!$N$22),H463/1500,IF(AND(H463&gt;=750,H463&lt;1000,I463&lt;Barem!$N$23),H463/1500,IF(AND(H463&gt;=1000,H463&lt;1500,I463&lt;Barem!$N$24),H463/1500,IF(AND(H463&gt;=1500,H463&lt;2000,I463&lt;Barem!$N$25),H463/1500,IF(AND(H463&gt;=2000,H463&lt;3000,I463&lt;Barem!$N$26),H463/1500,IF(AND(H463&gt;=3000,I463&lt;Barem!$N$27),H463/1500,0))))))))</f>
        <v>0</v>
      </c>
      <c r="R463" s="19">
        <f>IF(D463&gt;21,VLOOKUP(D463,Barem!$S$1:$T$141,2,1),0)</f>
        <v>0</v>
      </c>
      <c r="S463" s="102">
        <f>IF(D463&lt;1,0,IF(B463="F",VLOOKUP(I463,Barem!$W$2:$Y$13,2,1),VLOOKUP(I463,Barem!$W$14:$Y$25,2,1)))</f>
        <v>0</v>
      </c>
      <c r="T463" s="19">
        <f>VLOOKUP(A463,Participanti!A:C,3,0)</f>
        <v>0</v>
      </c>
      <c r="U463" s="17">
        <f t="shared" si="84"/>
        <v>3.6577380952380953</v>
      </c>
      <c r="V463" s="49"/>
      <c r="W463" s="146"/>
      <c r="X463" s="104">
        <f t="shared" si="80"/>
        <v>4</v>
      </c>
      <c r="Y463" s="63">
        <f t="shared" si="81"/>
        <v>1</v>
      </c>
      <c r="Z463" s="103" t="str">
        <f>VLOOKUP(A463,Participanti!A:E,5,0)</f>
        <v>Silver</v>
      </c>
    </row>
    <row r="464" spans="1:26" x14ac:dyDescent="0.2">
      <c r="A464" s="42" t="s">
        <v>483</v>
      </c>
      <c r="B464" s="1" t="str">
        <f>VLOOKUP(A464,Participanti!A:B,2,0)</f>
        <v>M</v>
      </c>
      <c r="C464" s="61">
        <v>8</v>
      </c>
      <c r="D464" s="43">
        <v>31</v>
      </c>
      <c r="E464" s="44">
        <v>0.14848379629629629</v>
      </c>
      <c r="F464" s="44">
        <v>0.16059027777777779</v>
      </c>
      <c r="G464" s="59">
        <f t="shared" si="85"/>
        <v>0.15453703703703703</v>
      </c>
      <c r="H464" s="45">
        <v>912</v>
      </c>
      <c r="I464" s="11">
        <f t="shared" si="82"/>
        <v>4.9850657108721618E-3</v>
      </c>
      <c r="J464" s="31">
        <f t="shared" si="83"/>
        <v>5</v>
      </c>
      <c r="K464" s="31">
        <f>IF(J464=0,0,IF(B464="F",VLOOKUP(I464,Barem!$G$2:$H$16,2,1),VLOOKUP(I464,Barem!$G$17:$H$31,2,1)))</f>
        <v>0.5</v>
      </c>
      <c r="L464" s="43">
        <v>4</v>
      </c>
      <c r="M464" s="93" t="s">
        <v>83</v>
      </c>
      <c r="N464" s="10">
        <f t="shared" si="76"/>
        <v>0.25</v>
      </c>
      <c r="O464" s="10">
        <f t="shared" si="76"/>
        <v>0.25</v>
      </c>
      <c r="P464" s="10">
        <f t="shared" si="75"/>
        <v>0.5</v>
      </c>
      <c r="Q464" s="33">
        <f>IF(B464="M",IF(AND(H464&gt;=200,H464&lt;500,I464&lt;Barem!$M$21),H464/1500,IF(AND(H464&gt;=500,H464&lt;750,I464&lt;Barem!$M$22),H464/1500,IF(AND(H464&gt;=750,H464&lt;1000,I464&lt;Barem!$M$23),H464/1500,IF(AND(H464&gt;=1000,H464&lt;1500,I464&lt;Barem!$M$24),H464/1500,IF(AND(H464&gt;=1500,H464&lt;2000,I464&lt;Barem!$M$25),H464/1500,IF(AND(H464&gt;=2000,H464&lt;3000,I464&lt;Barem!$M$26),H464/1500,IF(AND(H464&gt;=3000,I464&lt;Barem!$M$27),H464/1500,0))))))),IF(AND(H464&gt;=200,H464&lt;500,I464&lt;Barem!$N$21),H464/1500,IF(AND(H464&gt;=500,H464&lt;750,I464&lt;Barem!$N$22),H464/1500,IF(AND(H464&gt;=750,H464&lt;1000,I464&lt;Barem!$N$23),H464/1500,IF(AND(H464&gt;=1000,H464&lt;1500,I464&lt;Barem!$N$24),H464/1500,IF(AND(H464&gt;=1500,H464&lt;2000,I464&lt;Barem!$N$25),H464/1500,IF(AND(H464&gt;=2000,H464&lt;3000,I464&lt;Barem!$N$26),H464/1500,IF(AND(H464&gt;=3000,I464&lt;Barem!$N$27),H464/1500,0))))))))</f>
        <v>0.60799999999999998</v>
      </c>
      <c r="R464" s="19">
        <f>IF(D464&gt;21,VLOOKUP(D464,Barem!$S$1:$T$141,2,1),0)</f>
        <v>0.5</v>
      </c>
      <c r="S464" s="102">
        <f>IF(D464&lt;1,0,IF(B464="F",VLOOKUP(I464,Barem!$W$2:$Y$13,2,1),VLOOKUP(I464,Barem!$W$14:$Y$25,2,1)))</f>
        <v>0</v>
      </c>
      <c r="T464" s="19">
        <f>VLOOKUP(A464,Participanti!A:C,3,0)</f>
        <v>0</v>
      </c>
      <c r="U464" s="17">
        <f t="shared" si="84"/>
        <v>4.4830000000000005</v>
      </c>
      <c r="V464" s="49"/>
      <c r="W464" s="146"/>
      <c r="X464" s="104">
        <f t="shared" si="80"/>
        <v>5</v>
      </c>
      <c r="Y464" s="63">
        <f t="shared" si="81"/>
        <v>1</v>
      </c>
      <c r="Z464" s="103" t="str">
        <f>VLOOKUP(A464,Participanti!A:E,5,0)</f>
        <v>Silver</v>
      </c>
    </row>
    <row r="465" spans="1:26" x14ac:dyDescent="0.2">
      <c r="A465" s="42" t="s">
        <v>471</v>
      </c>
      <c r="B465" s="1" t="str">
        <f>VLOOKUP(A465,Participanti!A:B,2,0)</f>
        <v>M</v>
      </c>
      <c r="C465" s="61">
        <v>8</v>
      </c>
      <c r="D465" s="43">
        <v>18.21</v>
      </c>
      <c r="E465" s="44">
        <v>5.5694444444444442E-2</v>
      </c>
      <c r="F465" s="44">
        <v>5.8703703703703702E-2</v>
      </c>
      <c r="G465" s="59">
        <f t="shared" si="85"/>
        <v>5.7199074074074069E-2</v>
      </c>
      <c r="H465" s="45">
        <v>17</v>
      </c>
      <c r="I465" s="11">
        <f t="shared" si="82"/>
        <v>3.1410803994549184E-3</v>
      </c>
      <c r="J465" s="31">
        <f t="shared" si="83"/>
        <v>4.3357142857142854</v>
      </c>
      <c r="K465" s="31">
        <f>IF(J465=0,0,IF(B465="F",VLOOKUP(I465,Barem!$G$2:$H$16,2,1),VLOOKUP(I465,Barem!$G$17:$H$31,2,1)))</f>
        <v>4.25</v>
      </c>
      <c r="L465" s="43">
        <v>2.25</v>
      </c>
      <c r="M465" s="93" t="s">
        <v>82</v>
      </c>
      <c r="N465" s="10">
        <f t="shared" si="76"/>
        <v>0.5</v>
      </c>
      <c r="O465" s="10">
        <f t="shared" si="76"/>
        <v>0.25</v>
      </c>
      <c r="P465" s="10">
        <f t="shared" si="75"/>
        <v>0.25</v>
      </c>
      <c r="Q465" s="33">
        <f>IF(B465="M",IF(AND(H465&gt;=200,H465&lt;500,I465&lt;Barem!$M$21),H465/1500,IF(AND(H465&gt;=500,H465&lt;750,I465&lt;Barem!$M$22),H465/1500,IF(AND(H465&gt;=750,H465&lt;1000,I465&lt;Barem!$M$23),H465/1500,IF(AND(H465&gt;=1000,H465&lt;1500,I465&lt;Barem!$M$24),H465/1500,IF(AND(H465&gt;=1500,H465&lt;2000,I465&lt;Barem!$M$25),H465/1500,IF(AND(H465&gt;=2000,H465&lt;3000,I465&lt;Barem!$M$26),H465/1500,IF(AND(H465&gt;=3000,I465&lt;Barem!$M$27),H465/1500,0))))))),IF(AND(H465&gt;=200,H465&lt;500,I465&lt;Barem!$N$21),H465/1500,IF(AND(H465&gt;=500,H465&lt;750,I465&lt;Barem!$N$22),H465/1500,IF(AND(H465&gt;=750,H465&lt;1000,I465&lt;Barem!$N$23),H465/1500,IF(AND(H465&gt;=1000,H465&lt;1500,I465&lt;Barem!$N$24),H465/1500,IF(AND(H465&gt;=1500,H465&lt;2000,I465&lt;Barem!$N$25),H465/1500,IF(AND(H465&gt;=2000,H465&lt;3000,I465&lt;Barem!$N$26),H465/1500,IF(AND(H465&gt;=3000,I465&lt;Barem!$N$27),H465/1500,0))))))))</f>
        <v>0</v>
      </c>
      <c r="R465" s="19">
        <f>IF(D465&gt;21,VLOOKUP(D465,Barem!$S$1:$T$141,2,1),0)</f>
        <v>0</v>
      </c>
      <c r="S465" s="102">
        <f>IF(D465&lt;1,0,IF(B465="F",VLOOKUP(I465,Barem!$W$2:$Y$13,2,1),VLOOKUP(I465,Barem!$W$14:$Y$25,2,1)))</f>
        <v>0</v>
      </c>
      <c r="T465" s="19">
        <f>VLOOKUP(A465,Participanti!A:C,3,0)</f>
        <v>0</v>
      </c>
      <c r="U465" s="17">
        <f t="shared" si="84"/>
        <v>3.7928571428571427</v>
      </c>
      <c r="V465" s="49"/>
      <c r="W465" s="146"/>
      <c r="X465" s="104">
        <f t="shared" si="80"/>
        <v>3</v>
      </c>
      <c r="Y465" s="63">
        <f t="shared" si="81"/>
        <v>1</v>
      </c>
      <c r="Z465" s="103" t="str">
        <f>VLOOKUP(A465,Participanti!A:E,5,0)</f>
        <v>Silver</v>
      </c>
    </row>
    <row r="466" spans="1:26" x14ac:dyDescent="0.2">
      <c r="A466" s="42" t="s">
        <v>109</v>
      </c>
      <c r="B466" s="1" t="str">
        <f>VLOOKUP(A466,Participanti!A:B,2,0)</f>
        <v>M</v>
      </c>
      <c r="C466" s="61">
        <v>8</v>
      </c>
      <c r="D466" s="43">
        <v>24.55</v>
      </c>
      <c r="E466" s="44">
        <v>8.3981481481481476E-2</v>
      </c>
      <c r="F466" s="44">
        <v>8.5706018518518515E-2</v>
      </c>
      <c r="G466" s="59">
        <f t="shared" si="85"/>
        <v>8.4843749999999996E-2</v>
      </c>
      <c r="H466" s="45">
        <v>39</v>
      </c>
      <c r="I466" s="11">
        <f t="shared" si="82"/>
        <v>3.455957230142566E-3</v>
      </c>
      <c r="J466" s="31">
        <f t="shared" si="83"/>
        <v>5</v>
      </c>
      <c r="K466" s="31">
        <f>IF(J466=0,0,IF(B466="F",VLOOKUP(I466,Barem!$G$2:$H$16,2,1),VLOOKUP(I466,Barem!$G$17:$H$31,2,1)))</f>
        <v>4</v>
      </c>
      <c r="L466" s="43">
        <v>4</v>
      </c>
      <c r="M466" s="93" t="s">
        <v>82</v>
      </c>
      <c r="N466" s="10">
        <f t="shared" si="76"/>
        <v>0.5</v>
      </c>
      <c r="O466" s="10">
        <f t="shared" si="76"/>
        <v>0.25</v>
      </c>
      <c r="P466" s="10">
        <f t="shared" si="75"/>
        <v>0.25</v>
      </c>
      <c r="Q466" s="33">
        <f>IF(B466="M",IF(AND(H466&gt;=200,H466&lt;500,I466&lt;Barem!$M$21),H466/1500,IF(AND(H466&gt;=500,H466&lt;750,I466&lt;Barem!$M$22),H466/1500,IF(AND(H466&gt;=750,H466&lt;1000,I466&lt;Barem!$M$23),H466/1500,IF(AND(H466&gt;=1000,H466&lt;1500,I466&lt;Barem!$M$24),H466/1500,IF(AND(H466&gt;=1500,H466&lt;2000,I466&lt;Barem!$M$25),H466/1500,IF(AND(H466&gt;=2000,H466&lt;3000,I466&lt;Barem!$M$26),H466/1500,IF(AND(H466&gt;=3000,I466&lt;Barem!$M$27),H466/1500,0))))))),IF(AND(H466&gt;=200,H466&lt;500,I466&lt;Barem!$N$21),H466/1500,IF(AND(H466&gt;=500,H466&lt;750,I466&lt;Barem!$N$22),H466/1500,IF(AND(H466&gt;=750,H466&lt;1000,I466&lt;Barem!$N$23),H466/1500,IF(AND(H466&gt;=1000,H466&lt;1500,I466&lt;Barem!$N$24),H466/1500,IF(AND(H466&gt;=1500,H466&lt;2000,I466&lt;Barem!$N$25),H466/1500,IF(AND(H466&gt;=2000,H466&lt;3000,I466&lt;Barem!$N$26),H466/1500,IF(AND(H466&gt;=3000,I466&lt;Barem!$N$27),H466/1500,0))))))))</f>
        <v>0</v>
      </c>
      <c r="R466" s="19">
        <f>IF(D466&gt;21,VLOOKUP(D466,Barem!$S$1:$T$141,2,1),0)</f>
        <v>0.1</v>
      </c>
      <c r="S466" s="102">
        <f>IF(D466&lt;1,0,IF(B466="F",VLOOKUP(I466,Barem!$W$2:$Y$13,2,1),VLOOKUP(I466,Barem!$W$14:$Y$25,2,1)))</f>
        <v>0</v>
      </c>
      <c r="T466" s="19">
        <f>VLOOKUP(A466,Participanti!A:C,3,0)</f>
        <v>0</v>
      </c>
      <c r="U466" s="17">
        <f t="shared" si="84"/>
        <v>4.5999999999999996</v>
      </c>
      <c r="V466" s="49"/>
      <c r="W466" s="146"/>
      <c r="X466" s="104">
        <f t="shared" si="80"/>
        <v>5</v>
      </c>
      <c r="Y466" s="63">
        <f t="shared" si="81"/>
        <v>1</v>
      </c>
      <c r="Z466" s="103" t="str">
        <f>VLOOKUP(A466,Participanti!A:E,5,0)</f>
        <v>Silver</v>
      </c>
    </row>
    <row r="467" spans="1:26" x14ac:dyDescent="0.2">
      <c r="A467" s="42" t="s">
        <v>204</v>
      </c>
      <c r="B467" s="1" t="str">
        <f>VLOOKUP(A467,Participanti!A:B,2,0)</f>
        <v>M</v>
      </c>
      <c r="C467" s="61">
        <v>8</v>
      </c>
      <c r="D467" s="43">
        <v>22.64</v>
      </c>
      <c r="E467" s="44">
        <v>9.6747685185185187E-2</v>
      </c>
      <c r="F467" s="44">
        <v>9.6747685185185187E-2</v>
      </c>
      <c r="G467" s="59">
        <f t="shared" si="85"/>
        <v>9.6747685185185187E-2</v>
      </c>
      <c r="H467" s="45">
        <v>23</v>
      </c>
      <c r="I467" s="11">
        <f t="shared" si="82"/>
        <v>4.273307649522314E-3</v>
      </c>
      <c r="J467" s="31">
        <f t="shared" si="83"/>
        <v>5</v>
      </c>
      <c r="K467" s="31">
        <f>IF(J467=0,0,IF(B467="F",VLOOKUP(I467,Barem!$G$2:$H$16,2,1),VLOOKUP(I467,Barem!$G$17:$H$31,2,1)))</f>
        <v>2.5</v>
      </c>
      <c r="L467" s="43">
        <v>2.5</v>
      </c>
      <c r="M467" s="93" t="s">
        <v>83</v>
      </c>
      <c r="N467" s="10">
        <f t="shared" si="76"/>
        <v>0.25</v>
      </c>
      <c r="O467" s="10">
        <f t="shared" si="76"/>
        <v>0.25</v>
      </c>
      <c r="P467" s="10">
        <f t="shared" si="75"/>
        <v>0.5</v>
      </c>
      <c r="Q467" s="33">
        <f>IF(B467="M",IF(AND(H467&gt;=200,H467&lt;500,I467&lt;Barem!$M$21),H467/1500,IF(AND(H467&gt;=500,H467&lt;750,I467&lt;Barem!$M$22),H467/1500,IF(AND(H467&gt;=750,H467&lt;1000,I467&lt;Barem!$M$23),H467/1500,IF(AND(H467&gt;=1000,H467&lt;1500,I467&lt;Barem!$M$24),H467/1500,IF(AND(H467&gt;=1500,H467&lt;2000,I467&lt;Barem!$M$25),H467/1500,IF(AND(H467&gt;=2000,H467&lt;3000,I467&lt;Barem!$M$26),H467/1500,IF(AND(H467&gt;=3000,I467&lt;Barem!$M$27),H467/1500,0))))))),IF(AND(H467&gt;=200,H467&lt;500,I467&lt;Barem!$N$21),H467/1500,IF(AND(H467&gt;=500,H467&lt;750,I467&lt;Barem!$N$22),H467/1500,IF(AND(H467&gt;=750,H467&lt;1000,I467&lt;Barem!$N$23),H467/1500,IF(AND(H467&gt;=1000,H467&lt;1500,I467&lt;Barem!$N$24),H467/1500,IF(AND(H467&gt;=1500,H467&lt;2000,I467&lt;Barem!$N$25),H467/1500,IF(AND(H467&gt;=2000,H467&lt;3000,I467&lt;Barem!$N$26),H467/1500,IF(AND(H467&gt;=3000,I467&lt;Barem!$N$27),H467/1500,0))))))))</f>
        <v>0</v>
      </c>
      <c r="R467" s="19">
        <f>IF(D467&gt;21,VLOOKUP(D467,Barem!$S$1:$T$141,2,1),0)</f>
        <v>0</v>
      </c>
      <c r="S467" s="102">
        <f>IF(D467&lt;1,0,IF(B467="F",VLOOKUP(I467,Barem!$W$2:$Y$13,2,1),VLOOKUP(I467,Barem!$W$14:$Y$25,2,1)))</f>
        <v>0</v>
      </c>
      <c r="T467" s="19">
        <f>VLOOKUP(A467,Participanti!A:C,3,0)</f>
        <v>0</v>
      </c>
      <c r="U467" s="17">
        <f t="shared" si="84"/>
        <v>3.125</v>
      </c>
      <c r="V467" s="49"/>
      <c r="W467" s="146"/>
      <c r="X467" s="104">
        <f t="shared" si="80"/>
        <v>5</v>
      </c>
      <c r="Y467" s="63">
        <f t="shared" si="81"/>
        <v>1</v>
      </c>
      <c r="Z467" s="103" t="str">
        <f>VLOOKUP(A467,Participanti!A:E,5,0)</f>
        <v>Silver</v>
      </c>
    </row>
    <row r="468" spans="1:26" x14ac:dyDescent="0.2">
      <c r="A468" s="42" t="s">
        <v>174</v>
      </c>
      <c r="B468" s="1" t="str">
        <f>VLOOKUP(A468,Participanti!A:B,2,0)</f>
        <v>M</v>
      </c>
      <c r="C468" s="61">
        <v>8</v>
      </c>
      <c r="D468" s="43">
        <v>23.58</v>
      </c>
      <c r="E468" s="44">
        <v>7.9421296296296295E-2</v>
      </c>
      <c r="F468" s="44" t="s">
        <v>551</v>
      </c>
      <c r="G468" s="59">
        <f t="shared" si="85"/>
        <v>7.9421296296296295E-2</v>
      </c>
      <c r="H468" s="45">
        <v>19</v>
      </c>
      <c r="I468" s="11">
        <f t="shared" si="82"/>
        <v>3.3681635409794869E-3</v>
      </c>
      <c r="J468" s="31">
        <f t="shared" si="83"/>
        <v>5</v>
      </c>
      <c r="K468" s="31">
        <f>IF(J468=0,0,IF(B468="F",VLOOKUP(I468,Barem!$G$2:$H$16,2,1),VLOOKUP(I468,Barem!$G$17:$H$31,2,1)))</f>
        <v>4</v>
      </c>
      <c r="L468" s="43">
        <v>2.75</v>
      </c>
      <c r="M468" s="93" t="s">
        <v>82</v>
      </c>
      <c r="N468" s="10">
        <f t="shared" si="76"/>
        <v>0.5</v>
      </c>
      <c r="O468" s="10">
        <f t="shared" si="76"/>
        <v>0.25</v>
      </c>
      <c r="P468" s="10">
        <f t="shared" si="75"/>
        <v>0.25</v>
      </c>
      <c r="Q468" s="33">
        <f>IF(B468="M",IF(AND(H468&gt;=200,H468&lt;500,I468&lt;Barem!$M$21),H468/1500,IF(AND(H468&gt;=500,H468&lt;750,I468&lt;Barem!$M$22),H468/1500,IF(AND(H468&gt;=750,H468&lt;1000,I468&lt;Barem!$M$23),H468/1500,IF(AND(H468&gt;=1000,H468&lt;1500,I468&lt;Barem!$M$24),H468/1500,IF(AND(H468&gt;=1500,H468&lt;2000,I468&lt;Barem!$M$25),H468/1500,IF(AND(H468&gt;=2000,H468&lt;3000,I468&lt;Barem!$M$26),H468/1500,IF(AND(H468&gt;=3000,I468&lt;Barem!$M$27),H468/1500,0))))))),IF(AND(H468&gt;=200,H468&lt;500,I468&lt;Barem!$N$21),H468/1500,IF(AND(H468&gt;=500,H468&lt;750,I468&lt;Barem!$N$22),H468/1500,IF(AND(H468&gt;=750,H468&lt;1000,I468&lt;Barem!$N$23),H468/1500,IF(AND(H468&gt;=1000,H468&lt;1500,I468&lt;Barem!$N$24),H468/1500,IF(AND(H468&gt;=1500,H468&lt;2000,I468&lt;Barem!$N$25),H468/1500,IF(AND(H468&gt;=2000,H468&lt;3000,I468&lt;Barem!$N$26),H468/1500,IF(AND(H468&gt;=3000,I468&lt;Barem!$N$27),H468/1500,0))))))))</f>
        <v>0</v>
      </c>
      <c r="R468" s="19">
        <f>IF(D468&gt;21,VLOOKUP(D468,Barem!$S$1:$T$141,2,1),0)</f>
        <v>0.1</v>
      </c>
      <c r="S468" s="102">
        <f>IF(D468&lt;1,0,IF(B468="F",VLOOKUP(I468,Barem!$W$2:$Y$13,2,1),VLOOKUP(I468,Barem!$W$14:$Y$25,2,1)))</f>
        <v>0</v>
      </c>
      <c r="T468" s="19">
        <f>VLOOKUP(A468,Participanti!A:C,3,0)</f>
        <v>0</v>
      </c>
      <c r="U468" s="17">
        <f t="shared" si="84"/>
        <v>4.2874999999999996</v>
      </c>
      <c r="V468" s="49"/>
      <c r="W468" s="146"/>
      <c r="X468" s="104">
        <f t="shared" si="80"/>
        <v>4</v>
      </c>
      <c r="Y468" s="63">
        <f t="shared" si="81"/>
        <v>1</v>
      </c>
      <c r="Z468" s="103" t="str">
        <f>VLOOKUP(A468,Participanti!A:E,5,0)</f>
        <v>Silver</v>
      </c>
    </row>
    <row r="469" spans="1:26" x14ac:dyDescent="0.2">
      <c r="A469" s="42" t="s">
        <v>330</v>
      </c>
      <c r="B469" s="1" t="str">
        <f>VLOOKUP(A469,Participanti!A:B,2,0)</f>
        <v>M</v>
      </c>
      <c r="C469" s="61">
        <v>8</v>
      </c>
      <c r="D469" s="43">
        <v>21.1</v>
      </c>
      <c r="E469" s="44">
        <v>6.4699074074074076E-2</v>
      </c>
      <c r="F469" s="44">
        <v>6.6608796296296291E-2</v>
      </c>
      <c r="G469" s="59">
        <f t="shared" si="85"/>
        <v>6.5653935185185183E-2</v>
      </c>
      <c r="H469" s="45">
        <v>37</v>
      </c>
      <c r="I469" s="11">
        <f t="shared" si="82"/>
        <v>3.1115609092504824E-3</v>
      </c>
      <c r="J469" s="31">
        <f t="shared" si="83"/>
        <v>5</v>
      </c>
      <c r="K469" s="31">
        <f>IF(J469=0,0,IF(B469="F",VLOOKUP(I469,Barem!$G$2:$H$16,2,1),VLOOKUP(I469,Barem!$G$17:$H$31,2,1)))</f>
        <v>4.5</v>
      </c>
      <c r="L469" s="43">
        <v>1.75</v>
      </c>
      <c r="M469" s="93" t="s">
        <v>82</v>
      </c>
      <c r="N469" s="10">
        <f t="shared" si="76"/>
        <v>0.5</v>
      </c>
      <c r="O469" s="10">
        <f t="shared" si="76"/>
        <v>0.25</v>
      </c>
      <c r="P469" s="10">
        <f t="shared" si="75"/>
        <v>0.25</v>
      </c>
      <c r="Q469" s="33">
        <f>IF(B469="M",IF(AND(H469&gt;=200,H469&lt;500,I469&lt;Barem!$M$21),H469/1500,IF(AND(H469&gt;=500,H469&lt;750,I469&lt;Barem!$M$22),H469/1500,IF(AND(H469&gt;=750,H469&lt;1000,I469&lt;Barem!$M$23),H469/1500,IF(AND(H469&gt;=1000,H469&lt;1500,I469&lt;Barem!$M$24),H469/1500,IF(AND(H469&gt;=1500,H469&lt;2000,I469&lt;Barem!$M$25),H469/1500,IF(AND(H469&gt;=2000,H469&lt;3000,I469&lt;Barem!$M$26),H469/1500,IF(AND(H469&gt;=3000,I469&lt;Barem!$M$27),H469/1500,0))))))),IF(AND(H469&gt;=200,H469&lt;500,I469&lt;Barem!$N$21),H469/1500,IF(AND(H469&gt;=500,H469&lt;750,I469&lt;Barem!$N$22),H469/1500,IF(AND(H469&gt;=750,H469&lt;1000,I469&lt;Barem!$N$23),H469/1500,IF(AND(H469&gt;=1000,H469&lt;1500,I469&lt;Barem!$N$24),H469/1500,IF(AND(H469&gt;=1500,H469&lt;2000,I469&lt;Barem!$N$25),H469/1500,IF(AND(H469&gt;=2000,H469&lt;3000,I469&lt;Barem!$N$26),H469/1500,IF(AND(H469&gt;=3000,I469&lt;Barem!$N$27),H469/1500,0))))))))</f>
        <v>0</v>
      </c>
      <c r="R469" s="19">
        <f>IF(D469&gt;21,VLOOKUP(D469,Barem!$S$1:$T$141,2,1),0)</f>
        <v>0</v>
      </c>
      <c r="S469" s="102">
        <f>IF(D469&lt;1,0,IF(B469="F",VLOOKUP(I469,Barem!$W$2:$Y$13,2,1),VLOOKUP(I469,Barem!$W$14:$Y$25,2,1)))</f>
        <v>0</v>
      </c>
      <c r="T469" s="19">
        <f>VLOOKUP(A469,Participanti!A:C,3,0)</f>
        <v>0</v>
      </c>
      <c r="U469" s="17">
        <f t="shared" si="84"/>
        <v>4.0625</v>
      </c>
      <c r="V469" s="49"/>
      <c r="W469" s="146"/>
      <c r="X469" s="104">
        <f t="shared" si="80"/>
        <v>5</v>
      </c>
      <c r="Y469" s="63">
        <f t="shared" si="81"/>
        <v>1</v>
      </c>
      <c r="Z469" s="103" t="str">
        <f>VLOOKUP(A469,Participanti!A:E,5,0)</f>
        <v>Silver</v>
      </c>
    </row>
    <row r="470" spans="1:26" x14ac:dyDescent="0.2">
      <c r="A470" s="42" t="s">
        <v>342</v>
      </c>
      <c r="B470" s="1" t="str">
        <f>VLOOKUP(A470,Participanti!A:B,2,0)</f>
        <v>M</v>
      </c>
      <c r="C470" s="61">
        <v>8</v>
      </c>
      <c r="D470" s="43">
        <v>33.049999999999997</v>
      </c>
      <c r="E470" s="44">
        <v>0.14157407407407407</v>
      </c>
      <c r="F470" s="44">
        <v>0.14900462962962963</v>
      </c>
      <c r="G470" s="59">
        <f t="shared" si="85"/>
        <v>0.14528935185185185</v>
      </c>
      <c r="H470" s="45">
        <v>30</v>
      </c>
      <c r="I470" s="11">
        <f t="shared" si="82"/>
        <v>4.3960469546702532E-3</v>
      </c>
      <c r="J470" s="31">
        <f t="shared" si="83"/>
        <v>5</v>
      </c>
      <c r="K470" s="31">
        <f>IF(J470=0,0,IF(B470="F",VLOOKUP(I470,Barem!$G$2:$H$16,2,1),VLOOKUP(I470,Barem!$G$17:$H$31,2,1)))</f>
        <v>2</v>
      </c>
      <c r="L470" s="43">
        <v>4</v>
      </c>
      <c r="M470" s="93" t="s">
        <v>82</v>
      </c>
      <c r="N470" s="10">
        <f t="shared" si="76"/>
        <v>0.5</v>
      </c>
      <c r="O470" s="10">
        <f t="shared" si="76"/>
        <v>0.25</v>
      </c>
      <c r="P470" s="10">
        <f t="shared" si="75"/>
        <v>0.25</v>
      </c>
      <c r="Q470" s="33">
        <f>IF(B470="M",IF(AND(H470&gt;=200,H470&lt;500,I470&lt;Barem!$M$21),H470/1500,IF(AND(H470&gt;=500,H470&lt;750,I470&lt;Barem!$M$22),H470/1500,IF(AND(H470&gt;=750,H470&lt;1000,I470&lt;Barem!$M$23),H470/1500,IF(AND(H470&gt;=1000,H470&lt;1500,I470&lt;Barem!$M$24),H470/1500,IF(AND(H470&gt;=1500,H470&lt;2000,I470&lt;Barem!$M$25),H470/1500,IF(AND(H470&gt;=2000,H470&lt;3000,I470&lt;Barem!$M$26),H470/1500,IF(AND(H470&gt;=3000,I470&lt;Barem!$M$27),H470/1500,0))))))),IF(AND(H470&gt;=200,H470&lt;500,I470&lt;Barem!$N$21),H470/1500,IF(AND(H470&gt;=500,H470&lt;750,I470&lt;Barem!$N$22),H470/1500,IF(AND(H470&gt;=750,H470&lt;1000,I470&lt;Barem!$N$23),H470/1500,IF(AND(H470&gt;=1000,H470&lt;1500,I470&lt;Barem!$N$24),H470/1500,IF(AND(H470&gt;=1500,H470&lt;2000,I470&lt;Barem!$N$25),H470/1500,IF(AND(H470&gt;=2000,H470&lt;3000,I470&lt;Barem!$N$26),H470/1500,IF(AND(H470&gt;=3000,I470&lt;Barem!$N$27),H470/1500,0))))))))</f>
        <v>0</v>
      </c>
      <c r="R470" s="19">
        <f>IF(D470&gt;21,VLOOKUP(D470,Barem!$S$1:$T$141,2,1),0)</f>
        <v>0.6</v>
      </c>
      <c r="S470" s="102">
        <f>IF(D470&lt;1,0,IF(B470="F",VLOOKUP(I470,Barem!$W$2:$Y$13,2,1),VLOOKUP(I470,Barem!$W$14:$Y$25,2,1)))</f>
        <v>0</v>
      </c>
      <c r="T470" s="19">
        <f>VLOOKUP(A470,Participanti!A:C,3,0)</f>
        <v>0</v>
      </c>
      <c r="U470" s="17">
        <f t="shared" si="84"/>
        <v>4.5999999999999996</v>
      </c>
      <c r="V470" s="49"/>
      <c r="W470" s="146"/>
      <c r="X470" s="104">
        <f t="shared" si="80"/>
        <v>5</v>
      </c>
      <c r="Y470" s="63">
        <f t="shared" si="81"/>
        <v>1</v>
      </c>
      <c r="Z470" s="103" t="str">
        <f>VLOOKUP(A470,Participanti!A:E,5,0)</f>
        <v>Silver</v>
      </c>
    </row>
    <row r="471" spans="1:26" x14ac:dyDescent="0.2">
      <c r="A471" s="42" t="s">
        <v>470</v>
      </c>
      <c r="B471" s="1" t="str">
        <f>VLOOKUP(A471,Participanti!A:B,2,0)</f>
        <v>M</v>
      </c>
      <c r="C471" s="61">
        <v>8</v>
      </c>
      <c r="D471" s="43">
        <v>15.08</v>
      </c>
      <c r="E471" s="44">
        <v>5.1203703703703703E-2</v>
      </c>
      <c r="F471" s="44">
        <v>5.1238425925925923E-2</v>
      </c>
      <c r="G471" s="59">
        <f t="shared" si="85"/>
        <v>5.122106481481481E-2</v>
      </c>
      <c r="H471" s="45">
        <v>32</v>
      </c>
      <c r="I471" s="11">
        <f t="shared" si="82"/>
        <v>3.396622335199921E-3</v>
      </c>
      <c r="J471" s="31">
        <f t="shared" si="83"/>
        <v>3.5904761904761902</v>
      </c>
      <c r="K471" s="31">
        <f>IF(J471=0,0,IF(B471="F",VLOOKUP(I471,Barem!$G$2:$H$16,2,1),VLOOKUP(I471,Barem!$G$17:$H$31,2,1)))</f>
        <v>4</v>
      </c>
      <c r="L471" s="43">
        <v>4</v>
      </c>
      <c r="M471" s="93" t="s">
        <v>83</v>
      </c>
      <c r="N471" s="10">
        <f t="shared" si="76"/>
        <v>0.25</v>
      </c>
      <c r="O471" s="10">
        <f t="shared" si="76"/>
        <v>0.25</v>
      </c>
      <c r="P471" s="10">
        <f t="shared" si="75"/>
        <v>0.5</v>
      </c>
      <c r="Q471" s="33">
        <f>IF(B471="M",IF(AND(H471&gt;=200,H471&lt;500,I471&lt;Barem!$M$21),H471/1500,IF(AND(H471&gt;=500,H471&lt;750,I471&lt;Barem!$M$22),H471/1500,IF(AND(H471&gt;=750,H471&lt;1000,I471&lt;Barem!$M$23),H471/1500,IF(AND(H471&gt;=1000,H471&lt;1500,I471&lt;Barem!$M$24),H471/1500,IF(AND(H471&gt;=1500,H471&lt;2000,I471&lt;Barem!$M$25),H471/1500,IF(AND(H471&gt;=2000,H471&lt;3000,I471&lt;Barem!$M$26),H471/1500,IF(AND(H471&gt;=3000,I471&lt;Barem!$M$27),H471/1500,0))))))),IF(AND(H471&gt;=200,H471&lt;500,I471&lt;Barem!$N$21),H471/1500,IF(AND(H471&gt;=500,H471&lt;750,I471&lt;Barem!$N$22),H471/1500,IF(AND(H471&gt;=750,H471&lt;1000,I471&lt;Barem!$N$23),H471/1500,IF(AND(H471&gt;=1000,H471&lt;1500,I471&lt;Barem!$N$24),H471/1500,IF(AND(H471&gt;=1500,H471&lt;2000,I471&lt;Barem!$N$25),H471/1500,IF(AND(H471&gt;=2000,H471&lt;3000,I471&lt;Barem!$N$26),H471/1500,IF(AND(H471&gt;=3000,I471&lt;Barem!$N$27),H471/1500,0))))))))</f>
        <v>0</v>
      </c>
      <c r="R471" s="19">
        <f>IF(D471&gt;21,VLOOKUP(D471,Barem!$S$1:$T$141,2,1),0)</f>
        <v>0</v>
      </c>
      <c r="S471" s="102">
        <f>IF(D471&lt;1,0,IF(B471="F",VLOOKUP(I471,Barem!$W$2:$Y$13,2,1),VLOOKUP(I471,Barem!$W$14:$Y$25,2,1)))</f>
        <v>0</v>
      </c>
      <c r="T471" s="19">
        <f>VLOOKUP(A471,Participanti!A:C,3,0)</f>
        <v>0</v>
      </c>
      <c r="U471" s="17">
        <f t="shared" si="84"/>
        <v>3.8976190476190475</v>
      </c>
      <c r="V471" s="49"/>
      <c r="W471" s="146"/>
      <c r="X471" s="104">
        <f t="shared" si="80"/>
        <v>5</v>
      </c>
      <c r="Y471" s="63">
        <f t="shared" si="81"/>
        <v>1</v>
      </c>
      <c r="Z471" s="103" t="str">
        <f>VLOOKUP(A471,Participanti!A:E,5,0)</f>
        <v>Silver</v>
      </c>
    </row>
    <row r="472" spans="1:26" x14ac:dyDescent="0.2">
      <c r="A472" s="42" t="s">
        <v>325</v>
      </c>
      <c r="B472" s="1" t="str">
        <f>VLOOKUP(A472,Participanti!A:B,2,0)</f>
        <v>M</v>
      </c>
      <c r="C472" s="61">
        <v>8</v>
      </c>
      <c r="D472" s="43">
        <v>35.43</v>
      </c>
      <c r="E472" s="44">
        <v>0.16811342592592593</v>
      </c>
      <c r="F472" s="44">
        <v>0.18502314814814816</v>
      </c>
      <c r="G472" s="59">
        <f t="shared" si="85"/>
        <v>0.17656828703703703</v>
      </c>
      <c r="H472" s="45">
        <v>1308</v>
      </c>
      <c r="I472" s="11">
        <f t="shared" si="82"/>
        <v>4.9835813445395722E-3</v>
      </c>
      <c r="J472" s="31">
        <f t="shared" si="83"/>
        <v>5</v>
      </c>
      <c r="K472" s="31">
        <f>IF(J472=0,0,IF(B472="F",VLOOKUP(I472,Barem!$G$2:$H$16,2,1),VLOOKUP(I472,Barem!$G$17:$H$31,2,1)))</f>
        <v>0.5</v>
      </c>
      <c r="L472" s="43">
        <v>4</v>
      </c>
      <c r="M472" s="93" t="s">
        <v>83</v>
      </c>
      <c r="N472" s="10">
        <f t="shared" si="76"/>
        <v>0.25</v>
      </c>
      <c r="O472" s="10">
        <f t="shared" si="76"/>
        <v>0.25</v>
      </c>
      <c r="P472" s="10">
        <f t="shared" si="75"/>
        <v>0.5</v>
      </c>
      <c r="Q472" s="33">
        <f>IF(B472="M",IF(AND(H472&gt;=200,H472&lt;500,I472&lt;Barem!$M$21),H472/1500,IF(AND(H472&gt;=500,H472&lt;750,I472&lt;Barem!$M$22),H472/1500,IF(AND(H472&gt;=750,H472&lt;1000,I472&lt;Barem!$M$23),H472/1500,IF(AND(H472&gt;=1000,H472&lt;1500,I472&lt;Barem!$M$24),H472/1500,IF(AND(H472&gt;=1500,H472&lt;2000,I472&lt;Barem!$M$25),H472/1500,IF(AND(H472&gt;=2000,H472&lt;3000,I472&lt;Barem!$M$26),H472/1500,IF(AND(H472&gt;=3000,I472&lt;Barem!$M$27),H472/1500,0))))))),IF(AND(H472&gt;=200,H472&lt;500,I472&lt;Barem!$N$21),H472/1500,IF(AND(H472&gt;=500,H472&lt;750,I472&lt;Barem!$N$22),H472/1500,IF(AND(H472&gt;=750,H472&lt;1000,I472&lt;Barem!$N$23),H472/1500,IF(AND(H472&gt;=1000,H472&lt;1500,I472&lt;Barem!$N$24),H472/1500,IF(AND(H472&gt;=1500,H472&lt;2000,I472&lt;Barem!$N$25),H472/1500,IF(AND(H472&gt;=2000,H472&lt;3000,I472&lt;Barem!$N$26),H472/1500,IF(AND(H472&gt;=3000,I472&lt;Barem!$N$27),H472/1500,0))))))))</f>
        <v>0.872</v>
      </c>
      <c r="R472" s="19">
        <f>IF(D472&gt;21,VLOOKUP(D472,Barem!$S$1:$T$141,2,1),0)</f>
        <v>0.7</v>
      </c>
      <c r="S472" s="102">
        <f>IF(D472&lt;1,0,IF(B472="F",VLOOKUP(I472,Barem!$W$2:$Y$13,2,1),VLOOKUP(I472,Barem!$W$14:$Y$25,2,1)))</f>
        <v>0</v>
      </c>
      <c r="T472" s="19">
        <f>VLOOKUP(A472,Participanti!A:C,3,0)</f>
        <v>0</v>
      </c>
      <c r="U472" s="17">
        <f t="shared" si="84"/>
        <v>4.9470000000000001</v>
      </c>
      <c r="V472" s="49"/>
      <c r="W472" s="146"/>
      <c r="X472" s="104">
        <f t="shared" si="80"/>
        <v>5</v>
      </c>
      <c r="Y472" s="63">
        <f t="shared" si="81"/>
        <v>1</v>
      </c>
      <c r="Z472" s="103" t="str">
        <f>VLOOKUP(A472,Participanti!A:E,5,0)</f>
        <v>Silver</v>
      </c>
    </row>
    <row r="473" spans="1:26" x14ac:dyDescent="0.2">
      <c r="A473" s="42" t="s">
        <v>206</v>
      </c>
      <c r="B473" s="1" t="str">
        <f>VLOOKUP(A473,Participanti!A:B,2,0)</f>
        <v>M</v>
      </c>
      <c r="C473" s="61">
        <v>8</v>
      </c>
      <c r="D473" s="43">
        <v>25.25</v>
      </c>
      <c r="E473" s="44">
        <v>9.420138888888889E-2</v>
      </c>
      <c r="F473" s="44">
        <v>9.447916666666667E-2</v>
      </c>
      <c r="G473" s="59">
        <f t="shared" si="85"/>
        <v>9.4340277777777787E-2</v>
      </c>
      <c r="H473" s="45">
        <v>462</v>
      </c>
      <c r="I473" s="11">
        <f t="shared" si="82"/>
        <v>3.7362486248624866E-3</v>
      </c>
      <c r="J473" s="31">
        <f t="shared" si="83"/>
        <v>5</v>
      </c>
      <c r="K473" s="31">
        <f>IF(J473=0,0,IF(B473="F",VLOOKUP(I473,Barem!$G$2:$H$16,2,1),VLOOKUP(I473,Barem!$G$17:$H$31,2,1)))</f>
        <v>3.5</v>
      </c>
      <c r="L473" s="43">
        <v>3.75</v>
      </c>
      <c r="M473" s="93" t="s">
        <v>82</v>
      </c>
      <c r="N473" s="10">
        <f t="shared" si="76"/>
        <v>0.5</v>
      </c>
      <c r="O473" s="10">
        <f t="shared" si="76"/>
        <v>0.25</v>
      </c>
      <c r="P473" s="10">
        <f t="shared" si="75"/>
        <v>0.25</v>
      </c>
      <c r="Q473" s="33">
        <f>IF(B473="M",IF(AND(H473&gt;=200,H473&lt;500,I473&lt;Barem!$M$21),H473/1500,IF(AND(H473&gt;=500,H473&lt;750,I473&lt;Barem!$M$22),H473/1500,IF(AND(H473&gt;=750,H473&lt;1000,I473&lt;Barem!$M$23),H473/1500,IF(AND(H473&gt;=1000,H473&lt;1500,I473&lt;Barem!$M$24),H473/1500,IF(AND(H473&gt;=1500,H473&lt;2000,I473&lt;Barem!$M$25),H473/1500,IF(AND(H473&gt;=2000,H473&lt;3000,I473&lt;Barem!$M$26),H473/1500,IF(AND(H473&gt;=3000,I473&lt;Barem!$M$27),H473/1500,0))))))),IF(AND(H473&gt;=200,H473&lt;500,I473&lt;Barem!$N$21),H473/1500,IF(AND(H473&gt;=500,H473&lt;750,I473&lt;Barem!$N$22),H473/1500,IF(AND(H473&gt;=750,H473&lt;1000,I473&lt;Barem!$N$23),H473/1500,IF(AND(H473&gt;=1000,H473&lt;1500,I473&lt;Barem!$N$24),H473/1500,IF(AND(H473&gt;=1500,H473&lt;2000,I473&lt;Barem!$N$25),H473/1500,IF(AND(H473&gt;=2000,H473&lt;3000,I473&lt;Barem!$N$26),H473/1500,IF(AND(H473&gt;=3000,I473&lt;Barem!$N$27),H473/1500,0))))))))</f>
        <v>0.308</v>
      </c>
      <c r="R473" s="19">
        <f>IF(D473&gt;21,VLOOKUP(D473,Barem!$S$1:$T$141,2,1),0)</f>
        <v>0.2</v>
      </c>
      <c r="S473" s="102">
        <f>IF(D473&lt;1,0,IF(B473="F",VLOOKUP(I473,Barem!$W$2:$Y$13,2,1),VLOOKUP(I473,Barem!$W$14:$Y$25,2,1)))</f>
        <v>0</v>
      </c>
      <c r="T473" s="19">
        <f>VLOOKUP(A473,Participanti!A:C,3,0)</f>
        <v>0</v>
      </c>
      <c r="U473" s="17">
        <f t="shared" si="84"/>
        <v>4.8205</v>
      </c>
      <c r="V473" s="49"/>
      <c r="W473" s="146"/>
      <c r="X473" s="104">
        <f t="shared" si="80"/>
        <v>5</v>
      </c>
      <c r="Y473" s="63">
        <f t="shared" si="81"/>
        <v>1</v>
      </c>
      <c r="Z473" s="103" t="str">
        <f>VLOOKUP(A473,Participanti!A:E,5,0)</f>
        <v>Silver</v>
      </c>
    </row>
    <row r="474" spans="1:26" x14ac:dyDescent="0.2">
      <c r="A474" s="42" t="s">
        <v>477</v>
      </c>
      <c r="B474" s="1" t="str">
        <f>VLOOKUP(A474,Participanti!A:B,2,0)</f>
        <v>M</v>
      </c>
      <c r="C474" s="61">
        <v>8</v>
      </c>
      <c r="D474" s="43">
        <v>21.15</v>
      </c>
      <c r="E474" s="44">
        <v>8.8842592592592598E-2</v>
      </c>
      <c r="F474" s="44">
        <v>8.9629629629629629E-2</v>
      </c>
      <c r="G474" s="59">
        <f t="shared" si="85"/>
        <v>8.9236111111111113E-2</v>
      </c>
      <c r="H474" s="45">
        <v>37</v>
      </c>
      <c r="I474" s="11">
        <f t="shared" si="82"/>
        <v>4.2192014709745212E-3</v>
      </c>
      <c r="J474" s="31">
        <f t="shared" si="83"/>
        <v>5</v>
      </c>
      <c r="K474" s="31">
        <f>IF(J474=0,0,IF(B474="F",VLOOKUP(I474,Barem!$G$2:$H$16,2,1),VLOOKUP(I474,Barem!$G$17:$H$31,2,1)))</f>
        <v>2.5</v>
      </c>
      <c r="L474" s="43">
        <v>3.25</v>
      </c>
      <c r="M474" s="93" t="s">
        <v>82</v>
      </c>
      <c r="N474" s="10">
        <f t="shared" si="76"/>
        <v>0.5</v>
      </c>
      <c r="O474" s="10">
        <f t="shared" si="76"/>
        <v>0.25</v>
      </c>
      <c r="P474" s="10">
        <f t="shared" si="75"/>
        <v>0.25</v>
      </c>
      <c r="Q474" s="33">
        <f>IF(B474="M",IF(AND(H474&gt;=200,H474&lt;500,I474&lt;Barem!$M$21),H474/1500,IF(AND(H474&gt;=500,H474&lt;750,I474&lt;Barem!$M$22),H474/1500,IF(AND(H474&gt;=750,H474&lt;1000,I474&lt;Barem!$M$23),H474/1500,IF(AND(H474&gt;=1000,H474&lt;1500,I474&lt;Barem!$M$24),H474/1500,IF(AND(H474&gt;=1500,H474&lt;2000,I474&lt;Barem!$M$25),H474/1500,IF(AND(H474&gt;=2000,H474&lt;3000,I474&lt;Barem!$M$26),H474/1500,IF(AND(H474&gt;=3000,I474&lt;Barem!$M$27),H474/1500,0))))))),IF(AND(H474&gt;=200,H474&lt;500,I474&lt;Barem!$N$21),H474/1500,IF(AND(H474&gt;=500,H474&lt;750,I474&lt;Barem!$N$22),H474/1500,IF(AND(H474&gt;=750,H474&lt;1000,I474&lt;Barem!$N$23),H474/1500,IF(AND(H474&gt;=1000,H474&lt;1500,I474&lt;Barem!$N$24),H474/1500,IF(AND(H474&gt;=1500,H474&lt;2000,I474&lt;Barem!$N$25),H474/1500,IF(AND(H474&gt;=2000,H474&lt;3000,I474&lt;Barem!$N$26),H474/1500,IF(AND(H474&gt;=3000,I474&lt;Barem!$N$27),H474/1500,0))))))))</f>
        <v>0</v>
      </c>
      <c r="R474" s="19">
        <f>IF(D474&gt;21,VLOOKUP(D474,Barem!$S$1:$T$141,2,1),0)</f>
        <v>0</v>
      </c>
      <c r="S474" s="102">
        <f>IF(D474&lt;1,0,IF(B474="F",VLOOKUP(I474,Barem!$W$2:$Y$13,2,1),VLOOKUP(I474,Barem!$W$14:$Y$25,2,1)))</f>
        <v>0</v>
      </c>
      <c r="T474" s="19">
        <f>VLOOKUP(A474,Participanti!A:C,3,0)</f>
        <v>0</v>
      </c>
      <c r="U474" s="17">
        <f t="shared" si="84"/>
        <v>3.9375</v>
      </c>
      <c r="V474" s="49"/>
      <c r="W474" s="146"/>
      <c r="X474" s="104">
        <f t="shared" si="80"/>
        <v>5</v>
      </c>
      <c r="Y474" s="63">
        <f t="shared" si="81"/>
        <v>1</v>
      </c>
      <c r="Z474" s="103" t="str">
        <f>VLOOKUP(A474,Participanti!A:E,5,0)</f>
        <v>Silver</v>
      </c>
    </row>
    <row r="475" spans="1:26" x14ac:dyDescent="0.2">
      <c r="A475" s="42" t="s">
        <v>517</v>
      </c>
      <c r="B475" s="1" t="str">
        <f>VLOOKUP(A475,Participanti!A:B,2,0)</f>
        <v>M</v>
      </c>
      <c r="C475" s="61">
        <v>8</v>
      </c>
      <c r="D475" s="43">
        <v>42.3</v>
      </c>
      <c r="E475" s="44">
        <v>0.13409722222222223</v>
      </c>
      <c r="F475" s="44">
        <v>0.13429398148148147</v>
      </c>
      <c r="G475" s="59">
        <f t="shared" si="85"/>
        <v>0.13419560185185186</v>
      </c>
      <c r="H475" s="45">
        <v>214</v>
      </c>
      <c r="I475" s="11">
        <f t="shared" si="82"/>
        <v>3.1724728570177749E-3</v>
      </c>
      <c r="J475" s="31">
        <f t="shared" si="83"/>
        <v>5</v>
      </c>
      <c r="K475" s="31">
        <f>IF(J475=0,0,IF(B475="F",VLOOKUP(I475,Barem!$G$2:$H$16,2,1),VLOOKUP(I475,Barem!$G$17:$H$31,2,1)))</f>
        <v>4.25</v>
      </c>
      <c r="L475" s="43">
        <v>5</v>
      </c>
      <c r="M475" s="93" t="s">
        <v>83</v>
      </c>
      <c r="N475" s="10">
        <f t="shared" si="76"/>
        <v>0.25</v>
      </c>
      <c r="O475" s="10">
        <f t="shared" si="76"/>
        <v>0.25</v>
      </c>
      <c r="P475" s="10">
        <f t="shared" si="75"/>
        <v>0.5</v>
      </c>
      <c r="Q475" s="33">
        <f>IF(B475="M",IF(AND(H475&gt;=200,H475&lt;500,I475&lt;Barem!$M$21),H475/1500,IF(AND(H475&gt;=500,H475&lt;750,I475&lt;Barem!$M$22),H475/1500,IF(AND(H475&gt;=750,H475&lt;1000,I475&lt;Barem!$M$23),H475/1500,IF(AND(H475&gt;=1000,H475&lt;1500,I475&lt;Barem!$M$24),H475/1500,IF(AND(H475&gt;=1500,H475&lt;2000,I475&lt;Barem!$M$25),H475/1500,IF(AND(H475&gt;=2000,H475&lt;3000,I475&lt;Barem!$M$26),H475/1500,IF(AND(H475&gt;=3000,I475&lt;Barem!$M$27),H475/1500,0))))))),IF(AND(H475&gt;=200,H475&lt;500,I475&lt;Barem!$N$21),H475/1500,IF(AND(H475&gt;=500,H475&lt;750,I475&lt;Barem!$N$22),H475/1500,IF(AND(H475&gt;=750,H475&lt;1000,I475&lt;Barem!$N$23),H475/1500,IF(AND(H475&gt;=1000,H475&lt;1500,I475&lt;Barem!$N$24),H475/1500,IF(AND(H475&gt;=1500,H475&lt;2000,I475&lt;Barem!$N$25),H475/1500,IF(AND(H475&gt;=2000,H475&lt;3000,I475&lt;Barem!$N$26),H475/1500,IF(AND(H475&gt;=3000,I475&lt;Barem!$N$27),H475/1500,0))))))))</f>
        <v>0.14266666666666666</v>
      </c>
      <c r="R475" s="19">
        <f>IF(D475&gt;21,VLOOKUP(D475,Barem!$S$1:$T$141,2,1),0)</f>
        <v>1</v>
      </c>
      <c r="S475" s="102">
        <f>IF(D475&lt;1,0,IF(B475="F",VLOOKUP(I475,Barem!$W$2:$Y$13,2,1),VLOOKUP(I475,Barem!$W$14:$Y$25,2,1)))</f>
        <v>0</v>
      </c>
      <c r="T475" s="19">
        <f>VLOOKUP(A475,Participanti!A:C,3,0)</f>
        <v>0</v>
      </c>
      <c r="U475" s="17">
        <f t="shared" si="84"/>
        <v>5.9551666666666669</v>
      </c>
      <c r="V475" s="49"/>
      <c r="W475" s="42" t="s">
        <v>552</v>
      </c>
      <c r="X475" s="104">
        <f t="shared" si="80"/>
        <v>5</v>
      </c>
      <c r="Y475" s="63">
        <f t="shared" si="81"/>
        <v>1</v>
      </c>
      <c r="Z475" s="103" t="str">
        <f>VLOOKUP(A475,Participanti!A:E,5,0)</f>
        <v>Silver</v>
      </c>
    </row>
    <row r="476" spans="1:26" x14ac:dyDescent="0.2">
      <c r="A476" s="42" t="s">
        <v>472</v>
      </c>
      <c r="B476" s="1" t="str">
        <f>VLOOKUP(A476,Participanti!A:B,2,0)</f>
        <v>M</v>
      </c>
      <c r="C476" s="61">
        <v>8</v>
      </c>
      <c r="D476" s="43">
        <v>18</v>
      </c>
      <c r="E476" s="44">
        <v>6.3136574074074067E-2</v>
      </c>
      <c r="F476" s="44">
        <v>6.3136574074074067E-2</v>
      </c>
      <c r="G476" s="59">
        <f t="shared" si="85"/>
        <v>6.3136574074074067E-2</v>
      </c>
      <c r="H476" s="45">
        <v>13</v>
      </c>
      <c r="I476" s="11">
        <f t="shared" si="82"/>
        <v>3.5075874485596703E-3</v>
      </c>
      <c r="J476" s="31">
        <f t="shared" si="83"/>
        <v>4.2857142857142856</v>
      </c>
      <c r="K476" s="31">
        <f>IF(J476=0,0,IF(B476="F",VLOOKUP(I476,Barem!$G$2:$H$16,2,1),VLOOKUP(I476,Barem!$G$17:$H$31,2,1)))</f>
        <v>3.75</v>
      </c>
      <c r="L476" s="43">
        <v>2.75</v>
      </c>
      <c r="M476" s="93" t="s">
        <v>83</v>
      </c>
      <c r="N476" s="10">
        <f t="shared" si="76"/>
        <v>0.25</v>
      </c>
      <c r="O476" s="10">
        <f t="shared" si="76"/>
        <v>0.25</v>
      </c>
      <c r="P476" s="10">
        <f t="shared" si="76"/>
        <v>0.5</v>
      </c>
      <c r="Q476" s="33">
        <f>IF(B476="M",IF(AND(H476&gt;=200,H476&lt;500,I476&lt;Barem!$M$21),H476/1500,IF(AND(H476&gt;=500,H476&lt;750,I476&lt;Barem!$M$22),H476/1500,IF(AND(H476&gt;=750,H476&lt;1000,I476&lt;Barem!$M$23),H476/1500,IF(AND(H476&gt;=1000,H476&lt;1500,I476&lt;Barem!$M$24),H476/1500,IF(AND(H476&gt;=1500,H476&lt;2000,I476&lt;Barem!$M$25),H476/1500,IF(AND(H476&gt;=2000,H476&lt;3000,I476&lt;Barem!$M$26),H476/1500,IF(AND(H476&gt;=3000,I476&lt;Barem!$M$27),H476/1500,0))))))),IF(AND(H476&gt;=200,H476&lt;500,I476&lt;Barem!$N$21),H476/1500,IF(AND(H476&gt;=500,H476&lt;750,I476&lt;Barem!$N$22),H476/1500,IF(AND(H476&gt;=750,H476&lt;1000,I476&lt;Barem!$N$23),H476/1500,IF(AND(H476&gt;=1000,H476&lt;1500,I476&lt;Barem!$N$24),H476/1500,IF(AND(H476&gt;=1500,H476&lt;2000,I476&lt;Barem!$N$25),H476/1500,IF(AND(H476&gt;=2000,H476&lt;3000,I476&lt;Barem!$N$26),H476/1500,IF(AND(H476&gt;=3000,I476&lt;Barem!$N$27),H476/1500,0))))))))</f>
        <v>0</v>
      </c>
      <c r="R476" s="19">
        <f>IF(D476&gt;21,VLOOKUP(D476,Barem!$S$1:$T$141,2,1),0)</f>
        <v>0</v>
      </c>
      <c r="S476" s="102">
        <f>IF(D476&lt;1,0,IF(B476="F",VLOOKUP(I476,Barem!$W$2:$Y$13,2,1),VLOOKUP(I476,Barem!$W$14:$Y$25,2,1)))</f>
        <v>0</v>
      </c>
      <c r="T476" s="19">
        <f>VLOOKUP(A476,Participanti!A:C,3,0)</f>
        <v>0</v>
      </c>
      <c r="U476" s="17">
        <f t="shared" si="84"/>
        <v>3.3839285714285712</v>
      </c>
      <c r="V476" s="49"/>
      <c r="W476" s="146"/>
      <c r="X476" s="104">
        <f t="shared" si="80"/>
        <v>5</v>
      </c>
      <c r="Y476" s="63">
        <f t="shared" si="81"/>
        <v>1</v>
      </c>
      <c r="Z476" s="103" t="str">
        <f>VLOOKUP(A476,Participanti!A:E,5,0)</f>
        <v>Silver</v>
      </c>
    </row>
    <row r="477" spans="1:26" x14ac:dyDescent="0.2">
      <c r="A477" s="42" t="s">
        <v>207</v>
      </c>
      <c r="B477" s="1" t="str">
        <f>VLOOKUP(A477,Participanti!A:B,2,0)</f>
        <v>M</v>
      </c>
      <c r="C477" s="61">
        <v>8</v>
      </c>
      <c r="D477" s="43">
        <v>15.07</v>
      </c>
      <c r="E477" s="44">
        <v>5.7534722222222223E-2</v>
      </c>
      <c r="F477" s="44">
        <v>7.3229166666666665E-2</v>
      </c>
      <c r="G477" s="59">
        <f t="shared" si="85"/>
        <v>6.5381944444444451E-2</v>
      </c>
      <c r="H477" s="45">
        <v>94</v>
      </c>
      <c r="I477" s="11">
        <f t="shared" si="82"/>
        <v>4.3385497308854977E-3</v>
      </c>
      <c r="J477" s="31">
        <f t="shared" si="83"/>
        <v>3.5880952380952382</v>
      </c>
      <c r="K477" s="31">
        <f>IF(J477=0,0,IF(B477="F",VLOOKUP(I477,Barem!$G$2:$H$16,2,1),VLOOKUP(I477,Barem!$G$17:$H$31,2,1)))</f>
        <v>2.5</v>
      </c>
      <c r="L477" s="43">
        <v>2.5</v>
      </c>
      <c r="M477" s="93" t="s">
        <v>82</v>
      </c>
      <c r="N477" s="10">
        <f t="shared" ref="N477:P537" si="86">IF($M477=N$1,50%,25%)</f>
        <v>0.5</v>
      </c>
      <c r="O477" s="10">
        <f t="shared" si="86"/>
        <v>0.25</v>
      </c>
      <c r="P477" s="10">
        <f t="shared" si="86"/>
        <v>0.25</v>
      </c>
      <c r="Q477" s="33">
        <f>IF(B477="M",IF(AND(H477&gt;=200,H477&lt;500,I477&lt;Barem!$M$21),H477/1500,IF(AND(H477&gt;=500,H477&lt;750,I477&lt;Barem!$M$22),H477/1500,IF(AND(H477&gt;=750,H477&lt;1000,I477&lt;Barem!$M$23),H477/1500,IF(AND(H477&gt;=1000,H477&lt;1500,I477&lt;Barem!$M$24),H477/1500,IF(AND(H477&gt;=1500,H477&lt;2000,I477&lt;Barem!$M$25),H477/1500,IF(AND(H477&gt;=2000,H477&lt;3000,I477&lt;Barem!$M$26),H477/1500,IF(AND(H477&gt;=3000,I477&lt;Barem!$M$27),H477/1500,0))))))),IF(AND(H477&gt;=200,H477&lt;500,I477&lt;Barem!$N$21),H477/1500,IF(AND(H477&gt;=500,H477&lt;750,I477&lt;Barem!$N$22),H477/1500,IF(AND(H477&gt;=750,H477&lt;1000,I477&lt;Barem!$N$23),H477/1500,IF(AND(H477&gt;=1000,H477&lt;1500,I477&lt;Barem!$N$24),H477/1500,IF(AND(H477&gt;=1500,H477&lt;2000,I477&lt;Barem!$N$25),H477/1500,IF(AND(H477&gt;=2000,H477&lt;3000,I477&lt;Barem!$N$26),H477/1500,IF(AND(H477&gt;=3000,I477&lt;Barem!$N$27),H477/1500,0))))))))</f>
        <v>0</v>
      </c>
      <c r="R477" s="19">
        <f>IF(D477&gt;21,VLOOKUP(D477,Barem!$S$1:$T$141,2,1),0)</f>
        <v>0</v>
      </c>
      <c r="S477" s="102">
        <f>IF(D477&lt;1,0,IF(B477="F",VLOOKUP(I477,Barem!$W$2:$Y$13,2,1),VLOOKUP(I477,Barem!$W$14:$Y$25,2,1)))</f>
        <v>0</v>
      </c>
      <c r="T477" s="19">
        <f>VLOOKUP(A477,Participanti!A:C,3,0)</f>
        <v>0.4</v>
      </c>
      <c r="U477" s="17">
        <f t="shared" si="84"/>
        <v>3.4440476190476192</v>
      </c>
      <c r="V477" s="49"/>
      <c r="W477" s="146"/>
      <c r="X477" s="104">
        <f t="shared" si="80"/>
        <v>5</v>
      </c>
      <c r="Y477" s="63">
        <f t="shared" si="81"/>
        <v>1</v>
      </c>
      <c r="Z477" s="103" t="str">
        <f>VLOOKUP(A477,Participanti!A:E,5,0)</f>
        <v>Silver</v>
      </c>
    </row>
    <row r="478" spans="1:26" x14ac:dyDescent="0.2">
      <c r="A478" s="42" t="s">
        <v>350</v>
      </c>
      <c r="B478" s="1" t="str">
        <f>VLOOKUP(A478,Participanti!A:B,2,0)</f>
        <v>M</v>
      </c>
      <c r="C478" s="61">
        <v>8</v>
      </c>
      <c r="D478" s="43">
        <v>21.28</v>
      </c>
      <c r="E478" s="44">
        <v>6.2442129629629632E-2</v>
      </c>
      <c r="F478" s="44">
        <v>6.2442129629629632E-2</v>
      </c>
      <c r="G478" s="59">
        <f t="shared" si="85"/>
        <v>6.2442129629629632E-2</v>
      </c>
      <c r="H478" s="45">
        <v>54</v>
      </c>
      <c r="I478" s="11">
        <f t="shared" si="82"/>
        <v>2.9343106028961292E-3</v>
      </c>
      <c r="J478" s="31">
        <f t="shared" si="83"/>
        <v>5</v>
      </c>
      <c r="K478" s="31">
        <f>IF(J478=0,0,IF(B478="F",VLOOKUP(I478,Barem!$G$2:$H$16,2,1),VLOOKUP(I478,Barem!$G$17:$H$31,2,1)))</f>
        <v>4.75</v>
      </c>
      <c r="L478" s="43">
        <v>3.75</v>
      </c>
      <c r="M478" s="93" t="s">
        <v>83</v>
      </c>
      <c r="N478" s="10">
        <f t="shared" si="86"/>
        <v>0.25</v>
      </c>
      <c r="O478" s="10">
        <f t="shared" si="86"/>
        <v>0.25</v>
      </c>
      <c r="P478" s="10">
        <f t="shared" si="86"/>
        <v>0.5</v>
      </c>
      <c r="Q478" s="33">
        <f>IF(B478="M",IF(AND(H478&gt;=200,H478&lt;500,I478&lt;Barem!$M$21),H478/1500,IF(AND(H478&gt;=500,H478&lt;750,I478&lt;Barem!$M$22),H478/1500,IF(AND(H478&gt;=750,H478&lt;1000,I478&lt;Barem!$M$23),H478/1500,IF(AND(H478&gt;=1000,H478&lt;1500,I478&lt;Barem!$M$24),H478/1500,IF(AND(H478&gt;=1500,H478&lt;2000,I478&lt;Barem!$M$25),H478/1500,IF(AND(H478&gt;=2000,H478&lt;3000,I478&lt;Barem!$M$26),H478/1500,IF(AND(H478&gt;=3000,I478&lt;Barem!$M$27),H478/1500,0))))))),IF(AND(H478&gt;=200,H478&lt;500,I478&lt;Barem!$N$21),H478/1500,IF(AND(H478&gt;=500,H478&lt;750,I478&lt;Barem!$N$22),H478/1500,IF(AND(H478&gt;=750,H478&lt;1000,I478&lt;Barem!$N$23),H478/1500,IF(AND(H478&gt;=1000,H478&lt;1500,I478&lt;Barem!$N$24),H478/1500,IF(AND(H478&gt;=1500,H478&lt;2000,I478&lt;Barem!$N$25),H478/1500,IF(AND(H478&gt;=2000,H478&lt;3000,I478&lt;Barem!$N$26),H478/1500,IF(AND(H478&gt;=3000,I478&lt;Barem!$N$27),H478/1500,0))))))))</f>
        <v>0</v>
      </c>
      <c r="R478" s="19">
        <f>IF(D478&gt;21,VLOOKUP(D478,Barem!$S$1:$T$141,2,1),0)</f>
        <v>0</v>
      </c>
      <c r="S478" s="102">
        <f>IF(D478&lt;1,0,IF(B478="F",VLOOKUP(I478,Barem!$W$2:$Y$13,2,1),VLOOKUP(I478,Barem!$W$14:$Y$25,2,1)))</f>
        <v>0</v>
      </c>
      <c r="T478" s="19">
        <f>VLOOKUP(A478,Participanti!A:C,3,0)</f>
        <v>0</v>
      </c>
      <c r="U478" s="17">
        <f t="shared" si="84"/>
        <v>4.3125</v>
      </c>
      <c r="V478" s="49"/>
      <c r="W478" s="146"/>
      <c r="X478" s="104">
        <f t="shared" si="80"/>
        <v>5</v>
      </c>
      <c r="Y478" s="63">
        <f t="shared" si="81"/>
        <v>1</v>
      </c>
      <c r="Z478" s="103" t="str">
        <f>VLOOKUP(A478,Participanti!A:E,5,0)</f>
        <v>Silver</v>
      </c>
    </row>
    <row r="479" spans="1:26" x14ac:dyDescent="0.2">
      <c r="A479" s="42" t="s">
        <v>395</v>
      </c>
      <c r="B479" s="1" t="str">
        <f>VLOOKUP(A479,Participanti!A:B,2,0)</f>
        <v>M</v>
      </c>
      <c r="C479" s="61">
        <v>8</v>
      </c>
      <c r="D479" s="43">
        <v>21.35</v>
      </c>
      <c r="E479" s="44">
        <v>7.1747685185185192E-2</v>
      </c>
      <c r="F479" s="44">
        <v>7.1805555555555553E-2</v>
      </c>
      <c r="G479" s="59">
        <f t="shared" si="85"/>
        <v>7.1776620370370373E-2</v>
      </c>
      <c r="H479" s="45">
        <v>25</v>
      </c>
      <c r="I479" s="11">
        <f t="shared" si="82"/>
        <v>3.3619025934599703E-3</v>
      </c>
      <c r="J479" s="31">
        <f t="shared" si="83"/>
        <v>5</v>
      </c>
      <c r="K479" s="31">
        <f>IF(J479=0,0,IF(B479="F",VLOOKUP(I479,Barem!$G$2:$H$16,2,1),VLOOKUP(I479,Barem!$G$17:$H$31,2,1)))</f>
        <v>4</v>
      </c>
      <c r="L479" s="43">
        <v>1.75</v>
      </c>
      <c r="M479" s="93" t="s">
        <v>82</v>
      </c>
      <c r="N479" s="10">
        <f t="shared" si="86"/>
        <v>0.5</v>
      </c>
      <c r="O479" s="10">
        <f t="shared" si="86"/>
        <v>0.25</v>
      </c>
      <c r="P479" s="10">
        <f t="shared" si="86"/>
        <v>0.25</v>
      </c>
      <c r="Q479" s="33">
        <f>IF(B479="M",IF(AND(H479&gt;=200,H479&lt;500,I479&lt;Barem!$M$21),H479/1500,IF(AND(H479&gt;=500,H479&lt;750,I479&lt;Barem!$M$22),H479/1500,IF(AND(H479&gt;=750,H479&lt;1000,I479&lt;Barem!$M$23),H479/1500,IF(AND(H479&gt;=1000,H479&lt;1500,I479&lt;Barem!$M$24),H479/1500,IF(AND(H479&gt;=1500,H479&lt;2000,I479&lt;Barem!$M$25),H479/1500,IF(AND(H479&gt;=2000,H479&lt;3000,I479&lt;Barem!$M$26),H479/1500,IF(AND(H479&gt;=3000,I479&lt;Barem!$M$27),H479/1500,0))))))),IF(AND(H479&gt;=200,H479&lt;500,I479&lt;Barem!$N$21),H479/1500,IF(AND(H479&gt;=500,H479&lt;750,I479&lt;Barem!$N$22),H479/1500,IF(AND(H479&gt;=750,H479&lt;1000,I479&lt;Barem!$N$23),H479/1500,IF(AND(H479&gt;=1000,H479&lt;1500,I479&lt;Barem!$N$24),H479/1500,IF(AND(H479&gt;=1500,H479&lt;2000,I479&lt;Barem!$N$25),H479/1500,IF(AND(H479&gt;=2000,H479&lt;3000,I479&lt;Barem!$N$26),H479/1500,IF(AND(H479&gt;=3000,I479&lt;Barem!$N$27),H479/1500,0))))))))</f>
        <v>0</v>
      </c>
      <c r="R479" s="19">
        <f>IF(D479&gt;21,VLOOKUP(D479,Barem!$S$1:$T$141,2,1),0)</f>
        <v>0</v>
      </c>
      <c r="S479" s="102">
        <f>IF(D479&lt;1,0,IF(B479="F",VLOOKUP(I479,Barem!$W$2:$Y$13,2,1),VLOOKUP(I479,Barem!$W$14:$Y$25,2,1)))</f>
        <v>0</v>
      </c>
      <c r="T479" s="19">
        <f>VLOOKUP(A479,Participanti!A:C,3,0)</f>
        <v>0</v>
      </c>
      <c r="U479" s="17">
        <f t="shared" si="84"/>
        <v>3.9375</v>
      </c>
      <c r="V479" s="49"/>
      <c r="W479" s="146"/>
      <c r="X479" s="104">
        <f t="shared" si="80"/>
        <v>5</v>
      </c>
      <c r="Y479" s="63">
        <f t="shared" si="81"/>
        <v>1</v>
      </c>
      <c r="Z479" s="103" t="str">
        <f>VLOOKUP(A479,Participanti!A:E,5,0)</f>
        <v>Silver</v>
      </c>
    </row>
    <row r="480" spans="1:26" x14ac:dyDescent="0.2">
      <c r="A480" s="42" t="s">
        <v>58</v>
      </c>
      <c r="B480" s="1" t="str">
        <f>VLOOKUP(A480,Participanti!A:B,2,0)</f>
        <v>M</v>
      </c>
      <c r="C480" s="61">
        <v>8</v>
      </c>
      <c r="D480" s="43">
        <v>8.08</v>
      </c>
      <c r="E480" s="44">
        <v>2.7037037037037037E-2</v>
      </c>
      <c r="F480" s="44">
        <v>2.7037037037037037E-2</v>
      </c>
      <c r="G480" s="59">
        <f t="shared" si="85"/>
        <v>2.7037037037037037E-2</v>
      </c>
      <c r="H480" s="186">
        <v>23</v>
      </c>
      <c r="I480" s="11">
        <f t="shared" si="82"/>
        <v>3.3461679501283459E-3</v>
      </c>
      <c r="J480" s="31">
        <f t="shared" si="83"/>
        <v>1.9238095238095236</v>
      </c>
      <c r="K480" s="31">
        <f>IF(J480=0,0,IF(B480="F",VLOOKUP(I480,Barem!$G$2:$H$16,2,1),VLOOKUP(I480,Barem!$G$17:$H$31,2,1)))</f>
        <v>4</v>
      </c>
      <c r="L480" s="43">
        <v>4</v>
      </c>
      <c r="M480" s="93" t="s">
        <v>80</v>
      </c>
      <c r="N480" s="10">
        <f t="shared" si="86"/>
        <v>0.25</v>
      </c>
      <c r="O480" s="10">
        <f t="shared" si="86"/>
        <v>0.5</v>
      </c>
      <c r="P480" s="10">
        <f t="shared" si="86"/>
        <v>0.25</v>
      </c>
      <c r="Q480" s="33">
        <f>IF(B480="M",IF(AND(H480&gt;=200,H480&lt;500,I480&lt;Barem!$M$21),H480/1500,IF(AND(H480&gt;=500,H480&lt;750,I480&lt;Barem!$M$22),H480/1500,IF(AND(H480&gt;=750,H480&lt;1000,I480&lt;Barem!$M$23),H480/1500,IF(AND(H480&gt;=1000,H480&lt;1500,I480&lt;Barem!$M$24),H480/1500,IF(AND(H480&gt;=1500,H480&lt;2000,I480&lt;Barem!$M$25),H480/1500,IF(AND(H480&gt;=2000,H480&lt;3000,I480&lt;Barem!$M$26),H480/1500,IF(AND(H480&gt;=3000,I480&lt;Barem!$M$27),H480/1500,0))))))),IF(AND(H480&gt;=200,H480&lt;500,I480&lt;Barem!$N$21),H480/1500,IF(AND(H480&gt;=500,H480&lt;750,I480&lt;Barem!$N$22),H480/1500,IF(AND(H480&gt;=750,H480&lt;1000,I480&lt;Barem!$N$23),H480/1500,IF(AND(H480&gt;=1000,H480&lt;1500,I480&lt;Barem!$N$24),H480/1500,IF(AND(H480&gt;=1500,H480&lt;2000,I480&lt;Barem!$N$25),H480/1500,IF(AND(H480&gt;=2000,H480&lt;3000,I480&lt;Barem!$N$26),H480/1500,IF(AND(H480&gt;=3000,I480&lt;Barem!$N$27),H480/1500,0))))))))</f>
        <v>0</v>
      </c>
      <c r="R480" s="19">
        <f>IF(D480&gt;21,VLOOKUP(D480,Barem!$S$1:$T$141,2,1),0)</f>
        <v>0</v>
      </c>
      <c r="S480" s="102">
        <f>IF(D480&lt;1,0,IF(B480="F",VLOOKUP(I480,Barem!$W$2:$Y$13,2,1),VLOOKUP(I480,Barem!$W$14:$Y$25,2,1)))</f>
        <v>0</v>
      </c>
      <c r="T480" s="19">
        <f>VLOOKUP(A480,Participanti!A:C,3,0)</f>
        <v>0</v>
      </c>
      <c r="U480" s="17">
        <f t="shared" si="84"/>
        <v>3.480952380952381</v>
      </c>
      <c r="V480" s="49"/>
      <c r="W480" s="146"/>
      <c r="X480" s="104">
        <f t="shared" si="80"/>
        <v>4</v>
      </c>
      <c r="Y480" s="63">
        <f t="shared" si="81"/>
        <v>1</v>
      </c>
      <c r="Z480" s="103" t="str">
        <f>VLOOKUP(A480,Participanti!A:E,5,0)</f>
        <v>Bronze</v>
      </c>
    </row>
    <row r="481" spans="1:26" x14ac:dyDescent="0.2">
      <c r="A481" s="42" t="s">
        <v>399</v>
      </c>
      <c r="B481" s="1" t="str">
        <f>VLOOKUP(A481,Participanti!A:B,2,0)</f>
        <v>M</v>
      </c>
      <c r="C481" s="61">
        <v>8</v>
      </c>
      <c r="D481" s="43">
        <v>17.02</v>
      </c>
      <c r="E481" s="44">
        <v>6.4317129629629627E-2</v>
      </c>
      <c r="F481" s="44">
        <v>6.4363425925925921E-2</v>
      </c>
      <c r="G481" s="59">
        <f t="shared" si="85"/>
        <v>6.4340277777777774E-2</v>
      </c>
      <c r="H481" s="186">
        <v>80</v>
      </c>
      <c r="I481" s="11">
        <f t="shared" si="82"/>
        <v>3.7802748400574487E-3</v>
      </c>
      <c r="J481" s="31">
        <f t="shared" si="83"/>
        <v>4.0523809523809522</v>
      </c>
      <c r="K481" s="31">
        <f>IF(J481=0,0,IF(B481="F",VLOOKUP(I481,Barem!$G$2:$H$16,2,1),VLOOKUP(I481,Barem!$G$17:$H$31,2,1)))</f>
        <v>3.5</v>
      </c>
      <c r="L481" s="43">
        <v>3</v>
      </c>
      <c r="M481" s="93" t="s">
        <v>80</v>
      </c>
      <c r="N481" s="10">
        <f t="shared" si="86"/>
        <v>0.25</v>
      </c>
      <c r="O481" s="10">
        <f t="shared" si="86"/>
        <v>0.5</v>
      </c>
      <c r="P481" s="10">
        <f t="shared" si="86"/>
        <v>0.25</v>
      </c>
      <c r="Q481" s="33">
        <f>IF(B481="M",IF(AND(H481&gt;=200,H481&lt;500,I481&lt;Barem!$M$21),H481/1500,IF(AND(H481&gt;=500,H481&lt;750,I481&lt;Barem!$M$22),H481/1500,IF(AND(H481&gt;=750,H481&lt;1000,I481&lt;Barem!$M$23),H481/1500,IF(AND(H481&gt;=1000,H481&lt;1500,I481&lt;Barem!$M$24),H481/1500,IF(AND(H481&gt;=1500,H481&lt;2000,I481&lt;Barem!$M$25),H481/1500,IF(AND(H481&gt;=2000,H481&lt;3000,I481&lt;Barem!$M$26),H481/1500,IF(AND(H481&gt;=3000,I481&lt;Barem!$M$27),H481/1500,0))))))),IF(AND(H481&gt;=200,H481&lt;500,I481&lt;Barem!$N$21),H481/1500,IF(AND(H481&gt;=500,H481&lt;750,I481&lt;Barem!$N$22),H481/1500,IF(AND(H481&gt;=750,H481&lt;1000,I481&lt;Barem!$N$23),H481/1500,IF(AND(H481&gt;=1000,H481&lt;1500,I481&lt;Barem!$N$24),H481/1500,IF(AND(H481&gt;=1500,H481&lt;2000,I481&lt;Barem!$N$25),H481/1500,IF(AND(H481&gt;=2000,H481&lt;3000,I481&lt;Barem!$N$26),H481/1500,IF(AND(H481&gt;=3000,I481&lt;Barem!$N$27),H481/1500,0))))))))</f>
        <v>0</v>
      </c>
      <c r="R481" s="19">
        <f>IF(D481&gt;21,VLOOKUP(D481,Barem!$S$1:$T$141,2,1),0)</f>
        <v>0</v>
      </c>
      <c r="S481" s="102">
        <f>IF(D481&lt;1,0,IF(B481="F",VLOOKUP(I481,Barem!$W$2:$Y$13,2,1),VLOOKUP(I481,Barem!$W$14:$Y$25,2,1)))</f>
        <v>0</v>
      </c>
      <c r="T481" s="19">
        <f>VLOOKUP(A481,Participanti!A:C,3,0)</f>
        <v>0.4</v>
      </c>
      <c r="U481" s="17">
        <f t="shared" si="84"/>
        <v>3.913095238095238</v>
      </c>
      <c r="V481" s="49"/>
      <c r="W481" s="146"/>
      <c r="X481" s="104">
        <f t="shared" si="80"/>
        <v>5</v>
      </c>
      <c r="Y481" s="63">
        <f t="shared" si="81"/>
        <v>1</v>
      </c>
      <c r="Z481" s="103" t="str">
        <f>VLOOKUP(A481,Participanti!A:E,5,0)</f>
        <v>Bronze</v>
      </c>
    </row>
    <row r="482" spans="1:26" x14ac:dyDescent="0.2">
      <c r="A482" s="42" t="s">
        <v>520</v>
      </c>
      <c r="B482" s="1" t="str">
        <f>VLOOKUP(A482,Participanti!A:B,2,0)</f>
        <v>F</v>
      </c>
      <c r="C482" s="61">
        <v>8</v>
      </c>
      <c r="D482" s="43">
        <v>6.78</v>
      </c>
      <c r="E482" s="44">
        <v>3.9884259259259258E-2</v>
      </c>
      <c r="F482" s="44">
        <v>4.2060185185185187E-2</v>
      </c>
      <c r="G482" s="59">
        <f t="shared" si="85"/>
        <v>4.0972222222222222E-2</v>
      </c>
      <c r="H482" s="186">
        <v>19</v>
      </c>
      <c r="I482" s="11">
        <f t="shared" si="82"/>
        <v>6.0431006227466399E-3</v>
      </c>
      <c r="J482" s="31">
        <f t="shared" si="83"/>
        <v>1.6950000000000001</v>
      </c>
      <c r="K482" s="31">
        <f>IF(J482=0,0,IF(B482="F",VLOOKUP(I482,Barem!$G$2:$H$16,2,1),VLOOKUP(I482,Barem!$G$17:$H$31,2,1)))</f>
        <v>0.5</v>
      </c>
      <c r="L482" s="43">
        <v>0</v>
      </c>
      <c r="M482" s="93" t="s">
        <v>83</v>
      </c>
      <c r="N482" s="10">
        <f t="shared" si="86"/>
        <v>0.25</v>
      </c>
      <c r="O482" s="10">
        <f t="shared" si="86"/>
        <v>0.25</v>
      </c>
      <c r="P482" s="10">
        <f t="shared" si="86"/>
        <v>0.5</v>
      </c>
      <c r="Q482" s="33">
        <f>IF(B482="M",IF(AND(H482&gt;=200,H482&lt;500,I482&lt;Barem!$M$21),H482/1500,IF(AND(H482&gt;=500,H482&lt;750,I482&lt;Barem!$M$22),H482/1500,IF(AND(H482&gt;=750,H482&lt;1000,I482&lt;Barem!$M$23),H482/1500,IF(AND(H482&gt;=1000,H482&lt;1500,I482&lt;Barem!$M$24),H482/1500,IF(AND(H482&gt;=1500,H482&lt;2000,I482&lt;Barem!$M$25),H482/1500,IF(AND(H482&gt;=2000,H482&lt;3000,I482&lt;Barem!$M$26),H482/1500,IF(AND(H482&gt;=3000,I482&lt;Barem!$M$27),H482/1500,0))))))),IF(AND(H482&gt;=200,H482&lt;500,I482&lt;Barem!$N$21),H482/1500,IF(AND(H482&gt;=500,H482&lt;750,I482&lt;Barem!$N$22),H482/1500,IF(AND(H482&gt;=750,H482&lt;1000,I482&lt;Barem!$N$23),H482/1500,IF(AND(H482&gt;=1000,H482&lt;1500,I482&lt;Barem!$N$24),H482/1500,IF(AND(H482&gt;=1500,H482&lt;2000,I482&lt;Barem!$N$25),H482/1500,IF(AND(H482&gt;=2000,H482&lt;3000,I482&lt;Barem!$N$26),H482/1500,IF(AND(H482&gt;=3000,I482&lt;Barem!$N$27),H482/1500,0))))))))</f>
        <v>0</v>
      </c>
      <c r="R482" s="19">
        <f>IF(D482&gt;21,VLOOKUP(D482,Barem!$S$1:$T$141,2,1),0)</f>
        <v>0</v>
      </c>
      <c r="S482" s="102">
        <f>IF(D482&lt;1,0,IF(B482="F",VLOOKUP(I482,Barem!$W$2:$Y$13,2,1),VLOOKUP(I482,Barem!$W$14:$Y$25,2,1)))</f>
        <v>0</v>
      </c>
      <c r="T482" s="19">
        <f>VLOOKUP(A482,Participanti!A:C,3,0)</f>
        <v>0</v>
      </c>
      <c r="U482" s="17">
        <f t="shared" si="84"/>
        <v>0.54875000000000007</v>
      </c>
      <c r="V482" s="49"/>
      <c r="W482" s="146"/>
      <c r="X482" s="104">
        <f t="shared" si="80"/>
        <v>3</v>
      </c>
      <c r="Y482" s="63">
        <f t="shared" si="81"/>
        <v>1</v>
      </c>
      <c r="Z482" s="103" t="str">
        <f>VLOOKUP(A482,Participanti!A:E,5,0)</f>
        <v>Bronze</v>
      </c>
    </row>
    <row r="483" spans="1:26" x14ac:dyDescent="0.2">
      <c r="A483" s="42" t="s">
        <v>475</v>
      </c>
      <c r="B483" s="1" t="str">
        <f>VLOOKUP(A483,Participanti!A:B,2,0)</f>
        <v>F</v>
      </c>
      <c r="C483" s="61">
        <v>8</v>
      </c>
      <c r="D483" s="43">
        <v>5</v>
      </c>
      <c r="E483" s="44">
        <v>1.5474537037037037E-2</v>
      </c>
      <c r="F483" s="44">
        <v>1.6006944444444445E-2</v>
      </c>
      <c r="G483" s="59">
        <f t="shared" si="85"/>
        <v>1.5740740740740743E-2</v>
      </c>
      <c r="H483" s="186">
        <v>4</v>
      </c>
      <c r="I483" s="11">
        <f t="shared" si="82"/>
        <v>3.1481481481481486E-3</v>
      </c>
      <c r="J483" s="31">
        <f t="shared" si="83"/>
        <v>1.25</v>
      </c>
      <c r="K483" s="31">
        <f>IF(J483=0,0,IF(B483="F",VLOOKUP(I483,Barem!$G$2:$H$16,2,1),VLOOKUP(I483,Barem!$G$17:$H$31,2,1)))</f>
        <v>4.75</v>
      </c>
      <c r="L483" s="43">
        <v>0.5</v>
      </c>
      <c r="M483" s="93" t="s">
        <v>80</v>
      </c>
      <c r="N483" s="10">
        <f t="shared" si="86"/>
        <v>0.25</v>
      </c>
      <c r="O483" s="10">
        <f t="shared" si="86"/>
        <v>0.5</v>
      </c>
      <c r="P483" s="10">
        <f t="shared" si="86"/>
        <v>0.25</v>
      </c>
      <c r="Q483" s="33">
        <f>IF(B483="M",IF(AND(H483&gt;=200,H483&lt;500,I483&lt;Barem!$M$21),H483/1500,IF(AND(H483&gt;=500,H483&lt;750,I483&lt;Barem!$M$22),H483/1500,IF(AND(H483&gt;=750,H483&lt;1000,I483&lt;Barem!$M$23),H483/1500,IF(AND(H483&gt;=1000,H483&lt;1500,I483&lt;Barem!$M$24),H483/1500,IF(AND(H483&gt;=1500,H483&lt;2000,I483&lt;Barem!$M$25),H483/1500,IF(AND(H483&gt;=2000,H483&lt;3000,I483&lt;Barem!$M$26),H483/1500,IF(AND(H483&gt;=3000,I483&lt;Barem!$M$27),H483/1500,0))))))),IF(AND(H483&gt;=200,H483&lt;500,I483&lt;Barem!$N$21),H483/1500,IF(AND(H483&gt;=500,H483&lt;750,I483&lt;Barem!$N$22),H483/1500,IF(AND(H483&gt;=750,H483&lt;1000,I483&lt;Barem!$N$23),H483/1500,IF(AND(H483&gt;=1000,H483&lt;1500,I483&lt;Barem!$N$24),H483/1500,IF(AND(H483&gt;=1500,H483&lt;2000,I483&lt;Barem!$N$25),H483/1500,IF(AND(H483&gt;=2000,H483&lt;3000,I483&lt;Barem!$N$26),H483/1500,IF(AND(H483&gt;=3000,I483&lt;Barem!$N$27),H483/1500,0))))))))</f>
        <v>0</v>
      </c>
      <c r="R483" s="19">
        <f>IF(D483&gt;21,VLOOKUP(D483,Barem!$S$1:$T$141,2,1),0)</f>
        <v>0</v>
      </c>
      <c r="S483" s="102">
        <f>IF(D483&lt;1,0,IF(B483="F",VLOOKUP(I483,Barem!$W$2:$Y$13,2,1),VLOOKUP(I483,Barem!$W$14:$Y$25,2,1)))</f>
        <v>0</v>
      </c>
      <c r="T483" s="19">
        <f>VLOOKUP(A483,Participanti!A:C,3,0)</f>
        <v>0</v>
      </c>
      <c r="U483" s="17">
        <f t="shared" si="84"/>
        <v>2.8125</v>
      </c>
      <c r="V483" s="49"/>
      <c r="W483" s="146"/>
      <c r="X483" s="104">
        <f t="shared" si="80"/>
        <v>5</v>
      </c>
      <c r="Y483" s="63">
        <f t="shared" si="81"/>
        <v>1</v>
      </c>
      <c r="Z483" s="103" t="str">
        <f>VLOOKUP(A483,Participanti!A:E,5,0)</f>
        <v>Bronze</v>
      </c>
    </row>
    <row r="484" spans="1:26" x14ac:dyDescent="0.2">
      <c r="A484" s="42" t="s">
        <v>518</v>
      </c>
      <c r="B484" s="1" t="str">
        <f>VLOOKUP(A484,Participanti!A:B,2,0)</f>
        <v>M</v>
      </c>
      <c r="C484" s="61">
        <v>8</v>
      </c>
      <c r="D484" s="43">
        <v>38.17</v>
      </c>
      <c r="E484" s="44">
        <v>0.16974537037037038</v>
      </c>
      <c r="F484" s="44">
        <v>0.21613425925925925</v>
      </c>
      <c r="G484" s="59">
        <f t="shared" si="85"/>
        <v>0.19293981481481481</v>
      </c>
      <c r="H484" s="186">
        <v>188</v>
      </c>
      <c r="I484" s="11">
        <f t="shared" si="82"/>
        <v>5.0547501916377996E-3</v>
      </c>
      <c r="J484" s="31">
        <f t="shared" si="83"/>
        <v>5</v>
      </c>
      <c r="K484" s="31">
        <f>IF(J484=0,0,IF(B484="F",VLOOKUP(I484,Barem!$G$2:$H$16,2,1),VLOOKUP(I484,Barem!$G$17:$H$31,2,1)))</f>
        <v>0.5</v>
      </c>
      <c r="L484" s="43">
        <v>4.25</v>
      </c>
      <c r="M484" s="93" t="s">
        <v>83</v>
      </c>
      <c r="N484" s="10">
        <f t="shared" si="86"/>
        <v>0.25</v>
      </c>
      <c r="O484" s="10">
        <f t="shared" si="86"/>
        <v>0.25</v>
      </c>
      <c r="P484" s="10">
        <f t="shared" si="86"/>
        <v>0.5</v>
      </c>
      <c r="Q484" s="33">
        <f>IF(B484="M",IF(AND(H484&gt;=200,H484&lt;500,I484&lt;Barem!$M$21),H484/1500,IF(AND(H484&gt;=500,H484&lt;750,I484&lt;Barem!$M$22),H484/1500,IF(AND(H484&gt;=750,H484&lt;1000,I484&lt;Barem!$M$23),H484/1500,IF(AND(H484&gt;=1000,H484&lt;1500,I484&lt;Barem!$M$24),H484/1500,IF(AND(H484&gt;=1500,H484&lt;2000,I484&lt;Barem!$M$25),H484/1500,IF(AND(H484&gt;=2000,H484&lt;3000,I484&lt;Barem!$M$26),H484/1500,IF(AND(H484&gt;=3000,I484&lt;Barem!$M$27),H484/1500,0))))))),IF(AND(H484&gt;=200,H484&lt;500,I484&lt;Barem!$N$21),H484/1500,IF(AND(H484&gt;=500,H484&lt;750,I484&lt;Barem!$N$22),H484/1500,IF(AND(H484&gt;=750,H484&lt;1000,I484&lt;Barem!$N$23),H484/1500,IF(AND(H484&gt;=1000,H484&lt;1500,I484&lt;Barem!$N$24),H484/1500,IF(AND(H484&gt;=1500,H484&lt;2000,I484&lt;Barem!$N$25),H484/1500,IF(AND(H484&gt;=2000,H484&lt;3000,I484&lt;Barem!$N$26),H484/1500,IF(AND(H484&gt;=3000,I484&lt;Barem!$N$27),H484/1500,0))))))))</f>
        <v>0</v>
      </c>
      <c r="R484" s="19">
        <f>IF(D484&gt;21,VLOOKUP(D484,Barem!$S$1:$T$141,2,1),0)</f>
        <v>0.8</v>
      </c>
      <c r="S484" s="102">
        <f>IF(D484&lt;1,0,IF(B484="F",VLOOKUP(I484,Barem!$W$2:$Y$13,2,1),VLOOKUP(I484,Barem!$W$14:$Y$25,2,1)))</f>
        <v>0</v>
      </c>
      <c r="T484" s="19">
        <f>VLOOKUP(A484,Participanti!A:C,3,0)</f>
        <v>0</v>
      </c>
      <c r="U484" s="17">
        <f t="shared" si="84"/>
        <v>4.3</v>
      </c>
      <c r="V484" s="49"/>
      <c r="W484" s="146"/>
      <c r="X484" s="104">
        <f t="shared" si="80"/>
        <v>5</v>
      </c>
      <c r="Y484" s="63">
        <f t="shared" si="81"/>
        <v>1</v>
      </c>
      <c r="Z484" s="103" t="str">
        <f>VLOOKUP(A484,Participanti!A:E,5,0)</f>
        <v>Bronze</v>
      </c>
    </row>
    <row r="485" spans="1:26" x14ac:dyDescent="0.2">
      <c r="A485" s="42" t="s">
        <v>173</v>
      </c>
      <c r="B485" s="1" t="str">
        <f>VLOOKUP(A485,Participanti!A:B,2,0)</f>
        <v>M</v>
      </c>
      <c r="C485" s="61">
        <v>8</v>
      </c>
      <c r="D485" s="43">
        <v>38</v>
      </c>
      <c r="E485" s="44">
        <v>0.12590277777777778</v>
      </c>
      <c r="F485" s="44">
        <v>0.13833333333333334</v>
      </c>
      <c r="G485" s="59">
        <f t="shared" si="85"/>
        <v>0.13211805555555556</v>
      </c>
      <c r="H485" s="186">
        <v>15</v>
      </c>
      <c r="I485" s="11">
        <f t="shared" si="82"/>
        <v>3.4767909356725147E-3</v>
      </c>
      <c r="J485" s="31">
        <f t="shared" si="83"/>
        <v>5</v>
      </c>
      <c r="K485" s="31">
        <f>IF(J485=0,0,IF(B485="F",VLOOKUP(I485,Barem!$G$2:$H$16,2,1),VLOOKUP(I485,Barem!$G$17:$H$31,2,1)))</f>
        <v>4</v>
      </c>
      <c r="L485" s="43">
        <v>0.5</v>
      </c>
      <c r="M485" s="93" t="s">
        <v>83</v>
      </c>
      <c r="N485" s="10">
        <f t="shared" si="86"/>
        <v>0.25</v>
      </c>
      <c r="O485" s="10">
        <f t="shared" si="86"/>
        <v>0.25</v>
      </c>
      <c r="P485" s="10">
        <f t="shared" si="86"/>
        <v>0.5</v>
      </c>
      <c r="Q485" s="33">
        <f>IF(B485="M",IF(AND(H485&gt;=200,H485&lt;500,I485&lt;Barem!$M$21),H485/1500,IF(AND(H485&gt;=500,H485&lt;750,I485&lt;Barem!$M$22),H485/1500,IF(AND(H485&gt;=750,H485&lt;1000,I485&lt;Barem!$M$23),H485/1500,IF(AND(H485&gt;=1000,H485&lt;1500,I485&lt;Barem!$M$24),H485/1500,IF(AND(H485&gt;=1500,H485&lt;2000,I485&lt;Barem!$M$25),H485/1500,IF(AND(H485&gt;=2000,H485&lt;3000,I485&lt;Barem!$M$26),H485/1500,IF(AND(H485&gt;=3000,I485&lt;Barem!$M$27),H485/1500,0))))))),IF(AND(H485&gt;=200,H485&lt;500,I485&lt;Barem!$N$21),H485/1500,IF(AND(H485&gt;=500,H485&lt;750,I485&lt;Barem!$N$22),H485/1500,IF(AND(H485&gt;=750,H485&lt;1000,I485&lt;Barem!$N$23),H485/1500,IF(AND(H485&gt;=1000,H485&lt;1500,I485&lt;Barem!$N$24),H485/1500,IF(AND(H485&gt;=1500,H485&lt;2000,I485&lt;Barem!$N$25),H485/1500,IF(AND(H485&gt;=2000,H485&lt;3000,I485&lt;Barem!$N$26),H485/1500,IF(AND(H485&gt;=3000,I485&lt;Barem!$N$27),H485/1500,0))))))))</f>
        <v>0</v>
      </c>
      <c r="R485" s="19">
        <f>IF(D485&gt;21,VLOOKUP(D485,Barem!$S$1:$T$141,2,1),0)</f>
        <v>0.8</v>
      </c>
      <c r="S485" s="102">
        <f>IF(D485&lt;1,0,IF(B485="F",VLOOKUP(I485,Barem!$W$2:$Y$13,2,1),VLOOKUP(I485,Barem!$W$14:$Y$25,2,1)))</f>
        <v>0</v>
      </c>
      <c r="T485" s="19">
        <f>VLOOKUP(A485,Participanti!A:C,3,0)</f>
        <v>0</v>
      </c>
      <c r="U485" s="17">
        <f t="shared" si="84"/>
        <v>3.3</v>
      </c>
      <c r="V485" s="49"/>
      <c r="W485" s="146"/>
      <c r="X485" s="104">
        <f t="shared" si="80"/>
        <v>5</v>
      </c>
      <c r="Y485" s="63">
        <f t="shared" si="81"/>
        <v>1</v>
      </c>
      <c r="Z485" s="103" t="str">
        <f>VLOOKUP(A485,Participanti!A:E,5,0)</f>
        <v>Bronze</v>
      </c>
    </row>
    <row r="486" spans="1:26" x14ac:dyDescent="0.2">
      <c r="A486" s="42" t="s">
        <v>180</v>
      </c>
      <c r="B486" s="1" t="str">
        <f>VLOOKUP(A486,Participanti!A:B,2,0)</f>
        <v>M</v>
      </c>
      <c r="C486" s="61">
        <v>8</v>
      </c>
      <c r="D486" s="43">
        <v>10.25</v>
      </c>
      <c r="E486" s="44">
        <v>4.5115740740740741E-2</v>
      </c>
      <c r="F486" s="44">
        <v>4.5243055555555557E-2</v>
      </c>
      <c r="G486" s="59">
        <f t="shared" si="85"/>
        <v>4.5179398148148149E-2</v>
      </c>
      <c r="H486" s="186">
        <v>13</v>
      </c>
      <c r="I486" s="11">
        <f t="shared" si="82"/>
        <v>4.4077461607949413E-3</v>
      </c>
      <c r="J486" s="31">
        <f t="shared" si="83"/>
        <v>2.4404761904761902</v>
      </c>
      <c r="K486" s="31">
        <f>IF(J486=0,0,IF(B486="F",VLOOKUP(I486,Barem!$G$2:$H$16,2,1),VLOOKUP(I486,Barem!$G$17:$H$31,2,1)))</f>
        <v>2</v>
      </c>
      <c r="L486" s="43">
        <v>1.25</v>
      </c>
      <c r="M486" s="93" t="s">
        <v>553</v>
      </c>
      <c r="N486" s="10">
        <f t="shared" si="86"/>
        <v>0.5</v>
      </c>
      <c r="O486" s="10">
        <f t="shared" si="86"/>
        <v>0.25</v>
      </c>
      <c r="P486" s="10">
        <f t="shared" si="86"/>
        <v>0.25</v>
      </c>
      <c r="Q486" s="33">
        <f>IF(B486="M",IF(AND(H486&gt;=200,H486&lt;500,I486&lt;Barem!$M$21),H486/1500,IF(AND(H486&gt;=500,H486&lt;750,I486&lt;Barem!$M$22),H486/1500,IF(AND(H486&gt;=750,H486&lt;1000,I486&lt;Barem!$M$23),H486/1500,IF(AND(H486&gt;=1000,H486&lt;1500,I486&lt;Barem!$M$24),H486/1500,IF(AND(H486&gt;=1500,H486&lt;2000,I486&lt;Barem!$M$25),H486/1500,IF(AND(H486&gt;=2000,H486&lt;3000,I486&lt;Barem!$M$26),H486/1500,IF(AND(H486&gt;=3000,I486&lt;Barem!$M$27),H486/1500,0))))))),IF(AND(H486&gt;=200,H486&lt;500,I486&lt;Barem!$N$21),H486/1500,IF(AND(H486&gt;=500,H486&lt;750,I486&lt;Barem!$N$22),H486/1500,IF(AND(H486&gt;=750,H486&lt;1000,I486&lt;Barem!$N$23),H486/1500,IF(AND(H486&gt;=1000,H486&lt;1500,I486&lt;Barem!$N$24),H486/1500,IF(AND(H486&gt;=1500,H486&lt;2000,I486&lt;Barem!$N$25),H486/1500,IF(AND(H486&gt;=2000,H486&lt;3000,I486&lt;Barem!$N$26),H486/1500,IF(AND(H486&gt;=3000,I486&lt;Barem!$N$27),H486/1500,0))))))))</f>
        <v>0</v>
      </c>
      <c r="R486" s="19">
        <f>IF(D486&gt;21,VLOOKUP(D486,Barem!$S$1:$T$141,2,1),0)</f>
        <v>0</v>
      </c>
      <c r="S486" s="102">
        <f>IF(D486&lt;1,0,IF(B486="F",VLOOKUP(I486,Barem!$W$2:$Y$13,2,1),VLOOKUP(I486,Barem!$W$14:$Y$25,2,1)))</f>
        <v>0</v>
      </c>
      <c r="T486" s="19">
        <f>VLOOKUP(A486,Participanti!A:C,3,0)</f>
        <v>0</v>
      </c>
      <c r="U486" s="17">
        <f t="shared" si="84"/>
        <v>2.0327380952380949</v>
      </c>
      <c r="V486" s="49"/>
      <c r="W486" s="146"/>
      <c r="X486" s="104">
        <f t="shared" si="80"/>
        <v>5</v>
      </c>
      <c r="Y486" s="63">
        <f t="shared" si="81"/>
        <v>1</v>
      </c>
      <c r="Z486" s="103" t="str">
        <f>VLOOKUP(A486,Participanti!A:E,5,0)</f>
        <v>Bronze</v>
      </c>
    </row>
    <row r="487" spans="1:26" x14ac:dyDescent="0.2">
      <c r="A487" s="42" t="s">
        <v>312</v>
      </c>
      <c r="B487" s="1" t="str">
        <f>VLOOKUP(A487,Participanti!A:B,2,0)</f>
        <v>M</v>
      </c>
      <c r="C487" s="61">
        <v>8</v>
      </c>
      <c r="D487" s="43">
        <v>18.12</v>
      </c>
      <c r="E487" s="44">
        <v>6.7962962962962961E-2</v>
      </c>
      <c r="F487" s="44">
        <v>6.8356481481481476E-2</v>
      </c>
      <c r="G487" s="59">
        <f t="shared" si="85"/>
        <v>6.8159722222222219E-2</v>
      </c>
      <c r="H487" s="186">
        <v>245</v>
      </c>
      <c r="I487" s="11">
        <f t="shared" si="82"/>
        <v>3.7615740740740739E-3</v>
      </c>
      <c r="J487" s="31">
        <f t="shared" si="83"/>
        <v>4.3142857142857141</v>
      </c>
      <c r="K487" s="31">
        <f>IF(J487=0,0,IF(B487="F",VLOOKUP(I487,Barem!$G$2:$H$16,2,1),VLOOKUP(I487,Barem!$G$17:$H$31,2,1)))</f>
        <v>3.5</v>
      </c>
      <c r="L487" s="43">
        <v>1.25</v>
      </c>
      <c r="M487" s="93" t="s">
        <v>83</v>
      </c>
      <c r="N487" s="10">
        <f t="shared" si="86"/>
        <v>0.25</v>
      </c>
      <c r="O487" s="10">
        <f t="shared" si="86"/>
        <v>0.25</v>
      </c>
      <c r="P487" s="10">
        <f t="shared" si="86"/>
        <v>0.5</v>
      </c>
      <c r="Q487" s="33">
        <f>IF(B487="M",IF(AND(H487&gt;=200,H487&lt;500,I487&lt;Barem!$M$21),H487/1500,IF(AND(H487&gt;=500,H487&lt;750,I487&lt;Barem!$M$22),H487/1500,IF(AND(H487&gt;=750,H487&lt;1000,I487&lt;Barem!$M$23),H487/1500,IF(AND(H487&gt;=1000,H487&lt;1500,I487&lt;Barem!$M$24),H487/1500,IF(AND(H487&gt;=1500,H487&lt;2000,I487&lt;Barem!$M$25),H487/1500,IF(AND(H487&gt;=2000,H487&lt;3000,I487&lt;Barem!$M$26),H487/1500,IF(AND(H487&gt;=3000,I487&lt;Barem!$M$27),H487/1500,0))))))),IF(AND(H487&gt;=200,H487&lt;500,I487&lt;Barem!$N$21),H487/1500,IF(AND(H487&gt;=500,H487&lt;750,I487&lt;Barem!$N$22),H487/1500,IF(AND(H487&gt;=750,H487&lt;1000,I487&lt;Barem!$N$23),H487/1500,IF(AND(H487&gt;=1000,H487&lt;1500,I487&lt;Barem!$N$24),H487/1500,IF(AND(H487&gt;=1500,H487&lt;2000,I487&lt;Barem!$N$25),H487/1500,IF(AND(H487&gt;=2000,H487&lt;3000,I487&lt;Barem!$N$26),H487/1500,IF(AND(H487&gt;=3000,I487&lt;Barem!$N$27),H487/1500,0))))))))</f>
        <v>0.16333333333333333</v>
      </c>
      <c r="R487" s="19">
        <f>IF(D487&gt;21,VLOOKUP(D487,Barem!$S$1:$T$141,2,1),0)</f>
        <v>0</v>
      </c>
      <c r="S487" s="102">
        <f>IF(D487&lt;1,0,IF(B487="F",VLOOKUP(I487,Barem!$W$2:$Y$13,2,1),VLOOKUP(I487,Barem!$W$14:$Y$25,2,1)))</f>
        <v>0</v>
      </c>
      <c r="T487" s="19">
        <f>VLOOKUP(A487,Participanti!A:C,3,0)</f>
        <v>0</v>
      </c>
      <c r="U487" s="17">
        <f t="shared" si="84"/>
        <v>2.7419047619047614</v>
      </c>
      <c r="V487" s="49"/>
      <c r="W487" s="146"/>
      <c r="X487" s="104">
        <f t="shared" si="80"/>
        <v>5</v>
      </c>
      <c r="Y487" s="63">
        <f t="shared" si="81"/>
        <v>1</v>
      </c>
      <c r="Z487" s="103" t="str">
        <f>VLOOKUP(A487,Participanti!A:E,5,0)</f>
        <v>Bronze</v>
      </c>
    </row>
    <row r="488" spans="1:26" x14ac:dyDescent="0.2">
      <c r="A488" s="42" t="s">
        <v>524</v>
      </c>
      <c r="B488" s="1" t="str">
        <f>VLOOKUP(A488,Participanti!A:B,2,0)</f>
        <v>F</v>
      </c>
      <c r="C488" s="61">
        <v>8</v>
      </c>
      <c r="D488" s="43">
        <v>13</v>
      </c>
      <c r="E488" s="44">
        <v>5.122685185185185E-2</v>
      </c>
      <c r="F488" s="44">
        <v>5.122685185185185E-2</v>
      </c>
      <c r="G488" s="59">
        <f t="shared" si="85"/>
        <v>5.122685185185185E-2</v>
      </c>
      <c r="H488" s="186">
        <v>46</v>
      </c>
      <c r="I488" s="11">
        <f t="shared" si="82"/>
        <v>3.9405270655270656E-3</v>
      </c>
      <c r="J488" s="31">
        <f t="shared" si="83"/>
        <v>3.25</v>
      </c>
      <c r="K488" s="31">
        <f>IF(J488=0,0,IF(B488="F",VLOOKUP(I488,Barem!$G$2:$H$16,2,1),VLOOKUP(I488,Barem!$G$17:$H$31,2,1)))</f>
        <v>3.75</v>
      </c>
      <c r="L488" s="43">
        <v>1</v>
      </c>
      <c r="M488" s="93" t="s">
        <v>82</v>
      </c>
      <c r="N488" s="10">
        <f t="shared" si="86"/>
        <v>0.5</v>
      </c>
      <c r="O488" s="10">
        <f t="shared" si="86"/>
        <v>0.25</v>
      </c>
      <c r="P488" s="10">
        <f t="shared" si="86"/>
        <v>0.25</v>
      </c>
      <c r="Q488" s="33">
        <f>IF(B488="M",IF(AND(H488&gt;=200,H488&lt;500,I488&lt;Barem!$M$21),H488/1500,IF(AND(H488&gt;=500,H488&lt;750,I488&lt;Barem!$M$22),H488/1500,IF(AND(H488&gt;=750,H488&lt;1000,I488&lt;Barem!$M$23),H488/1500,IF(AND(H488&gt;=1000,H488&lt;1500,I488&lt;Barem!$M$24),H488/1500,IF(AND(H488&gt;=1500,H488&lt;2000,I488&lt;Barem!$M$25),H488/1500,IF(AND(H488&gt;=2000,H488&lt;3000,I488&lt;Barem!$M$26),H488/1500,IF(AND(H488&gt;=3000,I488&lt;Barem!$M$27),H488/1500,0))))))),IF(AND(H488&gt;=200,H488&lt;500,I488&lt;Barem!$N$21),H488/1500,IF(AND(H488&gt;=500,H488&lt;750,I488&lt;Barem!$N$22),H488/1500,IF(AND(H488&gt;=750,H488&lt;1000,I488&lt;Barem!$N$23),H488/1500,IF(AND(H488&gt;=1000,H488&lt;1500,I488&lt;Barem!$N$24),H488/1500,IF(AND(H488&gt;=1500,H488&lt;2000,I488&lt;Barem!$N$25),H488/1500,IF(AND(H488&gt;=2000,H488&lt;3000,I488&lt;Barem!$N$26),H488/1500,IF(AND(H488&gt;=3000,I488&lt;Barem!$N$27),H488/1500,0))))))))</f>
        <v>0</v>
      </c>
      <c r="R488" s="19">
        <f>IF(D488&gt;21,VLOOKUP(D488,Barem!$S$1:$T$141,2,1),0)</f>
        <v>0</v>
      </c>
      <c r="S488" s="102">
        <f>IF(D488&lt;1,0,IF(B488="F",VLOOKUP(I488,Barem!$W$2:$Y$13,2,1),VLOOKUP(I488,Barem!$W$14:$Y$25,2,1)))</f>
        <v>0</v>
      </c>
      <c r="T488" s="19">
        <f>VLOOKUP(A488,Participanti!A:C,3,0)</f>
        <v>0</v>
      </c>
      <c r="U488" s="17">
        <f t="shared" si="84"/>
        <v>2.8125</v>
      </c>
      <c r="V488" s="49"/>
      <c r="W488" s="146"/>
      <c r="X488" s="104">
        <f t="shared" si="80"/>
        <v>4</v>
      </c>
      <c r="Y488" s="63">
        <f t="shared" si="81"/>
        <v>1</v>
      </c>
      <c r="Z488" s="103" t="str">
        <f>VLOOKUP(A488,Participanti!A:E,5,0)</f>
        <v>Bronze</v>
      </c>
    </row>
    <row r="489" spans="1:26" x14ac:dyDescent="0.2">
      <c r="A489" s="42" t="s">
        <v>205</v>
      </c>
      <c r="B489" s="1" t="str">
        <f>VLOOKUP(A489,Participanti!A:B,2,0)</f>
        <v>M</v>
      </c>
      <c r="C489" s="61">
        <v>8</v>
      </c>
      <c r="D489" s="43">
        <v>3.62</v>
      </c>
      <c r="E489" s="44">
        <v>1.3958333333333333E-2</v>
      </c>
      <c r="F489" s="44">
        <v>1.4664351851851852E-2</v>
      </c>
      <c r="G489" s="59">
        <f t="shared" si="85"/>
        <v>1.4311342592592593E-2</v>
      </c>
      <c r="H489" s="186">
        <v>9</v>
      </c>
      <c r="I489" s="11">
        <f t="shared" si="82"/>
        <v>3.9534095559648043E-3</v>
      </c>
      <c r="J489" s="31">
        <f t="shared" si="83"/>
        <v>0.86190476190476184</v>
      </c>
      <c r="K489" s="31">
        <f>IF(J489=0,0,IF(B489="F",VLOOKUP(I489,Barem!$G$2:$H$16,2,1),VLOOKUP(I489,Barem!$G$17:$H$31,2,1)))</f>
        <v>3.25</v>
      </c>
      <c r="L489" s="43">
        <v>0.25</v>
      </c>
      <c r="M489" s="93" t="s">
        <v>80</v>
      </c>
      <c r="N489" s="10">
        <f t="shared" si="86"/>
        <v>0.25</v>
      </c>
      <c r="O489" s="10">
        <f t="shared" si="86"/>
        <v>0.5</v>
      </c>
      <c r="P489" s="10">
        <f t="shared" si="86"/>
        <v>0.25</v>
      </c>
      <c r="Q489" s="33">
        <f>IF(B489="M",IF(AND(H489&gt;=200,H489&lt;500,I489&lt;Barem!$M$21),H489/1500,IF(AND(H489&gt;=500,H489&lt;750,I489&lt;Barem!$M$22),H489/1500,IF(AND(H489&gt;=750,H489&lt;1000,I489&lt;Barem!$M$23),H489/1500,IF(AND(H489&gt;=1000,H489&lt;1500,I489&lt;Barem!$M$24),H489/1500,IF(AND(H489&gt;=1500,H489&lt;2000,I489&lt;Barem!$M$25),H489/1500,IF(AND(H489&gt;=2000,H489&lt;3000,I489&lt;Barem!$M$26),H489/1500,IF(AND(H489&gt;=3000,I489&lt;Barem!$M$27),H489/1500,0))))))),IF(AND(H489&gt;=200,H489&lt;500,I489&lt;Barem!$N$21),H489/1500,IF(AND(H489&gt;=500,H489&lt;750,I489&lt;Barem!$N$22),H489/1500,IF(AND(H489&gt;=750,H489&lt;1000,I489&lt;Barem!$N$23),H489/1500,IF(AND(H489&gt;=1000,H489&lt;1500,I489&lt;Barem!$N$24),H489/1500,IF(AND(H489&gt;=1500,H489&lt;2000,I489&lt;Barem!$N$25),H489/1500,IF(AND(H489&gt;=2000,H489&lt;3000,I489&lt;Barem!$N$26),H489/1500,IF(AND(H489&gt;=3000,I489&lt;Barem!$N$27),H489/1500,0))))))))</f>
        <v>0</v>
      </c>
      <c r="R489" s="19">
        <f>IF(D489&gt;21,VLOOKUP(D489,Barem!$S$1:$T$141,2,1),0)</f>
        <v>0</v>
      </c>
      <c r="S489" s="102">
        <f>IF(D489&lt;1,0,IF(B489="F",VLOOKUP(I489,Barem!$W$2:$Y$13,2,1),VLOOKUP(I489,Barem!$W$14:$Y$25,2,1)))</f>
        <v>0</v>
      </c>
      <c r="T489" s="19">
        <f>VLOOKUP(A489,Participanti!A:C,3,0)</f>
        <v>0</v>
      </c>
      <c r="U489" s="17">
        <f t="shared" si="84"/>
        <v>1.9029761904761904</v>
      </c>
      <c r="V489" s="49"/>
      <c r="W489" s="146"/>
      <c r="X489" s="104">
        <f t="shared" si="80"/>
        <v>3</v>
      </c>
      <c r="Y489" s="63">
        <f t="shared" si="81"/>
        <v>1</v>
      </c>
      <c r="Z489" s="103" t="str">
        <f>VLOOKUP(A489,Participanti!A:E,5,0)</f>
        <v>Bronze</v>
      </c>
    </row>
    <row r="490" spans="1:26" x14ac:dyDescent="0.2">
      <c r="A490" s="42" t="s">
        <v>347</v>
      </c>
      <c r="B490" s="1" t="str">
        <f>VLOOKUP(A490,Participanti!A:B,2,0)</f>
        <v>M</v>
      </c>
      <c r="C490" s="61">
        <v>8</v>
      </c>
      <c r="D490" s="43">
        <v>5.0999999999999996</v>
      </c>
      <c r="E490" s="44">
        <v>1.5069444444444444E-2</v>
      </c>
      <c r="F490" s="44">
        <v>1.5069444444444444E-2</v>
      </c>
      <c r="G490" s="59">
        <f t="shared" si="85"/>
        <v>1.5069444444444444E-2</v>
      </c>
      <c r="H490" s="186">
        <v>5</v>
      </c>
      <c r="I490" s="11">
        <f t="shared" si="82"/>
        <v>2.9547930283224401E-3</v>
      </c>
      <c r="J490" s="31">
        <f t="shared" si="83"/>
        <v>1.2142857142857142</v>
      </c>
      <c r="K490" s="31">
        <f>IF(J490=0,0,IF(B490="F",VLOOKUP(I490,Barem!$G$2:$H$16,2,1),VLOOKUP(I490,Barem!$G$17:$H$31,2,1)))</f>
        <v>4.75</v>
      </c>
      <c r="L490" s="43">
        <v>2</v>
      </c>
      <c r="M490" s="93" t="s">
        <v>80</v>
      </c>
      <c r="N490" s="10">
        <f t="shared" si="86"/>
        <v>0.25</v>
      </c>
      <c r="O490" s="10">
        <f t="shared" si="86"/>
        <v>0.5</v>
      </c>
      <c r="P490" s="10">
        <f t="shared" si="86"/>
        <v>0.25</v>
      </c>
      <c r="Q490" s="33">
        <f>IF(B490="M",IF(AND(H490&gt;=200,H490&lt;500,I490&lt;Barem!$M$21),H490/1500,IF(AND(H490&gt;=500,H490&lt;750,I490&lt;Barem!$M$22),H490/1500,IF(AND(H490&gt;=750,H490&lt;1000,I490&lt;Barem!$M$23),H490/1500,IF(AND(H490&gt;=1000,H490&lt;1500,I490&lt;Barem!$M$24),H490/1500,IF(AND(H490&gt;=1500,H490&lt;2000,I490&lt;Barem!$M$25),H490/1500,IF(AND(H490&gt;=2000,H490&lt;3000,I490&lt;Barem!$M$26),H490/1500,IF(AND(H490&gt;=3000,I490&lt;Barem!$M$27),H490/1500,0))))))),IF(AND(H490&gt;=200,H490&lt;500,I490&lt;Barem!$N$21),H490/1500,IF(AND(H490&gt;=500,H490&lt;750,I490&lt;Barem!$N$22),H490/1500,IF(AND(H490&gt;=750,H490&lt;1000,I490&lt;Barem!$N$23),H490/1500,IF(AND(H490&gt;=1000,H490&lt;1500,I490&lt;Barem!$N$24),H490/1500,IF(AND(H490&gt;=1500,H490&lt;2000,I490&lt;Barem!$N$25),H490/1500,IF(AND(H490&gt;=2000,H490&lt;3000,I490&lt;Barem!$N$26),H490/1500,IF(AND(H490&gt;=3000,I490&lt;Barem!$N$27),H490/1500,0))))))))</f>
        <v>0</v>
      </c>
      <c r="R490" s="19">
        <f>IF(D490&gt;21,VLOOKUP(D490,Barem!$S$1:$T$141,2,1),0)</f>
        <v>0</v>
      </c>
      <c r="S490" s="102">
        <f>IF(D490&lt;1,0,IF(B490="F",VLOOKUP(I490,Barem!$W$2:$Y$13,2,1),VLOOKUP(I490,Barem!$W$14:$Y$25,2,1)))</f>
        <v>0</v>
      </c>
      <c r="T490" s="19">
        <f>VLOOKUP(A490,Participanti!A:C,3,0)</f>
        <v>0</v>
      </c>
      <c r="U490" s="17">
        <f t="shared" si="84"/>
        <v>3.1785714285714284</v>
      </c>
      <c r="V490" s="49"/>
      <c r="W490" s="146"/>
      <c r="X490" s="104">
        <f t="shared" si="80"/>
        <v>5</v>
      </c>
      <c r="Y490" s="63">
        <f t="shared" si="81"/>
        <v>1</v>
      </c>
      <c r="Z490" s="103" t="str">
        <f>VLOOKUP(A490,Participanti!A:E,5,0)</f>
        <v>Bronze</v>
      </c>
    </row>
    <row r="491" spans="1:26" x14ac:dyDescent="0.2">
      <c r="A491" s="42" t="s">
        <v>522</v>
      </c>
      <c r="B491" s="1" t="str">
        <f>VLOOKUP(A491,Participanti!A:B,2,0)</f>
        <v>F</v>
      </c>
      <c r="C491" s="61">
        <v>8</v>
      </c>
      <c r="D491" s="43">
        <v>20.5</v>
      </c>
      <c r="E491" s="44">
        <v>7.8518518518518515E-2</v>
      </c>
      <c r="F491" s="44">
        <v>9.4062499999999993E-2</v>
      </c>
      <c r="G491" s="59">
        <f t="shared" si="85"/>
        <v>8.6290509259259254E-2</v>
      </c>
      <c r="H491" s="186">
        <v>26</v>
      </c>
      <c r="I491" s="11">
        <f t="shared" si="82"/>
        <v>4.2092931345980127E-3</v>
      </c>
      <c r="J491" s="31">
        <f t="shared" si="83"/>
        <v>5</v>
      </c>
      <c r="K491" s="31">
        <f>IF(J491=0,0,IF(B491="F",VLOOKUP(I491,Barem!$G$2:$H$16,2,1),VLOOKUP(I491,Barem!$G$17:$H$31,2,1)))</f>
        <v>3.25</v>
      </c>
      <c r="L491" s="43">
        <v>3.5</v>
      </c>
      <c r="M491" s="93" t="s">
        <v>83</v>
      </c>
      <c r="N491" s="10">
        <f t="shared" si="86"/>
        <v>0.25</v>
      </c>
      <c r="O491" s="10">
        <f t="shared" si="86"/>
        <v>0.25</v>
      </c>
      <c r="P491" s="10">
        <f t="shared" si="86"/>
        <v>0.5</v>
      </c>
      <c r="Q491" s="33">
        <f>IF(B491="M",IF(AND(H491&gt;=200,H491&lt;500,I491&lt;Barem!$M$21),H491/1500,IF(AND(H491&gt;=500,H491&lt;750,I491&lt;Barem!$M$22),H491/1500,IF(AND(H491&gt;=750,H491&lt;1000,I491&lt;Barem!$M$23),H491/1500,IF(AND(H491&gt;=1000,H491&lt;1500,I491&lt;Barem!$M$24),H491/1500,IF(AND(H491&gt;=1500,H491&lt;2000,I491&lt;Barem!$M$25),H491/1500,IF(AND(H491&gt;=2000,H491&lt;3000,I491&lt;Barem!$M$26),H491/1500,IF(AND(H491&gt;=3000,I491&lt;Barem!$M$27),H491/1500,0))))))),IF(AND(H491&gt;=200,H491&lt;500,I491&lt;Barem!$N$21),H491/1500,IF(AND(H491&gt;=500,H491&lt;750,I491&lt;Barem!$N$22),H491/1500,IF(AND(H491&gt;=750,H491&lt;1000,I491&lt;Barem!$N$23),H491/1500,IF(AND(H491&gt;=1000,H491&lt;1500,I491&lt;Barem!$N$24),H491/1500,IF(AND(H491&gt;=1500,H491&lt;2000,I491&lt;Barem!$N$25),H491/1500,IF(AND(H491&gt;=2000,H491&lt;3000,I491&lt;Barem!$N$26),H491/1500,IF(AND(H491&gt;=3000,I491&lt;Barem!$N$27),H491/1500,0))))))))</f>
        <v>0</v>
      </c>
      <c r="R491" s="19">
        <f>IF(D491&gt;21,VLOOKUP(D491,Barem!$S$1:$T$141,2,1),0)</f>
        <v>0</v>
      </c>
      <c r="S491" s="102">
        <f>IF(D491&lt;1,0,IF(B491="F",VLOOKUP(I491,Barem!$W$2:$Y$13,2,1),VLOOKUP(I491,Barem!$W$14:$Y$25,2,1)))</f>
        <v>0</v>
      </c>
      <c r="T491" s="19">
        <f>VLOOKUP(A491,Participanti!A:C,3,0)</f>
        <v>0</v>
      </c>
      <c r="U491" s="17">
        <f t="shared" si="84"/>
        <v>3.8125</v>
      </c>
      <c r="V491" s="49"/>
      <c r="W491" s="146"/>
      <c r="X491" s="104">
        <f t="shared" si="80"/>
        <v>2</v>
      </c>
      <c r="Y491" s="63">
        <f t="shared" si="81"/>
        <v>1</v>
      </c>
      <c r="Z491" s="103" t="str">
        <f>VLOOKUP(A491,Participanti!A:E,5,0)</f>
        <v>Bronze</v>
      </c>
    </row>
    <row r="492" spans="1:26" x14ac:dyDescent="0.2">
      <c r="A492" s="42" t="s">
        <v>523</v>
      </c>
      <c r="B492" s="1" t="str">
        <f>VLOOKUP(A492,Participanti!A:B,2,0)</f>
        <v>M</v>
      </c>
      <c r="C492" s="61">
        <v>8</v>
      </c>
      <c r="D492" s="43">
        <v>43.42</v>
      </c>
      <c r="E492" s="44">
        <v>0.22409722222222223</v>
      </c>
      <c r="F492" s="44">
        <v>0.24281249999999999</v>
      </c>
      <c r="G492" s="59">
        <f t="shared" si="85"/>
        <v>0.23345486111111111</v>
      </c>
      <c r="H492" s="186">
        <v>1501</v>
      </c>
      <c r="I492" s="11">
        <f t="shared" si="82"/>
        <v>5.3766665387174365E-3</v>
      </c>
      <c r="J492" s="31">
        <f t="shared" si="83"/>
        <v>5</v>
      </c>
      <c r="K492" s="31">
        <f>IF(J492=0,0,IF(B492="F",VLOOKUP(I492,Barem!$G$2:$H$16,2,1),VLOOKUP(I492,Barem!$G$17:$H$31,2,1)))</f>
        <v>0.5</v>
      </c>
      <c r="L492" s="43">
        <v>4.5</v>
      </c>
      <c r="M492" s="93" t="s">
        <v>82</v>
      </c>
      <c r="N492" s="10">
        <f t="shared" si="86"/>
        <v>0.5</v>
      </c>
      <c r="O492" s="10">
        <f t="shared" si="86"/>
        <v>0.25</v>
      </c>
      <c r="P492" s="10">
        <f t="shared" si="86"/>
        <v>0.25</v>
      </c>
      <c r="Q492" s="33">
        <f>IF(B492="M",IF(AND(H492&gt;=200,H492&lt;500,I492&lt;Barem!$M$21),H492/1500,IF(AND(H492&gt;=500,H492&lt;750,I492&lt;Barem!$M$22),H492/1500,IF(AND(H492&gt;=750,H492&lt;1000,I492&lt;Barem!$M$23),H492/1500,IF(AND(H492&gt;=1000,H492&lt;1500,I492&lt;Barem!$M$24),H492/1500,IF(AND(H492&gt;=1500,H492&lt;2000,I492&lt;Barem!$M$25),H492/1500,IF(AND(H492&gt;=2000,H492&lt;3000,I492&lt;Barem!$M$26),H492/1500,IF(AND(H492&gt;=3000,I492&lt;Barem!$M$27),H492/1500,0))))))),IF(AND(H492&gt;=200,H492&lt;500,I492&lt;Barem!$N$21),H492/1500,IF(AND(H492&gt;=500,H492&lt;750,I492&lt;Barem!$N$22),H492/1500,IF(AND(H492&gt;=750,H492&lt;1000,I492&lt;Barem!$N$23),H492/1500,IF(AND(H492&gt;=1000,H492&lt;1500,I492&lt;Barem!$N$24),H492/1500,IF(AND(H492&gt;=1500,H492&lt;2000,I492&lt;Barem!$N$25),H492/1500,IF(AND(H492&gt;=2000,H492&lt;3000,I492&lt;Barem!$N$26),H492/1500,IF(AND(H492&gt;=3000,I492&lt;Barem!$N$27),H492/1500,0))))))))</f>
        <v>1.0006666666666666</v>
      </c>
      <c r="R492" s="19">
        <f>IF(D492&gt;21,VLOOKUP(D492,Barem!$S$1:$T$141,2,1),0)</f>
        <v>1.1000000000000001</v>
      </c>
      <c r="S492" s="102">
        <f>IF(D492&lt;1,0,IF(B492="F",VLOOKUP(I492,Barem!$W$2:$Y$13,2,1),VLOOKUP(I492,Barem!$W$14:$Y$25,2,1)))</f>
        <v>0</v>
      </c>
      <c r="T492" s="19">
        <f>VLOOKUP(A492,Participanti!A:C,3,0)</f>
        <v>0</v>
      </c>
      <c r="U492" s="17">
        <f t="shared" si="84"/>
        <v>5.8506666666666671</v>
      </c>
      <c r="V492" s="49"/>
      <c r="W492" s="146"/>
      <c r="X492" s="104">
        <f t="shared" si="80"/>
        <v>5</v>
      </c>
      <c r="Y492" s="63">
        <f t="shared" si="81"/>
        <v>1</v>
      </c>
      <c r="Z492" s="103" t="str">
        <f>VLOOKUP(A492,Participanti!A:E,5,0)</f>
        <v>Bronze</v>
      </c>
    </row>
    <row r="493" spans="1:26" x14ac:dyDescent="0.2">
      <c r="A493" s="42" t="s">
        <v>468</v>
      </c>
      <c r="B493" s="1" t="str">
        <f>VLOOKUP(A493,Participanti!A:B,2,0)</f>
        <v>M</v>
      </c>
      <c r="C493" s="61">
        <v>8</v>
      </c>
      <c r="D493" s="43">
        <v>21.16</v>
      </c>
      <c r="E493" s="44">
        <v>8.2523148148148151E-2</v>
      </c>
      <c r="F493" s="44">
        <v>8.261574074074074E-2</v>
      </c>
      <c r="G493" s="59">
        <f t="shared" si="85"/>
        <v>8.2569444444444445E-2</v>
      </c>
      <c r="H493" s="186">
        <v>176</v>
      </c>
      <c r="I493" s="11">
        <f t="shared" si="82"/>
        <v>3.9021476580550305E-3</v>
      </c>
      <c r="J493" s="31">
        <f t="shared" si="83"/>
        <v>5</v>
      </c>
      <c r="K493" s="31">
        <f>IF(J493=0,0,IF(B493="F",VLOOKUP(I493,Barem!$G$2:$H$16,2,1),VLOOKUP(I493,Barem!$G$17:$H$31,2,1)))</f>
        <v>3.25</v>
      </c>
      <c r="L493" s="43">
        <v>1.5</v>
      </c>
      <c r="M493" s="93" t="s">
        <v>82</v>
      </c>
      <c r="N493" s="10">
        <f t="shared" si="86"/>
        <v>0.5</v>
      </c>
      <c r="O493" s="10">
        <f t="shared" si="86"/>
        <v>0.25</v>
      </c>
      <c r="P493" s="10">
        <f t="shared" si="86"/>
        <v>0.25</v>
      </c>
      <c r="Q493" s="33">
        <f>IF(B493="M",IF(AND(H493&gt;=200,H493&lt;500,I493&lt;Barem!$M$21),H493/1500,IF(AND(H493&gt;=500,H493&lt;750,I493&lt;Barem!$M$22),H493/1500,IF(AND(H493&gt;=750,H493&lt;1000,I493&lt;Barem!$M$23),H493/1500,IF(AND(H493&gt;=1000,H493&lt;1500,I493&lt;Barem!$M$24),H493/1500,IF(AND(H493&gt;=1500,H493&lt;2000,I493&lt;Barem!$M$25),H493/1500,IF(AND(H493&gt;=2000,H493&lt;3000,I493&lt;Barem!$M$26),H493/1500,IF(AND(H493&gt;=3000,I493&lt;Barem!$M$27),H493/1500,0))))))),IF(AND(H493&gt;=200,H493&lt;500,I493&lt;Barem!$N$21),H493/1500,IF(AND(H493&gt;=500,H493&lt;750,I493&lt;Barem!$N$22),H493/1500,IF(AND(H493&gt;=750,H493&lt;1000,I493&lt;Barem!$N$23),H493/1500,IF(AND(H493&gt;=1000,H493&lt;1500,I493&lt;Barem!$N$24),H493/1500,IF(AND(H493&gt;=1500,H493&lt;2000,I493&lt;Barem!$N$25),H493/1500,IF(AND(H493&gt;=2000,H493&lt;3000,I493&lt;Barem!$N$26),H493/1500,IF(AND(H493&gt;=3000,I493&lt;Barem!$N$27),H493/1500,0))))))))</f>
        <v>0</v>
      </c>
      <c r="R493" s="19">
        <f>IF(D493&gt;21,VLOOKUP(D493,Barem!$S$1:$T$141,2,1),0)</f>
        <v>0</v>
      </c>
      <c r="S493" s="102">
        <f>IF(D493&lt;1,0,IF(B493="F",VLOOKUP(I493,Barem!$W$2:$Y$13,2,1),VLOOKUP(I493,Barem!$W$14:$Y$25,2,1)))</f>
        <v>0</v>
      </c>
      <c r="T493" s="19">
        <f>VLOOKUP(A493,Participanti!A:C,3,0)</f>
        <v>0</v>
      </c>
      <c r="U493" s="17">
        <f t="shared" si="84"/>
        <v>3.6875</v>
      </c>
      <c r="V493" s="49"/>
      <c r="W493" s="146"/>
      <c r="X493" s="104">
        <f t="shared" si="80"/>
        <v>5</v>
      </c>
      <c r="Y493" s="63">
        <f t="shared" si="81"/>
        <v>1</v>
      </c>
      <c r="Z493" s="103" t="str">
        <f>VLOOKUP(A493,Participanti!A:E,5,0)</f>
        <v>Bronze</v>
      </c>
    </row>
    <row r="494" spans="1:26" x14ac:dyDescent="0.2">
      <c r="A494" s="42" t="s">
        <v>250</v>
      </c>
      <c r="B494" s="1" t="str">
        <f>VLOOKUP(A494,Participanti!A:B,2,0)</f>
        <v>F</v>
      </c>
      <c r="C494" s="61">
        <v>8</v>
      </c>
      <c r="D494" s="43">
        <v>12.09</v>
      </c>
      <c r="E494" s="44">
        <v>5.5254629629629633E-2</v>
      </c>
      <c r="F494" s="44">
        <v>6.822916666666666E-2</v>
      </c>
      <c r="G494" s="59">
        <f t="shared" si="85"/>
        <v>6.174189814814815E-2</v>
      </c>
      <c r="H494" s="186">
        <v>145</v>
      </c>
      <c r="I494" s="11">
        <f t="shared" si="82"/>
        <v>5.1068567533621295E-3</v>
      </c>
      <c r="J494" s="31">
        <f t="shared" si="83"/>
        <v>3.0225</v>
      </c>
      <c r="K494" s="31">
        <f>IF(J494=0,0,IF(B494="F",VLOOKUP(I494,Barem!$G$2:$H$16,2,1),VLOOKUP(I494,Barem!$G$17:$H$31,2,1)))</f>
        <v>1</v>
      </c>
      <c r="L494" s="43">
        <v>0.5</v>
      </c>
      <c r="M494" s="93" t="s">
        <v>83</v>
      </c>
      <c r="N494" s="10">
        <f t="shared" si="86"/>
        <v>0.25</v>
      </c>
      <c r="O494" s="10">
        <f t="shared" si="86"/>
        <v>0.25</v>
      </c>
      <c r="P494" s="10">
        <f t="shared" si="86"/>
        <v>0.5</v>
      </c>
      <c r="Q494" s="33">
        <f>IF(B494="M",IF(AND(H494&gt;=200,H494&lt;500,I494&lt;Barem!$M$21),H494/1500,IF(AND(H494&gt;=500,H494&lt;750,I494&lt;Barem!$M$22),H494/1500,IF(AND(H494&gt;=750,H494&lt;1000,I494&lt;Barem!$M$23),H494/1500,IF(AND(H494&gt;=1000,H494&lt;1500,I494&lt;Barem!$M$24),H494/1500,IF(AND(H494&gt;=1500,H494&lt;2000,I494&lt;Barem!$M$25),H494/1500,IF(AND(H494&gt;=2000,H494&lt;3000,I494&lt;Barem!$M$26),H494/1500,IF(AND(H494&gt;=3000,I494&lt;Barem!$M$27),H494/1500,0))))))),IF(AND(H494&gt;=200,H494&lt;500,I494&lt;Barem!$N$21),H494/1500,IF(AND(H494&gt;=500,H494&lt;750,I494&lt;Barem!$N$22),H494/1500,IF(AND(H494&gt;=750,H494&lt;1000,I494&lt;Barem!$N$23),H494/1500,IF(AND(H494&gt;=1000,H494&lt;1500,I494&lt;Barem!$N$24),H494/1500,IF(AND(H494&gt;=1500,H494&lt;2000,I494&lt;Barem!$N$25),H494/1500,IF(AND(H494&gt;=2000,H494&lt;3000,I494&lt;Barem!$N$26),H494/1500,IF(AND(H494&gt;=3000,I494&lt;Barem!$N$27),H494/1500,0))))))))</f>
        <v>0</v>
      </c>
      <c r="R494" s="19">
        <f>IF(D494&gt;21,VLOOKUP(D494,Barem!$S$1:$T$141,2,1),0)</f>
        <v>0</v>
      </c>
      <c r="S494" s="102">
        <f>IF(D494&lt;1,0,IF(B494="F",VLOOKUP(I494,Barem!$W$2:$Y$13,2,1),VLOOKUP(I494,Barem!$W$14:$Y$25,2,1)))</f>
        <v>0</v>
      </c>
      <c r="T494" s="19">
        <f>VLOOKUP(A494,Participanti!A:C,3,0)</f>
        <v>0</v>
      </c>
      <c r="U494" s="17">
        <f t="shared" si="84"/>
        <v>1.255625</v>
      </c>
      <c r="V494" s="49"/>
      <c r="W494" s="146"/>
      <c r="X494" s="104">
        <f t="shared" si="80"/>
        <v>5</v>
      </c>
      <c r="Y494" s="63">
        <f t="shared" si="81"/>
        <v>1</v>
      </c>
      <c r="Z494" s="103" t="str">
        <f>VLOOKUP(A494,Participanti!A:E,5,0)</f>
        <v>Bronze</v>
      </c>
    </row>
    <row r="495" spans="1:26" x14ac:dyDescent="0.2">
      <c r="A495" s="42" t="s">
        <v>53</v>
      </c>
      <c r="B495" s="1" t="str">
        <f>VLOOKUP(A495,Participanti!A:B,2,0)</f>
        <v>M</v>
      </c>
      <c r="C495" s="61">
        <v>8</v>
      </c>
      <c r="D495" s="43">
        <v>21.2</v>
      </c>
      <c r="E495" s="44">
        <v>8.0879629629629635E-2</v>
      </c>
      <c r="F495" s="44">
        <v>8.5289351851851852E-2</v>
      </c>
      <c r="G495" s="59">
        <f t="shared" si="85"/>
        <v>8.3084490740740743E-2</v>
      </c>
      <c r="H495" s="186">
        <v>57</v>
      </c>
      <c r="I495" s="11">
        <f t="shared" si="82"/>
        <v>3.919079751921733E-3</v>
      </c>
      <c r="J495" s="31">
        <f t="shared" si="83"/>
        <v>5</v>
      </c>
      <c r="K495" s="31">
        <f>IF(J495=0,0,IF(B495="F",VLOOKUP(I495,Barem!$G$2:$H$16,2,1),VLOOKUP(I495,Barem!$G$17:$H$31,2,1)))</f>
        <v>3.25</v>
      </c>
      <c r="L495" s="43">
        <v>4.5</v>
      </c>
      <c r="M495" s="93" t="s">
        <v>82</v>
      </c>
      <c r="N495" s="10">
        <f t="shared" si="86"/>
        <v>0.5</v>
      </c>
      <c r="O495" s="10">
        <f t="shared" si="86"/>
        <v>0.25</v>
      </c>
      <c r="P495" s="10">
        <f t="shared" si="86"/>
        <v>0.25</v>
      </c>
      <c r="Q495" s="33">
        <f>IF(B495="M",IF(AND(H495&gt;=200,H495&lt;500,I495&lt;Barem!$M$21),H495/1500,IF(AND(H495&gt;=500,H495&lt;750,I495&lt;Barem!$M$22),H495/1500,IF(AND(H495&gt;=750,H495&lt;1000,I495&lt;Barem!$M$23),H495/1500,IF(AND(H495&gt;=1000,H495&lt;1500,I495&lt;Barem!$M$24),H495/1500,IF(AND(H495&gt;=1500,H495&lt;2000,I495&lt;Barem!$M$25),H495/1500,IF(AND(H495&gt;=2000,H495&lt;3000,I495&lt;Barem!$M$26),H495/1500,IF(AND(H495&gt;=3000,I495&lt;Barem!$M$27),H495/1500,0))))))),IF(AND(H495&gt;=200,H495&lt;500,I495&lt;Barem!$N$21),H495/1500,IF(AND(H495&gt;=500,H495&lt;750,I495&lt;Barem!$N$22),H495/1500,IF(AND(H495&gt;=750,H495&lt;1000,I495&lt;Barem!$N$23),H495/1500,IF(AND(H495&gt;=1000,H495&lt;1500,I495&lt;Barem!$N$24),H495/1500,IF(AND(H495&gt;=1500,H495&lt;2000,I495&lt;Barem!$N$25),H495/1500,IF(AND(H495&gt;=2000,H495&lt;3000,I495&lt;Barem!$N$26),H495/1500,IF(AND(H495&gt;=3000,I495&lt;Barem!$N$27),H495/1500,0))))))))</f>
        <v>0</v>
      </c>
      <c r="R495" s="19">
        <f>IF(D495&gt;21,VLOOKUP(D495,Barem!$S$1:$T$141,2,1),0)</f>
        <v>0</v>
      </c>
      <c r="S495" s="102">
        <f>IF(D495&lt;1,0,IF(B495="F",VLOOKUP(I495,Barem!$W$2:$Y$13,2,1),VLOOKUP(I495,Barem!$W$14:$Y$25,2,1)))</f>
        <v>0</v>
      </c>
      <c r="T495" s="19">
        <f>VLOOKUP(A495,Participanti!A:C,3,0)</f>
        <v>0</v>
      </c>
      <c r="U495" s="17">
        <f t="shared" si="84"/>
        <v>4.4375</v>
      </c>
      <c r="V495" s="49"/>
      <c r="W495" s="146"/>
      <c r="X495" s="104">
        <f t="shared" si="80"/>
        <v>5</v>
      </c>
      <c r="Y495" s="63">
        <f t="shared" si="81"/>
        <v>1</v>
      </c>
      <c r="Z495" s="103" t="str">
        <f>VLOOKUP(A495,Participanti!A:E,5,0)</f>
        <v>Bronze</v>
      </c>
    </row>
    <row r="496" spans="1:26" x14ac:dyDescent="0.2">
      <c r="A496" s="42" t="s">
        <v>274</v>
      </c>
      <c r="B496" s="1" t="str">
        <f>VLOOKUP(A496,Participanti!A:B,2,0)</f>
        <v>M</v>
      </c>
      <c r="C496" s="61">
        <v>8</v>
      </c>
      <c r="D496" s="43">
        <v>10.01</v>
      </c>
      <c r="E496" s="44">
        <v>5.1423611111111114E-2</v>
      </c>
      <c r="F496" s="44">
        <v>6.5972222222222224E-2</v>
      </c>
      <c r="G496" s="59">
        <f t="shared" si="85"/>
        <v>5.8697916666666669E-2</v>
      </c>
      <c r="H496" s="186">
        <v>215</v>
      </c>
      <c r="I496" s="11">
        <f t="shared" si="82"/>
        <v>5.863927738927739E-3</v>
      </c>
      <c r="J496" s="31">
        <f t="shared" si="83"/>
        <v>2.3833333333333333</v>
      </c>
      <c r="K496" s="31">
        <f>IF(J496=0,0,IF(B496="F",VLOOKUP(I496,Barem!$G$2:$H$16,2,1),VLOOKUP(I496,Barem!$G$17:$H$31,2,1)))</f>
        <v>0</v>
      </c>
      <c r="L496" s="43">
        <v>0.75</v>
      </c>
      <c r="M496" s="93" t="s">
        <v>83</v>
      </c>
      <c r="N496" s="10">
        <f t="shared" si="86"/>
        <v>0.25</v>
      </c>
      <c r="O496" s="10">
        <f t="shared" si="86"/>
        <v>0.25</v>
      </c>
      <c r="P496" s="10">
        <f t="shared" si="86"/>
        <v>0.5</v>
      </c>
      <c r="Q496" s="33">
        <f>IF(B496="M",IF(AND(H496&gt;=200,H496&lt;500,I496&lt;Barem!$M$21),H496/1500,IF(AND(H496&gt;=500,H496&lt;750,I496&lt;Barem!$M$22),H496/1500,IF(AND(H496&gt;=750,H496&lt;1000,I496&lt;Barem!$M$23),H496/1500,IF(AND(H496&gt;=1000,H496&lt;1500,I496&lt;Barem!$M$24),H496/1500,IF(AND(H496&gt;=1500,H496&lt;2000,I496&lt;Barem!$M$25),H496/1500,IF(AND(H496&gt;=2000,H496&lt;3000,I496&lt;Barem!$M$26),H496/1500,IF(AND(H496&gt;=3000,I496&lt;Barem!$M$27),H496/1500,0))))))),IF(AND(H496&gt;=200,H496&lt;500,I496&lt;Barem!$N$21),H496/1500,IF(AND(H496&gt;=500,H496&lt;750,I496&lt;Barem!$N$22),H496/1500,IF(AND(H496&gt;=750,H496&lt;1000,I496&lt;Barem!$N$23),H496/1500,IF(AND(H496&gt;=1000,H496&lt;1500,I496&lt;Barem!$N$24),H496/1500,IF(AND(H496&gt;=1500,H496&lt;2000,I496&lt;Barem!$N$25),H496/1500,IF(AND(H496&gt;=2000,H496&lt;3000,I496&lt;Barem!$N$26),H496/1500,IF(AND(H496&gt;=3000,I496&lt;Barem!$N$27),H496/1500,0))))))))</f>
        <v>0</v>
      </c>
      <c r="R496" s="19">
        <f>IF(D496&gt;21,VLOOKUP(D496,Barem!$S$1:$T$141,2,1),0)</f>
        <v>0</v>
      </c>
      <c r="S496" s="102">
        <f>IF(D496&lt;1,0,IF(B496="F",VLOOKUP(I496,Barem!$W$2:$Y$13,2,1),VLOOKUP(I496,Barem!$W$14:$Y$25,2,1)))</f>
        <v>0</v>
      </c>
      <c r="T496" s="19">
        <f>VLOOKUP(A496,Participanti!A:C,3,0)</f>
        <v>0.4</v>
      </c>
      <c r="U496" s="17">
        <f t="shared" si="84"/>
        <v>1.3708333333333333</v>
      </c>
      <c r="V496" s="49"/>
      <c r="W496" s="146"/>
      <c r="X496" s="104">
        <f t="shared" si="80"/>
        <v>4</v>
      </c>
      <c r="Y496" s="63">
        <f t="shared" si="81"/>
        <v>1</v>
      </c>
      <c r="Z496" s="103" t="str">
        <f>VLOOKUP(A496,Participanti!A:E,5,0)</f>
        <v>Bronze</v>
      </c>
    </row>
    <row r="497" spans="1:26" x14ac:dyDescent="0.2">
      <c r="A497" s="42" t="s">
        <v>279</v>
      </c>
      <c r="B497" s="1" t="str">
        <f>VLOOKUP(A497,Participanti!A:B,2,0)</f>
        <v>F</v>
      </c>
      <c r="C497" s="61">
        <v>8</v>
      </c>
      <c r="D497" s="43">
        <v>12.15</v>
      </c>
      <c r="E497" s="44">
        <v>7.1458333333333332E-2</v>
      </c>
      <c r="F497" s="44">
        <v>8.5358796296296294E-2</v>
      </c>
      <c r="G497" s="59">
        <f t="shared" si="85"/>
        <v>7.8408564814814813E-2</v>
      </c>
      <c r="H497" s="186">
        <v>422</v>
      </c>
      <c r="I497" s="11">
        <f t="shared" si="82"/>
        <v>6.4533798201493672E-3</v>
      </c>
      <c r="J497" s="31">
        <f t="shared" si="83"/>
        <v>3.0375000000000001</v>
      </c>
      <c r="K497" s="31">
        <f>IF(J497=0,0,IF(B497="F",VLOOKUP(I497,Barem!$G$2:$H$16,2,1),VLOOKUP(I497,Barem!$G$17:$H$31,2,1)))</f>
        <v>0</v>
      </c>
      <c r="L497" s="43">
        <v>0.5</v>
      </c>
      <c r="M497" s="93" t="s">
        <v>83</v>
      </c>
      <c r="N497" s="10">
        <f t="shared" si="86"/>
        <v>0.25</v>
      </c>
      <c r="O497" s="10">
        <f t="shared" si="86"/>
        <v>0.25</v>
      </c>
      <c r="P497" s="10">
        <f t="shared" si="86"/>
        <v>0.5</v>
      </c>
      <c r="Q497" s="33">
        <f>IF(B497="M",IF(AND(H497&gt;=200,H497&lt;500,I497&lt;Barem!$M$21),H497/1500,IF(AND(H497&gt;=500,H497&lt;750,I497&lt;Barem!$M$22),H497/1500,IF(AND(H497&gt;=750,H497&lt;1000,I497&lt;Barem!$M$23),H497/1500,IF(AND(H497&gt;=1000,H497&lt;1500,I497&lt;Barem!$M$24),H497/1500,IF(AND(H497&gt;=1500,H497&lt;2000,I497&lt;Barem!$M$25),H497/1500,IF(AND(H497&gt;=2000,H497&lt;3000,I497&lt;Barem!$M$26),H497/1500,IF(AND(H497&gt;=3000,I497&lt;Barem!$M$27),H497/1500,0))))))),IF(AND(H497&gt;=200,H497&lt;500,I497&lt;Barem!$N$21),H497/1500,IF(AND(H497&gt;=500,H497&lt;750,I497&lt;Barem!$N$22),H497/1500,IF(AND(H497&gt;=750,H497&lt;1000,I497&lt;Barem!$N$23),H497/1500,IF(AND(H497&gt;=1000,H497&lt;1500,I497&lt;Barem!$N$24),H497/1500,IF(AND(H497&gt;=1500,H497&lt;2000,I497&lt;Barem!$N$25),H497/1500,IF(AND(H497&gt;=2000,H497&lt;3000,I497&lt;Barem!$N$26),H497/1500,IF(AND(H497&gt;=3000,I497&lt;Barem!$N$27),H497/1500,0))))))))</f>
        <v>0</v>
      </c>
      <c r="R497" s="19">
        <f>IF(D497&gt;21,VLOOKUP(D497,Barem!$S$1:$T$141,2,1),0)</f>
        <v>0</v>
      </c>
      <c r="S497" s="102">
        <f>IF(D497&lt;1,0,IF(B497="F",VLOOKUP(I497,Barem!$W$2:$Y$13,2,1),VLOOKUP(I497,Barem!$W$14:$Y$25,2,1)))</f>
        <v>0</v>
      </c>
      <c r="T497" s="19">
        <f>VLOOKUP(A497,Participanti!A:C,3,0)</f>
        <v>0</v>
      </c>
      <c r="U497" s="17">
        <f t="shared" si="84"/>
        <v>1.0093749999999999</v>
      </c>
      <c r="V497" s="49"/>
      <c r="W497" s="146"/>
      <c r="X497" s="104">
        <f t="shared" si="80"/>
        <v>4</v>
      </c>
      <c r="Y497" s="63">
        <f t="shared" si="81"/>
        <v>1</v>
      </c>
      <c r="Z497" s="103" t="str">
        <f>VLOOKUP(A497,Participanti!A:E,5,0)</f>
        <v>Bronze</v>
      </c>
    </row>
    <row r="498" spans="1:26" x14ac:dyDescent="0.2">
      <c r="A498" s="42" t="s">
        <v>493</v>
      </c>
      <c r="B498" s="1" t="str">
        <f>VLOOKUP(A498,Participanti!A:B,2,0)</f>
        <v>F</v>
      </c>
      <c r="C498" s="61">
        <v>8</v>
      </c>
      <c r="D498" s="43">
        <v>10.73</v>
      </c>
      <c r="E498" s="44">
        <v>4.0266203703703707E-2</v>
      </c>
      <c r="F498" s="44">
        <v>4.0324074074074075E-2</v>
      </c>
      <c r="G498" s="59">
        <f t="shared" si="85"/>
        <v>4.0295138888888887E-2</v>
      </c>
      <c r="H498" s="186">
        <v>15</v>
      </c>
      <c r="I498" s="11">
        <f t="shared" si="82"/>
        <v>3.7553717510614057E-3</v>
      </c>
      <c r="J498" s="31">
        <f t="shared" si="83"/>
        <v>2.6825000000000001</v>
      </c>
      <c r="K498" s="31">
        <f>IF(J498=0,0,IF(B498="F",VLOOKUP(I498,Barem!$G$2:$H$16,2,1),VLOOKUP(I498,Barem!$G$17:$H$31,2,1)))</f>
        <v>4</v>
      </c>
      <c r="L498" s="43">
        <v>2.5</v>
      </c>
      <c r="M498" s="93" t="s">
        <v>80</v>
      </c>
      <c r="N498" s="10">
        <f t="shared" si="86"/>
        <v>0.25</v>
      </c>
      <c r="O498" s="10">
        <f t="shared" si="86"/>
        <v>0.5</v>
      </c>
      <c r="P498" s="10">
        <f t="shared" si="86"/>
        <v>0.25</v>
      </c>
      <c r="Q498" s="33">
        <f>IF(B498="M",IF(AND(H498&gt;=200,H498&lt;500,I498&lt;Barem!$M$21),H498/1500,IF(AND(H498&gt;=500,H498&lt;750,I498&lt;Barem!$M$22),H498/1500,IF(AND(H498&gt;=750,H498&lt;1000,I498&lt;Barem!$M$23),H498/1500,IF(AND(H498&gt;=1000,H498&lt;1500,I498&lt;Barem!$M$24),H498/1500,IF(AND(H498&gt;=1500,H498&lt;2000,I498&lt;Barem!$M$25),H498/1500,IF(AND(H498&gt;=2000,H498&lt;3000,I498&lt;Barem!$M$26),H498/1500,IF(AND(H498&gt;=3000,I498&lt;Barem!$M$27),H498/1500,0))))))),IF(AND(H498&gt;=200,H498&lt;500,I498&lt;Barem!$N$21),H498/1500,IF(AND(H498&gt;=500,H498&lt;750,I498&lt;Barem!$N$22),H498/1500,IF(AND(H498&gt;=750,H498&lt;1000,I498&lt;Barem!$N$23),H498/1500,IF(AND(H498&gt;=1000,H498&lt;1500,I498&lt;Barem!$N$24),H498/1500,IF(AND(H498&gt;=1500,H498&lt;2000,I498&lt;Barem!$N$25),H498/1500,IF(AND(H498&gt;=2000,H498&lt;3000,I498&lt;Barem!$N$26),H498/1500,IF(AND(H498&gt;=3000,I498&lt;Barem!$N$27),H498/1500,0))))))))</f>
        <v>0</v>
      </c>
      <c r="R498" s="19">
        <f>IF(D498&gt;21,VLOOKUP(D498,Barem!$S$1:$T$141,2,1),0)</f>
        <v>0</v>
      </c>
      <c r="S498" s="102">
        <f>IF(D498&lt;1,0,IF(B498="F",VLOOKUP(I498,Barem!$W$2:$Y$13,2,1),VLOOKUP(I498,Barem!$W$14:$Y$25,2,1)))</f>
        <v>0</v>
      </c>
      <c r="T498" s="19">
        <f>VLOOKUP(A498,Participanti!A:C,3,0)</f>
        <v>0</v>
      </c>
      <c r="U498" s="17">
        <f t="shared" si="84"/>
        <v>3.2956250000000002</v>
      </c>
      <c r="V498" s="49"/>
      <c r="W498" s="146"/>
      <c r="X498" s="104">
        <f t="shared" si="80"/>
        <v>5</v>
      </c>
      <c r="Y498" s="63">
        <f t="shared" si="81"/>
        <v>1</v>
      </c>
      <c r="Z498" s="103" t="str">
        <f>VLOOKUP(A498,Participanti!A:E,5,0)</f>
        <v>Bronze</v>
      </c>
    </row>
    <row r="499" spans="1:26" x14ac:dyDescent="0.2">
      <c r="A499" s="42" t="s">
        <v>391</v>
      </c>
      <c r="B499" s="1" t="str">
        <f>VLOOKUP(A499,Participanti!A:B,2,0)</f>
        <v>M</v>
      </c>
      <c r="C499" s="61">
        <v>8</v>
      </c>
      <c r="D499" s="43">
        <v>3.01</v>
      </c>
      <c r="E499" s="44">
        <v>8.1944444444444452E-3</v>
      </c>
      <c r="F499" s="44">
        <v>8.1944444444444452E-3</v>
      </c>
      <c r="G499" s="59">
        <f t="shared" si="85"/>
        <v>8.1944444444444452E-3</v>
      </c>
      <c r="H499" s="186">
        <v>0</v>
      </c>
      <c r="I499" s="11">
        <f t="shared" si="82"/>
        <v>2.7224067921742343E-3</v>
      </c>
      <c r="J499" s="31">
        <f t="shared" si="83"/>
        <v>0.71666666666666656</v>
      </c>
      <c r="K499" s="31">
        <f>IF(J499=0,0,IF(B499="F",VLOOKUP(I499,Barem!$G$2:$H$16,2,1),VLOOKUP(I499,Barem!$G$17:$H$31,2,1)))</f>
        <v>5</v>
      </c>
      <c r="L499" s="43">
        <v>3.75</v>
      </c>
      <c r="M499" s="93" t="s">
        <v>80</v>
      </c>
      <c r="N499" s="10">
        <f t="shared" si="86"/>
        <v>0.25</v>
      </c>
      <c r="O499" s="10">
        <f t="shared" si="86"/>
        <v>0.5</v>
      </c>
      <c r="P499" s="10">
        <f t="shared" si="86"/>
        <v>0.25</v>
      </c>
      <c r="Q499" s="33">
        <f>IF(B499="M",IF(AND(H499&gt;=200,H499&lt;500,I499&lt;Barem!$M$21),H499/1500,IF(AND(H499&gt;=500,H499&lt;750,I499&lt;Barem!$M$22),H499/1500,IF(AND(H499&gt;=750,H499&lt;1000,I499&lt;Barem!$M$23),H499/1500,IF(AND(H499&gt;=1000,H499&lt;1500,I499&lt;Barem!$M$24),H499/1500,IF(AND(H499&gt;=1500,H499&lt;2000,I499&lt;Barem!$M$25),H499/1500,IF(AND(H499&gt;=2000,H499&lt;3000,I499&lt;Barem!$M$26),H499/1500,IF(AND(H499&gt;=3000,I499&lt;Barem!$M$27),H499/1500,0))))))),IF(AND(H499&gt;=200,H499&lt;500,I499&lt;Barem!$N$21),H499/1500,IF(AND(H499&gt;=500,H499&lt;750,I499&lt;Barem!$N$22),H499/1500,IF(AND(H499&gt;=750,H499&lt;1000,I499&lt;Barem!$N$23),H499/1500,IF(AND(H499&gt;=1000,H499&lt;1500,I499&lt;Barem!$N$24),H499/1500,IF(AND(H499&gt;=1500,H499&lt;2000,I499&lt;Barem!$N$25),H499/1500,IF(AND(H499&gt;=2000,H499&lt;3000,I499&lt;Barem!$N$26),H499/1500,IF(AND(H499&gt;=3000,I499&lt;Barem!$N$27),H499/1500,0))))))))</f>
        <v>0</v>
      </c>
      <c r="R499" s="19">
        <f>IF(D499&gt;21,VLOOKUP(D499,Barem!$S$1:$T$141,2,1),0)</f>
        <v>0</v>
      </c>
      <c r="S499" s="102">
        <f>IF(D499&lt;1,0,IF(B499="F",VLOOKUP(I499,Barem!$W$2:$Y$13,2,1),VLOOKUP(I499,Barem!$W$14:$Y$25,2,1)))</f>
        <v>0.45000000000000007</v>
      </c>
      <c r="T499" s="19">
        <f>VLOOKUP(A499,Participanti!A:C,3,0)</f>
        <v>0</v>
      </c>
      <c r="U499" s="17">
        <f t="shared" si="84"/>
        <v>4.0666666666666664</v>
      </c>
      <c r="V499" s="49"/>
      <c r="W499" s="146"/>
      <c r="X499" s="104">
        <f t="shared" si="80"/>
        <v>5</v>
      </c>
      <c r="Y499" s="63">
        <f t="shared" si="81"/>
        <v>1</v>
      </c>
      <c r="Z499" s="103" t="str">
        <f>VLOOKUP(A499,Participanti!A:E,5,0)</f>
        <v>Bronze</v>
      </c>
    </row>
    <row r="500" spans="1:26" x14ac:dyDescent="0.2">
      <c r="A500" s="42" t="s">
        <v>476</v>
      </c>
      <c r="B500" s="1" t="str">
        <f>VLOOKUP(A500,Participanti!A:B,2,0)</f>
        <v>F</v>
      </c>
      <c r="C500" s="61">
        <v>8</v>
      </c>
      <c r="D500" s="43">
        <v>10.07</v>
      </c>
      <c r="E500" s="44">
        <v>4.0694444444444443E-2</v>
      </c>
      <c r="F500" s="44">
        <v>4.0740740740740744E-2</v>
      </c>
      <c r="G500" s="59">
        <f t="shared" si="85"/>
        <v>4.0717592592592597E-2</v>
      </c>
      <c r="H500" s="186">
        <v>6</v>
      </c>
      <c r="I500" s="11">
        <f t="shared" si="82"/>
        <v>4.0434550737430582E-3</v>
      </c>
      <c r="J500" s="31">
        <f t="shared" si="83"/>
        <v>2.5175000000000001</v>
      </c>
      <c r="K500" s="31">
        <f>IF(J500=0,0,IF(B500="F",VLOOKUP(I500,Barem!$G$2:$H$16,2,1),VLOOKUP(I500,Barem!$G$17:$H$31,2,1)))</f>
        <v>3.5</v>
      </c>
      <c r="L500" s="43">
        <v>4.25</v>
      </c>
      <c r="M500" s="93" t="s">
        <v>83</v>
      </c>
      <c r="N500" s="10">
        <f t="shared" si="86"/>
        <v>0.25</v>
      </c>
      <c r="O500" s="10">
        <f t="shared" si="86"/>
        <v>0.25</v>
      </c>
      <c r="P500" s="10">
        <f t="shared" si="86"/>
        <v>0.5</v>
      </c>
      <c r="Q500" s="33">
        <f>IF(B500="M",IF(AND(H500&gt;=200,H500&lt;500,I500&lt;Barem!$M$21),H500/1500,IF(AND(H500&gt;=500,H500&lt;750,I500&lt;Barem!$M$22),H500/1500,IF(AND(H500&gt;=750,H500&lt;1000,I500&lt;Barem!$M$23),H500/1500,IF(AND(H500&gt;=1000,H500&lt;1500,I500&lt;Barem!$M$24),H500/1500,IF(AND(H500&gt;=1500,H500&lt;2000,I500&lt;Barem!$M$25),H500/1500,IF(AND(H500&gt;=2000,H500&lt;3000,I500&lt;Barem!$M$26),H500/1500,IF(AND(H500&gt;=3000,I500&lt;Barem!$M$27),H500/1500,0))))))),IF(AND(H500&gt;=200,H500&lt;500,I500&lt;Barem!$N$21),H500/1500,IF(AND(H500&gt;=500,H500&lt;750,I500&lt;Barem!$N$22),H500/1500,IF(AND(H500&gt;=750,H500&lt;1000,I500&lt;Barem!$N$23),H500/1500,IF(AND(H500&gt;=1000,H500&lt;1500,I500&lt;Barem!$N$24),H500/1500,IF(AND(H500&gt;=1500,H500&lt;2000,I500&lt;Barem!$N$25),H500/1500,IF(AND(H500&gt;=2000,H500&lt;3000,I500&lt;Barem!$N$26),H500/1500,IF(AND(H500&gt;=3000,I500&lt;Barem!$N$27),H500/1500,0))))))))</f>
        <v>0</v>
      </c>
      <c r="R500" s="19">
        <f>IF(D500&gt;21,VLOOKUP(D500,Barem!$S$1:$T$141,2,1),0)</f>
        <v>0</v>
      </c>
      <c r="S500" s="102">
        <f>IF(D500&lt;1,0,IF(B500="F",VLOOKUP(I500,Barem!$W$2:$Y$13,2,1),VLOOKUP(I500,Barem!$W$14:$Y$25,2,1)))</f>
        <v>0</v>
      </c>
      <c r="T500" s="19">
        <f>VLOOKUP(A500,Participanti!A:C,3,0)</f>
        <v>0</v>
      </c>
      <c r="U500" s="17">
        <f t="shared" si="84"/>
        <v>3.629375</v>
      </c>
      <c r="V500" s="49"/>
      <c r="W500" s="146"/>
      <c r="X500" s="104">
        <f t="shared" si="80"/>
        <v>5</v>
      </c>
      <c r="Y500" s="63">
        <f t="shared" si="81"/>
        <v>1</v>
      </c>
      <c r="Z500" s="103" t="str">
        <f>VLOOKUP(A500,Participanti!A:E,5,0)</f>
        <v>Bronze</v>
      </c>
    </row>
    <row r="501" spans="1:26" x14ac:dyDescent="0.2">
      <c r="A501" s="42" t="s">
        <v>547</v>
      </c>
      <c r="B501" s="1" t="str">
        <f>VLOOKUP(A501,Participanti!A:B,2,0)</f>
        <v>F</v>
      </c>
      <c r="C501" s="61">
        <v>8</v>
      </c>
      <c r="D501" s="43">
        <v>16.07</v>
      </c>
      <c r="E501" s="44">
        <v>6.5844907407407408E-2</v>
      </c>
      <c r="F501" s="44">
        <v>6.5879629629629635E-2</v>
      </c>
      <c r="G501" s="59">
        <f t="shared" si="85"/>
        <v>6.5862268518518521E-2</v>
      </c>
      <c r="H501" s="186">
        <v>213</v>
      </c>
      <c r="I501" s="11">
        <f t="shared" si="82"/>
        <v>4.0984610154647496E-3</v>
      </c>
      <c r="J501" s="31">
        <f t="shared" si="83"/>
        <v>4.0175000000000001</v>
      </c>
      <c r="K501" s="31">
        <f>IF(J501=0,0,IF(B501="F",VLOOKUP(I501,Barem!$G$2:$H$16,2,1),VLOOKUP(I501,Barem!$G$17:$H$31,2,1)))</f>
        <v>3.5</v>
      </c>
      <c r="L501" s="43">
        <v>0.75</v>
      </c>
      <c r="M501" s="93" t="s">
        <v>83</v>
      </c>
      <c r="N501" s="10">
        <f t="shared" si="86"/>
        <v>0.25</v>
      </c>
      <c r="O501" s="10">
        <f t="shared" si="86"/>
        <v>0.25</v>
      </c>
      <c r="P501" s="10">
        <f t="shared" si="86"/>
        <v>0.5</v>
      </c>
      <c r="Q501" s="33">
        <f>IF(B501="M",IF(AND(H501&gt;=200,H501&lt;500,I501&lt;Barem!$M$21),H501/1500,IF(AND(H501&gt;=500,H501&lt;750,I501&lt;Barem!$M$22),H501/1500,IF(AND(H501&gt;=750,H501&lt;1000,I501&lt;Barem!$M$23),H501/1500,IF(AND(H501&gt;=1000,H501&lt;1500,I501&lt;Barem!$M$24),H501/1500,IF(AND(H501&gt;=1500,H501&lt;2000,I501&lt;Barem!$M$25),H501/1500,IF(AND(H501&gt;=2000,H501&lt;3000,I501&lt;Barem!$M$26),H501/1500,IF(AND(H501&gt;=3000,I501&lt;Barem!$M$27),H501/1500,0))))))),IF(AND(H501&gt;=200,H501&lt;500,I501&lt;Barem!$N$21),H501/1500,IF(AND(H501&gt;=500,H501&lt;750,I501&lt;Barem!$N$22),H501/1500,IF(AND(H501&gt;=750,H501&lt;1000,I501&lt;Barem!$N$23),H501/1500,IF(AND(H501&gt;=1000,H501&lt;1500,I501&lt;Barem!$N$24),H501/1500,IF(AND(H501&gt;=1500,H501&lt;2000,I501&lt;Barem!$N$25),H501/1500,IF(AND(H501&gt;=2000,H501&lt;3000,I501&lt;Barem!$N$26),H501/1500,IF(AND(H501&gt;=3000,I501&lt;Barem!$N$27),H501/1500,0))))))))</f>
        <v>0.14199999999999999</v>
      </c>
      <c r="R501" s="19">
        <f>IF(D501&gt;21,VLOOKUP(D501,Barem!$S$1:$T$141,2,1),0)</f>
        <v>0</v>
      </c>
      <c r="S501" s="102">
        <f>IF(D501&lt;1,0,IF(B501="F",VLOOKUP(I501,Barem!$W$2:$Y$13,2,1),VLOOKUP(I501,Barem!$W$14:$Y$25,2,1)))</f>
        <v>0</v>
      </c>
      <c r="T501" s="19">
        <f>VLOOKUP(A501,Participanti!A:C,3,0)</f>
        <v>0</v>
      </c>
      <c r="U501" s="17">
        <f t="shared" si="84"/>
        <v>2.3963749999999999</v>
      </c>
      <c r="V501" s="49"/>
      <c r="W501" s="146"/>
      <c r="X501" s="104">
        <f t="shared" si="80"/>
        <v>1</v>
      </c>
      <c r="Y501" s="63">
        <f t="shared" si="81"/>
        <v>1</v>
      </c>
      <c r="Z501" s="103" t="str">
        <f>VLOOKUP(A501,Participanti!A:E,5,0)</f>
        <v>Gold</v>
      </c>
    </row>
    <row r="502" spans="1:26" x14ac:dyDescent="0.2">
      <c r="A502" s="42" t="s">
        <v>39</v>
      </c>
      <c r="B502" s="1" t="str">
        <f>VLOOKUP(A502,Participanti!A:B,2,0)</f>
        <v>M</v>
      </c>
      <c r="C502" s="61">
        <v>9</v>
      </c>
      <c r="D502" s="43">
        <v>33.04</v>
      </c>
      <c r="E502" s="44">
        <v>8.6793981481481486E-2</v>
      </c>
      <c r="F502" s="44">
        <v>9.2812500000000006E-2</v>
      </c>
      <c r="G502" s="59">
        <f t="shared" si="85"/>
        <v>8.9803240740740753E-2</v>
      </c>
      <c r="H502" s="45">
        <v>91</v>
      </c>
      <c r="I502" s="11">
        <f t="shared" si="82"/>
        <v>2.7180157609183039E-3</v>
      </c>
      <c r="J502" s="31">
        <f t="shared" si="83"/>
        <v>5</v>
      </c>
      <c r="K502" s="31">
        <f>IF(J502=0,0,IF(B502="F",VLOOKUP(I502,Barem!$G$2:$H$16,2,1),VLOOKUP(I502,Barem!$G$17:$H$31,2,1)))</f>
        <v>5</v>
      </c>
      <c r="L502" s="43">
        <v>2.75</v>
      </c>
      <c r="M502" s="93" t="s">
        <v>82</v>
      </c>
      <c r="N502" s="10">
        <f t="shared" si="86"/>
        <v>0.5</v>
      </c>
      <c r="O502" s="10">
        <f t="shared" si="86"/>
        <v>0.25</v>
      </c>
      <c r="P502" s="10">
        <f t="shared" si="86"/>
        <v>0.25</v>
      </c>
      <c r="Q502" s="33">
        <f>IF(B502="M",IF(AND(H502&gt;=200,H502&lt;500,I502&lt;Barem!$M$21),H502/1500,IF(AND(H502&gt;=500,H502&lt;750,I502&lt;Barem!$M$22),H502/1500,IF(AND(H502&gt;=750,H502&lt;1000,I502&lt;Barem!$M$23),H502/1500,IF(AND(H502&gt;=1000,H502&lt;1500,I502&lt;Barem!$M$24),H502/1500,IF(AND(H502&gt;=1500,H502&lt;2000,I502&lt;Barem!$M$25),H502/1500,IF(AND(H502&gt;=2000,H502&lt;3000,I502&lt;Barem!$M$26),H502/1500,IF(AND(H502&gt;=3000,I502&lt;Barem!$M$27),H502/1500,0))))))),IF(AND(H502&gt;=200,H502&lt;500,I502&lt;Barem!$N$21),H502/1500,IF(AND(H502&gt;=500,H502&lt;750,I502&lt;Barem!$N$22),H502/1500,IF(AND(H502&gt;=750,H502&lt;1000,I502&lt;Barem!$N$23),H502/1500,IF(AND(H502&gt;=1000,H502&lt;1500,I502&lt;Barem!$N$24),H502/1500,IF(AND(H502&gt;=1500,H502&lt;2000,I502&lt;Barem!$N$25),H502/1500,IF(AND(H502&gt;=2000,H502&lt;3000,I502&lt;Barem!$N$26),H502/1500,IF(AND(H502&gt;=3000,I502&lt;Barem!$N$27),H502/1500,0))))))))</f>
        <v>0</v>
      </c>
      <c r="R502" s="19">
        <f>IF(D502&gt;21,VLOOKUP(D502,Barem!$S$1:$T$141,2,1),0)</f>
        <v>0.6</v>
      </c>
      <c r="S502" s="102">
        <f>IF(D502&lt;1,0,IF(B502="F",VLOOKUP(I502,Barem!$W$2:$Y$13,2,1),VLOOKUP(I502,Barem!$W$14:$Y$25,2,1)))</f>
        <v>0.45000000000000007</v>
      </c>
      <c r="T502" s="19">
        <f>VLOOKUP(A502,Participanti!A:C,3,0)</f>
        <v>0</v>
      </c>
      <c r="U502" s="17">
        <f t="shared" si="84"/>
        <v>5.4874999999999998</v>
      </c>
      <c r="V502" s="49"/>
      <c r="W502" s="146"/>
      <c r="X502" s="104">
        <f t="shared" si="80"/>
        <v>5</v>
      </c>
      <c r="Y502" s="63">
        <f t="shared" si="81"/>
        <v>1</v>
      </c>
      <c r="Z502" s="103" t="str">
        <f>VLOOKUP(A502,Participanti!A:E,5,0)</f>
        <v>Gold</v>
      </c>
    </row>
    <row r="503" spans="1:26" x14ac:dyDescent="0.2">
      <c r="A503" s="42" t="s">
        <v>13</v>
      </c>
      <c r="B503" s="1" t="str">
        <f>VLOOKUP(A503,Participanti!A:B,2,0)</f>
        <v>M</v>
      </c>
      <c r="C503" s="61">
        <v>9</v>
      </c>
      <c r="D503" s="43">
        <v>43.15</v>
      </c>
      <c r="E503" s="44">
        <v>0.30094907407407406</v>
      </c>
      <c r="F503" s="44">
        <v>0.36482638888888891</v>
      </c>
      <c r="G503" s="59">
        <f t="shared" si="85"/>
        <v>0.33288773148148149</v>
      </c>
      <c r="H503" s="45">
        <v>2188</v>
      </c>
      <c r="I503" s="11">
        <f t="shared" si="82"/>
        <v>7.7146635337539161E-3</v>
      </c>
      <c r="J503" s="31">
        <f t="shared" si="83"/>
        <v>5</v>
      </c>
      <c r="K503" s="31">
        <f>IF(J503=0,0,IF(B503="F",VLOOKUP(I503,Barem!$G$2:$H$16,2,1),VLOOKUP(I503,Barem!$G$17:$H$31,2,1)))</f>
        <v>0</v>
      </c>
      <c r="L503" s="43">
        <v>5</v>
      </c>
      <c r="M503" s="93" t="s">
        <v>83</v>
      </c>
      <c r="N503" s="10">
        <f t="shared" si="86"/>
        <v>0.25</v>
      </c>
      <c r="O503" s="10">
        <f t="shared" si="86"/>
        <v>0.25</v>
      </c>
      <c r="P503" s="10">
        <f t="shared" si="86"/>
        <v>0.5</v>
      </c>
      <c r="Q503" s="33">
        <f>IF(B503="M",IF(AND(H503&gt;=200,H503&lt;500,I503&lt;Barem!$M$21),H503/1500,IF(AND(H503&gt;=500,H503&lt;750,I503&lt;Barem!$M$22),H503/1500,IF(AND(H503&gt;=750,H503&lt;1000,I503&lt;Barem!$M$23),H503/1500,IF(AND(H503&gt;=1000,H503&lt;1500,I503&lt;Barem!$M$24),H503/1500,IF(AND(H503&gt;=1500,H503&lt;2000,I503&lt;Barem!$M$25),H503/1500,IF(AND(H503&gt;=2000,H503&lt;3000,I503&lt;Barem!$M$26),H503/1500,IF(AND(H503&gt;=3000,I503&lt;Barem!$M$27),H503/1500,0))))))),IF(AND(H503&gt;=200,H503&lt;500,I503&lt;Barem!$N$21),H503/1500,IF(AND(H503&gt;=500,H503&lt;750,I503&lt;Barem!$N$22),H503/1500,IF(AND(H503&gt;=750,H503&lt;1000,I503&lt;Barem!$N$23),H503/1500,IF(AND(H503&gt;=1000,H503&lt;1500,I503&lt;Barem!$N$24),H503/1500,IF(AND(H503&gt;=1500,H503&lt;2000,I503&lt;Barem!$N$25),H503/1500,IF(AND(H503&gt;=2000,H503&lt;3000,I503&lt;Barem!$N$26),H503/1500,IF(AND(H503&gt;=3000,I503&lt;Barem!$N$27),H503/1500,0))))))))</f>
        <v>1.4586666666666666</v>
      </c>
      <c r="R503" s="19">
        <f>IF(D503&gt;21,VLOOKUP(D503,Barem!$S$1:$T$141,2,1),0)</f>
        <v>1.1000000000000001</v>
      </c>
      <c r="S503" s="102">
        <f>IF(D503&lt;1,0,IF(B503="F",VLOOKUP(I503,Barem!$W$2:$Y$13,2,1),VLOOKUP(I503,Barem!$W$14:$Y$25,2,1)))</f>
        <v>0</v>
      </c>
      <c r="T503" s="19">
        <f>VLOOKUP(A503,Participanti!A:C,3,0)</f>
        <v>0</v>
      </c>
      <c r="U503" s="17">
        <f t="shared" si="84"/>
        <v>6.3086666666666673</v>
      </c>
      <c r="V503" s="49"/>
      <c r="W503" s="146"/>
      <c r="X503" s="104">
        <f t="shared" si="80"/>
        <v>5</v>
      </c>
      <c r="Y503" s="63">
        <f t="shared" si="81"/>
        <v>1</v>
      </c>
      <c r="Z503" s="103" t="str">
        <f>VLOOKUP(A503,Participanti!A:E,5,0)</f>
        <v>Gold</v>
      </c>
    </row>
    <row r="504" spans="1:26" x14ac:dyDescent="0.2">
      <c r="A504" s="42" t="s">
        <v>144</v>
      </c>
      <c r="B504" s="1" t="str">
        <f>VLOOKUP(A504,Participanti!A:B,2,0)</f>
        <v>M</v>
      </c>
      <c r="C504" s="61">
        <v>9</v>
      </c>
      <c r="D504" s="43">
        <v>21.11</v>
      </c>
      <c r="E504" s="44">
        <v>6.2986111111111118E-2</v>
      </c>
      <c r="F504" s="44">
        <v>6.3877314814814817E-2</v>
      </c>
      <c r="G504" s="59">
        <f t="shared" si="85"/>
        <v>6.3431712962962961E-2</v>
      </c>
      <c r="H504" s="45">
        <v>0</v>
      </c>
      <c r="I504" s="11">
        <f t="shared" si="82"/>
        <v>3.0048182360475112E-3</v>
      </c>
      <c r="J504" s="31">
        <f t="shared" si="83"/>
        <v>5</v>
      </c>
      <c r="K504" s="31">
        <f>IF(J504=0,0,IF(B504="F",VLOOKUP(I504,Barem!$G$2:$H$16,2,1),VLOOKUP(I504,Barem!$G$17:$H$31,2,1)))</f>
        <v>4.5</v>
      </c>
      <c r="L504" s="43">
        <v>4.5</v>
      </c>
      <c r="M504" s="93" t="s">
        <v>82</v>
      </c>
      <c r="N504" s="10">
        <f t="shared" si="86"/>
        <v>0.5</v>
      </c>
      <c r="O504" s="10">
        <f t="shared" si="86"/>
        <v>0.25</v>
      </c>
      <c r="P504" s="10">
        <f t="shared" si="86"/>
        <v>0.25</v>
      </c>
      <c r="Q504" s="33">
        <f>IF(B504="M",IF(AND(H504&gt;=200,H504&lt;500,I504&lt;Barem!$M$21),H504/1500,IF(AND(H504&gt;=500,H504&lt;750,I504&lt;Barem!$M$22),H504/1500,IF(AND(H504&gt;=750,H504&lt;1000,I504&lt;Barem!$M$23),H504/1500,IF(AND(H504&gt;=1000,H504&lt;1500,I504&lt;Barem!$M$24),H504/1500,IF(AND(H504&gt;=1500,H504&lt;2000,I504&lt;Barem!$M$25),H504/1500,IF(AND(H504&gt;=2000,H504&lt;3000,I504&lt;Barem!$M$26),H504/1500,IF(AND(H504&gt;=3000,I504&lt;Barem!$M$27),H504/1500,0))))))),IF(AND(H504&gt;=200,H504&lt;500,I504&lt;Barem!$N$21),H504/1500,IF(AND(H504&gt;=500,H504&lt;750,I504&lt;Barem!$N$22),H504/1500,IF(AND(H504&gt;=750,H504&lt;1000,I504&lt;Barem!$N$23),H504/1500,IF(AND(H504&gt;=1000,H504&lt;1500,I504&lt;Barem!$N$24),H504/1500,IF(AND(H504&gt;=1500,H504&lt;2000,I504&lt;Barem!$N$25),H504/1500,IF(AND(H504&gt;=2000,H504&lt;3000,I504&lt;Barem!$N$26),H504/1500,IF(AND(H504&gt;=3000,I504&lt;Barem!$N$27),H504/1500,0))))))))</f>
        <v>0</v>
      </c>
      <c r="R504" s="19">
        <f>IF(D504&gt;21,VLOOKUP(D504,Barem!$S$1:$T$141,2,1),0)</f>
        <v>0</v>
      </c>
      <c r="S504" s="102">
        <f>IF(D504&lt;1,0,IF(B504="F",VLOOKUP(I504,Barem!$W$2:$Y$13,2,1),VLOOKUP(I504,Barem!$W$14:$Y$25,2,1)))</f>
        <v>0</v>
      </c>
      <c r="T504" s="19">
        <f>VLOOKUP(A504,Participanti!A:C,3,0)</f>
        <v>0</v>
      </c>
      <c r="U504" s="17">
        <f t="shared" si="84"/>
        <v>4.75</v>
      </c>
      <c r="V504" s="49"/>
      <c r="W504" s="146"/>
      <c r="X504" s="104">
        <f t="shared" si="80"/>
        <v>5</v>
      </c>
      <c r="Y504" s="63">
        <f t="shared" si="81"/>
        <v>1</v>
      </c>
      <c r="Z504" s="103" t="str">
        <f>VLOOKUP(A504,Participanti!A:E,5,0)</f>
        <v>Gold</v>
      </c>
    </row>
    <row r="505" spans="1:26" x14ac:dyDescent="0.2">
      <c r="A505" s="42" t="s">
        <v>343</v>
      </c>
      <c r="B505" s="1" t="str">
        <f>VLOOKUP(A505,Participanti!A:B,2,0)</f>
        <v>M</v>
      </c>
      <c r="C505" s="61">
        <v>9</v>
      </c>
      <c r="D505" s="43">
        <v>12.13</v>
      </c>
      <c r="E505" s="44">
        <v>4.1111111111111112E-2</v>
      </c>
      <c r="F505" s="44">
        <v>4.1111111111111112E-2</v>
      </c>
      <c r="G505" s="59">
        <f t="shared" si="85"/>
        <v>4.1111111111111112E-2</v>
      </c>
      <c r="H505" s="45">
        <v>26</v>
      </c>
      <c r="I505" s="11">
        <f t="shared" si="82"/>
        <v>3.3892094897865713E-3</v>
      </c>
      <c r="J505" s="31">
        <f t="shared" si="83"/>
        <v>2.888095238095238</v>
      </c>
      <c r="K505" s="31">
        <f>IF(J505=0,0,IF(B505="F",VLOOKUP(I505,Barem!$G$2:$H$16,2,1),VLOOKUP(I505,Barem!$G$17:$H$31,2,1)))</f>
        <v>4</v>
      </c>
      <c r="L505" s="43">
        <v>3.5</v>
      </c>
      <c r="M505" s="93" t="str">
        <f>VLOOKUP(C505,Barem!K:Q,7,0)</f>
        <v>V</v>
      </c>
      <c r="N505" s="10">
        <f t="shared" si="86"/>
        <v>0.25</v>
      </c>
      <c r="O505" s="10">
        <f t="shared" si="86"/>
        <v>0.5</v>
      </c>
      <c r="P505" s="10">
        <f t="shared" si="86"/>
        <v>0.25</v>
      </c>
      <c r="Q505" s="33">
        <f>IF(B505="M",IF(AND(H505&gt;=200,H505&lt;500,I505&lt;Barem!$M$21),H505/1500,IF(AND(H505&gt;=500,H505&lt;750,I505&lt;Barem!$M$22),H505/1500,IF(AND(H505&gt;=750,H505&lt;1000,I505&lt;Barem!$M$23),H505/1500,IF(AND(H505&gt;=1000,H505&lt;1500,I505&lt;Barem!$M$24),H505/1500,IF(AND(H505&gt;=1500,H505&lt;2000,I505&lt;Barem!$M$25),H505/1500,IF(AND(H505&gt;=2000,H505&lt;3000,I505&lt;Barem!$M$26),H505/1500,IF(AND(H505&gt;=3000,I505&lt;Barem!$M$27),H505/1500,0))))))),IF(AND(H505&gt;=200,H505&lt;500,I505&lt;Barem!$N$21),H505/1500,IF(AND(H505&gt;=500,H505&lt;750,I505&lt;Barem!$N$22),H505/1500,IF(AND(H505&gt;=750,H505&lt;1000,I505&lt;Barem!$N$23),H505/1500,IF(AND(H505&gt;=1000,H505&lt;1500,I505&lt;Barem!$N$24),H505/1500,IF(AND(H505&gt;=1500,H505&lt;2000,I505&lt;Barem!$N$25),H505/1500,IF(AND(H505&gt;=2000,H505&lt;3000,I505&lt;Barem!$N$26),H505/1500,IF(AND(H505&gt;=3000,I505&lt;Barem!$N$27),H505/1500,0))))))))</f>
        <v>0</v>
      </c>
      <c r="R505" s="19">
        <f>IF(D505&gt;21,VLOOKUP(D505,Barem!$S$1:$T$141,2,1),0)</f>
        <v>0</v>
      </c>
      <c r="S505" s="102">
        <f>IF(D505&lt;1,0,IF(B505="F",VLOOKUP(I505,Barem!$W$2:$Y$13,2,1),VLOOKUP(I505,Barem!$W$14:$Y$25,2,1)))</f>
        <v>0</v>
      </c>
      <c r="T505" s="19">
        <f>VLOOKUP(A505,Participanti!A:C,3,0)</f>
        <v>0.7</v>
      </c>
      <c r="U505" s="17">
        <f t="shared" si="84"/>
        <v>4.2970238095238091</v>
      </c>
      <c r="V505" s="49"/>
      <c r="W505" s="146"/>
      <c r="X505" s="104">
        <f t="shared" si="80"/>
        <v>5</v>
      </c>
      <c r="Y505" s="63">
        <f t="shared" si="81"/>
        <v>1</v>
      </c>
      <c r="Z505" s="103" t="str">
        <f>VLOOKUP(A505,Participanti!A:E,5,0)</f>
        <v>Gold</v>
      </c>
    </row>
    <row r="506" spans="1:26" x14ac:dyDescent="0.2">
      <c r="A506" s="42" t="s">
        <v>7</v>
      </c>
      <c r="B506" s="1" t="str">
        <f>VLOOKUP(A506,Participanti!A:B,2,0)</f>
        <v>M</v>
      </c>
      <c r="C506" s="61">
        <v>9</v>
      </c>
      <c r="D506" s="43">
        <v>42.54</v>
      </c>
      <c r="E506" s="44">
        <v>0.38912037037037039</v>
      </c>
      <c r="F506" s="44">
        <v>0.41666666666666669</v>
      </c>
      <c r="G506" s="59">
        <f t="shared" si="85"/>
        <v>0.40289351851851851</v>
      </c>
      <c r="H506" s="45">
        <v>2283</v>
      </c>
      <c r="I506" s="11">
        <f t="shared" si="82"/>
        <v>9.470933674624319E-3</v>
      </c>
      <c r="J506" s="31">
        <f t="shared" si="83"/>
        <v>5</v>
      </c>
      <c r="K506" s="31">
        <f>IF(J506=0,0,IF(B506="F",VLOOKUP(I506,Barem!$G$2:$H$16,2,1),VLOOKUP(I506,Barem!$G$17:$H$31,2,1)))</f>
        <v>0</v>
      </c>
      <c r="L506" s="43">
        <v>1.5</v>
      </c>
      <c r="M506" s="93" t="s">
        <v>83</v>
      </c>
      <c r="N506" s="10">
        <f t="shared" si="86"/>
        <v>0.25</v>
      </c>
      <c r="O506" s="10">
        <f t="shared" si="86"/>
        <v>0.25</v>
      </c>
      <c r="P506" s="10">
        <f t="shared" si="86"/>
        <v>0.5</v>
      </c>
      <c r="Q506" s="33">
        <f>IF(B506="M",IF(AND(H506&gt;=200,H506&lt;500,I506&lt;Barem!$M$21),H506/1500,IF(AND(H506&gt;=500,H506&lt;750,I506&lt;Barem!$M$22),H506/1500,IF(AND(H506&gt;=750,H506&lt;1000,I506&lt;Barem!$M$23),H506/1500,IF(AND(H506&gt;=1000,H506&lt;1500,I506&lt;Barem!$M$24),H506/1500,IF(AND(H506&gt;=1500,H506&lt;2000,I506&lt;Barem!$M$25),H506/1500,IF(AND(H506&gt;=2000,H506&lt;3000,I506&lt;Barem!$M$26),H506/1500,IF(AND(H506&gt;=3000,I506&lt;Barem!$M$27),H506/1500,0))))))),IF(AND(H506&gt;=200,H506&lt;500,I506&lt;Barem!$N$21),H506/1500,IF(AND(H506&gt;=500,H506&lt;750,I506&lt;Barem!$N$22),H506/1500,IF(AND(H506&gt;=750,H506&lt;1000,I506&lt;Barem!$N$23),H506/1500,IF(AND(H506&gt;=1000,H506&lt;1500,I506&lt;Barem!$N$24),H506/1500,IF(AND(H506&gt;=1500,H506&lt;2000,I506&lt;Barem!$N$25),H506/1500,IF(AND(H506&gt;=2000,H506&lt;3000,I506&lt;Barem!$N$26),H506/1500,IF(AND(H506&gt;=3000,I506&lt;Barem!$N$27),H506/1500,0))))))))</f>
        <v>1.522</v>
      </c>
      <c r="R506" s="19">
        <f>IF(D506&gt;21,VLOOKUP(D506,Barem!$S$1:$T$141,2,1),0)</f>
        <v>1</v>
      </c>
      <c r="S506" s="102">
        <f>IF(D506&lt;1,0,IF(B506="F",VLOOKUP(I506,Barem!$W$2:$Y$13,2,1),VLOOKUP(I506,Barem!$W$14:$Y$25,2,1)))</f>
        <v>0</v>
      </c>
      <c r="T506" s="19">
        <f>VLOOKUP(A506,Participanti!A:C,3,0)</f>
        <v>0.4</v>
      </c>
      <c r="U506" s="17">
        <f t="shared" si="84"/>
        <v>4.9220000000000006</v>
      </c>
      <c r="V506" s="49"/>
      <c r="W506" s="146"/>
      <c r="X506" s="104">
        <f t="shared" si="80"/>
        <v>5</v>
      </c>
      <c r="Y506" s="63">
        <f t="shared" si="81"/>
        <v>1</v>
      </c>
      <c r="Z506" s="103" t="str">
        <f>VLOOKUP(A506,Participanti!A:E,5,0)</f>
        <v>Gold</v>
      </c>
    </row>
    <row r="507" spans="1:26" x14ac:dyDescent="0.2">
      <c r="A507" s="42" t="s">
        <v>315</v>
      </c>
      <c r="B507" s="1" t="str">
        <f>VLOOKUP(A507,Participanti!A:B,2,0)</f>
        <v>F</v>
      </c>
      <c r="C507" s="61">
        <v>9</v>
      </c>
      <c r="D507" s="43">
        <v>25.04</v>
      </c>
      <c r="E507" s="44">
        <v>0.15850694444444444</v>
      </c>
      <c r="F507" s="44">
        <v>0.16305555555555556</v>
      </c>
      <c r="G507" s="59">
        <f t="shared" si="85"/>
        <v>0.16078124999999999</v>
      </c>
      <c r="H507" s="45">
        <v>1037</v>
      </c>
      <c r="I507" s="11">
        <f t="shared" si="82"/>
        <v>6.4209764376996804E-3</v>
      </c>
      <c r="J507" s="31">
        <f t="shared" si="83"/>
        <v>5</v>
      </c>
      <c r="K507" s="31">
        <f>IF(J507=0,0,IF(B507="F",VLOOKUP(I507,Barem!$G$2:$H$16,2,1),VLOOKUP(I507,Barem!$G$17:$H$31,2,1)))</f>
        <v>0</v>
      </c>
      <c r="L507" s="43">
        <v>4.5</v>
      </c>
      <c r="M507" s="93" t="s">
        <v>82</v>
      </c>
      <c r="N507" s="10">
        <f t="shared" si="86"/>
        <v>0.5</v>
      </c>
      <c r="O507" s="10">
        <f t="shared" si="86"/>
        <v>0.25</v>
      </c>
      <c r="P507" s="10">
        <f t="shared" si="86"/>
        <v>0.25</v>
      </c>
      <c r="Q507" s="33">
        <f>IF(B507="M",IF(AND(H507&gt;=200,H507&lt;500,I507&lt;Barem!$M$21),H507/1500,IF(AND(H507&gt;=500,H507&lt;750,I507&lt;Barem!$M$22),H507/1500,IF(AND(H507&gt;=750,H507&lt;1000,I507&lt;Barem!$M$23),H507/1500,IF(AND(H507&gt;=1000,H507&lt;1500,I507&lt;Barem!$M$24),H507/1500,IF(AND(H507&gt;=1500,H507&lt;2000,I507&lt;Barem!$M$25),H507/1500,IF(AND(H507&gt;=2000,H507&lt;3000,I507&lt;Barem!$M$26),H507/1500,IF(AND(H507&gt;=3000,I507&lt;Barem!$M$27),H507/1500,0))))))),IF(AND(H507&gt;=200,H507&lt;500,I507&lt;Barem!$N$21),H507/1500,IF(AND(H507&gt;=500,H507&lt;750,I507&lt;Barem!$N$22),H507/1500,IF(AND(H507&gt;=750,H507&lt;1000,I507&lt;Barem!$N$23),H507/1500,IF(AND(H507&gt;=1000,H507&lt;1500,I507&lt;Barem!$N$24),H507/1500,IF(AND(H507&gt;=1500,H507&lt;2000,I507&lt;Barem!$N$25),H507/1500,IF(AND(H507&gt;=2000,H507&lt;3000,I507&lt;Barem!$N$26),H507/1500,IF(AND(H507&gt;=3000,I507&lt;Barem!$N$27),H507/1500,0))))))))</f>
        <v>0.69133333333333336</v>
      </c>
      <c r="R507" s="19">
        <f>IF(D507&gt;21,VLOOKUP(D507,Barem!$S$1:$T$141,2,1),0)</f>
        <v>0.2</v>
      </c>
      <c r="S507" s="102">
        <f>IF(D507&lt;1,0,IF(B507="F",VLOOKUP(I507,Barem!$W$2:$Y$13,2,1),VLOOKUP(I507,Barem!$W$14:$Y$25,2,1)))</f>
        <v>0</v>
      </c>
      <c r="T507" s="19">
        <f>VLOOKUP(A507,Participanti!A:C,3,0)</f>
        <v>0</v>
      </c>
      <c r="U507" s="17">
        <f t="shared" si="84"/>
        <v>4.5163333333333338</v>
      </c>
      <c r="V507" s="49"/>
      <c r="W507" s="146"/>
      <c r="X507" s="104">
        <f t="shared" si="80"/>
        <v>5</v>
      </c>
      <c r="Y507" s="63">
        <f t="shared" si="81"/>
        <v>1</v>
      </c>
      <c r="Z507" s="103" t="str">
        <f>VLOOKUP(A507,Participanti!A:E,5,0)</f>
        <v>Gold</v>
      </c>
    </row>
    <row r="508" spans="1:26" x14ac:dyDescent="0.2">
      <c r="A508" s="42" t="s">
        <v>182</v>
      </c>
      <c r="B508" s="1" t="str">
        <f>VLOOKUP(A508,Participanti!A:B,2,0)</f>
        <v>M</v>
      </c>
      <c r="C508" s="61">
        <v>9</v>
      </c>
      <c r="D508" s="43">
        <v>25.15</v>
      </c>
      <c r="E508" s="44">
        <v>9.975694444444444E-2</v>
      </c>
      <c r="F508" s="44">
        <v>0.10516203703703704</v>
      </c>
      <c r="G508" s="59">
        <f t="shared" si="85"/>
        <v>0.10245949074074073</v>
      </c>
      <c r="H508" s="45">
        <v>47</v>
      </c>
      <c r="I508" s="11">
        <f t="shared" si="82"/>
        <v>4.0739360135483398E-3</v>
      </c>
      <c r="J508" s="31">
        <f t="shared" si="83"/>
        <v>5</v>
      </c>
      <c r="K508" s="31">
        <f>IF(J508=0,0,IF(B508="F",VLOOKUP(I508,Barem!$G$2:$H$16,2,1),VLOOKUP(I508,Barem!$G$17:$H$31,2,1)))</f>
        <v>3</v>
      </c>
      <c r="L508" s="43">
        <v>5</v>
      </c>
      <c r="M508" s="93" t="s">
        <v>82</v>
      </c>
      <c r="N508" s="10">
        <f t="shared" si="86"/>
        <v>0.5</v>
      </c>
      <c r="O508" s="10">
        <f t="shared" si="86"/>
        <v>0.25</v>
      </c>
      <c r="P508" s="10">
        <f t="shared" si="86"/>
        <v>0.25</v>
      </c>
      <c r="Q508" s="33">
        <f>IF(B508="M",IF(AND(H508&gt;=200,H508&lt;500,I508&lt;Barem!$M$21),H508/1500,IF(AND(H508&gt;=500,H508&lt;750,I508&lt;Barem!$M$22),H508/1500,IF(AND(H508&gt;=750,H508&lt;1000,I508&lt;Barem!$M$23),H508/1500,IF(AND(H508&gt;=1000,H508&lt;1500,I508&lt;Barem!$M$24),H508/1500,IF(AND(H508&gt;=1500,H508&lt;2000,I508&lt;Barem!$M$25),H508/1500,IF(AND(H508&gt;=2000,H508&lt;3000,I508&lt;Barem!$M$26),H508/1500,IF(AND(H508&gt;=3000,I508&lt;Barem!$M$27),H508/1500,0))))))),IF(AND(H508&gt;=200,H508&lt;500,I508&lt;Barem!$N$21),H508/1500,IF(AND(H508&gt;=500,H508&lt;750,I508&lt;Barem!$N$22),H508/1500,IF(AND(H508&gt;=750,H508&lt;1000,I508&lt;Barem!$N$23),H508/1500,IF(AND(H508&gt;=1000,H508&lt;1500,I508&lt;Barem!$N$24),H508/1500,IF(AND(H508&gt;=1500,H508&lt;2000,I508&lt;Barem!$N$25),H508/1500,IF(AND(H508&gt;=2000,H508&lt;3000,I508&lt;Barem!$N$26),H508/1500,IF(AND(H508&gt;=3000,I508&lt;Barem!$N$27),H508/1500,0))))))))</f>
        <v>0</v>
      </c>
      <c r="R508" s="19">
        <f>IF(D508&gt;21,VLOOKUP(D508,Barem!$S$1:$T$141,2,1),0)</f>
        <v>0.2</v>
      </c>
      <c r="S508" s="102">
        <f>IF(D508&lt;1,0,IF(B508="F",VLOOKUP(I508,Barem!$W$2:$Y$13,2,1),VLOOKUP(I508,Barem!$W$14:$Y$25,2,1)))</f>
        <v>0</v>
      </c>
      <c r="T508" s="19">
        <f>VLOOKUP(A508,Participanti!A:C,3,0)</f>
        <v>0</v>
      </c>
      <c r="U508" s="17">
        <f t="shared" si="84"/>
        <v>4.7</v>
      </c>
      <c r="V508" s="49"/>
      <c r="W508" s="146"/>
      <c r="X508" s="104">
        <f t="shared" si="80"/>
        <v>5</v>
      </c>
      <c r="Y508" s="63">
        <f t="shared" si="81"/>
        <v>1</v>
      </c>
      <c r="Z508" s="103" t="str">
        <f>VLOOKUP(A508,Participanti!A:E,5,0)</f>
        <v>Gold</v>
      </c>
    </row>
    <row r="509" spans="1:26" x14ac:dyDescent="0.2">
      <c r="A509" s="42" t="s">
        <v>336</v>
      </c>
      <c r="B509" s="1" t="str">
        <f>VLOOKUP(A509,Participanti!A:B,2,0)</f>
        <v>M</v>
      </c>
      <c r="C509" s="61">
        <v>9</v>
      </c>
      <c r="D509" s="43">
        <v>15.65</v>
      </c>
      <c r="E509" s="44">
        <v>4.746527777777778E-2</v>
      </c>
      <c r="F509" s="44">
        <v>4.746527777777778E-2</v>
      </c>
      <c r="G509" s="59">
        <f t="shared" si="85"/>
        <v>4.746527777777778E-2</v>
      </c>
      <c r="H509" s="45">
        <v>32</v>
      </c>
      <c r="I509" s="11">
        <f t="shared" si="82"/>
        <v>3.0329250976215832E-3</v>
      </c>
      <c r="J509" s="31">
        <f t="shared" si="83"/>
        <v>3.7261904761904763</v>
      </c>
      <c r="K509" s="31">
        <f>IF(J509=0,0,IF(B509="F",VLOOKUP(I509,Barem!$G$2:$H$16,2,1),VLOOKUP(I509,Barem!$G$17:$H$31,2,1)))</f>
        <v>4.5</v>
      </c>
      <c r="L509" s="43">
        <v>1</v>
      </c>
      <c r="M509" s="93" t="str">
        <f>VLOOKUP(C509,Barem!K:Q,7,0)</f>
        <v>V</v>
      </c>
      <c r="N509" s="10">
        <f t="shared" si="86"/>
        <v>0.25</v>
      </c>
      <c r="O509" s="10">
        <f t="shared" si="86"/>
        <v>0.5</v>
      </c>
      <c r="P509" s="10">
        <f t="shared" si="86"/>
        <v>0.25</v>
      </c>
      <c r="Q509" s="33">
        <f>IF(B509="M",IF(AND(H509&gt;=200,H509&lt;500,I509&lt;Barem!$M$21),H509/1500,IF(AND(H509&gt;=500,H509&lt;750,I509&lt;Barem!$M$22),H509/1500,IF(AND(H509&gt;=750,H509&lt;1000,I509&lt;Barem!$M$23),H509/1500,IF(AND(H509&gt;=1000,H509&lt;1500,I509&lt;Barem!$M$24),H509/1500,IF(AND(H509&gt;=1500,H509&lt;2000,I509&lt;Barem!$M$25),H509/1500,IF(AND(H509&gt;=2000,H509&lt;3000,I509&lt;Barem!$M$26),H509/1500,IF(AND(H509&gt;=3000,I509&lt;Barem!$M$27),H509/1500,0))))))),IF(AND(H509&gt;=200,H509&lt;500,I509&lt;Barem!$N$21),H509/1500,IF(AND(H509&gt;=500,H509&lt;750,I509&lt;Barem!$N$22),H509/1500,IF(AND(H509&gt;=750,H509&lt;1000,I509&lt;Barem!$N$23),H509/1500,IF(AND(H509&gt;=1000,H509&lt;1500,I509&lt;Barem!$N$24),H509/1500,IF(AND(H509&gt;=1500,H509&lt;2000,I509&lt;Barem!$N$25),H509/1500,IF(AND(H509&gt;=2000,H509&lt;3000,I509&lt;Barem!$N$26),H509/1500,IF(AND(H509&gt;=3000,I509&lt;Barem!$N$27),H509/1500,0))))))))</f>
        <v>0</v>
      </c>
      <c r="R509" s="19">
        <f>IF(D509&gt;21,VLOOKUP(D509,Barem!$S$1:$T$141,2,1),0)</f>
        <v>0</v>
      </c>
      <c r="S509" s="102">
        <f>IF(D509&lt;1,0,IF(B509="F",VLOOKUP(I509,Barem!$W$2:$Y$13,2,1),VLOOKUP(I509,Barem!$W$14:$Y$25,2,1)))</f>
        <v>0</v>
      </c>
      <c r="T509" s="19">
        <f>VLOOKUP(A509,Participanti!A:C,3,0)</f>
        <v>0</v>
      </c>
      <c r="U509" s="17">
        <f t="shared" si="84"/>
        <v>3.4315476190476191</v>
      </c>
      <c r="V509" s="49"/>
      <c r="W509" s="146"/>
      <c r="X509" s="104">
        <f t="shared" si="80"/>
        <v>5</v>
      </c>
      <c r="Y509" s="63">
        <f t="shared" si="81"/>
        <v>1</v>
      </c>
      <c r="Z509" s="103" t="str">
        <f>VLOOKUP(A509,Participanti!A:E,5,0)</f>
        <v>Gold</v>
      </c>
    </row>
    <row r="510" spans="1:26" x14ac:dyDescent="0.2">
      <c r="A510" s="42" t="s">
        <v>164</v>
      </c>
      <c r="B510" s="1" t="str">
        <f>VLOOKUP(A510,Participanti!A:B,2,0)</f>
        <v>M</v>
      </c>
      <c r="C510" s="61">
        <v>9</v>
      </c>
      <c r="D510" s="43">
        <v>10.59</v>
      </c>
      <c r="E510" s="44">
        <v>4.7106481481481478E-2</v>
      </c>
      <c r="F510" s="44">
        <v>4.7129629629629632E-2</v>
      </c>
      <c r="G510" s="59">
        <f t="shared" si="85"/>
        <v>4.7118055555555552E-2</v>
      </c>
      <c r="H510" s="45">
        <v>38</v>
      </c>
      <c r="I510" s="11">
        <f t="shared" si="82"/>
        <v>4.4492970307417898E-3</v>
      </c>
      <c r="J510" s="31">
        <f t="shared" si="83"/>
        <v>2.5214285714285714</v>
      </c>
      <c r="K510" s="31">
        <f>IF(J510=0,0,IF(B510="F",VLOOKUP(I510,Barem!$G$2:$H$16,2,1),VLOOKUP(I510,Barem!$G$17:$H$31,2,1)))</f>
        <v>2</v>
      </c>
      <c r="L510" s="43">
        <v>4.5</v>
      </c>
      <c r="M510" s="93" t="s">
        <v>83</v>
      </c>
      <c r="N510" s="10">
        <f t="shared" si="86"/>
        <v>0.25</v>
      </c>
      <c r="O510" s="10">
        <f t="shared" si="86"/>
        <v>0.25</v>
      </c>
      <c r="P510" s="10">
        <f t="shared" si="86"/>
        <v>0.5</v>
      </c>
      <c r="Q510" s="33">
        <f>IF(B510="M",IF(AND(H510&gt;=200,H510&lt;500,I510&lt;Barem!$M$21),H510/1500,IF(AND(H510&gt;=500,H510&lt;750,I510&lt;Barem!$M$22),H510/1500,IF(AND(H510&gt;=750,H510&lt;1000,I510&lt;Barem!$M$23),H510/1500,IF(AND(H510&gt;=1000,H510&lt;1500,I510&lt;Barem!$M$24),H510/1500,IF(AND(H510&gt;=1500,H510&lt;2000,I510&lt;Barem!$M$25),H510/1500,IF(AND(H510&gt;=2000,H510&lt;3000,I510&lt;Barem!$M$26),H510/1500,IF(AND(H510&gt;=3000,I510&lt;Barem!$M$27),H510/1500,0))))))),IF(AND(H510&gt;=200,H510&lt;500,I510&lt;Barem!$N$21),H510/1500,IF(AND(H510&gt;=500,H510&lt;750,I510&lt;Barem!$N$22),H510/1500,IF(AND(H510&gt;=750,H510&lt;1000,I510&lt;Barem!$N$23),H510/1500,IF(AND(H510&gt;=1000,H510&lt;1500,I510&lt;Barem!$N$24),H510/1500,IF(AND(H510&gt;=1500,H510&lt;2000,I510&lt;Barem!$N$25),H510/1500,IF(AND(H510&gt;=2000,H510&lt;3000,I510&lt;Barem!$N$26),H510/1500,IF(AND(H510&gt;=3000,I510&lt;Barem!$N$27),H510/1500,0))))))))</f>
        <v>0</v>
      </c>
      <c r="R510" s="19">
        <f>IF(D510&gt;21,VLOOKUP(D510,Barem!$S$1:$T$141,2,1),0)</f>
        <v>0</v>
      </c>
      <c r="S510" s="102">
        <f>IF(D510&lt;1,0,IF(B510="F",VLOOKUP(I510,Barem!$W$2:$Y$13,2,1),VLOOKUP(I510,Barem!$W$14:$Y$25,2,1)))</f>
        <v>0</v>
      </c>
      <c r="T510" s="19">
        <f>VLOOKUP(A510,Participanti!A:C,3,0)</f>
        <v>0</v>
      </c>
      <c r="U510" s="17">
        <f t="shared" si="84"/>
        <v>3.3803571428571431</v>
      </c>
      <c r="V510" s="49"/>
      <c r="W510" s="146"/>
      <c r="X510" s="104">
        <f t="shared" si="80"/>
        <v>5</v>
      </c>
      <c r="Y510" s="63">
        <f t="shared" si="81"/>
        <v>1</v>
      </c>
      <c r="Z510" s="103" t="str">
        <f>VLOOKUP(A510,Participanti!A:E,5,0)</f>
        <v>Gold</v>
      </c>
    </row>
    <row r="511" spans="1:26" x14ac:dyDescent="0.2">
      <c r="A511" s="42" t="s">
        <v>231</v>
      </c>
      <c r="B511" s="1" t="str">
        <f>VLOOKUP(A511,Participanti!A:B,2,0)</f>
        <v>M</v>
      </c>
      <c r="C511" s="61">
        <v>9</v>
      </c>
      <c r="D511" s="43">
        <v>23.01</v>
      </c>
      <c r="E511" s="44">
        <v>9.0937500000000004E-2</v>
      </c>
      <c r="F511" s="44">
        <v>9.9872685185185189E-2</v>
      </c>
      <c r="G511" s="59">
        <f t="shared" si="85"/>
        <v>9.5405092592592597E-2</v>
      </c>
      <c r="H511" s="45">
        <v>57</v>
      </c>
      <c r="I511" s="11">
        <f t="shared" si="82"/>
        <v>4.1462447889001565E-3</v>
      </c>
      <c r="J511" s="31">
        <f t="shared" si="83"/>
        <v>5</v>
      </c>
      <c r="K511" s="31">
        <f>IF(J511=0,0,IF(B511="F",VLOOKUP(I511,Barem!$G$2:$H$16,2,1),VLOOKUP(I511,Barem!$G$17:$H$31,2,1)))</f>
        <v>3</v>
      </c>
      <c r="L511" s="43">
        <v>3</v>
      </c>
      <c r="M511" s="93" t="s">
        <v>82</v>
      </c>
      <c r="N511" s="10">
        <f t="shared" si="86"/>
        <v>0.5</v>
      </c>
      <c r="O511" s="10">
        <f t="shared" si="86"/>
        <v>0.25</v>
      </c>
      <c r="P511" s="10">
        <f t="shared" si="86"/>
        <v>0.25</v>
      </c>
      <c r="Q511" s="33">
        <f>IF(B511="M",IF(AND(H511&gt;=200,H511&lt;500,I511&lt;Barem!$M$21),H511/1500,IF(AND(H511&gt;=500,H511&lt;750,I511&lt;Barem!$M$22),H511/1500,IF(AND(H511&gt;=750,H511&lt;1000,I511&lt;Barem!$M$23),H511/1500,IF(AND(H511&gt;=1000,H511&lt;1500,I511&lt;Barem!$M$24),H511/1500,IF(AND(H511&gt;=1500,H511&lt;2000,I511&lt;Barem!$M$25),H511/1500,IF(AND(H511&gt;=2000,H511&lt;3000,I511&lt;Barem!$M$26),H511/1500,IF(AND(H511&gt;=3000,I511&lt;Barem!$M$27),H511/1500,0))))))),IF(AND(H511&gt;=200,H511&lt;500,I511&lt;Barem!$N$21),H511/1500,IF(AND(H511&gt;=500,H511&lt;750,I511&lt;Barem!$N$22),H511/1500,IF(AND(H511&gt;=750,H511&lt;1000,I511&lt;Barem!$N$23),H511/1500,IF(AND(H511&gt;=1000,H511&lt;1500,I511&lt;Barem!$N$24),H511/1500,IF(AND(H511&gt;=1500,H511&lt;2000,I511&lt;Barem!$N$25),H511/1500,IF(AND(H511&gt;=2000,H511&lt;3000,I511&lt;Barem!$N$26),H511/1500,IF(AND(H511&gt;=3000,I511&lt;Barem!$N$27),H511/1500,0))))))))</f>
        <v>0</v>
      </c>
      <c r="R511" s="19">
        <f>IF(D511&gt;21,VLOOKUP(D511,Barem!$S$1:$T$141,2,1),0)</f>
        <v>0.1</v>
      </c>
      <c r="S511" s="102">
        <f>IF(D511&lt;1,0,IF(B511="F",VLOOKUP(I511,Barem!$W$2:$Y$13,2,1),VLOOKUP(I511,Barem!$W$14:$Y$25,2,1)))</f>
        <v>0</v>
      </c>
      <c r="T511" s="19">
        <f>VLOOKUP(A511,Participanti!A:C,3,0)</f>
        <v>0</v>
      </c>
      <c r="U511" s="17">
        <f t="shared" si="84"/>
        <v>4.0999999999999996</v>
      </c>
      <c r="V511" s="49"/>
      <c r="W511" s="146"/>
      <c r="X511" s="104">
        <f t="shared" si="80"/>
        <v>5</v>
      </c>
      <c r="Y511" s="63">
        <f t="shared" si="81"/>
        <v>1</v>
      </c>
      <c r="Z511" s="103" t="str">
        <f>VLOOKUP(A511,Participanti!A:E,5,0)</f>
        <v>Gold</v>
      </c>
    </row>
    <row r="512" spans="1:26" x14ac:dyDescent="0.2">
      <c r="A512" s="42" t="s">
        <v>200</v>
      </c>
      <c r="B512" s="1" t="str">
        <f>VLOOKUP(A512,Participanti!A:B,2,0)</f>
        <v>F</v>
      </c>
      <c r="C512" s="61">
        <v>9</v>
      </c>
      <c r="D512" s="43">
        <v>2.52</v>
      </c>
      <c r="E512" s="44">
        <v>7.4884259259259262E-3</v>
      </c>
      <c r="F512" s="44">
        <v>7.4884259259259262E-3</v>
      </c>
      <c r="G512" s="59">
        <f t="shared" si="85"/>
        <v>7.4884259259259262E-3</v>
      </c>
      <c r="H512" s="45">
        <v>3</v>
      </c>
      <c r="I512" s="11">
        <f t="shared" si="82"/>
        <v>2.9715975896531452E-3</v>
      </c>
      <c r="J512" s="31">
        <f t="shared" si="83"/>
        <v>0.63</v>
      </c>
      <c r="K512" s="31">
        <f>IF(J512=0,0,IF(B512="F",VLOOKUP(I512,Barem!$G$2:$H$16,2,1),VLOOKUP(I512,Barem!$G$17:$H$31,2,1)))</f>
        <v>5</v>
      </c>
      <c r="L512" s="43">
        <v>4</v>
      </c>
      <c r="M512" s="93" t="str">
        <f>VLOOKUP(C512,Barem!K:Q,7,0)</f>
        <v>V</v>
      </c>
      <c r="N512" s="10">
        <f t="shared" si="86"/>
        <v>0.25</v>
      </c>
      <c r="O512" s="10">
        <f t="shared" si="86"/>
        <v>0.5</v>
      </c>
      <c r="P512" s="10">
        <f t="shared" si="86"/>
        <v>0.25</v>
      </c>
      <c r="Q512" s="33">
        <f>IF(B512="M",IF(AND(H512&gt;=200,H512&lt;500,I512&lt;Barem!$M$21),H512/1500,IF(AND(H512&gt;=500,H512&lt;750,I512&lt;Barem!$M$22),H512/1500,IF(AND(H512&gt;=750,H512&lt;1000,I512&lt;Barem!$M$23),H512/1500,IF(AND(H512&gt;=1000,H512&lt;1500,I512&lt;Barem!$M$24),H512/1500,IF(AND(H512&gt;=1500,H512&lt;2000,I512&lt;Barem!$M$25),H512/1500,IF(AND(H512&gt;=2000,H512&lt;3000,I512&lt;Barem!$M$26),H512/1500,IF(AND(H512&gt;=3000,I512&lt;Barem!$M$27),H512/1500,0))))))),IF(AND(H512&gt;=200,H512&lt;500,I512&lt;Barem!$N$21),H512/1500,IF(AND(H512&gt;=500,H512&lt;750,I512&lt;Barem!$N$22),H512/1500,IF(AND(H512&gt;=750,H512&lt;1000,I512&lt;Barem!$N$23),H512/1500,IF(AND(H512&gt;=1000,H512&lt;1500,I512&lt;Barem!$N$24),H512/1500,IF(AND(H512&gt;=1500,H512&lt;2000,I512&lt;Barem!$N$25),H512/1500,IF(AND(H512&gt;=2000,H512&lt;3000,I512&lt;Barem!$N$26),H512/1500,IF(AND(H512&gt;=3000,I512&lt;Barem!$N$27),H512/1500,0))))))))</f>
        <v>0</v>
      </c>
      <c r="R512" s="19">
        <f>IF(D512&gt;21,VLOOKUP(D512,Barem!$S$1:$T$141,2,1),0)</f>
        <v>0</v>
      </c>
      <c r="S512" s="102">
        <f>IF(D512&lt;1,0,IF(B512="F",VLOOKUP(I512,Barem!$W$2:$Y$13,2,1),VLOOKUP(I512,Barem!$W$14:$Y$25,2,1)))</f>
        <v>0.89999999999999991</v>
      </c>
      <c r="T512" s="19">
        <f>VLOOKUP(A512,Participanti!A:C,3,0)</f>
        <v>0</v>
      </c>
      <c r="U512" s="17">
        <f t="shared" si="84"/>
        <v>4.5575000000000001</v>
      </c>
      <c r="V512" s="49"/>
      <c r="W512" s="146"/>
      <c r="X512" s="104">
        <f t="shared" si="80"/>
        <v>4</v>
      </c>
      <c r="Y512" s="63">
        <f t="shared" si="81"/>
        <v>1</v>
      </c>
      <c r="Z512" s="103" t="str">
        <f>VLOOKUP(A512,Participanti!A:E,5,0)</f>
        <v>Gold</v>
      </c>
    </row>
    <row r="513" spans="1:26" x14ac:dyDescent="0.2">
      <c r="A513" s="42" t="s">
        <v>339</v>
      </c>
      <c r="B513" s="1" t="str">
        <f>VLOOKUP(A513,Participanti!A:B,2,0)</f>
        <v>F</v>
      </c>
      <c r="C513" s="61">
        <v>9</v>
      </c>
      <c r="D513" s="43">
        <v>25.05</v>
      </c>
      <c r="E513" s="44">
        <v>0.10696759259259259</v>
      </c>
      <c r="F513" s="44">
        <v>0.12425925925925926</v>
      </c>
      <c r="G513" s="59">
        <f t="shared" si="85"/>
        <v>0.11561342592592593</v>
      </c>
      <c r="H513" s="45">
        <v>94</v>
      </c>
      <c r="I513" s="11">
        <f t="shared" ref="I513:I535" si="87">G513/D513</f>
        <v>4.6153064241886595E-3</v>
      </c>
      <c r="J513" s="31">
        <f t="shared" ref="J513:J535" si="88">IF(B513="F",IF(D513&lt;2.5,0,IF(D513&gt;19.99,5,D513/4)),IF(D513&lt;3,0, IF(D513&gt;20.99,5,D513/4.2)))</f>
        <v>5</v>
      </c>
      <c r="K513" s="31">
        <f>IF(J513=0,0,IF(B513="F",VLOOKUP(I513,Barem!$G$2:$H$16,2,1),VLOOKUP(I513,Barem!$G$17:$H$31,2,1)))</f>
        <v>2.5</v>
      </c>
      <c r="L513" s="43">
        <v>3.5</v>
      </c>
      <c r="M513" s="93" t="s">
        <v>82</v>
      </c>
      <c r="N513" s="10">
        <f t="shared" si="86"/>
        <v>0.5</v>
      </c>
      <c r="O513" s="10">
        <f t="shared" si="86"/>
        <v>0.25</v>
      </c>
      <c r="P513" s="10">
        <f t="shared" si="86"/>
        <v>0.25</v>
      </c>
      <c r="Q513" s="33">
        <f>IF(B513="M",IF(AND(H513&gt;=200,H513&lt;500,I513&lt;Barem!$M$21),H513/1500,IF(AND(H513&gt;=500,H513&lt;750,I513&lt;Barem!$M$22),H513/1500,IF(AND(H513&gt;=750,H513&lt;1000,I513&lt;Barem!$M$23),H513/1500,IF(AND(H513&gt;=1000,H513&lt;1500,I513&lt;Barem!$M$24),H513/1500,IF(AND(H513&gt;=1500,H513&lt;2000,I513&lt;Barem!$M$25),H513/1500,IF(AND(H513&gt;=2000,H513&lt;3000,I513&lt;Barem!$M$26),H513/1500,IF(AND(H513&gt;=3000,I513&lt;Barem!$M$27),H513/1500,0))))))),IF(AND(H513&gt;=200,H513&lt;500,I513&lt;Barem!$N$21),H513/1500,IF(AND(H513&gt;=500,H513&lt;750,I513&lt;Barem!$N$22),H513/1500,IF(AND(H513&gt;=750,H513&lt;1000,I513&lt;Barem!$N$23),H513/1500,IF(AND(H513&gt;=1000,H513&lt;1500,I513&lt;Barem!$N$24),H513/1500,IF(AND(H513&gt;=1500,H513&lt;2000,I513&lt;Barem!$N$25),H513/1500,IF(AND(H513&gt;=2000,H513&lt;3000,I513&lt;Barem!$N$26),H513/1500,IF(AND(H513&gt;=3000,I513&lt;Barem!$N$27),H513/1500,0))))))))</f>
        <v>0</v>
      </c>
      <c r="R513" s="19">
        <f>IF(D513&gt;21,VLOOKUP(D513,Barem!$S$1:$T$141,2,1),0)</f>
        <v>0.2</v>
      </c>
      <c r="S513" s="102">
        <f>IF(D513&lt;1,0,IF(B513="F",VLOOKUP(I513,Barem!$W$2:$Y$13,2,1),VLOOKUP(I513,Barem!$W$14:$Y$25,2,1)))</f>
        <v>0</v>
      </c>
      <c r="T513" s="19">
        <f>VLOOKUP(A513,Participanti!A:C,3,0)</f>
        <v>0</v>
      </c>
      <c r="U513" s="17">
        <f t="shared" si="84"/>
        <v>4.2</v>
      </c>
      <c r="V513" s="49"/>
      <c r="W513" s="146"/>
      <c r="X513" s="104">
        <f t="shared" si="80"/>
        <v>5</v>
      </c>
      <c r="Y513" s="63">
        <f t="shared" si="81"/>
        <v>1</v>
      </c>
      <c r="Z513" s="103" t="str">
        <f>VLOOKUP(A513,Participanti!A:E,5,0)</f>
        <v>Gold</v>
      </c>
    </row>
    <row r="514" spans="1:26" x14ac:dyDescent="0.2">
      <c r="A514" s="42" t="s">
        <v>160</v>
      </c>
      <c r="B514" s="1" t="str">
        <f>VLOOKUP(A514,Participanti!A:B,2,0)</f>
        <v>M</v>
      </c>
      <c r="C514" s="61">
        <v>9</v>
      </c>
      <c r="D514" s="43">
        <v>35.07</v>
      </c>
      <c r="E514" s="44">
        <v>0.11399305555555556</v>
      </c>
      <c r="F514" s="44">
        <v>0.11425925925925925</v>
      </c>
      <c r="G514" s="59">
        <f t="shared" si="85"/>
        <v>0.11412615740740741</v>
      </c>
      <c r="H514" s="45">
        <v>80</v>
      </c>
      <c r="I514" s="11">
        <f t="shared" si="87"/>
        <v>3.2542388767438668E-3</v>
      </c>
      <c r="J514" s="31">
        <f t="shared" si="88"/>
        <v>5</v>
      </c>
      <c r="K514" s="31">
        <f>IF(J514=0,0,IF(B514="F",VLOOKUP(I514,Barem!$G$2:$H$16,2,1),VLOOKUP(I514,Barem!$G$17:$H$31,2,1)))</f>
        <v>4.25</v>
      </c>
      <c r="L514" s="43">
        <v>3.75</v>
      </c>
      <c r="M514" s="93" t="s">
        <v>82</v>
      </c>
      <c r="N514" s="10">
        <f t="shared" si="86"/>
        <v>0.5</v>
      </c>
      <c r="O514" s="10">
        <f t="shared" si="86"/>
        <v>0.25</v>
      </c>
      <c r="P514" s="10">
        <f t="shared" si="86"/>
        <v>0.25</v>
      </c>
      <c r="Q514" s="33">
        <f>IF(B514="M",IF(AND(H514&gt;=200,H514&lt;500,I514&lt;Barem!$M$21),H514/1500,IF(AND(H514&gt;=500,H514&lt;750,I514&lt;Barem!$M$22),H514/1500,IF(AND(H514&gt;=750,H514&lt;1000,I514&lt;Barem!$M$23),H514/1500,IF(AND(H514&gt;=1000,H514&lt;1500,I514&lt;Barem!$M$24),H514/1500,IF(AND(H514&gt;=1500,H514&lt;2000,I514&lt;Barem!$M$25),H514/1500,IF(AND(H514&gt;=2000,H514&lt;3000,I514&lt;Barem!$M$26),H514/1500,IF(AND(H514&gt;=3000,I514&lt;Barem!$M$27),H514/1500,0))))))),IF(AND(H514&gt;=200,H514&lt;500,I514&lt;Barem!$N$21),H514/1500,IF(AND(H514&gt;=500,H514&lt;750,I514&lt;Barem!$N$22),H514/1500,IF(AND(H514&gt;=750,H514&lt;1000,I514&lt;Barem!$N$23),H514/1500,IF(AND(H514&gt;=1000,H514&lt;1500,I514&lt;Barem!$N$24),H514/1500,IF(AND(H514&gt;=1500,H514&lt;2000,I514&lt;Barem!$N$25),H514/1500,IF(AND(H514&gt;=2000,H514&lt;3000,I514&lt;Barem!$N$26),H514/1500,IF(AND(H514&gt;=3000,I514&lt;Barem!$N$27),H514/1500,0))))))))</f>
        <v>0</v>
      </c>
      <c r="R514" s="19">
        <f>IF(D514&gt;21,VLOOKUP(D514,Barem!$S$1:$T$141,2,1),0)</f>
        <v>0.7</v>
      </c>
      <c r="S514" s="102">
        <f>IF(D514&lt;1,0,IF(B514="F",VLOOKUP(I514,Barem!$W$2:$Y$13,2,1),VLOOKUP(I514,Barem!$W$14:$Y$25,2,1)))</f>
        <v>0</v>
      </c>
      <c r="T514" s="19">
        <f>VLOOKUP(A514,Participanti!A:C,3,0)</f>
        <v>0</v>
      </c>
      <c r="U514" s="17">
        <f t="shared" si="84"/>
        <v>5.2</v>
      </c>
      <c r="V514" s="49"/>
      <c r="W514" s="146"/>
      <c r="X514" s="104">
        <f t="shared" ref="X514:X577" si="89">COUNTIFS(A:A,A514,M:M,M514)</f>
        <v>5</v>
      </c>
      <c r="Y514" s="63">
        <f t="shared" ref="Y514:Y577" si="90">COUNTIFS(A:A,A514,C:C,C514)</f>
        <v>1</v>
      </c>
      <c r="Z514" s="103" t="str">
        <f>VLOOKUP(A514,Participanti!A:E,5,0)</f>
        <v>Gold</v>
      </c>
    </row>
    <row r="515" spans="1:26" x14ac:dyDescent="0.2">
      <c r="A515" s="42" t="s">
        <v>122</v>
      </c>
      <c r="B515" s="1" t="str">
        <f>VLOOKUP(A515,Participanti!A:B,2,0)</f>
        <v>M</v>
      </c>
      <c r="C515" s="61">
        <v>9</v>
      </c>
      <c r="D515" s="43">
        <v>51</v>
      </c>
      <c r="E515" s="44">
        <v>0.19171296296296297</v>
      </c>
      <c r="F515" s="44">
        <v>0.20475694444444445</v>
      </c>
      <c r="G515" s="59">
        <f t="shared" si="85"/>
        <v>0.1982349537037037</v>
      </c>
      <c r="H515" s="45">
        <v>102</v>
      </c>
      <c r="I515" s="11">
        <f t="shared" si="87"/>
        <v>3.8869598765432097E-3</v>
      </c>
      <c r="J515" s="31">
        <f t="shared" si="88"/>
        <v>5</v>
      </c>
      <c r="K515" s="31">
        <f>IF(J515=0,0,IF(B515="F",VLOOKUP(I515,Barem!$G$2:$H$16,2,1),VLOOKUP(I515,Barem!$G$17:$H$31,2,1)))</f>
        <v>3.25</v>
      </c>
      <c r="L515" s="43">
        <v>3.5</v>
      </c>
      <c r="M515" s="93" t="str">
        <f>VLOOKUP(C515,Barem!K:Q,7,0)</f>
        <v>V</v>
      </c>
      <c r="N515" s="10">
        <f t="shared" si="86"/>
        <v>0.25</v>
      </c>
      <c r="O515" s="10">
        <f t="shared" si="86"/>
        <v>0.5</v>
      </c>
      <c r="P515" s="10">
        <f t="shared" si="86"/>
        <v>0.25</v>
      </c>
      <c r="Q515" s="33">
        <f>IF(B515="M",IF(AND(H515&gt;=200,H515&lt;500,I515&lt;Barem!$M$21),H515/1500,IF(AND(H515&gt;=500,H515&lt;750,I515&lt;Barem!$M$22),H515/1500,IF(AND(H515&gt;=750,H515&lt;1000,I515&lt;Barem!$M$23),H515/1500,IF(AND(H515&gt;=1000,H515&lt;1500,I515&lt;Barem!$M$24),H515/1500,IF(AND(H515&gt;=1500,H515&lt;2000,I515&lt;Barem!$M$25),H515/1500,IF(AND(H515&gt;=2000,H515&lt;3000,I515&lt;Barem!$M$26),H515/1500,IF(AND(H515&gt;=3000,I515&lt;Barem!$M$27),H515/1500,0))))))),IF(AND(H515&gt;=200,H515&lt;500,I515&lt;Barem!$N$21),H515/1500,IF(AND(H515&gt;=500,H515&lt;750,I515&lt;Barem!$N$22),H515/1500,IF(AND(H515&gt;=750,H515&lt;1000,I515&lt;Barem!$N$23),H515/1500,IF(AND(H515&gt;=1000,H515&lt;1500,I515&lt;Barem!$N$24),H515/1500,IF(AND(H515&gt;=1500,H515&lt;2000,I515&lt;Barem!$N$25),H515/1500,IF(AND(H515&gt;=2000,H515&lt;3000,I515&lt;Barem!$N$26),H515/1500,IF(AND(H515&gt;=3000,I515&lt;Barem!$N$27),H515/1500,0))))))))</f>
        <v>0</v>
      </c>
      <c r="R515" s="19">
        <f>IF(D515&gt;21,VLOOKUP(D515,Barem!$S$1:$T$141,2,1),0)</f>
        <v>1.5</v>
      </c>
      <c r="S515" s="102">
        <f>IF(D515&lt;1,0,IF(B515="F",VLOOKUP(I515,Barem!$W$2:$Y$13,2,1),VLOOKUP(I515,Barem!$W$14:$Y$25,2,1)))</f>
        <v>0</v>
      </c>
      <c r="T515" s="19">
        <f>VLOOKUP(A515,Participanti!A:C,3,0)</f>
        <v>0</v>
      </c>
      <c r="U515" s="17">
        <f t="shared" ref="U515:U518" si="91">IF(H515&lt;0,0,J515*N515+K515*O515+L515*P515+Q515+R515+S515+T515)</f>
        <v>5.25</v>
      </c>
      <c r="V515" s="49"/>
      <c r="W515" s="146"/>
      <c r="X515" s="104">
        <f t="shared" si="89"/>
        <v>5</v>
      </c>
      <c r="Y515" s="63">
        <f t="shared" si="90"/>
        <v>1</v>
      </c>
      <c r="Z515" s="103" t="str">
        <f>VLOOKUP(A515,Participanti!A:E,5,0)</f>
        <v>Gold</v>
      </c>
    </row>
    <row r="516" spans="1:26" x14ac:dyDescent="0.2">
      <c r="A516" s="42" t="s">
        <v>346</v>
      </c>
      <c r="B516" s="1" t="str">
        <f>VLOOKUP(A516,Participanti!A:B,2,0)</f>
        <v>M</v>
      </c>
      <c r="C516" s="61">
        <v>9</v>
      </c>
      <c r="D516" s="43">
        <v>15.62</v>
      </c>
      <c r="E516" s="44">
        <v>5.9259259259259262E-2</v>
      </c>
      <c r="F516" s="44">
        <v>5.9467592592592593E-2</v>
      </c>
      <c r="G516" s="59">
        <f t="shared" si="85"/>
        <v>5.9363425925925931E-2</v>
      </c>
      <c r="H516" s="45">
        <v>634</v>
      </c>
      <c r="I516" s="11">
        <f t="shared" si="87"/>
        <v>3.8004754113909046E-3</v>
      </c>
      <c r="J516" s="31">
        <f t="shared" si="88"/>
        <v>3.7190476190476187</v>
      </c>
      <c r="K516" s="31">
        <f>IF(J516=0,0,IF(B516="F",VLOOKUP(I516,Barem!$G$2:$H$16,2,1),VLOOKUP(I516,Barem!$G$17:$H$31,2,1)))</f>
        <v>3.5</v>
      </c>
      <c r="L516" s="43">
        <v>1</v>
      </c>
      <c r="M516" s="93" t="s">
        <v>82</v>
      </c>
      <c r="N516" s="10">
        <f t="shared" si="86"/>
        <v>0.5</v>
      </c>
      <c r="O516" s="10">
        <f t="shared" si="86"/>
        <v>0.25</v>
      </c>
      <c r="P516" s="10">
        <f t="shared" si="86"/>
        <v>0.25</v>
      </c>
      <c r="Q516" s="33">
        <f>IF(B516="M",IF(AND(H516&gt;=200,H516&lt;500,I516&lt;Barem!$M$21),H516/1500,IF(AND(H516&gt;=500,H516&lt;750,I516&lt;Barem!$M$22),H516/1500,IF(AND(H516&gt;=750,H516&lt;1000,I516&lt;Barem!$M$23),H516/1500,IF(AND(H516&gt;=1000,H516&lt;1500,I516&lt;Barem!$M$24),H516/1500,IF(AND(H516&gt;=1500,H516&lt;2000,I516&lt;Barem!$M$25),H516/1500,IF(AND(H516&gt;=2000,H516&lt;3000,I516&lt;Barem!$M$26),H516/1500,IF(AND(H516&gt;=3000,I516&lt;Barem!$M$27),H516/1500,0))))))),IF(AND(H516&gt;=200,H516&lt;500,I516&lt;Barem!$N$21),H516/1500,IF(AND(H516&gt;=500,H516&lt;750,I516&lt;Barem!$N$22),H516/1500,IF(AND(H516&gt;=750,H516&lt;1000,I516&lt;Barem!$N$23),H516/1500,IF(AND(H516&gt;=1000,H516&lt;1500,I516&lt;Barem!$N$24),H516/1500,IF(AND(H516&gt;=1500,H516&lt;2000,I516&lt;Barem!$N$25),H516/1500,IF(AND(H516&gt;=2000,H516&lt;3000,I516&lt;Barem!$N$26),H516/1500,IF(AND(H516&gt;=3000,I516&lt;Barem!$N$27),H516/1500,0))))))))</f>
        <v>0.42266666666666669</v>
      </c>
      <c r="R516" s="19">
        <f>IF(D516&gt;21,VLOOKUP(D516,Barem!$S$1:$T$141,2,1),0)</f>
        <v>0</v>
      </c>
      <c r="S516" s="102">
        <f>IF(D516&lt;1,0,IF(B516="F",VLOOKUP(I516,Barem!$W$2:$Y$13,2,1),VLOOKUP(I516,Barem!$W$14:$Y$25,2,1)))</f>
        <v>0</v>
      </c>
      <c r="T516" s="19">
        <f>VLOOKUP(A516,Participanti!A:C,3,0)</f>
        <v>0</v>
      </c>
      <c r="U516" s="17">
        <f t="shared" si="91"/>
        <v>3.4071904761904759</v>
      </c>
      <c r="V516" s="49"/>
      <c r="W516" s="146"/>
      <c r="X516" s="104">
        <f t="shared" si="89"/>
        <v>3</v>
      </c>
      <c r="Y516" s="63">
        <f t="shared" si="90"/>
        <v>1</v>
      </c>
      <c r="Z516" s="103" t="str">
        <f>VLOOKUP(A516,Participanti!A:E,5,0)</f>
        <v>Gold</v>
      </c>
    </row>
    <row r="517" spans="1:26" x14ac:dyDescent="0.2">
      <c r="A517" s="42" t="s">
        <v>193</v>
      </c>
      <c r="B517" s="1" t="str">
        <f>VLOOKUP(A517,Participanti!A:B,2,0)</f>
        <v>M</v>
      </c>
      <c r="C517" s="61">
        <v>9</v>
      </c>
      <c r="D517" s="43">
        <v>21.15</v>
      </c>
      <c r="E517" s="44">
        <v>7.3819444444444438E-2</v>
      </c>
      <c r="F517" s="44">
        <v>7.3969907407407401E-2</v>
      </c>
      <c r="G517" s="59">
        <f t="shared" si="85"/>
        <v>7.3894675925925912E-2</v>
      </c>
      <c r="H517" s="45">
        <v>15</v>
      </c>
      <c r="I517" s="11">
        <f t="shared" si="87"/>
        <v>3.4938381052447244E-3</v>
      </c>
      <c r="J517" s="31">
        <f t="shared" si="88"/>
        <v>5</v>
      </c>
      <c r="K517" s="31">
        <f>IF(J517=0,0,IF(B517="F",VLOOKUP(I517,Barem!$G$2:$H$16,2,1),VLOOKUP(I517,Barem!$G$17:$H$31,2,1)))</f>
        <v>3.75</v>
      </c>
      <c r="L517" s="43">
        <v>1.5</v>
      </c>
      <c r="M517" s="93" t="s">
        <v>82</v>
      </c>
      <c r="N517" s="10">
        <f t="shared" si="86"/>
        <v>0.5</v>
      </c>
      <c r="O517" s="10">
        <f t="shared" si="86"/>
        <v>0.25</v>
      </c>
      <c r="P517" s="10">
        <f t="shared" si="86"/>
        <v>0.25</v>
      </c>
      <c r="Q517" s="33">
        <f>IF(B517="M",IF(AND(H517&gt;=200,H517&lt;500,I517&lt;Barem!$M$21),H517/1500,IF(AND(H517&gt;=500,H517&lt;750,I517&lt;Barem!$M$22),H517/1500,IF(AND(H517&gt;=750,H517&lt;1000,I517&lt;Barem!$M$23),H517/1500,IF(AND(H517&gt;=1000,H517&lt;1500,I517&lt;Barem!$M$24),H517/1500,IF(AND(H517&gt;=1500,H517&lt;2000,I517&lt;Barem!$M$25),H517/1500,IF(AND(H517&gt;=2000,H517&lt;3000,I517&lt;Barem!$M$26),H517/1500,IF(AND(H517&gt;=3000,I517&lt;Barem!$M$27),H517/1500,0))))))),IF(AND(H517&gt;=200,H517&lt;500,I517&lt;Barem!$N$21),H517/1500,IF(AND(H517&gt;=500,H517&lt;750,I517&lt;Barem!$N$22),H517/1500,IF(AND(H517&gt;=750,H517&lt;1000,I517&lt;Barem!$N$23),H517/1500,IF(AND(H517&gt;=1000,H517&lt;1500,I517&lt;Barem!$N$24),H517/1500,IF(AND(H517&gt;=1500,H517&lt;2000,I517&lt;Barem!$N$25),H517/1500,IF(AND(H517&gt;=2000,H517&lt;3000,I517&lt;Barem!$N$26),H517/1500,IF(AND(H517&gt;=3000,I517&lt;Barem!$N$27),H517/1500,0))))))))</f>
        <v>0</v>
      </c>
      <c r="R517" s="19">
        <f>IF(D517&gt;21,VLOOKUP(D517,Barem!$S$1:$T$141,2,1),0)</f>
        <v>0</v>
      </c>
      <c r="S517" s="102">
        <f>IF(D517&lt;1,0,IF(B517="F",VLOOKUP(I517,Barem!$W$2:$Y$13,2,1),VLOOKUP(I517,Barem!$W$14:$Y$25,2,1)))</f>
        <v>0</v>
      </c>
      <c r="T517" s="19">
        <f>VLOOKUP(A517,Participanti!A:C,3,0)</f>
        <v>0</v>
      </c>
      <c r="U517" s="17">
        <f t="shared" si="91"/>
        <v>3.8125</v>
      </c>
      <c r="V517" s="49"/>
      <c r="W517" s="146"/>
      <c r="X517" s="104">
        <f t="shared" si="89"/>
        <v>5</v>
      </c>
      <c r="Y517" s="63">
        <f t="shared" si="90"/>
        <v>1</v>
      </c>
      <c r="Z517" s="103" t="str">
        <f>VLOOKUP(A517,Participanti!A:E,5,0)</f>
        <v>Gold</v>
      </c>
    </row>
    <row r="518" spans="1:26" x14ac:dyDescent="0.2">
      <c r="A518" s="42" t="s">
        <v>394</v>
      </c>
      <c r="B518" s="1" t="str">
        <f>VLOOKUP(A518,Participanti!A:B,2,0)</f>
        <v>F</v>
      </c>
      <c r="C518" s="61">
        <v>9</v>
      </c>
      <c r="D518" s="43">
        <v>6.01</v>
      </c>
      <c r="E518" s="44">
        <v>1.9432870370370371E-2</v>
      </c>
      <c r="F518" s="44">
        <v>2.1608796296296296E-2</v>
      </c>
      <c r="G518" s="59">
        <f t="shared" si="85"/>
        <v>2.0520833333333335E-2</v>
      </c>
      <c r="H518" s="45">
        <v>15</v>
      </c>
      <c r="I518" s="11">
        <f t="shared" si="87"/>
        <v>3.41444814198558E-3</v>
      </c>
      <c r="J518" s="31">
        <f t="shared" si="88"/>
        <v>1.5024999999999999</v>
      </c>
      <c r="K518" s="31">
        <f>IF(J518=0,0,IF(B518="F",VLOOKUP(I518,Barem!$G$2:$H$16,2,1),VLOOKUP(I518,Barem!$G$17:$H$31,2,1)))</f>
        <v>4.5</v>
      </c>
      <c r="L518" s="43">
        <v>4</v>
      </c>
      <c r="M518" s="93" t="s">
        <v>82</v>
      </c>
      <c r="N518" s="10">
        <f t="shared" si="86"/>
        <v>0.5</v>
      </c>
      <c r="O518" s="10">
        <f t="shared" si="86"/>
        <v>0.25</v>
      </c>
      <c r="P518" s="10">
        <f t="shared" si="86"/>
        <v>0.25</v>
      </c>
      <c r="Q518" s="33">
        <f>IF(B518="M",IF(AND(H518&gt;=200,H518&lt;500,I518&lt;Barem!$M$21),H518/1500,IF(AND(H518&gt;=500,H518&lt;750,I518&lt;Barem!$M$22),H518/1500,IF(AND(H518&gt;=750,H518&lt;1000,I518&lt;Barem!$M$23),H518/1500,IF(AND(H518&gt;=1000,H518&lt;1500,I518&lt;Barem!$M$24),H518/1500,IF(AND(H518&gt;=1500,H518&lt;2000,I518&lt;Barem!$M$25),H518/1500,IF(AND(H518&gt;=2000,H518&lt;3000,I518&lt;Barem!$M$26),H518/1500,IF(AND(H518&gt;=3000,I518&lt;Barem!$M$27),H518/1500,0))))))),IF(AND(H518&gt;=200,H518&lt;500,I518&lt;Barem!$N$21),H518/1500,IF(AND(H518&gt;=500,H518&lt;750,I518&lt;Barem!$N$22),H518/1500,IF(AND(H518&gt;=750,H518&lt;1000,I518&lt;Barem!$N$23),H518/1500,IF(AND(H518&gt;=1000,H518&lt;1500,I518&lt;Barem!$N$24),H518/1500,IF(AND(H518&gt;=1500,H518&lt;2000,I518&lt;Barem!$N$25),H518/1500,IF(AND(H518&gt;=2000,H518&lt;3000,I518&lt;Barem!$N$26),H518/1500,IF(AND(H518&gt;=3000,I518&lt;Barem!$N$27),H518/1500,0))))))))</f>
        <v>0</v>
      </c>
      <c r="R518" s="19">
        <f>IF(D518&gt;21,VLOOKUP(D518,Barem!$S$1:$T$141,2,1),0)</f>
        <v>0</v>
      </c>
      <c r="S518" s="102">
        <f>IF(D518&lt;1,0,IF(B518="F",VLOOKUP(I518,Barem!$W$2:$Y$13,2,1),VLOOKUP(I518,Barem!$W$14:$Y$25,2,1)))</f>
        <v>0</v>
      </c>
      <c r="T518" s="19">
        <f>VLOOKUP(A518,Participanti!A:C,3,0)</f>
        <v>0</v>
      </c>
      <c r="U518" s="17">
        <f t="shared" si="91"/>
        <v>2.8762499999999998</v>
      </c>
      <c r="V518" s="49"/>
      <c r="W518" s="146" t="s">
        <v>554</v>
      </c>
      <c r="X518" s="104">
        <f t="shared" si="89"/>
        <v>5</v>
      </c>
      <c r="Y518" s="63">
        <f t="shared" si="90"/>
        <v>1</v>
      </c>
      <c r="Z518" s="103" t="str">
        <f>VLOOKUP(A518,Participanti!A:E,5,0)</f>
        <v>Gold</v>
      </c>
    </row>
    <row r="519" spans="1:26" x14ac:dyDescent="0.2">
      <c r="A519" s="42" t="s">
        <v>58</v>
      </c>
      <c r="B519" s="1" t="str">
        <f>VLOOKUP(A519,Participanti!A:B,2,0)</f>
        <v>M</v>
      </c>
      <c r="C519" s="61">
        <v>9</v>
      </c>
      <c r="D519" s="43">
        <v>0</v>
      </c>
      <c r="E519" s="44">
        <v>0</v>
      </c>
      <c r="F519" s="44">
        <v>0</v>
      </c>
      <c r="G519" s="59">
        <v>0</v>
      </c>
      <c r="H519" s="45">
        <v>0</v>
      </c>
      <c r="I519" s="11">
        <v>0</v>
      </c>
      <c r="J519" s="31">
        <f t="shared" si="88"/>
        <v>0</v>
      </c>
      <c r="K519" s="31">
        <f>IF(J519=0,0,IF(B519="F",VLOOKUP(I519,Barem!$G$2:$H$16,2,1),VLOOKUP(I519,Barem!$G$17:$H$31,2,1)))</f>
        <v>0</v>
      </c>
      <c r="L519" s="43">
        <v>0</v>
      </c>
      <c r="M519" s="93" t="s">
        <v>516</v>
      </c>
      <c r="N519" s="10">
        <f t="shared" si="86"/>
        <v>0.25</v>
      </c>
      <c r="O519" s="10">
        <f t="shared" si="86"/>
        <v>0.25</v>
      </c>
      <c r="P519" s="10">
        <f t="shared" si="86"/>
        <v>0.25</v>
      </c>
      <c r="Q519" s="33">
        <f>IF(B519="M",IF(AND(H519&gt;=200,H519&lt;500,I519&lt;Barem!$M$21),H519/1500,IF(AND(H519&gt;=500,H519&lt;750,I519&lt;Barem!$M$22),H519/1500,IF(AND(H519&gt;=750,H519&lt;1000,I519&lt;Barem!$M$23),H519/1500,IF(AND(H519&gt;=1000,H519&lt;1500,I519&lt;Barem!$M$24),H519/1500,IF(AND(H519&gt;=1500,H519&lt;2000,I519&lt;Barem!$M$25),H519/1500,IF(AND(H519&gt;=2000,H519&lt;3000,I519&lt;Barem!$M$26),H519/1500,IF(AND(H519&gt;=3000,I519&lt;Barem!$M$27),H519/1500,0))))))),IF(AND(H519&gt;=200,H519&lt;500,I519&lt;Barem!$N$21),H519/1500,IF(AND(H519&gt;=500,H519&lt;750,I519&lt;Barem!$N$22),H519/1500,IF(AND(H519&gt;=750,H519&lt;1000,I519&lt;Barem!$N$23),H519/1500,IF(AND(H519&gt;=1000,H519&lt;1500,I519&lt;Barem!$N$24),H519/1500,IF(AND(H519&gt;=1500,H519&lt;2000,I519&lt;Barem!$N$25),H519/1500,IF(AND(H519&gt;=2000,H519&lt;3000,I519&lt;Barem!$N$26),H519/1500,IF(AND(H519&gt;=3000,I519&lt;Barem!$N$27),H519/1500,0))))))))</f>
        <v>0</v>
      </c>
      <c r="R519" s="19">
        <f>IF(D519&gt;21,VLOOKUP(D519,Barem!$S$1:$T$141,2,1),0)</f>
        <v>0</v>
      </c>
      <c r="S519" s="102">
        <f>IF(D519&lt;1,0,IF(B519="F",VLOOKUP(I519,Barem!$W$2:$Y$13,2,1),VLOOKUP(I519,Barem!$W$14:$Y$25,2,1)))</f>
        <v>0</v>
      </c>
      <c r="T519" s="19">
        <f>VLOOKUP(A519,Participanti!A:C,3,0)</f>
        <v>0</v>
      </c>
      <c r="U519" s="17">
        <v>0.5</v>
      </c>
      <c r="V519" s="49"/>
      <c r="W519" s="146"/>
      <c r="X519" s="104">
        <f t="shared" si="89"/>
        <v>1</v>
      </c>
      <c r="Y519" s="63">
        <f t="shared" si="90"/>
        <v>1</v>
      </c>
      <c r="Z519" s="103" t="str">
        <f>VLOOKUP(A519,Participanti!A:E,5,0)</f>
        <v>Bronze</v>
      </c>
    </row>
    <row r="520" spans="1:26" x14ac:dyDescent="0.2">
      <c r="A520" s="42" t="s">
        <v>323</v>
      </c>
      <c r="B520" s="1" t="str">
        <f>VLOOKUP(A520,Participanti!A:B,2,0)</f>
        <v>M</v>
      </c>
      <c r="C520" s="61">
        <v>9</v>
      </c>
      <c r="D520" s="43">
        <v>0</v>
      </c>
      <c r="E520" s="44">
        <v>0</v>
      </c>
      <c r="F520" s="44">
        <v>0</v>
      </c>
      <c r="G520" s="59">
        <v>0</v>
      </c>
      <c r="H520" s="45">
        <v>0</v>
      </c>
      <c r="I520" s="11">
        <v>0</v>
      </c>
      <c r="J520" s="31">
        <f t="shared" si="88"/>
        <v>0</v>
      </c>
      <c r="K520" s="31">
        <f>IF(J520=0,0,IF(B520="F",VLOOKUP(I520,Barem!$G$2:$H$16,2,1),VLOOKUP(I520,Barem!$G$17:$H$31,2,1)))</f>
        <v>0</v>
      </c>
      <c r="L520" s="43">
        <v>0</v>
      </c>
      <c r="M520" s="93" t="s">
        <v>516</v>
      </c>
      <c r="N520" s="10">
        <f t="shared" si="86"/>
        <v>0.25</v>
      </c>
      <c r="O520" s="10">
        <f t="shared" si="86"/>
        <v>0.25</v>
      </c>
      <c r="P520" s="10">
        <f t="shared" si="86"/>
        <v>0.25</v>
      </c>
      <c r="Q520" s="33">
        <f>IF(B520="M",IF(AND(H520&gt;=200,H520&lt;500,I520&lt;Barem!$M$21),H520/1500,IF(AND(H520&gt;=500,H520&lt;750,I520&lt;Barem!$M$22),H520/1500,IF(AND(H520&gt;=750,H520&lt;1000,I520&lt;Barem!$M$23),H520/1500,IF(AND(H520&gt;=1000,H520&lt;1500,I520&lt;Barem!$M$24),H520/1500,IF(AND(H520&gt;=1500,H520&lt;2000,I520&lt;Barem!$M$25),H520/1500,IF(AND(H520&gt;=2000,H520&lt;3000,I520&lt;Barem!$M$26),H520/1500,IF(AND(H520&gt;=3000,I520&lt;Barem!$M$27),H520/1500,0))))))),IF(AND(H520&gt;=200,H520&lt;500,I520&lt;Barem!$N$21),H520/1500,IF(AND(H520&gt;=500,H520&lt;750,I520&lt;Barem!$N$22),H520/1500,IF(AND(H520&gt;=750,H520&lt;1000,I520&lt;Barem!$N$23),H520/1500,IF(AND(H520&gt;=1000,H520&lt;1500,I520&lt;Barem!$N$24),H520/1500,IF(AND(H520&gt;=1500,H520&lt;2000,I520&lt;Barem!$N$25),H520/1500,IF(AND(H520&gt;=2000,H520&lt;3000,I520&lt;Barem!$N$26),H520/1500,IF(AND(H520&gt;=3000,I520&lt;Barem!$N$27),H520/1500,0))))))))</f>
        <v>0</v>
      </c>
      <c r="R520" s="19">
        <f>IF(D520&gt;21,VLOOKUP(D520,Barem!$S$1:$T$141,2,1),0)</f>
        <v>0</v>
      </c>
      <c r="S520" s="102">
        <f>IF(D520&lt;1,0,IF(B520="F",VLOOKUP(I520,Barem!$W$2:$Y$13,2,1),VLOOKUP(I520,Barem!$W$14:$Y$25,2,1)))</f>
        <v>0</v>
      </c>
      <c r="T520" s="19">
        <f>VLOOKUP(A520,Participanti!A:C,3,0)</f>
        <v>0</v>
      </c>
      <c r="U520" s="17">
        <v>0.5</v>
      </c>
      <c r="V520" s="49"/>
      <c r="W520" s="146"/>
      <c r="X520" s="104">
        <f t="shared" si="89"/>
        <v>1</v>
      </c>
      <c r="Y520" s="63">
        <f t="shared" si="90"/>
        <v>1</v>
      </c>
      <c r="Z520" s="103" t="str">
        <f>VLOOKUP(A520,Participanti!A:E,5,0)</f>
        <v>Silver</v>
      </c>
    </row>
    <row r="521" spans="1:26" x14ac:dyDescent="0.2">
      <c r="A521" s="42" t="s">
        <v>330</v>
      </c>
      <c r="B521" s="1" t="str">
        <f>VLOOKUP(A521,Participanti!A:B,2,0)</f>
        <v>M</v>
      </c>
      <c r="C521" s="61">
        <v>9</v>
      </c>
      <c r="D521" s="43">
        <v>21.11</v>
      </c>
      <c r="E521" s="44">
        <v>6.4120370370370369E-2</v>
      </c>
      <c r="F521" s="44">
        <v>7.2962962962962966E-2</v>
      </c>
      <c r="G521" s="59">
        <f t="shared" ref="G521:G583" si="92">AVERAGE(E521:F521)</f>
        <v>6.8541666666666667E-2</v>
      </c>
      <c r="H521" s="45">
        <v>22</v>
      </c>
      <c r="I521" s="11">
        <f t="shared" si="87"/>
        <v>3.246881414811306E-3</v>
      </c>
      <c r="J521" s="31">
        <f t="shared" si="88"/>
        <v>5</v>
      </c>
      <c r="K521" s="31">
        <f>IF(J521=0,0,IF(B521="F",VLOOKUP(I521,Barem!$G$2:$H$16,2,1),VLOOKUP(I521,Barem!$G$17:$H$31,2,1)))</f>
        <v>4.25</v>
      </c>
      <c r="L521" s="43">
        <v>2.25</v>
      </c>
      <c r="M521" s="93" t="s">
        <v>80</v>
      </c>
      <c r="N521" s="10">
        <f t="shared" si="86"/>
        <v>0.25</v>
      </c>
      <c r="O521" s="10">
        <f t="shared" si="86"/>
        <v>0.5</v>
      </c>
      <c r="P521" s="10">
        <f t="shared" si="86"/>
        <v>0.25</v>
      </c>
      <c r="Q521" s="33">
        <f>IF(B521="M",IF(AND(H521&gt;=200,H521&lt;500,I521&lt;Barem!$M$21),H521/1500,IF(AND(H521&gt;=500,H521&lt;750,I521&lt;Barem!$M$22),H521/1500,IF(AND(H521&gt;=750,H521&lt;1000,I521&lt;Barem!$M$23),H521/1500,IF(AND(H521&gt;=1000,H521&lt;1500,I521&lt;Barem!$M$24),H521/1500,IF(AND(H521&gt;=1500,H521&lt;2000,I521&lt;Barem!$M$25),H521/1500,IF(AND(H521&gt;=2000,H521&lt;3000,I521&lt;Barem!$M$26),H521/1500,IF(AND(H521&gt;=3000,I521&lt;Barem!$M$27),H521/1500,0))))))),IF(AND(H521&gt;=200,H521&lt;500,I521&lt;Barem!$N$21),H521/1500,IF(AND(H521&gt;=500,H521&lt;750,I521&lt;Barem!$N$22),H521/1500,IF(AND(H521&gt;=750,H521&lt;1000,I521&lt;Barem!$N$23),H521/1500,IF(AND(H521&gt;=1000,H521&lt;1500,I521&lt;Barem!$N$24),H521/1500,IF(AND(H521&gt;=1500,H521&lt;2000,I521&lt;Barem!$N$25),H521/1500,IF(AND(H521&gt;=2000,H521&lt;3000,I521&lt;Barem!$N$26),H521/1500,IF(AND(H521&gt;=3000,I521&lt;Barem!$N$27),H521/1500,0))))))))</f>
        <v>0</v>
      </c>
      <c r="R521" s="19">
        <f>IF(D521&gt;21,VLOOKUP(D521,Barem!$S$1:$T$141,2,1),0)</f>
        <v>0</v>
      </c>
      <c r="S521" s="102">
        <f>IF(D521&lt;1,0,IF(B521="F",VLOOKUP(I521,Barem!$W$2:$Y$13,2,1),VLOOKUP(I521,Barem!$W$14:$Y$25,2,1)))</f>
        <v>0</v>
      </c>
      <c r="T521" s="19">
        <f>VLOOKUP(A521,Participanti!A:C,3,0)</f>
        <v>0</v>
      </c>
      <c r="U521" s="17">
        <f t="shared" ref="U521:U534" si="93">IF(H521&lt;0,0,J521*N521+K521*O521+L521*P521+Q521+R521+S521+T521)</f>
        <v>3.9375</v>
      </c>
      <c r="V521" s="49"/>
      <c r="W521" s="146"/>
      <c r="X521" s="104">
        <f t="shared" si="89"/>
        <v>5</v>
      </c>
      <c r="Y521" s="63">
        <f t="shared" si="90"/>
        <v>1</v>
      </c>
      <c r="Z521" s="103" t="str">
        <f>VLOOKUP(A521,Participanti!A:E,5,0)</f>
        <v>Silver</v>
      </c>
    </row>
    <row r="522" spans="1:26" x14ac:dyDescent="0.2">
      <c r="A522" s="42" t="s">
        <v>472</v>
      </c>
      <c r="B522" s="1" t="str">
        <f>VLOOKUP(A522,Participanti!A:B,2,0)</f>
        <v>M</v>
      </c>
      <c r="C522" s="61">
        <v>9</v>
      </c>
      <c r="D522" s="43">
        <v>6.01</v>
      </c>
      <c r="E522" s="44">
        <v>1.7303240740740741E-2</v>
      </c>
      <c r="F522" s="44">
        <v>1.7303240740740741E-2</v>
      </c>
      <c r="G522" s="59">
        <f t="shared" si="92"/>
        <v>1.7303240740740741E-2</v>
      </c>
      <c r="H522" s="45">
        <v>0</v>
      </c>
      <c r="I522" s="11">
        <f t="shared" si="87"/>
        <v>2.8790749984593579E-3</v>
      </c>
      <c r="J522" s="31">
        <f t="shared" si="88"/>
        <v>1.4309523809523808</v>
      </c>
      <c r="K522" s="31">
        <f>IF(J522=0,0,IF(B522="F",VLOOKUP(I522,Barem!$G$2:$H$16,2,1),VLOOKUP(I522,Barem!$G$17:$H$31,2,1)))</f>
        <v>4.75</v>
      </c>
      <c r="L522" s="43">
        <v>2.5</v>
      </c>
      <c r="M522" s="93" t="s">
        <v>80</v>
      </c>
      <c r="N522" s="10">
        <f t="shared" si="86"/>
        <v>0.25</v>
      </c>
      <c r="O522" s="10">
        <f t="shared" si="86"/>
        <v>0.5</v>
      </c>
      <c r="P522" s="10">
        <f t="shared" si="86"/>
        <v>0.25</v>
      </c>
      <c r="Q522" s="33">
        <f>IF(B522="M",IF(AND(H522&gt;=200,H522&lt;500,I522&lt;Barem!$M$21),H522/1500,IF(AND(H522&gt;=500,H522&lt;750,I522&lt;Barem!$M$22),H522/1500,IF(AND(H522&gt;=750,H522&lt;1000,I522&lt;Barem!$M$23),H522/1500,IF(AND(H522&gt;=1000,H522&lt;1500,I522&lt;Barem!$M$24),H522/1500,IF(AND(H522&gt;=1500,H522&lt;2000,I522&lt;Barem!$M$25),H522/1500,IF(AND(H522&gt;=2000,H522&lt;3000,I522&lt;Barem!$M$26),H522/1500,IF(AND(H522&gt;=3000,I522&lt;Barem!$M$27),H522/1500,0))))))),IF(AND(H522&gt;=200,H522&lt;500,I522&lt;Barem!$N$21),H522/1500,IF(AND(H522&gt;=500,H522&lt;750,I522&lt;Barem!$N$22),H522/1500,IF(AND(H522&gt;=750,H522&lt;1000,I522&lt;Barem!$N$23),H522/1500,IF(AND(H522&gt;=1000,H522&lt;1500,I522&lt;Barem!$N$24),H522/1500,IF(AND(H522&gt;=1500,H522&lt;2000,I522&lt;Barem!$N$25),H522/1500,IF(AND(H522&gt;=2000,H522&lt;3000,I522&lt;Barem!$N$26),H522/1500,IF(AND(H522&gt;=3000,I522&lt;Barem!$N$27),H522/1500,0))))))))</f>
        <v>0</v>
      </c>
      <c r="R522" s="19">
        <f>IF(D522&gt;21,VLOOKUP(D522,Barem!$S$1:$T$141,2,1),0)</f>
        <v>0</v>
      </c>
      <c r="S522" s="102">
        <f>IF(D522&lt;1,0,IF(B522="F",VLOOKUP(I522,Barem!$W$2:$Y$13,2,1),VLOOKUP(I522,Barem!$W$14:$Y$25,2,1)))</f>
        <v>0</v>
      </c>
      <c r="T522" s="19">
        <f>VLOOKUP(A522,Participanti!A:C,3,0)</f>
        <v>0</v>
      </c>
      <c r="U522" s="17">
        <f t="shared" si="93"/>
        <v>3.3577380952380951</v>
      </c>
      <c r="V522" s="49"/>
      <c r="W522" s="146"/>
      <c r="X522" s="104">
        <f t="shared" si="89"/>
        <v>5</v>
      </c>
      <c r="Y522" s="63">
        <f t="shared" si="90"/>
        <v>1</v>
      </c>
      <c r="Z522" s="103" t="str">
        <f>VLOOKUP(A522,Participanti!A:E,5,0)</f>
        <v>Silver</v>
      </c>
    </row>
    <row r="523" spans="1:26" x14ac:dyDescent="0.2">
      <c r="A523" s="42" t="s">
        <v>477</v>
      </c>
      <c r="B523" s="1" t="str">
        <f>VLOOKUP(A523,Participanti!A:B,2,0)</f>
        <v>M</v>
      </c>
      <c r="C523" s="61">
        <v>9</v>
      </c>
      <c r="D523" s="43">
        <v>10.14</v>
      </c>
      <c r="E523" s="44">
        <v>3.4687500000000003E-2</v>
      </c>
      <c r="F523" s="44">
        <v>3.4733796296296297E-2</v>
      </c>
      <c r="G523" s="59">
        <f t="shared" si="92"/>
        <v>3.471064814814815E-2</v>
      </c>
      <c r="H523" s="45">
        <v>6</v>
      </c>
      <c r="I523" s="11">
        <f t="shared" si="87"/>
        <v>3.4231408430126379E-3</v>
      </c>
      <c r="J523" s="31">
        <f t="shared" si="88"/>
        <v>2.4142857142857141</v>
      </c>
      <c r="K523" s="31">
        <f>IF(J523=0,0,IF(B523="F",VLOOKUP(I523,Barem!$G$2:$H$16,2,1),VLOOKUP(I523,Barem!$G$17:$H$31,2,1)))</f>
        <v>4</v>
      </c>
      <c r="L523" s="43">
        <v>3.25</v>
      </c>
      <c r="M523" s="93" t="s">
        <v>80</v>
      </c>
      <c r="N523" s="10">
        <f t="shared" si="86"/>
        <v>0.25</v>
      </c>
      <c r="O523" s="10">
        <f t="shared" si="86"/>
        <v>0.5</v>
      </c>
      <c r="P523" s="10">
        <f t="shared" si="86"/>
        <v>0.25</v>
      </c>
      <c r="Q523" s="33">
        <f>IF(B523="M",IF(AND(H523&gt;=200,H523&lt;500,I523&lt;Barem!$M$21),H523/1500,IF(AND(H523&gt;=500,H523&lt;750,I523&lt;Barem!$M$22),H523/1500,IF(AND(H523&gt;=750,H523&lt;1000,I523&lt;Barem!$M$23),H523/1500,IF(AND(H523&gt;=1000,H523&lt;1500,I523&lt;Barem!$M$24),H523/1500,IF(AND(H523&gt;=1500,H523&lt;2000,I523&lt;Barem!$M$25),H523/1500,IF(AND(H523&gt;=2000,H523&lt;3000,I523&lt;Barem!$M$26),H523/1500,IF(AND(H523&gt;=3000,I523&lt;Barem!$M$27),H523/1500,0))))))),IF(AND(H523&gt;=200,H523&lt;500,I523&lt;Barem!$N$21),H523/1500,IF(AND(H523&gt;=500,H523&lt;750,I523&lt;Barem!$N$22),H523/1500,IF(AND(H523&gt;=750,H523&lt;1000,I523&lt;Barem!$N$23),H523/1500,IF(AND(H523&gt;=1000,H523&lt;1500,I523&lt;Barem!$N$24),H523/1500,IF(AND(H523&gt;=1500,H523&lt;2000,I523&lt;Barem!$N$25),H523/1500,IF(AND(H523&gt;=2000,H523&lt;3000,I523&lt;Barem!$N$26),H523/1500,IF(AND(H523&gt;=3000,I523&lt;Barem!$N$27),H523/1500,0))))))))</f>
        <v>0</v>
      </c>
      <c r="R523" s="19">
        <f>IF(D523&gt;21,VLOOKUP(D523,Barem!$S$1:$T$141,2,1),0)</f>
        <v>0</v>
      </c>
      <c r="S523" s="102">
        <f>IF(D523&lt;1,0,IF(B523="F",VLOOKUP(I523,Barem!$W$2:$Y$13,2,1),VLOOKUP(I523,Barem!$W$14:$Y$25,2,1)))</f>
        <v>0</v>
      </c>
      <c r="T523" s="19">
        <f>VLOOKUP(A523,Participanti!A:C,3,0)</f>
        <v>0</v>
      </c>
      <c r="U523" s="17">
        <f t="shared" si="93"/>
        <v>3.4160714285714286</v>
      </c>
      <c r="V523" s="49"/>
      <c r="W523" s="146"/>
      <c r="X523" s="104">
        <f t="shared" si="89"/>
        <v>5</v>
      </c>
      <c r="Y523" s="63">
        <f t="shared" si="90"/>
        <v>1</v>
      </c>
      <c r="Z523" s="103" t="str">
        <f>VLOOKUP(A523,Participanti!A:E,5,0)</f>
        <v>Silver</v>
      </c>
    </row>
    <row r="524" spans="1:26" x14ac:dyDescent="0.2">
      <c r="A524" s="42" t="s">
        <v>350</v>
      </c>
      <c r="B524" s="1" t="str">
        <f>VLOOKUP(A524,Participanti!A:B,2,0)</f>
        <v>M</v>
      </c>
      <c r="C524" s="61">
        <v>9</v>
      </c>
      <c r="D524" s="43">
        <v>25.01</v>
      </c>
      <c r="E524" s="44">
        <v>7.2372685185185179E-2</v>
      </c>
      <c r="F524" s="44">
        <v>7.2372685185185179E-2</v>
      </c>
      <c r="G524" s="59">
        <f t="shared" si="92"/>
        <v>7.2372685185185179E-2</v>
      </c>
      <c r="H524" s="45">
        <v>11</v>
      </c>
      <c r="I524" s="11">
        <f t="shared" si="87"/>
        <v>2.8937499074444292E-3</v>
      </c>
      <c r="J524" s="31">
        <f t="shared" si="88"/>
        <v>5</v>
      </c>
      <c r="K524" s="31">
        <f>IF(J524=0,0,IF(B524="F",VLOOKUP(I524,Barem!$G$2:$H$16,2,1),VLOOKUP(I524,Barem!$G$17:$H$31,2,1)))</f>
        <v>4.75</v>
      </c>
      <c r="L524" s="43">
        <v>1.5</v>
      </c>
      <c r="M524" s="93" t="s">
        <v>82</v>
      </c>
      <c r="N524" s="10">
        <f t="shared" si="86"/>
        <v>0.5</v>
      </c>
      <c r="O524" s="10">
        <f t="shared" si="86"/>
        <v>0.25</v>
      </c>
      <c r="P524" s="10">
        <f t="shared" si="86"/>
        <v>0.25</v>
      </c>
      <c r="Q524" s="33">
        <f>IF(B524="M",IF(AND(H524&gt;=200,H524&lt;500,I524&lt;Barem!$M$21),H524/1500,IF(AND(H524&gt;=500,H524&lt;750,I524&lt;Barem!$M$22),H524/1500,IF(AND(H524&gt;=750,H524&lt;1000,I524&lt;Barem!$M$23),H524/1500,IF(AND(H524&gt;=1000,H524&lt;1500,I524&lt;Barem!$M$24),H524/1500,IF(AND(H524&gt;=1500,H524&lt;2000,I524&lt;Barem!$M$25),H524/1500,IF(AND(H524&gt;=2000,H524&lt;3000,I524&lt;Barem!$M$26),H524/1500,IF(AND(H524&gt;=3000,I524&lt;Barem!$M$27),H524/1500,0))))))),IF(AND(H524&gt;=200,H524&lt;500,I524&lt;Barem!$N$21),H524/1500,IF(AND(H524&gt;=500,H524&lt;750,I524&lt;Barem!$N$22),H524/1500,IF(AND(H524&gt;=750,H524&lt;1000,I524&lt;Barem!$N$23),H524/1500,IF(AND(H524&gt;=1000,H524&lt;1500,I524&lt;Barem!$N$24),H524/1500,IF(AND(H524&gt;=1500,H524&lt;2000,I524&lt;Barem!$N$25),H524/1500,IF(AND(H524&gt;=2000,H524&lt;3000,I524&lt;Barem!$N$26),H524/1500,IF(AND(H524&gt;=3000,I524&lt;Barem!$N$27),H524/1500,0))))))))</f>
        <v>0</v>
      </c>
      <c r="R524" s="19">
        <f>IF(D524&gt;21,VLOOKUP(D524,Barem!$S$1:$T$141,2,1),0)</f>
        <v>0.2</v>
      </c>
      <c r="S524" s="102">
        <f>IF(D524&lt;1,0,IF(B524="F",VLOOKUP(I524,Barem!$W$2:$Y$13,2,1),VLOOKUP(I524,Barem!$W$14:$Y$25,2,1)))</f>
        <v>0</v>
      </c>
      <c r="T524" s="19">
        <f>VLOOKUP(A524,Participanti!A:C,3,0)</f>
        <v>0</v>
      </c>
      <c r="U524" s="17">
        <f t="shared" si="93"/>
        <v>4.2625000000000002</v>
      </c>
      <c r="V524" s="49"/>
      <c r="W524" s="146"/>
      <c r="X524" s="104">
        <f t="shared" si="89"/>
        <v>4</v>
      </c>
      <c r="Y524" s="63">
        <f t="shared" si="90"/>
        <v>1</v>
      </c>
      <c r="Z524" s="103" t="str">
        <f>VLOOKUP(A524,Participanti!A:E,5,0)</f>
        <v>Silver</v>
      </c>
    </row>
    <row r="525" spans="1:26" x14ac:dyDescent="0.2">
      <c r="A525" s="42" t="s">
        <v>471</v>
      </c>
      <c r="B525" s="1" t="str">
        <f>VLOOKUP(A525,Participanti!A:B,2,0)</f>
        <v>M</v>
      </c>
      <c r="C525" s="61">
        <v>9</v>
      </c>
      <c r="D525" s="43">
        <v>22.12</v>
      </c>
      <c r="E525" s="44">
        <v>7.1550925925925921E-2</v>
      </c>
      <c r="F525" s="44">
        <v>7.452546296296296E-2</v>
      </c>
      <c r="G525" s="59">
        <f t="shared" si="92"/>
        <v>7.303819444444444E-2</v>
      </c>
      <c r="H525" s="45">
        <v>29</v>
      </c>
      <c r="I525" s="11">
        <f t="shared" si="87"/>
        <v>3.3019075246132207E-3</v>
      </c>
      <c r="J525" s="31">
        <f t="shared" si="88"/>
        <v>5</v>
      </c>
      <c r="K525" s="31">
        <f>IF(J525=0,0,IF(B525="F",VLOOKUP(I525,Barem!$G$2:$H$16,2,1),VLOOKUP(I525,Barem!$G$17:$H$31,2,1)))</f>
        <v>4.25</v>
      </c>
      <c r="L525" s="43">
        <v>1.25</v>
      </c>
      <c r="M525" s="93" t="s">
        <v>82</v>
      </c>
      <c r="N525" s="10">
        <f t="shared" si="86"/>
        <v>0.5</v>
      </c>
      <c r="O525" s="10">
        <f t="shared" si="86"/>
        <v>0.25</v>
      </c>
      <c r="P525" s="10">
        <f t="shared" si="86"/>
        <v>0.25</v>
      </c>
      <c r="Q525" s="33">
        <f>IF(B525="M",IF(AND(H525&gt;=200,H525&lt;500,I525&lt;Barem!$M$21),H525/1500,IF(AND(H525&gt;=500,H525&lt;750,I525&lt;Barem!$M$22),H525/1500,IF(AND(H525&gt;=750,H525&lt;1000,I525&lt;Barem!$M$23),H525/1500,IF(AND(H525&gt;=1000,H525&lt;1500,I525&lt;Barem!$M$24),H525/1500,IF(AND(H525&gt;=1500,H525&lt;2000,I525&lt;Barem!$M$25),H525/1500,IF(AND(H525&gt;=2000,H525&lt;3000,I525&lt;Barem!$M$26),H525/1500,IF(AND(H525&gt;=3000,I525&lt;Barem!$M$27),H525/1500,0))))))),IF(AND(H525&gt;=200,H525&lt;500,I525&lt;Barem!$N$21),H525/1500,IF(AND(H525&gt;=500,H525&lt;750,I525&lt;Barem!$N$22),H525/1500,IF(AND(H525&gt;=750,H525&lt;1000,I525&lt;Barem!$N$23),H525/1500,IF(AND(H525&gt;=1000,H525&lt;1500,I525&lt;Barem!$N$24),H525/1500,IF(AND(H525&gt;=1500,H525&lt;2000,I525&lt;Barem!$N$25),H525/1500,IF(AND(H525&gt;=2000,H525&lt;3000,I525&lt;Barem!$N$26),H525/1500,IF(AND(H525&gt;=3000,I525&lt;Barem!$N$27),H525/1500,0))))))))</f>
        <v>0</v>
      </c>
      <c r="R525" s="19">
        <f>IF(D525&gt;21,VLOOKUP(D525,Barem!$S$1:$T$141,2,1),0)</f>
        <v>0</v>
      </c>
      <c r="S525" s="102">
        <f>IF(D525&lt;1,0,IF(B525="F",VLOOKUP(I525,Barem!$W$2:$Y$13,2,1),VLOOKUP(I525,Barem!$W$14:$Y$25,2,1)))</f>
        <v>0</v>
      </c>
      <c r="T525" s="19">
        <f>VLOOKUP(A525,Participanti!A:C,3,0)</f>
        <v>0</v>
      </c>
      <c r="U525" s="17">
        <f t="shared" si="93"/>
        <v>3.875</v>
      </c>
      <c r="V525" s="49"/>
      <c r="W525" s="146"/>
      <c r="X525" s="104">
        <f t="shared" si="89"/>
        <v>3</v>
      </c>
      <c r="Y525" s="63">
        <f t="shared" si="90"/>
        <v>1</v>
      </c>
      <c r="Z525" s="103" t="str">
        <f>VLOOKUP(A525,Participanti!A:E,5,0)</f>
        <v>Silver</v>
      </c>
    </row>
    <row r="526" spans="1:26" x14ac:dyDescent="0.2">
      <c r="A526" s="42" t="s">
        <v>338</v>
      </c>
      <c r="B526" s="1" t="str">
        <f>VLOOKUP(A526,Participanti!A:B,2,0)</f>
        <v>F</v>
      </c>
      <c r="C526" s="61">
        <v>9</v>
      </c>
      <c r="D526" s="43">
        <v>15.3</v>
      </c>
      <c r="E526" s="44">
        <v>5.6712962962962965E-2</v>
      </c>
      <c r="F526" s="44">
        <v>5.7210648148148149E-2</v>
      </c>
      <c r="G526" s="59">
        <f t="shared" si="92"/>
        <v>5.6961805555555557E-2</v>
      </c>
      <c r="H526" s="45">
        <v>127</v>
      </c>
      <c r="I526" s="11">
        <f t="shared" si="87"/>
        <v>3.7229938271604937E-3</v>
      </c>
      <c r="J526" s="31">
        <f t="shared" si="88"/>
        <v>3.8250000000000002</v>
      </c>
      <c r="K526" s="31">
        <f>IF(J526=0,0,IF(B526="F",VLOOKUP(I526,Barem!$G$2:$H$16,2,1),VLOOKUP(I526,Barem!$G$17:$H$31,2,1)))</f>
        <v>4</v>
      </c>
      <c r="L526" s="43">
        <v>0.75</v>
      </c>
      <c r="M526" s="93" t="s">
        <v>80</v>
      </c>
      <c r="N526" s="10">
        <f t="shared" si="86"/>
        <v>0.25</v>
      </c>
      <c r="O526" s="10">
        <f t="shared" si="86"/>
        <v>0.5</v>
      </c>
      <c r="P526" s="10">
        <f t="shared" si="86"/>
        <v>0.25</v>
      </c>
      <c r="Q526" s="33">
        <f>IF(B526="M",IF(AND(H526&gt;=200,H526&lt;500,I526&lt;Barem!$M$21),H526/1500,IF(AND(H526&gt;=500,H526&lt;750,I526&lt;Barem!$M$22),H526/1500,IF(AND(H526&gt;=750,H526&lt;1000,I526&lt;Barem!$M$23),H526/1500,IF(AND(H526&gt;=1000,H526&lt;1500,I526&lt;Barem!$M$24),H526/1500,IF(AND(H526&gt;=1500,H526&lt;2000,I526&lt;Barem!$M$25),H526/1500,IF(AND(H526&gt;=2000,H526&lt;3000,I526&lt;Barem!$M$26),H526/1500,IF(AND(H526&gt;=3000,I526&lt;Barem!$M$27),H526/1500,0))))))),IF(AND(H526&gt;=200,H526&lt;500,I526&lt;Barem!$N$21),H526/1500,IF(AND(H526&gt;=500,H526&lt;750,I526&lt;Barem!$N$22),H526/1500,IF(AND(H526&gt;=750,H526&lt;1000,I526&lt;Barem!$N$23),H526/1500,IF(AND(H526&gt;=1000,H526&lt;1500,I526&lt;Barem!$N$24),H526/1500,IF(AND(H526&gt;=1500,H526&lt;2000,I526&lt;Barem!$N$25),H526/1500,IF(AND(H526&gt;=2000,H526&lt;3000,I526&lt;Barem!$N$26),H526/1500,IF(AND(H526&gt;=3000,I526&lt;Barem!$N$27),H526/1500,0))))))))</f>
        <v>0</v>
      </c>
      <c r="R526" s="19">
        <f>IF(D526&gt;21,VLOOKUP(D526,Barem!$S$1:$T$141,2,1),0)</f>
        <v>0</v>
      </c>
      <c r="S526" s="102">
        <f>IF(D526&lt;1,0,IF(B526="F",VLOOKUP(I526,Barem!$W$2:$Y$13,2,1),VLOOKUP(I526,Barem!$W$14:$Y$25,2,1)))</f>
        <v>0</v>
      </c>
      <c r="T526" s="19">
        <f>VLOOKUP(A526,Participanti!A:C,3,0)</f>
        <v>0</v>
      </c>
      <c r="U526" s="17">
        <f t="shared" si="93"/>
        <v>3.1437499999999998</v>
      </c>
      <c r="V526" s="49"/>
      <c r="W526" s="146"/>
      <c r="X526" s="104">
        <f t="shared" si="89"/>
        <v>5</v>
      </c>
      <c r="Y526" s="63">
        <f t="shared" si="90"/>
        <v>1</v>
      </c>
      <c r="Z526" s="103" t="str">
        <f>VLOOKUP(A526,Participanti!A:E,5,0)</f>
        <v>Silver</v>
      </c>
    </row>
    <row r="527" spans="1:26" x14ac:dyDescent="0.2">
      <c r="A527" s="42" t="s">
        <v>517</v>
      </c>
      <c r="B527" s="1" t="str">
        <f>VLOOKUP(A527,Participanti!A:B,2,0)</f>
        <v>M</v>
      </c>
      <c r="C527" s="61">
        <v>9</v>
      </c>
      <c r="D527" s="43">
        <v>3</v>
      </c>
      <c r="E527" s="44">
        <v>8.2407407407407412E-3</v>
      </c>
      <c r="F527" s="44">
        <v>8.2407407407407412E-3</v>
      </c>
      <c r="G527" s="59">
        <f t="shared" si="92"/>
        <v>8.2407407407407412E-3</v>
      </c>
      <c r="H527" s="45">
        <v>19</v>
      </c>
      <c r="I527" s="11">
        <f t="shared" si="87"/>
        <v>2.7469135802469136E-3</v>
      </c>
      <c r="J527" s="31">
        <f t="shared" si="88"/>
        <v>0.7142857142857143</v>
      </c>
      <c r="K527" s="31">
        <f>IF(J527=0,0,IF(B527="F",VLOOKUP(I527,Barem!$G$2:$H$16,2,1),VLOOKUP(I527,Barem!$G$17:$H$31,2,1)))</f>
        <v>5</v>
      </c>
      <c r="L527" s="43">
        <v>2.75</v>
      </c>
      <c r="M527" s="93" t="s">
        <v>80</v>
      </c>
      <c r="N527" s="10">
        <f t="shared" si="86"/>
        <v>0.25</v>
      </c>
      <c r="O527" s="10">
        <f t="shared" si="86"/>
        <v>0.5</v>
      </c>
      <c r="P527" s="10">
        <f t="shared" si="86"/>
        <v>0.25</v>
      </c>
      <c r="Q527" s="33">
        <f>IF(B527="M",IF(AND(H527&gt;=200,H527&lt;500,I527&lt;Barem!$M$21),H527/1500,IF(AND(H527&gt;=500,H527&lt;750,I527&lt;Barem!$M$22),H527/1500,IF(AND(H527&gt;=750,H527&lt;1000,I527&lt;Barem!$M$23),H527/1500,IF(AND(H527&gt;=1000,H527&lt;1500,I527&lt;Barem!$M$24),H527/1500,IF(AND(H527&gt;=1500,H527&lt;2000,I527&lt;Barem!$M$25),H527/1500,IF(AND(H527&gt;=2000,H527&lt;3000,I527&lt;Barem!$M$26),H527/1500,IF(AND(H527&gt;=3000,I527&lt;Barem!$M$27),H527/1500,0))))))),IF(AND(H527&gt;=200,H527&lt;500,I527&lt;Barem!$N$21),H527/1500,IF(AND(H527&gt;=500,H527&lt;750,I527&lt;Barem!$N$22),H527/1500,IF(AND(H527&gt;=750,H527&lt;1000,I527&lt;Barem!$N$23),H527/1500,IF(AND(H527&gt;=1000,H527&lt;1500,I527&lt;Barem!$N$24),H527/1500,IF(AND(H527&gt;=1500,H527&lt;2000,I527&lt;Barem!$N$25),H527/1500,IF(AND(H527&gt;=2000,H527&lt;3000,I527&lt;Barem!$N$26),H527/1500,IF(AND(H527&gt;=3000,I527&lt;Barem!$N$27),H527/1500,0))))))))</f>
        <v>0</v>
      </c>
      <c r="R527" s="19">
        <f>IF(D527&gt;21,VLOOKUP(D527,Barem!$S$1:$T$141,2,1),0)</f>
        <v>0</v>
      </c>
      <c r="S527" s="102">
        <f>IF(D527&lt;1,0,IF(B527="F",VLOOKUP(I527,Barem!$W$2:$Y$13,2,1),VLOOKUP(I527,Barem!$W$14:$Y$25,2,1)))</f>
        <v>0.15000000000000002</v>
      </c>
      <c r="T527" s="19">
        <f>VLOOKUP(A527,Participanti!A:C,3,0)</f>
        <v>0</v>
      </c>
      <c r="U527" s="17">
        <f t="shared" si="93"/>
        <v>3.5160714285714283</v>
      </c>
      <c r="V527" s="49"/>
      <c r="W527" s="146"/>
      <c r="X527" s="104">
        <f t="shared" si="89"/>
        <v>5</v>
      </c>
      <c r="Y527" s="63">
        <f t="shared" si="90"/>
        <v>1</v>
      </c>
      <c r="Z527" s="103" t="str">
        <f>VLOOKUP(A527,Participanti!A:E,5,0)</f>
        <v>Silver</v>
      </c>
    </row>
    <row r="528" spans="1:26" x14ac:dyDescent="0.2">
      <c r="A528" s="42" t="s">
        <v>342</v>
      </c>
      <c r="B528" s="1" t="str">
        <f>VLOOKUP(A528,Participanti!A:B,2,0)</f>
        <v>M</v>
      </c>
      <c r="C528" s="61">
        <v>9</v>
      </c>
      <c r="D528" s="43">
        <v>10.64</v>
      </c>
      <c r="E528" s="44">
        <v>3.9942129629629633E-2</v>
      </c>
      <c r="F528" s="44">
        <v>4.2453703703703702E-2</v>
      </c>
      <c r="G528" s="59">
        <f t="shared" si="92"/>
        <v>4.1197916666666667E-2</v>
      </c>
      <c r="H528" s="45">
        <v>22</v>
      </c>
      <c r="I528" s="11">
        <f t="shared" si="87"/>
        <v>3.8719846491228069E-3</v>
      </c>
      <c r="J528" s="31">
        <f t="shared" si="88"/>
        <v>2.5333333333333332</v>
      </c>
      <c r="K528" s="31">
        <f>IF(J528=0,0,IF(B528="F",VLOOKUP(I528,Barem!$G$2:$H$16,2,1),VLOOKUP(I528,Barem!$G$17:$H$31,2,1)))</f>
        <v>3.25</v>
      </c>
      <c r="L528" s="43">
        <v>3.75</v>
      </c>
      <c r="M528" s="93" t="s">
        <v>83</v>
      </c>
      <c r="N528" s="10">
        <f t="shared" si="86"/>
        <v>0.25</v>
      </c>
      <c r="O528" s="10">
        <f t="shared" si="86"/>
        <v>0.25</v>
      </c>
      <c r="P528" s="10">
        <f t="shared" si="86"/>
        <v>0.5</v>
      </c>
      <c r="Q528" s="33">
        <f>IF(B528="M",IF(AND(H528&gt;=200,H528&lt;500,I528&lt;Barem!$M$21),H528/1500,IF(AND(H528&gt;=500,H528&lt;750,I528&lt;Barem!$M$22),H528/1500,IF(AND(H528&gt;=750,H528&lt;1000,I528&lt;Barem!$M$23),H528/1500,IF(AND(H528&gt;=1000,H528&lt;1500,I528&lt;Barem!$M$24),H528/1500,IF(AND(H528&gt;=1500,H528&lt;2000,I528&lt;Barem!$M$25),H528/1500,IF(AND(H528&gt;=2000,H528&lt;3000,I528&lt;Barem!$M$26),H528/1500,IF(AND(H528&gt;=3000,I528&lt;Barem!$M$27),H528/1500,0))))))),IF(AND(H528&gt;=200,H528&lt;500,I528&lt;Barem!$N$21),H528/1500,IF(AND(H528&gt;=500,H528&lt;750,I528&lt;Barem!$N$22),H528/1500,IF(AND(H528&gt;=750,H528&lt;1000,I528&lt;Barem!$N$23),H528/1500,IF(AND(H528&gt;=1000,H528&lt;1500,I528&lt;Barem!$N$24),H528/1500,IF(AND(H528&gt;=1500,H528&lt;2000,I528&lt;Barem!$N$25),H528/1500,IF(AND(H528&gt;=2000,H528&lt;3000,I528&lt;Barem!$N$26),H528/1500,IF(AND(H528&gt;=3000,I528&lt;Barem!$N$27),H528/1500,0))))))))</f>
        <v>0</v>
      </c>
      <c r="R528" s="19">
        <f>IF(D528&gt;21,VLOOKUP(D528,Barem!$S$1:$T$141,2,1),0)</f>
        <v>0</v>
      </c>
      <c r="S528" s="102">
        <f>IF(D528&lt;1,0,IF(B528="F",VLOOKUP(I528,Barem!$W$2:$Y$13,2,1),VLOOKUP(I528,Barem!$W$14:$Y$25,2,1)))</f>
        <v>0</v>
      </c>
      <c r="T528" s="19">
        <f>VLOOKUP(A528,Participanti!A:C,3,0)</f>
        <v>0</v>
      </c>
      <c r="U528" s="17">
        <f t="shared" si="93"/>
        <v>3.3208333333333333</v>
      </c>
      <c r="V528" s="49"/>
      <c r="W528" s="146"/>
      <c r="X528" s="104">
        <f t="shared" si="89"/>
        <v>5</v>
      </c>
      <c r="Y528" s="63">
        <f t="shared" si="90"/>
        <v>1</v>
      </c>
      <c r="Z528" s="103" t="str">
        <f>VLOOKUP(A528,Participanti!A:E,5,0)</f>
        <v>Silver</v>
      </c>
    </row>
    <row r="529" spans="1:26" x14ac:dyDescent="0.2">
      <c r="A529" s="42" t="s">
        <v>109</v>
      </c>
      <c r="B529" s="1" t="str">
        <f>VLOOKUP(A529,Participanti!A:B,2,0)</f>
        <v>M</v>
      </c>
      <c r="C529" s="61">
        <v>9</v>
      </c>
      <c r="D529" s="43">
        <v>25.03</v>
      </c>
      <c r="E529" s="44">
        <v>8.3402777777777784E-2</v>
      </c>
      <c r="F529" s="44">
        <v>8.4502314814814808E-2</v>
      </c>
      <c r="G529" s="59">
        <f t="shared" si="92"/>
        <v>8.3952546296296296E-2</v>
      </c>
      <c r="H529" s="45">
        <v>26</v>
      </c>
      <c r="I529" s="11">
        <f t="shared" si="87"/>
        <v>3.354076959500451E-3</v>
      </c>
      <c r="J529" s="31">
        <f t="shared" si="88"/>
        <v>5</v>
      </c>
      <c r="K529" s="31">
        <f>IF(J529=0,0,IF(B529="F",VLOOKUP(I529,Barem!$G$2:$H$16,2,1),VLOOKUP(I529,Barem!$G$17:$H$31,2,1)))</f>
        <v>4</v>
      </c>
      <c r="L529" s="43">
        <v>5</v>
      </c>
      <c r="M529" s="93" t="s">
        <v>83</v>
      </c>
      <c r="N529" s="10">
        <f t="shared" si="86"/>
        <v>0.25</v>
      </c>
      <c r="O529" s="10">
        <f t="shared" si="86"/>
        <v>0.25</v>
      </c>
      <c r="P529" s="10">
        <f t="shared" si="86"/>
        <v>0.5</v>
      </c>
      <c r="Q529" s="33">
        <f>IF(B529="M",IF(AND(H529&gt;=200,H529&lt;500,I529&lt;Barem!$M$21),H529/1500,IF(AND(H529&gt;=500,H529&lt;750,I529&lt;Barem!$M$22),H529/1500,IF(AND(H529&gt;=750,H529&lt;1000,I529&lt;Barem!$M$23),H529/1500,IF(AND(H529&gt;=1000,H529&lt;1500,I529&lt;Barem!$M$24),H529/1500,IF(AND(H529&gt;=1500,H529&lt;2000,I529&lt;Barem!$M$25),H529/1500,IF(AND(H529&gt;=2000,H529&lt;3000,I529&lt;Barem!$M$26),H529/1500,IF(AND(H529&gt;=3000,I529&lt;Barem!$M$27),H529/1500,0))))))),IF(AND(H529&gt;=200,H529&lt;500,I529&lt;Barem!$N$21),H529/1500,IF(AND(H529&gt;=500,H529&lt;750,I529&lt;Barem!$N$22),H529/1500,IF(AND(H529&gt;=750,H529&lt;1000,I529&lt;Barem!$N$23),H529/1500,IF(AND(H529&gt;=1000,H529&lt;1500,I529&lt;Barem!$N$24),H529/1500,IF(AND(H529&gt;=1500,H529&lt;2000,I529&lt;Barem!$N$25),H529/1500,IF(AND(H529&gt;=2000,H529&lt;3000,I529&lt;Barem!$N$26),H529/1500,IF(AND(H529&gt;=3000,I529&lt;Barem!$N$27),H529/1500,0))))))))</f>
        <v>0</v>
      </c>
      <c r="R529" s="19">
        <f>IF(D529&gt;21,VLOOKUP(D529,Barem!$S$1:$T$141,2,1),0)</f>
        <v>0.2</v>
      </c>
      <c r="S529" s="102">
        <f>IF(D529&lt;1,0,IF(B529="F",VLOOKUP(I529,Barem!$W$2:$Y$13,2,1),VLOOKUP(I529,Barem!$W$14:$Y$25,2,1)))</f>
        <v>0</v>
      </c>
      <c r="T529" s="19">
        <f>VLOOKUP(A529,Participanti!A:C,3,0)</f>
        <v>0</v>
      </c>
      <c r="U529" s="17">
        <f t="shared" si="93"/>
        <v>4.95</v>
      </c>
      <c r="V529" s="49"/>
      <c r="W529" s="146"/>
      <c r="X529" s="104">
        <f t="shared" si="89"/>
        <v>5</v>
      </c>
      <c r="Y529" s="63">
        <f t="shared" si="90"/>
        <v>1</v>
      </c>
      <c r="Z529" s="103" t="str">
        <f>VLOOKUP(A529,Participanti!A:E,5,0)</f>
        <v>Silver</v>
      </c>
    </row>
    <row r="530" spans="1:26" x14ac:dyDescent="0.2">
      <c r="A530" s="42" t="s">
        <v>204</v>
      </c>
      <c r="B530" s="1" t="str">
        <f>VLOOKUP(A530,Participanti!A:B,2,0)</f>
        <v>M</v>
      </c>
      <c r="C530" s="61">
        <v>9</v>
      </c>
      <c r="D530" s="43">
        <v>10.01</v>
      </c>
      <c r="E530" s="44">
        <v>3.9224537037037037E-2</v>
      </c>
      <c r="F530" s="44">
        <v>3.9224537037037037E-2</v>
      </c>
      <c r="G530" s="59">
        <f t="shared" si="92"/>
        <v>3.9224537037037037E-2</v>
      </c>
      <c r="H530" s="45">
        <v>12</v>
      </c>
      <c r="I530" s="11">
        <f t="shared" si="87"/>
        <v>3.9185351685351684E-3</v>
      </c>
      <c r="J530" s="31">
        <f t="shared" si="88"/>
        <v>2.3833333333333333</v>
      </c>
      <c r="K530" s="31">
        <f>IF(J530=0,0,IF(B530="F",VLOOKUP(I530,Barem!$G$2:$H$16,2,1),VLOOKUP(I530,Barem!$G$17:$H$31,2,1)))</f>
        <v>3.25</v>
      </c>
      <c r="L530" s="43">
        <v>1.5</v>
      </c>
      <c r="M530" s="93" t="s">
        <v>82</v>
      </c>
      <c r="N530" s="10">
        <f t="shared" si="86"/>
        <v>0.5</v>
      </c>
      <c r="O530" s="10">
        <f t="shared" si="86"/>
        <v>0.25</v>
      </c>
      <c r="P530" s="10">
        <f t="shared" si="86"/>
        <v>0.25</v>
      </c>
      <c r="Q530" s="33">
        <f>IF(B530="M",IF(AND(H530&gt;=200,H530&lt;500,I530&lt;Barem!$M$21),H530/1500,IF(AND(H530&gt;=500,H530&lt;750,I530&lt;Barem!$M$22),H530/1500,IF(AND(H530&gt;=750,H530&lt;1000,I530&lt;Barem!$M$23),H530/1500,IF(AND(H530&gt;=1000,H530&lt;1500,I530&lt;Barem!$M$24),H530/1500,IF(AND(H530&gt;=1500,H530&lt;2000,I530&lt;Barem!$M$25),H530/1500,IF(AND(H530&gt;=2000,H530&lt;3000,I530&lt;Barem!$M$26),H530/1500,IF(AND(H530&gt;=3000,I530&lt;Barem!$M$27),H530/1500,0))))))),IF(AND(H530&gt;=200,H530&lt;500,I530&lt;Barem!$N$21),H530/1500,IF(AND(H530&gt;=500,H530&lt;750,I530&lt;Barem!$N$22),H530/1500,IF(AND(H530&gt;=750,H530&lt;1000,I530&lt;Barem!$N$23),H530/1500,IF(AND(H530&gt;=1000,H530&lt;1500,I530&lt;Barem!$N$24),H530/1500,IF(AND(H530&gt;=1500,H530&lt;2000,I530&lt;Barem!$N$25),H530/1500,IF(AND(H530&gt;=2000,H530&lt;3000,I530&lt;Barem!$N$26),H530/1500,IF(AND(H530&gt;=3000,I530&lt;Barem!$N$27),H530/1500,0))))))))</f>
        <v>0</v>
      </c>
      <c r="R530" s="19">
        <f>IF(D530&gt;21,VLOOKUP(D530,Barem!$S$1:$T$141,2,1),0)</f>
        <v>0</v>
      </c>
      <c r="S530" s="102">
        <f>IF(D530&lt;1,0,IF(B530="F",VLOOKUP(I530,Barem!$W$2:$Y$13,2,1),VLOOKUP(I530,Barem!$W$14:$Y$25,2,1)))</f>
        <v>0</v>
      </c>
      <c r="T530" s="19">
        <f>VLOOKUP(A530,Participanti!A:C,3,0)</f>
        <v>0</v>
      </c>
      <c r="U530" s="17">
        <f t="shared" si="93"/>
        <v>2.3791666666666664</v>
      </c>
      <c r="V530" s="49"/>
      <c r="W530" s="146"/>
      <c r="X530" s="104">
        <f t="shared" si="89"/>
        <v>5</v>
      </c>
      <c r="Y530" s="63">
        <f t="shared" si="90"/>
        <v>1</v>
      </c>
      <c r="Z530" s="103" t="str">
        <f>VLOOKUP(A530,Participanti!A:E,5,0)</f>
        <v>Silver</v>
      </c>
    </row>
    <row r="531" spans="1:26" x14ac:dyDescent="0.2">
      <c r="A531" s="42" t="s">
        <v>470</v>
      </c>
      <c r="B531" s="1" t="str">
        <f>VLOOKUP(A531,Participanti!A:B,2,0)</f>
        <v>M</v>
      </c>
      <c r="C531" s="61">
        <v>9</v>
      </c>
      <c r="D531" s="43">
        <v>15.21</v>
      </c>
      <c r="E531" s="44">
        <v>5.2175925925925924E-2</v>
      </c>
      <c r="F531" s="44">
        <v>5.2222222222222225E-2</v>
      </c>
      <c r="G531" s="59">
        <f t="shared" si="92"/>
        <v>5.2199074074074078E-2</v>
      </c>
      <c r="H531" s="45">
        <v>34</v>
      </c>
      <c r="I531" s="11">
        <f t="shared" si="87"/>
        <v>3.4318917865926416E-3</v>
      </c>
      <c r="J531" s="31">
        <f t="shared" si="88"/>
        <v>3.6214285714285714</v>
      </c>
      <c r="K531" s="31">
        <f>IF(J531=0,0,IF(B531="F",VLOOKUP(I531,Barem!$G$2:$H$16,2,1),VLOOKUP(I531,Barem!$G$17:$H$31,2,1)))</f>
        <v>4</v>
      </c>
      <c r="L531" s="43">
        <v>4</v>
      </c>
      <c r="M531" s="93" t="s">
        <v>80</v>
      </c>
      <c r="N531" s="10">
        <f t="shared" si="86"/>
        <v>0.25</v>
      </c>
      <c r="O531" s="10">
        <f t="shared" si="86"/>
        <v>0.5</v>
      </c>
      <c r="P531" s="10">
        <f t="shared" si="86"/>
        <v>0.25</v>
      </c>
      <c r="Q531" s="33">
        <f>IF(B531="M",IF(AND(H531&gt;=200,H531&lt;500,I531&lt;Barem!$M$21),H531/1500,IF(AND(H531&gt;=500,H531&lt;750,I531&lt;Barem!$M$22),H531/1500,IF(AND(H531&gt;=750,H531&lt;1000,I531&lt;Barem!$M$23),H531/1500,IF(AND(H531&gt;=1000,H531&lt;1500,I531&lt;Barem!$M$24),H531/1500,IF(AND(H531&gt;=1500,H531&lt;2000,I531&lt;Barem!$M$25),H531/1500,IF(AND(H531&gt;=2000,H531&lt;3000,I531&lt;Barem!$M$26),H531/1500,IF(AND(H531&gt;=3000,I531&lt;Barem!$M$27),H531/1500,0))))))),IF(AND(H531&gt;=200,H531&lt;500,I531&lt;Barem!$N$21),H531/1500,IF(AND(H531&gt;=500,H531&lt;750,I531&lt;Barem!$N$22),H531/1500,IF(AND(H531&gt;=750,H531&lt;1000,I531&lt;Barem!$N$23),H531/1500,IF(AND(H531&gt;=1000,H531&lt;1500,I531&lt;Barem!$N$24),H531/1500,IF(AND(H531&gt;=1500,H531&lt;2000,I531&lt;Barem!$N$25),H531/1500,IF(AND(H531&gt;=2000,H531&lt;3000,I531&lt;Barem!$N$26),H531/1500,IF(AND(H531&gt;=3000,I531&lt;Barem!$N$27),H531/1500,0))))))))</f>
        <v>0</v>
      </c>
      <c r="R531" s="19">
        <f>IF(D531&gt;21,VLOOKUP(D531,Barem!$S$1:$T$141,2,1),0)</f>
        <v>0</v>
      </c>
      <c r="S531" s="102">
        <f>IF(D531&lt;1,0,IF(B531="F",VLOOKUP(I531,Barem!$W$2:$Y$13,2,1),VLOOKUP(I531,Barem!$W$14:$Y$25,2,1)))</f>
        <v>0</v>
      </c>
      <c r="T531" s="19">
        <f>VLOOKUP(A531,Participanti!A:C,3,0)</f>
        <v>0</v>
      </c>
      <c r="U531" s="17">
        <f t="shared" si="93"/>
        <v>3.905357142857143</v>
      </c>
      <c r="V531" s="49"/>
      <c r="W531" s="146"/>
      <c r="X531" s="104">
        <f t="shared" si="89"/>
        <v>3</v>
      </c>
      <c r="Y531" s="63">
        <f t="shared" si="90"/>
        <v>1</v>
      </c>
      <c r="Z531" s="103" t="str">
        <f>VLOOKUP(A531,Participanti!A:E,5,0)</f>
        <v>Silver</v>
      </c>
    </row>
    <row r="532" spans="1:26" x14ac:dyDescent="0.2">
      <c r="A532" s="42" t="s">
        <v>325</v>
      </c>
      <c r="B532" s="1" t="str">
        <f>VLOOKUP(A532,Participanti!A:B,2,0)</f>
        <v>M</v>
      </c>
      <c r="C532" s="61">
        <v>9</v>
      </c>
      <c r="D532" s="43">
        <v>19.329999999999998</v>
      </c>
      <c r="E532" s="44">
        <v>7.9131944444444449E-2</v>
      </c>
      <c r="F532" s="44">
        <v>7.9212962962962957E-2</v>
      </c>
      <c r="G532" s="59">
        <f t="shared" si="92"/>
        <v>7.917245370370371E-2</v>
      </c>
      <c r="H532" s="45">
        <v>664</v>
      </c>
      <c r="I532" s="11">
        <f t="shared" si="87"/>
        <v>4.0958330938284382E-3</v>
      </c>
      <c r="J532" s="31">
        <f t="shared" si="88"/>
        <v>4.602380952380952</v>
      </c>
      <c r="K532" s="31">
        <f>IF(J532=0,0,IF(B532="F",VLOOKUP(I532,Barem!$G$2:$H$16,2,1),VLOOKUP(I532,Barem!$G$17:$H$31,2,1)))</f>
        <v>3</v>
      </c>
      <c r="L532" s="43">
        <v>3.75</v>
      </c>
      <c r="M532" s="93" t="s">
        <v>80</v>
      </c>
      <c r="N532" s="10">
        <f t="shared" si="86"/>
        <v>0.25</v>
      </c>
      <c r="O532" s="10">
        <f t="shared" si="86"/>
        <v>0.5</v>
      </c>
      <c r="P532" s="10">
        <f t="shared" si="86"/>
        <v>0.25</v>
      </c>
      <c r="Q532" s="33">
        <f>IF(B532="M",IF(AND(H532&gt;=200,H532&lt;500,I532&lt;Barem!$M$21),H532/1500,IF(AND(H532&gt;=500,H532&lt;750,I532&lt;Barem!$M$22),H532/1500,IF(AND(H532&gt;=750,H532&lt;1000,I532&lt;Barem!$M$23),H532/1500,IF(AND(H532&gt;=1000,H532&lt;1500,I532&lt;Barem!$M$24),H532/1500,IF(AND(H532&gt;=1500,H532&lt;2000,I532&lt;Barem!$M$25),H532/1500,IF(AND(H532&gt;=2000,H532&lt;3000,I532&lt;Barem!$M$26),H532/1500,IF(AND(H532&gt;=3000,I532&lt;Barem!$M$27),H532/1500,0))))))),IF(AND(H532&gt;=200,H532&lt;500,I532&lt;Barem!$N$21),H532/1500,IF(AND(H532&gt;=500,H532&lt;750,I532&lt;Barem!$N$22),H532/1500,IF(AND(H532&gt;=750,H532&lt;1000,I532&lt;Barem!$N$23),H532/1500,IF(AND(H532&gt;=1000,H532&lt;1500,I532&lt;Barem!$N$24),H532/1500,IF(AND(H532&gt;=1500,H532&lt;2000,I532&lt;Barem!$N$25),H532/1500,IF(AND(H532&gt;=2000,H532&lt;3000,I532&lt;Barem!$N$26),H532/1500,IF(AND(H532&gt;=3000,I532&lt;Barem!$N$27),H532/1500,0))))))))</f>
        <v>0.44266666666666665</v>
      </c>
      <c r="R532" s="19">
        <f>IF(D532&gt;21,VLOOKUP(D532,Barem!$S$1:$T$141,2,1),0)</f>
        <v>0</v>
      </c>
      <c r="S532" s="102">
        <f>IF(D532&lt;1,0,IF(B532="F",VLOOKUP(I532,Barem!$W$2:$Y$13,2,1),VLOOKUP(I532,Barem!$W$14:$Y$25,2,1)))</f>
        <v>0</v>
      </c>
      <c r="T532" s="19">
        <f>VLOOKUP(A532,Participanti!A:C,3,0)</f>
        <v>0</v>
      </c>
      <c r="U532" s="17">
        <f t="shared" si="93"/>
        <v>4.0307619047619045</v>
      </c>
      <c r="V532" s="49"/>
      <c r="W532" s="146"/>
      <c r="X532" s="104">
        <f t="shared" si="89"/>
        <v>5</v>
      </c>
      <c r="Y532" s="63">
        <f t="shared" si="90"/>
        <v>1</v>
      </c>
      <c r="Z532" s="103" t="str">
        <f>VLOOKUP(A532,Participanti!A:E,5,0)</f>
        <v>Silver</v>
      </c>
    </row>
    <row r="533" spans="1:26" x14ac:dyDescent="0.2">
      <c r="A533" s="42" t="s">
        <v>174</v>
      </c>
      <c r="B533" s="1" t="str">
        <f>VLOOKUP(A533,Participanti!A:B,2,0)</f>
        <v>M</v>
      </c>
      <c r="C533" s="61">
        <v>9</v>
      </c>
      <c r="D533" s="43">
        <v>12.34</v>
      </c>
      <c r="E533" s="44">
        <v>4.3032407407407408E-2</v>
      </c>
      <c r="F533" s="44">
        <v>4.3078703703703702E-2</v>
      </c>
      <c r="G533" s="59">
        <f t="shared" si="92"/>
        <v>4.3055555555555555E-2</v>
      </c>
      <c r="H533" s="45">
        <v>35</v>
      </c>
      <c r="I533" s="11">
        <f t="shared" si="87"/>
        <v>3.4891049882946157E-3</v>
      </c>
      <c r="J533" s="31">
        <f t="shared" si="88"/>
        <v>2.9380952380952379</v>
      </c>
      <c r="K533" s="31">
        <f>IF(J533=0,0,IF(B533="F",VLOOKUP(I533,Barem!$G$2:$H$16,2,1),VLOOKUP(I533,Barem!$G$17:$H$31,2,1)))</f>
        <v>3.75</v>
      </c>
      <c r="L533" s="43">
        <v>4</v>
      </c>
      <c r="M533" s="93" t="s">
        <v>83</v>
      </c>
      <c r="N533" s="10">
        <f t="shared" si="86"/>
        <v>0.25</v>
      </c>
      <c r="O533" s="10">
        <f t="shared" si="86"/>
        <v>0.25</v>
      </c>
      <c r="P533" s="10">
        <f t="shared" si="86"/>
        <v>0.5</v>
      </c>
      <c r="Q533" s="33">
        <f>IF(B533="M",IF(AND(H533&gt;=200,H533&lt;500,I533&lt;Barem!$M$21),H533/1500,IF(AND(H533&gt;=500,H533&lt;750,I533&lt;Barem!$M$22),H533/1500,IF(AND(H533&gt;=750,H533&lt;1000,I533&lt;Barem!$M$23),H533/1500,IF(AND(H533&gt;=1000,H533&lt;1500,I533&lt;Barem!$M$24),H533/1500,IF(AND(H533&gt;=1500,H533&lt;2000,I533&lt;Barem!$M$25),H533/1500,IF(AND(H533&gt;=2000,H533&lt;3000,I533&lt;Barem!$M$26),H533/1500,IF(AND(H533&gt;=3000,I533&lt;Barem!$M$27),H533/1500,0))))))),IF(AND(H533&gt;=200,H533&lt;500,I533&lt;Barem!$N$21),H533/1500,IF(AND(H533&gt;=500,H533&lt;750,I533&lt;Barem!$N$22),H533/1500,IF(AND(H533&gt;=750,H533&lt;1000,I533&lt;Barem!$N$23),H533/1500,IF(AND(H533&gt;=1000,H533&lt;1500,I533&lt;Barem!$N$24),H533/1500,IF(AND(H533&gt;=1500,H533&lt;2000,I533&lt;Barem!$N$25),H533/1500,IF(AND(H533&gt;=2000,H533&lt;3000,I533&lt;Barem!$N$26),H533/1500,IF(AND(H533&gt;=3000,I533&lt;Barem!$N$27),H533/1500,0))))))))</f>
        <v>0</v>
      </c>
      <c r="R533" s="19">
        <f>IF(D533&gt;21,VLOOKUP(D533,Barem!$S$1:$T$141,2,1),0)</f>
        <v>0</v>
      </c>
      <c r="S533" s="102">
        <f>IF(D533&lt;1,0,IF(B533="F",VLOOKUP(I533,Barem!$W$2:$Y$13,2,1),VLOOKUP(I533,Barem!$W$14:$Y$25,2,1)))</f>
        <v>0</v>
      </c>
      <c r="T533" s="19">
        <f>VLOOKUP(A533,Participanti!A:C,3,0)</f>
        <v>0</v>
      </c>
      <c r="U533" s="17">
        <f t="shared" si="93"/>
        <v>3.6720238095238096</v>
      </c>
      <c r="V533" s="49"/>
      <c r="W533" s="146"/>
      <c r="X533" s="104">
        <f t="shared" si="89"/>
        <v>5</v>
      </c>
      <c r="Y533" s="63">
        <f t="shared" si="90"/>
        <v>1</v>
      </c>
      <c r="Z533" s="103" t="str">
        <f>VLOOKUP(A533,Participanti!A:E,5,0)</f>
        <v>Silver</v>
      </c>
    </row>
    <row r="534" spans="1:26" x14ac:dyDescent="0.2">
      <c r="A534" s="42" t="s">
        <v>483</v>
      </c>
      <c r="B534" s="1" t="str">
        <f>VLOOKUP(A534,Participanti!A:B,2,0)</f>
        <v>M</v>
      </c>
      <c r="C534" s="61">
        <v>9</v>
      </c>
      <c r="D534" s="43">
        <v>37.01</v>
      </c>
      <c r="E534" s="44">
        <v>0.13028935185185186</v>
      </c>
      <c r="F534" s="44">
        <v>0.1325925925925926</v>
      </c>
      <c r="G534" s="59">
        <f t="shared" si="92"/>
        <v>0.13144097222222223</v>
      </c>
      <c r="H534" s="45">
        <v>180</v>
      </c>
      <c r="I534" s="11">
        <f t="shared" si="87"/>
        <v>3.5514988441562347E-3</v>
      </c>
      <c r="J534" s="31">
        <f t="shared" si="88"/>
        <v>5</v>
      </c>
      <c r="K534" s="31">
        <f>IF(J534=0,0,IF(B534="F",VLOOKUP(I534,Barem!$G$2:$H$16,2,1),VLOOKUP(I534,Barem!$G$17:$H$31,2,1)))</f>
        <v>3.75</v>
      </c>
      <c r="L534" s="43">
        <v>4.25</v>
      </c>
      <c r="M534" s="93" t="s">
        <v>80</v>
      </c>
      <c r="N534" s="10">
        <f t="shared" si="86"/>
        <v>0.25</v>
      </c>
      <c r="O534" s="10">
        <f t="shared" si="86"/>
        <v>0.5</v>
      </c>
      <c r="P534" s="10">
        <f t="shared" si="86"/>
        <v>0.25</v>
      </c>
      <c r="Q534" s="33">
        <f>IF(B534="M",IF(AND(H534&gt;=200,H534&lt;500,I534&lt;Barem!$M$21),H534/1500,IF(AND(H534&gt;=500,H534&lt;750,I534&lt;Barem!$M$22),H534/1500,IF(AND(H534&gt;=750,H534&lt;1000,I534&lt;Barem!$M$23),H534/1500,IF(AND(H534&gt;=1000,H534&lt;1500,I534&lt;Barem!$M$24),H534/1500,IF(AND(H534&gt;=1500,H534&lt;2000,I534&lt;Barem!$M$25),H534/1500,IF(AND(H534&gt;=2000,H534&lt;3000,I534&lt;Barem!$M$26),H534/1500,IF(AND(H534&gt;=3000,I534&lt;Barem!$M$27),H534/1500,0))))))),IF(AND(H534&gt;=200,H534&lt;500,I534&lt;Barem!$N$21),H534/1500,IF(AND(H534&gt;=500,H534&lt;750,I534&lt;Barem!$N$22),H534/1500,IF(AND(H534&gt;=750,H534&lt;1000,I534&lt;Barem!$N$23),H534/1500,IF(AND(H534&gt;=1000,H534&lt;1500,I534&lt;Barem!$N$24),H534/1500,IF(AND(H534&gt;=1500,H534&lt;2000,I534&lt;Barem!$N$25),H534/1500,IF(AND(H534&gt;=2000,H534&lt;3000,I534&lt;Barem!$N$26),H534/1500,IF(AND(H534&gt;=3000,I534&lt;Barem!$N$27),H534/1500,0))))))))</f>
        <v>0</v>
      </c>
      <c r="R534" s="19">
        <f>IF(D534&gt;21,VLOOKUP(D534,Barem!$S$1:$T$141,2,1),0)</f>
        <v>0.8</v>
      </c>
      <c r="S534" s="102">
        <f>IF(D534&lt;1,0,IF(B534="F",VLOOKUP(I534,Barem!$W$2:$Y$13,2,1),VLOOKUP(I534,Barem!$W$14:$Y$25,2,1)))</f>
        <v>0</v>
      </c>
      <c r="T534" s="19">
        <f>VLOOKUP(A534,Participanti!A:C,3,0)</f>
        <v>0</v>
      </c>
      <c r="U534" s="17">
        <f t="shared" si="93"/>
        <v>4.9874999999999998</v>
      </c>
      <c r="V534" s="49"/>
      <c r="W534" s="146"/>
      <c r="X534" s="104">
        <f t="shared" si="89"/>
        <v>5</v>
      </c>
      <c r="Y534" s="63">
        <f t="shared" si="90"/>
        <v>1</v>
      </c>
      <c r="Z534" s="103" t="str">
        <f>VLOOKUP(A534,Participanti!A:E,5,0)</f>
        <v>Silver</v>
      </c>
    </row>
    <row r="535" spans="1:26" x14ac:dyDescent="0.2">
      <c r="A535" s="42" t="s">
        <v>206</v>
      </c>
      <c r="B535" s="1" t="str">
        <f>VLOOKUP(A535,Participanti!A:B,2,0)</f>
        <v>M</v>
      </c>
      <c r="C535" s="61">
        <v>9</v>
      </c>
      <c r="D535" s="43">
        <v>10.039999999999999</v>
      </c>
      <c r="E535" s="44">
        <v>3.0185185185185186E-2</v>
      </c>
      <c r="F535" s="44">
        <v>3.0648148148148147E-2</v>
      </c>
      <c r="G535" s="59">
        <f t="shared" si="92"/>
        <v>3.0416666666666668E-2</v>
      </c>
      <c r="H535" s="45">
        <v>17</v>
      </c>
      <c r="I535" s="11">
        <f t="shared" si="87"/>
        <v>3.0295484727755648E-3</v>
      </c>
      <c r="J535" s="31">
        <f t="shared" si="88"/>
        <v>2.39047619047619</v>
      </c>
      <c r="K535" s="31">
        <f>IF(J535=0,0,IF(B535="F",VLOOKUP(I535,Barem!$G$2:$H$16,2,1),VLOOKUP(I535,Barem!$G$17:$H$31,2,1)))</f>
        <v>4.5</v>
      </c>
      <c r="L535" s="43">
        <v>4.75</v>
      </c>
      <c r="M535" s="93" t="s">
        <v>80</v>
      </c>
      <c r="N535" s="10">
        <f t="shared" si="86"/>
        <v>0.25</v>
      </c>
      <c r="O535" s="10">
        <f t="shared" si="86"/>
        <v>0.5</v>
      </c>
      <c r="P535" s="10">
        <f t="shared" si="86"/>
        <v>0.25</v>
      </c>
      <c r="Q535" s="33">
        <f>IF(B535="M",IF(AND(H535&gt;=200,H535&lt;500,I535&lt;Barem!$M$21),H535/1500,IF(AND(H535&gt;=500,H535&lt;750,I535&lt;Barem!$M$22),H535/1500,IF(AND(H535&gt;=750,H535&lt;1000,I535&lt;Barem!$M$23),H535/1500,IF(AND(H535&gt;=1000,H535&lt;1500,I535&lt;Barem!$M$24),H535/1500,IF(AND(H535&gt;=1500,H535&lt;2000,I535&lt;Barem!$M$25),H535/1500,IF(AND(H535&gt;=2000,H535&lt;3000,I535&lt;Barem!$M$26),H535/1500,IF(AND(H535&gt;=3000,I535&lt;Barem!$M$27),H535/1500,0))))))),IF(AND(H535&gt;=200,H535&lt;500,I535&lt;Barem!$N$21),H535/1500,IF(AND(H535&gt;=500,H535&lt;750,I535&lt;Barem!$N$22),H535/1500,IF(AND(H535&gt;=750,H535&lt;1000,I535&lt;Barem!$N$23),H535/1500,IF(AND(H535&gt;=1000,H535&lt;1500,I535&lt;Barem!$N$24),H535/1500,IF(AND(H535&gt;=1500,H535&lt;2000,I535&lt;Barem!$N$25),H535/1500,IF(AND(H535&gt;=2000,H535&lt;3000,I535&lt;Barem!$N$26),H535/1500,IF(AND(H535&gt;=3000,I535&lt;Barem!$N$27),H535/1500,0))))))))</f>
        <v>0</v>
      </c>
      <c r="R535" s="19">
        <f>IF(D535&gt;21,VLOOKUP(D535,Barem!$S$1:$T$141,2,1),0)</f>
        <v>0</v>
      </c>
      <c r="S535" s="102">
        <f>IF(D535&lt;1,0,IF(B535="F",VLOOKUP(I535,Barem!$W$2:$Y$13,2,1),VLOOKUP(I535,Barem!$W$14:$Y$25,2,1)))</f>
        <v>0</v>
      </c>
      <c r="T535" s="19">
        <f>VLOOKUP(A535,Participanti!A:C,3,0)</f>
        <v>0</v>
      </c>
      <c r="U535" s="17">
        <f t="shared" ref="U535:U597" si="94">IF(H535&lt;0,0,J535*N535+K535*O535+L535*P535+Q535+R535+S535+T535)</f>
        <v>4.0351190476190473</v>
      </c>
      <c r="V535" s="49"/>
      <c r="W535" s="146"/>
      <c r="X535" s="104">
        <f t="shared" si="89"/>
        <v>5</v>
      </c>
      <c r="Y535" s="63">
        <f t="shared" si="90"/>
        <v>1</v>
      </c>
      <c r="Z535" s="103" t="str">
        <f>VLOOKUP(A535,Participanti!A:E,5,0)</f>
        <v>Silver</v>
      </c>
    </row>
    <row r="536" spans="1:26" x14ac:dyDescent="0.2">
      <c r="A536" s="42" t="s">
        <v>395</v>
      </c>
      <c r="B536" s="1" t="str">
        <f>VLOOKUP(A536,Participanti!A:B,2,0)</f>
        <v>M</v>
      </c>
      <c r="C536" s="61">
        <v>9</v>
      </c>
      <c r="D536" s="43">
        <v>10.029999999999999</v>
      </c>
      <c r="E536" s="44">
        <v>3.0682870370370371E-2</v>
      </c>
      <c r="F536" s="44">
        <v>3.0682870370370371E-2</v>
      </c>
      <c r="G536" s="59">
        <f t="shared" si="92"/>
        <v>3.0682870370370371E-2</v>
      </c>
      <c r="H536" s="45">
        <v>9</v>
      </c>
      <c r="I536" s="11">
        <f t="shared" ref="I536:I598" si="95">G536/D536</f>
        <v>3.0591097079132974E-3</v>
      </c>
      <c r="J536" s="31">
        <f t="shared" ref="J536:J598" si="96">IF(B536="F",IF(D536&lt;2.5,0,IF(D536&gt;19.99,5,D536/4)),IF(D536&lt;3,0, IF(D536&gt;20.99,5,D536/4.2)))</f>
        <v>2.388095238095238</v>
      </c>
      <c r="K536" s="31">
        <f>IF(J536=0,0,IF(B536="F",VLOOKUP(I536,Barem!$G$2:$H$16,2,1),VLOOKUP(I536,Barem!$G$17:$H$31,2,1)))</f>
        <v>4.5</v>
      </c>
      <c r="L536" s="43">
        <v>1.75</v>
      </c>
      <c r="M536" s="93" t="s">
        <v>80</v>
      </c>
      <c r="N536" s="10">
        <f t="shared" si="86"/>
        <v>0.25</v>
      </c>
      <c r="O536" s="10">
        <f t="shared" si="86"/>
        <v>0.5</v>
      </c>
      <c r="P536" s="10">
        <f t="shared" si="86"/>
        <v>0.25</v>
      </c>
      <c r="Q536" s="33">
        <f>IF(B536="M",IF(AND(H536&gt;=200,H536&lt;500,I536&lt;Barem!$M$21),H536/1500,IF(AND(H536&gt;=500,H536&lt;750,I536&lt;Barem!$M$22),H536/1500,IF(AND(H536&gt;=750,H536&lt;1000,I536&lt;Barem!$M$23),H536/1500,IF(AND(H536&gt;=1000,H536&lt;1500,I536&lt;Barem!$M$24),H536/1500,IF(AND(H536&gt;=1500,H536&lt;2000,I536&lt;Barem!$M$25),H536/1500,IF(AND(H536&gt;=2000,H536&lt;3000,I536&lt;Barem!$M$26),H536/1500,IF(AND(H536&gt;=3000,I536&lt;Barem!$M$27),H536/1500,0))))))),IF(AND(H536&gt;=200,H536&lt;500,I536&lt;Barem!$N$21),H536/1500,IF(AND(H536&gt;=500,H536&lt;750,I536&lt;Barem!$N$22),H536/1500,IF(AND(H536&gt;=750,H536&lt;1000,I536&lt;Barem!$N$23),H536/1500,IF(AND(H536&gt;=1000,H536&lt;1500,I536&lt;Barem!$N$24),H536/1500,IF(AND(H536&gt;=1500,H536&lt;2000,I536&lt;Barem!$N$25),H536/1500,IF(AND(H536&gt;=2000,H536&lt;3000,I536&lt;Barem!$N$26),H536/1500,IF(AND(H536&gt;=3000,I536&lt;Barem!$N$27),H536/1500,0))))))))</f>
        <v>0</v>
      </c>
      <c r="R536" s="19">
        <f>IF(D536&gt;21,VLOOKUP(D536,Barem!$S$1:$T$141,2,1),0)</f>
        <v>0</v>
      </c>
      <c r="S536" s="102">
        <f>IF(D536&lt;1,0,IF(B536="F",VLOOKUP(I536,Barem!$W$2:$Y$13,2,1),VLOOKUP(I536,Barem!$W$14:$Y$25,2,1)))</f>
        <v>0</v>
      </c>
      <c r="T536" s="19">
        <f>VLOOKUP(A536,Participanti!A:C,3,0)</f>
        <v>0</v>
      </c>
      <c r="U536" s="17">
        <f t="shared" si="94"/>
        <v>3.2845238095238094</v>
      </c>
      <c r="V536" s="49"/>
      <c r="W536" s="146"/>
      <c r="X536" s="104">
        <f t="shared" si="89"/>
        <v>5</v>
      </c>
      <c r="Y536" s="63">
        <f t="shared" si="90"/>
        <v>1</v>
      </c>
      <c r="Z536" s="103" t="str">
        <f>VLOOKUP(A536,Participanti!A:E,5,0)</f>
        <v>Silver</v>
      </c>
    </row>
    <row r="537" spans="1:26" x14ac:dyDescent="0.2">
      <c r="A537" s="42" t="s">
        <v>207</v>
      </c>
      <c r="B537" s="1" t="str">
        <f>VLOOKUP(A537,Participanti!A:B,2,0)</f>
        <v>M</v>
      </c>
      <c r="C537" s="61">
        <v>9</v>
      </c>
      <c r="D537" s="43">
        <v>12.28</v>
      </c>
      <c r="E537" s="44">
        <v>4.6481481481481485E-2</v>
      </c>
      <c r="F537" s="44">
        <v>4.821759259259259E-2</v>
      </c>
      <c r="G537" s="59">
        <f t="shared" si="92"/>
        <v>4.7349537037037037E-2</v>
      </c>
      <c r="H537" s="45">
        <v>64</v>
      </c>
      <c r="I537" s="11">
        <f t="shared" si="95"/>
        <v>3.855825491615394E-3</v>
      </c>
      <c r="J537" s="31">
        <f t="shared" si="96"/>
        <v>2.9238095238095236</v>
      </c>
      <c r="K537" s="31">
        <f>IF(J537=0,0,IF(B537="F",VLOOKUP(I537,Barem!$G$2:$H$16,2,1),VLOOKUP(I537,Barem!$G$17:$H$31,2,1)))</f>
        <v>3.25</v>
      </c>
      <c r="L537" s="43">
        <v>2.5</v>
      </c>
      <c r="M537" s="93" t="s">
        <v>80</v>
      </c>
      <c r="N537" s="10">
        <f t="shared" si="86"/>
        <v>0.25</v>
      </c>
      <c r="O537" s="10">
        <f t="shared" si="86"/>
        <v>0.5</v>
      </c>
      <c r="P537" s="10">
        <f t="shared" si="86"/>
        <v>0.25</v>
      </c>
      <c r="Q537" s="33">
        <f>IF(B537="M",IF(AND(H537&gt;=200,H537&lt;500,I537&lt;Barem!$M$21),H537/1500,IF(AND(H537&gt;=500,H537&lt;750,I537&lt;Barem!$M$22),H537/1500,IF(AND(H537&gt;=750,H537&lt;1000,I537&lt;Barem!$M$23),H537/1500,IF(AND(H537&gt;=1000,H537&lt;1500,I537&lt;Barem!$M$24),H537/1500,IF(AND(H537&gt;=1500,H537&lt;2000,I537&lt;Barem!$M$25),H537/1500,IF(AND(H537&gt;=2000,H537&lt;3000,I537&lt;Barem!$M$26),H537/1500,IF(AND(H537&gt;=3000,I537&lt;Barem!$M$27),H537/1500,0))))))),IF(AND(H537&gt;=200,H537&lt;500,I537&lt;Barem!$N$21),H537/1500,IF(AND(H537&gt;=500,H537&lt;750,I537&lt;Barem!$N$22),H537/1500,IF(AND(H537&gt;=750,H537&lt;1000,I537&lt;Barem!$N$23),H537/1500,IF(AND(H537&gt;=1000,H537&lt;1500,I537&lt;Barem!$N$24),H537/1500,IF(AND(H537&gt;=1500,H537&lt;2000,I537&lt;Barem!$N$25),H537/1500,IF(AND(H537&gt;=2000,H537&lt;3000,I537&lt;Barem!$N$26),H537/1500,IF(AND(H537&gt;=3000,I537&lt;Barem!$N$27),H537/1500,0))))))))</f>
        <v>0</v>
      </c>
      <c r="R537" s="19">
        <f>IF(D537&gt;21,VLOOKUP(D537,Barem!$S$1:$T$141,2,1),0)</f>
        <v>0</v>
      </c>
      <c r="S537" s="102">
        <f>IF(D537&lt;1,0,IF(B537="F",VLOOKUP(I537,Barem!$W$2:$Y$13,2,1),VLOOKUP(I537,Barem!$W$14:$Y$25,2,1)))</f>
        <v>0</v>
      </c>
      <c r="T537" s="19">
        <f>VLOOKUP(A537,Participanti!A:C,3,0)</f>
        <v>0.4</v>
      </c>
      <c r="U537" s="17">
        <f t="shared" si="94"/>
        <v>3.3809523809523809</v>
      </c>
      <c r="V537" s="49"/>
      <c r="W537" s="146"/>
      <c r="X537" s="104">
        <f t="shared" si="89"/>
        <v>5</v>
      </c>
      <c r="Y537" s="63">
        <f t="shared" si="90"/>
        <v>1</v>
      </c>
      <c r="Z537" s="103" t="str">
        <f>VLOOKUP(A537,Participanti!A:E,5,0)</f>
        <v>Silver</v>
      </c>
    </row>
    <row r="538" spans="1:26" x14ac:dyDescent="0.2">
      <c r="A538" s="42" t="s">
        <v>399</v>
      </c>
      <c r="B538" s="1" t="str">
        <f>VLOOKUP(A538,Participanti!A:B,2,0)</f>
        <v>M</v>
      </c>
      <c r="C538" s="61">
        <v>9</v>
      </c>
      <c r="D538" s="43">
        <v>11.9</v>
      </c>
      <c r="E538" s="44">
        <v>4.431712962962963E-2</v>
      </c>
      <c r="F538" s="44">
        <v>4.4409722222222225E-2</v>
      </c>
      <c r="G538" s="59">
        <f t="shared" si="92"/>
        <v>4.4363425925925931E-2</v>
      </c>
      <c r="H538" s="186">
        <v>3</v>
      </c>
      <c r="I538" s="11">
        <f t="shared" si="95"/>
        <v>3.7280189853719269E-3</v>
      </c>
      <c r="J538" s="31">
        <f t="shared" si="96"/>
        <v>2.8333333333333335</v>
      </c>
      <c r="K538" s="31">
        <f>IF(J538=0,0,IF(B538="F",VLOOKUP(I538,Barem!$G$2:$H$16,2,1),VLOOKUP(I538,Barem!$G$17:$H$31,2,1)))</f>
        <v>3.5</v>
      </c>
      <c r="L538" s="43">
        <v>2</v>
      </c>
      <c r="M538" s="93" t="s">
        <v>80</v>
      </c>
      <c r="N538" s="10">
        <f t="shared" ref="N538:P600" si="97">IF($M538=N$1,50%,25%)</f>
        <v>0.25</v>
      </c>
      <c r="O538" s="10">
        <f t="shared" si="97"/>
        <v>0.5</v>
      </c>
      <c r="P538" s="10">
        <f t="shared" si="97"/>
        <v>0.25</v>
      </c>
      <c r="Q538" s="33">
        <f>IF(B538="M",IF(AND(H538&gt;=200,H538&lt;500,I538&lt;Barem!$M$21),H538/1500,IF(AND(H538&gt;=500,H538&lt;750,I538&lt;Barem!$M$22),H538/1500,IF(AND(H538&gt;=750,H538&lt;1000,I538&lt;Barem!$M$23),H538/1500,IF(AND(H538&gt;=1000,H538&lt;1500,I538&lt;Barem!$M$24),H538/1500,IF(AND(H538&gt;=1500,H538&lt;2000,I538&lt;Barem!$M$25),H538/1500,IF(AND(H538&gt;=2000,H538&lt;3000,I538&lt;Barem!$M$26),H538/1500,IF(AND(H538&gt;=3000,I538&lt;Barem!$M$27),H538/1500,0))))))),IF(AND(H538&gt;=200,H538&lt;500,I538&lt;Barem!$N$21),H538/1500,IF(AND(H538&gt;=500,H538&lt;750,I538&lt;Barem!$N$22),H538/1500,IF(AND(H538&gt;=750,H538&lt;1000,I538&lt;Barem!$N$23),H538/1500,IF(AND(H538&gt;=1000,H538&lt;1500,I538&lt;Barem!$N$24),H538/1500,IF(AND(H538&gt;=1500,H538&lt;2000,I538&lt;Barem!$N$25),H538/1500,IF(AND(H538&gt;=2000,H538&lt;3000,I538&lt;Barem!$N$26),H538/1500,IF(AND(H538&gt;=3000,I538&lt;Barem!$N$27),H538/1500,0))))))))</f>
        <v>0</v>
      </c>
      <c r="R538" s="19">
        <f>IF(D538&gt;21,VLOOKUP(D538,Barem!$S$1:$T$141,2,1),0)</f>
        <v>0</v>
      </c>
      <c r="S538" s="102">
        <f>IF(D538&lt;1,0,IF(B538="F",VLOOKUP(I538,Barem!$W$2:$Y$13,2,1),VLOOKUP(I538,Barem!$W$14:$Y$25,2,1)))</f>
        <v>0</v>
      </c>
      <c r="T538" s="19">
        <f>VLOOKUP(A538,Participanti!A:C,3,0)</f>
        <v>0.4</v>
      </c>
      <c r="U538" s="17">
        <f t="shared" si="94"/>
        <v>3.3583333333333334</v>
      </c>
      <c r="V538" s="49"/>
      <c r="W538" s="146"/>
      <c r="X538" s="104">
        <f t="shared" si="89"/>
        <v>5</v>
      </c>
      <c r="Y538" s="63">
        <f t="shared" si="90"/>
        <v>1</v>
      </c>
      <c r="Z538" s="103" t="str">
        <f>VLOOKUP(A538,Participanti!A:E,5,0)</f>
        <v>Bronze</v>
      </c>
    </row>
    <row r="539" spans="1:26" x14ac:dyDescent="0.2">
      <c r="A539" s="42" t="s">
        <v>520</v>
      </c>
      <c r="B539" s="1" t="str">
        <f>VLOOKUP(A539,Participanti!A:B,2,0)</f>
        <v>F</v>
      </c>
      <c r="C539" s="61">
        <v>9</v>
      </c>
      <c r="D539" s="43">
        <v>8.35</v>
      </c>
      <c r="E539" s="44">
        <v>4.4444444444444446E-2</v>
      </c>
      <c r="F539" s="44">
        <v>4.4965277777777778E-2</v>
      </c>
      <c r="G539" s="59">
        <f t="shared" si="92"/>
        <v>4.4704861111111112E-2</v>
      </c>
      <c r="H539" s="186">
        <v>23</v>
      </c>
      <c r="I539" s="11">
        <f t="shared" si="95"/>
        <v>5.3538755821689954E-3</v>
      </c>
      <c r="J539" s="31">
        <f t="shared" si="96"/>
        <v>2.0874999999999999</v>
      </c>
      <c r="K539" s="31">
        <f>IF(J539=0,0,IF(B539="F",VLOOKUP(I539,Barem!$G$2:$H$16,2,1),VLOOKUP(I539,Barem!$G$17:$H$31,2,1)))</f>
        <v>0.5</v>
      </c>
      <c r="L539" s="43">
        <v>0.25</v>
      </c>
      <c r="M539" s="93" t="s">
        <v>80</v>
      </c>
      <c r="N539" s="10">
        <f t="shared" si="97"/>
        <v>0.25</v>
      </c>
      <c r="O539" s="10">
        <f t="shared" si="97"/>
        <v>0.5</v>
      </c>
      <c r="P539" s="10">
        <f t="shared" si="97"/>
        <v>0.25</v>
      </c>
      <c r="Q539" s="33">
        <f>IF(B539="M",IF(AND(H539&gt;=200,H539&lt;500,I539&lt;Barem!$M$21),H539/1500,IF(AND(H539&gt;=500,H539&lt;750,I539&lt;Barem!$M$22),H539/1500,IF(AND(H539&gt;=750,H539&lt;1000,I539&lt;Barem!$M$23),H539/1500,IF(AND(H539&gt;=1000,H539&lt;1500,I539&lt;Barem!$M$24),H539/1500,IF(AND(H539&gt;=1500,H539&lt;2000,I539&lt;Barem!$M$25),H539/1500,IF(AND(H539&gt;=2000,H539&lt;3000,I539&lt;Barem!$M$26),H539/1500,IF(AND(H539&gt;=3000,I539&lt;Barem!$M$27),H539/1500,0))))))),IF(AND(H539&gt;=200,H539&lt;500,I539&lt;Barem!$N$21),H539/1500,IF(AND(H539&gt;=500,H539&lt;750,I539&lt;Barem!$N$22),H539/1500,IF(AND(H539&gt;=750,H539&lt;1000,I539&lt;Barem!$N$23),H539/1500,IF(AND(H539&gt;=1000,H539&lt;1500,I539&lt;Barem!$N$24),H539/1500,IF(AND(H539&gt;=1500,H539&lt;2000,I539&lt;Barem!$N$25),H539/1500,IF(AND(H539&gt;=2000,H539&lt;3000,I539&lt;Barem!$N$26),H539/1500,IF(AND(H539&gt;=3000,I539&lt;Barem!$N$27),H539/1500,0))))))))</f>
        <v>0</v>
      </c>
      <c r="R539" s="19">
        <f>IF(D539&gt;21,VLOOKUP(D539,Barem!$S$1:$T$141,2,1),0)</f>
        <v>0</v>
      </c>
      <c r="S539" s="102">
        <f>IF(D539&lt;1,0,IF(B539="F",VLOOKUP(I539,Barem!$W$2:$Y$13,2,1),VLOOKUP(I539,Barem!$W$14:$Y$25,2,1)))</f>
        <v>0</v>
      </c>
      <c r="T539" s="19">
        <f>VLOOKUP(A539,Participanti!A:C,3,0)</f>
        <v>0</v>
      </c>
      <c r="U539" s="17">
        <f t="shared" si="94"/>
        <v>0.83437499999999998</v>
      </c>
      <c r="V539" s="49"/>
      <c r="W539" s="146"/>
      <c r="X539" s="104">
        <f t="shared" si="89"/>
        <v>3</v>
      </c>
      <c r="Y539" s="63">
        <f t="shared" si="90"/>
        <v>1</v>
      </c>
      <c r="Z539" s="103" t="str">
        <f>VLOOKUP(A539,Participanti!A:E,5,0)</f>
        <v>Bronze</v>
      </c>
    </row>
    <row r="540" spans="1:26" x14ac:dyDescent="0.2">
      <c r="A540" s="42" t="s">
        <v>475</v>
      </c>
      <c r="B540" s="1" t="str">
        <f>VLOOKUP(A540,Participanti!A:B,2,0)</f>
        <v>F</v>
      </c>
      <c r="C540" s="61">
        <v>9</v>
      </c>
      <c r="D540" s="43">
        <v>10.01</v>
      </c>
      <c r="E540" s="44">
        <v>3.2071759259259258E-2</v>
      </c>
      <c r="F540" s="44">
        <v>3.2129629629629633E-2</v>
      </c>
      <c r="G540" s="59">
        <f t="shared" si="92"/>
        <v>3.2100694444444446E-2</v>
      </c>
      <c r="H540" s="186">
        <v>5</v>
      </c>
      <c r="I540" s="11">
        <f t="shared" si="95"/>
        <v>3.206862581862582E-3</v>
      </c>
      <c r="J540" s="31">
        <f t="shared" si="96"/>
        <v>2.5024999999999999</v>
      </c>
      <c r="K540" s="31">
        <f>IF(J540=0,0,IF(B540="F",VLOOKUP(I540,Barem!$G$2:$H$16,2,1),VLOOKUP(I540,Barem!$G$17:$H$31,2,1)))</f>
        <v>4.75</v>
      </c>
      <c r="L540" s="43">
        <v>0.75</v>
      </c>
      <c r="M540" s="93" t="s">
        <v>80</v>
      </c>
      <c r="N540" s="10">
        <f t="shared" si="97"/>
        <v>0.25</v>
      </c>
      <c r="O540" s="10">
        <f t="shared" si="97"/>
        <v>0.5</v>
      </c>
      <c r="P540" s="10">
        <f t="shared" si="97"/>
        <v>0.25</v>
      </c>
      <c r="Q540" s="33">
        <f>IF(B540="M",IF(AND(H540&gt;=200,H540&lt;500,I540&lt;Barem!$M$21),H540/1500,IF(AND(H540&gt;=500,H540&lt;750,I540&lt;Barem!$M$22),H540/1500,IF(AND(H540&gt;=750,H540&lt;1000,I540&lt;Barem!$M$23),H540/1500,IF(AND(H540&gt;=1000,H540&lt;1500,I540&lt;Barem!$M$24),H540/1500,IF(AND(H540&gt;=1500,H540&lt;2000,I540&lt;Barem!$M$25),H540/1500,IF(AND(H540&gt;=2000,H540&lt;3000,I540&lt;Barem!$M$26),H540/1500,IF(AND(H540&gt;=3000,I540&lt;Barem!$M$27),H540/1500,0))))))),IF(AND(H540&gt;=200,H540&lt;500,I540&lt;Barem!$N$21),H540/1500,IF(AND(H540&gt;=500,H540&lt;750,I540&lt;Barem!$N$22),H540/1500,IF(AND(H540&gt;=750,H540&lt;1000,I540&lt;Barem!$N$23),H540/1500,IF(AND(H540&gt;=1000,H540&lt;1500,I540&lt;Barem!$N$24),H540/1500,IF(AND(H540&gt;=1500,H540&lt;2000,I540&lt;Barem!$N$25),H540/1500,IF(AND(H540&gt;=2000,H540&lt;3000,I540&lt;Barem!$N$26),H540/1500,IF(AND(H540&gt;=3000,I540&lt;Barem!$N$27),H540/1500,0))))))))</f>
        <v>0</v>
      </c>
      <c r="R540" s="19">
        <f>IF(D540&gt;21,VLOOKUP(D540,Barem!$S$1:$T$141,2,1),0)</f>
        <v>0</v>
      </c>
      <c r="S540" s="102">
        <f>IF(D540&lt;1,0,IF(B540="F",VLOOKUP(I540,Barem!$W$2:$Y$13,2,1),VLOOKUP(I540,Barem!$W$14:$Y$25,2,1)))</f>
        <v>0</v>
      </c>
      <c r="T540" s="19">
        <f>VLOOKUP(A540,Participanti!A:C,3,0)</f>
        <v>0</v>
      </c>
      <c r="U540" s="17">
        <f t="shared" si="94"/>
        <v>3.1881249999999999</v>
      </c>
      <c r="V540" s="49"/>
      <c r="W540" s="146"/>
      <c r="X540" s="104">
        <f t="shared" si="89"/>
        <v>5</v>
      </c>
      <c r="Y540" s="63">
        <f t="shared" si="90"/>
        <v>1</v>
      </c>
      <c r="Z540" s="103" t="str">
        <f>VLOOKUP(A540,Participanti!A:E,5,0)</f>
        <v>Bronze</v>
      </c>
    </row>
    <row r="541" spans="1:26" x14ac:dyDescent="0.2">
      <c r="A541" s="42" t="s">
        <v>518</v>
      </c>
      <c r="B541" s="1" t="str">
        <f>VLOOKUP(A541,Participanti!A:B,2,0)</f>
        <v>M</v>
      </c>
      <c r="C541" s="61">
        <v>9</v>
      </c>
      <c r="D541" s="43">
        <v>5.01</v>
      </c>
      <c r="E541" s="44">
        <v>1.2766203703703703E-2</v>
      </c>
      <c r="F541" s="44">
        <v>1.2766203703703703E-2</v>
      </c>
      <c r="G541" s="59">
        <f t="shared" si="92"/>
        <v>1.2766203703703703E-2</v>
      </c>
      <c r="H541" s="186">
        <v>0</v>
      </c>
      <c r="I541" s="11">
        <f t="shared" si="95"/>
        <v>2.5481444518370665E-3</v>
      </c>
      <c r="J541" s="31">
        <f t="shared" si="96"/>
        <v>1.1928571428571428</v>
      </c>
      <c r="K541" s="31">
        <f>IF(J541=0,0,IF(B541="F",VLOOKUP(I541,Barem!$G$2:$H$16,2,1),VLOOKUP(I541,Barem!$G$17:$H$31,2,1)))</f>
        <v>5</v>
      </c>
      <c r="L541" s="43">
        <v>4</v>
      </c>
      <c r="M541" s="93" t="s">
        <v>80</v>
      </c>
      <c r="N541" s="10">
        <f t="shared" si="97"/>
        <v>0.25</v>
      </c>
      <c r="O541" s="10">
        <f t="shared" si="97"/>
        <v>0.5</v>
      </c>
      <c r="P541" s="10">
        <f t="shared" si="97"/>
        <v>0.25</v>
      </c>
      <c r="Q541" s="33">
        <f>IF(B541="M",IF(AND(H541&gt;=200,H541&lt;500,I541&lt;Barem!$M$21),H541/1500,IF(AND(H541&gt;=500,H541&lt;750,I541&lt;Barem!$M$22),H541/1500,IF(AND(H541&gt;=750,H541&lt;1000,I541&lt;Barem!$M$23),H541/1500,IF(AND(H541&gt;=1000,H541&lt;1500,I541&lt;Barem!$M$24),H541/1500,IF(AND(H541&gt;=1500,H541&lt;2000,I541&lt;Barem!$M$25),H541/1500,IF(AND(H541&gt;=2000,H541&lt;3000,I541&lt;Barem!$M$26),H541/1500,IF(AND(H541&gt;=3000,I541&lt;Barem!$M$27),H541/1500,0))))))),IF(AND(H541&gt;=200,H541&lt;500,I541&lt;Barem!$N$21),H541/1500,IF(AND(H541&gt;=500,H541&lt;750,I541&lt;Barem!$N$22),H541/1500,IF(AND(H541&gt;=750,H541&lt;1000,I541&lt;Barem!$N$23),H541/1500,IF(AND(H541&gt;=1000,H541&lt;1500,I541&lt;Barem!$N$24),H541/1500,IF(AND(H541&gt;=1500,H541&lt;2000,I541&lt;Barem!$N$25),H541/1500,IF(AND(H541&gt;=2000,H541&lt;3000,I541&lt;Barem!$N$26),H541/1500,IF(AND(H541&gt;=3000,I541&lt;Barem!$N$27),H541/1500,0))))))))</f>
        <v>0</v>
      </c>
      <c r="R541" s="19">
        <f>IF(D541&gt;21,VLOOKUP(D541,Barem!$S$1:$T$141,2,1),0)</f>
        <v>0</v>
      </c>
      <c r="S541" s="102">
        <f>IF(D541&lt;1,0,IF(B541="F",VLOOKUP(I541,Barem!$W$2:$Y$13,2,1),VLOOKUP(I541,Barem!$W$14:$Y$25,2,1)))</f>
        <v>2.25</v>
      </c>
      <c r="T541" s="19">
        <f>VLOOKUP(A541,Participanti!A:C,3,0)</f>
        <v>0</v>
      </c>
      <c r="U541" s="17">
        <f t="shared" si="94"/>
        <v>6.0482142857142858</v>
      </c>
      <c r="V541" s="49"/>
      <c r="W541" s="146"/>
      <c r="X541" s="104">
        <f t="shared" si="89"/>
        <v>5</v>
      </c>
      <c r="Y541" s="63">
        <f t="shared" si="90"/>
        <v>1</v>
      </c>
      <c r="Z541" s="103" t="str">
        <f>VLOOKUP(A541,Participanti!A:E,5,0)</f>
        <v>Bronze</v>
      </c>
    </row>
    <row r="542" spans="1:26" x14ac:dyDescent="0.2">
      <c r="A542" s="42" t="s">
        <v>173</v>
      </c>
      <c r="B542" s="1" t="str">
        <f>VLOOKUP(A542,Participanti!A:B,2,0)</f>
        <v>M</v>
      </c>
      <c r="C542" s="61">
        <v>9</v>
      </c>
      <c r="D542" s="43">
        <v>40</v>
      </c>
      <c r="E542" s="44">
        <v>0.13370370370370371</v>
      </c>
      <c r="F542" s="44">
        <v>0.14416666666666667</v>
      </c>
      <c r="G542" s="59">
        <f t="shared" si="92"/>
        <v>0.13893518518518519</v>
      </c>
      <c r="H542" s="186">
        <v>35</v>
      </c>
      <c r="I542" s="11">
        <f t="shared" si="95"/>
        <v>3.4733796296296296E-3</v>
      </c>
      <c r="J542" s="31">
        <f t="shared" si="96"/>
        <v>5</v>
      </c>
      <c r="K542" s="31">
        <f>IF(J542=0,0,IF(B542="F",VLOOKUP(I542,Barem!$G$2:$H$16,2,1),VLOOKUP(I542,Barem!$G$17:$H$31,2,1)))</f>
        <v>4</v>
      </c>
      <c r="L542" s="43">
        <v>1.5</v>
      </c>
      <c r="M542" s="93" t="s">
        <v>80</v>
      </c>
      <c r="N542" s="10">
        <f t="shared" si="97"/>
        <v>0.25</v>
      </c>
      <c r="O542" s="10">
        <f t="shared" si="97"/>
        <v>0.5</v>
      </c>
      <c r="P542" s="10">
        <f t="shared" si="97"/>
        <v>0.25</v>
      </c>
      <c r="Q542" s="33">
        <f>IF(B542="M",IF(AND(H542&gt;=200,H542&lt;500,I542&lt;Barem!$M$21),H542/1500,IF(AND(H542&gt;=500,H542&lt;750,I542&lt;Barem!$M$22),H542/1500,IF(AND(H542&gt;=750,H542&lt;1000,I542&lt;Barem!$M$23),H542/1500,IF(AND(H542&gt;=1000,H542&lt;1500,I542&lt;Barem!$M$24),H542/1500,IF(AND(H542&gt;=1500,H542&lt;2000,I542&lt;Barem!$M$25),H542/1500,IF(AND(H542&gt;=2000,H542&lt;3000,I542&lt;Barem!$M$26),H542/1500,IF(AND(H542&gt;=3000,I542&lt;Barem!$M$27),H542/1500,0))))))),IF(AND(H542&gt;=200,H542&lt;500,I542&lt;Barem!$N$21),H542/1500,IF(AND(H542&gt;=500,H542&lt;750,I542&lt;Barem!$N$22),H542/1500,IF(AND(H542&gt;=750,H542&lt;1000,I542&lt;Barem!$N$23),H542/1500,IF(AND(H542&gt;=1000,H542&lt;1500,I542&lt;Barem!$N$24),H542/1500,IF(AND(H542&gt;=1500,H542&lt;2000,I542&lt;Barem!$N$25),H542/1500,IF(AND(H542&gt;=2000,H542&lt;3000,I542&lt;Barem!$N$26),H542/1500,IF(AND(H542&gt;=3000,I542&lt;Barem!$N$27),H542/1500,0))))))))</f>
        <v>0</v>
      </c>
      <c r="R542" s="19">
        <f>IF(D542&gt;21,VLOOKUP(D542,Barem!$S$1:$T$141,2,1),0)</f>
        <v>0.9</v>
      </c>
      <c r="S542" s="102">
        <f>IF(D542&lt;1,0,IF(B542="F",VLOOKUP(I542,Barem!$W$2:$Y$13,2,1),VLOOKUP(I542,Barem!$W$14:$Y$25,2,1)))</f>
        <v>0</v>
      </c>
      <c r="T542" s="19">
        <f>VLOOKUP(A542,Participanti!A:C,3,0)</f>
        <v>0</v>
      </c>
      <c r="U542" s="17">
        <f t="shared" si="94"/>
        <v>4.5250000000000004</v>
      </c>
      <c r="V542" s="49"/>
      <c r="W542" s="146"/>
      <c r="X542" s="104">
        <f t="shared" si="89"/>
        <v>5</v>
      </c>
      <c r="Y542" s="63">
        <f t="shared" si="90"/>
        <v>1</v>
      </c>
      <c r="Z542" s="103" t="str">
        <f>VLOOKUP(A542,Participanti!A:E,5,0)</f>
        <v>Bronze</v>
      </c>
    </row>
    <row r="543" spans="1:26" x14ac:dyDescent="0.2">
      <c r="A543" s="42" t="s">
        <v>180</v>
      </c>
      <c r="B543" s="1" t="str">
        <f>VLOOKUP(A543,Participanti!A:B,2,0)</f>
        <v>M</v>
      </c>
      <c r="C543" s="61">
        <v>9</v>
      </c>
      <c r="D543" s="43">
        <v>5.0199999999999996</v>
      </c>
      <c r="E543" s="44">
        <v>2.013888888888889E-2</v>
      </c>
      <c r="F543" s="44">
        <v>2.0231481481481482E-2</v>
      </c>
      <c r="G543" s="59">
        <f t="shared" si="92"/>
        <v>2.0185185185185188E-2</v>
      </c>
      <c r="H543" s="186">
        <v>4</v>
      </c>
      <c r="I543" s="11">
        <f t="shared" si="95"/>
        <v>4.020953224140476E-3</v>
      </c>
      <c r="J543" s="31">
        <f t="shared" si="96"/>
        <v>1.195238095238095</v>
      </c>
      <c r="K543" s="31">
        <f>IF(J543=0,0,IF(B543="F",VLOOKUP(I543,Barem!$G$2:$H$16,2,1),VLOOKUP(I543,Barem!$G$17:$H$31,2,1)))</f>
        <v>3</v>
      </c>
      <c r="L543" s="43">
        <v>1.25</v>
      </c>
      <c r="M543" s="93" t="s">
        <v>80</v>
      </c>
      <c r="N543" s="10">
        <f t="shared" si="97"/>
        <v>0.25</v>
      </c>
      <c r="O543" s="10">
        <f t="shared" si="97"/>
        <v>0.5</v>
      </c>
      <c r="P543" s="10">
        <f t="shared" si="97"/>
        <v>0.25</v>
      </c>
      <c r="Q543" s="33">
        <f>IF(B543="M",IF(AND(H543&gt;=200,H543&lt;500,I543&lt;Barem!$M$21),H543/1500,IF(AND(H543&gt;=500,H543&lt;750,I543&lt;Barem!$M$22),H543/1500,IF(AND(H543&gt;=750,H543&lt;1000,I543&lt;Barem!$M$23),H543/1500,IF(AND(H543&gt;=1000,H543&lt;1500,I543&lt;Barem!$M$24),H543/1500,IF(AND(H543&gt;=1500,H543&lt;2000,I543&lt;Barem!$M$25),H543/1500,IF(AND(H543&gt;=2000,H543&lt;3000,I543&lt;Barem!$M$26),H543/1500,IF(AND(H543&gt;=3000,I543&lt;Barem!$M$27),H543/1500,0))))))),IF(AND(H543&gt;=200,H543&lt;500,I543&lt;Barem!$N$21),H543/1500,IF(AND(H543&gt;=500,H543&lt;750,I543&lt;Barem!$N$22),H543/1500,IF(AND(H543&gt;=750,H543&lt;1000,I543&lt;Barem!$N$23),H543/1500,IF(AND(H543&gt;=1000,H543&lt;1500,I543&lt;Barem!$N$24),H543/1500,IF(AND(H543&gt;=1500,H543&lt;2000,I543&lt;Barem!$N$25),H543/1500,IF(AND(H543&gt;=2000,H543&lt;3000,I543&lt;Barem!$N$26),H543/1500,IF(AND(H543&gt;=3000,I543&lt;Barem!$N$27),H543/1500,0))))))))</f>
        <v>0</v>
      </c>
      <c r="R543" s="19">
        <f>IF(D543&gt;21,VLOOKUP(D543,Barem!$S$1:$T$141,2,1),0)</f>
        <v>0</v>
      </c>
      <c r="S543" s="102">
        <f>IF(D543&lt;1,0,IF(B543="F",VLOOKUP(I543,Barem!$W$2:$Y$13,2,1),VLOOKUP(I543,Barem!$W$14:$Y$25,2,1)))</f>
        <v>0</v>
      </c>
      <c r="T543" s="19">
        <f>VLOOKUP(A543,Participanti!A:C,3,0)</f>
        <v>0</v>
      </c>
      <c r="U543" s="17">
        <f t="shared" si="94"/>
        <v>2.1113095238095236</v>
      </c>
      <c r="V543" s="49"/>
      <c r="W543" s="146"/>
      <c r="X543" s="104">
        <f t="shared" si="89"/>
        <v>5</v>
      </c>
      <c r="Y543" s="63">
        <f t="shared" si="90"/>
        <v>1</v>
      </c>
      <c r="Z543" s="103" t="str">
        <f>VLOOKUP(A543,Participanti!A:E,5,0)</f>
        <v>Bronze</v>
      </c>
    </row>
    <row r="544" spans="1:26" x14ac:dyDescent="0.2">
      <c r="A544" s="42" t="s">
        <v>186</v>
      </c>
      <c r="B544" s="1" t="str">
        <f>VLOOKUP(A544,Participanti!A:B,2,0)</f>
        <v>M</v>
      </c>
      <c r="C544" s="61">
        <v>9</v>
      </c>
      <c r="D544" s="43">
        <v>16</v>
      </c>
      <c r="E544" s="44">
        <v>5.3020833333333336E-2</v>
      </c>
      <c r="F544" s="44">
        <v>5.3020833333333336E-2</v>
      </c>
      <c r="G544" s="59">
        <f t="shared" si="92"/>
        <v>5.3020833333333336E-2</v>
      </c>
      <c r="H544" s="186">
        <v>18</v>
      </c>
      <c r="I544" s="11">
        <f t="shared" si="95"/>
        <v>3.3138020833333335E-3</v>
      </c>
      <c r="J544" s="31">
        <f t="shared" si="96"/>
        <v>3.8095238095238093</v>
      </c>
      <c r="K544" s="31">
        <f>IF(J544=0,0,IF(B544="F",VLOOKUP(I544,Barem!$G$2:$H$16,2,1),VLOOKUP(I544,Barem!$G$17:$H$31,2,1)))</f>
        <v>4</v>
      </c>
      <c r="L544" s="43">
        <v>0.5</v>
      </c>
      <c r="M544" s="93" t="s">
        <v>82</v>
      </c>
      <c r="N544" s="10">
        <f t="shared" si="97"/>
        <v>0.5</v>
      </c>
      <c r="O544" s="10">
        <f t="shared" si="97"/>
        <v>0.25</v>
      </c>
      <c r="P544" s="10">
        <f t="shared" si="97"/>
        <v>0.25</v>
      </c>
      <c r="Q544" s="33">
        <f>IF(B544="M",IF(AND(H544&gt;=200,H544&lt;500,I544&lt;Barem!$M$21),H544/1500,IF(AND(H544&gt;=500,H544&lt;750,I544&lt;Barem!$M$22),H544/1500,IF(AND(H544&gt;=750,H544&lt;1000,I544&lt;Barem!$M$23),H544/1500,IF(AND(H544&gt;=1000,H544&lt;1500,I544&lt;Barem!$M$24),H544/1500,IF(AND(H544&gt;=1500,H544&lt;2000,I544&lt;Barem!$M$25),H544/1500,IF(AND(H544&gt;=2000,H544&lt;3000,I544&lt;Barem!$M$26),H544/1500,IF(AND(H544&gt;=3000,I544&lt;Barem!$M$27),H544/1500,0))))))),IF(AND(H544&gt;=200,H544&lt;500,I544&lt;Barem!$N$21),H544/1500,IF(AND(H544&gt;=500,H544&lt;750,I544&lt;Barem!$N$22),H544/1500,IF(AND(H544&gt;=750,H544&lt;1000,I544&lt;Barem!$N$23),H544/1500,IF(AND(H544&gt;=1000,H544&lt;1500,I544&lt;Barem!$N$24),H544/1500,IF(AND(H544&gt;=1500,H544&lt;2000,I544&lt;Barem!$N$25),H544/1500,IF(AND(H544&gt;=2000,H544&lt;3000,I544&lt;Barem!$N$26),H544/1500,IF(AND(H544&gt;=3000,I544&lt;Barem!$N$27),H544/1500,0))))))))</f>
        <v>0</v>
      </c>
      <c r="R544" s="19">
        <f>IF(D544&gt;21,VLOOKUP(D544,Barem!$S$1:$T$141,2,1),0)</f>
        <v>0</v>
      </c>
      <c r="S544" s="102">
        <f>IF(D544&lt;1,0,IF(B544="F",VLOOKUP(I544,Barem!$W$2:$Y$13,2,1),VLOOKUP(I544,Barem!$W$14:$Y$25,2,1)))</f>
        <v>0</v>
      </c>
      <c r="T544" s="19">
        <f>VLOOKUP(A544,Participanti!A:C,3,0)</f>
        <v>0</v>
      </c>
      <c r="U544" s="17">
        <f t="shared" si="94"/>
        <v>3.0297619047619047</v>
      </c>
      <c r="V544" s="49"/>
      <c r="W544" s="146"/>
      <c r="X544" s="104">
        <f t="shared" si="89"/>
        <v>4</v>
      </c>
      <c r="Y544" s="63">
        <f t="shared" si="90"/>
        <v>1</v>
      </c>
      <c r="Z544" s="103" t="str">
        <f>VLOOKUP(A544,Participanti!A:E,5,0)</f>
        <v>Bronze</v>
      </c>
    </row>
    <row r="545" spans="1:26" x14ac:dyDescent="0.2">
      <c r="A545" s="42" t="s">
        <v>312</v>
      </c>
      <c r="B545" s="1" t="str">
        <f>VLOOKUP(A545,Participanti!A:B,2,0)</f>
        <v>M</v>
      </c>
      <c r="C545" s="61">
        <v>9</v>
      </c>
      <c r="D545" s="43">
        <v>15.22</v>
      </c>
      <c r="E545" s="44">
        <v>5.6307870370370369E-2</v>
      </c>
      <c r="F545" s="44">
        <v>5.6886574074074076E-2</v>
      </c>
      <c r="G545" s="59">
        <f t="shared" si="92"/>
        <v>5.6597222222222222E-2</v>
      </c>
      <c r="H545" s="186">
        <v>208</v>
      </c>
      <c r="I545" s="11">
        <f t="shared" si="95"/>
        <v>3.7186085559935754E-3</v>
      </c>
      <c r="J545" s="31">
        <f t="shared" si="96"/>
        <v>3.6238095238095238</v>
      </c>
      <c r="K545" s="31">
        <f>IF(J545=0,0,IF(B545="F",VLOOKUP(I545,Barem!$G$2:$H$16,2,1),VLOOKUP(I545,Barem!$G$17:$H$31,2,1)))</f>
        <v>3.5</v>
      </c>
      <c r="L545" s="43">
        <v>1.25</v>
      </c>
      <c r="M545" s="93" t="s">
        <v>83</v>
      </c>
      <c r="N545" s="10">
        <f t="shared" si="97"/>
        <v>0.25</v>
      </c>
      <c r="O545" s="10">
        <f t="shared" si="97"/>
        <v>0.25</v>
      </c>
      <c r="P545" s="10">
        <f t="shared" si="97"/>
        <v>0.5</v>
      </c>
      <c r="Q545" s="33">
        <f>IF(B545="M",IF(AND(H545&gt;=200,H545&lt;500,I545&lt;Barem!$M$21),H545/1500,IF(AND(H545&gt;=500,H545&lt;750,I545&lt;Barem!$M$22),H545/1500,IF(AND(H545&gt;=750,H545&lt;1000,I545&lt;Barem!$M$23),H545/1500,IF(AND(H545&gt;=1000,H545&lt;1500,I545&lt;Barem!$M$24),H545/1500,IF(AND(H545&gt;=1500,H545&lt;2000,I545&lt;Barem!$M$25),H545/1500,IF(AND(H545&gt;=2000,H545&lt;3000,I545&lt;Barem!$M$26),H545/1500,IF(AND(H545&gt;=3000,I545&lt;Barem!$M$27),H545/1500,0))))))),IF(AND(H545&gt;=200,H545&lt;500,I545&lt;Barem!$N$21),H545/1500,IF(AND(H545&gt;=500,H545&lt;750,I545&lt;Barem!$N$22),H545/1500,IF(AND(H545&gt;=750,H545&lt;1000,I545&lt;Barem!$N$23),H545/1500,IF(AND(H545&gt;=1000,H545&lt;1500,I545&lt;Barem!$N$24),H545/1500,IF(AND(H545&gt;=1500,H545&lt;2000,I545&lt;Barem!$N$25),H545/1500,IF(AND(H545&gt;=2000,H545&lt;3000,I545&lt;Barem!$N$26),H545/1500,IF(AND(H545&gt;=3000,I545&lt;Barem!$N$27),H545/1500,0))))))))</f>
        <v>0.13866666666666666</v>
      </c>
      <c r="R545" s="19">
        <f>IF(D545&gt;21,VLOOKUP(D545,Barem!$S$1:$T$141,2,1),0)</f>
        <v>0</v>
      </c>
      <c r="S545" s="102">
        <f>IF(D545&lt;1,0,IF(B545="F",VLOOKUP(I545,Barem!$W$2:$Y$13,2,1),VLOOKUP(I545,Barem!$W$14:$Y$25,2,1)))</f>
        <v>0</v>
      </c>
      <c r="T545" s="19">
        <f>VLOOKUP(A545,Participanti!A:C,3,0)</f>
        <v>0</v>
      </c>
      <c r="U545" s="17">
        <f t="shared" si="94"/>
        <v>2.5446190476190473</v>
      </c>
      <c r="V545" s="49"/>
      <c r="W545" s="146"/>
      <c r="X545" s="104">
        <f t="shared" si="89"/>
        <v>5</v>
      </c>
      <c r="Y545" s="63">
        <f t="shared" si="90"/>
        <v>1</v>
      </c>
      <c r="Z545" s="103" t="str">
        <f>VLOOKUP(A545,Participanti!A:E,5,0)</f>
        <v>Bronze</v>
      </c>
    </row>
    <row r="546" spans="1:26" x14ac:dyDescent="0.2">
      <c r="A546" s="42" t="s">
        <v>524</v>
      </c>
      <c r="B546" s="1" t="str">
        <f>VLOOKUP(A546,Participanti!A:B,2,0)</f>
        <v>F</v>
      </c>
      <c r="C546" s="61">
        <v>9</v>
      </c>
      <c r="D546" s="43">
        <v>10.3</v>
      </c>
      <c r="E546" s="44">
        <v>5.1145833333333335E-2</v>
      </c>
      <c r="F546" s="44">
        <v>5.1145833333333335E-2</v>
      </c>
      <c r="G546" s="59">
        <f t="shared" si="92"/>
        <v>5.1145833333333335E-2</v>
      </c>
      <c r="H546" s="186">
        <v>437</v>
      </c>
      <c r="I546" s="11">
        <f t="shared" si="95"/>
        <v>4.9656148867313916E-3</v>
      </c>
      <c r="J546" s="31">
        <f t="shared" si="96"/>
        <v>2.5750000000000002</v>
      </c>
      <c r="K546" s="31">
        <f>IF(J546=0,0,IF(B546="F",VLOOKUP(I546,Barem!$G$2:$H$16,2,1),VLOOKUP(I546,Barem!$G$17:$H$31,2,1)))</f>
        <v>1.5</v>
      </c>
      <c r="L546" s="43">
        <v>3.25</v>
      </c>
      <c r="M546" s="93" t="s">
        <v>83</v>
      </c>
      <c r="N546" s="10">
        <f t="shared" si="97"/>
        <v>0.25</v>
      </c>
      <c r="O546" s="10">
        <f t="shared" si="97"/>
        <v>0.25</v>
      </c>
      <c r="P546" s="10">
        <f t="shared" si="97"/>
        <v>0.5</v>
      </c>
      <c r="Q546" s="33">
        <f>IF(B546="M",IF(AND(H546&gt;=200,H546&lt;500,I546&lt;Barem!$M$21),H546/1500,IF(AND(H546&gt;=500,H546&lt;750,I546&lt;Barem!$M$22),H546/1500,IF(AND(H546&gt;=750,H546&lt;1000,I546&lt;Barem!$M$23),H546/1500,IF(AND(H546&gt;=1000,H546&lt;1500,I546&lt;Barem!$M$24),H546/1500,IF(AND(H546&gt;=1500,H546&lt;2000,I546&lt;Barem!$M$25),H546/1500,IF(AND(H546&gt;=2000,H546&lt;3000,I546&lt;Barem!$M$26),H546/1500,IF(AND(H546&gt;=3000,I546&lt;Barem!$M$27),H546/1500,0))))))),IF(AND(H546&gt;=200,H546&lt;500,I546&lt;Barem!$N$21),H546/1500,IF(AND(H546&gt;=500,H546&lt;750,I546&lt;Barem!$N$22),H546/1500,IF(AND(H546&gt;=750,H546&lt;1000,I546&lt;Barem!$N$23),H546/1500,IF(AND(H546&gt;=1000,H546&lt;1500,I546&lt;Barem!$N$24),H546/1500,IF(AND(H546&gt;=1500,H546&lt;2000,I546&lt;Barem!$N$25),H546/1500,IF(AND(H546&gt;=2000,H546&lt;3000,I546&lt;Barem!$N$26),H546/1500,IF(AND(H546&gt;=3000,I546&lt;Barem!$N$27),H546/1500,0))))))))</f>
        <v>0.29133333333333333</v>
      </c>
      <c r="R546" s="19">
        <f>IF(D546&gt;21,VLOOKUP(D546,Barem!$S$1:$T$141,2,1),0)</f>
        <v>0</v>
      </c>
      <c r="S546" s="102">
        <f>IF(D546&lt;1,0,IF(B546="F",VLOOKUP(I546,Barem!$W$2:$Y$13,2,1),VLOOKUP(I546,Barem!$W$14:$Y$25,2,1)))</f>
        <v>0</v>
      </c>
      <c r="T546" s="19">
        <f>VLOOKUP(A546,Participanti!A:C,3,0)</f>
        <v>0</v>
      </c>
      <c r="U546" s="17">
        <f t="shared" si="94"/>
        <v>2.935083333333333</v>
      </c>
      <c r="V546" s="49"/>
      <c r="W546" s="146"/>
      <c r="X546" s="104">
        <f t="shared" si="89"/>
        <v>5</v>
      </c>
      <c r="Y546" s="63">
        <f t="shared" si="90"/>
        <v>1</v>
      </c>
      <c r="Z546" s="103" t="str">
        <f>VLOOKUP(A546,Participanti!A:E,5,0)</f>
        <v>Bronze</v>
      </c>
    </row>
    <row r="547" spans="1:26" x14ac:dyDescent="0.2">
      <c r="A547" s="42" t="s">
        <v>205</v>
      </c>
      <c r="B547" s="1" t="str">
        <f>VLOOKUP(A547,Participanti!A:B,2,0)</f>
        <v>M</v>
      </c>
      <c r="C547" s="61">
        <v>9</v>
      </c>
      <c r="D547" s="43">
        <v>6.5</v>
      </c>
      <c r="E547" s="44">
        <v>2.4236111111111111E-2</v>
      </c>
      <c r="F547" s="44">
        <v>2.4421296296296295E-2</v>
      </c>
      <c r="G547" s="59">
        <f t="shared" si="92"/>
        <v>2.4328703703703703E-2</v>
      </c>
      <c r="H547" s="186">
        <v>8</v>
      </c>
      <c r="I547" s="11">
        <f t="shared" si="95"/>
        <v>3.7428774928774926E-3</v>
      </c>
      <c r="J547" s="31">
        <f t="shared" si="96"/>
        <v>1.5476190476190474</v>
      </c>
      <c r="K547" s="31">
        <f>IF(J547=0,0,IF(B547="F",VLOOKUP(I547,Barem!$G$2:$H$16,2,1),VLOOKUP(I547,Barem!$G$17:$H$31,2,1)))</f>
        <v>3.5</v>
      </c>
      <c r="L547" s="43">
        <v>0.75</v>
      </c>
      <c r="M547" s="93" t="s">
        <v>82</v>
      </c>
      <c r="N547" s="10">
        <f t="shared" si="97"/>
        <v>0.5</v>
      </c>
      <c r="O547" s="10">
        <f t="shared" si="97"/>
        <v>0.25</v>
      </c>
      <c r="P547" s="10">
        <f t="shared" si="97"/>
        <v>0.25</v>
      </c>
      <c r="Q547" s="33">
        <f>IF(B547="M",IF(AND(H547&gt;=200,H547&lt;500,I547&lt;Barem!$M$21),H547/1500,IF(AND(H547&gt;=500,H547&lt;750,I547&lt;Barem!$M$22),H547/1500,IF(AND(H547&gt;=750,H547&lt;1000,I547&lt;Barem!$M$23),H547/1500,IF(AND(H547&gt;=1000,H547&lt;1500,I547&lt;Barem!$M$24),H547/1500,IF(AND(H547&gt;=1500,H547&lt;2000,I547&lt;Barem!$M$25),H547/1500,IF(AND(H547&gt;=2000,H547&lt;3000,I547&lt;Barem!$M$26),H547/1500,IF(AND(H547&gt;=3000,I547&lt;Barem!$M$27),H547/1500,0))))))),IF(AND(H547&gt;=200,H547&lt;500,I547&lt;Barem!$N$21),H547/1500,IF(AND(H547&gt;=500,H547&lt;750,I547&lt;Barem!$N$22),H547/1500,IF(AND(H547&gt;=750,H547&lt;1000,I547&lt;Barem!$N$23),H547/1500,IF(AND(H547&gt;=1000,H547&lt;1500,I547&lt;Barem!$N$24),H547/1500,IF(AND(H547&gt;=1500,H547&lt;2000,I547&lt;Barem!$N$25),H547/1500,IF(AND(H547&gt;=2000,H547&lt;3000,I547&lt;Barem!$N$26),H547/1500,IF(AND(H547&gt;=3000,I547&lt;Barem!$N$27),H547/1500,0))))))))</f>
        <v>0</v>
      </c>
      <c r="R547" s="19">
        <f>IF(D547&gt;21,VLOOKUP(D547,Barem!$S$1:$T$141,2,1),0)</f>
        <v>0</v>
      </c>
      <c r="S547" s="102">
        <f>IF(D547&lt;1,0,IF(B547="F",VLOOKUP(I547,Barem!$W$2:$Y$13,2,1),VLOOKUP(I547,Barem!$W$14:$Y$25,2,1)))</f>
        <v>0</v>
      </c>
      <c r="T547" s="19">
        <f>VLOOKUP(A547,Participanti!A:C,3,0)</f>
        <v>0</v>
      </c>
      <c r="U547" s="17">
        <f t="shared" si="94"/>
        <v>1.8363095238095237</v>
      </c>
      <c r="V547" s="49"/>
      <c r="W547" s="146"/>
      <c r="X547" s="104">
        <f t="shared" si="89"/>
        <v>4</v>
      </c>
      <c r="Y547" s="63">
        <f t="shared" si="90"/>
        <v>1</v>
      </c>
      <c r="Z547" s="103" t="str">
        <f>VLOOKUP(A547,Participanti!A:E,5,0)</f>
        <v>Bronze</v>
      </c>
    </row>
    <row r="548" spans="1:26" x14ac:dyDescent="0.2">
      <c r="A548" s="42" t="s">
        <v>347</v>
      </c>
      <c r="B548" s="1" t="str">
        <f>VLOOKUP(A548,Participanti!A:B,2,0)</f>
        <v>M</v>
      </c>
      <c r="C548" s="61">
        <v>9</v>
      </c>
      <c r="D548" s="43">
        <v>13.1</v>
      </c>
      <c r="E548" s="44">
        <v>5.0219907407407408E-2</v>
      </c>
      <c r="F548" s="44">
        <v>5.5092592592592596E-2</v>
      </c>
      <c r="G548" s="59">
        <f t="shared" si="92"/>
        <v>5.2656250000000002E-2</v>
      </c>
      <c r="H548" s="186">
        <v>123</v>
      </c>
      <c r="I548" s="11">
        <f t="shared" si="95"/>
        <v>4.01956106870229E-3</v>
      </c>
      <c r="J548" s="31">
        <f t="shared" si="96"/>
        <v>3.1190476190476186</v>
      </c>
      <c r="K548" s="31">
        <f>IF(J548=0,0,IF(B548="F",VLOOKUP(I548,Barem!$G$2:$H$16,2,1),VLOOKUP(I548,Barem!$G$17:$H$31,2,1)))</f>
        <v>3</v>
      </c>
      <c r="L548" s="43">
        <v>2.25</v>
      </c>
      <c r="M548" s="93" t="s">
        <v>83</v>
      </c>
      <c r="N548" s="10">
        <f t="shared" si="97"/>
        <v>0.25</v>
      </c>
      <c r="O548" s="10">
        <f t="shared" si="97"/>
        <v>0.25</v>
      </c>
      <c r="P548" s="10">
        <f t="shared" si="97"/>
        <v>0.5</v>
      </c>
      <c r="Q548" s="33">
        <f>IF(B548="M",IF(AND(H548&gt;=200,H548&lt;500,I548&lt;Barem!$M$21),H548/1500,IF(AND(H548&gt;=500,H548&lt;750,I548&lt;Barem!$M$22),H548/1500,IF(AND(H548&gt;=750,H548&lt;1000,I548&lt;Barem!$M$23),H548/1500,IF(AND(H548&gt;=1000,H548&lt;1500,I548&lt;Barem!$M$24),H548/1500,IF(AND(H548&gt;=1500,H548&lt;2000,I548&lt;Barem!$M$25),H548/1500,IF(AND(H548&gt;=2000,H548&lt;3000,I548&lt;Barem!$M$26),H548/1500,IF(AND(H548&gt;=3000,I548&lt;Barem!$M$27),H548/1500,0))))))),IF(AND(H548&gt;=200,H548&lt;500,I548&lt;Barem!$N$21),H548/1500,IF(AND(H548&gt;=500,H548&lt;750,I548&lt;Barem!$N$22),H548/1500,IF(AND(H548&gt;=750,H548&lt;1000,I548&lt;Barem!$N$23),H548/1500,IF(AND(H548&gt;=1000,H548&lt;1500,I548&lt;Barem!$N$24),H548/1500,IF(AND(H548&gt;=1500,H548&lt;2000,I548&lt;Barem!$N$25),H548/1500,IF(AND(H548&gt;=2000,H548&lt;3000,I548&lt;Barem!$N$26),H548/1500,IF(AND(H548&gt;=3000,I548&lt;Barem!$N$27),H548/1500,0))))))))</f>
        <v>0</v>
      </c>
      <c r="R548" s="19">
        <f>IF(D548&gt;21,VLOOKUP(D548,Barem!$S$1:$T$141,2,1),0)</f>
        <v>0</v>
      </c>
      <c r="S548" s="102">
        <f>IF(D548&lt;1,0,IF(B548="F",VLOOKUP(I548,Barem!$W$2:$Y$13,2,1),VLOOKUP(I548,Barem!$W$14:$Y$25,2,1)))</f>
        <v>0</v>
      </c>
      <c r="T548" s="19">
        <f>VLOOKUP(A548,Participanti!A:C,3,0)</f>
        <v>0</v>
      </c>
      <c r="U548" s="17">
        <f t="shared" si="94"/>
        <v>2.6547619047619047</v>
      </c>
      <c r="V548" s="49"/>
      <c r="W548" s="146"/>
      <c r="X548" s="104">
        <f t="shared" si="89"/>
        <v>5</v>
      </c>
      <c r="Y548" s="63">
        <f t="shared" si="90"/>
        <v>1</v>
      </c>
      <c r="Z548" s="103" t="str">
        <f>VLOOKUP(A548,Participanti!A:E,5,0)</f>
        <v>Bronze</v>
      </c>
    </row>
    <row r="549" spans="1:26" x14ac:dyDescent="0.2">
      <c r="A549" s="42" t="s">
        <v>522</v>
      </c>
      <c r="B549" s="1" t="str">
        <f>VLOOKUP(A549,Participanti!A:B,2,0)</f>
        <v>F</v>
      </c>
      <c r="C549" s="61">
        <v>9</v>
      </c>
      <c r="D549" s="43">
        <v>8.77</v>
      </c>
      <c r="E549" s="44">
        <v>3.3715277777777775E-2</v>
      </c>
      <c r="F549" s="44">
        <v>3.4791666666666665E-2</v>
      </c>
      <c r="G549" s="59">
        <f t="shared" si="92"/>
        <v>3.425347222222222E-2</v>
      </c>
      <c r="H549" s="186">
        <v>10</v>
      </c>
      <c r="I549" s="11">
        <f t="shared" si="95"/>
        <v>3.9057550994552135E-3</v>
      </c>
      <c r="J549" s="31">
        <f t="shared" si="96"/>
        <v>2.1924999999999999</v>
      </c>
      <c r="K549" s="31">
        <f>IF(J549=0,0,IF(B549="F",VLOOKUP(I549,Barem!$G$2:$H$16,2,1),VLOOKUP(I549,Barem!$G$17:$H$31,2,1)))</f>
        <v>3.75</v>
      </c>
      <c r="L549" s="43">
        <v>2.75</v>
      </c>
      <c r="M549" s="93" t="s">
        <v>80</v>
      </c>
      <c r="N549" s="10">
        <f t="shared" si="97"/>
        <v>0.25</v>
      </c>
      <c r="O549" s="10">
        <f t="shared" si="97"/>
        <v>0.5</v>
      </c>
      <c r="P549" s="10">
        <f t="shared" si="97"/>
        <v>0.25</v>
      </c>
      <c r="Q549" s="33">
        <f>IF(B549="M",IF(AND(H549&gt;=200,H549&lt;500,I549&lt;Barem!$M$21),H549/1500,IF(AND(H549&gt;=500,H549&lt;750,I549&lt;Barem!$M$22),H549/1500,IF(AND(H549&gt;=750,H549&lt;1000,I549&lt;Barem!$M$23),H549/1500,IF(AND(H549&gt;=1000,H549&lt;1500,I549&lt;Barem!$M$24),H549/1500,IF(AND(H549&gt;=1500,H549&lt;2000,I549&lt;Barem!$M$25),H549/1500,IF(AND(H549&gt;=2000,H549&lt;3000,I549&lt;Barem!$M$26),H549/1500,IF(AND(H549&gt;=3000,I549&lt;Barem!$M$27),H549/1500,0))))))),IF(AND(H549&gt;=200,H549&lt;500,I549&lt;Barem!$N$21),H549/1500,IF(AND(H549&gt;=500,H549&lt;750,I549&lt;Barem!$N$22),H549/1500,IF(AND(H549&gt;=750,H549&lt;1000,I549&lt;Barem!$N$23),H549/1500,IF(AND(H549&gt;=1000,H549&lt;1500,I549&lt;Barem!$N$24),H549/1500,IF(AND(H549&gt;=1500,H549&lt;2000,I549&lt;Barem!$N$25),H549/1500,IF(AND(H549&gt;=2000,H549&lt;3000,I549&lt;Barem!$N$26),H549/1500,IF(AND(H549&gt;=3000,I549&lt;Barem!$N$27),H549/1500,0))))))))</f>
        <v>0</v>
      </c>
      <c r="R549" s="19">
        <f>IF(D549&gt;21,VLOOKUP(D549,Barem!$S$1:$T$141,2,1),0)</f>
        <v>0</v>
      </c>
      <c r="S549" s="102">
        <f>IF(D549&lt;1,0,IF(B549="F",VLOOKUP(I549,Barem!$W$2:$Y$13,2,1),VLOOKUP(I549,Barem!$W$14:$Y$25,2,1)))</f>
        <v>0</v>
      </c>
      <c r="T549" s="19">
        <f>VLOOKUP(A549,Participanti!A:C,3,0)</f>
        <v>0</v>
      </c>
      <c r="U549" s="17">
        <f t="shared" si="94"/>
        <v>3.1106249999999998</v>
      </c>
      <c r="V549" s="49"/>
      <c r="W549" s="146"/>
      <c r="X549" s="104">
        <f t="shared" si="89"/>
        <v>2</v>
      </c>
      <c r="Y549" s="63">
        <f t="shared" si="90"/>
        <v>1</v>
      </c>
      <c r="Z549" s="103" t="str">
        <f>VLOOKUP(A549,Participanti!A:E,5,0)</f>
        <v>Bronze</v>
      </c>
    </row>
    <row r="550" spans="1:26" x14ac:dyDescent="0.2">
      <c r="A550" s="42" t="s">
        <v>523</v>
      </c>
      <c r="B550" s="1" t="str">
        <f>VLOOKUP(A550,Participanti!A:B,2,0)</f>
        <v>M</v>
      </c>
      <c r="C550" s="61">
        <v>9</v>
      </c>
      <c r="D550" s="43">
        <v>20.010000000000002</v>
      </c>
      <c r="E550" s="44">
        <v>6.8819444444444447E-2</v>
      </c>
      <c r="F550" s="44">
        <v>6.9120370370370374E-2</v>
      </c>
      <c r="G550" s="59">
        <f t="shared" si="92"/>
        <v>6.896990740740741E-2</v>
      </c>
      <c r="H550" s="186">
        <v>113</v>
      </c>
      <c r="I550" s="11">
        <f t="shared" si="95"/>
        <v>3.4467719843781813E-3</v>
      </c>
      <c r="J550" s="31">
        <f t="shared" si="96"/>
        <v>4.7642857142857142</v>
      </c>
      <c r="K550" s="31">
        <f>IF(J550=0,0,IF(B550="F",VLOOKUP(I550,Barem!$G$2:$H$16,2,1),VLOOKUP(I550,Barem!$G$17:$H$31,2,1)))</f>
        <v>4</v>
      </c>
      <c r="L550" s="43">
        <v>3.75</v>
      </c>
      <c r="M550" s="93" t="s">
        <v>80</v>
      </c>
      <c r="N550" s="10">
        <f t="shared" si="97"/>
        <v>0.25</v>
      </c>
      <c r="O550" s="10">
        <f t="shared" si="97"/>
        <v>0.5</v>
      </c>
      <c r="P550" s="10">
        <f t="shared" si="97"/>
        <v>0.25</v>
      </c>
      <c r="Q550" s="33">
        <f>IF(B550="M",IF(AND(H550&gt;=200,H550&lt;500,I550&lt;Barem!$M$21),H550/1500,IF(AND(H550&gt;=500,H550&lt;750,I550&lt;Barem!$M$22),H550/1500,IF(AND(H550&gt;=750,H550&lt;1000,I550&lt;Barem!$M$23),H550/1500,IF(AND(H550&gt;=1000,H550&lt;1500,I550&lt;Barem!$M$24),H550/1500,IF(AND(H550&gt;=1500,H550&lt;2000,I550&lt;Barem!$M$25),H550/1500,IF(AND(H550&gt;=2000,H550&lt;3000,I550&lt;Barem!$M$26),H550/1500,IF(AND(H550&gt;=3000,I550&lt;Barem!$M$27),H550/1500,0))))))),IF(AND(H550&gt;=200,H550&lt;500,I550&lt;Barem!$N$21),H550/1500,IF(AND(H550&gt;=500,H550&lt;750,I550&lt;Barem!$N$22),H550/1500,IF(AND(H550&gt;=750,H550&lt;1000,I550&lt;Barem!$N$23),H550/1500,IF(AND(H550&gt;=1000,H550&lt;1500,I550&lt;Barem!$N$24),H550/1500,IF(AND(H550&gt;=1500,H550&lt;2000,I550&lt;Barem!$N$25),H550/1500,IF(AND(H550&gt;=2000,H550&lt;3000,I550&lt;Barem!$N$26),H550/1500,IF(AND(H550&gt;=3000,I550&lt;Barem!$N$27),H550/1500,0))))))))</f>
        <v>0</v>
      </c>
      <c r="R550" s="19">
        <f>IF(D550&gt;21,VLOOKUP(D550,Barem!$S$1:$T$141,2,1),0)</f>
        <v>0</v>
      </c>
      <c r="S550" s="102">
        <f>IF(D550&lt;1,0,IF(B550="F",VLOOKUP(I550,Barem!$W$2:$Y$13,2,1),VLOOKUP(I550,Barem!$W$14:$Y$25,2,1)))</f>
        <v>0</v>
      </c>
      <c r="T550" s="19">
        <f>VLOOKUP(A550,Participanti!A:C,3,0)</f>
        <v>0</v>
      </c>
      <c r="U550" s="17">
        <f t="shared" si="94"/>
        <v>4.1285714285714281</v>
      </c>
      <c r="V550" s="49"/>
      <c r="W550" s="146"/>
      <c r="X550" s="104">
        <f t="shared" si="89"/>
        <v>5</v>
      </c>
      <c r="Y550" s="63">
        <f t="shared" si="90"/>
        <v>1</v>
      </c>
      <c r="Z550" s="103" t="str">
        <f>VLOOKUP(A550,Participanti!A:E,5,0)</f>
        <v>Bronze</v>
      </c>
    </row>
    <row r="551" spans="1:26" x14ac:dyDescent="0.2">
      <c r="A551" s="42" t="s">
        <v>468</v>
      </c>
      <c r="B551" s="1" t="str">
        <f>VLOOKUP(A551,Participanti!A:B,2,0)</f>
        <v>M</v>
      </c>
      <c r="C551" s="61">
        <v>9</v>
      </c>
      <c r="D551" s="43">
        <v>7.08</v>
      </c>
      <c r="E551" s="44">
        <v>2.6516203703703705E-2</v>
      </c>
      <c r="F551" s="44">
        <v>2.6516203703703705E-2</v>
      </c>
      <c r="G551" s="59">
        <f t="shared" si="92"/>
        <v>2.6516203703703705E-2</v>
      </c>
      <c r="H551" s="186">
        <v>4</v>
      </c>
      <c r="I551" s="11">
        <f t="shared" si="95"/>
        <v>3.7452265118225574E-3</v>
      </c>
      <c r="J551" s="31">
        <f t="shared" si="96"/>
        <v>1.6857142857142857</v>
      </c>
      <c r="K551" s="31">
        <f>IF(J551=0,0,IF(B551="F",VLOOKUP(I551,Barem!$G$2:$H$16,2,1),VLOOKUP(I551,Barem!$G$17:$H$31,2,1)))</f>
        <v>3.5</v>
      </c>
      <c r="L551" s="43">
        <v>1.25</v>
      </c>
      <c r="M551" s="93" t="s">
        <v>80</v>
      </c>
      <c r="N551" s="10">
        <f t="shared" si="97"/>
        <v>0.25</v>
      </c>
      <c r="O551" s="10">
        <f t="shared" si="97"/>
        <v>0.5</v>
      </c>
      <c r="P551" s="10">
        <f t="shared" si="97"/>
        <v>0.25</v>
      </c>
      <c r="Q551" s="33">
        <f>IF(B551="M",IF(AND(H551&gt;=200,H551&lt;500,I551&lt;Barem!$M$21),H551/1500,IF(AND(H551&gt;=500,H551&lt;750,I551&lt;Barem!$M$22),H551/1500,IF(AND(H551&gt;=750,H551&lt;1000,I551&lt;Barem!$M$23),H551/1500,IF(AND(H551&gt;=1000,H551&lt;1500,I551&lt;Barem!$M$24),H551/1500,IF(AND(H551&gt;=1500,H551&lt;2000,I551&lt;Barem!$M$25),H551/1500,IF(AND(H551&gt;=2000,H551&lt;3000,I551&lt;Barem!$M$26),H551/1500,IF(AND(H551&gt;=3000,I551&lt;Barem!$M$27),H551/1500,0))))))),IF(AND(H551&gt;=200,H551&lt;500,I551&lt;Barem!$N$21),H551/1500,IF(AND(H551&gt;=500,H551&lt;750,I551&lt;Barem!$N$22),H551/1500,IF(AND(H551&gt;=750,H551&lt;1000,I551&lt;Barem!$N$23),H551/1500,IF(AND(H551&gt;=1000,H551&lt;1500,I551&lt;Barem!$N$24),H551/1500,IF(AND(H551&gt;=1500,H551&lt;2000,I551&lt;Barem!$N$25),H551/1500,IF(AND(H551&gt;=2000,H551&lt;3000,I551&lt;Barem!$N$26),H551/1500,IF(AND(H551&gt;=3000,I551&lt;Barem!$N$27),H551/1500,0))))))))</f>
        <v>0</v>
      </c>
      <c r="R551" s="19">
        <f>IF(D551&gt;21,VLOOKUP(D551,Barem!$S$1:$T$141,2,1),0)</f>
        <v>0</v>
      </c>
      <c r="S551" s="102">
        <f>IF(D551&lt;1,0,IF(B551="F",VLOOKUP(I551,Barem!$W$2:$Y$13,2,1),VLOOKUP(I551,Barem!$W$14:$Y$25,2,1)))</f>
        <v>0</v>
      </c>
      <c r="T551" s="19">
        <f>VLOOKUP(A551,Participanti!A:C,3,0)</f>
        <v>0</v>
      </c>
      <c r="U551" s="17">
        <f t="shared" si="94"/>
        <v>2.4839285714285713</v>
      </c>
      <c r="V551" s="49"/>
      <c r="W551" s="146"/>
      <c r="X551" s="104">
        <f t="shared" si="89"/>
        <v>5</v>
      </c>
      <c r="Y551" s="63">
        <f t="shared" si="90"/>
        <v>1</v>
      </c>
      <c r="Z551" s="103" t="str">
        <f>VLOOKUP(A551,Participanti!A:E,5,0)</f>
        <v>Bronze</v>
      </c>
    </row>
    <row r="552" spans="1:26" x14ac:dyDescent="0.2">
      <c r="A552" s="42" t="s">
        <v>234</v>
      </c>
      <c r="B552" s="1" t="str">
        <f>VLOOKUP(A552,Participanti!A:B,2,0)</f>
        <v>M</v>
      </c>
      <c r="C552" s="61">
        <v>9</v>
      </c>
      <c r="D552" s="43">
        <v>12</v>
      </c>
      <c r="E552" s="44">
        <v>3.9560185185185184E-2</v>
      </c>
      <c r="F552" s="44">
        <v>3.9814814814814817E-2</v>
      </c>
      <c r="G552" s="59">
        <f t="shared" si="92"/>
        <v>3.9687500000000001E-2</v>
      </c>
      <c r="H552" s="186">
        <v>38</v>
      </c>
      <c r="I552" s="11">
        <f t="shared" si="95"/>
        <v>3.3072916666666667E-3</v>
      </c>
      <c r="J552" s="31">
        <f t="shared" si="96"/>
        <v>2.8571428571428572</v>
      </c>
      <c r="K552" s="31">
        <f>IF(J552=0,0,IF(B552="F",VLOOKUP(I552,Barem!$G$2:$H$16,2,1),VLOOKUP(I552,Barem!$G$17:$H$31,2,1)))</f>
        <v>4.25</v>
      </c>
      <c r="L552" s="43">
        <v>2</v>
      </c>
      <c r="M552" s="93" t="s">
        <v>83</v>
      </c>
      <c r="N552" s="10">
        <f t="shared" si="97"/>
        <v>0.25</v>
      </c>
      <c r="O552" s="10">
        <f t="shared" si="97"/>
        <v>0.25</v>
      </c>
      <c r="P552" s="10">
        <f t="shared" si="97"/>
        <v>0.5</v>
      </c>
      <c r="Q552" s="33">
        <f>IF(B552="M",IF(AND(H552&gt;=200,H552&lt;500,I552&lt;Barem!$M$21),H552/1500,IF(AND(H552&gt;=500,H552&lt;750,I552&lt;Barem!$M$22),H552/1500,IF(AND(H552&gt;=750,H552&lt;1000,I552&lt;Barem!$M$23),H552/1500,IF(AND(H552&gt;=1000,H552&lt;1500,I552&lt;Barem!$M$24),H552/1500,IF(AND(H552&gt;=1500,H552&lt;2000,I552&lt;Barem!$M$25),H552/1500,IF(AND(H552&gt;=2000,H552&lt;3000,I552&lt;Barem!$M$26),H552/1500,IF(AND(H552&gt;=3000,I552&lt;Barem!$M$27),H552/1500,0))))))),IF(AND(H552&gt;=200,H552&lt;500,I552&lt;Barem!$N$21),H552/1500,IF(AND(H552&gt;=500,H552&lt;750,I552&lt;Barem!$N$22),H552/1500,IF(AND(H552&gt;=750,H552&lt;1000,I552&lt;Barem!$N$23),H552/1500,IF(AND(H552&gt;=1000,H552&lt;1500,I552&lt;Barem!$N$24),H552/1500,IF(AND(H552&gt;=1500,H552&lt;2000,I552&lt;Barem!$N$25),H552/1500,IF(AND(H552&gt;=2000,H552&lt;3000,I552&lt;Barem!$N$26),H552/1500,IF(AND(H552&gt;=3000,I552&lt;Barem!$N$27),H552/1500,0))))))))</f>
        <v>0</v>
      </c>
      <c r="R552" s="19">
        <f>IF(D552&gt;21,VLOOKUP(D552,Barem!$S$1:$T$141,2,1),0)</f>
        <v>0</v>
      </c>
      <c r="S552" s="102">
        <f>IF(D552&lt;1,0,IF(B552="F",VLOOKUP(I552,Barem!$W$2:$Y$13,2,1),VLOOKUP(I552,Barem!$W$14:$Y$25,2,1)))</f>
        <v>0</v>
      </c>
      <c r="T552" s="19">
        <f>VLOOKUP(A552,Participanti!A:C,3,0)</f>
        <v>0</v>
      </c>
      <c r="U552" s="17">
        <f t="shared" si="94"/>
        <v>2.7767857142857144</v>
      </c>
      <c r="V552" s="49"/>
      <c r="W552" s="146"/>
      <c r="X552" s="104">
        <f t="shared" si="89"/>
        <v>2</v>
      </c>
      <c r="Y552" s="63">
        <f t="shared" si="90"/>
        <v>1</v>
      </c>
      <c r="Z552" s="103" t="str">
        <f>VLOOKUP(A552,Participanti!A:E,5,0)</f>
        <v>Bronze</v>
      </c>
    </row>
    <row r="553" spans="1:26" x14ac:dyDescent="0.2">
      <c r="A553" s="42" t="s">
        <v>250</v>
      </c>
      <c r="B553" s="1" t="str">
        <f>VLOOKUP(A553,Participanti!A:B,2,0)</f>
        <v>F</v>
      </c>
      <c r="C553" s="61">
        <v>9</v>
      </c>
      <c r="D553" s="43">
        <v>11.19</v>
      </c>
      <c r="E553" s="44">
        <v>5.2824074074074072E-2</v>
      </c>
      <c r="F553" s="44">
        <v>5.7210648148148149E-2</v>
      </c>
      <c r="G553" s="59">
        <f t="shared" si="92"/>
        <v>5.5017361111111107E-2</v>
      </c>
      <c r="H553" s="186">
        <v>178</v>
      </c>
      <c r="I553" s="11">
        <f t="shared" si="95"/>
        <v>4.9166542547909838E-3</v>
      </c>
      <c r="J553" s="31">
        <f t="shared" si="96"/>
        <v>2.7974999999999999</v>
      </c>
      <c r="K553" s="31">
        <f>IF(J553=0,0,IF(B553="F",VLOOKUP(I553,Barem!$G$2:$H$16,2,1),VLOOKUP(I553,Barem!$G$17:$H$31,2,1)))</f>
        <v>1.5</v>
      </c>
      <c r="L553" s="43">
        <v>0.5</v>
      </c>
      <c r="M553" s="93" t="s">
        <v>80</v>
      </c>
      <c r="N553" s="10">
        <f t="shared" si="97"/>
        <v>0.25</v>
      </c>
      <c r="O553" s="10">
        <f t="shared" si="97"/>
        <v>0.5</v>
      </c>
      <c r="P553" s="10">
        <f t="shared" si="97"/>
        <v>0.25</v>
      </c>
      <c r="Q553" s="33">
        <f>IF(B553="M",IF(AND(H553&gt;=200,H553&lt;500,I553&lt;Barem!$M$21),H553/1500,IF(AND(H553&gt;=500,H553&lt;750,I553&lt;Barem!$M$22),H553/1500,IF(AND(H553&gt;=750,H553&lt;1000,I553&lt;Barem!$M$23),H553/1500,IF(AND(H553&gt;=1000,H553&lt;1500,I553&lt;Barem!$M$24),H553/1500,IF(AND(H553&gt;=1500,H553&lt;2000,I553&lt;Barem!$M$25),H553/1500,IF(AND(H553&gt;=2000,H553&lt;3000,I553&lt;Barem!$M$26),H553/1500,IF(AND(H553&gt;=3000,I553&lt;Barem!$M$27),H553/1500,0))))))),IF(AND(H553&gt;=200,H553&lt;500,I553&lt;Barem!$N$21),H553/1500,IF(AND(H553&gt;=500,H553&lt;750,I553&lt;Barem!$N$22),H553/1500,IF(AND(H553&gt;=750,H553&lt;1000,I553&lt;Barem!$N$23),H553/1500,IF(AND(H553&gt;=1000,H553&lt;1500,I553&lt;Barem!$N$24),H553/1500,IF(AND(H553&gt;=1500,H553&lt;2000,I553&lt;Barem!$N$25),H553/1500,IF(AND(H553&gt;=2000,H553&lt;3000,I553&lt;Barem!$N$26),H553/1500,IF(AND(H553&gt;=3000,I553&lt;Barem!$N$27),H553/1500,0))))))))</f>
        <v>0</v>
      </c>
      <c r="R553" s="19">
        <f>IF(D553&gt;21,VLOOKUP(D553,Barem!$S$1:$T$141,2,1),0)</f>
        <v>0</v>
      </c>
      <c r="S553" s="102">
        <f>IF(D553&lt;1,0,IF(B553="F",VLOOKUP(I553,Barem!$W$2:$Y$13,2,1),VLOOKUP(I553,Barem!$W$14:$Y$25,2,1)))</f>
        <v>0</v>
      </c>
      <c r="T553" s="19">
        <f>VLOOKUP(A553,Participanti!A:C,3,0)</f>
        <v>0</v>
      </c>
      <c r="U553" s="17">
        <f t="shared" si="94"/>
        <v>1.5743749999999999</v>
      </c>
      <c r="V553" s="49"/>
      <c r="W553" s="146"/>
      <c r="X553" s="104">
        <f t="shared" si="89"/>
        <v>5</v>
      </c>
      <c r="Y553" s="63">
        <f t="shared" si="90"/>
        <v>1</v>
      </c>
      <c r="Z553" s="103" t="str">
        <f>VLOOKUP(A553,Participanti!A:E,5,0)</f>
        <v>Bronze</v>
      </c>
    </row>
    <row r="554" spans="1:26" x14ac:dyDescent="0.2">
      <c r="A554" s="42" t="s">
        <v>252</v>
      </c>
      <c r="B554" s="1" t="str">
        <f>VLOOKUP(A554,Participanti!A:B,2,0)</f>
        <v>M</v>
      </c>
      <c r="C554" s="61">
        <v>9</v>
      </c>
      <c r="D554" s="43">
        <v>18.05</v>
      </c>
      <c r="E554" s="44">
        <v>9.4548611111111111E-2</v>
      </c>
      <c r="F554" s="44">
        <v>0.10314814814814814</v>
      </c>
      <c r="G554" s="59">
        <f t="shared" si="92"/>
        <v>9.8848379629629626E-2</v>
      </c>
      <c r="H554" s="186">
        <v>27</v>
      </c>
      <c r="I554" s="11">
        <f t="shared" si="95"/>
        <v>5.4763645224171539E-3</v>
      </c>
      <c r="J554" s="31">
        <f t="shared" si="96"/>
        <v>4.2976190476190474</v>
      </c>
      <c r="K554" s="31">
        <f>IF(J554=0,0,IF(B554="F",VLOOKUP(I554,Barem!$G$2:$H$16,2,1),VLOOKUP(I554,Barem!$G$17:$H$31,2,1)))</f>
        <v>0.5</v>
      </c>
      <c r="L554" s="43">
        <v>2.5</v>
      </c>
      <c r="M554" s="93" t="s">
        <v>80</v>
      </c>
      <c r="N554" s="10">
        <f t="shared" si="97"/>
        <v>0.25</v>
      </c>
      <c r="O554" s="10">
        <f t="shared" si="97"/>
        <v>0.5</v>
      </c>
      <c r="P554" s="10">
        <f t="shared" si="97"/>
        <v>0.25</v>
      </c>
      <c r="Q554" s="33">
        <f>IF(B554="M",IF(AND(H554&gt;=200,H554&lt;500,I554&lt;Barem!$M$21),H554/1500,IF(AND(H554&gt;=500,H554&lt;750,I554&lt;Barem!$M$22),H554/1500,IF(AND(H554&gt;=750,H554&lt;1000,I554&lt;Barem!$M$23),H554/1500,IF(AND(H554&gt;=1000,H554&lt;1500,I554&lt;Barem!$M$24),H554/1500,IF(AND(H554&gt;=1500,H554&lt;2000,I554&lt;Barem!$M$25),H554/1500,IF(AND(H554&gt;=2000,H554&lt;3000,I554&lt;Barem!$M$26),H554/1500,IF(AND(H554&gt;=3000,I554&lt;Barem!$M$27),H554/1500,0))))))),IF(AND(H554&gt;=200,H554&lt;500,I554&lt;Barem!$N$21),H554/1500,IF(AND(H554&gt;=500,H554&lt;750,I554&lt;Barem!$N$22),H554/1500,IF(AND(H554&gt;=750,H554&lt;1000,I554&lt;Barem!$N$23),H554/1500,IF(AND(H554&gt;=1000,H554&lt;1500,I554&lt;Barem!$N$24),H554/1500,IF(AND(H554&gt;=1500,H554&lt;2000,I554&lt;Barem!$N$25),H554/1500,IF(AND(H554&gt;=2000,H554&lt;3000,I554&lt;Barem!$N$26),H554/1500,IF(AND(H554&gt;=3000,I554&lt;Barem!$N$27),H554/1500,0))))))))</f>
        <v>0</v>
      </c>
      <c r="R554" s="19">
        <f>IF(D554&gt;21,VLOOKUP(D554,Barem!$S$1:$T$141,2,1),0)</f>
        <v>0</v>
      </c>
      <c r="S554" s="102">
        <f>IF(D554&lt;1,0,IF(B554="F",VLOOKUP(I554,Barem!$W$2:$Y$13,2,1),VLOOKUP(I554,Barem!$W$14:$Y$25,2,1)))</f>
        <v>0</v>
      </c>
      <c r="T554" s="19">
        <f>VLOOKUP(A554,Participanti!A:C,3,0)</f>
        <v>0</v>
      </c>
      <c r="U554" s="17">
        <f t="shared" si="94"/>
        <v>1.9494047619047619</v>
      </c>
      <c r="V554" s="49"/>
      <c r="W554" s="146"/>
      <c r="X554" s="104">
        <f t="shared" si="89"/>
        <v>1</v>
      </c>
      <c r="Y554" s="63">
        <f t="shared" si="90"/>
        <v>1</v>
      </c>
      <c r="Z554" s="103" t="str">
        <f>VLOOKUP(A554,Participanti!A:E,5,0)</f>
        <v>Bronze</v>
      </c>
    </row>
    <row r="555" spans="1:26" x14ac:dyDescent="0.2">
      <c r="A555" s="42" t="s">
        <v>53</v>
      </c>
      <c r="B555" s="1" t="str">
        <f>VLOOKUP(A555,Participanti!A:B,2,0)</f>
        <v>M</v>
      </c>
      <c r="C555" s="61">
        <v>9</v>
      </c>
      <c r="D555" s="43">
        <v>3.13</v>
      </c>
      <c r="E555" s="44">
        <v>7.4074074074074077E-3</v>
      </c>
      <c r="F555" s="44">
        <v>7.4074074074074077E-3</v>
      </c>
      <c r="G555" s="59">
        <f t="shared" si="92"/>
        <v>7.4074074074074077E-3</v>
      </c>
      <c r="H555" s="186">
        <v>0</v>
      </c>
      <c r="I555" s="11">
        <f t="shared" si="95"/>
        <v>2.3665838362323987E-3</v>
      </c>
      <c r="J555" s="31">
        <f t="shared" si="96"/>
        <v>0.74523809523809514</v>
      </c>
      <c r="K555" s="31">
        <f>IF(J555=0,0,IF(B555="F",VLOOKUP(I555,Barem!$G$2:$H$16,2,1),VLOOKUP(I555,Barem!$G$17:$H$31,2,1)))</f>
        <v>5</v>
      </c>
      <c r="L555" s="43">
        <v>2.5</v>
      </c>
      <c r="M555" s="93" t="s">
        <v>80</v>
      </c>
      <c r="N555" s="10">
        <f t="shared" si="97"/>
        <v>0.25</v>
      </c>
      <c r="O555" s="10">
        <f t="shared" si="97"/>
        <v>0.5</v>
      </c>
      <c r="P555" s="10">
        <f t="shared" si="97"/>
        <v>0.25</v>
      </c>
      <c r="Q555" s="33">
        <f>IF(B555="M",IF(AND(H555&gt;=200,H555&lt;500,I555&lt;Barem!$M$21),H555/1500,IF(AND(H555&gt;=500,H555&lt;750,I555&lt;Barem!$M$22),H555/1500,IF(AND(H555&gt;=750,H555&lt;1000,I555&lt;Barem!$M$23),H555/1500,IF(AND(H555&gt;=1000,H555&lt;1500,I555&lt;Barem!$M$24),H555/1500,IF(AND(H555&gt;=1500,H555&lt;2000,I555&lt;Barem!$M$25),H555/1500,IF(AND(H555&gt;=2000,H555&lt;3000,I555&lt;Barem!$M$26),H555/1500,IF(AND(H555&gt;=3000,I555&lt;Barem!$M$27),H555/1500,0))))))),IF(AND(H555&gt;=200,H555&lt;500,I555&lt;Barem!$N$21),H555/1500,IF(AND(H555&gt;=500,H555&lt;750,I555&lt;Barem!$N$22),H555/1500,IF(AND(H555&gt;=750,H555&lt;1000,I555&lt;Barem!$N$23),H555/1500,IF(AND(H555&gt;=1000,H555&lt;1500,I555&lt;Barem!$N$24),H555/1500,IF(AND(H555&gt;=1500,H555&lt;2000,I555&lt;Barem!$N$25),H555/1500,IF(AND(H555&gt;=2000,H555&lt;3000,I555&lt;Barem!$N$26),H555/1500,IF(AND(H555&gt;=3000,I555&lt;Barem!$N$27),H555/1500,0))))))))</f>
        <v>0</v>
      </c>
      <c r="R555" s="19">
        <f>IF(D555&gt;21,VLOOKUP(D555,Barem!$S$1:$T$141,2,1),0)</f>
        <v>0</v>
      </c>
      <c r="S555" s="102">
        <f>IF(D555&lt;1,0,IF(B555="F",VLOOKUP(I555,Barem!$W$2:$Y$13,2,1),VLOOKUP(I555,Barem!$W$14:$Y$25,2,1)))</f>
        <v>5.4</v>
      </c>
      <c r="T555" s="19">
        <f>VLOOKUP(A555,Participanti!A:C,3,0)</f>
        <v>0</v>
      </c>
      <c r="U555" s="17">
        <f t="shared" si="94"/>
        <v>8.7113095238095237</v>
      </c>
      <c r="V555" s="49"/>
      <c r="W555" s="146"/>
      <c r="X555" s="104">
        <f t="shared" si="89"/>
        <v>5</v>
      </c>
      <c r="Y555" s="63">
        <f t="shared" si="90"/>
        <v>1</v>
      </c>
      <c r="Z555" s="103" t="str">
        <f>VLOOKUP(A555,Participanti!A:E,5,0)</f>
        <v>Bronze</v>
      </c>
    </row>
    <row r="556" spans="1:26" x14ac:dyDescent="0.2">
      <c r="A556" s="42" t="s">
        <v>274</v>
      </c>
      <c r="B556" s="1" t="str">
        <f>VLOOKUP(A556,Participanti!A:B,2,0)</f>
        <v>M</v>
      </c>
      <c r="C556" s="61">
        <v>9</v>
      </c>
      <c r="D556" s="43">
        <v>17.77</v>
      </c>
      <c r="E556" s="44">
        <v>8.3750000000000005E-2</v>
      </c>
      <c r="F556" s="44">
        <v>0.10689814814814814</v>
      </c>
      <c r="G556" s="59">
        <f t="shared" si="92"/>
        <v>9.5324074074074075E-2</v>
      </c>
      <c r="H556" s="186">
        <v>369</v>
      </c>
      <c r="I556" s="11">
        <f t="shared" si="95"/>
        <v>5.3643260593176185E-3</v>
      </c>
      <c r="J556" s="31">
        <f t="shared" si="96"/>
        <v>4.230952380952381</v>
      </c>
      <c r="K556" s="31">
        <f>IF(J556=0,0,IF(B556="F",VLOOKUP(I556,Barem!$G$2:$H$16,2,1),VLOOKUP(I556,Barem!$G$17:$H$31,2,1)))</f>
        <v>0.5</v>
      </c>
      <c r="L556" s="43">
        <v>1.25</v>
      </c>
      <c r="M556" s="93" t="s">
        <v>82</v>
      </c>
      <c r="N556" s="10">
        <f t="shared" si="97"/>
        <v>0.5</v>
      </c>
      <c r="O556" s="10">
        <f t="shared" si="97"/>
        <v>0.25</v>
      </c>
      <c r="P556" s="10">
        <f t="shared" si="97"/>
        <v>0.25</v>
      </c>
      <c r="Q556" s="33">
        <f>IF(B556="M",IF(AND(H556&gt;=200,H556&lt;500,I556&lt;Barem!$M$21),H556/1500,IF(AND(H556&gt;=500,H556&lt;750,I556&lt;Barem!$M$22),H556/1500,IF(AND(H556&gt;=750,H556&lt;1000,I556&lt;Barem!$M$23),H556/1500,IF(AND(H556&gt;=1000,H556&lt;1500,I556&lt;Barem!$M$24),H556/1500,IF(AND(H556&gt;=1500,H556&lt;2000,I556&lt;Barem!$M$25),H556/1500,IF(AND(H556&gt;=2000,H556&lt;3000,I556&lt;Barem!$M$26),H556/1500,IF(AND(H556&gt;=3000,I556&lt;Barem!$M$27),H556/1500,0))))))),IF(AND(H556&gt;=200,H556&lt;500,I556&lt;Barem!$N$21),H556/1500,IF(AND(H556&gt;=500,H556&lt;750,I556&lt;Barem!$N$22),H556/1500,IF(AND(H556&gt;=750,H556&lt;1000,I556&lt;Barem!$N$23),H556/1500,IF(AND(H556&gt;=1000,H556&lt;1500,I556&lt;Barem!$N$24),H556/1500,IF(AND(H556&gt;=1500,H556&lt;2000,I556&lt;Barem!$N$25),H556/1500,IF(AND(H556&gt;=2000,H556&lt;3000,I556&lt;Barem!$N$26),H556/1500,IF(AND(H556&gt;=3000,I556&lt;Barem!$N$27),H556/1500,0))))))))</f>
        <v>0</v>
      </c>
      <c r="R556" s="19">
        <f>IF(D556&gt;21,VLOOKUP(D556,Barem!$S$1:$T$141,2,1),0)</f>
        <v>0</v>
      </c>
      <c r="S556" s="102">
        <f>IF(D556&lt;1,0,IF(B556="F",VLOOKUP(I556,Barem!$W$2:$Y$13,2,1),VLOOKUP(I556,Barem!$W$14:$Y$25,2,1)))</f>
        <v>0</v>
      </c>
      <c r="T556" s="19">
        <f>VLOOKUP(A556,Participanti!A:C,3,0)</f>
        <v>0.4</v>
      </c>
      <c r="U556" s="17">
        <f t="shared" si="94"/>
        <v>2.9529761904761904</v>
      </c>
      <c r="V556" s="49"/>
      <c r="W556" s="146"/>
      <c r="X556" s="104">
        <f t="shared" si="89"/>
        <v>5</v>
      </c>
      <c r="Y556" s="63">
        <f t="shared" si="90"/>
        <v>1</v>
      </c>
      <c r="Z556" s="103" t="str">
        <f>VLOOKUP(A556,Participanti!A:E,5,0)</f>
        <v>Bronze</v>
      </c>
    </row>
    <row r="557" spans="1:26" x14ac:dyDescent="0.2">
      <c r="A557" s="42" t="s">
        <v>279</v>
      </c>
      <c r="B557" s="1" t="str">
        <f>VLOOKUP(A557,Participanti!A:B,2,0)</f>
        <v>F</v>
      </c>
      <c r="C557" s="61">
        <v>9</v>
      </c>
      <c r="D557" s="43">
        <v>20.61</v>
      </c>
      <c r="E557" s="44">
        <v>0.1140625</v>
      </c>
      <c r="F557" s="44">
        <v>0.12456018518518519</v>
      </c>
      <c r="G557" s="59">
        <f t="shared" si="92"/>
        <v>0.1193113425925926</v>
      </c>
      <c r="H557" s="186">
        <v>683</v>
      </c>
      <c r="I557" s="11">
        <f t="shared" si="95"/>
        <v>5.7890025517997384E-3</v>
      </c>
      <c r="J557" s="31">
        <f t="shared" si="96"/>
        <v>5</v>
      </c>
      <c r="K557" s="31">
        <f>IF(J557=0,0,IF(B557="F",VLOOKUP(I557,Barem!$G$2:$H$16,2,1),VLOOKUP(I557,Barem!$G$17:$H$31,2,1)))</f>
        <v>0.5</v>
      </c>
      <c r="L557" s="43">
        <v>0.75</v>
      </c>
      <c r="M557" s="93" t="s">
        <v>82</v>
      </c>
      <c r="N557" s="10">
        <f t="shared" si="97"/>
        <v>0.5</v>
      </c>
      <c r="O557" s="10">
        <f t="shared" si="97"/>
        <v>0.25</v>
      </c>
      <c r="P557" s="10">
        <f t="shared" si="97"/>
        <v>0.25</v>
      </c>
      <c r="Q557" s="33">
        <f>IF(B557="M",IF(AND(H557&gt;=200,H557&lt;500,I557&lt;Barem!$M$21),H557/1500,IF(AND(H557&gt;=500,H557&lt;750,I557&lt;Barem!$M$22),H557/1500,IF(AND(H557&gt;=750,H557&lt;1000,I557&lt;Barem!$M$23),H557/1500,IF(AND(H557&gt;=1000,H557&lt;1500,I557&lt;Barem!$M$24),H557/1500,IF(AND(H557&gt;=1500,H557&lt;2000,I557&lt;Barem!$M$25),H557/1500,IF(AND(H557&gt;=2000,H557&lt;3000,I557&lt;Barem!$M$26),H557/1500,IF(AND(H557&gt;=3000,I557&lt;Barem!$M$27),H557/1500,0))))))),IF(AND(H557&gt;=200,H557&lt;500,I557&lt;Barem!$N$21),H557/1500,IF(AND(H557&gt;=500,H557&lt;750,I557&lt;Barem!$N$22),H557/1500,IF(AND(H557&gt;=750,H557&lt;1000,I557&lt;Barem!$N$23),H557/1500,IF(AND(H557&gt;=1000,H557&lt;1500,I557&lt;Barem!$N$24),H557/1500,IF(AND(H557&gt;=1500,H557&lt;2000,I557&lt;Barem!$N$25),H557/1500,IF(AND(H557&gt;=2000,H557&lt;3000,I557&lt;Barem!$N$26),H557/1500,IF(AND(H557&gt;=3000,I557&lt;Barem!$N$27),H557/1500,0))))))))</f>
        <v>0.45533333333333331</v>
      </c>
      <c r="R557" s="19">
        <f>IF(D557&gt;21,VLOOKUP(D557,Barem!$S$1:$T$141,2,1),0)</f>
        <v>0</v>
      </c>
      <c r="S557" s="102">
        <f>IF(D557&lt;1,0,IF(B557="F",VLOOKUP(I557,Barem!$W$2:$Y$13,2,1),VLOOKUP(I557,Barem!$W$14:$Y$25,2,1)))</f>
        <v>0</v>
      </c>
      <c r="T557" s="19">
        <f>VLOOKUP(A557,Participanti!A:C,3,0)</f>
        <v>0</v>
      </c>
      <c r="U557" s="17">
        <f t="shared" si="94"/>
        <v>3.2678333333333334</v>
      </c>
      <c r="V557" s="49"/>
      <c r="W557" s="146"/>
      <c r="X557" s="104">
        <f t="shared" si="89"/>
        <v>5</v>
      </c>
      <c r="Y557" s="63">
        <f t="shared" si="90"/>
        <v>1</v>
      </c>
      <c r="Z557" s="103" t="str">
        <f>VLOOKUP(A557,Participanti!A:E,5,0)</f>
        <v>Bronze</v>
      </c>
    </row>
    <row r="558" spans="1:26" x14ac:dyDescent="0.2">
      <c r="A558" s="42" t="s">
        <v>493</v>
      </c>
      <c r="B558" s="1" t="str">
        <f>VLOOKUP(A558,Participanti!A:B,2,0)</f>
        <v>F</v>
      </c>
      <c r="C558" s="61">
        <v>9</v>
      </c>
      <c r="D558" s="43">
        <v>11.58</v>
      </c>
      <c r="E558" s="44">
        <v>4.715277777777778E-2</v>
      </c>
      <c r="F558" s="44">
        <v>4.7418981481481479E-2</v>
      </c>
      <c r="G558" s="59">
        <f t="shared" si="92"/>
        <v>4.7285879629629629E-2</v>
      </c>
      <c r="H558" s="186">
        <v>19</v>
      </c>
      <c r="I558" s="11">
        <f t="shared" si="95"/>
        <v>4.0834092944412462E-3</v>
      </c>
      <c r="J558" s="31">
        <f t="shared" si="96"/>
        <v>2.895</v>
      </c>
      <c r="K558" s="31">
        <f>IF(J558=0,0,IF(B558="F",VLOOKUP(I558,Barem!$G$2:$H$16,2,1),VLOOKUP(I558,Barem!$G$17:$H$31,2,1)))</f>
        <v>3.5</v>
      </c>
      <c r="L558" s="43">
        <v>2.5</v>
      </c>
      <c r="M558" s="93" t="s">
        <v>83</v>
      </c>
      <c r="N558" s="10">
        <f t="shared" si="97"/>
        <v>0.25</v>
      </c>
      <c r="O558" s="10">
        <f t="shared" si="97"/>
        <v>0.25</v>
      </c>
      <c r="P558" s="10">
        <f t="shared" si="97"/>
        <v>0.5</v>
      </c>
      <c r="Q558" s="33">
        <f>IF(B558="M",IF(AND(H558&gt;=200,H558&lt;500,I558&lt;Barem!$M$21),H558/1500,IF(AND(H558&gt;=500,H558&lt;750,I558&lt;Barem!$M$22),H558/1500,IF(AND(H558&gt;=750,H558&lt;1000,I558&lt;Barem!$M$23),H558/1500,IF(AND(H558&gt;=1000,H558&lt;1500,I558&lt;Barem!$M$24),H558/1500,IF(AND(H558&gt;=1500,H558&lt;2000,I558&lt;Barem!$M$25),H558/1500,IF(AND(H558&gt;=2000,H558&lt;3000,I558&lt;Barem!$M$26),H558/1500,IF(AND(H558&gt;=3000,I558&lt;Barem!$M$27),H558/1500,0))))))),IF(AND(H558&gt;=200,H558&lt;500,I558&lt;Barem!$N$21),H558/1500,IF(AND(H558&gt;=500,H558&lt;750,I558&lt;Barem!$N$22),H558/1500,IF(AND(H558&gt;=750,H558&lt;1000,I558&lt;Barem!$N$23),H558/1500,IF(AND(H558&gt;=1000,H558&lt;1500,I558&lt;Barem!$N$24),H558/1500,IF(AND(H558&gt;=1500,H558&lt;2000,I558&lt;Barem!$N$25),H558/1500,IF(AND(H558&gt;=2000,H558&lt;3000,I558&lt;Barem!$N$26),H558/1500,IF(AND(H558&gt;=3000,I558&lt;Barem!$N$27),H558/1500,0))))))))</f>
        <v>0</v>
      </c>
      <c r="R558" s="19">
        <f>IF(D558&gt;21,VLOOKUP(D558,Barem!$S$1:$T$141,2,1),0)</f>
        <v>0</v>
      </c>
      <c r="S558" s="102">
        <f>IF(D558&lt;1,0,IF(B558="F",VLOOKUP(I558,Barem!$W$2:$Y$13,2,1),VLOOKUP(I558,Barem!$W$14:$Y$25,2,1)))</f>
        <v>0</v>
      </c>
      <c r="T558" s="19">
        <f>VLOOKUP(A558,Participanti!A:C,3,0)</f>
        <v>0</v>
      </c>
      <c r="U558" s="17">
        <f t="shared" si="94"/>
        <v>2.8487499999999999</v>
      </c>
      <c r="V558" s="49"/>
      <c r="W558" s="146"/>
      <c r="X558" s="104">
        <f t="shared" si="89"/>
        <v>5</v>
      </c>
      <c r="Y558" s="63">
        <f t="shared" si="90"/>
        <v>1</v>
      </c>
      <c r="Z558" s="103" t="str">
        <f>VLOOKUP(A558,Participanti!A:E,5,0)</f>
        <v>Bronze</v>
      </c>
    </row>
    <row r="559" spans="1:26" x14ac:dyDescent="0.2">
      <c r="A559" s="42" t="s">
        <v>391</v>
      </c>
      <c r="B559" s="1" t="str">
        <f>VLOOKUP(A559,Participanti!A:B,2,0)</f>
        <v>M</v>
      </c>
      <c r="C559" s="61">
        <v>9</v>
      </c>
      <c r="D559" s="43">
        <v>31.17</v>
      </c>
      <c r="E559" s="44">
        <v>0.11298611111111111</v>
      </c>
      <c r="F559" s="44">
        <v>0.11346064814814814</v>
      </c>
      <c r="G559" s="59">
        <f t="shared" si="92"/>
        <v>0.11322337962962963</v>
      </c>
      <c r="H559" s="186">
        <v>181</v>
      </c>
      <c r="I559" s="11">
        <f t="shared" si="95"/>
        <v>3.6324472130134624E-3</v>
      </c>
      <c r="J559" s="31">
        <f t="shared" si="96"/>
        <v>5</v>
      </c>
      <c r="K559" s="31">
        <f>IF(J559=0,0,IF(B559="F",VLOOKUP(I559,Barem!$G$2:$H$16,2,1),VLOOKUP(I559,Barem!$G$17:$H$31,2,1)))</f>
        <v>3.75</v>
      </c>
      <c r="L559" s="43">
        <v>4.5</v>
      </c>
      <c r="M559" s="93" t="s">
        <v>82</v>
      </c>
      <c r="N559" s="10">
        <f t="shared" si="97"/>
        <v>0.5</v>
      </c>
      <c r="O559" s="10">
        <f t="shared" si="97"/>
        <v>0.25</v>
      </c>
      <c r="P559" s="10">
        <f t="shared" si="97"/>
        <v>0.25</v>
      </c>
      <c r="Q559" s="33">
        <f>IF(B559="M",IF(AND(H559&gt;=200,H559&lt;500,I559&lt;Barem!$M$21),H559/1500,IF(AND(H559&gt;=500,H559&lt;750,I559&lt;Barem!$M$22),H559/1500,IF(AND(H559&gt;=750,H559&lt;1000,I559&lt;Barem!$M$23),H559/1500,IF(AND(H559&gt;=1000,H559&lt;1500,I559&lt;Barem!$M$24),H559/1500,IF(AND(H559&gt;=1500,H559&lt;2000,I559&lt;Barem!$M$25),H559/1500,IF(AND(H559&gt;=2000,H559&lt;3000,I559&lt;Barem!$M$26),H559/1500,IF(AND(H559&gt;=3000,I559&lt;Barem!$M$27),H559/1500,0))))))),IF(AND(H559&gt;=200,H559&lt;500,I559&lt;Barem!$N$21),H559/1500,IF(AND(H559&gt;=500,H559&lt;750,I559&lt;Barem!$N$22),H559/1500,IF(AND(H559&gt;=750,H559&lt;1000,I559&lt;Barem!$N$23),H559/1500,IF(AND(H559&gt;=1000,H559&lt;1500,I559&lt;Barem!$N$24),H559/1500,IF(AND(H559&gt;=1500,H559&lt;2000,I559&lt;Barem!$N$25),H559/1500,IF(AND(H559&gt;=2000,H559&lt;3000,I559&lt;Barem!$N$26),H559/1500,IF(AND(H559&gt;=3000,I559&lt;Barem!$N$27),H559/1500,0))))))))</f>
        <v>0</v>
      </c>
      <c r="R559" s="19">
        <f>IF(D559&gt;21,VLOOKUP(D559,Barem!$S$1:$T$141,2,1),0)</f>
        <v>0.5</v>
      </c>
      <c r="S559" s="102">
        <f>IF(D559&lt;1,0,IF(B559="F",VLOOKUP(I559,Barem!$W$2:$Y$13,2,1),VLOOKUP(I559,Barem!$W$14:$Y$25,2,1)))</f>
        <v>0</v>
      </c>
      <c r="T559" s="19">
        <f>VLOOKUP(A559,Participanti!A:C,3,0)</f>
        <v>0</v>
      </c>
      <c r="U559" s="17">
        <f t="shared" si="94"/>
        <v>5.0625</v>
      </c>
      <c r="V559" s="49"/>
      <c r="W559" s="146"/>
      <c r="X559" s="104">
        <f t="shared" si="89"/>
        <v>5</v>
      </c>
      <c r="Y559" s="63">
        <f t="shared" si="90"/>
        <v>1</v>
      </c>
      <c r="Z559" s="103" t="str">
        <f>VLOOKUP(A559,Participanti!A:E,5,0)</f>
        <v>Bronze</v>
      </c>
    </row>
    <row r="560" spans="1:26" x14ac:dyDescent="0.2">
      <c r="A560" s="42" t="s">
        <v>301</v>
      </c>
      <c r="B560" s="1" t="str">
        <f>VLOOKUP(A560,Participanti!A:B,2,0)</f>
        <v>M</v>
      </c>
      <c r="C560" s="61">
        <v>9</v>
      </c>
      <c r="D560" s="43">
        <v>11.1</v>
      </c>
      <c r="E560" s="44">
        <v>4.2858796296296298E-2</v>
      </c>
      <c r="F560" s="44">
        <v>4.4606481481481483E-2</v>
      </c>
      <c r="G560" s="59">
        <f t="shared" si="92"/>
        <v>4.373263888888889E-2</v>
      </c>
      <c r="H560" s="186">
        <v>10</v>
      </c>
      <c r="I560" s="11">
        <f t="shared" si="95"/>
        <v>3.9398773773773772E-3</v>
      </c>
      <c r="J560" s="31">
        <f t="shared" si="96"/>
        <v>2.6428571428571428</v>
      </c>
      <c r="K560" s="31">
        <f>IF(J560=0,0,IF(B560="F",VLOOKUP(I560,Barem!$G$2:$H$16,2,1),VLOOKUP(I560,Barem!$G$17:$H$31,2,1)))</f>
        <v>3.25</v>
      </c>
      <c r="L560" s="43">
        <v>2</v>
      </c>
      <c r="M560" s="93" t="s">
        <v>83</v>
      </c>
      <c r="N560" s="10">
        <f t="shared" si="97"/>
        <v>0.25</v>
      </c>
      <c r="O560" s="10">
        <f t="shared" si="97"/>
        <v>0.25</v>
      </c>
      <c r="P560" s="10">
        <f t="shared" si="97"/>
        <v>0.5</v>
      </c>
      <c r="Q560" s="33">
        <f>IF(B560="M",IF(AND(H560&gt;=200,H560&lt;500,I560&lt;Barem!$M$21),H560/1500,IF(AND(H560&gt;=500,H560&lt;750,I560&lt;Barem!$M$22),H560/1500,IF(AND(H560&gt;=750,H560&lt;1000,I560&lt;Barem!$M$23),H560/1500,IF(AND(H560&gt;=1000,H560&lt;1500,I560&lt;Barem!$M$24),H560/1500,IF(AND(H560&gt;=1500,H560&lt;2000,I560&lt;Barem!$M$25),H560/1500,IF(AND(H560&gt;=2000,H560&lt;3000,I560&lt;Barem!$M$26),H560/1500,IF(AND(H560&gt;=3000,I560&lt;Barem!$M$27),H560/1500,0))))))),IF(AND(H560&gt;=200,H560&lt;500,I560&lt;Barem!$N$21),H560/1500,IF(AND(H560&gt;=500,H560&lt;750,I560&lt;Barem!$N$22),H560/1500,IF(AND(H560&gt;=750,H560&lt;1000,I560&lt;Barem!$N$23),H560/1500,IF(AND(H560&gt;=1000,H560&lt;1500,I560&lt;Barem!$N$24),H560/1500,IF(AND(H560&gt;=1500,H560&lt;2000,I560&lt;Barem!$N$25),H560/1500,IF(AND(H560&gt;=2000,H560&lt;3000,I560&lt;Barem!$N$26),H560/1500,IF(AND(H560&gt;=3000,I560&lt;Barem!$N$27),H560/1500,0))))))))</f>
        <v>0</v>
      </c>
      <c r="R560" s="19">
        <f>IF(D560&gt;21,VLOOKUP(D560,Barem!$S$1:$T$141,2,1),0)</f>
        <v>0</v>
      </c>
      <c r="S560" s="102">
        <f>IF(D560&lt;1,0,IF(B560="F",VLOOKUP(I560,Barem!$W$2:$Y$13,2,1),VLOOKUP(I560,Barem!$W$14:$Y$25,2,1)))</f>
        <v>0</v>
      </c>
      <c r="T560" s="19">
        <f>VLOOKUP(A560,Participanti!A:C,3,0)</f>
        <v>0</v>
      </c>
      <c r="U560" s="17">
        <f t="shared" si="94"/>
        <v>2.4732142857142856</v>
      </c>
      <c r="V560" s="49"/>
      <c r="W560" s="146"/>
      <c r="X560" s="104">
        <f t="shared" si="89"/>
        <v>4</v>
      </c>
      <c r="Y560" s="63">
        <f t="shared" si="90"/>
        <v>1</v>
      </c>
      <c r="Z560" s="103" t="str">
        <f>VLOOKUP(A560,Participanti!A:E,5,0)</f>
        <v>Bronze</v>
      </c>
    </row>
    <row r="561" spans="1:26" x14ac:dyDescent="0.2">
      <c r="A561" s="42" t="s">
        <v>476</v>
      </c>
      <c r="B561" s="1" t="str">
        <f>VLOOKUP(A561,Participanti!A:B,2,0)</f>
        <v>F</v>
      </c>
      <c r="C561" s="61">
        <v>9</v>
      </c>
      <c r="D561" s="43">
        <v>2.62</v>
      </c>
      <c r="E561" s="44">
        <v>9.4907407407407406E-3</v>
      </c>
      <c r="F561" s="44">
        <v>9.4907407407407406E-3</v>
      </c>
      <c r="G561" s="59">
        <f t="shared" si="92"/>
        <v>9.4907407407407406E-3</v>
      </c>
      <c r="H561" s="186">
        <v>0</v>
      </c>
      <c r="I561" s="11">
        <f t="shared" si="95"/>
        <v>3.6224201300537177E-3</v>
      </c>
      <c r="J561" s="31">
        <f t="shared" si="96"/>
        <v>0.65500000000000003</v>
      </c>
      <c r="K561" s="31">
        <f>IF(J561=0,0,IF(B561="F",VLOOKUP(I561,Barem!$G$2:$H$16,2,1),VLOOKUP(I561,Barem!$G$17:$H$31,2,1)))</f>
        <v>4.25</v>
      </c>
      <c r="L561" s="43">
        <v>4.5</v>
      </c>
      <c r="M561" s="93" t="s">
        <v>80</v>
      </c>
      <c r="N561" s="10">
        <f t="shared" si="97"/>
        <v>0.25</v>
      </c>
      <c r="O561" s="10">
        <f t="shared" si="97"/>
        <v>0.5</v>
      </c>
      <c r="P561" s="10">
        <f t="shared" si="97"/>
        <v>0.25</v>
      </c>
      <c r="Q561" s="33">
        <f>IF(B561="M",IF(AND(H561&gt;=200,H561&lt;500,I561&lt;Barem!$M$21),H561/1500,IF(AND(H561&gt;=500,H561&lt;750,I561&lt;Barem!$M$22),H561/1500,IF(AND(H561&gt;=750,H561&lt;1000,I561&lt;Barem!$M$23),H561/1500,IF(AND(H561&gt;=1000,H561&lt;1500,I561&lt;Barem!$M$24),H561/1500,IF(AND(H561&gt;=1500,H561&lt;2000,I561&lt;Barem!$M$25),H561/1500,IF(AND(H561&gt;=2000,H561&lt;3000,I561&lt;Barem!$M$26),H561/1500,IF(AND(H561&gt;=3000,I561&lt;Barem!$M$27),H561/1500,0))))))),IF(AND(H561&gt;=200,H561&lt;500,I561&lt;Barem!$N$21),H561/1500,IF(AND(H561&gt;=500,H561&lt;750,I561&lt;Barem!$N$22),H561/1500,IF(AND(H561&gt;=750,H561&lt;1000,I561&lt;Barem!$N$23),H561/1500,IF(AND(H561&gt;=1000,H561&lt;1500,I561&lt;Barem!$N$24),H561/1500,IF(AND(H561&gt;=1500,H561&lt;2000,I561&lt;Barem!$N$25),H561/1500,IF(AND(H561&gt;=2000,H561&lt;3000,I561&lt;Barem!$N$26),H561/1500,IF(AND(H561&gt;=3000,I561&lt;Barem!$N$27),H561/1500,0))))))))</f>
        <v>0</v>
      </c>
      <c r="R561" s="19">
        <f>IF(D561&gt;21,VLOOKUP(D561,Barem!$S$1:$T$141,2,1),0)</f>
        <v>0</v>
      </c>
      <c r="S561" s="102">
        <f>IF(D561&lt;1,0,IF(B561="F",VLOOKUP(I561,Barem!$W$2:$Y$13,2,1),VLOOKUP(I561,Barem!$W$14:$Y$25,2,1)))</f>
        <v>0</v>
      </c>
      <c r="T561" s="19">
        <f>VLOOKUP(A561,Participanti!A:C,3,0)</f>
        <v>0</v>
      </c>
      <c r="U561" s="17">
        <f t="shared" si="94"/>
        <v>3.4137499999999998</v>
      </c>
      <c r="V561" s="49"/>
      <c r="W561" s="146"/>
      <c r="X561" s="104">
        <f t="shared" si="89"/>
        <v>5</v>
      </c>
      <c r="Y561" s="63">
        <f t="shared" si="90"/>
        <v>1</v>
      </c>
      <c r="Z561" s="103" t="str">
        <f>VLOOKUP(A561,Participanti!A:E,5,0)</f>
        <v>Bronze</v>
      </c>
    </row>
    <row r="562" spans="1:26" x14ac:dyDescent="0.2">
      <c r="A562" s="42" t="s">
        <v>39</v>
      </c>
      <c r="B562" s="1" t="str">
        <f>VLOOKUP(A562,Participanti!A:B,2,0)</f>
        <v>M</v>
      </c>
      <c r="C562" s="61">
        <v>10</v>
      </c>
      <c r="D562" s="43">
        <v>21.05</v>
      </c>
      <c r="E562" s="44">
        <v>5.3877314814814815E-2</v>
      </c>
      <c r="F562" s="44">
        <v>5.3877314814814815E-2</v>
      </c>
      <c r="G562" s="59">
        <f t="shared" si="92"/>
        <v>5.3877314814814815E-2</v>
      </c>
      <c r="H562" s="45">
        <v>16</v>
      </c>
      <c r="I562" s="11">
        <f t="shared" si="95"/>
        <v>2.5594923902524853E-3</v>
      </c>
      <c r="J562" s="31">
        <f t="shared" si="96"/>
        <v>5</v>
      </c>
      <c r="K562" s="31">
        <f>IF(J562=0,0,IF(B562="F",VLOOKUP(I562,Barem!$G$2:$H$16,2,1),VLOOKUP(I562,Barem!$G$17:$H$31,2,1)))</f>
        <v>5</v>
      </c>
      <c r="L562" s="43">
        <v>3.25</v>
      </c>
      <c r="M562" s="93" t="s">
        <v>80</v>
      </c>
      <c r="N562" s="10">
        <f t="shared" si="97"/>
        <v>0.25</v>
      </c>
      <c r="O562" s="10">
        <f t="shared" si="97"/>
        <v>0.5</v>
      </c>
      <c r="P562" s="10">
        <f t="shared" si="97"/>
        <v>0.25</v>
      </c>
      <c r="Q562" s="33">
        <f>IF(B562="M",IF(AND(H562&gt;=200,H562&lt;500,I562&lt;Barem!$M$21),H562/1500,IF(AND(H562&gt;=500,H562&lt;750,I562&lt;Barem!$M$22),H562/1500,IF(AND(H562&gt;=750,H562&lt;1000,I562&lt;Barem!$M$23),H562/1500,IF(AND(H562&gt;=1000,H562&lt;1500,I562&lt;Barem!$M$24),H562/1500,IF(AND(H562&gt;=1500,H562&lt;2000,I562&lt;Barem!$M$25),H562/1500,IF(AND(H562&gt;=2000,H562&lt;3000,I562&lt;Barem!$M$26),H562/1500,IF(AND(H562&gt;=3000,I562&lt;Barem!$M$27),H562/1500,0))))))),IF(AND(H562&gt;=200,H562&lt;500,I562&lt;Barem!$N$21),H562/1500,IF(AND(H562&gt;=500,H562&lt;750,I562&lt;Barem!$N$22),H562/1500,IF(AND(H562&gt;=750,H562&lt;1000,I562&lt;Barem!$N$23),H562/1500,IF(AND(H562&gt;=1000,H562&lt;1500,I562&lt;Barem!$N$24),H562/1500,IF(AND(H562&gt;=1500,H562&lt;2000,I562&lt;Barem!$N$25),H562/1500,IF(AND(H562&gt;=2000,H562&lt;3000,I562&lt;Barem!$N$26),H562/1500,IF(AND(H562&gt;=3000,I562&lt;Barem!$N$27),H562/1500,0))))))))</f>
        <v>0</v>
      </c>
      <c r="R562" s="19">
        <f>IF(D562&gt;21,VLOOKUP(D562,Barem!$S$1:$T$141,2,1),0)</f>
        <v>0</v>
      </c>
      <c r="S562" s="102">
        <f>IF(D562&lt;1,0,IF(B562="F",VLOOKUP(I562,Barem!$W$2:$Y$13,2,1),VLOOKUP(I562,Barem!$W$14:$Y$25,2,1)))</f>
        <v>1.4999999999999998</v>
      </c>
      <c r="T562" s="19">
        <f>VLOOKUP(A562,Participanti!A:C,3,0)</f>
        <v>0</v>
      </c>
      <c r="U562" s="17">
        <f t="shared" si="94"/>
        <v>6.0625</v>
      </c>
      <c r="V562" s="49"/>
      <c r="W562" s="146"/>
      <c r="X562" s="104">
        <f t="shared" si="89"/>
        <v>5</v>
      </c>
      <c r="Y562" s="63">
        <f t="shared" si="90"/>
        <v>1</v>
      </c>
      <c r="Z562" s="103" t="str">
        <f>VLOOKUP(A562,Participanti!A:E,5,0)</f>
        <v>Gold</v>
      </c>
    </row>
    <row r="563" spans="1:26" x14ac:dyDescent="0.2">
      <c r="A563" s="42" t="s">
        <v>13</v>
      </c>
      <c r="B563" s="1" t="str">
        <f>VLOOKUP(A563,Participanti!A:B,2,0)</f>
        <v>M</v>
      </c>
      <c r="C563" s="61">
        <v>10</v>
      </c>
      <c r="D563" s="43">
        <v>10.09</v>
      </c>
      <c r="E563" s="44">
        <v>2.8125000000000001E-2</v>
      </c>
      <c r="F563" s="44">
        <v>2.8125000000000001E-2</v>
      </c>
      <c r="G563" s="59">
        <f t="shared" si="92"/>
        <v>2.8125000000000001E-2</v>
      </c>
      <c r="H563" s="45">
        <v>19</v>
      </c>
      <c r="I563" s="11">
        <f t="shared" si="95"/>
        <v>2.7874132804757185E-3</v>
      </c>
      <c r="J563" s="31">
        <f t="shared" si="96"/>
        <v>2.4023809523809523</v>
      </c>
      <c r="K563" s="31">
        <f>IF(J563=0,0,IF(B563="F",VLOOKUP(I563,Barem!$G$2:$H$16,2,1),VLOOKUP(I563,Barem!$G$17:$H$31,2,1)))</f>
        <v>5</v>
      </c>
      <c r="L563" s="43">
        <v>4.5</v>
      </c>
      <c r="M563" s="93" t="s">
        <v>80</v>
      </c>
      <c r="N563" s="10">
        <f t="shared" si="97"/>
        <v>0.25</v>
      </c>
      <c r="O563" s="10">
        <f t="shared" si="97"/>
        <v>0.5</v>
      </c>
      <c r="P563" s="10">
        <f t="shared" si="97"/>
        <v>0.25</v>
      </c>
      <c r="Q563" s="33">
        <f>IF(B563="M",IF(AND(H563&gt;=200,H563&lt;500,I563&lt;Barem!$M$21),H563/1500,IF(AND(H563&gt;=500,H563&lt;750,I563&lt;Barem!$M$22),H563/1500,IF(AND(H563&gt;=750,H563&lt;1000,I563&lt;Barem!$M$23),H563/1500,IF(AND(H563&gt;=1000,H563&lt;1500,I563&lt;Barem!$M$24),H563/1500,IF(AND(H563&gt;=1500,H563&lt;2000,I563&lt;Barem!$M$25),H563/1500,IF(AND(H563&gt;=2000,H563&lt;3000,I563&lt;Barem!$M$26),H563/1500,IF(AND(H563&gt;=3000,I563&lt;Barem!$M$27),H563/1500,0))))))),IF(AND(H563&gt;=200,H563&lt;500,I563&lt;Barem!$N$21),H563/1500,IF(AND(H563&gt;=500,H563&lt;750,I563&lt;Barem!$N$22),H563/1500,IF(AND(H563&gt;=750,H563&lt;1000,I563&lt;Barem!$N$23),H563/1500,IF(AND(H563&gt;=1000,H563&lt;1500,I563&lt;Barem!$N$24),H563/1500,IF(AND(H563&gt;=1500,H563&lt;2000,I563&lt;Barem!$N$25),H563/1500,IF(AND(H563&gt;=2000,H563&lt;3000,I563&lt;Barem!$N$26),H563/1500,IF(AND(H563&gt;=3000,I563&lt;Barem!$N$27),H563/1500,0))))))))</f>
        <v>0</v>
      </c>
      <c r="R563" s="19">
        <f>IF(D563&gt;21,VLOOKUP(D563,Barem!$S$1:$T$141,2,1),0)</f>
        <v>0</v>
      </c>
      <c r="S563" s="102">
        <f>IF(D563&lt;1,0,IF(B563="F",VLOOKUP(I563,Barem!$W$2:$Y$13,2,1),VLOOKUP(I563,Barem!$W$14:$Y$25,2,1)))</f>
        <v>0</v>
      </c>
      <c r="T563" s="19">
        <f>VLOOKUP(A563,Participanti!A:C,3,0)</f>
        <v>0</v>
      </c>
      <c r="U563" s="17">
        <f t="shared" si="94"/>
        <v>4.225595238095238</v>
      </c>
      <c r="V563" s="49"/>
      <c r="W563" s="146" t="s">
        <v>556</v>
      </c>
      <c r="X563" s="104">
        <f t="shared" si="89"/>
        <v>5</v>
      </c>
      <c r="Y563" s="63">
        <f t="shared" si="90"/>
        <v>1</v>
      </c>
      <c r="Z563" s="103" t="str">
        <f>VLOOKUP(A563,Participanti!A:E,5,0)</f>
        <v>Gold</v>
      </c>
    </row>
    <row r="564" spans="1:26" x14ac:dyDescent="0.2">
      <c r="A564" s="42" t="s">
        <v>144</v>
      </c>
      <c r="B564" s="1" t="str">
        <f>VLOOKUP(A564,Participanti!A:B,2,0)</f>
        <v>M</v>
      </c>
      <c r="C564" s="61">
        <v>10</v>
      </c>
      <c r="D564" s="43">
        <v>10.06</v>
      </c>
      <c r="E564" s="44">
        <v>2.6076388888888889E-2</v>
      </c>
      <c r="F564" s="44">
        <v>2.6076388888888889E-2</v>
      </c>
      <c r="G564" s="59">
        <f t="shared" si="92"/>
        <v>2.6076388888888889E-2</v>
      </c>
      <c r="H564" s="45">
        <v>22</v>
      </c>
      <c r="I564" s="11">
        <f t="shared" si="95"/>
        <v>2.5920863706648993E-3</v>
      </c>
      <c r="J564" s="31">
        <f t="shared" si="96"/>
        <v>2.3952380952380952</v>
      </c>
      <c r="K564" s="31">
        <f>IF(J564=0,0,IF(B564="F",VLOOKUP(I564,Barem!$G$2:$H$16,2,1),VLOOKUP(I564,Barem!$G$17:$H$31,2,1)))</f>
        <v>5</v>
      </c>
      <c r="L564" s="43">
        <v>5</v>
      </c>
      <c r="M564" s="93" t="s">
        <v>80</v>
      </c>
      <c r="N564" s="10">
        <f t="shared" si="97"/>
        <v>0.25</v>
      </c>
      <c r="O564" s="10">
        <f t="shared" si="97"/>
        <v>0.5</v>
      </c>
      <c r="P564" s="10">
        <f t="shared" si="97"/>
        <v>0.25</v>
      </c>
      <c r="Q564" s="33">
        <f>IF(B564="M",IF(AND(H564&gt;=200,H564&lt;500,I564&lt;Barem!$M$21),H564/1500,IF(AND(H564&gt;=500,H564&lt;750,I564&lt;Barem!$M$22),H564/1500,IF(AND(H564&gt;=750,H564&lt;1000,I564&lt;Barem!$M$23),H564/1500,IF(AND(H564&gt;=1000,H564&lt;1500,I564&lt;Barem!$M$24),H564/1500,IF(AND(H564&gt;=1500,H564&lt;2000,I564&lt;Barem!$M$25),H564/1500,IF(AND(H564&gt;=2000,H564&lt;3000,I564&lt;Barem!$M$26),H564/1500,IF(AND(H564&gt;=3000,I564&lt;Barem!$M$27),H564/1500,0))))))),IF(AND(H564&gt;=200,H564&lt;500,I564&lt;Barem!$N$21),H564/1500,IF(AND(H564&gt;=500,H564&lt;750,I564&lt;Barem!$N$22),H564/1500,IF(AND(H564&gt;=750,H564&lt;1000,I564&lt;Barem!$N$23),H564/1500,IF(AND(H564&gt;=1000,H564&lt;1500,I564&lt;Barem!$N$24),H564/1500,IF(AND(H564&gt;=1500,H564&lt;2000,I564&lt;Barem!$N$25),H564/1500,IF(AND(H564&gt;=2000,H564&lt;3000,I564&lt;Barem!$N$26),H564/1500,IF(AND(H564&gt;=3000,I564&lt;Barem!$N$27),H564/1500,0))))))))</f>
        <v>0</v>
      </c>
      <c r="R564" s="19">
        <f>IF(D564&gt;21,VLOOKUP(D564,Barem!$S$1:$T$141,2,1),0)</f>
        <v>0</v>
      </c>
      <c r="S564" s="102">
        <f>IF(D564&lt;1,0,IF(B564="F",VLOOKUP(I564,Barem!$W$2:$Y$13,2,1),VLOOKUP(I564,Barem!$W$14:$Y$25,2,1)))</f>
        <v>1.4999999999999998</v>
      </c>
      <c r="T564" s="19">
        <f>VLOOKUP(A564,Participanti!A:C,3,0)</f>
        <v>0</v>
      </c>
      <c r="U564" s="17">
        <f t="shared" si="94"/>
        <v>5.8488095238095239</v>
      </c>
      <c r="V564" s="49"/>
      <c r="W564" s="146" t="s">
        <v>556</v>
      </c>
      <c r="X564" s="104">
        <f t="shared" si="89"/>
        <v>5</v>
      </c>
      <c r="Y564" s="63">
        <f t="shared" si="90"/>
        <v>1</v>
      </c>
      <c r="Z564" s="103" t="str">
        <f>VLOOKUP(A564,Participanti!A:E,5,0)</f>
        <v>Gold</v>
      </c>
    </row>
    <row r="565" spans="1:26" x14ac:dyDescent="0.2">
      <c r="A565" s="42" t="s">
        <v>343</v>
      </c>
      <c r="B565" s="1" t="str">
        <f>VLOOKUP(A565,Participanti!A:B,2,0)</f>
        <v>M</v>
      </c>
      <c r="C565" s="61">
        <v>10</v>
      </c>
      <c r="D565" s="43">
        <v>25.25</v>
      </c>
      <c r="E565" s="44">
        <v>0.10870370370370371</v>
      </c>
      <c r="F565" s="44">
        <v>0.111875</v>
      </c>
      <c r="G565" s="59">
        <f t="shared" si="92"/>
        <v>0.11028935185185185</v>
      </c>
      <c r="H565" s="45">
        <v>346</v>
      </c>
      <c r="I565" s="11">
        <f t="shared" si="95"/>
        <v>4.3678951228456175E-3</v>
      </c>
      <c r="J565" s="31">
        <f t="shared" si="96"/>
        <v>5</v>
      </c>
      <c r="K565" s="31">
        <f>IF(J565=0,0,IF(B565="F",VLOOKUP(I565,Barem!$G$2:$H$16,2,1),VLOOKUP(I565,Barem!$G$17:$H$31,2,1)))</f>
        <v>2</v>
      </c>
      <c r="L565" s="43">
        <v>4.5</v>
      </c>
      <c r="M565" s="93" t="str">
        <f>VLOOKUP(C565,Barem!K:Q,7,0)</f>
        <v>D</v>
      </c>
      <c r="N565" s="10">
        <f t="shared" si="97"/>
        <v>0.5</v>
      </c>
      <c r="O565" s="10">
        <f t="shared" si="97"/>
        <v>0.25</v>
      </c>
      <c r="P565" s="10">
        <f t="shared" si="97"/>
        <v>0.25</v>
      </c>
      <c r="Q565" s="33">
        <f>IF(B565="M",IF(AND(H565&gt;=200,H565&lt;500,I565&lt;Barem!$M$21),H565/1500,IF(AND(H565&gt;=500,H565&lt;750,I565&lt;Barem!$M$22),H565/1500,IF(AND(H565&gt;=750,H565&lt;1000,I565&lt;Barem!$M$23),H565/1500,IF(AND(H565&gt;=1000,H565&lt;1500,I565&lt;Barem!$M$24),H565/1500,IF(AND(H565&gt;=1500,H565&lt;2000,I565&lt;Barem!$M$25),H565/1500,IF(AND(H565&gt;=2000,H565&lt;3000,I565&lt;Barem!$M$26),H565/1500,IF(AND(H565&gt;=3000,I565&lt;Barem!$M$27),H565/1500,0))))))),IF(AND(H565&gt;=200,H565&lt;500,I565&lt;Barem!$N$21),H565/1500,IF(AND(H565&gt;=500,H565&lt;750,I565&lt;Barem!$N$22),H565/1500,IF(AND(H565&gt;=750,H565&lt;1000,I565&lt;Barem!$N$23),H565/1500,IF(AND(H565&gt;=1000,H565&lt;1500,I565&lt;Barem!$N$24),H565/1500,IF(AND(H565&gt;=1500,H565&lt;2000,I565&lt;Barem!$N$25),H565/1500,IF(AND(H565&gt;=2000,H565&lt;3000,I565&lt;Barem!$N$26),H565/1500,IF(AND(H565&gt;=3000,I565&lt;Barem!$N$27),H565/1500,0))))))))</f>
        <v>0.23066666666666666</v>
      </c>
      <c r="R565" s="19">
        <f>IF(D565&gt;21,VLOOKUP(D565,Barem!$S$1:$T$141,2,1),0)</f>
        <v>0.2</v>
      </c>
      <c r="S565" s="102">
        <f>IF(D565&lt;1,0,IF(B565="F",VLOOKUP(I565,Barem!$W$2:$Y$13,2,1),VLOOKUP(I565,Barem!$W$14:$Y$25,2,1)))</f>
        <v>0</v>
      </c>
      <c r="T565" s="19">
        <f>VLOOKUP(A565,Participanti!A:C,3,0)</f>
        <v>0.7</v>
      </c>
      <c r="U565" s="17">
        <f t="shared" si="94"/>
        <v>5.2556666666666674</v>
      </c>
      <c r="V565" s="49"/>
      <c r="W565" s="146"/>
      <c r="X565" s="104">
        <f t="shared" si="89"/>
        <v>5</v>
      </c>
      <c r="Y565" s="63">
        <f t="shared" si="90"/>
        <v>1</v>
      </c>
      <c r="Z565" s="103" t="str">
        <f>VLOOKUP(A565,Participanti!A:E,5,0)</f>
        <v>Gold</v>
      </c>
    </row>
    <row r="566" spans="1:26" x14ac:dyDescent="0.2">
      <c r="A566" s="42" t="s">
        <v>182</v>
      </c>
      <c r="B566" s="1" t="str">
        <f>VLOOKUP(A566,Participanti!A:B,2,0)</f>
        <v>M</v>
      </c>
      <c r="C566" s="61">
        <v>10</v>
      </c>
      <c r="D566" s="43">
        <v>21.14</v>
      </c>
      <c r="E566" s="44">
        <v>6.8750000000000006E-2</v>
      </c>
      <c r="F566" s="44">
        <v>6.8750000000000006E-2</v>
      </c>
      <c r="G566" s="59">
        <f t="shared" si="92"/>
        <v>6.8750000000000006E-2</v>
      </c>
      <c r="H566" s="45">
        <v>87</v>
      </c>
      <c r="I566" s="11">
        <f t="shared" si="95"/>
        <v>3.2521286660359512E-3</v>
      </c>
      <c r="J566" s="31">
        <f t="shared" si="96"/>
        <v>5</v>
      </c>
      <c r="K566" s="31">
        <f>IF(J566=0,0,IF(B566="F",VLOOKUP(I566,Barem!$G$2:$H$16,2,1),VLOOKUP(I566,Barem!$G$17:$H$31,2,1)))</f>
        <v>4.25</v>
      </c>
      <c r="L566" s="43">
        <v>5</v>
      </c>
      <c r="M566" s="93" t="str">
        <f>VLOOKUP(C566,Barem!K:Q,7,0)</f>
        <v>D</v>
      </c>
      <c r="N566" s="10">
        <f t="shared" si="97"/>
        <v>0.5</v>
      </c>
      <c r="O566" s="10">
        <f t="shared" si="97"/>
        <v>0.25</v>
      </c>
      <c r="P566" s="10">
        <f t="shared" si="97"/>
        <v>0.25</v>
      </c>
      <c r="Q566" s="33">
        <f>IF(B566="M",IF(AND(H566&gt;=200,H566&lt;500,I566&lt;Barem!$M$21),H566/1500,IF(AND(H566&gt;=500,H566&lt;750,I566&lt;Barem!$M$22),H566/1500,IF(AND(H566&gt;=750,H566&lt;1000,I566&lt;Barem!$M$23),H566/1500,IF(AND(H566&gt;=1000,H566&lt;1500,I566&lt;Barem!$M$24),H566/1500,IF(AND(H566&gt;=1500,H566&lt;2000,I566&lt;Barem!$M$25),H566/1500,IF(AND(H566&gt;=2000,H566&lt;3000,I566&lt;Barem!$M$26),H566/1500,IF(AND(H566&gt;=3000,I566&lt;Barem!$M$27),H566/1500,0))))))),IF(AND(H566&gt;=200,H566&lt;500,I566&lt;Barem!$N$21),H566/1500,IF(AND(H566&gt;=500,H566&lt;750,I566&lt;Barem!$N$22),H566/1500,IF(AND(H566&gt;=750,H566&lt;1000,I566&lt;Barem!$N$23),H566/1500,IF(AND(H566&gt;=1000,H566&lt;1500,I566&lt;Barem!$N$24),H566/1500,IF(AND(H566&gt;=1500,H566&lt;2000,I566&lt;Barem!$N$25),H566/1500,IF(AND(H566&gt;=2000,H566&lt;3000,I566&lt;Barem!$N$26),H566/1500,IF(AND(H566&gt;=3000,I566&lt;Barem!$N$27),H566/1500,0))))))))</f>
        <v>0</v>
      </c>
      <c r="R566" s="19">
        <f>IF(D566&gt;21,VLOOKUP(D566,Barem!$S$1:$T$141,2,1),0)</f>
        <v>0</v>
      </c>
      <c r="S566" s="102">
        <f>IF(D566&lt;1,0,IF(B566="F",VLOOKUP(I566,Barem!$W$2:$Y$13,2,1),VLOOKUP(I566,Barem!$W$14:$Y$25,2,1)))</f>
        <v>0</v>
      </c>
      <c r="T566" s="19">
        <f>VLOOKUP(A566,Participanti!A:C,3,0)</f>
        <v>0</v>
      </c>
      <c r="U566" s="17">
        <f t="shared" si="94"/>
        <v>4.8125</v>
      </c>
      <c r="V566" s="49"/>
      <c r="W566" s="146" t="s">
        <v>560</v>
      </c>
      <c r="X566" s="104">
        <f t="shared" si="89"/>
        <v>5</v>
      </c>
      <c r="Y566" s="63">
        <f t="shared" si="90"/>
        <v>1</v>
      </c>
      <c r="Z566" s="103" t="str">
        <f>VLOOKUP(A566,Participanti!A:E,5,0)</f>
        <v>Gold</v>
      </c>
    </row>
    <row r="567" spans="1:26" x14ac:dyDescent="0.2">
      <c r="A567" s="42" t="s">
        <v>315</v>
      </c>
      <c r="B567" s="1" t="str">
        <f>VLOOKUP(A567,Participanti!A:B,2,0)</f>
        <v>F</v>
      </c>
      <c r="C567" s="61">
        <v>10</v>
      </c>
      <c r="D567" s="43">
        <v>25.5</v>
      </c>
      <c r="E567" s="44">
        <v>0.11314814814814815</v>
      </c>
      <c r="F567" s="44">
        <v>0.11782407407407407</v>
      </c>
      <c r="G567" s="59">
        <f t="shared" si="92"/>
        <v>0.11548611111111111</v>
      </c>
      <c r="H567" s="45">
        <v>359</v>
      </c>
      <c r="I567" s="11">
        <f t="shared" si="95"/>
        <v>4.5288671023965138E-3</v>
      </c>
      <c r="J567" s="31">
        <f t="shared" si="96"/>
        <v>5</v>
      </c>
      <c r="K567" s="31">
        <f>IF(J567=0,0,IF(B567="F",VLOOKUP(I567,Barem!$G$2:$H$16,2,1),VLOOKUP(I567,Barem!$G$17:$H$31,2,1)))</f>
        <v>2.5</v>
      </c>
      <c r="L567" s="43">
        <v>5</v>
      </c>
      <c r="M567" s="93" t="s">
        <v>83</v>
      </c>
      <c r="N567" s="10">
        <f t="shared" si="97"/>
        <v>0.25</v>
      </c>
      <c r="O567" s="10">
        <f t="shared" si="97"/>
        <v>0.25</v>
      </c>
      <c r="P567" s="10">
        <f t="shared" si="97"/>
        <v>0.5</v>
      </c>
      <c r="Q567" s="33">
        <f>IF(B567="M",IF(AND(H567&gt;=200,H567&lt;500,I567&lt;Barem!$M$21),H567/1500,IF(AND(H567&gt;=500,H567&lt;750,I567&lt;Barem!$M$22),H567/1500,IF(AND(H567&gt;=750,H567&lt;1000,I567&lt;Barem!$M$23),H567/1500,IF(AND(H567&gt;=1000,H567&lt;1500,I567&lt;Barem!$M$24),H567/1500,IF(AND(H567&gt;=1500,H567&lt;2000,I567&lt;Barem!$M$25),H567/1500,IF(AND(H567&gt;=2000,H567&lt;3000,I567&lt;Barem!$M$26),H567/1500,IF(AND(H567&gt;=3000,I567&lt;Barem!$M$27),H567/1500,0))))))),IF(AND(H567&gt;=200,H567&lt;500,I567&lt;Barem!$N$21),H567/1500,IF(AND(H567&gt;=500,H567&lt;750,I567&lt;Barem!$N$22),H567/1500,IF(AND(H567&gt;=750,H567&lt;1000,I567&lt;Barem!$N$23),H567/1500,IF(AND(H567&gt;=1000,H567&lt;1500,I567&lt;Barem!$N$24),H567/1500,IF(AND(H567&gt;=1500,H567&lt;2000,I567&lt;Barem!$N$25),H567/1500,IF(AND(H567&gt;=2000,H567&lt;3000,I567&lt;Barem!$N$26),H567/1500,IF(AND(H567&gt;=3000,I567&lt;Barem!$N$27),H567/1500,0))))))))</f>
        <v>0.23933333333333334</v>
      </c>
      <c r="R567" s="19">
        <f>IF(D567&gt;21,VLOOKUP(D567,Barem!$S$1:$T$141,2,1),0)</f>
        <v>0.2</v>
      </c>
      <c r="S567" s="102">
        <f>IF(D567&lt;1,0,IF(B567="F",VLOOKUP(I567,Barem!$W$2:$Y$13,2,1),VLOOKUP(I567,Barem!$W$14:$Y$25,2,1)))</f>
        <v>0</v>
      </c>
      <c r="T567" s="19">
        <f>VLOOKUP(A567,Participanti!A:C,3,0)</f>
        <v>0</v>
      </c>
      <c r="U567" s="17">
        <f t="shared" si="94"/>
        <v>4.8143333333333338</v>
      </c>
      <c r="V567" s="49"/>
      <c r="W567" s="146"/>
      <c r="X567" s="104">
        <f t="shared" si="89"/>
        <v>5</v>
      </c>
      <c r="Y567" s="63">
        <f t="shared" si="90"/>
        <v>1</v>
      </c>
      <c r="Z567" s="103" t="str">
        <f>VLOOKUP(A567,Participanti!A:E,5,0)</f>
        <v>Gold</v>
      </c>
    </row>
    <row r="568" spans="1:26" x14ac:dyDescent="0.2">
      <c r="A568" s="42" t="s">
        <v>7</v>
      </c>
      <c r="B568" s="1" t="str">
        <f>VLOOKUP(A568,Participanti!A:B,2,0)</f>
        <v>M</v>
      </c>
      <c r="C568" s="61">
        <v>10</v>
      </c>
      <c r="D568" s="43">
        <v>104.4</v>
      </c>
      <c r="E568" s="44">
        <v>0.84012731481481484</v>
      </c>
      <c r="F568" s="44">
        <v>0.98280092592592594</v>
      </c>
      <c r="G568" s="59">
        <f t="shared" si="92"/>
        <v>0.91146412037037039</v>
      </c>
      <c r="H568" s="45">
        <v>749</v>
      </c>
      <c r="I568" s="11">
        <f t="shared" si="95"/>
        <v>8.7304992372640843E-3</v>
      </c>
      <c r="J568" s="31">
        <f t="shared" si="96"/>
        <v>5</v>
      </c>
      <c r="K568" s="31">
        <f>IF(J568=0,0,IF(B568="F",VLOOKUP(I568,Barem!$G$2:$H$16,2,1),VLOOKUP(I568,Barem!$G$17:$H$31,2,1)))</f>
        <v>0</v>
      </c>
      <c r="L568" s="43">
        <v>1.5</v>
      </c>
      <c r="M568" s="93" t="str">
        <f>VLOOKUP(C568,Barem!K:Q,7,0)</f>
        <v>D</v>
      </c>
      <c r="N568" s="10">
        <f t="shared" si="97"/>
        <v>0.5</v>
      </c>
      <c r="O568" s="10">
        <f t="shared" si="97"/>
        <v>0.25</v>
      </c>
      <c r="P568" s="10">
        <f t="shared" si="97"/>
        <v>0.25</v>
      </c>
      <c r="Q568" s="33">
        <f>IF(B568="M",IF(AND(H568&gt;=200,H568&lt;500,I568&lt;Barem!$M$21),H568/1500,IF(AND(H568&gt;=500,H568&lt;750,I568&lt;Barem!$M$22),H568/1500,IF(AND(H568&gt;=750,H568&lt;1000,I568&lt;Barem!$M$23),H568/1500,IF(AND(H568&gt;=1000,H568&lt;1500,I568&lt;Barem!$M$24),H568/1500,IF(AND(H568&gt;=1500,H568&lt;2000,I568&lt;Barem!$M$25),H568/1500,IF(AND(H568&gt;=2000,H568&lt;3000,I568&lt;Barem!$M$26),H568/1500,IF(AND(H568&gt;=3000,I568&lt;Barem!$M$27),H568/1500,0))))))),IF(AND(H568&gt;=200,H568&lt;500,I568&lt;Barem!$N$21),H568/1500,IF(AND(H568&gt;=500,H568&lt;750,I568&lt;Barem!$N$22),H568/1500,IF(AND(H568&gt;=750,H568&lt;1000,I568&lt;Barem!$N$23),H568/1500,IF(AND(H568&gt;=1000,H568&lt;1500,I568&lt;Barem!$N$24),H568/1500,IF(AND(H568&gt;=1500,H568&lt;2000,I568&lt;Barem!$N$25),H568/1500,IF(AND(H568&gt;=2000,H568&lt;3000,I568&lt;Barem!$N$26),H568/1500,IF(AND(H568&gt;=3000,I568&lt;Barem!$N$27),H568/1500,0))))))))</f>
        <v>0</v>
      </c>
      <c r="R568" s="19">
        <v>0</v>
      </c>
      <c r="S568" s="102">
        <f>IF(D568&lt;1,0,IF(B568="F",VLOOKUP(I568,Barem!$W$2:$Y$13,2,1),VLOOKUP(I568,Barem!$W$14:$Y$25,2,1)))</f>
        <v>0</v>
      </c>
      <c r="T568" s="19">
        <f>VLOOKUP(A568,Participanti!A:C,3,0)</f>
        <v>0.4</v>
      </c>
      <c r="U568" s="17">
        <f t="shared" si="94"/>
        <v>3.2749999999999999</v>
      </c>
      <c r="V568" s="49"/>
      <c r="W568" s="146" t="s">
        <v>557</v>
      </c>
      <c r="X568" s="104">
        <f t="shared" si="89"/>
        <v>5</v>
      </c>
      <c r="Y568" s="63">
        <f t="shared" si="90"/>
        <v>1</v>
      </c>
      <c r="Z568" s="103" t="str">
        <f>VLOOKUP(A568,Participanti!A:E,5,0)</f>
        <v>Gold</v>
      </c>
    </row>
    <row r="569" spans="1:26" x14ac:dyDescent="0.2">
      <c r="A569" s="42" t="s">
        <v>336</v>
      </c>
      <c r="B569" s="1" t="str">
        <f>VLOOKUP(A569,Participanti!A:B,2,0)</f>
        <v>M</v>
      </c>
      <c r="C569" s="61">
        <v>10</v>
      </c>
      <c r="D569" s="43">
        <v>46.05</v>
      </c>
      <c r="E569" s="44">
        <v>0.2071412037037037</v>
      </c>
      <c r="F569" s="44">
        <v>0.20761574074074074</v>
      </c>
      <c r="G569" s="59">
        <f t="shared" si="92"/>
        <v>0.20737847222222222</v>
      </c>
      <c r="H569" s="45">
        <v>1900</v>
      </c>
      <c r="I569" s="11">
        <f t="shared" si="95"/>
        <v>4.503332730124261E-3</v>
      </c>
      <c r="J569" s="31">
        <f t="shared" si="96"/>
        <v>5</v>
      </c>
      <c r="K569" s="31">
        <f>IF(J569=0,0,IF(B569="F",VLOOKUP(I569,Barem!$G$2:$H$16,2,1),VLOOKUP(I569,Barem!$G$17:$H$31,2,1)))</f>
        <v>2</v>
      </c>
      <c r="L569" s="43">
        <v>3.5</v>
      </c>
      <c r="M569" s="93" t="str">
        <f>VLOOKUP(C569,Barem!K:Q,7,0)</f>
        <v>D</v>
      </c>
      <c r="N569" s="10">
        <f t="shared" si="97"/>
        <v>0.5</v>
      </c>
      <c r="O569" s="10">
        <f t="shared" si="97"/>
        <v>0.25</v>
      </c>
      <c r="P569" s="10">
        <f t="shared" si="97"/>
        <v>0.25</v>
      </c>
      <c r="Q569" s="33">
        <f>IF(B569="M",IF(AND(H569&gt;=200,H569&lt;500,I569&lt;Barem!$M$21),H569/1500,IF(AND(H569&gt;=500,H569&lt;750,I569&lt;Barem!$M$22),H569/1500,IF(AND(H569&gt;=750,H569&lt;1000,I569&lt;Barem!$M$23),H569/1500,IF(AND(H569&gt;=1000,H569&lt;1500,I569&lt;Barem!$M$24),H569/1500,IF(AND(H569&gt;=1500,H569&lt;2000,I569&lt;Barem!$M$25),H569/1500,IF(AND(H569&gt;=2000,H569&lt;3000,I569&lt;Barem!$M$26),H569/1500,IF(AND(H569&gt;=3000,I569&lt;Barem!$M$27),H569/1500,0))))))),IF(AND(H569&gt;=200,H569&lt;500,I569&lt;Barem!$N$21),H569/1500,IF(AND(H569&gt;=500,H569&lt;750,I569&lt;Barem!$N$22),H569/1500,IF(AND(H569&gt;=750,H569&lt;1000,I569&lt;Barem!$N$23),H569/1500,IF(AND(H569&gt;=1000,H569&lt;1500,I569&lt;Barem!$N$24),H569/1500,IF(AND(H569&gt;=1500,H569&lt;2000,I569&lt;Barem!$N$25),H569/1500,IF(AND(H569&gt;=2000,H569&lt;3000,I569&lt;Barem!$N$26),H569/1500,IF(AND(H569&gt;=3000,I569&lt;Barem!$N$27),H569/1500,0))))))))</f>
        <v>1.2666666666666666</v>
      </c>
      <c r="R569" s="19">
        <f>IF(D569&gt;21,VLOOKUP(D569,Barem!$S$1:$T$141,2,1),0)</f>
        <v>1.2</v>
      </c>
      <c r="S569" s="102">
        <f>IF(D569&lt;1,0,IF(B569="F",VLOOKUP(I569,Barem!$W$2:$Y$13,2,1),VLOOKUP(I569,Barem!$W$14:$Y$25,2,1)))</f>
        <v>0</v>
      </c>
      <c r="T569" s="19">
        <f>VLOOKUP(A569,Participanti!A:C,3,0)</f>
        <v>0</v>
      </c>
      <c r="U569" s="17">
        <f t="shared" si="94"/>
        <v>6.3416666666666668</v>
      </c>
      <c r="V569" s="49"/>
      <c r="W569" s="146" t="s">
        <v>559</v>
      </c>
      <c r="X569" s="104">
        <f t="shared" si="89"/>
        <v>5</v>
      </c>
      <c r="Y569" s="63">
        <f t="shared" si="90"/>
        <v>1</v>
      </c>
      <c r="Z569" s="103" t="str">
        <f>VLOOKUP(A569,Participanti!A:E,5,0)</f>
        <v>Gold</v>
      </c>
    </row>
    <row r="570" spans="1:26" x14ac:dyDescent="0.2">
      <c r="A570" s="42" t="s">
        <v>200</v>
      </c>
      <c r="B570" s="1" t="str">
        <f>VLOOKUP(A570,Participanti!A:B,2,0)</f>
        <v>F</v>
      </c>
      <c r="C570" s="61">
        <v>10</v>
      </c>
      <c r="D570" s="43">
        <v>21.33</v>
      </c>
      <c r="E570" s="44">
        <v>7.2881944444444444E-2</v>
      </c>
      <c r="F570" s="44">
        <v>7.2881944444444444E-2</v>
      </c>
      <c r="G570" s="59">
        <f t="shared" si="92"/>
        <v>7.2881944444444444E-2</v>
      </c>
      <c r="H570" s="45">
        <v>49</v>
      </c>
      <c r="I570" s="11">
        <f t="shared" si="95"/>
        <v>3.4168750325571707E-3</v>
      </c>
      <c r="J570" s="31">
        <f t="shared" si="96"/>
        <v>5</v>
      </c>
      <c r="K570" s="31">
        <f>IF(J570=0,0,IF(B570="F",VLOOKUP(I570,Barem!$G$2:$H$16,2,1),VLOOKUP(I570,Barem!$G$17:$H$31,2,1)))</f>
        <v>4.5</v>
      </c>
      <c r="L570" s="43">
        <v>4</v>
      </c>
      <c r="M570" s="93" t="str">
        <f>VLOOKUP(C570,Barem!K:Q,7,0)</f>
        <v>D</v>
      </c>
      <c r="N570" s="10">
        <f t="shared" si="97"/>
        <v>0.5</v>
      </c>
      <c r="O570" s="10">
        <f t="shared" si="97"/>
        <v>0.25</v>
      </c>
      <c r="P570" s="10">
        <f t="shared" si="97"/>
        <v>0.25</v>
      </c>
      <c r="Q570" s="33">
        <f>IF(B570="M",IF(AND(H570&gt;=200,H570&lt;500,I570&lt;Barem!$M$21),H570/1500,IF(AND(H570&gt;=500,H570&lt;750,I570&lt;Barem!$M$22),H570/1500,IF(AND(H570&gt;=750,H570&lt;1000,I570&lt;Barem!$M$23),H570/1500,IF(AND(H570&gt;=1000,H570&lt;1500,I570&lt;Barem!$M$24),H570/1500,IF(AND(H570&gt;=1500,H570&lt;2000,I570&lt;Barem!$M$25),H570/1500,IF(AND(H570&gt;=2000,H570&lt;3000,I570&lt;Barem!$M$26),H570/1500,IF(AND(H570&gt;=3000,I570&lt;Barem!$M$27),H570/1500,0))))))),IF(AND(H570&gt;=200,H570&lt;500,I570&lt;Barem!$N$21),H570/1500,IF(AND(H570&gt;=500,H570&lt;750,I570&lt;Barem!$N$22),H570/1500,IF(AND(H570&gt;=750,H570&lt;1000,I570&lt;Barem!$N$23),H570/1500,IF(AND(H570&gt;=1000,H570&lt;1500,I570&lt;Barem!$N$24),H570/1500,IF(AND(H570&gt;=1500,H570&lt;2000,I570&lt;Barem!$N$25),H570/1500,IF(AND(H570&gt;=2000,H570&lt;3000,I570&lt;Barem!$N$26),H570/1500,IF(AND(H570&gt;=3000,I570&lt;Barem!$N$27),H570/1500,0))))))))</f>
        <v>0</v>
      </c>
      <c r="R570" s="19">
        <f>IF(D570&gt;21,VLOOKUP(D570,Barem!$S$1:$T$141,2,1),0)</f>
        <v>0</v>
      </c>
      <c r="S570" s="102">
        <f>IF(D570&lt;1,0,IF(B570="F",VLOOKUP(I570,Barem!$W$2:$Y$13,2,1),VLOOKUP(I570,Barem!$W$14:$Y$25,2,1)))</f>
        <v>0</v>
      </c>
      <c r="T570" s="19">
        <f>VLOOKUP(A570,Participanti!A:C,3,0)</f>
        <v>0</v>
      </c>
      <c r="U570" s="17">
        <f t="shared" si="94"/>
        <v>4.625</v>
      </c>
      <c r="V570" s="49"/>
      <c r="W570" s="146" t="s">
        <v>556</v>
      </c>
      <c r="X570" s="104">
        <f t="shared" si="89"/>
        <v>5</v>
      </c>
      <c r="Y570" s="63">
        <f t="shared" si="90"/>
        <v>1</v>
      </c>
      <c r="Z570" s="103" t="str">
        <f>VLOOKUP(A570,Participanti!A:E,5,0)</f>
        <v>Gold</v>
      </c>
    </row>
    <row r="571" spans="1:26" x14ac:dyDescent="0.2">
      <c r="A571" s="42" t="s">
        <v>231</v>
      </c>
      <c r="B571" s="1" t="str">
        <f>VLOOKUP(A571,Participanti!A:B,2,0)</f>
        <v>M</v>
      </c>
      <c r="C571" s="61">
        <v>10</v>
      </c>
      <c r="D571" s="43">
        <v>10.07</v>
      </c>
      <c r="E571" s="44">
        <v>2.4618055555555556E-2</v>
      </c>
      <c r="F571" s="44">
        <v>2.4618055555555556E-2</v>
      </c>
      <c r="G571" s="59">
        <f t="shared" si="92"/>
        <v>2.4618055555555556E-2</v>
      </c>
      <c r="H571" s="45">
        <v>22</v>
      </c>
      <c r="I571" s="11">
        <f t="shared" si="95"/>
        <v>2.4446927066092907E-3</v>
      </c>
      <c r="J571" s="31">
        <f t="shared" si="96"/>
        <v>2.3976190476190475</v>
      </c>
      <c r="K571" s="31">
        <f>IF(J571=0,0,IF(B571="F",VLOOKUP(I571,Barem!$G$2:$H$16,2,1),VLOOKUP(I571,Barem!$G$17:$H$31,2,1)))</f>
        <v>5</v>
      </c>
      <c r="L571" s="43">
        <v>3</v>
      </c>
      <c r="M571" s="93" t="s">
        <v>80</v>
      </c>
      <c r="N571" s="10">
        <f t="shared" si="97"/>
        <v>0.25</v>
      </c>
      <c r="O571" s="10">
        <f t="shared" si="97"/>
        <v>0.5</v>
      </c>
      <c r="P571" s="10">
        <f t="shared" si="97"/>
        <v>0.25</v>
      </c>
      <c r="Q571" s="33">
        <f>IF(B571="M",IF(AND(H571&gt;=200,H571&lt;500,I571&lt;Barem!$M$21),H571/1500,IF(AND(H571&gt;=500,H571&lt;750,I571&lt;Barem!$M$22),H571/1500,IF(AND(H571&gt;=750,H571&lt;1000,I571&lt;Barem!$M$23),H571/1500,IF(AND(H571&gt;=1000,H571&lt;1500,I571&lt;Barem!$M$24),H571/1500,IF(AND(H571&gt;=1500,H571&lt;2000,I571&lt;Barem!$M$25),H571/1500,IF(AND(H571&gt;=2000,H571&lt;3000,I571&lt;Barem!$M$26),H571/1500,IF(AND(H571&gt;=3000,I571&lt;Barem!$M$27),H571/1500,0))))))),IF(AND(H571&gt;=200,H571&lt;500,I571&lt;Barem!$N$21),H571/1500,IF(AND(H571&gt;=500,H571&lt;750,I571&lt;Barem!$N$22),H571/1500,IF(AND(H571&gt;=750,H571&lt;1000,I571&lt;Barem!$N$23),H571/1500,IF(AND(H571&gt;=1000,H571&lt;1500,I571&lt;Barem!$N$24),H571/1500,IF(AND(H571&gt;=1500,H571&lt;2000,I571&lt;Barem!$N$25),H571/1500,IF(AND(H571&gt;=2000,H571&lt;3000,I571&lt;Barem!$N$26),H571/1500,IF(AND(H571&gt;=3000,I571&lt;Barem!$N$27),H571/1500,0))))))))</f>
        <v>0</v>
      </c>
      <c r="R571" s="19">
        <f>IF(D571&gt;21,VLOOKUP(D571,Barem!$S$1:$T$141,2,1),0)</f>
        <v>0</v>
      </c>
      <c r="S571" s="102">
        <f>IF(D571&lt;1,0,IF(B571="F",VLOOKUP(I571,Barem!$W$2:$Y$13,2,1),VLOOKUP(I571,Barem!$W$14:$Y$25,2,1)))</f>
        <v>3.1500000000000004</v>
      </c>
      <c r="T571" s="19">
        <f>VLOOKUP(A571,Participanti!A:C,3,0)</f>
        <v>0</v>
      </c>
      <c r="U571" s="17">
        <f t="shared" si="94"/>
        <v>6.9994047619047617</v>
      </c>
      <c r="V571" s="49"/>
      <c r="W571" s="146" t="s">
        <v>556</v>
      </c>
      <c r="X571" s="104">
        <f t="shared" si="89"/>
        <v>5</v>
      </c>
      <c r="Y571" s="63">
        <f t="shared" si="90"/>
        <v>1</v>
      </c>
      <c r="Z571" s="103" t="str">
        <f>VLOOKUP(A571,Participanti!A:E,5,0)</f>
        <v>Gold</v>
      </c>
    </row>
    <row r="572" spans="1:26" x14ac:dyDescent="0.2">
      <c r="A572" s="42" t="s">
        <v>164</v>
      </c>
      <c r="B572" s="1" t="str">
        <f>VLOOKUP(A572,Participanti!A:B,2,0)</f>
        <v>M</v>
      </c>
      <c r="C572" s="61">
        <v>10</v>
      </c>
      <c r="D572" s="43">
        <v>13.97</v>
      </c>
      <c r="E572" s="44">
        <v>4.4976851851851851E-2</v>
      </c>
      <c r="F572" s="44">
        <v>4.4976851851851851E-2</v>
      </c>
      <c r="G572" s="59">
        <f t="shared" si="92"/>
        <v>4.4976851851851851E-2</v>
      </c>
      <c r="H572" s="45">
        <v>19</v>
      </c>
      <c r="I572" s="11">
        <f t="shared" si="95"/>
        <v>3.219531270712373E-3</v>
      </c>
      <c r="J572" s="31">
        <f t="shared" si="96"/>
        <v>3.3261904761904764</v>
      </c>
      <c r="K572" s="31">
        <f>IF(J572=0,0,IF(B572="F",VLOOKUP(I572,Barem!$G$2:$H$16,2,1),VLOOKUP(I572,Barem!$G$17:$H$31,2,1)))</f>
        <v>4.25</v>
      </c>
      <c r="L572" s="43">
        <v>5</v>
      </c>
      <c r="M572" s="93" t="s">
        <v>80</v>
      </c>
      <c r="N572" s="10">
        <f t="shared" si="97"/>
        <v>0.25</v>
      </c>
      <c r="O572" s="10">
        <f t="shared" si="97"/>
        <v>0.5</v>
      </c>
      <c r="P572" s="10">
        <f t="shared" si="97"/>
        <v>0.25</v>
      </c>
      <c r="Q572" s="33">
        <f>IF(B572="M",IF(AND(H572&gt;=200,H572&lt;500,I572&lt;Barem!$M$21),H572/1500,IF(AND(H572&gt;=500,H572&lt;750,I572&lt;Barem!$M$22),H572/1500,IF(AND(H572&gt;=750,H572&lt;1000,I572&lt;Barem!$M$23),H572/1500,IF(AND(H572&gt;=1000,H572&lt;1500,I572&lt;Barem!$M$24),H572/1500,IF(AND(H572&gt;=1500,H572&lt;2000,I572&lt;Barem!$M$25),H572/1500,IF(AND(H572&gt;=2000,H572&lt;3000,I572&lt;Barem!$M$26),H572/1500,IF(AND(H572&gt;=3000,I572&lt;Barem!$M$27),H572/1500,0))))))),IF(AND(H572&gt;=200,H572&lt;500,I572&lt;Barem!$N$21),H572/1500,IF(AND(H572&gt;=500,H572&lt;750,I572&lt;Barem!$N$22),H572/1500,IF(AND(H572&gt;=750,H572&lt;1000,I572&lt;Barem!$N$23),H572/1500,IF(AND(H572&gt;=1000,H572&lt;1500,I572&lt;Barem!$N$24),H572/1500,IF(AND(H572&gt;=1500,H572&lt;2000,I572&lt;Barem!$N$25),H572/1500,IF(AND(H572&gt;=2000,H572&lt;3000,I572&lt;Barem!$N$26),H572/1500,IF(AND(H572&gt;=3000,I572&lt;Barem!$N$27),H572/1500,0))))))))</f>
        <v>0</v>
      </c>
      <c r="R572" s="19">
        <f>IF(D572&gt;21,VLOOKUP(D572,Barem!$S$1:$T$141,2,1),0)</f>
        <v>0</v>
      </c>
      <c r="S572" s="102">
        <f>IF(D572&lt;1,0,IF(B572="F",VLOOKUP(I572,Barem!$W$2:$Y$13,2,1),VLOOKUP(I572,Barem!$W$14:$Y$25,2,1)))</f>
        <v>0</v>
      </c>
      <c r="T572" s="19">
        <f>VLOOKUP(A572,Participanti!A:C,3,0)</f>
        <v>0</v>
      </c>
      <c r="U572" s="17">
        <f t="shared" si="94"/>
        <v>4.206547619047619</v>
      </c>
      <c r="V572" s="49"/>
      <c r="W572" s="146"/>
      <c r="X572" s="104">
        <f t="shared" si="89"/>
        <v>5</v>
      </c>
      <c r="Y572" s="63">
        <f t="shared" si="90"/>
        <v>1</v>
      </c>
      <c r="Z572" s="103" t="str">
        <f>VLOOKUP(A572,Participanti!A:E,5,0)</f>
        <v>Gold</v>
      </c>
    </row>
    <row r="573" spans="1:26" x14ac:dyDescent="0.2">
      <c r="A573" s="42" t="s">
        <v>160</v>
      </c>
      <c r="B573" s="1" t="str">
        <f>VLOOKUP(A573,Participanti!A:B,2,0)</f>
        <v>M</v>
      </c>
      <c r="C573" s="61">
        <v>10</v>
      </c>
      <c r="D573" s="43">
        <v>26.28</v>
      </c>
      <c r="E573" s="44">
        <v>8.2766203703703703E-2</v>
      </c>
      <c r="F573" s="44">
        <v>8.3032407407407402E-2</v>
      </c>
      <c r="G573" s="59">
        <f t="shared" si="92"/>
        <v>8.2899305555555552E-2</v>
      </c>
      <c r="H573" s="45">
        <v>47</v>
      </c>
      <c r="I573" s="11">
        <f t="shared" si="95"/>
        <v>3.1544636817182475E-3</v>
      </c>
      <c r="J573" s="31">
        <f t="shared" si="96"/>
        <v>5</v>
      </c>
      <c r="K573" s="31">
        <f>IF(J573=0,0,IF(B573="F",VLOOKUP(I573,Barem!$G$2:$H$16,2,1),VLOOKUP(I573,Barem!$G$17:$H$31,2,1)))</f>
        <v>4.25</v>
      </c>
      <c r="L573" s="43">
        <v>3</v>
      </c>
      <c r="M573" s="93" t="s">
        <v>80</v>
      </c>
      <c r="N573" s="10">
        <f t="shared" si="97"/>
        <v>0.25</v>
      </c>
      <c r="O573" s="10">
        <f t="shared" si="97"/>
        <v>0.5</v>
      </c>
      <c r="P573" s="10">
        <f t="shared" si="97"/>
        <v>0.25</v>
      </c>
      <c r="Q573" s="33">
        <f>IF(B573="M",IF(AND(H573&gt;=200,H573&lt;500,I573&lt;Barem!$M$21),H573/1500,IF(AND(H573&gt;=500,H573&lt;750,I573&lt;Barem!$M$22),H573/1500,IF(AND(H573&gt;=750,H573&lt;1000,I573&lt;Barem!$M$23),H573/1500,IF(AND(H573&gt;=1000,H573&lt;1500,I573&lt;Barem!$M$24),H573/1500,IF(AND(H573&gt;=1500,H573&lt;2000,I573&lt;Barem!$M$25),H573/1500,IF(AND(H573&gt;=2000,H573&lt;3000,I573&lt;Barem!$M$26),H573/1500,IF(AND(H573&gt;=3000,I573&lt;Barem!$M$27),H573/1500,0))))))),IF(AND(H573&gt;=200,H573&lt;500,I573&lt;Barem!$N$21),H573/1500,IF(AND(H573&gt;=500,H573&lt;750,I573&lt;Barem!$N$22),H573/1500,IF(AND(H573&gt;=750,H573&lt;1000,I573&lt;Barem!$N$23),H573/1500,IF(AND(H573&gt;=1000,H573&lt;1500,I573&lt;Barem!$N$24),H573/1500,IF(AND(H573&gt;=1500,H573&lt;2000,I573&lt;Barem!$N$25),H573/1500,IF(AND(H573&gt;=2000,H573&lt;3000,I573&lt;Barem!$N$26),H573/1500,IF(AND(H573&gt;=3000,I573&lt;Barem!$N$27),H573/1500,0))))))))</f>
        <v>0</v>
      </c>
      <c r="R573" s="19">
        <f>IF(D573&gt;21,VLOOKUP(D573,Barem!$S$1:$T$141,2,1),0)</f>
        <v>0.2</v>
      </c>
      <c r="S573" s="102">
        <f>IF(D573&lt;1,0,IF(B573="F",VLOOKUP(I573,Barem!$W$2:$Y$13,2,1),VLOOKUP(I573,Barem!$W$14:$Y$25,2,1)))</f>
        <v>0</v>
      </c>
      <c r="T573" s="19">
        <f>VLOOKUP(A573,Participanti!A:C,3,0)</f>
        <v>0</v>
      </c>
      <c r="U573" s="17">
        <f t="shared" si="94"/>
        <v>4.3250000000000002</v>
      </c>
      <c r="V573" s="49"/>
      <c r="W573" s="146"/>
      <c r="X573" s="104">
        <f t="shared" si="89"/>
        <v>5</v>
      </c>
      <c r="Y573" s="63">
        <f t="shared" si="90"/>
        <v>1</v>
      </c>
      <c r="Z573" s="103" t="str">
        <f>VLOOKUP(A573,Participanti!A:E,5,0)</f>
        <v>Gold</v>
      </c>
    </row>
    <row r="574" spans="1:26" x14ac:dyDescent="0.2">
      <c r="A574" s="42" t="s">
        <v>339</v>
      </c>
      <c r="B574" s="1" t="str">
        <f>VLOOKUP(A574,Participanti!A:B,2,0)</f>
        <v>F</v>
      </c>
      <c r="C574" s="61">
        <v>10</v>
      </c>
      <c r="D574" s="43">
        <v>7.08</v>
      </c>
      <c r="E574" s="44">
        <v>2.5462962962962962E-2</v>
      </c>
      <c r="F574" s="44">
        <v>2.5462962962962962E-2</v>
      </c>
      <c r="G574" s="59">
        <f t="shared" si="92"/>
        <v>2.5462962962962962E-2</v>
      </c>
      <c r="H574" s="45">
        <v>12</v>
      </c>
      <c r="I574" s="11">
        <f t="shared" si="95"/>
        <v>3.5964636953337518E-3</v>
      </c>
      <c r="J574" s="31">
        <f t="shared" si="96"/>
        <v>1.77</v>
      </c>
      <c r="K574" s="31">
        <f>IF(J574=0,0,IF(B574="F",VLOOKUP(I574,Barem!$G$2:$H$16,2,1),VLOOKUP(I574,Barem!$G$17:$H$31,2,1)))</f>
        <v>4.25</v>
      </c>
      <c r="L574" s="43">
        <v>3.74</v>
      </c>
      <c r="M574" s="93" t="s">
        <v>80</v>
      </c>
      <c r="N574" s="10">
        <f t="shared" si="97"/>
        <v>0.25</v>
      </c>
      <c r="O574" s="10">
        <f t="shared" si="97"/>
        <v>0.5</v>
      </c>
      <c r="P574" s="10">
        <f t="shared" si="97"/>
        <v>0.25</v>
      </c>
      <c r="Q574" s="33">
        <f>IF(B574="M",IF(AND(H574&gt;=200,H574&lt;500,I574&lt;Barem!$M$21),H574/1500,IF(AND(H574&gt;=500,H574&lt;750,I574&lt;Barem!$M$22),H574/1500,IF(AND(H574&gt;=750,H574&lt;1000,I574&lt;Barem!$M$23),H574/1500,IF(AND(H574&gt;=1000,H574&lt;1500,I574&lt;Barem!$M$24),H574/1500,IF(AND(H574&gt;=1500,H574&lt;2000,I574&lt;Barem!$M$25),H574/1500,IF(AND(H574&gt;=2000,H574&lt;3000,I574&lt;Barem!$M$26),H574/1500,IF(AND(H574&gt;=3000,I574&lt;Barem!$M$27),H574/1500,0))))))),IF(AND(H574&gt;=200,H574&lt;500,I574&lt;Barem!$N$21),H574/1500,IF(AND(H574&gt;=500,H574&lt;750,I574&lt;Barem!$N$22),H574/1500,IF(AND(H574&gt;=750,H574&lt;1000,I574&lt;Barem!$N$23),H574/1500,IF(AND(H574&gt;=1000,H574&lt;1500,I574&lt;Barem!$N$24),H574/1500,IF(AND(H574&gt;=1500,H574&lt;2000,I574&lt;Barem!$N$25),H574/1500,IF(AND(H574&gt;=2000,H574&lt;3000,I574&lt;Barem!$N$26),H574/1500,IF(AND(H574&gt;=3000,I574&lt;Barem!$N$27),H574/1500,0))))))))</f>
        <v>0</v>
      </c>
      <c r="R574" s="19">
        <f>IF(D574&gt;21,VLOOKUP(D574,Barem!$S$1:$T$141,2,1),0)</f>
        <v>0</v>
      </c>
      <c r="S574" s="102">
        <f>IF(D574&lt;1,0,IF(B574="F",VLOOKUP(I574,Barem!$W$2:$Y$13,2,1),VLOOKUP(I574,Barem!$W$14:$Y$25,2,1)))</f>
        <v>0</v>
      </c>
      <c r="T574" s="19">
        <f>VLOOKUP(A574,Participanti!A:C,3,0)</f>
        <v>0</v>
      </c>
      <c r="U574" s="17">
        <f t="shared" si="94"/>
        <v>3.5024999999999999</v>
      </c>
      <c r="V574" s="49"/>
      <c r="W574" s="146"/>
      <c r="X574" s="104">
        <f t="shared" si="89"/>
        <v>5</v>
      </c>
      <c r="Y574" s="63">
        <f t="shared" si="90"/>
        <v>1</v>
      </c>
      <c r="Z574" s="103" t="str">
        <f>VLOOKUP(A574,Participanti!A:E,5,0)</f>
        <v>Gold</v>
      </c>
    </row>
    <row r="575" spans="1:26" x14ac:dyDescent="0.2">
      <c r="A575" s="42" t="s">
        <v>122</v>
      </c>
      <c r="B575" s="1" t="str">
        <f>VLOOKUP(A575,Participanti!A:B,2,0)</f>
        <v>M</v>
      </c>
      <c r="C575" s="61">
        <v>10</v>
      </c>
      <c r="D575" s="43">
        <v>11.42</v>
      </c>
      <c r="E575" s="44">
        <v>4.4155092592592593E-2</v>
      </c>
      <c r="F575" s="44">
        <v>4.7708333333333332E-2</v>
      </c>
      <c r="G575" s="59">
        <f t="shared" si="92"/>
        <v>4.5931712962962959E-2</v>
      </c>
      <c r="H575" s="45">
        <v>7</v>
      </c>
      <c r="I575" s="11">
        <f t="shared" si="95"/>
        <v>4.0220414153207497E-3</v>
      </c>
      <c r="J575" s="31">
        <f t="shared" si="96"/>
        <v>2.7190476190476187</v>
      </c>
      <c r="K575" s="31">
        <f>IF(J575=0,0,IF(B575="F",VLOOKUP(I575,Barem!$G$2:$H$16,2,1),VLOOKUP(I575,Barem!$G$17:$H$31,2,1)))</f>
        <v>3</v>
      </c>
      <c r="L575" s="43">
        <v>3</v>
      </c>
      <c r="M575" s="93" t="s">
        <v>83</v>
      </c>
      <c r="N575" s="10">
        <f t="shared" si="97"/>
        <v>0.25</v>
      </c>
      <c r="O575" s="10">
        <f t="shared" si="97"/>
        <v>0.25</v>
      </c>
      <c r="P575" s="10">
        <f t="shared" si="97"/>
        <v>0.5</v>
      </c>
      <c r="Q575" s="33">
        <f>IF(B575="M",IF(AND(H575&gt;=200,H575&lt;500,I575&lt;Barem!$M$21),H575/1500,IF(AND(H575&gt;=500,H575&lt;750,I575&lt;Barem!$M$22),H575/1500,IF(AND(H575&gt;=750,H575&lt;1000,I575&lt;Barem!$M$23),H575/1500,IF(AND(H575&gt;=1000,H575&lt;1500,I575&lt;Barem!$M$24),H575/1500,IF(AND(H575&gt;=1500,H575&lt;2000,I575&lt;Barem!$M$25),H575/1500,IF(AND(H575&gt;=2000,H575&lt;3000,I575&lt;Barem!$M$26),H575/1500,IF(AND(H575&gt;=3000,I575&lt;Barem!$M$27),H575/1500,0))))))),IF(AND(H575&gt;=200,H575&lt;500,I575&lt;Barem!$N$21),H575/1500,IF(AND(H575&gt;=500,H575&lt;750,I575&lt;Barem!$N$22),H575/1500,IF(AND(H575&gt;=750,H575&lt;1000,I575&lt;Barem!$N$23),H575/1500,IF(AND(H575&gt;=1000,H575&lt;1500,I575&lt;Barem!$N$24),H575/1500,IF(AND(H575&gt;=1500,H575&lt;2000,I575&lt;Barem!$N$25),H575/1500,IF(AND(H575&gt;=2000,H575&lt;3000,I575&lt;Barem!$N$26),H575/1500,IF(AND(H575&gt;=3000,I575&lt;Barem!$N$27),H575/1500,0))))))))</f>
        <v>0</v>
      </c>
      <c r="R575" s="19">
        <f>IF(D575&gt;21,VLOOKUP(D575,Barem!$S$1:$T$141,2,1),0)</f>
        <v>0</v>
      </c>
      <c r="S575" s="102">
        <f>IF(D575&lt;1,0,IF(B575="F",VLOOKUP(I575,Barem!$W$2:$Y$13,2,1),VLOOKUP(I575,Barem!$W$14:$Y$25,2,1)))</f>
        <v>0</v>
      </c>
      <c r="T575" s="19">
        <f>VLOOKUP(A575,Participanti!A:C,3,0)</f>
        <v>0</v>
      </c>
      <c r="U575" s="17">
        <f t="shared" si="94"/>
        <v>2.9297619047619046</v>
      </c>
      <c r="V575" s="49"/>
      <c r="W575" s="146"/>
      <c r="X575" s="104">
        <f t="shared" si="89"/>
        <v>5</v>
      </c>
      <c r="Y575" s="63">
        <f t="shared" si="90"/>
        <v>1</v>
      </c>
      <c r="Z575" s="103" t="str">
        <f>VLOOKUP(A575,Participanti!A:E,5,0)</f>
        <v>Gold</v>
      </c>
    </row>
    <row r="576" spans="1:26" x14ac:dyDescent="0.2">
      <c r="A576" s="42" t="s">
        <v>335</v>
      </c>
      <c r="B576" s="1" t="str">
        <f>VLOOKUP(A576,Participanti!A:B,2,0)</f>
        <v>F</v>
      </c>
      <c r="C576" s="61">
        <v>10</v>
      </c>
      <c r="D576" s="43">
        <v>10.06</v>
      </c>
      <c r="E576" s="44">
        <v>3.5034722222222224E-2</v>
      </c>
      <c r="F576" s="44">
        <v>3.5034722222222224E-2</v>
      </c>
      <c r="G576" s="59">
        <f t="shared" si="92"/>
        <v>3.5034722222222224E-2</v>
      </c>
      <c r="H576" s="45">
        <v>22</v>
      </c>
      <c r="I576" s="11">
        <f t="shared" si="95"/>
        <v>3.4825767616523083E-3</v>
      </c>
      <c r="J576" s="31">
        <f t="shared" si="96"/>
        <v>2.5150000000000001</v>
      </c>
      <c r="K576" s="31">
        <f>IF(J576=0,0,IF(B576="F",VLOOKUP(I576,Barem!$G$2:$H$16,2,1),VLOOKUP(I576,Barem!$G$17:$H$31,2,1)))</f>
        <v>4.5</v>
      </c>
      <c r="L576" s="43">
        <v>4</v>
      </c>
      <c r="M576" s="93" t="s">
        <v>80</v>
      </c>
      <c r="N576" s="10">
        <f t="shared" si="97"/>
        <v>0.25</v>
      </c>
      <c r="O576" s="10">
        <f t="shared" si="97"/>
        <v>0.5</v>
      </c>
      <c r="P576" s="10">
        <f t="shared" si="97"/>
        <v>0.25</v>
      </c>
      <c r="Q576" s="33">
        <f>IF(B576="M",IF(AND(H576&gt;=200,H576&lt;500,I576&lt;Barem!$M$21),H576/1500,IF(AND(H576&gt;=500,H576&lt;750,I576&lt;Barem!$M$22),H576/1500,IF(AND(H576&gt;=750,H576&lt;1000,I576&lt;Barem!$M$23),H576/1500,IF(AND(H576&gt;=1000,H576&lt;1500,I576&lt;Barem!$M$24),H576/1500,IF(AND(H576&gt;=1500,H576&lt;2000,I576&lt;Barem!$M$25),H576/1500,IF(AND(H576&gt;=2000,H576&lt;3000,I576&lt;Barem!$M$26),H576/1500,IF(AND(H576&gt;=3000,I576&lt;Barem!$M$27),H576/1500,0))))))),IF(AND(H576&gt;=200,H576&lt;500,I576&lt;Barem!$N$21),H576/1500,IF(AND(H576&gt;=500,H576&lt;750,I576&lt;Barem!$N$22),H576/1500,IF(AND(H576&gt;=750,H576&lt;1000,I576&lt;Barem!$N$23),H576/1500,IF(AND(H576&gt;=1000,H576&lt;1500,I576&lt;Barem!$N$24),H576/1500,IF(AND(H576&gt;=1500,H576&lt;2000,I576&lt;Barem!$N$25),H576/1500,IF(AND(H576&gt;=2000,H576&lt;3000,I576&lt;Barem!$N$26),H576/1500,IF(AND(H576&gt;=3000,I576&lt;Barem!$N$27),H576/1500,0))))))))</f>
        <v>0</v>
      </c>
      <c r="R576" s="19">
        <f>IF(D576&gt;21,VLOOKUP(D576,Barem!$S$1:$T$141,2,1),0)</f>
        <v>0</v>
      </c>
      <c r="S576" s="102">
        <f>IF(D576&lt;1,0,IF(B576="F",VLOOKUP(I576,Barem!$W$2:$Y$13,2,1),VLOOKUP(I576,Barem!$W$14:$Y$25,2,1)))</f>
        <v>0</v>
      </c>
      <c r="T576" s="19">
        <f>VLOOKUP(A576,Participanti!A:C,3,0)</f>
        <v>0.4</v>
      </c>
      <c r="U576" s="17">
        <f t="shared" si="94"/>
        <v>4.2787500000000005</v>
      </c>
      <c r="V576" s="49"/>
      <c r="W576" s="146" t="s">
        <v>556</v>
      </c>
      <c r="X576" s="104">
        <f t="shared" si="89"/>
        <v>4</v>
      </c>
      <c r="Y576" s="63">
        <f t="shared" si="90"/>
        <v>1</v>
      </c>
      <c r="Z576" s="103" t="str">
        <f>VLOOKUP(A576,Participanti!A:E,5,0)</f>
        <v>Gold</v>
      </c>
    </row>
    <row r="577" spans="1:26" x14ac:dyDescent="0.2">
      <c r="A577" s="42" t="s">
        <v>193</v>
      </c>
      <c r="B577" s="1" t="str">
        <f>VLOOKUP(A577,Participanti!A:B,2,0)</f>
        <v>M</v>
      </c>
      <c r="C577" s="61">
        <v>10</v>
      </c>
      <c r="D577" s="43">
        <v>10.23</v>
      </c>
      <c r="E577" s="44">
        <v>3.1828703703703706E-2</v>
      </c>
      <c r="F577" s="44">
        <v>3.1828703703703706E-2</v>
      </c>
      <c r="G577" s="59">
        <f t="shared" si="92"/>
        <v>3.1828703703703706E-2</v>
      </c>
      <c r="H577" s="45">
        <v>19</v>
      </c>
      <c r="I577" s="11">
        <f t="shared" si="95"/>
        <v>3.1113102349661489E-3</v>
      </c>
      <c r="J577" s="31">
        <f t="shared" si="96"/>
        <v>2.4357142857142855</v>
      </c>
      <c r="K577" s="31">
        <f>IF(J577=0,0,IF(B577="F",VLOOKUP(I577,Barem!$G$2:$H$16,2,1),VLOOKUP(I577,Barem!$G$17:$H$31,2,1)))</f>
        <v>4.5</v>
      </c>
      <c r="L577" s="43">
        <v>2</v>
      </c>
      <c r="M577" s="93" t="s">
        <v>80</v>
      </c>
      <c r="N577" s="10">
        <f t="shared" si="97"/>
        <v>0.25</v>
      </c>
      <c r="O577" s="10">
        <f t="shared" si="97"/>
        <v>0.5</v>
      </c>
      <c r="P577" s="10">
        <f t="shared" si="97"/>
        <v>0.25</v>
      </c>
      <c r="Q577" s="33">
        <f>IF(B577="M",IF(AND(H577&gt;=200,H577&lt;500,I577&lt;Barem!$M$21),H577/1500,IF(AND(H577&gt;=500,H577&lt;750,I577&lt;Barem!$M$22),H577/1500,IF(AND(H577&gt;=750,H577&lt;1000,I577&lt;Barem!$M$23),H577/1500,IF(AND(H577&gt;=1000,H577&lt;1500,I577&lt;Barem!$M$24),H577/1500,IF(AND(H577&gt;=1500,H577&lt;2000,I577&lt;Barem!$M$25),H577/1500,IF(AND(H577&gt;=2000,H577&lt;3000,I577&lt;Barem!$M$26),H577/1500,IF(AND(H577&gt;=3000,I577&lt;Barem!$M$27),H577/1500,0))))))),IF(AND(H577&gt;=200,H577&lt;500,I577&lt;Barem!$N$21),H577/1500,IF(AND(H577&gt;=500,H577&lt;750,I577&lt;Barem!$N$22),H577/1500,IF(AND(H577&gt;=750,H577&lt;1000,I577&lt;Barem!$N$23),H577/1500,IF(AND(H577&gt;=1000,H577&lt;1500,I577&lt;Barem!$N$24),H577/1500,IF(AND(H577&gt;=1500,H577&lt;2000,I577&lt;Barem!$N$25),H577/1500,IF(AND(H577&gt;=2000,H577&lt;3000,I577&lt;Barem!$N$26),H577/1500,IF(AND(H577&gt;=3000,I577&lt;Barem!$N$27),H577/1500,0))))))))</f>
        <v>0</v>
      </c>
      <c r="R577" s="19">
        <f>IF(D577&gt;21,VLOOKUP(D577,Barem!$S$1:$T$141,2,1),0)</f>
        <v>0</v>
      </c>
      <c r="S577" s="102">
        <f>IF(D577&lt;1,0,IF(B577="F",VLOOKUP(I577,Barem!$W$2:$Y$13,2,1),VLOOKUP(I577,Barem!$W$14:$Y$25,2,1)))</f>
        <v>0</v>
      </c>
      <c r="T577" s="19">
        <f>VLOOKUP(A577,Participanti!A:C,3,0)</f>
        <v>0</v>
      </c>
      <c r="U577" s="17">
        <f t="shared" si="94"/>
        <v>3.3589285714285713</v>
      </c>
      <c r="V577" s="49"/>
      <c r="W577" s="146"/>
      <c r="X577" s="104">
        <f t="shared" si="89"/>
        <v>5</v>
      </c>
      <c r="Y577" s="63">
        <f t="shared" si="90"/>
        <v>1</v>
      </c>
      <c r="Z577" s="103" t="str">
        <f>VLOOKUP(A577,Participanti!A:E,5,0)</f>
        <v>Gold</v>
      </c>
    </row>
    <row r="578" spans="1:26" x14ac:dyDescent="0.2">
      <c r="A578" s="42" t="s">
        <v>394</v>
      </c>
      <c r="B578" s="1" t="str">
        <f>VLOOKUP(A578,Participanti!A:B,2,0)</f>
        <v>F</v>
      </c>
      <c r="C578" s="61">
        <v>10</v>
      </c>
      <c r="D578" s="43">
        <v>20.95</v>
      </c>
      <c r="E578" s="44">
        <v>0.10136574074074074</v>
      </c>
      <c r="F578" s="44">
        <v>0.10138888888888889</v>
      </c>
      <c r="G578" s="59">
        <f t="shared" si="92"/>
        <v>0.10137731481481482</v>
      </c>
      <c r="H578" s="45">
        <v>763</v>
      </c>
      <c r="I578" s="11">
        <f t="shared" si="95"/>
        <v>4.8390126403252904E-3</v>
      </c>
      <c r="J578" s="31">
        <f t="shared" si="96"/>
        <v>5</v>
      </c>
      <c r="K578" s="31">
        <f>IF(J578=0,0,IF(B578="F",VLOOKUP(I578,Barem!$G$2:$H$16,2,1),VLOOKUP(I578,Barem!$G$17:$H$31,2,1)))</f>
        <v>2</v>
      </c>
      <c r="L578" s="43">
        <v>3</v>
      </c>
      <c r="M578" s="93" t="s">
        <v>83</v>
      </c>
      <c r="N578" s="10">
        <f t="shared" si="97"/>
        <v>0.25</v>
      </c>
      <c r="O578" s="10">
        <f t="shared" si="97"/>
        <v>0.25</v>
      </c>
      <c r="P578" s="10">
        <f t="shared" si="97"/>
        <v>0.5</v>
      </c>
      <c r="Q578" s="33">
        <f>IF(B578="M",IF(AND(H578&gt;=200,H578&lt;500,I578&lt;Barem!$M$21),H578/1500,IF(AND(H578&gt;=500,H578&lt;750,I578&lt;Barem!$M$22),H578/1500,IF(AND(H578&gt;=750,H578&lt;1000,I578&lt;Barem!$M$23),H578/1500,IF(AND(H578&gt;=1000,H578&lt;1500,I578&lt;Barem!$M$24),H578/1500,IF(AND(H578&gt;=1500,H578&lt;2000,I578&lt;Barem!$M$25),H578/1500,IF(AND(H578&gt;=2000,H578&lt;3000,I578&lt;Barem!$M$26),H578/1500,IF(AND(H578&gt;=3000,I578&lt;Barem!$M$27),H578/1500,0))))))),IF(AND(H578&gt;=200,H578&lt;500,I578&lt;Barem!$N$21),H578/1500,IF(AND(H578&gt;=500,H578&lt;750,I578&lt;Barem!$N$22),H578/1500,IF(AND(H578&gt;=750,H578&lt;1000,I578&lt;Barem!$N$23),H578/1500,IF(AND(H578&gt;=1000,H578&lt;1500,I578&lt;Barem!$N$24),H578/1500,IF(AND(H578&gt;=1500,H578&lt;2000,I578&lt;Barem!$N$25),H578/1500,IF(AND(H578&gt;=2000,H578&lt;3000,I578&lt;Barem!$N$26),H578/1500,IF(AND(H578&gt;=3000,I578&lt;Barem!$N$27),H578/1500,0))))))))</f>
        <v>0.50866666666666671</v>
      </c>
      <c r="R578" s="19">
        <f>IF(D578&gt;21,VLOOKUP(D578,Barem!$S$1:$T$141,2,1),0)</f>
        <v>0</v>
      </c>
      <c r="S578" s="102">
        <f>IF(D578&lt;1,0,IF(B578="F",VLOOKUP(I578,Barem!$W$2:$Y$13,2,1),VLOOKUP(I578,Barem!$W$14:$Y$25,2,1)))</f>
        <v>0</v>
      </c>
      <c r="T578" s="19">
        <f>VLOOKUP(A578,Participanti!A:C,3,0)</f>
        <v>0</v>
      </c>
      <c r="U578" s="17">
        <f t="shared" si="94"/>
        <v>3.7586666666666666</v>
      </c>
      <c r="V578" s="49"/>
      <c r="W578" s="146" t="s">
        <v>558</v>
      </c>
      <c r="X578" s="104">
        <f t="shared" ref="X578:X641" si="98">COUNTIFS(A:A,A578,M:M,M578)</f>
        <v>5</v>
      </c>
      <c r="Y578" s="63">
        <f t="shared" ref="Y578:Y641" si="99">COUNTIFS(A:A,A578,C:C,C578)</f>
        <v>1</v>
      </c>
      <c r="Z578" s="103" t="str">
        <f>VLOOKUP(A578,Participanti!A:E,5,0)</f>
        <v>Gold</v>
      </c>
    </row>
    <row r="579" spans="1:26" x14ac:dyDescent="0.2">
      <c r="A579" s="42" t="s">
        <v>483</v>
      </c>
      <c r="B579" s="1" t="str">
        <f>VLOOKUP(A579,Participanti!A:B,2,0)</f>
        <v>M</v>
      </c>
      <c r="C579" s="61">
        <v>10</v>
      </c>
      <c r="D579" s="43">
        <v>18.010000000000002</v>
      </c>
      <c r="E579" s="44">
        <v>6.2615740740740736E-2</v>
      </c>
      <c r="F579" s="44">
        <v>6.3275462962962964E-2</v>
      </c>
      <c r="G579" s="59">
        <f t="shared" si="92"/>
        <v>6.2945601851851857E-2</v>
      </c>
      <c r="H579" s="45">
        <v>40</v>
      </c>
      <c r="I579" s="11">
        <f t="shared" si="95"/>
        <v>3.4950361938840564E-3</v>
      </c>
      <c r="J579" s="31">
        <f t="shared" si="96"/>
        <v>4.288095238095238</v>
      </c>
      <c r="K579" s="31">
        <f>IF(J579=0,0,IF(B579="F",VLOOKUP(I579,Barem!$G$2:$H$16,2,1),VLOOKUP(I579,Barem!$G$17:$H$31,2,1)))</f>
        <v>3.75</v>
      </c>
      <c r="L579" s="43">
        <v>4</v>
      </c>
      <c r="M579" s="93" t="s">
        <v>83</v>
      </c>
      <c r="N579" s="10">
        <f t="shared" si="97"/>
        <v>0.25</v>
      </c>
      <c r="O579" s="10">
        <f t="shared" si="97"/>
        <v>0.25</v>
      </c>
      <c r="P579" s="10">
        <f t="shared" si="97"/>
        <v>0.5</v>
      </c>
      <c r="Q579" s="33">
        <f>IF(B579="M",IF(AND(H579&gt;=200,H579&lt;500,I579&lt;Barem!$M$21),H579/1500,IF(AND(H579&gt;=500,H579&lt;750,I579&lt;Barem!$M$22),H579/1500,IF(AND(H579&gt;=750,H579&lt;1000,I579&lt;Barem!$M$23),H579/1500,IF(AND(H579&gt;=1000,H579&lt;1500,I579&lt;Barem!$M$24),H579/1500,IF(AND(H579&gt;=1500,H579&lt;2000,I579&lt;Barem!$M$25),H579/1500,IF(AND(H579&gt;=2000,H579&lt;3000,I579&lt;Barem!$M$26),H579/1500,IF(AND(H579&gt;=3000,I579&lt;Barem!$M$27),H579/1500,0))))))),IF(AND(H579&gt;=200,H579&lt;500,I579&lt;Barem!$N$21),H579/1500,IF(AND(H579&gt;=500,H579&lt;750,I579&lt;Barem!$N$22),H579/1500,IF(AND(H579&gt;=750,H579&lt;1000,I579&lt;Barem!$N$23),H579/1500,IF(AND(H579&gt;=1000,H579&lt;1500,I579&lt;Barem!$N$24),H579/1500,IF(AND(H579&gt;=1500,H579&lt;2000,I579&lt;Barem!$N$25),H579/1500,IF(AND(H579&gt;=2000,H579&lt;3000,I579&lt;Barem!$N$26),H579/1500,IF(AND(H579&gt;=3000,I579&lt;Barem!$N$27),H579/1500,0))))))))</f>
        <v>0</v>
      </c>
      <c r="R579" s="19">
        <f>IF(D579&gt;21,VLOOKUP(D579,Barem!$S$1:$T$141,2,1),0)</f>
        <v>0</v>
      </c>
      <c r="S579" s="102">
        <f>IF(D579&lt;1,0,IF(B579="F",VLOOKUP(I579,Barem!$W$2:$Y$13,2,1),VLOOKUP(I579,Barem!$W$14:$Y$25,2,1)))</f>
        <v>0</v>
      </c>
      <c r="T579" s="19">
        <f>VLOOKUP(A579,Participanti!A:C,3,0)</f>
        <v>0</v>
      </c>
      <c r="U579" s="17">
        <f t="shared" si="94"/>
        <v>4.0095238095238095</v>
      </c>
      <c r="V579" s="49"/>
      <c r="W579" s="146"/>
      <c r="X579" s="104">
        <f t="shared" si="98"/>
        <v>5</v>
      </c>
      <c r="Y579" s="63">
        <f t="shared" si="99"/>
        <v>1</v>
      </c>
      <c r="Z579" s="103" t="str">
        <f>VLOOKUP(A579,Participanti!A:E,5,0)</f>
        <v>Silver</v>
      </c>
    </row>
    <row r="580" spans="1:26" x14ac:dyDescent="0.2">
      <c r="A580" s="42" t="s">
        <v>325</v>
      </c>
      <c r="B580" s="1" t="str">
        <f>VLOOKUP(A580,Participanti!A:B,2,0)</f>
        <v>M</v>
      </c>
      <c r="C580" s="61">
        <v>10</v>
      </c>
      <c r="D580" s="43">
        <v>19.66</v>
      </c>
      <c r="E580" s="44">
        <v>8.054398148148148E-2</v>
      </c>
      <c r="F580" s="44">
        <v>8.0625000000000002E-2</v>
      </c>
      <c r="G580" s="59">
        <f t="shared" si="92"/>
        <v>8.0584490740740741E-2</v>
      </c>
      <c r="H580" s="45">
        <v>656</v>
      </c>
      <c r="I580" s="11">
        <f t="shared" si="95"/>
        <v>4.0989059379827435E-3</v>
      </c>
      <c r="J580" s="31">
        <f t="shared" si="96"/>
        <v>4.6809523809523812</v>
      </c>
      <c r="K580" s="31">
        <f>IF(J580=0,0,IF(B580="F",VLOOKUP(I580,Barem!$G$2:$H$16,2,1),VLOOKUP(I580,Barem!$G$17:$H$31,2,1)))</f>
        <v>3</v>
      </c>
      <c r="L580" s="43">
        <v>3</v>
      </c>
      <c r="M580" s="93" t="s">
        <v>82</v>
      </c>
      <c r="N580" s="10">
        <f t="shared" si="97"/>
        <v>0.5</v>
      </c>
      <c r="O580" s="10">
        <f t="shared" si="97"/>
        <v>0.25</v>
      </c>
      <c r="P580" s="10">
        <f t="shared" si="97"/>
        <v>0.25</v>
      </c>
      <c r="Q580" s="33">
        <f>IF(B580="M",IF(AND(H580&gt;=200,H580&lt;500,I580&lt;Barem!$M$21),H580/1500,IF(AND(H580&gt;=500,H580&lt;750,I580&lt;Barem!$M$22),H580/1500,IF(AND(H580&gt;=750,H580&lt;1000,I580&lt;Barem!$M$23),H580/1500,IF(AND(H580&gt;=1000,H580&lt;1500,I580&lt;Barem!$M$24),H580/1500,IF(AND(H580&gt;=1500,H580&lt;2000,I580&lt;Barem!$M$25),H580/1500,IF(AND(H580&gt;=2000,H580&lt;3000,I580&lt;Barem!$M$26),H580/1500,IF(AND(H580&gt;=3000,I580&lt;Barem!$M$27),H580/1500,0))))))),IF(AND(H580&gt;=200,H580&lt;500,I580&lt;Barem!$N$21),H580/1500,IF(AND(H580&gt;=500,H580&lt;750,I580&lt;Barem!$N$22),H580/1500,IF(AND(H580&gt;=750,H580&lt;1000,I580&lt;Barem!$N$23),H580/1500,IF(AND(H580&gt;=1000,H580&lt;1500,I580&lt;Barem!$N$24),H580/1500,IF(AND(H580&gt;=1500,H580&lt;2000,I580&lt;Barem!$N$25),H580/1500,IF(AND(H580&gt;=2000,H580&lt;3000,I580&lt;Barem!$N$26),H580/1500,IF(AND(H580&gt;=3000,I580&lt;Barem!$N$27),H580/1500,0))))))))</f>
        <v>0.43733333333333335</v>
      </c>
      <c r="R580" s="19">
        <f>IF(D580&gt;21,VLOOKUP(D580,Barem!$S$1:$T$141,2,1),0)</f>
        <v>0</v>
      </c>
      <c r="S580" s="102">
        <f>IF(D580&lt;1,0,IF(B580="F",VLOOKUP(I580,Barem!$W$2:$Y$13,2,1),VLOOKUP(I580,Barem!$W$14:$Y$25,2,1)))</f>
        <v>0</v>
      </c>
      <c r="T580" s="19">
        <f>VLOOKUP(A580,Participanti!A:C,3,0)</f>
        <v>0</v>
      </c>
      <c r="U580" s="17">
        <f t="shared" si="94"/>
        <v>4.2778095238095242</v>
      </c>
      <c r="V580" s="49"/>
      <c r="W580" s="146"/>
      <c r="X580" s="104">
        <f t="shared" si="98"/>
        <v>5</v>
      </c>
      <c r="Y580" s="63">
        <f t="shared" si="99"/>
        <v>1</v>
      </c>
      <c r="Z580" s="103" t="str">
        <f>VLOOKUP(A580,Participanti!A:E,5,0)</f>
        <v>Silver</v>
      </c>
    </row>
    <row r="581" spans="1:26" x14ac:dyDescent="0.2">
      <c r="A581" s="42" t="s">
        <v>109</v>
      </c>
      <c r="B581" s="1" t="str">
        <f>VLOOKUP(A581,Participanti!A:B,2,0)</f>
        <v>M</v>
      </c>
      <c r="C581" s="61">
        <v>10</v>
      </c>
      <c r="D581" s="43">
        <v>24.69</v>
      </c>
      <c r="E581" s="44">
        <v>8.6782407407407405E-2</v>
      </c>
      <c r="F581" s="44">
        <v>8.6874999999999994E-2</v>
      </c>
      <c r="G581" s="59">
        <f t="shared" si="92"/>
        <v>8.68287037037037E-2</v>
      </c>
      <c r="H581" s="45">
        <v>27</v>
      </c>
      <c r="I581" s="11">
        <f t="shared" si="95"/>
        <v>3.5167559215756863E-3</v>
      </c>
      <c r="J581" s="31">
        <f t="shared" si="96"/>
        <v>5</v>
      </c>
      <c r="K581" s="31">
        <f>IF(J581=0,0,IF(B581="F",VLOOKUP(I581,Barem!$G$2:$H$16,2,1),VLOOKUP(I581,Barem!$G$17:$H$31,2,1)))</f>
        <v>3.75</v>
      </c>
      <c r="L581" s="43">
        <v>5</v>
      </c>
      <c r="M581" s="93" t="s">
        <v>82</v>
      </c>
      <c r="N581" s="10">
        <f t="shared" si="97"/>
        <v>0.5</v>
      </c>
      <c r="O581" s="10">
        <f t="shared" si="97"/>
        <v>0.25</v>
      </c>
      <c r="P581" s="10">
        <f t="shared" si="97"/>
        <v>0.25</v>
      </c>
      <c r="Q581" s="33">
        <f>IF(B581="M",IF(AND(H581&gt;=200,H581&lt;500,I581&lt;Barem!$M$21),H581/1500,IF(AND(H581&gt;=500,H581&lt;750,I581&lt;Barem!$M$22),H581/1500,IF(AND(H581&gt;=750,H581&lt;1000,I581&lt;Barem!$M$23),H581/1500,IF(AND(H581&gt;=1000,H581&lt;1500,I581&lt;Barem!$M$24),H581/1500,IF(AND(H581&gt;=1500,H581&lt;2000,I581&lt;Barem!$M$25),H581/1500,IF(AND(H581&gt;=2000,H581&lt;3000,I581&lt;Barem!$M$26),H581/1500,IF(AND(H581&gt;=3000,I581&lt;Barem!$M$27),H581/1500,0))))))),IF(AND(H581&gt;=200,H581&lt;500,I581&lt;Barem!$N$21),H581/1500,IF(AND(H581&gt;=500,H581&lt;750,I581&lt;Barem!$N$22),H581/1500,IF(AND(H581&gt;=750,H581&lt;1000,I581&lt;Barem!$N$23),H581/1500,IF(AND(H581&gt;=1000,H581&lt;1500,I581&lt;Barem!$N$24),H581/1500,IF(AND(H581&gt;=1500,H581&lt;2000,I581&lt;Barem!$N$25),H581/1500,IF(AND(H581&gt;=2000,H581&lt;3000,I581&lt;Barem!$N$26),H581/1500,IF(AND(H581&gt;=3000,I581&lt;Barem!$N$27),H581/1500,0))))))))</f>
        <v>0</v>
      </c>
      <c r="R581" s="19">
        <f>IF(D581&gt;21,VLOOKUP(D581,Barem!$S$1:$T$141,2,1),0)</f>
        <v>0.1</v>
      </c>
      <c r="S581" s="102">
        <f>IF(D581&lt;1,0,IF(B581="F",VLOOKUP(I581,Barem!$W$2:$Y$13,2,1),VLOOKUP(I581,Barem!$W$14:$Y$25,2,1)))</f>
        <v>0</v>
      </c>
      <c r="T581" s="19">
        <f>VLOOKUP(A581,Participanti!A:C,3,0)</f>
        <v>0</v>
      </c>
      <c r="U581" s="17">
        <f t="shared" si="94"/>
        <v>4.7874999999999996</v>
      </c>
      <c r="V581" s="49"/>
      <c r="W581" s="146" t="s">
        <v>556</v>
      </c>
      <c r="X581" s="104">
        <f t="shared" si="98"/>
        <v>5</v>
      </c>
      <c r="Y581" s="63">
        <f t="shared" si="99"/>
        <v>1</v>
      </c>
      <c r="Z581" s="103" t="str">
        <f>VLOOKUP(A581,Participanti!A:E,5,0)</f>
        <v>Silver</v>
      </c>
    </row>
    <row r="582" spans="1:26" x14ac:dyDescent="0.2">
      <c r="A582" s="42" t="s">
        <v>206</v>
      </c>
      <c r="B582" s="1" t="str">
        <f>VLOOKUP(A582,Participanti!A:B,2,0)</f>
        <v>M</v>
      </c>
      <c r="C582" s="61">
        <v>10</v>
      </c>
      <c r="D582" s="43">
        <v>31.03</v>
      </c>
      <c r="E582" s="44">
        <v>0.11425925925925925</v>
      </c>
      <c r="F582" s="44">
        <v>0.11547453703703704</v>
      </c>
      <c r="G582" s="59">
        <f t="shared" si="92"/>
        <v>0.11486689814814816</v>
      </c>
      <c r="H582" s="45">
        <v>11</v>
      </c>
      <c r="I582" s="11">
        <f t="shared" si="95"/>
        <v>3.7018014227569499E-3</v>
      </c>
      <c r="J582" s="31">
        <f t="shared" si="96"/>
        <v>5</v>
      </c>
      <c r="K582" s="31">
        <f>IF(J582=0,0,IF(B582="F",VLOOKUP(I582,Barem!$G$2:$H$16,2,1),VLOOKUP(I582,Barem!$G$17:$H$31,2,1)))</f>
        <v>3.5</v>
      </c>
      <c r="L582" s="43">
        <v>4.5</v>
      </c>
      <c r="M582" s="93" t="s">
        <v>82</v>
      </c>
      <c r="N582" s="10">
        <f t="shared" si="97"/>
        <v>0.5</v>
      </c>
      <c r="O582" s="10">
        <f t="shared" si="97"/>
        <v>0.25</v>
      </c>
      <c r="P582" s="10">
        <f t="shared" si="97"/>
        <v>0.25</v>
      </c>
      <c r="Q582" s="33">
        <f>IF(B582="M",IF(AND(H582&gt;=200,H582&lt;500,I582&lt;Barem!$M$21),H582/1500,IF(AND(H582&gt;=500,H582&lt;750,I582&lt;Barem!$M$22),H582/1500,IF(AND(H582&gt;=750,H582&lt;1000,I582&lt;Barem!$M$23),H582/1500,IF(AND(H582&gt;=1000,H582&lt;1500,I582&lt;Barem!$M$24),H582/1500,IF(AND(H582&gt;=1500,H582&lt;2000,I582&lt;Barem!$M$25),H582/1500,IF(AND(H582&gt;=2000,H582&lt;3000,I582&lt;Barem!$M$26),H582/1500,IF(AND(H582&gt;=3000,I582&lt;Barem!$M$27),H582/1500,0))))))),IF(AND(H582&gt;=200,H582&lt;500,I582&lt;Barem!$N$21),H582/1500,IF(AND(H582&gt;=500,H582&lt;750,I582&lt;Barem!$N$22),H582/1500,IF(AND(H582&gt;=750,H582&lt;1000,I582&lt;Barem!$N$23),H582/1500,IF(AND(H582&gt;=1000,H582&lt;1500,I582&lt;Barem!$N$24),H582/1500,IF(AND(H582&gt;=1500,H582&lt;2000,I582&lt;Barem!$N$25),H582/1500,IF(AND(H582&gt;=2000,H582&lt;3000,I582&lt;Barem!$N$26),H582/1500,IF(AND(H582&gt;=3000,I582&lt;Barem!$N$27),H582/1500,0))))))))</f>
        <v>0</v>
      </c>
      <c r="R582" s="19">
        <f>IF(D582&gt;21,VLOOKUP(D582,Barem!$S$1:$T$141,2,1),0)</f>
        <v>0.5</v>
      </c>
      <c r="S582" s="102">
        <f>IF(D582&lt;1,0,IF(B582="F",VLOOKUP(I582,Barem!$W$2:$Y$13,2,1),VLOOKUP(I582,Barem!$W$14:$Y$25,2,1)))</f>
        <v>0</v>
      </c>
      <c r="T582" s="19">
        <f>VLOOKUP(A582,Participanti!A:C,3,0)</f>
        <v>0</v>
      </c>
      <c r="U582" s="17">
        <f t="shared" si="94"/>
        <v>5</v>
      </c>
      <c r="V582" s="49"/>
      <c r="W582" s="146"/>
      <c r="X582" s="104">
        <f t="shared" si="98"/>
        <v>5</v>
      </c>
      <c r="Y582" s="63">
        <f t="shared" si="99"/>
        <v>1</v>
      </c>
      <c r="Z582" s="103" t="str">
        <f>VLOOKUP(A582,Participanti!A:E,5,0)</f>
        <v>Silver</v>
      </c>
    </row>
    <row r="583" spans="1:26" x14ac:dyDescent="0.2">
      <c r="A583" s="42" t="s">
        <v>330</v>
      </c>
      <c r="B583" s="1" t="str">
        <f>VLOOKUP(A583,Participanti!A:B,2,0)</f>
        <v>M</v>
      </c>
      <c r="C583" s="61">
        <v>10</v>
      </c>
      <c r="D583" s="43">
        <v>22.78</v>
      </c>
      <c r="E583" s="44">
        <v>7.3032407407407407E-2</v>
      </c>
      <c r="F583" s="44">
        <v>8.2592592592592592E-2</v>
      </c>
      <c r="G583" s="59">
        <f t="shared" si="92"/>
        <v>7.7812500000000007E-2</v>
      </c>
      <c r="H583" s="45">
        <v>23</v>
      </c>
      <c r="I583" s="11">
        <f t="shared" si="95"/>
        <v>3.4158252853380157E-3</v>
      </c>
      <c r="J583" s="31">
        <f t="shared" si="96"/>
        <v>5</v>
      </c>
      <c r="K583" s="31">
        <f>IF(J583=0,0,IF(B583="F",VLOOKUP(I583,Barem!$G$2:$H$16,2,1),VLOOKUP(I583,Barem!$G$17:$H$31,2,1)))</f>
        <v>4</v>
      </c>
      <c r="L583" s="43">
        <v>3.75</v>
      </c>
      <c r="M583" s="93" t="s">
        <v>83</v>
      </c>
      <c r="N583" s="10">
        <f t="shared" si="97"/>
        <v>0.25</v>
      </c>
      <c r="O583" s="10">
        <f t="shared" si="97"/>
        <v>0.25</v>
      </c>
      <c r="P583" s="10">
        <f t="shared" si="97"/>
        <v>0.5</v>
      </c>
      <c r="Q583" s="33">
        <f>IF(B583="M",IF(AND(H583&gt;=200,H583&lt;500,I583&lt;Barem!$M$21),H583/1500,IF(AND(H583&gt;=500,H583&lt;750,I583&lt;Barem!$M$22),H583/1500,IF(AND(H583&gt;=750,H583&lt;1000,I583&lt;Barem!$M$23),H583/1500,IF(AND(H583&gt;=1000,H583&lt;1500,I583&lt;Barem!$M$24),H583/1500,IF(AND(H583&gt;=1500,H583&lt;2000,I583&lt;Barem!$M$25),H583/1500,IF(AND(H583&gt;=2000,H583&lt;3000,I583&lt;Barem!$M$26),H583/1500,IF(AND(H583&gt;=3000,I583&lt;Barem!$M$27),H583/1500,0))))))),IF(AND(H583&gt;=200,H583&lt;500,I583&lt;Barem!$N$21),H583/1500,IF(AND(H583&gt;=500,H583&lt;750,I583&lt;Barem!$N$22),H583/1500,IF(AND(H583&gt;=750,H583&lt;1000,I583&lt;Barem!$N$23),H583/1500,IF(AND(H583&gt;=1000,H583&lt;1500,I583&lt;Barem!$N$24),H583/1500,IF(AND(H583&gt;=1500,H583&lt;2000,I583&lt;Barem!$N$25),H583/1500,IF(AND(H583&gt;=2000,H583&lt;3000,I583&lt;Barem!$N$26),H583/1500,IF(AND(H583&gt;=3000,I583&lt;Barem!$N$27),H583/1500,0))))))))</f>
        <v>0</v>
      </c>
      <c r="R583" s="19">
        <f>IF(D583&gt;21,VLOOKUP(D583,Barem!$S$1:$T$141,2,1),0)</f>
        <v>0</v>
      </c>
      <c r="S583" s="102">
        <f>IF(D583&lt;1,0,IF(B583="F",VLOOKUP(I583,Barem!$W$2:$Y$13,2,1),VLOOKUP(I583,Barem!$W$14:$Y$25,2,1)))</f>
        <v>0</v>
      </c>
      <c r="T583" s="19">
        <f>VLOOKUP(A583,Participanti!A:C,3,0)</f>
        <v>0</v>
      </c>
      <c r="U583" s="17">
        <f t="shared" si="94"/>
        <v>4.125</v>
      </c>
      <c r="V583" s="49"/>
      <c r="W583" s="146"/>
      <c r="X583" s="104">
        <f t="shared" si="98"/>
        <v>5</v>
      </c>
      <c r="Y583" s="63">
        <f t="shared" si="99"/>
        <v>1</v>
      </c>
      <c r="Z583" s="103" t="str">
        <f>VLOOKUP(A583,Participanti!A:E,5,0)</f>
        <v>Silver</v>
      </c>
    </row>
    <row r="584" spans="1:26" x14ac:dyDescent="0.2">
      <c r="A584" s="42" t="s">
        <v>517</v>
      </c>
      <c r="B584" s="1" t="str">
        <f>VLOOKUP(A584,Participanti!A:B,2,0)</f>
        <v>M</v>
      </c>
      <c r="C584" s="61">
        <v>10</v>
      </c>
      <c r="D584" s="43">
        <v>21.85</v>
      </c>
      <c r="E584" s="44">
        <v>7.3715277777777782E-2</v>
      </c>
      <c r="F584" s="44">
        <v>7.9513888888888884E-2</v>
      </c>
      <c r="G584" s="59">
        <f t="shared" ref="G584:G646" si="100">AVERAGE(E584:F584)</f>
        <v>7.6614583333333333E-2</v>
      </c>
      <c r="H584" s="45">
        <v>38</v>
      </c>
      <c r="I584" s="11">
        <f t="shared" si="95"/>
        <v>3.5063882532418E-3</v>
      </c>
      <c r="J584" s="31">
        <f t="shared" si="96"/>
        <v>5</v>
      </c>
      <c r="K584" s="31">
        <f>IF(J584=0,0,IF(B584="F",VLOOKUP(I584,Barem!$G$2:$H$16,2,1),VLOOKUP(I584,Barem!$G$17:$H$31,2,1)))</f>
        <v>3.75</v>
      </c>
      <c r="L584" s="43">
        <v>1.25</v>
      </c>
      <c r="M584" s="93" t="s">
        <v>82</v>
      </c>
      <c r="N584" s="10">
        <f t="shared" si="97"/>
        <v>0.5</v>
      </c>
      <c r="O584" s="10">
        <f t="shared" si="97"/>
        <v>0.25</v>
      </c>
      <c r="P584" s="10">
        <f t="shared" si="97"/>
        <v>0.25</v>
      </c>
      <c r="Q584" s="33">
        <f>IF(B584="M",IF(AND(H584&gt;=200,H584&lt;500,I584&lt;Barem!$M$21),H584/1500,IF(AND(H584&gt;=500,H584&lt;750,I584&lt;Barem!$M$22),H584/1500,IF(AND(H584&gt;=750,H584&lt;1000,I584&lt;Barem!$M$23),H584/1500,IF(AND(H584&gt;=1000,H584&lt;1500,I584&lt;Barem!$M$24),H584/1500,IF(AND(H584&gt;=1500,H584&lt;2000,I584&lt;Barem!$M$25),H584/1500,IF(AND(H584&gt;=2000,H584&lt;3000,I584&lt;Barem!$M$26),H584/1500,IF(AND(H584&gt;=3000,I584&lt;Barem!$M$27),H584/1500,0))))))),IF(AND(H584&gt;=200,H584&lt;500,I584&lt;Barem!$N$21),H584/1500,IF(AND(H584&gt;=500,H584&lt;750,I584&lt;Barem!$N$22),H584/1500,IF(AND(H584&gt;=750,H584&lt;1000,I584&lt;Barem!$N$23),H584/1500,IF(AND(H584&gt;=1000,H584&lt;1500,I584&lt;Barem!$N$24),H584/1500,IF(AND(H584&gt;=1500,H584&lt;2000,I584&lt;Barem!$N$25),H584/1500,IF(AND(H584&gt;=2000,H584&lt;3000,I584&lt;Barem!$N$26),H584/1500,IF(AND(H584&gt;=3000,I584&lt;Barem!$N$27),H584/1500,0))))))))</f>
        <v>0</v>
      </c>
      <c r="R584" s="19">
        <f>IF(D584&gt;21,VLOOKUP(D584,Barem!$S$1:$T$141,2,1),0)</f>
        <v>0</v>
      </c>
      <c r="S584" s="102">
        <f>IF(D584&lt;1,0,IF(B584="F",VLOOKUP(I584,Barem!$W$2:$Y$13,2,1),VLOOKUP(I584,Barem!$W$14:$Y$25,2,1)))</f>
        <v>0</v>
      </c>
      <c r="T584" s="19">
        <f>VLOOKUP(A584,Participanti!A:C,3,0)</f>
        <v>0</v>
      </c>
      <c r="U584" s="17">
        <f t="shared" si="94"/>
        <v>3.75</v>
      </c>
      <c r="V584" s="49"/>
      <c r="W584" s="146"/>
      <c r="X584" s="104">
        <f t="shared" si="98"/>
        <v>5</v>
      </c>
      <c r="Y584" s="63">
        <f t="shared" si="99"/>
        <v>1</v>
      </c>
      <c r="Z584" s="103" t="str">
        <f>VLOOKUP(A584,Participanti!A:E,5,0)</f>
        <v>Silver</v>
      </c>
    </row>
    <row r="585" spans="1:26" x14ac:dyDescent="0.2">
      <c r="A585" s="42" t="s">
        <v>477</v>
      </c>
      <c r="B585" s="1" t="str">
        <f>VLOOKUP(A585,Participanti!A:B,2,0)</f>
        <v>M</v>
      </c>
      <c r="C585" s="61">
        <v>10</v>
      </c>
      <c r="D585" s="43">
        <v>17.010000000000002</v>
      </c>
      <c r="E585" s="44">
        <v>6.8703703703703697E-2</v>
      </c>
      <c r="F585" s="44">
        <v>6.9479166666666661E-2</v>
      </c>
      <c r="G585" s="59">
        <f t="shared" si="100"/>
        <v>6.9091435185185179E-2</v>
      </c>
      <c r="H585" s="45">
        <v>33</v>
      </c>
      <c r="I585" s="11">
        <f t="shared" si="95"/>
        <v>4.0618127680884875E-3</v>
      </c>
      <c r="J585" s="31">
        <f t="shared" si="96"/>
        <v>4.05</v>
      </c>
      <c r="K585" s="31">
        <f>IF(J585=0,0,IF(B585="F",VLOOKUP(I585,Barem!$G$2:$H$16,2,1),VLOOKUP(I585,Barem!$G$17:$H$31,2,1)))</f>
        <v>3</v>
      </c>
      <c r="L585" s="43">
        <v>3.75</v>
      </c>
      <c r="M585" s="93" t="s">
        <v>83</v>
      </c>
      <c r="N585" s="10">
        <f t="shared" si="97"/>
        <v>0.25</v>
      </c>
      <c r="O585" s="10">
        <f t="shared" si="97"/>
        <v>0.25</v>
      </c>
      <c r="P585" s="10">
        <f t="shared" si="97"/>
        <v>0.5</v>
      </c>
      <c r="Q585" s="33">
        <f>IF(B585="M",IF(AND(H585&gt;=200,H585&lt;500,I585&lt;Barem!$M$21),H585/1500,IF(AND(H585&gt;=500,H585&lt;750,I585&lt;Barem!$M$22),H585/1500,IF(AND(H585&gt;=750,H585&lt;1000,I585&lt;Barem!$M$23),H585/1500,IF(AND(H585&gt;=1000,H585&lt;1500,I585&lt;Barem!$M$24),H585/1500,IF(AND(H585&gt;=1500,H585&lt;2000,I585&lt;Barem!$M$25),H585/1500,IF(AND(H585&gt;=2000,H585&lt;3000,I585&lt;Barem!$M$26),H585/1500,IF(AND(H585&gt;=3000,I585&lt;Barem!$M$27),H585/1500,0))))))),IF(AND(H585&gt;=200,H585&lt;500,I585&lt;Barem!$N$21),H585/1500,IF(AND(H585&gt;=500,H585&lt;750,I585&lt;Barem!$N$22),H585/1500,IF(AND(H585&gt;=750,H585&lt;1000,I585&lt;Barem!$N$23),H585/1500,IF(AND(H585&gt;=1000,H585&lt;1500,I585&lt;Barem!$N$24),H585/1500,IF(AND(H585&gt;=1500,H585&lt;2000,I585&lt;Barem!$N$25),H585/1500,IF(AND(H585&gt;=2000,H585&lt;3000,I585&lt;Barem!$N$26),H585/1500,IF(AND(H585&gt;=3000,I585&lt;Barem!$N$27),H585/1500,0))))))))</f>
        <v>0</v>
      </c>
      <c r="R585" s="19">
        <f>IF(D585&gt;21,VLOOKUP(D585,Barem!$S$1:$T$141,2,1),0)</f>
        <v>0</v>
      </c>
      <c r="S585" s="102">
        <f>IF(D585&lt;1,0,IF(B585="F",VLOOKUP(I585,Barem!$W$2:$Y$13,2,1),VLOOKUP(I585,Barem!$W$14:$Y$25,2,1)))</f>
        <v>0</v>
      </c>
      <c r="T585" s="19">
        <f>VLOOKUP(A585,Participanti!A:C,3,0)</f>
        <v>0</v>
      </c>
      <c r="U585" s="17">
        <f t="shared" si="94"/>
        <v>3.6375000000000002</v>
      </c>
      <c r="V585" s="49"/>
      <c r="W585" s="146"/>
      <c r="X585" s="104">
        <f t="shared" si="98"/>
        <v>5</v>
      </c>
      <c r="Y585" s="63">
        <f t="shared" si="99"/>
        <v>1</v>
      </c>
      <c r="Z585" s="103" t="str">
        <f>VLOOKUP(A585,Participanti!A:E,5,0)</f>
        <v>Silver</v>
      </c>
    </row>
    <row r="586" spans="1:26" x14ac:dyDescent="0.2">
      <c r="A586" s="42" t="s">
        <v>350</v>
      </c>
      <c r="B586" s="1" t="str">
        <f>VLOOKUP(A586,Participanti!A:B,2,0)</f>
        <v>M</v>
      </c>
      <c r="C586" s="61">
        <v>10</v>
      </c>
      <c r="D586" s="43">
        <v>21.31</v>
      </c>
      <c r="E586" s="44">
        <v>5.7997685185185187E-2</v>
      </c>
      <c r="F586" s="44">
        <v>5.7997685185185187E-2</v>
      </c>
      <c r="G586" s="59">
        <f t="shared" si="100"/>
        <v>5.7997685185185187E-2</v>
      </c>
      <c r="H586" s="45">
        <v>40</v>
      </c>
      <c r="I586" s="11">
        <f t="shared" si="95"/>
        <v>2.7216182630307455E-3</v>
      </c>
      <c r="J586" s="31">
        <f t="shared" si="96"/>
        <v>5</v>
      </c>
      <c r="K586" s="31">
        <f>IF(J586=0,0,IF(B586="F",VLOOKUP(I586,Barem!$G$2:$H$16,2,1),VLOOKUP(I586,Barem!$G$17:$H$31,2,1)))</f>
        <v>5</v>
      </c>
      <c r="L586" s="43">
        <v>2.5</v>
      </c>
      <c r="M586" s="93" t="s">
        <v>80</v>
      </c>
      <c r="N586" s="10">
        <f t="shared" si="97"/>
        <v>0.25</v>
      </c>
      <c r="O586" s="10">
        <f t="shared" si="97"/>
        <v>0.5</v>
      </c>
      <c r="P586" s="10">
        <f t="shared" si="97"/>
        <v>0.25</v>
      </c>
      <c r="Q586" s="33">
        <f>IF(B586="M",IF(AND(H586&gt;=200,H586&lt;500,I586&lt;Barem!$M$21),H586/1500,IF(AND(H586&gt;=500,H586&lt;750,I586&lt;Barem!$M$22),H586/1500,IF(AND(H586&gt;=750,H586&lt;1000,I586&lt;Barem!$M$23),H586/1500,IF(AND(H586&gt;=1000,H586&lt;1500,I586&lt;Barem!$M$24),H586/1500,IF(AND(H586&gt;=1500,H586&lt;2000,I586&lt;Barem!$M$25),H586/1500,IF(AND(H586&gt;=2000,H586&lt;3000,I586&lt;Barem!$M$26),H586/1500,IF(AND(H586&gt;=3000,I586&lt;Barem!$M$27),H586/1500,0))))))),IF(AND(H586&gt;=200,H586&lt;500,I586&lt;Barem!$N$21),H586/1500,IF(AND(H586&gt;=500,H586&lt;750,I586&lt;Barem!$N$22),H586/1500,IF(AND(H586&gt;=750,H586&lt;1000,I586&lt;Barem!$N$23),H586/1500,IF(AND(H586&gt;=1000,H586&lt;1500,I586&lt;Barem!$N$24),H586/1500,IF(AND(H586&gt;=1500,H586&lt;2000,I586&lt;Barem!$N$25),H586/1500,IF(AND(H586&gt;=2000,H586&lt;3000,I586&lt;Barem!$N$26),H586/1500,IF(AND(H586&gt;=3000,I586&lt;Barem!$N$27),H586/1500,0))))))))</f>
        <v>0</v>
      </c>
      <c r="R586" s="19">
        <f>IF(D586&gt;21,VLOOKUP(D586,Barem!$S$1:$T$141,2,1),0)</f>
        <v>0</v>
      </c>
      <c r="S586" s="102">
        <f>IF(D586&lt;1,0,IF(B586="F",VLOOKUP(I586,Barem!$W$2:$Y$13,2,1),VLOOKUP(I586,Barem!$W$14:$Y$25,2,1)))</f>
        <v>0.45000000000000007</v>
      </c>
      <c r="T586" s="19">
        <f>VLOOKUP(A586,Participanti!A:C,3,0)</f>
        <v>0</v>
      </c>
      <c r="U586" s="17">
        <f t="shared" si="94"/>
        <v>4.8250000000000002</v>
      </c>
      <c r="V586" s="49"/>
      <c r="W586" s="146" t="s">
        <v>556</v>
      </c>
      <c r="X586" s="104">
        <f t="shared" si="98"/>
        <v>4</v>
      </c>
      <c r="Y586" s="63">
        <f t="shared" si="99"/>
        <v>1</v>
      </c>
      <c r="Z586" s="103" t="str">
        <f>VLOOKUP(A586,Participanti!A:E,5,0)</f>
        <v>Silver</v>
      </c>
    </row>
    <row r="587" spans="1:26" x14ac:dyDescent="0.2">
      <c r="A587" s="42" t="s">
        <v>207</v>
      </c>
      <c r="B587" s="1" t="str">
        <f>VLOOKUP(A587,Participanti!A:B,2,0)</f>
        <v>M</v>
      </c>
      <c r="C587" s="61">
        <v>10</v>
      </c>
      <c r="D587" s="43">
        <v>10.039999999999999</v>
      </c>
      <c r="E587" s="44">
        <v>3.484953703703704E-2</v>
      </c>
      <c r="F587" s="44">
        <v>3.7141203703703704E-2</v>
      </c>
      <c r="G587" s="59">
        <f t="shared" si="100"/>
        <v>3.5995370370370372E-2</v>
      </c>
      <c r="H587" s="45">
        <v>46</v>
      </c>
      <c r="I587" s="11">
        <f t="shared" si="95"/>
        <v>3.5851962520289217E-3</v>
      </c>
      <c r="J587" s="31">
        <f t="shared" si="96"/>
        <v>2.39047619047619</v>
      </c>
      <c r="K587" s="31">
        <f>IF(J587=0,0,IF(B587="F",VLOOKUP(I587,Barem!$G$2:$H$16,2,1),VLOOKUP(I587,Barem!$G$17:$H$31,2,1)))</f>
        <v>3.75</v>
      </c>
      <c r="L587" s="43">
        <v>2.5</v>
      </c>
      <c r="M587" s="93" t="s">
        <v>83</v>
      </c>
      <c r="N587" s="10">
        <f t="shared" si="97"/>
        <v>0.25</v>
      </c>
      <c r="O587" s="10">
        <f t="shared" si="97"/>
        <v>0.25</v>
      </c>
      <c r="P587" s="10">
        <f t="shared" si="97"/>
        <v>0.5</v>
      </c>
      <c r="Q587" s="33">
        <f>IF(B587="M",IF(AND(H587&gt;=200,H587&lt;500,I587&lt;Barem!$M$21),H587/1500,IF(AND(H587&gt;=500,H587&lt;750,I587&lt;Barem!$M$22),H587/1500,IF(AND(H587&gt;=750,H587&lt;1000,I587&lt;Barem!$M$23),H587/1500,IF(AND(H587&gt;=1000,H587&lt;1500,I587&lt;Barem!$M$24),H587/1500,IF(AND(H587&gt;=1500,H587&lt;2000,I587&lt;Barem!$M$25),H587/1500,IF(AND(H587&gt;=2000,H587&lt;3000,I587&lt;Barem!$M$26),H587/1500,IF(AND(H587&gt;=3000,I587&lt;Barem!$M$27),H587/1500,0))))))),IF(AND(H587&gt;=200,H587&lt;500,I587&lt;Barem!$N$21),H587/1500,IF(AND(H587&gt;=500,H587&lt;750,I587&lt;Barem!$N$22),H587/1500,IF(AND(H587&gt;=750,H587&lt;1000,I587&lt;Barem!$N$23),H587/1500,IF(AND(H587&gt;=1000,H587&lt;1500,I587&lt;Barem!$N$24),H587/1500,IF(AND(H587&gt;=1500,H587&lt;2000,I587&lt;Barem!$N$25),H587/1500,IF(AND(H587&gt;=2000,H587&lt;3000,I587&lt;Barem!$N$26),H587/1500,IF(AND(H587&gt;=3000,I587&lt;Barem!$N$27),H587/1500,0))))))))</f>
        <v>0</v>
      </c>
      <c r="R587" s="19">
        <f>IF(D587&gt;21,VLOOKUP(D587,Barem!$S$1:$T$141,2,1),0)</f>
        <v>0</v>
      </c>
      <c r="S587" s="102">
        <f>IF(D587&lt;1,0,IF(B587="F",VLOOKUP(I587,Barem!$W$2:$Y$13,2,1),VLOOKUP(I587,Barem!$W$14:$Y$25,2,1)))</f>
        <v>0</v>
      </c>
      <c r="T587" s="19">
        <f>VLOOKUP(A587,Participanti!A:C,3,0)</f>
        <v>0.4</v>
      </c>
      <c r="U587" s="17">
        <f t="shared" si="94"/>
        <v>3.1851190476190472</v>
      </c>
      <c r="V587" s="49"/>
      <c r="W587" s="146"/>
      <c r="X587" s="104">
        <f t="shared" si="98"/>
        <v>5</v>
      </c>
      <c r="Y587" s="63">
        <f t="shared" si="99"/>
        <v>1</v>
      </c>
      <c r="Z587" s="103" t="str">
        <f>VLOOKUP(A587,Participanti!A:E,5,0)</f>
        <v>Silver</v>
      </c>
    </row>
    <row r="588" spans="1:26" x14ac:dyDescent="0.2">
      <c r="A588" s="42" t="s">
        <v>472</v>
      </c>
      <c r="B588" s="1" t="str">
        <f>VLOOKUP(A588,Participanti!A:B,2,0)</f>
        <v>M</v>
      </c>
      <c r="C588" s="61">
        <v>10</v>
      </c>
      <c r="D588" s="43">
        <v>21.35</v>
      </c>
      <c r="E588" s="44">
        <v>6.6018518518518518E-2</v>
      </c>
      <c r="F588" s="44">
        <v>6.6018518518518518E-2</v>
      </c>
      <c r="G588" s="59">
        <f t="shared" si="100"/>
        <v>6.6018518518518518E-2</v>
      </c>
      <c r="H588" s="45">
        <v>36</v>
      </c>
      <c r="I588" s="11">
        <f t="shared" si="95"/>
        <v>3.0922022725301413E-3</v>
      </c>
      <c r="J588" s="31">
        <f t="shared" si="96"/>
        <v>5</v>
      </c>
      <c r="K588" s="31">
        <f>IF(J588=0,0,IF(B588="F",VLOOKUP(I588,Barem!$G$2:$H$16,2,1),VLOOKUP(I588,Barem!$G$17:$H$31,2,1)))</f>
        <v>4.5</v>
      </c>
      <c r="L588" s="43">
        <v>4</v>
      </c>
      <c r="M588" s="93" t="s">
        <v>82</v>
      </c>
      <c r="N588" s="10">
        <f t="shared" si="97"/>
        <v>0.5</v>
      </c>
      <c r="O588" s="10">
        <f t="shared" si="97"/>
        <v>0.25</v>
      </c>
      <c r="P588" s="10">
        <f t="shared" si="97"/>
        <v>0.25</v>
      </c>
      <c r="Q588" s="33">
        <f>IF(B588="M",IF(AND(H588&gt;=200,H588&lt;500,I588&lt;Barem!$M$21),H588/1500,IF(AND(H588&gt;=500,H588&lt;750,I588&lt;Barem!$M$22),H588/1500,IF(AND(H588&gt;=750,H588&lt;1000,I588&lt;Barem!$M$23),H588/1500,IF(AND(H588&gt;=1000,H588&lt;1500,I588&lt;Barem!$M$24),H588/1500,IF(AND(H588&gt;=1500,H588&lt;2000,I588&lt;Barem!$M$25),H588/1500,IF(AND(H588&gt;=2000,H588&lt;3000,I588&lt;Barem!$M$26),H588/1500,IF(AND(H588&gt;=3000,I588&lt;Barem!$M$27),H588/1500,0))))))),IF(AND(H588&gt;=200,H588&lt;500,I588&lt;Barem!$N$21),H588/1500,IF(AND(H588&gt;=500,H588&lt;750,I588&lt;Barem!$N$22),H588/1500,IF(AND(H588&gt;=750,H588&lt;1000,I588&lt;Barem!$N$23),H588/1500,IF(AND(H588&gt;=1000,H588&lt;1500,I588&lt;Barem!$N$24),H588/1500,IF(AND(H588&gt;=1500,H588&lt;2000,I588&lt;Barem!$N$25),H588/1500,IF(AND(H588&gt;=2000,H588&lt;3000,I588&lt;Barem!$N$26),H588/1500,IF(AND(H588&gt;=3000,I588&lt;Barem!$N$27),H588/1500,0))))))))</f>
        <v>0</v>
      </c>
      <c r="R588" s="19">
        <f>IF(D588&gt;21,VLOOKUP(D588,Barem!$S$1:$T$141,2,1),0)</f>
        <v>0</v>
      </c>
      <c r="S588" s="102">
        <f>IF(D588&lt;1,0,IF(B588="F",VLOOKUP(I588,Barem!$W$2:$Y$13,2,1),VLOOKUP(I588,Barem!$W$14:$Y$25,2,1)))</f>
        <v>0</v>
      </c>
      <c r="T588" s="19">
        <f>VLOOKUP(A588,Participanti!A:C,3,0)</f>
        <v>0</v>
      </c>
      <c r="U588" s="17">
        <f t="shared" si="94"/>
        <v>4.625</v>
      </c>
      <c r="V588" s="49"/>
      <c r="W588" s="146" t="s">
        <v>556</v>
      </c>
      <c r="X588" s="104">
        <f t="shared" si="98"/>
        <v>5</v>
      </c>
      <c r="Y588" s="63">
        <f t="shared" si="99"/>
        <v>1</v>
      </c>
      <c r="Z588" s="103" t="str">
        <f>VLOOKUP(A588,Participanti!A:E,5,0)</f>
        <v>Silver</v>
      </c>
    </row>
    <row r="589" spans="1:26" x14ac:dyDescent="0.2">
      <c r="A589" s="42" t="s">
        <v>323</v>
      </c>
      <c r="B589" s="1" t="str">
        <f>VLOOKUP(A589,Participanti!A:B,2,0)</f>
        <v>M</v>
      </c>
      <c r="C589" s="61">
        <v>10</v>
      </c>
      <c r="D589" s="43">
        <v>15.04</v>
      </c>
      <c r="E589" s="44">
        <v>6.6215277777777776E-2</v>
      </c>
      <c r="F589" s="44">
        <v>6.6215277777777776E-2</v>
      </c>
      <c r="G589" s="59">
        <f t="shared" si="100"/>
        <v>6.6215277777777776E-2</v>
      </c>
      <c r="H589" s="45">
        <v>541</v>
      </c>
      <c r="I589" s="11">
        <f t="shared" si="95"/>
        <v>4.4026115543735226E-3</v>
      </c>
      <c r="J589" s="31">
        <f t="shared" si="96"/>
        <v>3.5809523809523807</v>
      </c>
      <c r="K589" s="31">
        <f>IF(J589=0,0,IF(B589="F",VLOOKUP(I589,Barem!$G$2:$H$16,2,1),VLOOKUP(I589,Barem!$G$17:$H$31,2,1)))</f>
        <v>2</v>
      </c>
      <c r="L589" s="43">
        <v>4</v>
      </c>
      <c r="M589" s="93" t="s">
        <v>82</v>
      </c>
      <c r="N589" s="10">
        <f t="shared" si="97"/>
        <v>0.5</v>
      </c>
      <c r="O589" s="10">
        <f t="shared" si="97"/>
        <v>0.25</v>
      </c>
      <c r="P589" s="10">
        <f t="shared" si="97"/>
        <v>0.25</v>
      </c>
      <c r="Q589" s="33">
        <f>IF(B589="M",IF(AND(H589&gt;=200,H589&lt;500,I589&lt;Barem!$M$21),H589/1500,IF(AND(H589&gt;=500,H589&lt;750,I589&lt;Barem!$M$22),H589/1500,IF(AND(H589&gt;=750,H589&lt;1000,I589&lt;Barem!$M$23),H589/1500,IF(AND(H589&gt;=1000,H589&lt;1500,I589&lt;Barem!$M$24),H589/1500,IF(AND(H589&gt;=1500,H589&lt;2000,I589&lt;Barem!$M$25),H589/1500,IF(AND(H589&gt;=2000,H589&lt;3000,I589&lt;Barem!$M$26),H589/1500,IF(AND(H589&gt;=3000,I589&lt;Barem!$M$27),H589/1500,0))))))),IF(AND(H589&gt;=200,H589&lt;500,I589&lt;Barem!$N$21),H589/1500,IF(AND(H589&gt;=500,H589&lt;750,I589&lt;Barem!$N$22),H589/1500,IF(AND(H589&gt;=750,H589&lt;1000,I589&lt;Barem!$N$23),H589/1500,IF(AND(H589&gt;=1000,H589&lt;1500,I589&lt;Barem!$N$24),H589/1500,IF(AND(H589&gt;=1500,H589&lt;2000,I589&lt;Barem!$N$25),H589/1500,IF(AND(H589&gt;=2000,H589&lt;3000,I589&lt;Barem!$N$26),H589/1500,IF(AND(H589&gt;=3000,I589&lt;Barem!$N$27),H589/1500,0))))))))</f>
        <v>0.36066666666666669</v>
      </c>
      <c r="R589" s="19">
        <f>IF(D589&gt;21,VLOOKUP(D589,Barem!$S$1:$T$141,2,1),0)</f>
        <v>0</v>
      </c>
      <c r="S589" s="102">
        <f>IF(D589&lt;1,0,IF(B589="F",VLOOKUP(I589,Barem!$W$2:$Y$13,2,1),VLOOKUP(I589,Barem!$W$14:$Y$25,2,1)))</f>
        <v>0</v>
      </c>
      <c r="T589" s="19">
        <f>VLOOKUP(A589,Participanti!A:C,3,0)</f>
        <v>0</v>
      </c>
      <c r="U589" s="17">
        <f t="shared" si="94"/>
        <v>3.6511428571428572</v>
      </c>
      <c r="V589" s="49"/>
      <c r="W589" s="146"/>
      <c r="X589" s="104">
        <f t="shared" si="98"/>
        <v>5</v>
      </c>
      <c r="Y589" s="63">
        <f t="shared" si="99"/>
        <v>1</v>
      </c>
      <c r="Z589" s="103" t="str">
        <f>VLOOKUP(A589,Participanti!A:E,5,0)</f>
        <v>Silver</v>
      </c>
    </row>
    <row r="590" spans="1:26" x14ac:dyDescent="0.2">
      <c r="A590" s="42" t="s">
        <v>395</v>
      </c>
      <c r="B590" s="1" t="str">
        <f>VLOOKUP(A590,Participanti!A:B,2,0)</f>
        <v>M</v>
      </c>
      <c r="C590" s="61">
        <v>10</v>
      </c>
      <c r="D590" s="43">
        <v>14.42</v>
      </c>
      <c r="E590" s="44">
        <v>4.8865740740740737E-2</v>
      </c>
      <c r="F590" s="44">
        <v>4.8865740740740737E-2</v>
      </c>
      <c r="G590" s="59">
        <f t="shared" si="100"/>
        <v>4.8865740740740737E-2</v>
      </c>
      <c r="H590" s="45">
        <v>22</v>
      </c>
      <c r="I590" s="11">
        <f t="shared" si="95"/>
        <v>3.3887476241845171E-3</v>
      </c>
      <c r="J590" s="31">
        <f t="shared" si="96"/>
        <v>3.4333333333333331</v>
      </c>
      <c r="K590" s="31">
        <f>IF(J590=0,0,IF(B590="F",VLOOKUP(I590,Barem!$G$2:$H$16,2,1),VLOOKUP(I590,Barem!$G$17:$H$31,2,1)))</f>
        <v>4</v>
      </c>
      <c r="L590" s="43">
        <v>1.5</v>
      </c>
      <c r="M590" s="93" t="s">
        <v>80</v>
      </c>
      <c r="N590" s="10">
        <f t="shared" si="97"/>
        <v>0.25</v>
      </c>
      <c r="O590" s="10">
        <f t="shared" si="97"/>
        <v>0.5</v>
      </c>
      <c r="P590" s="10">
        <f t="shared" si="97"/>
        <v>0.25</v>
      </c>
      <c r="Q590" s="33">
        <f>IF(B590="M",IF(AND(H590&gt;=200,H590&lt;500,I590&lt;Barem!$M$21),H590/1500,IF(AND(H590&gt;=500,H590&lt;750,I590&lt;Barem!$M$22),H590/1500,IF(AND(H590&gt;=750,H590&lt;1000,I590&lt;Barem!$M$23),H590/1500,IF(AND(H590&gt;=1000,H590&lt;1500,I590&lt;Barem!$M$24),H590/1500,IF(AND(H590&gt;=1500,H590&lt;2000,I590&lt;Barem!$M$25),H590/1500,IF(AND(H590&gt;=2000,H590&lt;3000,I590&lt;Barem!$M$26),H590/1500,IF(AND(H590&gt;=3000,I590&lt;Barem!$M$27),H590/1500,0))))))),IF(AND(H590&gt;=200,H590&lt;500,I590&lt;Barem!$N$21),H590/1500,IF(AND(H590&gt;=500,H590&lt;750,I590&lt;Barem!$N$22),H590/1500,IF(AND(H590&gt;=750,H590&lt;1000,I590&lt;Barem!$N$23),H590/1500,IF(AND(H590&gt;=1000,H590&lt;1500,I590&lt;Barem!$N$24),H590/1500,IF(AND(H590&gt;=1500,H590&lt;2000,I590&lt;Barem!$N$25),H590/1500,IF(AND(H590&gt;=2000,H590&lt;3000,I590&lt;Barem!$N$26),H590/1500,IF(AND(H590&gt;=3000,I590&lt;Barem!$N$27),H590/1500,0))))))))</f>
        <v>0</v>
      </c>
      <c r="R590" s="19">
        <f>IF(D590&gt;21,VLOOKUP(D590,Barem!$S$1:$T$141,2,1),0)</f>
        <v>0</v>
      </c>
      <c r="S590" s="102">
        <f>IF(D590&lt;1,0,IF(B590="F",VLOOKUP(I590,Barem!$W$2:$Y$13,2,1),VLOOKUP(I590,Barem!$W$14:$Y$25,2,1)))</f>
        <v>0</v>
      </c>
      <c r="T590" s="19">
        <f>VLOOKUP(A590,Participanti!A:C,3,0)</f>
        <v>0</v>
      </c>
      <c r="U590" s="17">
        <f t="shared" si="94"/>
        <v>3.2333333333333334</v>
      </c>
      <c r="V590" s="49"/>
      <c r="W590" s="146"/>
      <c r="X590" s="104">
        <f t="shared" si="98"/>
        <v>5</v>
      </c>
      <c r="Y590" s="63">
        <f t="shared" si="99"/>
        <v>1</v>
      </c>
      <c r="Z590" s="103" t="str">
        <f>VLOOKUP(A590,Participanti!A:E,5,0)</f>
        <v>Silver</v>
      </c>
    </row>
    <row r="591" spans="1:26" x14ac:dyDescent="0.2">
      <c r="A591" s="42" t="s">
        <v>204</v>
      </c>
      <c r="B591" s="1" t="str">
        <f>VLOOKUP(A591,Participanti!A:B,2,0)</f>
        <v>M</v>
      </c>
      <c r="C591" s="61">
        <v>10</v>
      </c>
      <c r="D591" s="43">
        <v>21.37</v>
      </c>
      <c r="E591" s="44">
        <v>8.700231481481481E-2</v>
      </c>
      <c r="F591" s="44">
        <v>8.7141203703703707E-2</v>
      </c>
      <c r="G591" s="59">
        <f t="shared" si="100"/>
        <v>8.7071759259259252E-2</v>
      </c>
      <c r="H591" s="45">
        <v>45</v>
      </c>
      <c r="I591" s="11">
        <f t="shared" si="95"/>
        <v>4.0744856929929452E-3</v>
      </c>
      <c r="J591" s="31">
        <f t="shared" si="96"/>
        <v>5</v>
      </c>
      <c r="K591" s="31">
        <f>IF(J591=0,0,IF(B591="F",VLOOKUP(I591,Barem!$G$2:$H$16,2,1),VLOOKUP(I591,Barem!$G$17:$H$31,2,1)))</f>
        <v>3</v>
      </c>
      <c r="L591" s="43">
        <v>3.5</v>
      </c>
      <c r="M591" s="93" t="s">
        <v>83</v>
      </c>
      <c r="N591" s="10">
        <f t="shared" si="97"/>
        <v>0.25</v>
      </c>
      <c r="O591" s="10">
        <f t="shared" si="97"/>
        <v>0.25</v>
      </c>
      <c r="P591" s="10">
        <f t="shared" si="97"/>
        <v>0.5</v>
      </c>
      <c r="Q591" s="33">
        <f>IF(B591="M",IF(AND(H591&gt;=200,H591&lt;500,I591&lt;Barem!$M$21),H591/1500,IF(AND(H591&gt;=500,H591&lt;750,I591&lt;Barem!$M$22),H591/1500,IF(AND(H591&gt;=750,H591&lt;1000,I591&lt;Barem!$M$23),H591/1500,IF(AND(H591&gt;=1000,H591&lt;1500,I591&lt;Barem!$M$24),H591/1500,IF(AND(H591&gt;=1500,H591&lt;2000,I591&lt;Barem!$M$25),H591/1500,IF(AND(H591&gt;=2000,H591&lt;3000,I591&lt;Barem!$M$26),H591/1500,IF(AND(H591&gt;=3000,I591&lt;Barem!$M$27),H591/1500,0))))))),IF(AND(H591&gt;=200,H591&lt;500,I591&lt;Barem!$N$21),H591/1500,IF(AND(H591&gt;=500,H591&lt;750,I591&lt;Barem!$N$22),H591/1500,IF(AND(H591&gt;=750,H591&lt;1000,I591&lt;Barem!$N$23),H591/1500,IF(AND(H591&gt;=1000,H591&lt;1500,I591&lt;Barem!$N$24),H591/1500,IF(AND(H591&gt;=1500,H591&lt;2000,I591&lt;Barem!$N$25),H591/1500,IF(AND(H591&gt;=2000,H591&lt;3000,I591&lt;Barem!$N$26),H591/1500,IF(AND(H591&gt;=3000,I591&lt;Barem!$N$27),H591/1500,0))))))))</f>
        <v>0</v>
      </c>
      <c r="R591" s="19">
        <f>IF(D591&gt;21,VLOOKUP(D591,Barem!$S$1:$T$141,2,1),0)</f>
        <v>0</v>
      </c>
      <c r="S591" s="102">
        <f>IF(D591&lt;1,0,IF(B591="F",VLOOKUP(I591,Barem!$W$2:$Y$13,2,1),VLOOKUP(I591,Barem!$W$14:$Y$25,2,1)))</f>
        <v>0</v>
      </c>
      <c r="T591" s="19">
        <f>VLOOKUP(A591,Participanti!A:C,3,0)</f>
        <v>0</v>
      </c>
      <c r="U591" s="17">
        <f t="shared" si="94"/>
        <v>3.75</v>
      </c>
      <c r="V591" s="49"/>
      <c r="W591" s="146" t="s">
        <v>556</v>
      </c>
      <c r="X591" s="104">
        <f t="shared" si="98"/>
        <v>5</v>
      </c>
      <c r="Y591" s="63">
        <f t="shared" si="99"/>
        <v>1</v>
      </c>
      <c r="Z591" s="103" t="str">
        <f>VLOOKUP(A591,Participanti!A:E,5,0)</f>
        <v>Silver</v>
      </c>
    </row>
    <row r="592" spans="1:26" x14ac:dyDescent="0.2">
      <c r="A592" s="42" t="s">
        <v>174</v>
      </c>
      <c r="B592" s="1" t="str">
        <f>VLOOKUP(A592,Participanti!A:B,2,0)</f>
        <v>M</v>
      </c>
      <c r="C592" s="61">
        <v>10</v>
      </c>
      <c r="D592" s="43">
        <v>22.15</v>
      </c>
      <c r="E592" s="44">
        <v>7.6550925925925925E-2</v>
      </c>
      <c r="F592" s="44">
        <v>7.6655092592592594E-2</v>
      </c>
      <c r="G592" s="59">
        <f t="shared" si="100"/>
        <v>7.6603009259259253E-2</v>
      </c>
      <c r="H592" s="45">
        <v>5</v>
      </c>
      <c r="I592" s="11">
        <f t="shared" si="95"/>
        <v>3.4583751358582058E-3</v>
      </c>
      <c r="J592" s="31">
        <f t="shared" si="96"/>
        <v>5</v>
      </c>
      <c r="K592" s="31">
        <f>IF(J592=0,0,IF(B592="F",VLOOKUP(I592,Barem!$G$2:$H$16,2,1),VLOOKUP(I592,Barem!$G$17:$H$31,2,1)))</f>
        <v>4</v>
      </c>
      <c r="L592" s="43">
        <v>2.25</v>
      </c>
      <c r="M592" s="93" t="s">
        <v>82</v>
      </c>
      <c r="N592" s="10">
        <f t="shared" si="97"/>
        <v>0.5</v>
      </c>
      <c r="O592" s="10">
        <f t="shared" si="97"/>
        <v>0.25</v>
      </c>
      <c r="P592" s="10">
        <f t="shared" si="97"/>
        <v>0.25</v>
      </c>
      <c r="Q592" s="33">
        <f>IF(B592="M",IF(AND(H592&gt;=200,H592&lt;500,I592&lt;Barem!$M$21),H592/1500,IF(AND(H592&gt;=500,H592&lt;750,I592&lt;Barem!$M$22),H592/1500,IF(AND(H592&gt;=750,H592&lt;1000,I592&lt;Barem!$M$23),H592/1500,IF(AND(H592&gt;=1000,H592&lt;1500,I592&lt;Barem!$M$24),H592/1500,IF(AND(H592&gt;=1500,H592&lt;2000,I592&lt;Barem!$M$25),H592/1500,IF(AND(H592&gt;=2000,H592&lt;3000,I592&lt;Barem!$M$26),H592/1500,IF(AND(H592&gt;=3000,I592&lt;Barem!$M$27),H592/1500,0))))))),IF(AND(H592&gt;=200,H592&lt;500,I592&lt;Barem!$N$21),H592/1500,IF(AND(H592&gt;=500,H592&lt;750,I592&lt;Barem!$N$22),H592/1500,IF(AND(H592&gt;=750,H592&lt;1000,I592&lt;Barem!$N$23),H592/1500,IF(AND(H592&gt;=1000,H592&lt;1500,I592&lt;Barem!$N$24),H592/1500,IF(AND(H592&gt;=1500,H592&lt;2000,I592&lt;Barem!$N$25),H592/1500,IF(AND(H592&gt;=2000,H592&lt;3000,I592&lt;Barem!$N$26),H592/1500,IF(AND(H592&gt;=3000,I592&lt;Barem!$N$27),H592/1500,0))))))))</f>
        <v>0</v>
      </c>
      <c r="R592" s="19">
        <f>IF(D592&gt;21,VLOOKUP(D592,Barem!$S$1:$T$141,2,1),0)</f>
        <v>0</v>
      </c>
      <c r="S592" s="102">
        <f>IF(D592&lt;1,0,IF(B592="F",VLOOKUP(I592,Barem!$W$2:$Y$13,2,1),VLOOKUP(I592,Barem!$W$14:$Y$25,2,1)))</f>
        <v>0</v>
      </c>
      <c r="T592" s="19">
        <f>VLOOKUP(A592,Participanti!A:C,3,0)</f>
        <v>0</v>
      </c>
      <c r="U592" s="17">
        <f t="shared" si="94"/>
        <v>4.0625</v>
      </c>
      <c r="V592" s="49"/>
      <c r="W592" s="146"/>
      <c r="X592" s="104">
        <f t="shared" si="98"/>
        <v>4</v>
      </c>
      <c r="Y592" s="63">
        <f t="shared" si="99"/>
        <v>1</v>
      </c>
      <c r="Z592" s="103" t="str">
        <f>VLOOKUP(A592,Participanti!A:E,5,0)</f>
        <v>Silver</v>
      </c>
    </row>
    <row r="593" spans="1:26" x14ac:dyDescent="0.2">
      <c r="A593" s="42" t="s">
        <v>471</v>
      </c>
      <c r="B593" s="1" t="str">
        <f>VLOOKUP(A593,Participanti!A:B,2,0)</f>
        <v>M</v>
      </c>
      <c r="C593" s="61">
        <v>10</v>
      </c>
      <c r="D593" s="43">
        <v>21.39</v>
      </c>
      <c r="E593" s="44">
        <v>5.7175925925925929E-2</v>
      </c>
      <c r="F593" s="44">
        <v>5.7175925925925929E-2</v>
      </c>
      <c r="G593" s="59">
        <f t="shared" si="100"/>
        <v>5.7175925925925929E-2</v>
      </c>
      <c r="H593" s="45">
        <v>27</v>
      </c>
      <c r="I593" s="11">
        <f t="shared" si="95"/>
        <v>2.6730213149100479E-3</v>
      </c>
      <c r="J593" s="31">
        <f t="shared" si="96"/>
        <v>5</v>
      </c>
      <c r="K593" s="31">
        <f>IF(J593=0,0,IF(B593="F",VLOOKUP(I593,Barem!$G$2:$H$16,2,1),VLOOKUP(I593,Barem!$G$17:$H$31,2,1)))</f>
        <v>5</v>
      </c>
      <c r="L593" s="43">
        <v>2</v>
      </c>
      <c r="M593" s="93" t="s">
        <v>80</v>
      </c>
      <c r="N593" s="10">
        <f t="shared" si="97"/>
        <v>0.25</v>
      </c>
      <c r="O593" s="10">
        <f t="shared" si="97"/>
        <v>0.5</v>
      </c>
      <c r="P593" s="10">
        <f t="shared" si="97"/>
        <v>0.25</v>
      </c>
      <c r="Q593" s="33">
        <f>IF(B593="M",IF(AND(H593&gt;=200,H593&lt;500,I593&lt;Barem!$M$21),H593/1500,IF(AND(H593&gt;=500,H593&lt;750,I593&lt;Barem!$M$22),H593/1500,IF(AND(H593&gt;=750,H593&lt;1000,I593&lt;Barem!$M$23),H593/1500,IF(AND(H593&gt;=1000,H593&lt;1500,I593&lt;Barem!$M$24),H593/1500,IF(AND(H593&gt;=1500,H593&lt;2000,I593&lt;Barem!$M$25),H593/1500,IF(AND(H593&gt;=2000,H593&lt;3000,I593&lt;Barem!$M$26),H593/1500,IF(AND(H593&gt;=3000,I593&lt;Barem!$M$27),H593/1500,0))))))),IF(AND(H593&gt;=200,H593&lt;500,I593&lt;Barem!$N$21),H593/1500,IF(AND(H593&gt;=500,H593&lt;750,I593&lt;Barem!$N$22),H593/1500,IF(AND(H593&gt;=750,H593&lt;1000,I593&lt;Barem!$N$23),H593/1500,IF(AND(H593&gt;=1000,H593&lt;1500,I593&lt;Barem!$N$24),H593/1500,IF(AND(H593&gt;=1500,H593&lt;2000,I593&lt;Barem!$N$25),H593/1500,IF(AND(H593&gt;=2000,H593&lt;3000,I593&lt;Barem!$N$26),H593/1500,IF(AND(H593&gt;=3000,I593&lt;Barem!$N$27),H593/1500,0))))))))</f>
        <v>0</v>
      </c>
      <c r="R593" s="19">
        <f>IF(D593&gt;21,VLOOKUP(D593,Barem!$S$1:$T$141,2,1),0)</f>
        <v>0</v>
      </c>
      <c r="S593" s="102">
        <f>IF(D593&lt;1,0,IF(B593="F",VLOOKUP(I593,Barem!$W$2:$Y$13,2,1),VLOOKUP(I593,Barem!$W$14:$Y$25,2,1)))</f>
        <v>0.45000000000000007</v>
      </c>
      <c r="T593" s="19">
        <f>VLOOKUP(A593,Participanti!A:C,3,0)</f>
        <v>0</v>
      </c>
      <c r="U593" s="17">
        <f t="shared" si="94"/>
        <v>4.7</v>
      </c>
      <c r="V593" s="49"/>
      <c r="W593" s="146" t="s">
        <v>556</v>
      </c>
      <c r="X593" s="104">
        <f t="shared" si="98"/>
        <v>2</v>
      </c>
      <c r="Y593" s="63">
        <f t="shared" si="99"/>
        <v>1</v>
      </c>
      <c r="Z593" s="103" t="str">
        <f>VLOOKUP(A593,Participanti!A:E,5,0)</f>
        <v>Silver</v>
      </c>
    </row>
    <row r="594" spans="1:26" x14ac:dyDescent="0.2">
      <c r="A594" s="42" t="s">
        <v>342</v>
      </c>
      <c r="B594" s="1" t="str">
        <f>VLOOKUP(A594,Participanti!A:B,2,0)</f>
        <v>M</v>
      </c>
      <c r="C594" s="61">
        <v>10</v>
      </c>
      <c r="D594" s="43">
        <v>13.02</v>
      </c>
      <c r="E594" s="44">
        <v>4.7407407407407405E-2</v>
      </c>
      <c r="F594" s="44">
        <v>4.7858796296296295E-2</v>
      </c>
      <c r="G594" s="59">
        <f t="shared" si="100"/>
        <v>4.763310185185185E-2</v>
      </c>
      <c r="H594" s="45">
        <v>7</v>
      </c>
      <c r="I594" s="11">
        <f t="shared" si="95"/>
        <v>3.6584563634294819E-3</v>
      </c>
      <c r="J594" s="31">
        <f t="shared" si="96"/>
        <v>3.0999999999999996</v>
      </c>
      <c r="K594" s="31">
        <f>IF(J594=0,0,IF(B594="F",VLOOKUP(I594,Barem!$G$2:$H$16,2,1),VLOOKUP(I594,Barem!$G$17:$H$31,2,1)))</f>
        <v>3.5</v>
      </c>
      <c r="L594" s="43">
        <v>4</v>
      </c>
      <c r="M594" s="93" t="s">
        <v>80</v>
      </c>
      <c r="N594" s="10">
        <f t="shared" si="97"/>
        <v>0.25</v>
      </c>
      <c r="O594" s="10">
        <f t="shared" si="97"/>
        <v>0.5</v>
      </c>
      <c r="P594" s="10">
        <f t="shared" si="97"/>
        <v>0.25</v>
      </c>
      <c r="Q594" s="33">
        <f>IF(B594="M",IF(AND(H594&gt;=200,H594&lt;500,I594&lt;Barem!$M$21),H594/1500,IF(AND(H594&gt;=500,H594&lt;750,I594&lt;Barem!$M$22),H594/1500,IF(AND(H594&gt;=750,H594&lt;1000,I594&lt;Barem!$M$23),H594/1500,IF(AND(H594&gt;=1000,H594&lt;1500,I594&lt;Barem!$M$24),H594/1500,IF(AND(H594&gt;=1500,H594&lt;2000,I594&lt;Barem!$M$25),H594/1500,IF(AND(H594&gt;=2000,H594&lt;3000,I594&lt;Barem!$M$26),H594/1500,IF(AND(H594&gt;=3000,I594&lt;Barem!$M$27),H594/1500,0))))))),IF(AND(H594&gt;=200,H594&lt;500,I594&lt;Barem!$N$21),H594/1500,IF(AND(H594&gt;=500,H594&lt;750,I594&lt;Barem!$N$22),H594/1500,IF(AND(H594&gt;=750,H594&lt;1000,I594&lt;Barem!$N$23),H594/1500,IF(AND(H594&gt;=1000,H594&lt;1500,I594&lt;Barem!$N$24),H594/1500,IF(AND(H594&gt;=1500,H594&lt;2000,I594&lt;Barem!$N$25),H594/1500,IF(AND(H594&gt;=2000,H594&lt;3000,I594&lt;Barem!$N$26),H594/1500,IF(AND(H594&gt;=3000,I594&lt;Barem!$N$27),H594/1500,0))))))))</f>
        <v>0</v>
      </c>
      <c r="R594" s="19">
        <f>IF(D594&gt;21,VLOOKUP(D594,Barem!$S$1:$T$141,2,1),0)</f>
        <v>0</v>
      </c>
      <c r="S594" s="102">
        <f>IF(D594&lt;1,0,IF(B594="F",VLOOKUP(I594,Barem!$W$2:$Y$13,2,1),VLOOKUP(I594,Barem!$W$14:$Y$25,2,1)))</f>
        <v>0</v>
      </c>
      <c r="T594" s="19">
        <f>VLOOKUP(A594,Participanti!A:C,3,0)</f>
        <v>0</v>
      </c>
      <c r="U594" s="17">
        <f t="shared" si="94"/>
        <v>3.5249999999999999</v>
      </c>
      <c r="V594" s="49"/>
      <c r="W594" s="146"/>
      <c r="X594" s="104">
        <f t="shared" si="98"/>
        <v>4</v>
      </c>
      <c r="Y594" s="63">
        <f t="shared" si="99"/>
        <v>1</v>
      </c>
      <c r="Z594" s="103" t="str">
        <f>VLOOKUP(A594,Participanti!A:E,5,0)</f>
        <v>Silver</v>
      </c>
    </row>
    <row r="595" spans="1:26" x14ac:dyDescent="0.2">
      <c r="A595" s="42" t="s">
        <v>338</v>
      </c>
      <c r="B595" s="1" t="str">
        <f>VLOOKUP(A595,Participanti!A:B,2,0)</f>
        <v>F</v>
      </c>
      <c r="C595" s="61">
        <v>10</v>
      </c>
      <c r="D595" s="43">
        <v>170.24</v>
      </c>
      <c r="E595" s="44">
        <v>0.78482638888888889</v>
      </c>
      <c r="F595" s="44" t="s">
        <v>555</v>
      </c>
      <c r="G595" s="59">
        <f t="shared" si="100"/>
        <v>0.78482638888888889</v>
      </c>
      <c r="H595" s="45">
        <v>1303</v>
      </c>
      <c r="I595" s="11">
        <f t="shared" si="95"/>
        <v>4.6101174159356726E-3</v>
      </c>
      <c r="J595" s="31">
        <f t="shared" si="96"/>
        <v>5</v>
      </c>
      <c r="K595" s="31">
        <f>IF(J595=0,0,IF(B595="F",VLOOKUP(I595,Barem!$G$2:$H$16,2,1),VLOOKUP(I595,Barem!$G$17:$H$31,2,1)))</f>
        <v>2.5</v>
      </c>
      <c r="L595" s="43">
        <v>3.5</v>
      </c>
      <c r="M595" s="93" t="s">
        <v>82</v>
      </c>
      <c r="N595" s="10">
        <f t="shared" si="97"/>
        <v>0.5</v>
      </c>
      <c r="O595" s="10">
        <f t="shared" si="97"/>
        <v>0.25</v>
      </c>
      <c r="P595" s="10">
        <f t="shared" si="97"/>
        <v>0.25</v>
      </c>
      <c r="Q595" s="33">
        <f>IF(B595="M",IF(AND(H595&gt;=200,H595&lt;500,I595&lt;Barem!$M$21),H595/1500,IF(AND(H595&gt;=500,H595&lt;750,I595&lt;Barem!$M$22),H595/1500,IF(AND(H595&gt;=750,H595&lt;1000,I595&lt;Barem!$M$23),H595/1500,IF(AND(H595&gt;=1000,H595&lt;1500,I595&lt;Barem!$M$24),H595/1500,IF(AND(H595&gt;=1500,H595&lt;2000,I595&lt;Barem!$M$25),H595/1500,IF(AND(H595&gt;=2000,H595&lt;3000,I595&lt;Barem!$M$26),H595/1500,IF(AND(H595&gt;=3000,I595&lt;Barem!$M$27),H595/1500,0))))))),IF(AND(H595&gt;=200,H595&lt;500,I595&lt;Barem!$N$21),H595/1500,IF(AND(H595&gt;=500,H595&lt;750,I595&lt;Barem!$N$22),H595/1500,IF(AND(H595&gt;=750,H595&lt;1000,I595&lt;Barem!$N$23),H595/1500,IF(AND(H595&gt;=1000,H595&lt;1500,I595&lt;Barem!$N$24),H595/1500,IF(AND(H595&gt;=1500,H595&lt;2000,I595&lt;Barem!$N$25),H595/1500,IF(AND(H595&gt;=2000,H595&lt;3000,I595&lt;Barem!$N$26),H595/1500,IF(AND(H595&gt;=3000,I595&lt;Barem!$N$27),H595/1500,0))))))))</f>
        <v>0.8686666666666667</v>
      </c>
      <c r="R595" s="19">
        <f>IF(D595&gt;21,VLOOKUP(D595,Barem!$S$1:$T$141,2,1),0)</f>
        <v>5.6</v>
      </c>
      <c r="S595" s="102">
        <f>IF(D595&lt;1,0,IF(B595="F",VLOOKUP(I595,Barem!$W$2:$Y$13,2,1),VLOOKUP(I595,Barem!$W$14:$Y$25,2,1)))</f>
        <v>0</v>
      </c>
      <c r="T595" s="19">
        <f>VLOOKUP(A595,Participanti!A:C,3,0)</f>
        <v>0</v>
      </c>
      <c r="U595" s="17">
        <f t="shared" si="94"/>
        <v>10.468666666666667</v>
      </c>
      <c r="V595" s="49"/>
      <c r="W595" s="146" t="s">
        <v>557</v>
      </c>
      <c r="X595" s="104">
        <f t="shared" si="98"/>
        <v>2</v>
      </c>
      <c r="Y595" s="63">
        <f t="shared" si="99"/>
        <v>1</v>
      </c>
      <c r="Z595" s="103" t="str">
        <f>VLOOKUP(A595,Participanti!A:E,5,0)</f>
        <v>Silver</v>
      </c>
    </row>
    <row r="596" spans="1:26" x14ac:dyDescent="0.2">
      <c r="A596" s="42" t="s">
        <v>58</v>
      </c>
      <c r="B596" s="1" t="str">
        <f>VLOOKUP(A596,Participanti!A:B,2,0)</f>
        <v>M</v>
      </c>
      <c r="C596" s="61">
        <v>10</v>
      </c>
      <c r="D596" s="43">
        <v>60.06</v>
      </c>
      <c r="E596" s="44">
        <v>0.23900462962962962</v>
      </c>
      <c r="F596" s="44">
        <v>0.23918981481481483</v>
      </c>
      <c r="G596" s="59">
        <f t="shared" si="100"/>
        <v>0.23909722222222224</v>
      </c>
      <c r="H596" s="45">
        <v>621</v>
      </c>
      <c r="I596" s="11">
        <f t="shared" si="95"/>
        <v>3.9809727309727313E-3</v>
      </c>
      <c r="J596" s="31">
        <f t="shared" si="96"/>
        <v>5</v>
      </c>
      <c r="K596" s="31">
        <f>IF(J596=0,0,IF(B596="F",VLOOKUP(I596,Barem!$G$2:$H$16,2,1),VLOOKUP(I596,Barem!$G$17:$H$31,2,1)))</f>
        <v>3.25</v>
      </c>
      <c r="L596" s="43">
        <v>5</v>
      </c>
      <c r="M596" s="93" t="s">
        <v>82</v>
      </c>
      <c r="N596" s="10">
        <f t="shared" si="97"/>
        <v>0.5</v>
      </c>
      <c r="O596" s="10">
        <f t="shared" si="97"/>
        <v>0.25</v>
      </c>
      <c r="P596" s="10">
        <f t="shared" si="97"/>
        <v>0.25</v>
      </c>
      <c r="Q596" s="33">
        <f>IF(B596="M",IF(AND(H596&gt;=200,H596&lt;500,I596&lt;Barem!$M$21),H596/1500,IF(AND(H596&gt;=500,H596&lt;750,I596&lt;Barem!$M$22),H596/1500,IF(AND(H596&gt;=750,H596&lt;1000,I596&lt;Barem!$M$23),H596/1500,IF(AND(H596&gt;=1000,H596&lt;1500,I596&lt;Barem!$M$24),H596/1500,IF(AND(H596&gt;=1500,H596&lt;2000,I596&lt;Barem!$M$25),H596/1500,IF(AND(H596&gt;=2000,H596&lt;3000,I596&lt;Barem!$M$26),H596/1500,IF(AND(H596&gt;=3000,I596&lt;Barem!$M$27),H596/1500,0))))))),IF(AND(H596&gt;=200,H596&lt;500,I596&lt;Barem!$N$21),H596/1500,IF(AND(H596&gt;=500,H596&lt;750,I596&lt;Barem!$N$22),H596/1500,IF(AND(H596&gt;=750,H596&lt;1000,I596&lt;Barem!$N$23),H596/1500,IF(AND(H596&gt;=1000,H596&lt;1500,I596&lt;Barem!$N$24),H596/1500,IF(AND(H596&gt;=1500,H596&lt;2000,I596&lt;Barem!$N$25),H596/1500,IF(AND(H596&gt;=2000,H596&lt;3000,I596&lt;Barem!$N$26),H596/1500,IF(AND(H596&gt;=3000,I596&lt;Barem!$N$27),H596/1500,0))))))))</f>
        <v>0.41399999999999998</v>
      </c>
      <c r="R596" s="19">
        <f>IF(D596&gt;21,VLOOKUP(D596,Barem!$S$1:$T$141,2,1),0)</f>
        <v>1.9</v>
      </c>
      <c r="S596" s="102">
        <f>IF(D596&lt;1,0,IF(B596="F",VLOOKUP(I596,Barem!$W$2:$Y$13,2,1),VLOOKUP(I596,Barem!$W$14:$Y$25,2,1)))</f>
        <v>0</v>
      </c>
      <c r="T596" s="19">
        <f>VLOOKUP(A596,Participanti!A:C,3,0)</f>
        <v>0</v>
      </c>
      <c r="U596" s="17">
        <f t="shared" si="94"/>
        <v>6.8765000000000001</v>
      </c>
      <c r="V596" s="49"/>
      <c r="W596" s="146"/>
      <c r="X596" s="104">
        <f t="shared" si="98"/>
        <v>5</v>
      </c>
      <c r="Y596" s="63">
        <f t="shared" si="99"/>
        <v>1</v>
      </c>
      <c r="Z596" s="103" t="str">
        <f>VLOOKUP(A596,Participanti!A:E,5,0)</f>
        <v>Bronze</v>
      </c>
    </row>
    <row r="597" spans="1:26" x14ac:dyDescent="0.2">
      <c r="A597" s="42" t="s">
        <v>399</v>
      </c>
      <c r="B597" s="1" t="str">
        <f>VLOOKUP(A597,Participanti!A:B,2,0)</f>
        <v>M</v>
      </c>
      <c r="C597" s="61">
        <v>10</v>
      </c>
      <c r="D597" s="43">
        <v>21.38</v>
      </c>
      <c r="E597" s="44">
        <v>7.649305555555555E-2</v>
      </c>
      <c r="F597" s="44">
        <v>7.6562500000000006E-2</v>
      </c>
      <c r="G597" s="59">
        <f t="shared" si="100"/>
        <v>7.6527777777777778E-2</v>
      </c>
      <c r="H597" s="45">
        <v>36</v>
      </c>
      <c r="I597" s="11">
        <f t="shared" si="95"/>
        <v>3.579409624779129E-3</v>
      </c>
      <c r="J597" s="31">
        <f t="shared" si="96"/>
        <v>5</v>
      </c>
      <c r="K597" s="31">
        <f>IF(J597=0,0,IF(B597="F",VLOOKUP(I597,Barem!$G$2:$H$16,2,1),VLOOKUP(I597,Barem!$G$17:$H$31,2,1)))</f>
        <v>3.75</v>
      </c>
      <c r="L597" s="43">
        <v>4.25</v>
      </c>
      <c r="M597" s="93" t="s">
        <v>82</v>
      </c>
      <c r="N597" s="10">
        <f t="shared" si="97"/>
        <v>0.5</v>
      </c>
      <c r="O597" s="10">
        <f t="shared" si="97"/>
        <v>0.25</v>
      </c>
      <c r="P597" s="10">
        <f t="shared" si="97"/>
        <v>0.25</v>
      </c>
      <c r="Q597" s="33">
        <f>IF(B597="M",IF(AND(H597&gt;=200,H597&lt;500,I597&lt;Barem!$M$21),H597/1500,IF(AND(H597&gt;=500,H597&lt;750,I597&lt;Barem!$M$22),H597/1500,IF(AND(H597&gt;=750,H597&lt;1000,I597&lt;Barem!$M$23),H597/1500,IF(AND(H597&gt;=1000,H597&lt;1500,I597&lt;Barem!$M$24),H597/1500,IF(AND(H597&gt;=1500,H597&lt;2000,I597&lt;Barem!$M$25),H597/1500,IF(AND(H597&gt;=2000,H597&lt;3000,I597&lt;Barem!$M$26),H597/1500,IF(AND(H597&gt;=3000,I597&lt;Barem!$M$27),H597/1500,0))))))),IF(AND(H597&gt;=200,H597&lt;500,I597&lt;Barem!$N$21),H597/1500,IF(AND(H597&gt;=500,H597&lt;750,I597&lt;Barem!$N$22),H597/1500,IF(AND(H597&gt;=750,H597&lt;1000,I597&lt;Barem!$N$23),H597/1500,IF(AND(H597&gt;=1000,H597&lt;1500,I597&lt;Barem!$N$24),H597/1500,IF(AND(H597&gt;=1500,H597&lt;2000,I597&lt;Barem!$N$25),H597/1500,IF(AND(H597&gt;=2000,H597&lt;3000,I597&lt;Barem!$N$26),H597/1500,IF(AND(H597&gt;=3000,I597&lt;Barem!$N$27),H597/1500,0))))))))</f>
        <v>0</v>
      </c>
      <c r="R597" s="19">
        <f>IF(D597&gt;21,VLOOKUP(D597,Barem!$S$1:$T$141,2,1),0)</f>
        <v>0</v>
      </c>
      <c r="S597" s="102">
        <f>IF(D597&lt;1,0,IF(B597="F",VLOOKUP(I597,Barem!$W$2:$Y$13,2,1),VLOOKUP(I597,Barem!$W$14:$Y$25,2,1)))</f>
        <v>0</v>
      </c>
      <c r="T597" s="19">
        <f>VLOOKUP(A597,Participanti!A:C,3,0)</f>
        <v>0.4</v>
      </c>
      <c r="U597" s="17">
        <f t="shared" si="94"/>
        <v>4.9000000000000004</v>
      </c>
      <c r="V597" s="49"/>
      <c r="W597" s="146" t="s">
        <v>556</v>
      </c>
      <c r="X597" s="104">
        <f t="shared" si="98"/>
        <v>5</v>
      </c>
      <c r="Y597" s="63">
        <f t="shared" si="99"/>
        <v>1</v>
      </c>
      <c r="Z597" s="103" t="str">
        <f>VLOOKUP(A597,Participanti!A:E,5,0)</f>
        <v>Bronze</v>
      </c>
    </row>
    <row r="598" spans="1:26" x14ac:dyDescent="0.2">
      <c r="A598" s="42" t="s">
        <v>520</v>
      </c>
      <c r="B598" s="1" t="str">
        <f>VLOOKUP(A598,Participanti!A:B,2,0)</f>
        <v>F</v>
      </c>
      <c r="C598" s="61">
        <v>10</v>
      </c>
      <c r="D598" s="43">
        <v>5.71</v>
      </c>
      <c r="E598" s="44">
        <v>3.1956018518518516E-2</v>
      </c>
      <c r="F598" s="44">
        <v>3.5300925925925923E-2</v>
      </c>
      <c r="G598" s="59">
        <f t="shared" si="100"/>
        <v>3.3628472222222219E-2</v>
      </c>
      <c r="H598" s="45">
        <v>14</v>
      </c>
      <c r="I598" s="11">
        <f t="shared" si="95"/>
        <v>5.8893996886553801E-3</v>
      </c>
      <c r="J598" s="31">
        <f t="shared" si="96"/>
        <v>1.4275</v>
      </c>
      <c r="K598" s="31">
        <f>IF(J598=0,0,IF(B598="F",VLOOKUP(I598,Barem!$G$2:$H$16,2,1),VLOOKUP(I598,Barem!$G$17:$H$31,2,1)))</f>
        <v>0.5</v>
      </c>
      <c r="L598" s="43">
        <v>0</v>
      </c>
      <c r="M598" s="93" t="s">
        <v>82</v>
      </c>
      <c r="N598" s="10">
        <f t="shared" si="97"/>
        <v>0.5</v>
      </c>
      <c r="O598" s="10">
        <f t="shared" si="97"/>
        <v>0.25</v>
      </c>
      <c r="P598" s="10">
        <f t="shared" si="97"/>
        <v>0.25</v>
      </c>
      <c r="Q598" s="33">
        <f>IF(B598="M",IF(AND(H598&gt;=200,H598&lt;500,I598&lt;Barem!$M$21),H598/1500,IF(AND(H598&gt;=500,H598&lt;750,I598&lt;Barem!$M$22),H598/1500,IF(AND(H598&gt;=750,H598&lt;1000,I598&lt;Barem!$M$23),H598/1500,IF(AND(H598&gt;=1000,H598&lt;1500,I598&lt;Barem!$M$24),H598/1500,IF(AND(H598&gt;=1500,H598&lt;2000,I598&lt;Barem!$M$25),H598/1500,IF(AND(H598&gt;=2000,H598&lt;3000,I598&lt;Barem!$M$26),H598/1500,IF(AND(H598&gt;=3000,I598&lt;Barem!$M$27),H598/1500,0))))))),IF(AND(H598&gt;=200,H598&lt;500,I598&lt;Barem!$N$21),H598/1500,IF(AND(H598&gt;=500,H598&lt;750,I598&lt;Barem!$N$22),H598/1500,IF(AND(H598&gt;=750,H598&lt;1000,I598&lt;Barem!$N$23),H598/1500,IF(AND(H598&gt;=1000,H598&lt;1500,I598&lt;Barem!$N$24),H598/1500,IF(AND(H598&gt;=1500,H598&lt;2000,I598&lt;Barem!$N$25),H598/1500,IF(AND(H598&gt;=2000,H598&lt;3000,I598&lt;Barem!$N$26),H598/1500,IF(AND(H598&gt;=3000,I598&lt;Barem!$N$27),H598/1500,0))))))))</f>
        <v>0</v>
      </c>
      <c r="R598" s="19">
        <f>IF(D598&gt;21,VLOOKUP(D598,Barem!$S$1:$T$141,2,1),0)</f>
        <v>0</v>
      </c>
      <c r="S598" s="102">
        <f>IF(D598&lt;1,0,IF(B598="F",VLOOKUP(I598,Barem!$W$2:$Y$13,2,1),VLOOKUP(I598,Barem!$W$14:$Y$25,2,1)))</f>
        <v>0</v>
      </c>
      <c r="T598" s="19">
        <f>VLOOKUP(A598,Participanti!A:C,3,0)</f>
        <v>0</v>
      </c>
      <c r="U598" s="17">
        <f t="shared" ref="U598:U633" si="101">IF(H598&lt;0,0,J598*N598+K598*O598+L598*P598+Q598+R598+S598+T598)</f>
        <v>0.83875</v>
      </c>
      <c r="V598" s="49"/>
      <c r="W598" s="146"/>
      <c r="X598" s="104">
        <f t="shared" si="98"/>
        <v>3</v>
      </c>
      <c r="Y598" s="63">
        <f t="shared" si="99"/>
        <v>1</v>
      </c>
      <c r="Z598" s="103" t="str">
        <f>VLOOKUP(A598,Participanti!A:E,5,0)</f>
        <v>Bronze</v>
      </c>
    </row>
    <row r="599" spans="1:26" x14ac:dyDescent="0.2">
      <c r="A599" s="42" t="s">
        <v>475</v>
      </c>
      <c r="B599" s="1" t="str">
        <f>VLOOKUP(A599,Participanti!A:B,2,0)</f>
        <v>F</v>
      </c>
      <c r="C599" s="61">
        <v>10</v>
      </c>
      <c r="D599" s="43">
        <v>10.1</v>
      </c>
      <c r="E599" s="44">
        <v>3.1319444444444441E-2</v>
      </c>
      <c r="F599" s="44">
        <v>3.1319444444444441E-2</v>
      </c>
      <c r="G599" s="59">
        <f t="shared" si="100"/>
        <v>3.1319444444444441E-2</v>
      </c>
      <c r="H599" s="45">
        <v>17</v>
      </c>
      <c r="I599" s="11">
        <f t="shared" ref="I599:I603" si="102">G599/D599</f>
        <v>3.1009350935093508E-3</v>
      </c>
      <c r="J599" s="31">
        <f t="shared" ref="J599:J603" si="103">IF(B599="F",IF(D599&lt;2.5,0,IF(D599&gt;19.99,5,D599/4)),IF(D599&lt;3,0, IF(D599&gt;20.99,5,D599/4.2)))</f>
        <v>2.5249999999999999</v>
      </c>
      <c r="K599" s="31">
        <f>IF(J599=0,0,IF(B599="F",VLOOKUP(I599,Barem!$G$2:$H$16,2,1),VLOOKUP(I599,Barem!$G$17:$H$31,2,1)))</f>
        <v>5</v>
      </c>
      <c r="L599" s="43">
        <v>0.75</v>
      </c>
      <c r="M599" s="93" t="s">
        <v>80</v>
      </c>
      <c r="N599" s="10">
        <f t="shared" si="97"/>
        <v>0.25</v>
      </c>
      <c r="O599" s="10">
        <f t="shared" si="97"/>
        <v>0.5</v>
      </c>
      <c r="P599" s="10">
        <f t="shared" si="97"/>
        <v>0.25</v>
      </c>
      <c r="Q599" s="33">
        <f>IF(B599="M",IF(AND(H599&gt;=200,H599&lt;500,I599&lt;Barem!$M$21),H599/1500,IF(AND(H599&gt;=500,H599&lt;750,I599&lt;Barem!$M$22),H599/1500,IF(AND(H599&gt;=750,H599&lt;1000,I599&lt;Barem!$M$23),H599/1500,IF(AND(H599&gt;=1000,H599&lt;1500,I599&lt;Barem!$M$24),H599/1500,IF(AND(H599&gt;=1500,H599&lt;2000,I599&lt;Barem!$M$25),H599/1500,IF(AND(H599&gt;=2000,H599&lt;3000,I599&lt;Barem!$M$26),H599/1500,IF(AND(H599&gt;=3000,I599&lt;Barem!$M$27),H599/1500,0))))))),IF(AND(H599&gt;=200,H599&lt;500,I599&lt;Barem!$N$21),H599/1500,IF(AND(H599&gt;=500,H599&lt;750,I599&lt;Barem!$N$22),H599/1500,IF(AND(H599&gt;=750,H599&lt;1000,I599&lt;Barem!$N$23),H599/1500,IF(AND(H599&gt;=1000,H599&lt;1500,I599&lt;Barem!$N$24),H599/1500,IF(AND(H599&gt;=1500,H599&lt;2000,I599&lt;Barem!$N$25),H599/1500,IF(AND(H599&gt;=2000,H599&lt;3000,I599&lt;Barem!$N$26),H599/1500,IF(AND(H599&gt;=3000,I599&lt;Barem!$N$27),H599/1500,0))))))))</f>
        <v>0</v>
      </c>
      <c r="R599" s="19">
        <f>IF(D599&gt;21,VLOOKUP(D599,Barem!$S$1:$T$141,2,1),0)</f>
        <v>0</v>
      </c>
      <c r="S599" s="102">
        <f>IF(D599&lt;1,0,IF(B599="F",VLOOKUP(I599,Barem!$W$2:$Y$13,2,1),VLOOKUP(I599,Barem!$W$14:$Y$25,2,1)))</f>
        <v>0.15000000000000002</v>
      </c>
      <c r="T599" s="19">
        <f>VLOOKUP(A599,Participanti!A:C,3,0)</f>
        <v>0</v>
      </c>
      <c r="U599" s="17">
        <f t="shared" si="101"/>
        <v>3.46875</v>
      </c>
      <c r="V599" s="49"/>
      <c r="W599" s="146" t="s">
        <v>556</v>
      </c>
      <c r="X599" s="104">
        <f t="shared" si="98"/>
        <v>5</v>
      </c>
      <c r="Y599" s="63">
        <f t="shared" si="99"/>
        <v>1</v>
      </c>
      <c r="Z599" s="103" t="str">
        <f>VLOOKUP(A599,Participanti!A:E,5,0)</f>
        <v>Bronze</v>
      </c>
    </row>
    <row r="600" spans="1:26" x14ac:dyDescent="0.2">
      <c r="A600" s="42" t="s">
        <v>518</v>
      </c>
      <c r="B600" s="1" t="str">
        <f>VLOOKUP(A600,Participanti!A:B,2,0)</f>
        <v>M</v>
      </c>
      <c r="C600" s="61">
        <v>10</v>
      </c>
      <c r="D600" s="43">
        <v>145.38999999999999</v>
      </c>
      <c r="E600" s="44">
        <v>0.79834490740740738</v>
      </c>
      <c r="F600" s="44">
        <v>0.97809027777777779</v>
      </c>
      <c r="G600" s="59">
        <f t="shared" si="100"/>
        <v>0.88821759259259259</v>
      </c>
      <c r="H600" s="45">
        <v>1053</v>
      </c>
      <c r="I600" s="11">
        <f t="shared" si="102"/>
        <v>6.1092069096402276E-3</v>
      </c>
      <c r="J600" s="31">
        <f t="shared" si="103"/>
        <v>5</v>
      </c>
      <c r="K600" s="31">
        <f>IF(J600=0,0,IF(B600="F",VLOOKUP(I600,Barem!$G$2:$H$16,2,1),VLOOKUP(I600,Barem!$G$17:$H$31,2,1)))</f>
        <v>0</v>
      </c>
      <c r="L600" s="43">
        <v>2.5</v>
      </c>
      <c r="M600" s="93" t="s">
        <v>82</v>
      </c>
      <c r="N600" s="10">
        <f t="shared" si="97"/>
        <v>0.5</v>
      </c>
      <c r="O600" s="10">
        <f t="shared" si="97"/>
        <v>0.25</v>
      </c>
      <c r="P600" s="10">
        <f t="shared" si="97"/>
        <v>0.25</v>
      </c>
      <c r="Q600" s="33">
        <f>IF(B600="M",IF(AND(H600&gt;=200,H600&lt;500,I600&lt;Barem!$M$21),H600/1500,IF(AND(H600&gt;=500,H600&lt;750,I600&lt;Barem!$M$22),H600/1500,IF(AND(H600&gt;=750,H600&lt;1000,I600&lt;Barem!$M$23),H600/1500,IF(AND(H600&gt;=1000,H600&lt;1500,I600&lt;Barem!$M$24),H600/1500,IF(AND(H600&gt;=1500,H600&lt;2000,I600&lt;Barem!$M$25),H600/1500,IF(AND(H600&gt;=2000,H600&lt;3000,I600&lt;Barem!$M$26),H600/1500,IF(AND(H600&gt;=3000,I600&lt;Barem!$M$27),H600/1500,0))))))),IF(AND(H600&gt;=200,H600&lt;500,I600&lt;Barem!$N$21),H600/1500,IF(AND(H600&gt;=500,H600&lt;750,I600&lt;Barem!$N$22),H600/1500,IF(AND(H600&gt;=750,H600&lt;1000,I600&lt;Barem!$N$23),H600/1500,IF(AND(H600&gt;=1000,H600&lt;1500,I600&lt;Barem!$N$24),H600/1500,IF(AND(H600&gt;=1500,H600&lt;2000,I600&lt;Barem!$N$25),H600/1500,IF(AND(H600&gt;=2000,H600&lt;3000,I600&lt;Barem!$N$26),H600/1500,IF(AND(H600&gt;=3000,I600&lt;Barem!$N$27),H600/1500,0))))))))</f>
        <v>0.70199999999999996</v>
      </c>
      <c r="R600" s="19">
        <f>IF(D600&gt;21,VLOOKUP(D600,Barem!$S$1:$T$141,2,1),0)</f>
        <v>5</v>
      </c>
      <c r="S600" s="102">
        <f>IF(D600&lt;1,0,IF(B600="F",VLOOKUP(I600,Barem!$W$2:$Y$13,2,1),VLOOKUP(I600,Barem!$W$14:$Y$25,2,1)))</f>
        <v>0</v>
      </c>
      <c r="T600" s="19">
        <f>VLOOKUP(A600,Participanti!A:C,3,0)</f>
        <v>0</v>
      </c>
      <c r="U600" s="17">
        <f t="shared" si="101"/>
        <v>8.827</v>
      </c>
      <c r="V600" s="49"/>
      <c r="W600" s="146" t="s">
        <v>557</v>
      </c>
      <c r="X600" s="104">
        <f t="shared" si="98"/>
        <v>5</v>
      </c>
      <c r="Y600" s="63">
        <f t="shared" si="99"/>
        <v>1</v>
      </c>
      <c r="Z600" s="103" t="str">
        <f>VLOOKUP(A600,Participanti!A:E,5,0)</f>
        <v>Bronze</v>
      </c>
    </row>
    <row r="601" spans="1:26" x14ac:dyDescent="0.2">
      <c r="A601" s="42" t="s">
        <v>173</v>
      </c>
      <c r="B601" s="1" t="str">
        <f>VLOOKUP(A601,Participanti!A:B,2,0)</f>
        <v>M</v>
      </c>
      <c r="C601" s="61">
        <v>10</v>
      </c>
      <c r="D601" s="43">
        <v>20.36</v>
      </c>
      <c r="E601" s="44">
        <v>6.8310185185185182E-2</v>
      </c>
      <c r="F601" s="44">
        <v>7.9351851851851854E-2</v>
      </c>
      <c r="G601" s="59">
        <f t="shared" si="100"/>
        <v>7.3831018518518518E-2</v>
      </c>
      <c r="H601" s="45">
        <v>32</v>
      </c>
      <c r="I601" s="11">
        <f t="shared" si="102"/>
        <v>3.6262779233064107E-3</v>
      </c>
      <c r="J601" s="31">
        <f t="shared" si="103"/>
        <v>4.8476190476190473</v>
      </c>
      <c r="K601" s="31">
        <f>IF(J601=0,0,IF(B601="F",VLOOKUP(I601,Barem!$G$2:$H$16,2,1),VLOOKUP(I601,Barem!$G$17:$H$31,2,1)))</f>
        <v>3.75</v>
      </c>
      <c r="L601" s="43">
        <v>0.75</v>
      </c>
      <c r="M601" s="93" t="s">
        <v>82</v>
      </c>
      <c r="N601" s="10">
        <f t="shared" ref="N601:P651" si="104">IF($M601=N$1,50%,25%)</f>
        <v>0.5</v>
      </c>
      <c r="O601" s="10">
        <f t="shared" si="104"/>
        <v>0.25</v>
      </c>
      <c r="P601" s="10">
        <f t="shared" si="104"/>
        <v>0.25</v>
      </c>
      <c r="Q601" s="33">
        <f>IF(B601="M",IF(AND(H601&gt;=200,H601&lt;500,I601&lt;Barem!$M$21),H601/1500,IF(AND(H601&gt;=500,H601&lt;750,I601&lt;Barem!$M$22),H601/1500,IF(AND(H601&gt;=750,H601&lt;1000,I601&lt;Barem!$M$23),H601/1500,IF(AND(H601&gt;=1000,H601&lt;1500,I601&lt;Barem!$M$24),H601/1500,IF(AND(H601&gt;=1500,H601&lt;2000,I601&lt;Barem!$M$25),H601/1500,IF(AND(H601&gt;=2000,H601&lt;3000,I601&lt;Barem!$M$26),H601/1500,IF(AND(H601&gt;=3000,I601&lt;Barem!$M$27),H601/1500,0))))))),IF(AND(H601&gt;=200,H601&lt;500,I601&lt;Barem!$N$21),H601/1500,IF(AND(H601&gt;=500,H601&lt;750,I601&lt;Barem!$N$22),H601/1500,IF(AND(H601&gt;=750,H601&lt;1000,I601&lt;Barem!$N$23),H601/1500,IF(AND(H601&gt;=1000,H601&lt;1500,I601&lt;Barem!$N$24),H601/1500,IF(AND(H601&gt;=1500,H601&lt;2000,I601&lt;Barem!$N$25),H601/1500,IF(AND(H601&gt;=2000,H601&lt;3000,I601&lt;Barem!$N$26),H601/1500,IF(AND(H601&gt;=3000,I601&lt;Barem!$N$27),H601/1500,0))))))))</f>
        <v>0</v>
      </c>
      <c r="R601" s="19">
        <f>IF(D601&gt;21,VLOOKUP(D601,Barem!$S$1:$T$141,2,1),0)</f>
        <v>0</v>
      </c>
      <c r="S601" s="102">
        <f>IF(D601&lt;1,0,IF(B601="F",VLOOKUP(I601,Barem!$W$2:$Y$13,2,1),VLOOKUP(I601,Barem!$W$14:$Y$25,2,1)))</f>
        <v>0</v>
      </c>
      <c r="T601" s="19">
        <f>VLOOKUP(A601,Participanti!A:C,3,0)</f>
        <v>0</v>
      </c>
      <c r="U601" s="17">
        <f t="shared" si="101"/>
        <v>3.5488095238095236</v>
      </c>
      <c r="V601" s="49"/>
      <c r="W601" s="146"/>
      <c r="X601" s="104">
        <f t="shared" si="98"/>
        <v>5</v>
      </c>
      <c r="Y601" s="63">
        <f t="shared" si="99"/>
        <v>1</v>
      </c>
      <c r="Z601" s="103" t="str">
        <f>VLOOKUP(A601,Participanti!A:E,5,0)</f>
        <v>Bronze</v>
      </c>
    </row>
    <row r="602" spans="1:26" x14ac:dyDescent="0.2">
      <c r="A602" s="42" t="s">
        <v>180</v>
      </c>
      <c r="B602" s="1" t="str">
        <f>VLOOKUP(A602,Participanti!A:B,2,0)</f>
        <v>M</v>
      </c>
      <c r="C602" s="61">
        <v>10</v>
      </c>
      <c r="D602" s="43">
        <v>5.0199999999999996</v>
      </c>
      <c r="E602" s="44">
        <v>1.9039351851851852E-2</v>
      </c>
      <c r="F602" s="44">
        <v>1.9178240740740742E-2</v>
      </c>
      <c r="G602" s="59">
        <f t="shared" si="100"/>
        <v>1.9108796296296297E-2</v>
      </c>
      <c r="H602" s="45">
        <v>7</v>
      </c>
      <c r="I602" s="11">
        <f t="shared" si="102"/>
        <v>3.8065331267522506E-3</v>
      </c>
      <c r="J602" s="31">
        <f t="shared" si="103"/>
        <v>1.195238095238095</v>
      </c>
      <c r="K602" s="31">
        <f>IF(J602=0,0,IF(B602="F",VLOOKUP(I602,Barem!$G$2:$H$16,2,1),VLOOKUP(I602,Barem!$G$17:$H$31,2,1)))</f>
        <v>3.5</v>
      </c>
      <c r="L602" s="43">
        <v>1.25</v>
      </c>
      <c r="M602" s="93" t="s">
        <v>80</v>
      </c>
      <c r="N602" s="10">
        <f t="shared" si="104"/>
        <v>0.25</v>
      </c>
      <c r="O602" s="10">
        <f t="shared" si="104"/>
        <v>0.5</v>
      </c>
      <c r="P602" s="10">
        <f t="shared" si="104"/>
        <v>0.25</v>
      </c>
      <c r="Q602" s="33">
        <f>IF(B602="M",IF(AND(H602&gt;=200,H602&lt;500,I602&lt;Barem!$M$21),H602/1500,IF(AND(H602&gt;=500,H602&lt;750,I602&lt;Barem!$M$22),H602/1500,IF(AND(H602&gt;=750,H602&lt;1000,I602&lt;Barem!$M$23),H602/1500,IF(AND(H602&gt;=1000,H602&lt;1500,I602&lt;Barem!$M$24),H602/1500,IF(AND(H602&gt;=1500,H602&lt;2000,I602&lt;Barem!$M$25),H602/1500,IF(AND(H602&gt;=2000,H602&lt;3000,I602&lt;Barem!$M$26),H602/1500,IF(AND(H602&gt;=3000,I602&lt;Barem!$M$27),H602/1500,0))))))),IF(AND(H602&gt;=200,H602&lt;500,I602&lt;Barem!$N$21),H602/1500,IF(AND(H602&gt;=500,H602&lt;750,I602&lt;Barem!$N$22),H602/1500,IF(AND(H602&gt;=750,H602&lt;1000,I602&lt;Barem!$N$23),H602/1500,IF(AND(H602&gt;=1000,H602&lt;1500,I602&lt;Barem!$N$24),H602/1500,IF(AND(H602&gt;=1500,H602&lt;2000,I602&lt;Barem!$N$25),H602/1500,IF(AND(H602&gt;=2000,H602&lt;3000,I602&lt;Barem!$N$26),H602/1500,IF(AND(H602&gt;=3000,I602&lt;Barem!$N$27),H602/1500,0))))))))</f>
        <v>0</v>
      </c>
      <c r="R602" s="19">
        <f>IF(D602&gt;21,VLOOKUP(D602,Barem!$S$1:$T$141,2,1),0)</f>
        <v>0</v>
      </c>
      <c r="S602" s="102">
        <f>IF(D602&lt;1,0,IF(B602="F",VLOOKUP(I602,Barem!$W$2:$Y$13,2,1),VLOOKUP(I602,Barem!$W$14:$Y$25,2,1)))</f>
        <v>0</v>
      </c>
      <c r="T602" s="19">
        <f>VLOOKUP(A602,Participanti!A:C,3,0)</f>
        <v>0</v>
      </c>
      <c r="U602" s="17">
        <f t="shared" si="101"/>
        <v>2.3613095238095236</v>
      </c>
      <c r="V602" s="49"/>
      <c r="W602" s="146"/>
      <c r="X602" s="104">
        <f t="shared" si="98"/>
        <v>5</v>
      </c>
      <c r="Y602" s="63">
        <f t="shared" si="99"/>
        <v>1</v>
      </c>
      <c r="Z602" s="103" t="str">
        <f>VLOOKUP(A602,Participanti!A:E,5,0)</f>
        <v>Bronze</v>
      </c>
    </row>
    <row r="603" spans="1:26" x14ac:dyDescent="0.2">
      <c r="A603" s="42" t="s">
        <v>186</v>
      </c>
      <c r="B603" s="1" t="str">
        <f>VLOOKUP(A603,Participanti!A:B,2,0)</f>
        <v>M</v>
      </c>
      <c r="C603" s="61">
        <v>10</v>
      </c>
      <c r="D603" s="43">
        <v>12</v>
      </c>
      <c r="E603" s="44">
        <v>3.4212962962962966E-2</v>
      </c>
      <c r="F603" s="44">
        <v>3.4212962962962966E-2</v>
      </c>
      <c r="G603" s="59">
        <f t="shared" si="100"/>
        <v>3.4212962962962966E-2</v>
      </c>
      <c r="H603" s="45">
        <v>56</v>
      </c>
      <c r="I603" s="11">
        <f t="shared" si="102"/>
        <v>2.8510802469135805E-3</v>
      </c>
      <c r="J603" s="31">
        <f t="shared" si="103"/>
        <v>2.8571428571428572</v>
      </c>
      <c r="K603" s="31">
        <f>IF(J603=0,0,IF(B603="F",VLOOKUP(I603,Barem!$G$2:$H$16,2,1),VLOOKUP(I603,Barem!$G$17:$H$31,2,1)))</f>
        <v>4.75</v>
      </c>
      <c r="L603" s="43">
        <v>0.25</v>
      </c>
      <c r="M603" s="93" t="s">
        <v>80</v>
      </c>
      <c r="N603" s="10">
        <f t="shared" si="104"/>
        <v>0.25</v>
      </c>
      <c r="O603" s="10">
        <f t="shared" si="104"/>
        <v>0.5</v>
      </c>
      <c r="P603" s="10">
        <f t="shared" si="104"/>
        <v>0.25</v>
      </c>
      <c r="Q603" s="33">
        <f>IF(B603="M",IF(AND(H603&gt;=200,H603&lt;500,I603&lt;Barem!$M$21),H603/1500,IF(AND(H603&gt;=500,H603&lt;750,I603&lt;Barem!$M$22),H603/1500,IF(AND(H603&gt;=750,H603&lt;1000,I603&lt;Barem!$M$23),H603/1500,IF(AND(H603&gt;=1000,H603&lt;1500,I603&lt;Barem!$M$24),H603/1500,IF(AND(H603&gt;=1500,H603&lt;2000,I603&lt;Barem!$M$25),H603/1500,IF(AND(H603&gt;=2000,H603&lt;3000,I603&lt;Barem!$M$26),H603/1500,IF(AND(H603&gt;=3000,I603&lt;Barem!$M$27),H603/1500,0))))))),IF(AND(H603&gt;=200,H603&lt;500,I603&lt;Barem!$N$21),H603/1500,IF(AND(H603&gt;=500,H603&lt;750,I603&lt;Barem!$N$22),H603/1500,IF(AND(H603&gt;=750,H603&lt;1000,I603&lt;Barem!$N$23),H603/1500,IF(AND(H603&gt;=1000,H603&lt;1500,I603&lt;Barem!$N$24),H603/1500,IF(AND(H603&gt;=1500,H603&lt;2000,I603&lt;Barem!$N$25),H603/1500,IF(AND(H603&gt;=2000,H603&lt;3000,I603&lt;Barem!$N$26),H603/1500,IF(AND(H603&gt;=3000,I603&lt;Barem!$N$27),H603/1500,0))))))))</f>
        <v>0</v>
      </c>
      <c r="R603" s="19">
        <f>IF(D603&gt;21,VLOOKUP(D603,Barem!$S$1:$T$141,2,1),0)</f>
        <v>0</v>
      </c>
      <c r="S603" s="102">
        <f>IF(D603&lt;1,0,IF(B603="F",VLOOKUP(I603,Barem!$W$2:$Y$13,2,1),VLOOKUP(I603,Barem!$W$14:$Y$25,2,1)))</f>
        <v>0</v>
      </c>
      <c r="T603" s="19">
        <f>VLOOKUP(A603,Participanti!A:C,3,0)</f>
        <v>0</v>
      </c>
      <c r="U603" s="17">
        <f t="shared" si="101"/>
        <v>3.1517857142857144</v>
      </c>
      <c r="V603" s="49"/>
      <c r="W603" s="146"/>
      <c r="X603" s="104">
        <f t="shared" si="98"/>
        <v>5</v>
      </c>
      <c r="Y603" s="63">
        <f t="shared" si="99"/>
        <v>1</v>
      </c>
      <c r="Z603" s="103" t="str">
        <f>VLOOKUP(A603,Participanti!A:E,5,0)</f>
        <v>Bronze</v>
      </c>
    </row>
    <row r="604" spans="1:26" x14ac:dyDescent="0.2">
      <c r="A604" s="42" t="s">
        <v>312</v>
      </c>
      <c r="B604" s="1" t="str">
        <f>VLOOKUP(A604,Participanti!A:B,2,0)</f>
        <v>M</v>
      </c>
      <c r="C604" s="61">
        <v>10</v>
      </c>
      <c r="D604" s="43">
        <v>9.07</v>
      </c>
      <c r="E604" s="44">
        <v>2.826388888888889E-2</v>
      </c>
      <c r="F604" s="44">
        <v>2.826388888888889E-2</v>
      </c>
      <c r="G604" s="59">
        <f t="shared" si="100"/>
        <v>2.826388888888889E-2</v>
      </c>
      <c r="H604" s="45">
        <v>83</v>
      </c>
      <c r="I604" s="11">
        <f t="shared" ref="I604:I651" si="105">G604/D604</f>
        <v>3.116195026338356E-3</v>
      </c>
      <c r="J604" s="31">
        <f t="shared" ref="J604:J651" si="106">IF(B604="F",IF(D604&lt;2.5,0,IF(D604&gt;19.99,5,D604/4)),IF(D604&lt;3,0, IF(D604&gt;20.99,5,D604/4.2)))</f>
        <v>2.1595238095238094</v>
      </c>
      <c r="K604" s="31">
        <f>IF(J604=0,0,IF(B604="F",VLOOKUP(I604,Barem!$G$2:$H$16,2,1),VLOOKUP(I604,Barem!$G$17:$H$31,2,1)))</f>
        <v>4.5</v>
      </c>
      <c r="L604" s="43">
        <v>0.25</v>
      </c>
      <c r="M604" s="93" t="s">
        <v>80</v>
      </c>
      <c r="N604" s="10">
        <f t="shared" si="104"/>
        <v>0.25</v>
      </c>
      <c r="O604" s="10">
        <f t="shared" si="104"/>
        <v>0.5</v>
      </c>
      <c r="P604" s="10">
        <f t="shared" si="104"/>
        <v>0.25</v>
      </c>
      <c r="Q604" s="33">
        <f>IF(B604="M",IF(AND(H604&gt;=200,H604&lt;500,I604&lt;Barem!$M$21),H604/1500,IF(AND(H604&gt;=500,H604&lt;750,I604&lt;Barem!$M$22),H604/1500,IF(AND(H604&gt;=750,H604&lt;1000,I604&lt;Barem!$M$23),H604/1500,IF(AND(H604&gt;=1000,H604&lt;1500,I604&lt;Barem!$M$24),H604/1500,IF(AND(H604&gt;=1500,H604&lt;2000,I604&lt;Barem!$M$25),H604/1500,IF(AND(H604&gt;=2000,H604&lt;3000,I604&lt;Barem!$M$26),H604/1500,IF(AND(H604&gt;=3000,I604&lt;Barem!$M$27),H604/1500,0))))))),IF(AND(H604&gt;=200,H604&lt;500,I604&lt;Barem!$N$21),H604/1500,IF(AND(H604&gt;=500,H604&lt;750,I604&lt;Barem!$N$22),H604/1500,IF(AND(H604&gt;=750,H604&lt;1000,I604&lt;Barem!$N$23),H604/1500,IF(AND(H604&gt;=1000,H604&lt;1500,I604&lt;Barem!$N$24),H604/1500,IF(AND(H604&gt;=1500,H604&lt;2000,I604&lt;Barem!$N$25),H604/1500,IF(AND(H604&gt;=2000,H604&lt;3000,I604&lt;Barem!$N$26),H604/1500,IF(AND(H604&gt;=3000,I604&lt;Barem!$N$27),H604/1500,0))))))))</f>
        <v>0</v>
      </c>
      <c r="R604" s="19">
        <f>IF(D604&gt;21,VLOOKUP(D604,Barem!$S$1:$T$141,2,1),0)</f>
        <v>0</v>
      </c>
      <c r="S604" s="102">
        <f>IF(D604&lt;1,0,IF(B604="F",VLOOKUP(I604,Barem!$W$2:$Y$13,2,1),VLOOKUP(I604,Barem!$W$14:$Y$25,2,1)))</f>
        <v>0</v>
      </c>
      <c r="T604" s="19">
        <f>VLOOKUP(A604,Participanti!A:C,3,0)</f>
        <v>0</v>
      </c>
      <c r="U604" s="17">
        <f t="shared" si="101"/>
        <v>2.8523809523809525</v>
      </c>
      <c r="V604" s="49"/>
      <c r="W604" s="146"/>
      <c r="X604" s="104">
        <f t="shared" si="98"/>
        <v>5</v>
      </c>
      <c r="Y604" s="63">
        <f t="shared" si="99"/>
        <v>1</v>
      </c>
      <c r="Z604" s="103" t="str">
        <f>VLOOKUP(A604,Participanti!A:E,5,0)</f>
        <v>Bronze</v>
      </c>
    </row>
    <row r="605" spans="1:26" x14ac:dyDescent="0.2">
      <c r="A605" s="42" t="s">
        <v>524</v>
      </c>
      <c r="B605" s="1" t="str">
        <f>VLOOKUP(A605,Participanti!A:B,2,0)</f>
        <v>F</v>
      </c>
      <c r="C605" s="61">
        <v>10</v>
      </c>
      <c r="D605" s="43">
        <v>12</v>
      </c>
      <c r="E605" s="44">
        <v>3.5752314814814813E-2</v>
      </c>
      <c r="F605" s="44">
        <v>6.1423611111111109E-2</v>
      </c>
      <c r="G605" s="59">
        <f t="shared" si="100"/>
        <v>4.8587962962962958E-2</v>
      </c>
      <c r="H605" s="45">
        <v>51</v>
      </c>
      <c r="I605" s="11">
        <f t="shared" si="105"/>
        <v>4.0489969135802462E-3</v>
      </c>
      <c r="J605" s="31">
        <f t="shared" si="106"/>
        <v>3</v>
      </c>
      <c r="K605" s="31">
        <f>IF(J605=0,0,IF(B605="F",VLOOKUP(I605,Barem!$G$2:$H$16,2,1),VLOOKUP(I605,Barem!$G$17:$H$31,2,1)))</f>
        <v>3.5</v>
      </c>
      <c r="L605" s="43">
        <v>2.25</v>
      </c>
      <c r="M605" s="93" t="s">
        <v>80</v>
      </c>
      <c r="N605" s="10">
        <f t="shared" si="104"/>
        <v>0.25</v>
      </c>
      <c r="O605" s="10">
        <f t="shared" si="104"/>
        <v>0.5</v>
      </c>
      <c r="P605" s="10">
        <f t="shared" si="104"/>
        <v>0.25</v>
      </c>
      <c r="Q605" s="33">
        <f>IF(B605="M",IF(AND(H605&gt;=200,H605&lt;500,I605&lt;Barem!$M$21),H605/1500,IF(AND(H605&gt;=500,H605&lt;750,I605&lt;Barem!$M$22),H605/1500,IF(AND(H605&gt;=750,H605&lt;1000,I605&lt;Barem!$M$23),H605/1500,IF(AND(H605&gt;=1000,H605&lt;1500,I605&lt;Barem!$M$24),H605/1500,IF(AND(H605&gt;=1500,H605&lt;2000,I605&lt;Barem!$M$25),H605/1500,IF(AND(H605&gt;=2000,H605&lt;3000,I605&lt;Barem!$M$26),H605/1500,IF(AND(H605&gt;=3000,I605&lt;Barem!$M$27),H605/1500,0))))))),IF(AND(H605&gt;=200,H605&lt;500,I605&lt;Barem!$N$21),H605/1500,IF(AND(H605&gt;=500,H605&lt;750,I605&lt;Barem!$N$22),H605/1500,IF(AND(H605&gt;=750,H605&lt;1000,I605&lt;Barem!$N$23),H605/1500,IF(AND(H605&gt;=1000,H605&lt;1500,I605&lt;Barem!$N$24),H605/1500,IF(AND(H605&gt;=1500,H605&lt;2000,I605&lt;Barem!$N$25),H605/1500,IF(AND(H605&gt;=2000,H605&lt;3000,I605&lt;Barem!$N$26),H605/1500,IF(AND(H605&gt;=3000,I605&lt;Barem!$N$27),H605/1500,0))))))))</f>
        <v>0</v>
      </c>
      <c r="R605" s="19">
        <f>IF(D605&gt;21,VLOOKUP(D605,Barem!$S$1:$T$141,2,1),0)</f>
        <v>0</v>
      </c>
      <c r="S605" s="102">
        <f>IF(D605&lt;1,0,IF(B605="F",VLOOKUP(I605,Barem!$W$2:$Y$13,2,1),VLOOKUP(I605,Barem!$W$14:$Y$25,2,1)))</f>
        <v>0</v>
      </c>
      <c r="T605" s="19">
        <f>VLOOKUP(A605,Participanti!A:C,3,0)</f>
        <v>0</v>
      </c>
      <c r="U605" s="17">
        <f t="shared" si="101"/>
        <v>3.0625</v>
      </c>
      <c r="V605" s="49"/>
      <c r="W605" s="146"/>
      <c r="X605" s="104">
        <f t="shared" si="98"/>
        <v>5</v>
      </c>
      <c r="Y605" s="63">
        <f t="shared" si="99"/>
        <v>1</v>
      </c>
      <c r="Z605" s="103" t="str">
        <f>VLOOKUP(A605,Participanti!A:E,5,0)</f>
        <v>Bronze</v>
      </c>
    </row>
    <row r="606" spans="1:26" x14ac:dyDescent="0.2">
      <c r="A606" s="42" t="s">
        <v>205</v>
      </c>
      <c r="B606" s="1" t="str">
        <f>VLOOKUP(A606,Participanti!A:B,2,0)</f>
        <v>M</v>
      </c>
      <c r="C606" s="61">
        <v>10</v>
      </c>
      <c r="D606" s="43">
        <v>8.0500000000000007</v>
      </c>
      <c r="E606" s="44">
        <v>3.1261574074074074E-2</v>
      </c>
      <c r="F606" s="44">
        <v>3.1504629629629632E-2</v>
      </c>
      <c r="G606" s="59">
        <f t="shared" si="100"/>
        <v>3.138310185185185E-2</v>
      </c>
      <c r="H606" s="45">
        <v>76</v>
      </c>
      <c r="I606" s="11">
        <f t="shared" si="105"/>
        <v>3.8985219691741423E-3</v>
      </c>
      <c r="J606" s="31">
        <f t="shared" si="106"/>
        <v>1.9166666666666667</v>
      </c>
      <c r="K606" s="31">
        <f>IF(J606=0,0,IF(B606="F",VLOOKUP(I606,Barem!$G$2:$H$16,2,1),VLOOKUP(I606,Barem!$G$17:$H$31,2,1)))</f>
        <v>3.25</v>
      </c>
      <c r="L606" s="43">
        <v>0.75</v>
      </c>
      <c r="M606" s="93" t="s">
        <v>82</v>
      </c>
      <c r="N606" s="10">
        <f t="shared" si="104"/>
        <v>0.5</v>
      </c>
      <c r="O606" s="10">
        <f t="shared" si="104"/>
        <v>0.25</v>
      </c>
      <c r="P606" s="10">
        <f t="shared" si="104"/>
        <v>0.25</v>
      </c>
      <c r="Q606" s="33">
        <f>IF(B606="M",IF(AND(H606&gt;=200,H606&lt;500,I606&lt;Barem!$M$21),H606/1500,IF(AND(H606&gt;=500,H606&lt;750,I606&lt;Barem!$M$22),H606/1500,IF(AND(H606&gt;=750,H606&lt;1000,I606&lt;Barem!$M$23),H606/1500,IF(AND(H606&gt;=1000,H606&lt;1500,I606&lt;Barem!$M$24),H606/1500,IF(AND(H606&gt;=1500,H606&lt;2000,I606&lt;Barem!$M$25),H606/1500,IF(AND(H606&gt;=2000,H606&lt;3000,I606&lt;Barem!$M$26),H606/1500,IF(AND(H606&gt;=3000,I606&lt;Barem!$M$27),H606/1500,0))))))),IF(AND(H606&gt;=200,H606&lt;500,I606&lt;Barem!$N$21),H606/1500,IF(AND(H606&gt;=500,H606&lt;750,I606&lt;Barem!$N$22),H606/1500,IF(AND(H606&gt;=750,H606&lt;1000,I606&lt;Barem!$N$23),H606/1500,IF(AND(H606&gt;=1000,H606&lt;1500,I606&lt;Barem!$N$24),H606/1500,IF(AND(H606&gt;=1500,H606&lt;2000,I606&lt;Barem!$N$25),H606/1500,IF(AND(H606&gt;=2000,H606&lt;3000,I606&lt;Barem!$N$26),H606/1500,IF(AND(H606&gt;=3000,I606&lt;Barem!$N$27),H606/1500,0))))))))</f>
        <v>0</v>
      </c>
      <c r="R606" s="19">
        <f>IF(D606&gt;21,VLOOKUP(D606,Barem!$S$1:$T$141,2,1),0)</f>
        <v>0</v>
      </c>
      <c r="S606" s="102">
        <f>IF(D606&lt;1,0,IF(B606="F",VLOOKUP(I606,Barem!$W$2:$Y$13,2,1),VLOOKUP(I606,Barem!$W$14:$Y$25,2,1)))</f>
        <v>0</v>
      </c>
      <c r="T606" s="19">
        <f>VLOOKUP(A606,Participanti!A:C,3,0)</f>
        <v>0</v>
      </c>
      <c r="U606" s="17">
        <f t="shared" si="101"/>
        <v>1.9583333333333335</v>
      </c>
      <c r="V606" s="49"/>
      <c r="W606" s="146"/>
      <c r="X606" s="104">
        <f t="shared" si="98"/>
        <v>4</v>
      </c>
      <c r="Y606" s="63">
        <f t="shared" si="99"/>
        <v>1</v>
      </c>
      <c r="Z606" s="103" t="str">
        <f>VLOOKUP(A606,Participanti!A:E,5,0)</f>
        <v>Bronze</v>
      </c>
    </row>
    <row r="607" spans="1:26" x14ac:dyDescent="0.2">
      <c r="A607" s="42" t="s">
        <v>347</v>
      </c>
      <c r="B607" s="1" t="str">
        <f>VLOOKUP(A607,Participanti!A:B,2,0)</f>
        <v>M</v>
      </c>
      <c r="C607" s="61">
        <v>10</v>
      </c>
      <c r="D607" s="43">
        <v>21</v>
      </c>
      <c r="E607" s="44">
        <v>7.9594907407407406E-2</v>
      </c>
      <c r="F607" s="44">
        <v>7.9895833333333333E-2</v>
      </c>
      <c r="G607" s="59">
        <f t="shared" si="100"/>
        <v>7.9745370370370369E-2</v>
      </c>
      <c r="H607" s="45">
        <v>733</v>
      </c>
      <c r="I607" s="11">
        <f t="shared" si="105"/>
        <v>3.7973985890652558E-3</v>
      </c>
      <c r="J607" s="31">
        <f t="shared" si="106"/>
        <v>5</v>
      </c>
      <c r="K607" s="31">
        <f>IF(J607=0,0,IF(B607="F",VLOOKUP(I607,Barem!$G$2:$H$16,2,1),VLOOKUP(I607,Barem!$G$17:$H$31,2,1)))</f>
        <v>3.5</v>
      </c>
      <c r="L607" s="43">
        <v>2.75</v>
      </c>
      <c r="M607" s="93" t="s">
        <v>82</v>
      </c>
      <c r="N607" s="10">
        <f t="shared" si="104"/>
        <v>0.5</v>
      </c>
      <c r="O607" s="10">
        <f t="shared" si="104"/>
        <v>0.25</v>
      </c>
      <c r="P607" s="10">
        <f t="shared" si="104"/>
        <v>0.25</v>
      </c>
      <c r="Q607" s="33">
        <f>IF(B607="M",IF(AND(H607&gt;=200,H607&lt;500,I607&lt;Barem!$M$21),H607/1500,IF(AND(H607&gt;=500,H607&lt;750,I607&lt;Barem!$M$22),H607/1500,IF(AND(H607&gt;=750,H607&lt;1000,I607&lt;Barem!$M$23),H607/1500,IF(AND(H607&gt;=1000,H607&lt;1500,I607&lt;Barem!$M$24),H607/1500,IF(AND(H607&gt;=1500,H607&lt;2000,I607&lt;Barem!$M$25),H607/1500,IF(AND(H607&gt;=2000,H607&lt;3000,I607&lt;Barem!$M$26),H607/1500,IF(AND(H607&gt;=3000,I607&lt;Barem!$M$27),H607/1500,0))))))),IF(AND(H607&gt;=200,H607&lt;500,I607&lt;Barem!$N$21),H607/1500,IF(AND(H607&gt;=500,H607&lt;750,I607&lt;Barem!$N$22),H607/1500,IF(AND(H607&gt;=750,H607&lt;1000,I607&lt;Barem!$N$23),H607/1500,IF(AND(H607&gt;=1000,H607&lt;1500,I607&lt;Barem!$N$24),H607/1500,IF(AND(H607&gt;=1500,H607&lt;2000,I607&lt;Barem!$N$25),H607/1500,IF(AND(H607&gt;=2000,H607&lt;3000,I607&lt;Barem!$N$26),H607/1500,IF(AND(H607&gt;=3000,I607&lt;Barem!$N$27),H607/1500,0))))))))</f>
        <v>0.48866666666666669</v>
      </c>
      <c r="R607" s="19">
        <f>IF(D607&gt;21,VLOOKUP(D607,Barem!$S$1:$T$141,2,1),0)</f>
        <v>0</v>
      </c>
      <c r="S607" s="102">
        <f>IF(D607&lt;1,0,IF(B607="F",VLOOKUP(I607,Barem!$W$2:$Y$13,2,1),VLOOKUP(I607,Barem!$W$14:$Y$25,2,1)))</f>
        <v>0</v>
      </c>
      <c r="T607" s="19">
        <f>VLOOKUP(A607,Participanti!A:C,3,0)</f>
        <v>0</v>
      </c>
      <c r="U607" s="17">
        <f t="shared" si="101"/>
        <v>4.551166666666667</v>
      </c>
      <c r="V607" s="49"/>
      <c r="W607" s="146"/>
      <c r="X607" s="104">
        <f t="shared" si="98"/>
        <v>5</v>
      </c>
      <c r="Y607" s="63">
        <f t="shared" si="99"/>
        <v>1</v>
      </c>
      <c r="Z607" s="103" t="str">
        <f>VLOOKUP(A607,Participanti!A:E,5,0)</f>
        <v>Bronze</v>
      </c>
    </row>
    <row r="608" spans="1:26" x14ac:dyDescent="0.2">
      <c r="A608" s="42" t="s">
        <v>523</v>
      </c>
      <c r="B608" s="1" t="str">
        <f>VLOOKUP(A608,Participanti!A:B,2,0)</f>
        <v>M</v>
      </c>
      <c r="C608" s="61">
        <v>10</v>
      </c>
      <c r="D608" s="43">
        <v>41.15</v>
      </c>
      <c r="E608" s="44">
        <v>0.26760416666666664</v>
      </c>
      <c r="F608" s="44">
        <v>0.32734953703703706</v>
      </c>
      <c r="G608" s="59">
        <f t="shared" si="100"/>
        <v>0.29747685185185185</v>
      </c>
      <c r="H608" s="45">
        <v>2125</v>
      </c>
      <c r="I608" s="11">
        <f t="shared" si="105"/>
        <v>7.2290850996804823E-3</v>
      </c>
      <c r="J608" s="31">
        <f t="shared" si="106"/>
        <v>5</v>
      </c>
      <c r="K608" s="31">
        <f>IF(J608=0,0,IF(B608="F",VLOOKUP(I608,Barem!$G$2:$H$16,2,1),VLOOKUP(I608,Barem!$G$17:$H$31,2,1)))</f>
        <v>0</v>
      </c>
      <c r="L608" s="43">
        <v>3.25</v>
      </c>
      <c r="M608" s="93" t="s">
        <v>82</v>
      </c>
      <c r="N608" s="10">
        <f t="shared" si="104"/>
        <v>0.5</v>
      </c>
      <c r="O608" s="10">
        <f t="shared" si="104"/>
        <v>0.25</v>
      </c>
      <c r="P608" s="10">
        <f t="shared" si="104"/>
        <v>0.25</v>
      </c>
      <c r="Q608" s="33">
        <f>IF(B608="M",IF(AND(H608&gt;=200,H608&lt;500,I608&lt;Barem!$M$21),H608/1500,IF(AND(H608&gt;=500,H608&lt;750,I608&lt;Barem!$M$22),H608/1500,IF(AND(H608&gt;=750,H608&lt;1000,I608&lt;Barem!$M$23),H608/1500,IF(AND(H608&gt;=1000,H608&lt;1500,I608&lt;Barem!$M$24),H608/1500,IF(AND(H608&gt;=1500,H608&lt;2000,I608&lt;Barem!$M$25),H608/1500,IF(AND(H608&gt;=2000,H608&lt;3000,I608&lt;Barem!$M$26),H608/1500,IF(AND(H608&gt;=3000,I608&lt;Barem!$M$27),H608/1500,0))))))),IF(AND(H608&gt;=200,H608&lt;500,I608&lt;Barem!$N$21),H608/1500,IF(AND(H608&gt;=500,H608&lt;750,I608&lt;Barem!$N$22),H608/1500,IF(AND(H608&gt;=750,H608&lt;1000,I608&lt;Barem!$N$23),H608/1500,IF(AND(H608&gt;=1000,H608&lt;1500,I608&lt;Barem!$N$24),H608/1500,IF(AND(H608&gt;=1500,H608&lt;2000,I608&lt;Barem!$N$25),H608/1500,IF(AND(H608&gt;=2000,H608&lt;3000,I608&lt;Barem!$N$26),H608/1500,IF(AND(H608&gt;=3000,I608&lt;Barem!$N$27),H608/1500,0))))))))</f>
        <v>1.4166666666666667</v>
      </c>
      <c r="R608" s="19">
        <f>IF(D608&gt;21,VLOOKUP(D608,Barem!$S$1:$T$141,2,1),0)</f>
        <v>1</v>
      </c>
      <c r="S608" s="102">
        <f>IF(D608&lt;1,0,IF(B608="F",VLOOKUP(I608,Barem!$W$2:$Y$13,2,1),VLOOKUP(I608,Barem!$W$14:$Y$25,2,1)))</f>
        <v>0</v>
      </c>
      <c r="T608" s="19">
        <f>VLOOKUP(A608,Participanti!A:C,3,0)</f>
        <v>0</v>
      </c>
      <c r="U608" s="17">
        <f t="shared" si="101"/>
        <v>5.729166666666667</v>
      </c>
      <c r="V608" s="49"/>
      <c r="W608" s="146"/>
      <c r="X608" s="104">
        <f t="shared" si="98"/>
        <v>5</v>
      </c>
      <c r="Y608" s="63">
        <f t="shared" si="99"/>
        <v>1</v>
      </c>
      <c r="Z608" s="103" t="str">
        <f>VLOOKUP(A608,Participanti!A:E,5,0)</f>
        <v>Bronze</v>
      </c>
    </row>
    <row r="609" spans="1:26" x14ac:dyDescent="0.2">
      <c r="A609" s="42" t="s">
        <v>468</v>
      </c>
      <c r="B609" s="1" t="str">
        <f>VLOOKUP(A609,Participanti!A:B,2,0)</f>
        <v>M</v>
      </c>
      <c r="C609" s="61">
        <v>10</v>
      </c>
      <c r="D609" s="43">
        <v>21.14</v>
      </c>
      <c r="E609" s="44">
        <v>7.9270833333333332E-2</v>
      </c>
      <c r="F609" s="44">
        <v>7.9270833333333332E-2</v>
      </c>
      <c r="G609" s="59">
        <f t="shared" si="100"/>
        <v>7.9270833333333332E-2</v>
      </c>
      <c r="H609" s="45">
        <v>32</v>
      </c>
      <c r="I609" s="11">
        <f t="shared" si="105"/>
        <v>3.7498029012929673E-3</v>
      </c>
      <c r="J609" s="31">
        <f t="shared" si="106"/>
        <v>5</v>
      </c>
      <c r="K609" s="31">
        <f>IF(J609=0,0,IF(B609="F",VLOOKUP(I609,Barem!$G$2:$H$16,2,1),VLOOKUP(I609,Barem!$G$17:$H$31,2,1)))</f>
        <v>3.5</v>
      </c>
      <c r="L609" s="43">
        <v>1.25</v>
      </c>
      <c r="M609" s="93" t="s">
        <v>83</v>
      </c>
      <c r="N609" s="10">
        <f t="shared" si="104"/>
        <v>0.25</v>
      </c>
      <c r="O609" s="10">
        <f t="shared" si="104"/>
        <v>0.25</v>
      </c>
      <c r="P609" s="10">
        <f t="shared" si="104"/>
        <v>0.5</v>
      </c>
      <c r="Q609" s="33">
        <f>IF(B609="M",IF(AND(H609&gt;=200,H609&lt;500,I609&lt;Barem!$M$21),H609/1500,IF(AND(H609&gt;=500,H609&lt;750,I609&lt;Barem!$M$22),H609/1500,IF(AND(H609&gt;=750,H609&lt;1000,I609&lt;Barem!$M$23),H609/1500,IF(AND(H609&gt;=1000,H609&lt;1500,I609&lt;Barem!$M$24),H609/1500,IF(AND(H609&gt;=1500,H609&lt;2000,I609&lt;Barem!$M$25),H609/1500,IF(AND(H609&gt;=2000,H609&lt;3000,I609&lt;Barem!$M$26),H609/1500,IF(AND(H609&gt;=3000,I609&lt;Barem!$M$27),H609/1500,0))))))),IF(AND(H609&gt;=200,H609&lt;500,I609&lt;Barem!$N$21),H609/1500,IF(AND(H609&gt;=500,H609&lt;750,I609&lt;Barem!$N$22),H609/1500,IF(AND(H609&gt;=750,H609&lt;1000,I609&lt;Barem!$N$23),H609/1500,IF(AND(H609&gt;=1000,H609&lt;1500,I609&lt;Barem!$N$24),H609/1500,IF(AND(H609&gt;=1500,H609&lt;2000,I609&lt;Barem!$N$25),H609/1500,IF(AND(H609&gt;=2000,H609&lt;3000,I609&lt;Barem!$N$26),H609/1500,IF(AND(H609&gt;=3000,I609&lt;Barem!$N$27),H609/1500,0))))))))</f>
        <v>0</v>
      </c>
      <c r="R609" s="19">
        <f>IF(D609&gt;21,VLOOKUP(D609,Barem!$S$1:$T$141,2,1),0)</f>
        <v>0</v>
      </c>
      <c r="S609" s="102">
        <f>IF(D609&lt;1,0,IF(B609="F",VLOOKUP(I609,Barem!$W$2:$Y$13,2,1),VLOOKUP(I609,Barem!$W$14:$Y$25,2,1)))</f>
        <v>0</v>
      </c>
      <c r="T609" s="19">
        <f>VLOOKUP(A609,Participanti!A:C,3,0)</f>
        <v>0</v>
      </c>
      <c r="U609" s="17">
        <f t="shared" si="101"/>
        <v>2.75</v>
      </c>
      <c r="V609" s="49"/>
      <c r="W609" s="146"/>
      <c r="X609" s="104">
        <f t="shared" si="98"/>
        <v>5</v>
      </c>
      <c r="Y609" s="63">
        <f t="shared" si="99"/>
        <v>1</v>
      </c>
      <c r="Z609" s="103" t="str">
        <f>VLOOKUP(A609,Participanti!A:E,5,0)</f>
        <v>Bronze</v>
      </c>
    </row>
    <row r="610" spans="1:26" x14ac:dyDescent="0.2">
      <c r="A610" s="42" t="s">
        <v>250</v>
      </c>
      <c r="B610" s="1" t="str">
        <f>VLOOKUP(A610,Participanti!A:B,2,0)</f>
        <v>F</v>
      </c>
      <c r="C610" s="61">
        <v>10</v>
      </c>
      <c r="D610" s="43">
        <v>20.69</v>
      </c>
      <c r="E610" s="44">
        <v>0.10400462962962963</v>
      </c>
      <c r="F610" s="44">
        <v>0.10511574074074075</v>
      </c>
      <c r="G610" s="59">
        <f t="shared" si="100"/>
        <v>0.10456018518518519</v>
      </c>
      <c r="H610" s="45">
        <v>711</v>
      </c>
      <c r="I610" s="11">
        <f t="shared" si="105"/>
        <v>5.0536580563163448E-3</v>
      </c>
      <c r="J610" s="31">
        <f t="shared" si="106"/>
        <v>5</v>
      </c>
      <c r="K610" s="31">
        <f>IF(J610=0,0,IF(B610="F",VLOOKUP(I610,Barem!$G$2:$H$16,2,1),VLOOKUP(I610,Barem!$G$17:$H$31,2,1)))</f>
        <v>1</v>
      </c>
      <c r="L610" s="43">
        <v>0.75</v>
      </c>
      <c r="M610" s="93" t="s">
        <v>82</v>
      </c>
      <c r="N610" s="10">
        <f t="shared" si="104"/>
        <v>0.5</v>
      </c>
      <c r="O610" s="10">
        <f t="shared" si="104"/>
        <v>0.25</v>
      </c>
      <c r="P610" s="10">
        <f t="shared" si="104"/>
        <v>0.25</v>
      </c>
      <c r="Q610" s="33">
        <f>IF(B610="M",IF(AND(H610&gt;=200,H610&lt;500,I610&lt;Barem!$M$21),H610/1500,IF(AND(H610&gt;=500,H610&lt;750,I610&lt;Barem!$M$22),H610/1500,IF(AND(H610&gt;=750,H610&lt;1000,I610&lt;Barem!$M$23),H610/1500,IF(AND(H610&gt;=1000,H610&lt;1500,I610&lt;Barem!$M$24),H610/1500,IF(AND(H610&gt;=1500,H610&lt;2000,I610&lt;Barem!$M$25),H610/1500,IF(AND(H610&gt;=2000,H610&lt;3000,I610&lt;Barem!$M$26),H610/1500,IF(AND(H610&gt;=3000,I610&lt;Barem!$M$27),H610/1500,0))))))),IF(AND(H610&gt;=200,H610&lt;500,I610&lt;Barem!$N$21),H610/1500,IF(AND(H610&gt;=500,H610&lt;750,I610&lt;Barem!$N$22),H610/1500,IF(AND(H610&gt;=750,H610&lt;1000,I610&lt;Barem!$N$23),H610/1500,IF(AND(H610&gt;=1000,H610&lt;1500,I610&lt;Barem!$N$24),H610/1500,IF(AND(H610&gt;=1500,H610&lt;2000,I610&lt;Barem!$N$25),H610/1500,IF(AND(H610&gt;=2000,H610&lt;3000,I610&lt;Barem!$N$26),H610/1500,IF(AND(H610&gt;=3000,I610&lt;Barem!$N$27),H610/1500,0))))))))</f>
        <v>0.47399999999999998</v>
      </c>
      <c r="R610" s="19">
        <f>IF(D610&gt;21,VLOOKUP(D610,Barem!$S$1:$T$141,2,1),0)</f>
        <v>0</v>
      </c>
      <c r="S610" s="102">
        <f>IF(D610&lt;1,0,IF(B610="F",VLOOKUP(I610,Barem!$W$2:$Y$13,2,1),VLOOKUP(I610,Barem!$W$14:$Y$25,2,1)))</f>
        <v>0</v>
      </c>
      <c r="T610" s="19">
        <f>VLOOKUP(A610,Participanti!A:C,3,0)</f>
        <v>0</v>
      </c>
      <c r="U610" s="17">
        <f t="shared" si="101"/>
        <v>3.4115000000000002</v>
      </c>
      <c r="V610" s="49"/>
      <c r="W610" s="146"/>
      <c r="X610" s="104">
        <f t="shared" si="98"/>
        <v>5</v>
      </c>
      <c r="Y610" s="63">
        <f t="shared" si="99"/>
        <v>1</v>
      </c>
      <c r="Z610" s="103" t="str">
        <f>VLOOKUP(A610,Participanti!A:E,5,0)</f>
        <v>Bronze</v>
      </c>
    </row>
    <row r="611" spans="1:26" x14ac:dyDescent="0.2">
      <c r="A611" s="42" t="s">
        <v>53</v>
      </c>
      <c r="B611" s="1" t="str">
        <f>VLOOKUP(A611,Participanti!A:B,2,0)</f>
        <v>M</v>
      </c>
      <c r="C611" s="61">
        <v>10</v>
      </c>
      <c r="D611" s="43">
        <v>19.16</v>
      </c>
      <c r="E611" s="44">
        <v>8.4097222222222226E-2</v>
      </c>
      <c r="F611" s="44">
        <v>8.4548611111111116E-2</v>
      </c>
      <c r="G611" s="59">
        <f t="shared" si="100"/>
        <v>8.4322916666666664E-2</v>
      </c>
      <c r="H611" s="45">
        <v>434</v>
      </c>
      <c r="I611" s="11">
        <f t="shared" si="105"/>
        <v>4.4009872999304107E-3</v>
      </c>
      <c r="J611" s="31">
        <f t="shared" si="106"/>
        <v>4.5619047619047617</v>
      </c>
      <c r="K611" s="31">
        <f>IF(J611=0,0,IF(B611="F",VLOOKUP(I611,Barem!$G$2:$H$16,2,1),VLOOKUP(I611,Barem!$G$17:$H$31,2,1)))</f>
        <v>2</v>
      </c>
      <c r="L611" s="43">
        <v>2.5</v>
      </c>
      <c r="M611" s="93" t="s">
        <v>82</v>
      </c>
      <c r="N611" s="10">
        <f t="shared" si="104"/>
        <v>0.5</v>
      </c>
      <c r="O611" s="10">
        <f t="shared" si="104"/>
        <v>0.25</v>
      </c>
      <c r="P611" s="10">
        <f t="shared" si="104"/>
        <v>0.25</v>
      </c>
      <c r="Q611" s="33">
        <f>IF(B611="M",IF(AND(H611&gt;=200,H611&lt;500,I611&lt;Barem!$M$21),H611/1500,IF(AND(H611&gt;=500,H611&lt;750,I611&lt;Barem!$M$22),H611/1500,IF(AND(H611&gt;=750,H611&lt;1000,I611&lt;Barem!$M$23),H611/1500,IF(AND(H611&gt;=1000,H611&lt;1500,I611&lt;Barem!$M$24),H611/1500,IF(AND(H611&gt;=1500,H611&lt;2000,I611&lt;Barem!$M$25),H611/1500,IF(AND(H611&gt;=2000,H611&lt;3000,I611&lt;Barem!$M$26),H611/1500,IF(AND(H611&gt;=3000,I611&lt;Barem!$M$27),H611/1500,0))))))),IF(AND(H611&gt;=200,H611&lt;500,I611&lt;Barem!$N$21),H611/1500,IF(AND(H611&gt;=500,H611&lt;750,I611&lt;Barem!$N$22),H611/1500,IF(AND(H611&gt;=750,H611&lt;1000,I611&lt;Barem!$N$23),H611/1500,IF(AND(H611&gt;=1000,H611&lt;1500,I611&lt;Barem!$N$24),H611/1500,IF(AND(H611&gt;=1500,H611&lt;2000,I611&lt;Barem!$N$25),H611/1500,IF(AND(H611&gt;=2000,H611&lt;3000,I611&lt;Barem!$N$26),H611/1500,IF(AND(H611&gt;=3000,I611&lt;Barem!$N$27),H611/1500,0))))))))</f>
        <v>0.28933333333333333</v>
      </c>
      <c r="R611" s="19">
        <f>IF(D611&gt;21,VLOOKUP(D611,Barem!$S$1:$T$141,2,1),0)</f>
        <v>0</v>
      </c>
      <c r="S611" s="102">
        <f>IF(D611&lt;1,0,IF(B611="F",VLOOKUP(I611,Barem!$W$2:$Y$13,2,1),VLOOKUP(I611,Barem!$W$14:$Y$25,2,1)))</f>
        <v>0</v>
      </c>
      <c r="T611" s="19">
        <f>VLOOKUP(A611,Participanti!A:C,3,0)</f>
        <v>0</v>
      </c>
      <c r="U611" s="17">
        <f t="shared" si="101"/>
        <v>3.6952857142857143</v>
      </c>
      <c r="V611" s="49"/>
      <c r="W611" s="146"/>
      <c r="X611" s="104">
        <f t="shared" si="98"/>
        <v>5</v>
      </c>
      <c r="Y611" s="63">
        <f t="shared" si="99"/>
        <v>1</v>
      </c>
      <c r="Z611" s="103" t="str">
        <f>VLOOKUP(A611,Participanti!A:E,5,0)</f>
        <v>Bronze</v>
      </c>
    </row>
    <row r="612" spans="1:26" x14ac:dyDescent="0.2">
      <c r="A612" s="42" t="s">
        <v>274</v>
      </c>
      <c r="B612" s="1" t="str">
        <f>VLOOKUP(A612,Participanti!A:B,2,0)</f>
        <v>M</v>
      </c>
      <c r="C612" s="61">
        <v>10</v>
      </c>
      <c r="D612" s="43">
        <v>21.33</v>
      </c>
      <c r="E612" s="44">
        <v>0.10605324074074074</v>
      </c>
      <c r="F612" s="44">
        <v>0.1350462962962963</v>
      </c>
      <c r="G612" s="59">
        <f t="shared" si="100"/>
        <v>0.12054976851851852</v>
      </c>
      <c r="H612" s="45">
        <v>445</v>
      </c>
      <c r="I612" s="11">
        <f t="shared" si="105"/>
        <v>5.6516534701602688E-3</v>
      </c>
      <c r="J612" s="31">
        <f t="shared" si="106"/>
        <v>5</v>
      </c>
      <c r="K612" s="31">
        <f>IF(J612=0,0,IF(B612="F",VLOOKUP(I612,Barem!$G$2:$H$16,2,1),VLOOKUP(I612,Barem!$G$17:$H$31,2,1)))</f>
        <v>0</v>
      </c>
      <c r="L612" s="43">
        <v>3.5</v>
      </c>
      <c r="M612" s="93" t="s">
        <v>82</v>
      </c>
      <c r="N612" s="10">
        <f t="shared" si="104"/>
        <v>0.5</v>
      </c>
      <c r="O612" s="10">
        <f t="shared" si="104"/>
        <v>0.25</v>
      </c>
      <c r="P612" s="10">
        <f t="shared" si="104"/>
        <v>0.25</v>
      </c>
      <c r="Q612" s="33">
        <f>IF(B612="M",IF(AND(H612&gt;=200,H612&lt;500,I612&lt;Barem!$M$21),H612/1500,IF(AND(H612&gt;=500,H612&lt;750,I612&lt;Barem!$M$22),H612/1500,IF(AND(H612&gt;=750,H612&lt;1000,I612&lt;Barem!$M$23),H612/1500,IF(AND(H612&gt;=1000,H612&lt;1500,I612&lt;Barem!$M$24),H612/1500,IF(AND(H612&gt;=1500,H612&lt;2000,I612&lt;Barem!$M$25),H612/1500,IF(AND(H612&gt;=2000,H612&lt;3000,I612&lt;Barem!$M$26),H612/1500,IF(AND(H612&gt;=3000,I612&lt;Barem!$M$27),H612/1500,0))))))),IF(AND(H612&gt;=200,H612&lt;500,I612&lt;Barem!$N$21),H612/1500,IF(AND(H612&gt;=500,H612&lt;750,I612&lt;Barem!$N$22),H612/1500,IF(AND(H612&gt;=750,H612&lt;1000,I612&lt;Barem!$N$23),H612/1500,IF(AND(H612&gt;=1000,H612&lt;1500,I612&lt;Barem!$N$24),H612/1500,IF(AND(H612&gt;=1500,H612&lt;2000,I612&lt;Barem!$N$25),H612/1500,IF(AND(H612&gt;=2000,H612&lt;3000,I612&lt;Barem!$N$26),H612/1500,IF(AND(H612&gt;=3000,I612&lt;Barem!$N$27),H612/1500,0))))))))</f>
        <v>0</v>
      </c>
      <c r="R612" s="19">
        <f>IF(D612&gt;21,VLOOKUP(D612,Barem!$S$1:$T$141,2,1),0)</f>
        <v>0</v>
      </c>
      <c r="S612" s="102">
        <f>IF(D612&lt;1,0,IF(B612="F",VLOOKUP(I612,Barem!$W$2:$Y$13,2,1),VLOOKUP(I612,Barem!$W$14:$Y$25,2,1)))</f>
        <v>0</v>
      </c>
      <c r="T612" s="19">
        <f>VLOOKUP(A612,Participanti!A:C,3,0)</f>
        <v>0.4</v>
      </c>
      <c r="U612" s="17">
        <f t="shared" si="101"/>
        <v>3.7749999999999999</v>
      </c>
      <c r="V612" s="49"/>
      <c r="W612" s="146"/>
      <c r="X612" s="104">
        <f t="shared" si="98"/>
        <v>5</v>
      </c>
      <c r="Y612" s="63">
        <f t="shared" si="99"/>
        <v>1</v>
      </c>
      <c r="Z612" s="103" t="str">
        <f>VLOOKUP(A612,Participanti!A:E,5,0)</f>
        <v>Bronze</v>
      </c>
    </row>
    <row r="613" spans="1:26" x14ac:dyDescent="0.2">
      <c r="A613" s="42" t="s">
        <v>279</v>
      </c>
      <c r="B613" s="1" t="str">
        <f>VLOOKUP(A613,Participanti!A:B,2,0)</f>
        <v>F</v>
      </c>
      <c r="C613" s="61">
        <v>10</v>
      </c>
      <c r="D613" s="43">
        <v>12.54</v>
      </c>
      <c r="E613" s="44">
        <v>6.4606481481481487E-2</v>
      </c>
      <c r="F613" s="44">
        <v>7.5497685185185182E-2</v>
      </c>
      <c r="G613" s="59">
        <f t="shared" si="100"/>
        <v>7.0052083333333334E-2</v>
      </c>
      <c r="H613" s="45">
        <v>175</v>
      </c>
      <c r="I613" s="11">
        <f t="shared" si="105"/>
        <v>5.5862905369484317E-3</v>
      </c>
      <c r="J613" s="31">
        <f t="shared" si="106"/>
        <v>3.1349999999999998</v>
      </c>
      <c r="K613" s="31">
        <f>IF(J613=0,0,IF(B613="F",VLOOKUP(I613,Barem!$G$2:$H$16,2,1),VLOOKUP(I613,Barem!$G$17:$H$31,2,1)))</f>
        <v>0.5</v>
      </c>
      <c r="L613" s="43">
        <v>0.25</v>
      </c>
      <c r="M613" s="93" t="s">
        <v>80</v>
      </c>
      <c r="N613" s="10">
        <f t="shared" si="104"/>
        <v>0.25</v>
      </c>
      <c r="O613" s="10">
        <f t="shared" si="104"/>
        <v>0.5</v>
      </c>
      <c r="P613" s="10">
        <f t="shared" si="104"/>
        <v>0.25</v>
      </c>
      <c r="Q613" s="33">
        <f>IF(B613="M",IF(AND(H613&gt;=200,H613&lt;500,I613&lt;Barem!$M$21),H613/1500,IF(AND(H613&gt;=500,H613&lt;750,I613&lt;Barem!$M$22),H613/1500,IF(AND(H613&gt;=750,H613&lt;1000,I613&lt;Barem!$M$23),H613/1500,IF(AND(H613&gt;=1000,H613&lt;1500,I613&lt;Barem!$M$24),H613/1500,IF(AND(H613&gt;=1500,H613&lt;2000,I613&lt;Barem!$M$25),H613/1500,IF(AND(H613&gt;=2000,H613&lt;3000,I613&lt;Barem!$M$26),H613/1500,IF(AND(H613&gt;=3000,I613&lt;Barem!$M$27),H613/1500,0))))))),IF(AND(H613&gt;=200,H613&lt;500,I613&lt;Barem!$N$21),H613/1500,IF(AND(H613&gt;=500,H613&lt;750,I613&lt;Barem!$N$22),H613/1500,IF(AND(H613&gt;=750,H613&lt;1000,I613&lt;Barem!$N$23),H613/1500,IF(AND(H613&gt;=1000,H613&lt;1500,I613&lt;Barem!$N$24),H613/1500,IF(AND(H613&gt;=1500,H613&lt;2000,I613&lt;Barem!$N$25),H613/1500,IF(AND(H613&gt;=2000,H613&lt;3000,I613&lt;Barem!$N$26),H613/1500,IF(AND(H613&gt;=3000,I613&lt;Barem!$N$27),H613/1500,0))))))))</f>
        <v>0</v>
      </c>
      <c r="R613" s="19">
        <f>IF(D613&gt;21,VLOOKUP(D613,Barem!$S$1:$T$141,2,1),0)</f>
        <v>0</v>
      </c>
      <c r="S613" s="102">
        <f>IF(D613&lt;1,0,IF(B613="F",VLOOKUP(I613,Barem!$W$2:$Y$13,2,1),VLOOKUP(I613,Barem!$W$14:$Y$25,2,1)))</f>
        <v>0</v>
      </c>
      <c r="T613" s="19">
        <f>VLOOKUP(A613,Participanti!A:C,3,0)</f>
        <v>0</v>
      </c>
      <c r="U613" s="17">
        <f t="shared" si="101"/>
        <v>1.0962499999999999</v>
      </c>
      <c r="V613" s="49"/>
      <c r="W613" s="146"/>
      <c r="X613" s="104">
        <f t="shared" si="98"/>
        <v>5</v>
      </c>
      <c r="Y613" s="63">
        <f t="shared" si="99"/>
        <v>1</v>
      </c>
      <c r="Z613" s="103" t="str">
        <f>VLOOKUP(A613,Participanti!A:E,5,0)</f>
        <v>Bronze</v>
      </c>
    </row>
    <row r="614" spans="1:26" x14ac:dyDescent="0.2">
      <c r="A614" s="42" t="s">
        <v>493</v>
      </c>
      <c r="B614" s="1" t="str">
        <f>VLOOKUP(A614,Participanti!A:B,2,0)</f>
        <v>F</v>
      </c>
      <c r="C614" s="61">
        <v>10</v>
      </c>
      <c r="D614" s="43">
        <v>21.44</v>
      </c>
      <c r="E614" s="44">
        <v>7.9687499999999994E-2</v>
      </c>
      <c r="F614" s="44">
        <v>7.9710648148148142E-2</v>
      </c>
      <c r="G614" s="59">
        <f t="shared" si="100"/>
        <v>7.9699074074074061E-2</v>
      </c>
      <c r="H614" s="45">
        <v>22</v>
      </c>
      <c r="I614" s="11">
        <f t="shared" si="105"/>
        <v>3.7173075594250961E-3</v>
      </c>
      <c r="J614" s="31">
        <f t="shared" si="106"/>
        <v>5</v>
      </c>
      <c r="K614" s="31">
        <f>IF(J614=0,0,IF(B614="F",VLOOKUP(I614,Barem!$G$2:$H$16,2,1),VLOOKUP(I614,Barem!$G$17:$H$31,2,1)))</f>
        <v>4</v>
      </c>
      <c r="L614" s="43">
        <v>1.5</v>
      </c>
      <c r="M614" s="93" t="s">
        <v>80</v>
      </c>
      <c r="N614" s="10">
        <f t="shared" si="104"/>
        <v>0.25</v>
      </c>
      <c r="O614" s="10">
        <f t="shared" si="104"/>
        <v>0.5</v>
      </c>
      <c r="P614" s="10">
        <f t="shared" si="104"/>
        <v>0.25</v>
      </c>
      <c r="Q614" s="33">
        <f>IF(B614="M",IF(AND(H614&gt;=200,H614&lt;500,I614&lt;Barem!$M$21),H614/1500,IF(AND(H614&gt;=500,H614&lt;750,I614&lt;Barem!$M$22),H614/1500,IF(AND(H614&gt;=750,H614&lt;1000,I614&lt;Barem!$M$23),H614/1500,IF(AND(H614&gt;=1000,H614&lt;1500,I614&lt;Barem!$M$24),H614/1500,IF(AND(H614&gt;=1500,H614&lt;2000,I614&lt;Barem!$M$25),H614/1500,IF(AND(H614&gt;=2000,H614&lt;3000,I614&lt;Barem!$M$26),H614/1500,IF(AND(H614&gt;=3000,I614&lt;Barem!$M$27),H614/1500,0))))))),IF(AND(H614&gt;=200,H614&lt;500,I614&lt;Barem!$N$21),H614/1500,IF(AND(H614&gt;=500,H614&lt;750,I614&lt;Barem!$N$22),H614/1500,IF(AND(H614&gt;=750,H614&lt;1000,I614&lt;Barem!$N$23),H614/1500,IF(AND(H614&gt;=1000,H614&lt;1500,I614&lt;Barem!$N$24),H614/1500,IF(AND(H614&gt;=1500,H614&lt;2000,I614&lt;Barem!$N$25),H614/1500,IF(AND(H614&gt;=2000,H614&lt;3000,I614&lt;Barem!$N$26),H614/1500,IF(AND(H614&gt;=3000,I614&lt;Barem!$N$27),H614/1500,0))))))))</f>
        <v>0</v>
      </c>
      <c r="R614" s="19">
        <f>IF(D614&gt;21,VLOOKUP(D614,Barem!$S$1:$T$141,2,1),0)</f>
        <v>0</v>
      </c>
      <c r="S614" s="102">
        <f>IF(D614&lt;1,0,IF(B614="F",VLOOKUP(I614,Barem!$W$2:$Y$13,2,1),VLOOKUP(I614,Barem!$W$14:$Y$25,2,1)))</f>
        <v>0</v>
      </c>
      <c r="T614" s="19">
        <f>VLOOKUP(A614,Participanti!A:C,3,0)</f>
        <v>0</v>
      </c>
      <c r="U614" s="17">
        <f t="shared" si="101"/>
        <v>3.625</v>
      </c>
      <c r="V614" s="49"/>
      <c r="W614" s="146"/>
      <c r="X614" s="104">
        <f t="shared" si="98"/>
        <v>5</v>
      </c>
      <c r="Y614" s="63">
        <f t="shared" si="99"/>
        <v>1</v>
      </c>
      <c r="Z614" s="103" t="str">
        <f>VLOOKUP(A614,Participanti!A:E,5,0)</f>
        <v>Bronze</v>
      </c>
    </row>
    <row r="615" spans="1:26" x14ac:dyDescent="0.2">
      <c r="A615" s="42" t="s">
        <v>391</v>
      </c>
      <c r="B615" s="1" t="str">
        <f>VLOOKUP(A615,Participanti!A:B,2,0)</f>
        <v>M</v>
      </c>
      <c r="C615" s="61">
        <v>10</v>
      </c>
      <c r="D615" s="43">
        <v>21.11</v>
      </c>
      <c r="E615" s="44">
        <v>6.4282407407407413E-2</v>
      </c>
      <c r="F615" s="44">
        <v>6.4814814814814811E-2</v>
      </c>
      <c r="G615" s="59">
        <f t="shared" si="100"/>
        <v>6.4548611111111112E-2</v>
      </c>
      <c r="H615" s="45">
        <v>40</v>
      </c>
      <c r="I615" s="11">
        <f t="shared" si="105"/>
        <v>3.0577267224590771E-3</v>
      </c>
      <c r="J615" s="31">
        <f t="shared" si="106"/>
        <v>5</v>
      </c>
      <c r="K615" s="31">
        <f>IF(J615=0,0,IF(B615="F",VLOOKUP(I615,Barem!$G$2:$H$16,2,1),VLOOKUP(I615,Barem!$G$17:$H$31,2,1)))</f>
        <v>4.5</v>
      </c>
      <c r="L615" s="43">
        <v>5</v>
      </c>
      <c r="M615" s="93" t="s">
        <v>83</v>
      </c>
      <c r="N615" s="10">
        <f t="shared" si="104"/>
        <v>0.25</v>
      </c>
      <c r="O615" s="10">
        <f t="shared" si="104"/>
        <v>0.25</v>
      </c>
      <c r="P615" s="10">
        <f t="shared" si="104"/>
        <v>0.5</v>
      </c>
      <c r="Q615" s="33">
        <f>IF(B615="M",IF(AND(H615&gt;=200,H615&lt;500,I615&lt;Barem!$M$21),H615/1500,IF(AND(H615&gt;=500,H615&lt;750,I615&lt;Barem!$M$22),H615/1500,IF(AND(H615&gt;=750,H615&lt;1000,I615&lt;Barem!$M$23),H615/1500,IF(AND(H615&gt;=1000,H615&lt;1500,I615&lt;Barem!$M$24),H615/1500,IF(AND(H615&gt;=1500,H615&lt;2000,I615&lt;Barem!$M$25),H615/1500,IF(AND(H615&gt;=2000,H615&lt;3000,I615&lt;Barem!$M$26),H615/1500,IF(AND(H615&gt;=3000,I615&lt;Barem!$M$27),H615/1500,0))))))),IF(AND(H615&gt;=200,H615&lt;500,I615&lt;Barem!$N$21),H615/1500,IF(AND(H615&gt;=500,H615&lt;750,I615&lt;Barem!$N$22),H615/1500,IF(AND(H615&gt;=750,H615&lt;1000,I615&lt;Barem!$N$23),H615/1500,IF(AND(H615&gt;=1000,H615&lt;1500,I615&lt;Barem!$N$24),H615/1500,IF(AND(H615&gt;=1500,H615&lt;2000,I615&lt;Barem!$N$25),H615/1500,IF(AND(H615&gt;=2000,H615&lt;3000,I615&lt;Barem!$N$26),H615/1500,IF(AND(H615&gt;=3000,I615&lt;Barem!$N$27),H615/1500,0))))))))</f>
        <v>0</v>
      </c>
      <c r="R615" s="19">
        <f>IF(D615&gt;21,VLOOKUP(D615,Barem!$S$1:$T$141,2,1),0)</f>
        <v>0</v>
      </c>
      <c r="S615" s="102">
        <f>IF(D615&lt;1,0,IF(B615="F",VLOOKUP(I615,Barem!$W$2:$Y$13,2,1),VLOOKUP(I615,Barem!$W$14:$Y$25,2,1)))</f>
        <v>0</v>
      </c>
      <c r="T615" s="19">
        <f>VLOOKUP(A615,Participanti!A:C,3,0)</f>
        <v>0</v>
      </c>
      <c r="U615" s="17">
        <f t="shared" si="101"/>
        <v>4.875</v>
      </c>
      <c r="V615" s="49"/>
      <c r="W615" s="146" t="s">
        <v>556</v>
      </c>
      <c r="X615" s="104">
        <f t="shared" si="98"/>
        <v>5</v>
      </c>
      <c r="Y615" s="63">
        <f t="shared" si="99"/>
        <v>1</v>
      </c>
      <c r="Z615" s="103" t="str">
        <f>VLOOKUP(A615,Participanti!A:E,5,0)</f>
        <v>Bronze</v>
      </c>
    </row>
    <row r="616" spans="1:26" x14ac:dyDescent="0.2">
      <c r="A616" s="42" t="s">
        <v>301</v>
      </c>
      <c r="B616" s="1" t="str">
        <f>VLOOKUP(A616,Participanti!A:B,2,0)</f>
        <v>M</v>
      </c>
      <c r="C616" s="61">
        <v>10</v>
      </c>
      <c r="D616" s="43">
        <v>15.16</v>
      </c>
      <c r="E616" s="44">
        <v>8.3483796296296292E-2</v>
      </c>
      <c r="F616" s="44">
        <v>9.555555555555556E-2</v>
      </c>
      <c r="G616" s="59">
        <f t="shared" si="100"/>
        <v>8.9519675925925926E-2</v>
      </c>
      <c r="H616" s="45">
        <v>589</v>
      </c>
      <c r="I616" s="11">
        <f t="shared" si="105"/>
        <v>5.904991815694322E-3</v>
      </c>
      <c r="J616" s="31">
        <f t="shared" si="106"/>
        <v>3.6095238095238096</v>
      </c>
      <c r="K616" s="31">
        <f>IF(J616=0,0,IF(B616="F",VLOOKUP(I616,Barem!$G$2:$H$16,2,1),VLOOKUP(I616,Barem!$G$17:$H$31,2,1)))</f>
        <v>0</v>
      </c>
      <c r="L616" s="43">
        <v>2.25</v>
      </c>
      <c r="M616" s="93" t="s">
        <v>82</v>
      </c>
      <c r="N616" s="10">
        <f t="shared" si="104"/>
        <v>0.5</v>
      </c>
      <c r="O616" s="10">
        <f t="shared" si="104"/>
        <v>0.25</v>
      </c>
      <c r="P616" s="10">
        <f t="shared" si="104"/>
        <v>0.25</v>
      </c>
      <c r="Q616" s="33">
        <f>IF(B616="M",IF(AND(H616&gt;=200,H616&lt;500,I616&lt;Barem!$M$21),H616/1500,IF(AND(H616&gt;=500,H616&lt;750,I616&lt;Barem!$M$22),H616/1500,IF(AND(H616&gt;=750,H616&lt;1000,I616&lt;Barem!$M$23),H616/1500,IF(AND(H616&gt;=1000,H616&lt;1500,I616&lt;Barem!$M$24),H616/1500,IF(AND(H616&gt;=1500,H616&lt;2000,I616&lt;Barem!$M$25),H616/1500,IF(AND(H616&gt;=2000,H616&lt;3000,I616&lt;Barem!$M$26),H616/1500,IF(AND(H616&gt;=3000,I616&lt;Barem!$M$27),H616/1500,0))))))),IF(AND(H616&gt;=200,H616&lt;500,I616&lt;Barem!$N$21),H616/1500,IF(AND(H616&gt;=500,H616&lt;750,I616&lt;Barem!$N$22),H616/1500,IF(AND(H616&gt;=750,H616&lt;1000,I616&lt;Barem!$N$23),H616/1500,IF(AND(H616&gt;=1000,H616&lt;1500,I616&lt;Barem!$N$24),H616/1500,IF(AND(H616&gt;=1500,H616&lt;2000,I616&lt;Barem!$N$25),H616/1500,IF(AND(H616&gt;=2000,H616&lt;3000,I616&lt;Barem!$N$26),H616/1500,IF(AND(H616&gt;=3000,I616&lt;Barem!$N$27),H616/1500,0))))))))</f>
        <v>0</v>
      </c>
      <c r="R616" s="19">
        <f>IF(D616&gt;21,VLOOKUP(D616,Barem!$S$1:$T$141,2,1),0)</f>
        <v>0</v>
      </c>
      <c r="S616" s="102">
        <f>IF(D616&lt;1,0,IF(B616="F",VLOOKUP(I616,Barem!$W$2:$Y$13,2,1),VLOOKUP(I616,Barem!$W$14:$Y$25,2,1)))</f>
        <v>0</v>
      </c>
      <c r="T616" s="19">
        <f>VLOOKUP(A616,Participanti!A:C,3,0)</f>
        <v>0</v>
      </c>
      <c r="U616" s="17">
        <f t="shared" si="101"/>
        <v>2.3672619047619046</v>
      </c>
      <c r="V616" s="49"/>
      <c r="W616" s="146"/>
      <c r="X616" s="104">
        <f t="shared" si="98"/>
        <v>4</v>
      </c>
      <c r="Y616" s="63">
        <f t="shared" si="99"/>
        <v>1</v>
      </c>
      <c r="Z616" s="103" t="str">
        <f>VLOOKUP(A616,Participanti!A:E,5,0)</f>
        <v>Bronze</v>
      </c>
    </row>
    <row r="617" spans="1:26" x14ac:dyDescent="0.2">
      <c r="A617" s="42" t="s">
        <v>476</v>
      </c>
      <c r="B617" s="1" t="str">
        <f>VLOOKUP(A617,Participanti!A:B,2,0)</f>
        <v>F</v>
      </c>
      <c r="C617" s="61">
        <v>10</v>
      </c>
      <c r="D617" s="43">
        <v>5.23</v>
      </c>
      <c r="E617" s="44">
        <v>1.9074074074074073E-2</v>
      </c>
      <c r="F617" s="44">
        <v>1.9074074074074073E-2</v>
      </c>
      <c r="G617" s="59">
        <f t="shared" si="100"/>
        <v>1.9074074074074073E-2</v>
      </c>
      <c r="H617" s="45">
        <v>7</v>
      </c>
      <c r="I617" s="11">
        <f t="shared" si="105"/>
        <v>3.6470504921747747E-3</v>
      </c>
      <c r="J617" s="31">
        <f t="shared" si="106"/>
        <v>1.3075000000000001</v>
      </c>
      <c r="K617" s="31">
        <f>IF(J617=0,0,IF(B617="F",VLOOKUP(I617,Barem!$G$2:$H$16,2,1),VLOOKUP(I617,Barem!$G$17:$H$31,2,1)))</f>
        <v>4.25</v>
      </c>
      <c r="L617" s="43">
        <v>4.75</v>
      </c>
      <c r="M617" s="93" t="s">
        <v>80</v>
      </c>
      <c r="N617" s="10">
        <f t="shared" si="104"/>
        <v>0.25</v>
      </c>
      <c r="O617" s="10">
        <f t="shared" si="104"/>
        <v>0.5</v>
      </c>
      <c r="P617" s="10">
        <f t="shared" si="104"/>
        <v>0.25</v>
      </c>
      <c r="Q617" s="33">
        <f>IF(B617="M",IF(AND(H617&gt;=200,H617&lt;500,I617&lt;Barem!$M$21),H617/1500,IF(AND(H617&gt;=500,H617&lt;750,I617&lt;Barem!$M$22),H617/1500,IF(AND(H617&gt;=750,H617&lt;1000,I617&lt;Barem!$M$23),H617/1500,IF(AND(H617&gt;=1000,H617&lt;1500,I617&lt;Barem!$M$24),H617/1500,IF(AND(H617&gt;=1500,H617&lt;2000,I617&lt;Barem!$M$25),H617/1500,IF(AND(H617&gt;=2000,H617&lt;3000,I617&lt;Barem!$M$26),H617/1500,IF(AND(H617&gt;=3000,I617&lt;Barem!$M$27),H617/1500,0))))))),IF(AND(H617&gt;=200,H617&lt;500,I617&lt;Barem!$N$21),H617/1500,IF(AND(H617&gt;=500,H617&lt;750,I617&lt;Barem!$N$22),H617/1500,IF(AND(H617&gt;=750,H617&lt;1000,I617&lt;Barem!$N$23),H617/1500,IF(AND(H617&gt;=1000,H617&lt;1500,I617&lt;Barem!$N$24),H617/1500,IF(AND(H617&gt;=1500,H617&lt;2000,I617&lt;Barem!$N$25),H617/1500,IF(AND(H617&gt;=2000,H617&lt;3000,I617&lt;Barem!$N$26),H617/1500,IF(AND(H617&gt;=3000,I617&lt;Barem!$N$27),H617/1500,0))))))))</f>
        <v>0</v>
      </c>
      <c r="R617" s="19">
        <f>IF(D617&gt;21,VLOOKUP(D617,Barem!$S$1:$T$141,2,1),0)</f>
        <v>0</v>
      </c>
      <c r="S617" s="102">
        <f>IF(D617&lt;1,0,IF(B617="F",VLOOKUP(I617,Barem!$W$2:$Y$13,2,1),VLOOKUP(I617,Barem!$W$14:$Y$25,2,1)))</f>
        <v>0</v>
      </c>
      <c r="T617" s="19">
        <f>VLOOKUP(A617,Participanti!A:C,3,0)</f>
        <v>0</v>
      </c>
      <c r="U617" s="17">
        <f t="shared" si="101"/>
        <v>3.6393750000000002</v>
      </c>
      <c r="V617" s="49"/>
      <c r="W617" s="146" t="s">
        <v>556</v>
      </c>
      <c r="X617" s="104">
        <f t="shared" si="98"/>
        <v>5</v>
      </c>
      <c r="Y617" s="63">
        <f t="shared" si="99"/>
        <v>1</v>
      </c>
      <c r="Z617" s="103" t="str">
        <f>VLOOKUP(A617,Participanti!A:E,5,0)</f>
        <v>Bronze</v>
      </c>
    </row>
    <row r="618" spans="1:26" x14ac:dyDescent="0.2">
      <c r="A618" s="42" t="s">
        <v>39</v>
      </c>
      <c r="B618" s="1" t="str">
        <f>VLOOKUP(A618,Participanti!A:B,2,0)</f>
        <v>M</v>
      </c>
      <c r="C618" s="61">
        <v>11</v>
      </c>
      <c r="D618" s="43">
        <v>13.34</v>
      </c>
      <c r="E618" s="44">
        <v>3.229166666666667E-2</v>
      </c>
      <c r="F618" s="44">
        <v>3.229166666666667E-2</v>
      </c>
      <c r="G618" s="59">
        <f t="shared" si="100"/>
        <v>3.229166666666667E-2</v>
      </c>
      <c r="H618" s="45">
        <v>62</v>
      </c>
      <c r="I618" s="11">
        <f t="shared" si="105"/>
        <v>2.420664667666167E-3</v>
      </c>
      <c r="J618" s="31">
        <f t="shared" si="106"/>
        <v>3.176190476190476</v>
      </c>
      <c r="K618" s="31">
        <f>IF(J618=0,0,IF(B618="F",VLOOKUP(I618,Barem!$G$2:$H$16,2,1),VLOOKUP(I618,Barem!$G$17:$H$31,2,1)))</f>
        <v>5</v>
      </c>
      <c r="L618" s="43">
        <v>3</v>
      </c>
      <c r="M618" s="93" t="s">
        <v>80</v>
      </c>
      <c r="N618" s="10">
        <f t="shared" si="104"/>
        <v>0.25</v>
      </c>
      <c r="O618" s="10">
        <f t="shared" si="104"/>
        <v>0.5</v>
      </c>
      <c r="P618" s="10">
        <f t="shared" si="104"/>
        <v>0.25</v>
      </c>
      <c r="Q618" s="33">
        <f>IF(B618="M",IF(AND(H618&gt;=200,H618&lt;500,I618&lt;Barem!$M$21),H618/1500,IF(AND(H618&gt;=500,H618&lt;750,I618&lt;Barem!$M$22),H618/1500,IF(AND(H618&gt;=750,H618&lt;1000,I618&lt;Barem!$M$23),H618/1500,IF(AND(H618&gt;=1000,H618&lt;1500,I618&lt;Barem!$M$24),H618/1500,IF(AND(H618&gt;=1500,H618&lt;2000,I618&lt;Barem!$M$25),H618/1500,IF(AND(H618&gt;=2000,H618&lt;3000,I618&lt;Barem!$M$26),H618/1500,IF(AND(H618&gt;=3000,I618&lt;Barem!$M$27),H618/1500,0))))))),IF(AND(H618&gt;=200,H618&lt;500,I618&lt;Barem!$N$21),H618/1500,IF(AND(H618&gt;=500,H618&lt;750,I618&lt;Barem!$N$22),H618/1500,IF(AND(H618&gt;=750,H618&lt;1000,I618&lt;Barem!$N$23),H618/1500,IF(AND(H618&gt;=1000,H618&lt;1500,I618&lt;Barem!$N$24),H618/1500,IF(AND(H618&gt;=1500,H618&lt;2000,I618&lt;Barem!$N$25),H618/1500,IF(AND(H618&gt;=2000,H618&lt;3000,I618&lt;Barem!$N$26),H618/1500,IF(AND(H618&gt;=3000,I618&lt;Barem!$N$27),H618/1500,0))))))))</f>
        <v>0</v>
      </c>
      <c r="R618" s="19">
        <f>IF(D618&gt;21,VLOOKUP(D618,Barem!$S$1:$T$141,2,1),0)</f>
        <v>0</v>
      </c>
      <c r="S618" s="102">
        <f>IF(D618&lt;1,0,IF(B618="F",VLOOKUP(I618,Barem!$W$2:$Y$13,2,1),VLOOKUP(I618,Barem!$W$14:$Y$25,2,1)))</f>
        <v>4.1999999999999993</v>
      </c>
      <c r="T618" s="19">
        <f>VLOOKUP(A618,Participanti!A:C,3,0)</f>
        <v>0</v>
      </c>
      <c r="U618" s="17">
        <f t="shared" si="101"/>
        <v>8.2440476190476186</v>
      </c>
      <c r="V618" s="49"/>
      <c r="W618" s="146"/>
      <c r="X618" s="104">
        <f t="shared" si="98"/>
        <v>5</v>
      </c>
      <c r="Y618" s="63">
        <f t="shared" si="99"/>
        <v>1</v>
      </c>
      <c r="Z618" s="103" t="str">
        <f>VLOOKUP(A618,Participanti!A:E,5,0)</f>
        <v>Gold</v>
      </c>
    </row>
    <row r="619" spans="1:26" x14ac:dyDescent="0.2">
      <c r="A619" s="42" t="s">
        <v>13</v>
      </c>
      <c r="B619" s="1" t="str">
        <f>VLOOKUP(A619,Participanti!A:B,2,0)</f>
        <v>M</v>
      </c>
      <c r="C619" s="61">
        <v>11</v>
      </c>
      <c r="D619" s="43">
        <v>50.01</v>
      </c>
      <c r="E619" s="44">
        <v>0.31425925925925924</v>
      </c>
      <c r="F619" s="44">
        <v>0.34234953703703702</v>
      </c>
      <c r="G619" s="59">
        <f t="shared" si="100"/>
        <v>0.32830439814814816</v>
      </c>
      <c r="H619" s="45">
        <v>1798</v>
      </c>
      <c r="I619" s="11">
        <f t="shared" si="105"/>
        <v>6.5647750079613713E-3</v>
      </c>
      <c r="J619" s="31">
        <f t="shared" si="106"/>
        <v>5</v>
      </c>
      <c r="K619" s="31">
        <f>IF(J619=0,0,IF(B619="F",VLOOKUP(I619,Barem!$G$2:$H$16,2,1),VLOOKUP(I619,Barem!$G$17:$H$31,2,1)))</f>
        <v>0</v>
      </c>
      <c r="L619" s="43">
        <v>5</v>
      </c>
      <c r="M619" s="93" t="s">
        <v>83</v>
      </c>
      <c r="N619" s="10">
        <f t="shared" si="104"/>
        <v>0.25</v>
      </c>
      <c r="O619" s="10">
        <f t="shared" si="104"/>
        <v>0.25</v>
      </c>
      <c r="P619" s="10">
        <f t="shared" si="104"/>
        <v>0.5</v>
      </c>
      <c r="Q619" s="33">
        <f>IF(B619="M",IF(AND(H619&gt;=200,H619&lt;500,I619&lt;Barem!$M$21),H619/1500,IF(AND(H619&gt;=500,H619&lt;750,I619&lt;Barem!$M$22),H619/1500,IF(AND(H619&gt;=750,H619&lt;1000,I619&lt;Barem!$M$23),H619/1500,IF(AND(H619&gt;=1000,H619&lt;1500,I619&lt;Barem!$M$24),H619/1500,IF(AND(H619&gt;=1500,H619&lt;2000,I619&lt;Barem!$M$25),H619/1500,IF(AND(H619&gt;=2000,H619&lt;3000,I619&lt;Barem!$M$26),H619/1500,IF(AND(H619&gt;=3000,I619&lt;Barem!$M$27),H619/1500,0))))))),IF(AND(H619&gt;=200,H619&lt;500,I619&lt;Barem!$N$21),H619/1500,IF(AND(H619&gt;=500,H619&lt;750,I619&lt;Barem!$N$22),H619/1500,IF(AND(H619&gt;=750,H619&lt;1000,I619&lt;Barem!$N$23),H619/1500,IF(AND(H619&gt;=1000,H619&lt;1500,I619&lt;Barem!$N$24),H619/1500,IF(AND(H619&gt;=1500,H619&lt;2000,I619&lt;Barem!$N$25),H619/1500,IF(AND(H619&gt;=2000,H619&lt;3000,I619&lt;Barem!$N$26),H619/1500,IF(AND(H619&gt;=3000,I619&lt;Barem!$N$27),H619/1500,0))))))))</f>
        <v>1.1986666666666668</v>
      </c>
      <c r="R619" s="19">
        <f>IF(D619&gt;21,VLOOKUP(D619,Barem!$S$1:$T$141,2,1),0)</f>
        <v>1.4</v>
      </c>
      <c r="S619" s="102">
        <f>IF(D619&lt;1,0,IF(B619="F",VLOOKUP(I619,Barem!$W$2:$Y$13,2,1),VLOOKUP(I619,Barem!$W$14:$Y$25,2,1)))</f>
        <v>0</v>
      </c>
      <c r="T619" s="19">
        <f>VLOOKUP(A619,Participanti!A:C,3,0)</f>
        <v>0</v>
      </c>
      <c r="U619" s="17">
        <f t="shared" si="101"/>
        <v>6.3486666666666665</v>
      </c>
      <c r="V619" s="49"/>
      <c r="W619" s="146"/>
      <c r="X619" s="104">
        <f t="shared" si="98"/>
        <v>5</v>
      </c>
      <c r="Y619" s="63">
        <f t="shared" si="99"/>
        <v>1</v>
      </c>
      <c r="Z619" s="103" t="str">
        <f>VLOOKUP(A619,Participanti!A:E,5,0)</f>
        <v>Gold</v>
      </c>
    </row>
    <row r="620" spans="1:26" x14ac:dyDescent="0.2">
      <c r="A620" s="42" t="s">
        <v>144</v>
      </c>
      <c r="B620" s="1" t="str">
        <f>VLOOKUP(A620,Participanti!A:B,2,0)</f>
        <v>M</v>
      </c>
      <c r="C620" s="61">
        <v>11</v>
      </c>
      <c r="D620" s="43">
        <v>20.3</v>
      </c>
      <c r="E620" s="44">
        <v>6.4224537037037038E-2</v>
      </c>
      <c r="F620" s="44">
        <v>6.4224537037037038E-2</v>
      </c>
      <c r="G620" s="59">
        <f t="shared" si="100"/>
        <v>6.4224537037037038E-2</v>
      </c>
      <c r="H620" s="45">
        <v>50</v>
      </c>
      <c r="I620" s="11">
        <f t="shared" si="105"/>
        <v>3.163770297390987E-3</v>
      </c>
      <c r="J620" s="31">
        <f t="shared" si="106"/>
        <v>4.833333333333333</v>
      </c>
      <c r="K620" s="31">
        <f>IF(J620=0,0,IF(B620="F",VLOOKUP(I620,Barem!$G$2:$H$16,2,1),VLOOKUP(I620,Barem!$G$17:$H$31,2,1)))</f>
        <v>4.25</v>
      </c>
      <c r="L620" s="43">
        <v>4.75</v>
      </c>
      <c r="M620" s="93" t="str">
        <f>VLOOKUP(C620,Barem!K:Q,7,0)</f>
        <v>P</v>
      </c>
      <c r="N620" s="10">
        <f t="shared" si="104"/>
        <v>0.25</v>
      </c>
      <c r="O620" s="10">
        <f t="shared" si="104"/>
        <v>0.25</v>
      </c>
      <c r="P620" s="10">
        <f t="shared" si="104"/>
        <v>0.5</v>
      </c>
      <c r="Q620" s="33">
        <f>IF(B620="M",IF(AND(H620&gt;=200,H620&lt;500,I620&lt;Barem!$M$21),H620/1500,IF(AND(H620&gt;=500,H620&lt;750,I620&lt;Barem!$M$22),H620/1500,IF(AND(H620&gt;=750,H620&lt;1000,I620&lt;Barem!$M$23),H620/1500,IF(AND(H620&gt;=1000,H620&lt;1500,I620&lt;Barem!$M$24),H620/1500,IF(AND(H620&gt;=1500,H620&lt;2000,I620&lt;Barem!$M$25),H620/1500,IF(AND(H620&gt;=2000,H620&lt;3000,I620&lt;Barem!$M$26),H620/1500,IF(AND(H620&gt;=3000,I620&lt;Barem!$M$27),H620/1500,0))))))),IF(AND(H620&gt;=200,H620&lt;500,I620&lt;Barem!$N$21),H620/1500,IF(AND(H620&gt;=500,H620&lt;750,I620&lt;Barem!$N$22),H620/1500,IF(AND(H620&gt;=750,H620&lt;1000,I620&lt;Barem!$N$23),H620/1500,IF(AND(H620&gt;=1000,H620&lt;1500,I620&lt;Barem!$N$24),H620/1500,IF(AND(H620&gt;=1500,H620&lt;2000,I620&lt;Barem!$N$25),H620/1500,IF(AND(H620&gt;=2000,H620&lt;3000,I620&lt;Barem!$N$26),H620/1500,IF(AND(H620&gt;=3000,I620&lt;Barem!$N$27),H620/1500,0))))))))</f>
        <v>0</v>
      </c>
      <c r="R620" s="19">
        <f>IF(D620&gt;21,VLOOKUP(D620,Barem!$S$1:$T$141,2,1),0)</f>
        <v>0</v>
      </c>
      <c r="S620" s="102">
        <f>IF(D620&lt;1,0,IF(B620="F",VLOOKUP(I620,Barem!$W$2:$Y$13,2,1),VLOOKUP(I620,Barem!$W$14:$Y$25,2,1)))</f>
        <v>0</v>
      </c>
      <c r="T620" s="19">
        <f>VLOOKUP(A620,Participanti!A:C,3,0)</f>
        <v>0</v>
      </c>
      <c r="U620" s="17">
        <f t="shared" si="101"/>
        <v>4.645833333333333</v>
      </c>
      <c r="V620" s="49"/>
      <c r="W620" s="146"/>
      <c r="X620" s="104">
        <f t="shared" si="98"/>
        <v>5</v>
      </c>
      <c r="Y620" s="63">
        <f t="shared" si="99"/>
        <v>1</v>
      </c>
      <c r="Z620" s="103" t="str">
        <f>VLOOKUP(A620,Participanti!A:E,5,0)</f>
        <v>Gold</v>
      </c>
    </row>
    <row r="621" spans="1:26" x14ac:dyDescent="0.2">
      <c r="A621" s="42" t="s">
        <v>343</v>
      </c>
      <c r="B621" s="1" t="str">
        <f>VLOOKUP(A621,Participanti!A:B,2,0)</f>
        <v>M</v>
      </c>
      <c r="C621" s="61">
        <v>11</v>
      </c>
      <c r="D621" s="43">
        <v>22.22</v>
      </c>
      <c r="E621" s="44">
        <v>8.2777777777777783E-2</v>
      </c>
      <c r="F621" s="44">
        <v>8.2905092592592586E-2</v>
      </c>
      <c r="G621" s="59">
        <f t="shared" si="100"/>
        <v>8.2841435185185192E-2</v>
      </c>
      <c r="H621" s="45">
        <v>92</v>
      </c>
      <c r="I621" s="11">
        <f t="shared" si="105"/>
        <v>3.7282374070740413E-3</v>
      </c>
      <c r="J621" s="31">
        <f t="shared" si="106"/>
        <v>5</v>
      </c>
      <c r="K621" s="31">
        <f>IF(J621=0,0,IF(B621="F",VLOOKUP(I621,Barem!$G$2:$H$16,2,1),VLOOKUP(I621,Barem!$G$17:$H$31,2,1)))</f>
        <v>3.5</v>
      </c>
      <c r="L621" s="43">
        <v>3.5</v>
      </c>
      <c r="M621" s="93" t="str">
        <f>VLOOKUP(C621,Barem!K:Q,7,0)</f>
        <v>P</v>
      </c>
      <c r="N621" s="10">
        <f t="shared" si="104"/>
        <v>0.25</v>
      </c>
      <c r="O621" s="10">
        <f t="shared" si="104"/>
        <v>0.25</v>
      </c>
      <c r="P621" s="10">
        <f t="shared" si="104"/>
        <v>0.5</v>
      </c>
      <c r="Q621" s="33">
        <f>IF(B621="M",IF(AND(H621&gt;=200,H621&lt;500,I621&lt;Barem!$M$21),H621/1500,IF(AND(H621&gt;=500,H621&lt;750,I621&lt;Barem!$M$22),H621/1500,IF(AND(H621&gt;=750,H621&lt;1000,I621&lt;Barem!$M$23),H621/1500,IF(AND(H621&gt;=1000,H621&lt;1500,I621&lt;Barem!$M$24),H621/1500,IF(AND(H621&gt;=1500,H621&lt;2000,I621&lt;Barem!$M$25),H621/1500,IF(AND(H621&gt;=2000,H621&lt;3000,I621&lt;Barem!$M$26),H621/1500,IF(AND(H621&gt;=3000,I621&lt;Barem!$M$27),H621/1500,0))))))),IF(AND(H621&gt;=200,H621&lt;500,I621&lt;Barem!$N$21),H621/1500,IF(AND(H621&gt;=500,H621&lt;750,I621&lt;Barem!$N$22),H621/1500,IF(AND(H621&gt;=750,H621&lt;1000,I621&lt;Barem!$N$23),H621/1500,IF(AND(H621&gt;=1000,H621&lt;1500,I621&lt;Barem!$N$24),H621/1500,IF(AND(H621&gt;=1500,H621&lt;2000,I621&lt;Barem!$N$25),H621/1500,IF(AND(H621&gt;=2000,H621&lt;3000,I621&lt;Barem!$N$26),H621/1500,IF(AND(H621&gt;=3000,I621&lt;Barem!$N$27),H621/1500,0))))))))</f>
        <v>0</v>
      </c>
      <c r="R621" s="19">
        <f>IF(D621&gt;21,VLOOKUP(D621,Barem!$S$1:$T$141,2,1),0)</f>
        <v>0</v>
      </c>
      <c r="S621" s="102">
        <f>IF(D621&lt;1,0,IF(B621="F",VLOOKUP(I621,Barem!$W$2:$Y$13,2,1),VLOOKUP(I621,Barem!$W$14:$Y$25,2,1)))</f>
        <v>0</v>
      </c>
      <c r="T621" s="19">
        <f>VLOOKUP(A621,Participanti!A:C,3,0)</f>
        <v>0.7</v>
      </c>
      <c r="U621" s="17">
        <f t="shared" si="101"/>
        <v>4.5750000000000002</v>
      </c>
      <c r="V621" s="49"/>
      <c r="W621" s="146"/>
      <c r="X621" s="104">
        <f t="shared" si="98"/>
        <v>5</v>
      </c>
      <c r="Y621" s="63">
        <f t="shared" si="99"/>
        <v>1</v>
      </c>
      <c r="Z621" s="103" t="str">
        <f>VLOOKUP(A621,Participanti!A:E,5,0)</f>
        <v>Gold</v>
      </c>
    </row>
    <row r="622" spans="1:26" x14ac:dyDescent="0.2">
      <c r="A622" s="42" t="s">
        <v>315</v>
      </c>
      <c r="B622" s="1" t="str">
        <f>VLOOKUP(A622,Participanti!A:B,2,0)</f>
        <v>F</v>
      </c>
      <c r="C622" s="61">
        <v>11</v>
      </c>
      <c r="D622" s="43">
        <v>11.41</v>
      </c>
      <c r="E622" s="44">
        <v>4.3819444444444446E-2</v>
      </c>
      <c r="F622" s="44">
        <v>4.358796296296296E-2</v>
      </c>
      <c r="G622" s="59">
        <f t="shared" si="100"/>
        <v>4.3703703703703703E-2</v>
      </c>
      <c r="H622" s="45">
        <v>15</v>
      </c>
      <c r="I622" s="11">
        <f t="shared" si="105"/>
        <v>3.830298308825916E-3</v>
      </c>
      <c r="J622" s="31">
        <f t="shared" si="106"/>
        <v>2.8525</v>
      </c>
      <c r="K622" s="31">
        <f>IF(J622=0,0,IF(B622="F",VLOOKUP(I622,Barem!$G$2:$H$16,2,1),VLOOKUP(I622,Barem!$G$17:$H$31,2,1)))</f>
        <v>4</v>
      </c>
      <c r="L622" s="43">
        <v>4.5</v>
      </c>
      <c r="M622" s="93" t="s">
        <v>80</v>
      </c>
      <c r="N622" s="10">
        <f t="shared" si="104"/>
        <v>0.25</v>
      </c>
      <c r="O622" s="10">
        <f t="shared" si="104"/>
        <v>0.5</v>
      </c>
      <c r="P622" s="10">
        <f t="shared" si="104"/>
        <v>0.25</v>
      </c>
      <c r="Q622" s="33">
        <f>IF(B622="M",IF(AND(H622&gt;=200,H622&lt;500,I622&lt;Barem!$M$21),H622/1500,IF(AND(H622&gt;=500,H622&lt;750,I622&lt;Barem!$M$22),H622/1500,IF(AND(H622&gt;=750,H622&lt;1000,I622&lt;Barem!$M$23),H622/1500,IF(AND(H622&gt;=1000,H622&lt;1500,I622&lt;Barem!$M$24),H622/1500,IF(AND(H622&gt;=1500,H622&lt;2000,I622&lt;Barem!$M$25),H622/1500,IF(AND(H622&gt;=2000,H622&lt;3000,I622&lt;Barem!$M$26),H622/1500,IF(AND(H622&gt;=3000,I622&lt;Barem!$M$27),H622/1500,0))))))),IF(AND(H622&gt;=200,H622&lt;500,I622&lt;Barem!$N$21),H622/1500,IF(AND(H622&gt;=500,H622&lt;750,I622&lt;Barem!$N$22),H622/1500,IF(AND(H622&gt;=750,H622&lt;1000,I622&lt;Barem!$N$23),H622/1500,IF(AND(H622&gt;=1000,H622&lt;1500,I622&lt;Barem!$N$24),H622/1500,IF(AND(H622&gt;=1500,H622&lt;2000,I622&lt;Barem!$N$25),H622/1500,IF(AND(H622&gt;=2000,H622&lt;3000,I622&lt;Barem!$N$26),H622/1500,IF(AND(H622&gt;=3000,I622&lt;Barem!$N$27),H622/1500,0))))))))</f>
        <v>0</v>
      </c>
      <c r="R622" s="19">
        <f>IF(D622&gt;21,VLOOKUP(D622,Barem!$S$1:$T$141,2,1),0)</f>
        <v>0</v>
      </c>
      <c r="S622" s="102">
        <f>IF(D622&lt;1,0,IF(B622="F",VLOOKUP(I622,Barem!$W$2:$Y$13,2,1),VLOOKUP(I622,Barem!$W$14:$Y$25,2,1)))</f>
        <v>0</v>
      </c>
      <c r="T622" s="19">
        <f>VLOOKUP(A622,Participanti!A:C,3,0)</f>
        <v>0</v>
      </c>
      <c r="U622" s="17">
        <f t="shared" si="101"/>
        <v>3.8381249999999998</v>
      </c>
      <c r="V622" s="49"/>
      <c r="W622" s="146" t="s">
        <v>561</v>
      </c>
      <c r="X622" s="104">
        <f t="shared" si="98"/>
        <v>5</v>
      </c>
      <c r="Y622" s="63">
        <f t="shared" si="99"/>
        <v>1</v>
      </c>
      <c r="Z622" s="103" t="str">
        <f>VLOOKUP(A622,Participanti!A:E,5,0)</f>
        <v>Gold</v>
      </c>
    </row>
    <row r="623" spans="1:26" x14ac:dyDescent="0.2">
      <c r="A623" s="42" t="s">
        <v>182</v>
      </c>
      <c r="B623" s="1" t="str">
        <f>VLOOKUP(A623,Participanti!A:B,2,0)</f>
        <v>M</v>
      </c>
      <c r="C623" s="61">
        <v>11</v>
      </c>
      <c r="D623" s="43">
        <v>16.02</v>
      </c>
      <c r="E623" s="44">
        <v>5.9305555555555556E-2</v>
      </c>
      <c r="F623" s="44">
        <v>6.2418981481481478E-2</v>
      </c>
      <c r="G623" s="59">
        <f t="shared" si="100"/>
        <v>6.0862268518518517E-2</v>
      </c>
      <c r="H623" s="45">
        <v>22</v>
      </c>
      <c r="I623" s="11">
        <f t="shared" si="105"/>
        <v>3.7991428538401073E-3</v>
      </c>
      <c r="J623" s="31">
        <f t="shared" si="106"/>
        <v>3.8142857142857141</v>
      </c>
      <c r="K623" s="31">
        <f>IF(J623=0,0,IF(B623="F",VLOOKUP(I623,Barem!$G$2:$H$16,2,1),VLOOKUP(I623,Barem!$G$17:$H$31,2,1)))</f>
        <v>3.5</v>
      </c>
      <c r="L623" s="43">
        <v>5</v>
      </c>
      <c r="M623" s="93" t="str">
        <f>VLOOKUP(C623,Barem!K:Q,7,0)</f>
        <v>P</v>
      </c>
      <c r="N623" s="10">
        <f t="shared" si="104"/>
        <v>0.25</v>
      </c>
      <c r="O623" s="10">
        <f t="shared" si="104"/>
        <v>0.25</v>
      </c>
      <c r="P623" s="10">
        <f t="shared" si="104"/>
        <v>0.5</v>
      </c>
      <c r="Q623" s="33">
        <f>IF(B623="M",IF(AND(H623&gt;=200,H623&lt;500,I623&lt;Barem!$M$21),H623/1500,IF(AND(H623&gt;=500,H623&lt;750,I623&lt;Barem!$M$22),H623/1500,IF(AND(H623&gt;=750,H623&lt;1000,I623&lt;Barem!$M$23),H623/1500,IF(AND(H623&gt;=1000,H623&lt;1500,I623&lt;Barem!$M$24),H623/1500,IF(AND(H623&gt;=1500,H623&lt;2000,I623&lt;Barem!$M$25),H623/1500,IF(AND(H623&gt;=2000,H623&lt;3000,I623&lt;Barem!$M$26),H623/1500,IF(AND(H623&gt;=3000,I623&lt;Barem!$M$27),H623/1500,0))))))),IF(AND(H623&gt;=200,H623&lt;500,I623&lt;Barem!$N$21),H623/1500,IF(AND(H623&gt;=500,H623&lt;750,I623&lt;Barem!$N$22),H623/1500,IF(AND(H623&gt;=750,H623&lt;1000,I623&lt;Barem!$N$23),H623/1500,IF(AND(H623&gt;=1000,H623&lt;1500,I623&lt;Barem!$N$24),H623/1500,IF(AND(H623&gt;=1500,H623&lt;2000,I623&lt;Barem!$N$25),H623/1500,IF(AND(H623&gt;=2000,H623&lt;3000,I623&lt;Barem!$N$26),H623/1500,IF(AND(H623&gt;=3000,I623&lt;Barem!$N$27),H623/1500,0))))))))</f>
        <v>0</v>
      </c>
      <c r="R623" s="19">
        <f>IF(D623&gt;21,VLOOKUP(D623,Barem!$S$1:$T$141,2,1),0)</f>
        <v>0</v>
      </c>
      <c r="S623" s="102">
        <f>IF(D623&lt;1,0,IF(B623="F",VLOOKUP(I623,Barem!$W$2:$Y$13,2,1),VLOOKUP(I623,Barem!$W$14:$Y$25,2,1)))</f>
        <v>0</v>
      </c>
      <c r="T623" s="19">
        <f>VLOOKUP(A623,Participanti!A:C,3,0)</f>
        <v>0</v>
      </c>
      <c r="U623" s="17">
        <f t="shared" si="101"/>
        <v>4.3285714285714283</v>
      </c>
      <c r="V623" s="49"/>
      <c r="W623" s="146"/>
      <c r="X623" s="104">
        <f t="shared" si="98"/>
        <v>5</v>
      </c>
      <c r="Y623" s="63">
        <f t="shared" si="99"/>
        <v>1</v>
      </c>
      <c r="Z623" s="103" t="str">
        <f>VLOOKUP(A623,Participanti!A:E,5,0)</f>
        <v>Gold</v>
      </c>
    </row>
    <row r="624" spans="1:26" x14ac:dyDescent="0.2">
      <c r="A624" s="42" t="s">
        <v>336</v>
      </c>
      <c r="B624" s="1" t="str">
        <f>VLOOKUP(A624,Participanti!A:B,2,0)</f>
        <v>M</v>
      </c>
      <c r="C624" s="61">
        <v>11</v>
      </c>
      <c r="D624" s="43">
        <v>21.05</v>
      </c>
      <c r="E624" s="44">
        <v>7.2291666666666671E-2</v>
      </c>
      <c r="F624" s="44">
        <v>7.2326388888888885E-2</v>
      </c>
      <c r="G624" s="59">
        <f t="shared" si="100"/>
        <v>7.2309027777777785E-2</v>
      </c>
      <c r="H624" s="45">
        <v>32</v>
      </c>
      <c r="I624" s="11">
        <f t="shared" si="105"/>
        <v>3.4351082079704409E-3</v>
      </c>
      <c r="J624" s="31">
        <f t="shared" si="106"/>
        <v>5</v>
      </c>
      <c r="K624" s="31">
        <f>IF(J624=0,0,IF(B624="F",VLOOKUP(I624,Barem!$G$2:$H$16,2,1),VLOOKUP(I624,Barem!$G$17:$H$31,2,1)))</f>
        <v>4</v>
      </c>
      <c r="L624" s="43">
        <v>2.5</v>
      </c>
      <c r="M624" s="93" t="str">
        <f>VLOOKUP(C624,Barem!K:Q,7,0)</f>
        <v>P</v>
      </c>
      <c r="N624" s="10">
        <f t="shared" si="104"/>
        <v>0.25</v>
      </c>
      <c r="O624" s="10">
        <f t="shared" si="104"/>
        <v>0.25</v>
      </c>
      <c r="P624" s="10">
        <f t="shared" si="104"/>
        <v>0.5</v>
      </c>
      <c r="Q624" s="33">
        <f>IF(B624="M",IF(AND(H624&gt;=200,H624&lt;500,I624&lt;Barem!$M$21),H624/1500,IF(AND(H624&gt;=500,H624&lt;750,I624&lt;Barem!$M$22),H624/1500,IF(AND(H624&gt;=750,H624&lt;1000,I624&lt;Barem!$M$23),H624/1500,IF(AND(H624&gt;=1000,H624&lt;1500,I624&lt;Barem!$M$24),H624/1500,IF(AND(H624&gt;=1500,H624&lt;2000,I624&lt;Barem!$M$25),H624/1500,IF(AND(H624&gt;=2000,H624&lt;3000,I624&lt;Barem!$M$26),H624/1500,IF(AND(H624&gt;=3000,I624&lt;Barem!$M$27),H624/1500,0))))))),IF(AND(H624&gt;=200,H624&lt;500,I624&lt;Barem!$N$21),H624/1500,IF(AND(H624&gt;=500,H624&lt;750,I624&lt;Barem!$N$22),H624/1500,IF(AND(H624&gt;=750,H624&lt;1000,I624&lt;Barem!$N$23),H624/1500,IF(AND(H624&gt;=1000,H624&lt;1500,I624&lt;Barem!$N$24),H624/1500,IF(AND(H624&gt;=1500,H624&lt;2000,I624&lt;Barem!$N$25),H624/1500,IF(AND(H624&gt;=2000,H624&lt;3000,I624&lt;Barem!$N$26),H624/1500,IF(AND(H624&gt;=3000,I624&lt;Barem!$N$27),H624/1500,0))))))))</f>
        <v>0</v>
      </c>
      <c r="R624" s="19">
        <f>IF(D624&gt;21,VLOOKUP(D624,Barem!$S$1:$T$141,2,1),0)</f>
        <v>0</v>
      </c>
      <c r="S624" s="102">
        <f>IF(D624&lt;1,0,IF(B624="F",VLOOKUP(I624,Barem!$W$2:$Y$13,2,1),VLOOKUP(I624,Barem!$W$14:$Y$25,2,1)))</f>
        <v>0</v>
      </c>
      <c r="T624" s="19">
        <f>VLOOKUP(A624,Participanti!A:C,3,0)</f>
        <v>0</v>
      </c>
      <c r="U624" s="17">
        <f t="shared" si="101"/>
        <v>3.5</v>
      </c>
      <c r="V624" s="49"/>
      <c r="W624" s="146"/>
      <c r="X624" s="104">
        <f t="shared" si="98"/>
        <v>5</v>
      </c>
      <c r="Y624" s="63">
        <f t="shared" si="99"/>
        <v>1</v>
      </c>
      <c r="Z624" s="103" t="str">
        <f>VLOOKUP(A624,Participanti!A:E,5,0)</f>
        <v>Gold</v>
      </c>
    </row>
    <row r="625" spans="1:26" x14ac:dyDescent="0.2">
      <c r="A625" s="42" t="s">
        <v>7</v>
      </c>
      <c r="B625" s="1" t="str">
        <f>VLOOKUP(A625,Participanti!A:B,2,0)</f>
        <v>M</v>
      </c>
      <c r="C625" s="61">
        <v>11</v>
      </c>
      <c r="D625" s="43">
        <v>42.3</v>
      </c>
      <c r="E625" s="44">
        <v>0.38741898148148146</v>
      </c>
      <c r="F625" s="44">
        <v>0.41665509259259259</v>
      </c>
      <c r="G625" s="59">
        <f t="shared" si="100"/>
        <v>0.40203703703703703</v>
      </c>
      <c r="H625" s="45">
        <v>2285</v>
      </c>
      <c r="I625" s="11">
        <f t="shared" si="105"/>
        <v>9.5044216793625774E-3</v>
      </c>
      <c r="J625" s="31">
        <f t="shared" si="106"/>
        <v>5</v>
      </c>
      <c r="K625" s="31">
        <f>IF(J625=0,0,IF(B625="F",VLOOKUP(I625,Barem!$G$2:$H$16,2,1),VLOOKUP(I625,Barem!$G$17:$H$31,2,1)))</f>
        <v>0</v>
      </c>
      <c r="L625" s="43">
        <v>1.5</v>
      </c>
      <c r="M625" s="93" t="s">
        <v>82</v>
      </c>
      <c r="N625" s="10">
        <f t="shared" si="104"/>
        <v>0.5</v>
      </c>
      <c r="O625" s="10">
        <f t="shared" si="104"/>
        <v>0.25</v>
      </c>
      <c r="P625" s="10">
        <f t="shared" si="104"/>
        <v>0.25</v>
      </c>
      <c r="Q625" s="33">
        <f>IF(B625="M",IF(AND(H625&gt;=200,H625&lt;500,I625&lt;Barem!$M$21),H625/1500,IF(AND(H625&gt;=500,H625&lt;750,I625&lt;Barem!$M$22),H625/1500,IF(AND(H625&gt;=750,H625&lt;1000,I625&lt;Barem!$M$23),H625/1500,IF(AND(H625&gt;=1000,H625&lt;1500,I625&lt;Barem!$M$24),H625/1500,IF(AND(H625&gt;=1500,H625&lt;2000,I625&lt;Barem!$M$25),H625/1500,IF(AND(H625&gt;=2000,H625&lt;3000,I625&lt;Barem!$M$26),H625/1500,IF(AND(H625&gt;=3000,I625&lt;Barem!$M$27),H625/1500,0))))))),IF(AND(H625&gt;=200,H625&lt;500,I625&lt;Barem!$N$21),H625/1500,IF(AND(H625&gt;=500,H625&lt;750,I625&lt;Barem!$N$22),H625/1500,IF(AND(H625&gt;=750,H625&lt;1000,I625&lt;Barem!$N$23),H625/1500,IF(AND(H625&gt;=1000,H625&lt;1500,I625&lt;Barem!$N$24),H625/1500,IF(AND(H625&gt;=1500,H625&lt;2000,I625&lt;Barem!$N$25),H625/1500,IF(AND(H625&gt;=2000,H625&lt;3000,I625&lt;Barem!$N$26),H625/1500,IF(AND(H625&gt;=3000,I625&lt;Barem!$N$27),H625/1500,0))))))))</f>
        <v>1.5233333333333334</v>
      </c>
      <c r="R625" s="19">
        <f>IF(D625&gt;21,VLOOKUP(D625,Barem!$S$1:$T$141,2,1),0)</f>
        <v>1</v>
      </c>
      <c r="S625" s="102">
        <f>IF(D625&lt;1,0,IF(B625="F",VLOOKUP(I625,Barem!$W$2:$Y$13,2,1),VLOOKUP(I625,Barem!$W$14:$Y$25,2,1)))</f>
        <v>0</v>
      </c>
      <c r="T625" s="19">
        <f>VLOOKUP(A625,Participanti!A:C,3,0)</f>
        <v>0.4</v>
      </c>
      <c r="U625" s="17">
        <f t="shared" si="101"/>
        <v>5.7983333333333338</v>
      </c>
      <c r="V625" s="49"/>
      <c r="W625" s="146"/>
      <c r="X625" s="104">
        <f t="shared" si="98"/>
        <v>5</v>
      </c>
      <c r="Y625" s="63">
        <f t="shared" si="99"/>
        <v>1</v>
      </c>
      <c r="Z625" s="103" t="str">
        <f>VLOOKUP(A625,Participanti!A:E,5,0)</f>
        <v>Gold</v>
      </c>
    </row>
    <row r="626" spans="1:26" x14ac:dyDescent="0.2">
      <c r="A626" s="42" t="s">
        <v>231</v>
      </c>
      <c r="B626" s="1" t="str">
        <f>VLOOKUP(A626,Participanti!A:B,2,0)</f>
        <v>M</v>
      </c>
      <c r="C626" s="61">
        <v>11</v>
      </c>
      <c r="D626" s="43">
        <v>17</v>
      </c>
      <c r="E626" s="44">
        <v>5.6238425925925928E-2</v>
      </c>
      <c r="F626" s="44">
        <v>6.0358796296296299E-2</v>
      </c>
      <c r="G626" s="59">
        <f t="shared" si="100"/>
        <v>5.8298611111111114E-2</v>
      </c>
      <c r="H626" s="45">
        <v>44</v>
      </c>
      <c r="I626" s="11">
        <f t="shared" si="105"/>
        <v>3.4293300653594773E-3</v>
      </c>
      <c r="J626" s="31">
        <f t="shared" si="106"/>
        <v>4.0476190476190474</v>
      </c>
      <c r="K626" s="31">
        <f>IF(J626=0,0,IF(B626="F",VLOOKUP(I626,Barem!$G$2:$H$16,2,1),VLOOKUP(I626,Barem!$G$17:$H$31,2,1)))</f>
        <v>4</v>
      </c>
      <c r="L626" s="43">
        <v>3</v>
      </c>
      <c r="M626" s="93" t="str">
        <f>VLOOKUP(C626,Barem!K:Q,7,0)</f>
        <v>P</v>
      </c>
      <c r="N626" s="10">
        <f t="shared" si="104"/>
        <v>0.25</v>
      </c>
      <c r="O626" s="10">
        <f t="shared" si="104"/>
        <v>0.25</v>
      </c>
      <c r="P626" s="10">
        <f t="shared" si="104"/>
        <v>0.5</v>
      </c>
      <c r="Q626" s="33">
        <f>IF(B626="M",IF(AND(H626&gt;=200,H626&lt;500,I626&lt;Barem!$M$21),H626/1500,IF(AND(H626&gt;=500,H626&lt;750,I626&lt;Barem!$M$22),H626/1500,IF(AND(H626&gt;=750,H626&lt;1000,I626&lt;Barem!$M$23),H626/1500,IF(AND(H626&gt;=1000,H626&lt;1500,I626&lt;Barem!$M$24),H626/1500,IF(AND(H626&gt;=1500,H626&lt;2000,I626&lt;Barem!$M$25),H626/1500,IF(AND(H626&gt;=2000,H626&lt;3000,I626&lt;Barem!$M$26),H626/1500,IF(AND(H626&gt;=3000,I626&lt;Barem!$M$27),H626/1500,0))))))),IF(AND(H626&gt;=200,H626&lt;500,I626&lt;Barem!$N$21),H626/1500,IF(AND(H626&gt;=500,H626&lt;750,I626&lt;Barem!$N$22),H626/1500,IF(AND(H626&gt;=750,H626&lt;1000,I626&lt;Barem!$N$23),H626/1500,IF(AND(H626&gt;=1000,H626&lt;1500,I626&lt;Barem!$N$24),H626/1500,IF(AND(H626&gt;=1500,H626&lt;2000,I626&lt;Barem!$N$25),H626/1500,IF(AND(H626&gt;=2000,H626&lt;3000,I626&lt;Barem!$N$26),H626/1500,IF(AND(H626&gt;=3000,I626&lt;Barem!$N$27),H626/1500,0))))))))</f>
        <v>0</v>
      </c>
      <c r="R626" s="19">
        <f>IF(D626&gt;21,VLOOKUP(D626,Barem!$S$1:$T$141,2,1),0)</f>
        <v>0</v>
      </c>
      <c r="S626" s="102">
        <f>IF(D626&lt;1,0,IF(B626="F",VLOOKUP(I626,Barem!$W$2:$Y$13,2,1),VLOOKUP(I626,Barem!$W$14:$Y$25,2,1)))</f>
        <v>0</v>
      </c>
      <c r="T626" s="19">
        <f>VLOOKUP(A626,Participanti!A:C,3,0)</f>
        <v>0</v>
      </c>
      <c r="U626" s="17">
        <f t="shared" si="101"/>
        <v>3.5119047619047619</v>
      </c>
      <c r="V626" s="49"/>
      <c r="W626" s="146"/>
      <c r="X626" s="104">
        <f t="shared" si="98"/>
        <v>5</v>
      </c>
      <c r="Y626" s="63">
        <f t="shared" si="99"/>
        <v>1</v>
      </c>
      <c r="Z626" s="103" t="str">
        <f>VLOOKUP(A626,Participanti!A:E,5,0)</f>
        <v>Gold</v>
      </c>
    </row>
    <row r="627" spans="1:26" x14ac:dyDescent="0.2">
      <c r="A627" s="42" t="s">
        <v>200</v>
      </c>
      <c r="B627" s="1" t="str">
        <f>VLOOKUP(A627,Participanti!A:B,2,0)</f>
        <v>F</v>
      </c>
      <c r="C627" s="61">
        <v>11</v>
      </c>
      <c r="D627" s="43">
        <v>20.83</v>
      </c>
      <c r="E627" s="44">
        <v>7.3483796296296297E-2</v>
      </c>
      <c r="F627" s="44">
        <v>7.362268518518518E-2</v>
      </c>
      <c r="G627" s="59">
        <f t="shared" si="100"/>
        <v>7.3553240740740738E-2</v>
      </c>
      <c r="H627" s="45">
        <v>32</v>
      </c>
      <c r="I627" s="11">
        <f t="shared" si="105"/>
        <v>3.5311205348411302E-3</v>
      </c>
      <c r="J627" s="31">
        <f t="shared" si="106"/>
        <v>5</v>
      </c>
      <c r="K627" s="31">
        <f>IF(J627=0,0,IF(B627="F",VLOOKUP(I627,Barem!$G$2:$H$16,2,1),VLOOKUP(I627,Barem!$G$17:$H$31,2,1)))</f>
        <v>4.25</v>
      </c>
      <c r="L627" s="43">
        <v>4</v>
      </c>
      <c r="M627" s="93" t="s">
        <v>82</v>
      </c>
      <c r="N627" s="10">
        <f t="shared" si="104"/>
        <v>0.5</v>
      </c>
      <c r="O627" s="10">
        <f t="shared" si="104"/>
        <v>0.25</v>
      </c>
      <c r="P627" s="10">
        <f t="shared" si="104"/>
        <v>0.25</v>
      </c>
      <c r="Q627" s="33">
        <f>IF(B627="M",IF(AND(H627&gt;=200,H627&lt;500,I627&lt;Barem!$M$21),H627/1500,IF(AND(H627&gt;=500,H627&lt;750,I627&lt;Barem!$M$22),H627/1500,IF(AND(H627&gt;=750,H627&lt;1000,I627&lt;Barem!$M$23),H627/1500,IF(AND(H627&gt;=1000,H627&lt;1500,I627&lt;Barem!$M$24),H627/1500,IF(AND(H627&gt;=1500,H627&lt;2000,I627&lt;Barem!$M$25),H627/1500,IF(AND(H627&gt;=2000,H627&lt;3000,I627&lt;Barem!$M$26),H627/1500,IF(AND(H627&gt;=3000,I627&lt;Barem!$M$27),H627/1500,0))))))),IF(AND(H627&gt;=200,H627&lt;500,I627&lt;Barem!$N$21),H627/1500,IF(AND(H627&gt;=500,H627&lt;750,I627&lt;Barem!$N$22),H627/1500,IF(AND(H627&gt;=750,H627&lt;1000,I627&lt;Barem!$N$23),H627/1500,IF(AND(H627&gt;=1000,H627&lt;1500,I627&lt;Barem!$N$24),H627/1500,IF(AND(H627&gt;=1500,H627&lt;2000,I627&lt;Barem!$N$25),H627/1500,IF(AND(H627&gt;=2000,H627&lt;3000,I627&lt;Barem!$N$26),H627/1500,IF(AND(H627&gt;=3000,I627&lt;Barem!$N$27),H627/1500,0))))))))</f>
        <v>0</v>
      </c>
      <c r="R627" s="19">
        <f>IF(D627&gt;21,VLOOKUP(D627,Barem!$S$1:$T$141,2,1),0)</f>
        <v>0</v>
      </c>
      <c r="S627" s="102">
        <f>IF(D627&lt;1,0,IF(B627="F",VLOOKUP(I627,Barem!$W$2:$Y$13,2,1),VLOOKUP(I627,Barem!$W$14:$Y$25,2,1)))</f>
        <v>0</v>
      </c>
      <c r="T627" s="19">
        <f>VLOOKUP(A627,Participanti!A:C,3,0)</f>
        <v>0</v>
      </c>
      <c r="U627" s="17">
        <f t="shared" si="101"/>
        <v>4.5625</v>
      </c>
      <c r="V627" s="49"/>
      <c r="W627" s="146" t="s">
        <v>561</v>
      </c>
      <c r="X627" s="104">
        <f t="shared" si="98"/>
        <v>5</v>
      </c>
      <c r="Y627" s="63">
        <f t="shared" si="99"/>
        <v>1</v>
      </c>
      <c r="Z627" s="103" t="str">
        <f>VLOOKUP(A627,Participanti!A:E,5,0)</f>
        <v>Gold</v>
      </c>
    </row>
    <row r="628" spans="1:26" x14ac:dyDescent="0.2">
      <c r="A628" s="42" t="s">
        <v>164</v>
      </c>
      <c r="B628" s="1" t="str">
        <f>VLOOKUP(A628,Participanti!A:B,2,0)</f>
        <v>M</v>
      </c>
      <c r="C628" s="61">
        <v>11</v>
      </c>
      <c r="D628" s="43">
        <v>21.25</v>
      </c>
      <c r="E628" s="44">
        <v>8.0636574074074069E-2</v>
      </c>
      <c r="F628" s="44">
        <v>8.1076388888888892E-2</v>
      </c>
      <c r="G628" s="59">
        <f t="shared" si="100"/>
        <v>8.0856481481481474E-2</v>
      </c>
      <c r="H628" s="45">
        <v>54</v>
      </c>
      <c r="I628" s="11">
        <f t="shared" si="105"/>
        <v>3.8050108932461868E-3</v>
      </c>
      <c r="J628" s="31">
        <f t="shared" si="106"/>
        <v>5</v>
      </c>
      <c r="K628" s="31">
        <f>IF(J628=0,0,IF(B628="F",VLOOKUP(I628,Barem!$G$2:$H$16,2,1),VLOOKUP(I628,Barem!$G$17:$H$31,2,1)))</f>
        <v>3.5</v>
      </c>
      <c r="L628" s="43">
        <v>4.25</v>
      </c>
      <c r="M628" s="93" t="s">
        <v>82</v>
      </c>
      <c r="N628" s="10">
        <f t="shared" si="104"/>
        <v>0.5</v>
      </c>
      <c r="O628" s="10">
        <f t="shared" si="104"/>
        <v>0.25</v>
      </c>
      <c r="P628" s="10">
        <f t="shared" si="104"/>
        <v>0.25</v>
      </c>
      <c r="Q628" s="33">
        <f>IF(B628="M",IF(AND(H628&gt;=200,H628&lt;500,I628&lt;Barem!$M$21),H628/1500,IF(AND(H628&gt;=500,H628&lt;750,I628&lt;Barem!$M$22),H628/1500,IF(AND(H628&gt;=750,H628&lt;1000,I628&lt;Barem!$M$23),H628/1500,IF(AND(H628&gt;=1000,H628&lt;1500,I628&lt;Barem!$M$24),H628/1500,IF(AND(H628&gt;=1500,H628&lt;2000,I628&lt;Barem!$M$25),H628/1500,IF(AND(H628&gt;=2000,H628&lt;3000,I628&lt;Barem!$M$26),H628/1500,IF(AND(H628&gt;=3000,I628&lt;Barem!$M$27),H628/1500,0))))))),IF(AND(H628&gt;=200,H628&lt;500,I628&lt;Barem!$N$21),H628/1500,IF(AND(H628&gt;=500,H628&lt;750,I628&lt;Barem!$N$22),H628/1500,IF(AND(H628&gt;=750,H628&lt;1000,I628&lt;Barem!$N$23),H628/1500,IF(AND(H628&gt;=1000,H628&lt;1500,I628&lt;Barem!$N$24),H628/1500,IF(AND(H628&gt;=1500,H628&lt;2000,I628&lt;Barem!$N$25),H628/1500,IF(AND(H628&gt;=2000,H628&lt;3000,I628&lt;Barem!$N$26),H628/1500,IF(AND(H628&gt;=3000,I628&lt;Barem!$N$27),H628/1500,0))))))))</f>
        <v>0</v>
      </c>
      <c r="R628" s="19">
        <f>IF(D628&gt;21,VLOOKUP(D628,Barem!$S$1:$T$141,2,1),0)</f>
        <v>0</v>
      </c>
      <c r="S628" s="102">
        <f>IF(D628&lt;1,0,IF(B628="F",VLOOKUP(I628,Barem!$W$2:$Y$13,2,1),VLOOKUP(I628,Barem!$W$14:$Y$25,2,1)))</f>
        <v>0</v>
      </c>
      <c r="T628" s="19">
        <f>VLOOKUP(A628,Participanti!A:C,3,0)</f>
        <v>0</v>
      </c>
      <c r="U628" s="17">
        <f t="shared" si="101"/>
        <v>4.4375</v>
      </c>
      <c r="V628" s="49"/>
      <c r="W628" s="146"/>
      <c r="X628" s="104">
        <f t="shared" si="98"/>
        <v>5</v>
      </c>
      <c r="Y628" s="63">
        <f t="shared" si="99"/>
        <v>1</v>
      </c>
      <c r="Z628" s="103" t="str">
        <f>VLOOKUP(A628,Participanti!A:E,5,0)</f>
        <v>Gold</v>
      </c>
    </row>
    <row r="629" spans="1:26" x14ac:dyDescent="0.2">
      <c r="A629" s="42" t="s">
        <v>160</v>
      </c>
      <c r="B629" s="1" t="str">
        <f>VLOOKUP(A629,Participanti!A:B,2,0)</f>
        <v>M</v>
      </c>
      <c r="C629" s="61">
        <v>11</v>
      </c>
      <c r="D629" s="43">
        <v>15.34</v>
      </c>
      <c r="E629" s="44">
        <v>4.7766203703703707E-2</v>
      </c>
      <c r="F629" s="44">
        <v>4.7893518518518516E-2</v>
      </c>
      <c r="G629" s="59">
        <f t="shared" si="100"/>
        <v>4.7829861111111108E-2</v>
      </c>
      <c r="H629" s="45">
        <v>12</v>
      </c>
      <c r="I629" s="11">
        <f t="shared" si="105"/>
        <v>3.1179831232797332E-3</v>
      </c>
      <c r="J629" s="31">
        <f t="shared" si="106"/>
        <v>3.6523809523809523</v>
      </c>
      <c r="K629" s="31">
        <f>IF(J629=0,0,IF(B629="F",VLOOKUP(I629,Barem!$G$2:$H$16,2,1),VLOOKUP(I629,Barem!$G$17:$H$31,2,1)))</f>
        <v>4.5</v>
      </c>
      <c r="L629" s="43">
        <v>3</v>
      </c>
      <c r="M629" s="93" t="s">
        <v>80</v>
      </c>
      <c r="N629" s="10">
        <f t="shared" si="104"/>
        <v>0.25</v>
      </c>
      <c r="O629" s="10">
        <f t="shared" si="104"/>
        <v>0.5</v>
      </c>
      <c r="P629" s="10">
        <f t="shared" si="104"/>
        <v>0.25</v>
      </c>
      <c r="Q629" s="33">
        <f>IF(B629="M",IF(AND(H629&gt;=200,H629&lt;500,I629&lt;Barem!$M$21),H629/1500,IF(AND(H629&gt;=500,H629&lt;750,I629&lt;Barem!$M$22),H629/1500,IF(AND(H629&gt;=750,H629&lt;1000,I629&lt;Barem!$M$23),H629/1500,IF(AND(H629&gt;=1000,H629&lt;1500,I629&lt;Barem!$M$24),H629/1500,IF(AND(H629&gt;=1500,H629&lt;2000,I629&lt;Barem!$M$25),H629/1500,IF(AND(H629&gt;=2000,H629&lt;3000,I629&lt;Barem!$M$26),H629/1500,IF(AND(H629&gt;=3000,I629&lt;Barem!$M$27),H629/1500,0))))))),IF(AND(H629&gt;=200,H629&lt;500,I629&lt;Barem!$N$21),H629/1500,IF(AND(H629&gt;=500,H629&lt;750,I629&lt;Barem!$N$22),H629/1500,IF(AND(H629&gt;=750,H629&lt;1000,I629&lt;Barem!$N$23),H629/1500,IF(AND(H629&gt;=1000,H629&lt;1500,I629&lt;Barem!$N$24),H629/1500,IF(AND(H629&gt;=1500,H629&lt;2000,I629&lt;Barem!$N$25),H629/1500,IF(AND(H629&gt;=2000,H629&lt;3000,I629&lt;Barem!$N$26),H629/1500,IF(AND(H629&gt;=3000,I629&lt;Barem!$N$27),H629/1500,0))))))))</f>
        <v>0</v>
      </c>
      <c r="R629" s="19">
        <f>IF(D629&gt;21,VLOOKUP(D629,Barem!$S$1:$T$141,2,1),0)</f>
        <v>0</v>
      </c>
      <c r="S629" s="102">
        <f>IF(D629&lt;1,0,IF(B629="F",VLOOKUP(I629,Barem!$W$2:$Y$13,2,1),VLOOKUP(I629,Barem!$W$14:$Y$25,2,1)))</f>
        <v>0</v>
      </c>
      <c r="T629" s="19">
        <f>VLOOKUP(A629,Participanti!A:C,3,0)</f>
        <v>0</v>
      </c>
      <c r="U629" s="17">
        <f t="shared" si="101"/>
        <v>3.913095238095238</v>
      </c>
      <c r="V629" s="49"/>
      <c r="W629" s="146"/>
      <c r="X629" s="104">
        <f t="shared" si="98"/>
        <v>5</v>
      </c>
      <c r="Y629" s="63">
        <f t="shared" si="99"/>
        <v>1</v>
      </c>
      <c r="Z629" s="103" t="str">
        <f>VLOOKUP(A629,Participanti!A:E,5,0)</f>
        <v>Gold</v>
      </c>
    </row>
    <row r="630" spans="1:26" x14ac:dyDescent="0.2">
      <c r="A630" s="42" t="s">
        <v>339</v>
      </c>
      <c r="B630" s="1" t="str">
        <f>VLOOKUP(A630,Participanti!A:B,2,0)</f>
        <v>F</v>
      </c>
      <c r="C630" s="61">
        <v>11</v>
      </c>
      <c r="D630" s="43">
        <v>19.98</v>
      </c>
      <c r="E630" s="44">
        <v>8.0277777777777781E-2</v>
      </c>
      <c r="F630" s="44">
        <v>8.0752314814814818E-2</v>
      </c>
      <c r="G630" s="59">
        <f t="shared" si="100"/>
        <v>8.05150462962963E-2</v>
      </c>
      <c r="H630" s="45">
        <v>33</v>
      </c>
      <c r="I630" s="11">
        <f t="shared" si="105"/>
        <v>4.0297820969117269E-3</v>
      </c>
      <c r="J630" s="31">
        <f t="shared" si="106"/>
        <v>4.9950000000000001</v>
      </c>
      <c r="K630" s="31">
        <f>IF(J630=0,0,IF(B630="F",VLOOKUP(I630,Barem!$G$2:$H$16,2,1),VLOOKUP(I630,Barem!$G$17:$H$31,2,1)))</f>
        <v>3.5</v>
      </c>
      <c r="L630" s="43">
        <v>3</v>
      </c>
      <c r="M630" s="93" t="str">
        <f>VLOOKUP(C630,Barem!K:Q,7,0)</f>
        <v>P</v>
      </c>
      <c r="N630" s="10">
        <f t="shared" si="104"/>
        <v>0.25</v>
      </c>
      <c r="O630" s="10">
        <f t="shared" si="104"/>
        <v>0.25</v>
      </c>
      <c r="P630" s="10">
        <f t="shared" si="104"/>
        <v>0.5</v>
      </c>
      <c r="Q630" s="33">
        <f>IF(B630="M",IF(AND(H630&gt;=200,H630&lt;500,I630&lt;Barem!$M$21),H630/1500,IF(AND(H630&gt;=500,H630&lt;750,I630&lt;Barem!$M$22),H630/1500,IF(AND(H630&gt;=750,H630&lt;1000,I630&lt;Barem!$M$23),H630/1500,IF(AND(H630&gt;=1000,H630&lt;1500,I630&lt;Barem!$M$24),H630/1500,IF(AND(H630&gt;=1500,H630&lt;2000,I630&lt;Barem!$M$25),H630/1500,IF(AND(H630&gt;=2000,H630&lt;3000,I630&lt;Barem!$M$26),H630/1500,IF(AND(H630&gt;=3000,I630&lt;Barem!$M$27),H630/1500,0))))))),IF(AND(H630&gt;=200,H630&lt;500,I630&lt;Barem!$N$21),H630/1500,IF(AND(H630&gt;=500,H630&lt;750,I630&lt;Barem!$N$22),H630/1500,IF(AND(H630&gt;=750,H630&lt;1000,I630&lt;Barem!$N$23),H630/1500,IF(AND(H630&gt;=1000,H630&lt;1500,I630&lt;Barem!$N$24),H630/1500,IF(AND(H630&gt;=1500,H630&lt;2000,I630&lt;Barem!$N$25),H630/1500,IF(AND(H630&gt;=2000,H630&lt;3000,I630&lt;Barem!$N$26),H630/1500,IF(AND(H630&gt;=3000,I630&lt;Barem!$N$27),H630/1500,0))))))))</f>
        <v>0</v>
      </c>
      <c r="R630" s="19">
        <f>IF(D630&gt;21,VLOOKUP(D630,Barem!$S$1:$T$141,2,1),0)</f>
        <v>0</v>
      </c>
      <c r="S630" s="102">
        <f>IF(D630&lt;1,0,IF(B630="F",VLOOKUP(I630,Barem!$W$2:$Y$13,2,1),VLOOKUP(I630,Barem!$W$14:$Y$25,2,1)))</f>
        <v>0</v>
      </c>
      <c r="T630" s="19">
        <f>VLOOKUP(A630,Participanti!A:C,3,0)</f>
        <v>0</v>
      </c>
      <c r="U630" s="17">
        <f t="shared" si="101"/>
        <v>3.6237500000000002</v>
      </c>
      <c r="V630" s="49"/>
      <c r="W630" s="146" t="s">
        <v>561</v>
      </c>
      <c r="X630" s="104">
        <f t="shared" si="98"/>
        <v>5</v>
      </c>
      <c r="Y630" s="63">
        <f t="shared" si="99"/>
        <v>1</v>
      </c>
      <c r="Z630" s="103" t="str">
        <f>VLOOKUP(A630,Participanti!A:E,5,0)</f>
        <v>Gold</v>
      </c>
    </row>
    <row r="631" spans="1:26" x14ac:dyDescent="0.2">
      <c r="A631" s="42" t="s">
        <v>122</v>
      </c>
      <c r="B631" s="1" t="str">
        <f>VLOOKUP(A631,Participanti!A:B,2,0)</f>
        <v>M</v>
      </c>
      <c r="C631" s="61">
        <v>11</v>
      </c>
      <c r="D631" s="43">
        <v>11.97</v>
      </c>
      <c r="E631" s="44">
        <v>4.6412037037037036E-2</v>
      </c>
      <c r="F631" s="44">
        <v>5.545138888888889E-2</v>
      </c>
      <c r="G631" s="59">
        <f t="shared" si="100"/>
        <v>5.0931712962962963E-2</v>
      </c>
      <c r="H631" s="45">
        <v>14</v>
      </c>
      <c r="I631" s="11">
        <f t="shared" si="105"/>
        <v>4.2549467805315759E-3</v>
      </c>
      <c r="J631" s="31">
        <f t="shared" si="106"/>
        <v>2.85</v>
      </c>
      <c r="K631" s="31">
        <f>IF(J631=0,0,IF(B631="F",VLOOKUP(I631,Barem!$G$2:$H$16,2,1),VLOOKUP(I631,Barem!$G$17:$H$31,2,1)))</f>
        <v>2.5</v>
      </c>
      <c r="L631" s="43">
        <v>3</v>
      </c>
      <c r="M631" s="93" t="str">
        <f>VLOOKUP(C631,Barem!K:Q,7,0)</f>
        <v>P</v>
      </c>
      <c r="N631" s="10">
        <f t="shared" si="104"/>
        <v>0.25</v>
      </c>
      <c r="O631" s="10">
        <f t="shared" si="104"/>
        <v>0.25</v>
      </c>
      <c r="P631" s="10">
        <f t="shared" si="104"/>
        <v>0.5</v>
      </c>
      <c r="Q631" s="33">
        <f>IF(B631="M",IF(AND(H631&gt;=200,H631&lt;500,I631&lt;Barem!$M$21),H631/1500,IF(AND(H631&gt;=500,H631&lt;750,I631&lt;Barem!$M$22),H631/1500,IF(AND(H631&gt;=750,H631&lt;1000,I631&lt;Barem!$M$23),H631/1500,IF(AND(H631&gt;=1000,H631&lt;1500,I631&lt;Barem!$M$24),H631/1500,IF(AND(H631&gt;=1500,H631&lt;2000,I631&lt;Barem!$M$25),H631/1500,IF(AND(H631&gt;=2000,H631&lt;3000,I631&lt;Barem!$M$26),H631/1500,IF(AND(H631&gt;=3000,I631&lt;Barem!$M$27),H631/1500,0))))))),IF(AND(H631&gt;=200,H631&lt;500,I631&lt;Barem!$N$21),H631/1500,IF(AND(H631&gt;=500,H631&lt;750,I631&lt;Barem!$N$22),H631/1500,IF(AND(H631&gt;=750,H631&lt;1000,I631&lt;Barem!$N$23),H631/1500,IF(AND(H631&gt;=1000,H631&lt;1500,I631&lt;Barem!$N$24),H631/1500,IF(AND(H631&gt;=1500,H631&lt;2000,I631&lt;Barem!$N$25),H631/1500,IF(AND(H631&gt;=2000,H631&lt;3000,I631&lt;Barem!$N$26),H631/1500,IF(AND(H631&gt;=3000,I631&lt;Barem!$N$27),H631/1500,0))))))))</f>
        <v>0</v>
      </c>
      <c r="R631" s="19">
        <f>IF(D631&gt;21,VLOOKUP(D631,Barem!$S$1:$T$141,2,1),0)</f>
        <v>0</v>
      </c>
      <c r="S631" s="102">
        <f>IF(D631&lt;1,0,IF(B631="F",VLOOKUP(I631,Barem!$W$2:$Y$13,2,1),VLOOKUP(I631,Barem!$W$14:$Y$25,2,1)))</f>
        <v>0</v>
      </c>
      <c r="T631" s="19">
        <f>VLOOKUP(A631,Participanti!A:C,3,0)</f>
        <v>0</v>
      </c>
      <c r="U631" s="17">
        <f t="shared" si="101"/>
        <v>2.8374999999999999</v>
      </c>
      <c r="V631" s="49"/>
      <c r="W631" s="146"/>
      <c r="X631" s="104">
        <f t="shared" si="98"/>
        <v>5</v>
      </c>
      <c r="Y631" s="63">
        <f t="shared" si="99"/>
        <v>1</v>
      </c>
      <c r="Z631" s="103" t="str">
        <f>VLOOKUP(A631,Participanti!A:E,5,0)</f>
        <v>Gold</v>
      </c>
    </row>
    <row r="632" spans="1:26" x14ac:dyDescent="0.2">
      <c r="A632" s="42" t="s">
        <v>335</v>
      </c>
      <c r="B632" s="1" t="str">
        <f>VLOOKUP(A632,Participanti!A:B,2,0)</f>
        <v>F</v>
      </c>
      <c r="C632" s="61">
        <v>11</v>
      </c>
      <c r="D632" s="43">
        <v>9.43</v>
      </c>
      <c r="E632" s="44">
        <v>3.8217592592592595E-2</v>
      </c>
      <c r="F632" s="44">
        <v>3.8217592592592595E-2</v>
      </c>
      <c r="G632" s="59">
        <f t="shared" si="100"/>
        <v>3.8217592592592595E-2</v>
      </c>
      <c r="H632" s="45">
        <v>4</v>
      </c>
      <c r="I632" s="11">
        <f t="shared" si="105"/>
        <v>4.0527669769451317E-3</v>
      </c>
      <c r="J632" s="31">
        <f t="shared" si="106"/>
        <v>2.3574999999999999</v>
      </c>
      <c r="K632" s="31">
        <f>IF(J632=0,0,IF(B632="F",VLOOKUP(I632,Barem!$G$2:$H$16,2,1),VLOOKUP(I632,Barem!$G$17:$H$31,2,1)))</f>
        <v>3.5</v>
      </c>
      <c r="L632" s="43">
        <v>1</v>
      </c>
      <c r="M632" s="93" t="s">
        <v>82</v>
      </c>
      <c r="N632" s="10">
        <f t="shared" si="104"/>
        <v>0.5</v>
      </c>
      <c r="O632" s="10">
        <f t="shared" si="104"/>
        <v>0.25</v>
      </c>
      <c r="P632" s="10">
        <f t="shared" si="104"/>
        <v>0.25</v>
      </c>
      <c r="Q632" s="33">
        <f>IF(B632="M",IF(AND(H632&gt;=200,H632&lt;500,I632&lt;Barem!$M$21),H632/1500,IF(AND(H632&gt;=500,H632&lt;750,I632&lt;Barem!$M$22),H632/1500,IF(AND(H632&gt;=750,H632&lt;1000,I632&lt;Barem!$M$23),H632/1500,IF(AND(H632&gt;=1000,H632&lt;1500,I632&lt;Barem!$M$24),H632/1500,IF(AND(H632&gt;=1500,H632&lt;2000,I632&lt;Barem!$M$25),H632/1500,IF(AND(H632&gt;=2000,H632&lt;3000,I632&lt;Barem!$M$26),H632/1500,IF(AND(H632&gt;=3000,I632&lt;Barem!$M$27),H632/1500,0))))))),IF(AND(H632&gt;=200,H632&lt;500,I632&lt;Barem!$N$21),H632/1500,IF(AND(H632&gt;=500,H632&lt;750,I632&lt;Barem!$N$22),H632/1500,IF(AND(H632&gt;=750,H632&lt;1000,I632&lt;Barem!$N$23),H632/1500,IF(AND(H632&gt;=1000,H632&lt;1500,I632&lt;Barem!$N$24),H632/1500,IF(AND(H632&gt;=1500,H632&lt;2000,I632&lt;Barem!$N$25),H632/1500,IF(AND(H632&gt;=2000,H632&lt;3000,I632&lt;Barem!$N$26),H632/1500,IF(AND(H632&gt;=3000,I632&lt;Barem!$N$27),H632/1500,0))))))))</f>
        <v>0</v>
      </c>
      <c r="R632" s="19">
        <f>IF(D632&gt;21,VLOOKUP(D632,Barem!$S$1:$T$141,2,1),0)</f>
        <v>0</v>
      </c>
      <c r="S632" s="102">
        <f>IF(D632&lt;1,0,IF(B632="F",VLOOKUP(I632,Barem!$W$2:$Y$13,2,1),VLOOKUP(I632,Barem!$W$14:$Y$25,2,1)))</f>
        <v>0</v>
      </c>
      <c r="T632" s="19">
        <f>VLOOKUP(A632,Participanti!A:C,3,0)</f>
        <v>0.4</v>
      </c>
      <c r="U632" s="17">
        <f t="shared" si="101"/>
        <v>2.7037499999999999</v>
      </c>
      <c r="V632" s="49"/>
      <c r="W632" s="146"/>
      <c r="X632" s="104">
        <f t="shared" si="98"/>
        <v>5</v>
      </c>
      <c r="Y632" s="63">
        <f t="shared" si="99"/>
        <v>1</v>
      </c>
      <c r="Z632" s="103" t="str">
        <f>VLOOKUP(A632,Participanti!A:E,5,0)</f>
        <v>Gold</v>
      </c>
    </row>
    <row r="633" spans="1:26" x14ac:dyDescent="0.2">
      <c r="A633" s="42" t="s">
        <v>193</v>
      </c>
      <c r="B633" s="1" t="str">
        <f>VLOOKUP(A633,Participanti!A:B,2,0)</f>
        <v>M</v>
      </c>
      <c r="C633" s="61">
        <v>11</v>
      </c>
      <c r="D633" s="43">
        <v>25.03</v>
      </c>
      <c r="E633" s="44">
        <v>9.3946759259259258E-2</v>
      </c>
      <c r="F633" s="44">
        <v>9.7361111111111107E-2</v>
      </c>
      <c r="G633" s="59">
        <f t="shared" si="100"/>
        <v>9.5653935185185182E-2</v>
      </c>
      <c r="H633" s="45">
        <v>24</v>
      </c>
      <c r="I633" s="11">
        <f t="shared" si="105"/>
        <v>3.8215715215815095E-3</v>
      </c>
      <c r="J633" s="31">
        <f t="shared" si="106"/>
        <v>5</v>
      </c>
      <c r="K633" s="31">
        <f>IF(J633=0,0,IF(B633="F",VLOOKUP(I633,Barem!$G$2:$H$16,2,1),VLOOKUP(I633,Barem!$G$17:$H$31,2,1)))</f>
        <v>3.5</v>
      </c>
      <c r="L633" s="43">
        <v>4.75</v>
      </c>
      <c r="M633" s="93" t="s">
        <v>82</v>
      </c>
      <c r="N633" s="10">
        <f t="shared" si="104"/>
        <v>0.5</v>
      </c>
      <c r="O633" s="10">
        <f t="shared" si="104"/>
        <v>0.25</v>
      </c>
      <c r="P633" s="10">
        <f t="shared" si="104"/>
        <v>0.25</v>
      </c>
      <c r="Q633" s="33">
        <f>IF(B633="M",IF(AND(H633&gt;=200,H633&lt;500,I633&lt;Barem!$M$21),H633/1500,IF(AND(H633&gt;=500,H633&lt;750,I633&lt;Barem!$M$22),H633/1500,IF(AND(H633&gt;=750,H633&lt;1000,I633&lt;Barem!$M$23),H633/1500,IF(AND(H633&gt;=1000,H633&lt;1500,I633&lt;Barem!$M$24),H633/1500,IF(AND(H633&gt;=1500,H633&lt;2000,I633&lt;Barem!$M$25),H633/1500,IF(AND(H633&gt;=2000,H633&lt;3000,I633&lt;Barem!$M$26),H633/1500,IF(AND(H633&gt;=3000,I633&lt;Barem!$M$27),H633/1500,0))))))),IF(AND(H633&gt;=200,H633&lt;500,I633&lt;Barem!$N$21),H633/1500,IF(AND(H633&gt;=500,H633&lt;750,I633&lt;Barem!$N$22),H633/1500,IF(AND(H633&gt;=750,H633&lt;1000,I633&lt;Barem!$N$23),H633/1500,IF(AND(H633&gt;=1000,H633&lt;1500,I633&lt;Barem!$N$24),H633/1500,IF(AND(H633&gt;=1500,H633&lt;2000,I633&lt;Barem!$N$25),H633/1500,IF(AND(H633&gt;=2000,H633&lt;3000,I633&lt;Barem!$N$26),H633/1500,IF(AND(H633&gt;=3000,I633&lt;Barem!$N$27),H633/1500,0))))))))</f>
        <v>0</v>
      </c>
      <c r="R633" s="19">
        <f>IF(D633&gt;21,VLOOKUP(D633,Barem!$S$1:$T$141,2,1),0)</f>
        <v>0.2</v>
      </c>
      <c r="S633" s="102">
        <f>IF(D633&lt;1,0,IF(B633="F",VLOOKUP(I633,Barem!$W$2:$Y$13,2,1),VLOOKUP(I633,Barem!$W$14:$Y$25,2,1)))</f>
        <v>0</v>
      </c>
      <c r="T633" s="19">
        <f>VLOOKUP(A633,Participanti!A:C,3,0)</f>
        <v>0</v>
      </c>
      <c r="U633" s="17">
        <f t="shared" si="101"/>
        <v>4.7625000000000002</v>
      </c>
      <c r="V633" s="49"/>
      <c r="W633" s="146"/>
      <c r="X633" s="104">
        <f t="shared" si="98"/>
        <v>5</v>
      </c>
      <c r="Y633" s="63">
        <f t="shared" si="99"/>
        <v>1</v>
      </c>
      <c r="Z633" s="103" t="str">
        <f>VLOOKUP(A633,Participanti!A:E,5,0)</f>
        <v>Gold</v>
      </c>
    </row>
    <row r="634" spans="1:26" x14ac:dyDescent="0.2">
      <c r="A634" s="42" t="s">
        <v>394</v>
      </c>
      <c r="B634" s="1" t="str">
        <f>VLOOKUP(A634,Participanti!A:B,2,0)</f>
        <v>F</v>
      </c>
      <c r="C634" s="61">
        <v>11</v>
      </c>
      <c r="D634" s="43">
        <v>29.01</v>
      </c>
      <c r="E634" s="44">
        <v>0.12304398148148148</v>
      </c>
      <c r="F634" s="44">
        <v>0.13760416666666667</v>
      </c>
      <c r="G634" s="59">
        <f t="shared" si="100"/>
        <v>0.13032407407407406</v>
      </c>
      <c r="H634" s="45">
        <v>243</v>
      </c>
      <c r="I634" s="11">
        <f t="shared" si="105"/>
        <v>4.4923844906609462E-3</v>
      </c>
      <c r="J634" s="31">
        <f t="shared" si="106"/>
        <v>5</v>
      </c>
      <c r="K634" s="31">
        <f>IF(J634=0,0,IF(B634="F",VLOOKUP(I634,Barem!$G$2:$H$16,2,1),VLOOKUP(I634,Barem!$G$17:$H$31,2,1)))</f>
        <v>3</v>
      </c>
      <c r="L634" s="43">
        <v>4</v>
      </c>
      <c r="M634" s="93" t="s">
        <v>82</v>
      </c>
      <c r="N634" s="10">
        <f t="shared" si="104"/>
        <v>0.5</v>
      </c>
      <c r="O634" s="10">
        <f t="shared" si="104"/>
        <v>0.25</v>
      </c>
      <c r="P634" s="10">
        <f t="shared" si="104"/>
        <v>0.25</v>
      </c>
      <c r="Q634" s="33">
        <f>IF(B634="M",IF(AND(H634&gt;=200,H634&lt;500,I634&lt;Barem!$M$21),H634/1500,IF(AND(H634&gt;=500,H634&lt;750,I634&lt;Barem!$M$22),H634/1500,IF(AND(H634&gt;=750,H634&lt;1000,I634&lt;Barem!$M$23),H634/1500,IF(AND(H634&gt;=1000,H634&lt;1500,I634&lt;Barem!$M$24),H634/1500,IF(AND(H634&gt;=1500,H634&lt;2000,I634&lt;Barem!$M$25),H634/1500,IF(AND(H634&gt;=2000,H634&lt;3000,I634&lt;Barem!$M$26),H634/1500,IF(AND(H634&gt;=3000,I634&lt;Barem!$M$27),H634/1500,0))))))),IF(AND(H634&gt;=200,H634&lt;500,I634&lt;Barem!$N$21),H634/1500,IF(AND(H634&gt;=500,H634&lt;750,I634&lt;Barem!$N$22),H634/1500,IF(AND(H634&gt;=750,H634&lt;1000,I634&lt;Barem!$N$23),H634/1500,IF(AND(H634&gt;=1000,H634&lt;1500,I634&lt;Barem!$N$24),H634/1500,IF(AND(H634&gt;=1500,H634&lt;2000,I634&lt;Barem!$N$25),H634/1500,IF(AND(H634&gt;=2000,H634&lt;3000,I634&lt;Barem!$N$26),H634/1500,IF(AND(H634&gt;=3000,I634&lt;Barem!$N$27),H634/1500,0))))))))</f>
        <v>0.16200000000000001</v>
      </c>
      <c r="R634" s="19">
        <f>IF(D634&gt;21,VLOOKUP(D634,Barem!$S$1:$T$141,2,1),0)</f>
        <v>0.4</v>
      </c>
      <c r="S634" s="102">
        <f>IF(D634&lt;1,0,IF(B634="F",VLOOKUP(I634,Barem!$W$2:$Y$13,2,1),VLOOKUP(I634,Barem!$W$14:$Y$25,2,1)))</f>
        <v>0</v>
      </c>
      <c r="T634" s="19">
        <f>VLOOKUP(A634,Participanti!A:C,3,0)</f>
        <v>0</v>
      </c>
      <c r="U634" s="17">
        <f t="shared" ref="U634:U686" si="107">IF(H634&lt;0,0,J634*N634+K634*O634+L634*P634+Q634+R634+S634+T634)</f>
        <v>4.8120000000000003</v>
      </c>
      <c r="V634" s="49"/>
      <c r="W634" s="146"/>
      <c r="X634" s="104">
        <f t="shared" si="98"/>
        <v>5</v>
      </c>
      <c r="Y634" s="63">
        <f t="shared" si="99"/>
        <v>1</v>
      </c>
      <c r="Z634" s="103" t="str">
        <f>VLOOKUP(A634,Participanti!A:E,5,0)</f>
        <v>Gold</v>
      </c>
    </row>
    <row r="635" spans="1:26" x14ac:dyDescent="0.2">
      <c r="A635" s="42" t="s">
        <v>483</v>
      </c>
      <c r="B635" s="1" t="str">
        <f>VLOOKUP(A635,Participanti!A:B,2,0)</f>
        <v>M</v>
      </c>
      <c r="C635" s="61">
        <v>11</v>
      </c>
      <c r="D635" s="43">
        <v>14.3</v>
      </c>
      <c r="E635" s="44">
        <v>4.7824074074074074E-2</v>
      </c>
      <c r="F635" s="44">
        <v>4.7870370370370369E-2</v>
      </c>
      <c r="G635" s="59">
        <f t="shared" si="100"/>
        <v>4.7847222222222222E-2</v>
      </c>
      <c r="H635" s="186">
        <v>15</v>
      </c>
      <c r="I635" s="11">
        <f t="shared" si="105"/>
        <v>3.3459595959595958E-3</v>
      </c>
      <c r="J635" s="31">
        <f t="shared" si="106"/>
        <v>3.4047619047619047</v>
      </c>
      <c r="K635" s="31">
        <f>IF(J635=0,0,IF(B635="F",VLOOKUP(I635,Barem!$G$2:$H$16,2,1),VLOOKUP(I635,Barem!$G$17:$H$31,2,1)))</f>
        <v>4</v>
      </c>
      <c r="L635" s="43">
        <v>3.75</v>
      </c>
      <c r="M635" s="93" t="s">
        <v>80</v>
      </c>
      <c r="N635" s="10">
        <f t="shared" si="104"/>
        <v>0.25</v>
      </c>
      <c r="O635" s="10">
        <f t="shared" si="104"/>
        <v>0.5</v>
      </c>
      <c r="P635" s="10">
        <f t="shared" si="104"/>
        <v>0.25</v>
      </c>
      <c r="Q635" s="33">
        <f>IF(B635="M",IF(AND(H635&gt;=200,H635&lt;500,I635&lt;Barem!$M$21),H635/1500,IF(AND(H635&gt;=500,H635&lt;750,I635&lt;Barem!$M$22),H635/1500,IF(AND(H635&gt;=750,H635&lt;1000,I635&lt;Barem!$M$23),H635/1500,IF(AND(H635&gt;=1000,H635&lt;1500,I635&lt;Barem!$M$24),H635/1500,IF(AND(H635&gt;=1500,H635&lt;2000,I635&lt;Barem!$M$25),H635/1500,IF(AND(H635&gt;=2000,H635&lt;3000,I635&lt;Barem!$M$26),H635/1500,IF(AND(H635&gt;=3000,I635&lt;Barem!$M$27),H635/1500,0))))))),IF(AND(H635&gt;=200,H635&lt;500,I635&lt;Barem!$N$21),H635/1500,IF(AND(H635&gt;=500,H635&lt;750,I635&lt;Barem!$N$22),H635/1500,IF(AND(H635&gt;=750,H635&lt;1000,I635&lt;Barem!$N$23),H635/1500,IF(AND(H635&gt;=1000,H635&lt;1500,I635&lt;Barem!$N$24),H635/1500,IF(AND(H635&gt;=1500,H635&lt;2000,I635&lt;Barem!$N$25),H635/1500,IF(AND(H635&gt;=2000,H635&lt;3000,I635&lt;Barem!$N$26),H635/1500,IF(AND(H635&gt;=3000,I635&lt;Barem!$N$27),H635/1500,0))))))))</f>
        <v>0</v>
      </c>
      <c r="R635" s="19">
        <f>IF(D635&gt;21,VLOOKUP(D635,Barem!$S$1:$T$141,2,1),0)</f>
        <v>0</v>
      </c>
      <c r="S635" s="102">
        <f>IF(D635&lt;1,0,IF(B635="F",VLOOKUP(I635,Barem!$W$2:$Y$13,2,1),VLOOKUP(I635,Barem!$W$14:$Y$25,2,1)))</f>
        <v>0</v>
      </c>
      <c r="T635" s="19">
        <f>VLOOKUP(A635,Participanti!A:C,3,0)</f>
        <v>0</v>
      </c>
      <c r="U635" s="17">
        <f t="shared" si="107"/>
        <v>3.7886904761904763</v>
      </c>
      <c r="V635" s="49"/>
      <c r="W635" s="146"/>
      <c r="X635" s="104">
        <f t="shared" si="98"/>
        <v>5</v>
      </c>
      <c r="Y635" s="63">
        <f t="shared" si="99"/>
        <v>1</v>
      </c>
      <c r="Z635" s="103" t="str">
        <f>VLOOKUP(A635,Participanti!A:E,5,0)</f>
        <v>Silver</v>
      </c>
    </row>
    <row r="636" spans="1:26" x14ac:dyDescent="0.2">
      <c r="A636" s="42" t="s">
        <v>206</v>
      </c>
      <c r="B636" s="1" t="str">
        <f>VLOOKUP(A636,Participanti!A:B,2,0)</f>
        <v>M</v>
      </c>
      <c r="C636" s="61">
        <v>11</v>
      </c>
      <c r="D636" s="43">
        <v>10.69</v>
      </c>
      <c r="E636" s="44">
        <v>4.0601851851851854E-2</v>
      </c>
      <c r="F636" s="44">
        <v>4.0636574074074075E-2</v>
      </c>
      <c r="G636" s="59">
        <f t="shared" si="100"/>
        <v>4.0619212962962961E-2</v>
      </c>
      <c r="H636" s="186">
        <v>300</v>
      </c>
      <c r="I636" s="11">
        <f t="shared" si="105"/>
        <v>3.7997392855905485E-3</v>
      </c>
      <c r="J636" s="31">
        <f t="shared" si="106"/>
        <v>2.5452380952380951</v>
      </c>
      <c r="K636" s="31">
        <f>IF(J636=0,0,IF(B636="F",VLOOKUP(I636,Barem!$G$2:$H$16,2,1),VLOOKUP(I636,Barem!$G$17:$H$31,2,1)))</f>
        <v>3.5</v>
      </c>
      <c r="L636" s="43">
        <v>4.5</v>
      </c>
      <c r="M636" s="93" t="s">
        <v>83</v>
      </c>
      <c r="N636" s="10">
        <f t="shared" si="104"/>
        <v>0.25</v>
      </c>
      <c r="O636" s="10">
        <f t="shared" si="104"/>
        <v>0.25</v>
      </c>
      <c r="P636" s="10">
        <f t="shared" si="104"/>
        <v>0.5</v>
      </c>
      <c r="Q636" s="33">
        <f>IF(B636="M",IF(AND(H636&gt;=200,H636&lt;500,I636&lt;Barem!$M$21),H636/1500,IF(AND(H636&gt;=500,H636&lt;750,I636&lt;Barem!$M$22),H636/1500,IF(AND(H636&gt;=750,H636&lt;1000,I636&lt;Barem!$M$23),H636/1500,IF(AND(H636&gt;=1000,H636&lt;1500,I636&lt;Barem!$M$24),H636/1500,IF(AND(H636&gt;=1500,H636&lt;2000,I636&lt;Barem!$M$25),H636/1500,IF(AND(H636&gt;=2000,H636&lt;3000,I636&lt;Barem!$M$26),H636/1500,IF(AND(H636&gt;=3000,I636&lt;Barem!$M$27),H636/1500,0))))))),IF(AND(H636&gt;=200,H636&lt;500,I636&lt;Barem!$N$21),H636/1500,IF(AND(H636&gt;=500,H636&lt;750,I636&lt;Barem!$N$22),H636/1500,IF(AND(H636&gt;=750,H636&lt;1000,I636&lt;Barem!$N$23),H636/1500,IF(AND(H636&gt;=1000,H636&lt;1500,I636&lt;Barem!$N$24),H636/1500,IF(AND(H636&gt;=1500,H636&lt;2000,I636&lt;Barem!$N$25),H636/1500,IF(AND(H636&gt;=2000,H636&lt;3000,I636&lt;Barem!$N$26),H636/1500,IF(AND(H636&gt;=3000,I636&lt;Barem!$N$27),H636/1500,0))))))))</f>
        <v>0.2</v>
      </c>
      <c r="R636" s="19">
        <f>IF(D636&gt;21,VLOOKUP(D636,Barem!$S$1:$T$141,2,1),0)</f>
        <v>0</v>
      </c>
      <c r="S636" s="102">
        <f>IF(D636&lt;1,0,IF(B636="F",VLOOKUP(I636,Barem!$W$2:$Y$13,2,1),VLOOKUP(I636,Barem!$W$14:$Y$25,2,1)))</f>
        <v>0</v>
      </c>
      <c r="T636" s="19">
        <f>VLOOKUP(A636,Participanti!A:C,3,0)</f>
        <v>0</v>
      </c>
      <c r="U636" s="17">
        <f t="shared" si="107"/>
        <v>3.9613095238095237</v>
      </c>
      <c r="V636" s="49"/>
      <c r="W636" s="146" t="s">
        <v>562</v>
      </c>
      <c r="X636" s="104">
        <f t="shared" si="98"/>
        <v>5</v>
      </c>
      <c r="Y636" s="63">
        <f t="shared" si="99"/>
        <v>1</v>
      </c>
      <c r="Z636" s="103" t="str">
        <f>VLOOKUP(A636,Participanti!A:E,5,0)</f>
        <v>Silver</v>
      </c>
    </row>
    <row r="637" spans="1:26" x14ac:dyDescent="0.2">
      <c r="A637" s="42" t="s">
        <v>325</v>
      </c>
      <c r="B637" s="1" t="str">
        <f>VLOOKUP(A637,Participanti!A:B,2,0)</f>
        <v>M</v>
      </c>
      <c r="C637" s="61">
        <v>11</v>
      </c>
      <c r="D637" s="43">
        <v>10.36</v>
      </c>
      <c r="E637" s="44">
        <v>3.4988425925925923E-2</v>
      </c>
      <c r="F637" s="44">
        <v>3.5069444444444445E-2</v>
      </c>
      <c r="G637" s="59">
        <f t="shared" si="100"/>
        <v>3.5028935185185184E-2</v>
      </c>
      <c r="H637" s="186">
        <v>10</v>
      </c>
      <c r="I637" s="11">
        <f t="shared" si="105"/>
        <v>3.3811713499213498E-3</v>
      </c>
      <c r="J637" s="31">
        <f t="shared" si="106"/>
        <v>2.4666666666666663</v>
      </c>
      <c r="K637" s="31">
        <f>IF(J637=0,0,IF(B637="F",VLOOKUP(I637,Barem!$G$2:$H$16,2,1),VLOOKUP(I637,Barem!$G$17:$H$31,2,1)))</f>
        <v>4</v>
      </c>
      <c r="L637" s="43">
        <v>3.5</v>
      </c>
      <c r="M637" s="93" t="s">
        <v>83</v>
      </c>
      <c r="N637" s="10">
        <f t="shared" si="104"/>
        <v>0.25</v>
      </c>
      <c r="O637" s="10">
        <f t="shared" si="104"/>
        <v>0.25</v>
      </c>
      <c r="P637" s="10">
        <f t="shared" si="104"/>
        <v>0.5</v>
      </c>
      <c r="Q637" s="33">
        <f>IF(B637="M",IF(AND(H637&gt;=200,H637&lt;500,I637&lt;Barem!$M$21),H637/1500,IF(AND(H637&gt;=500,H637&lt;750,I637&lt;Barem!$M$22),H637/1500,IF(AND(H637&gt;=750,H637&lt;1000,I637&lt;Barem!$M$23),H637/1500,IF(AND(H637&gt;=1000,H637&lt;1500,I637&lt;Barem!$M$24),H637/1500,IF(AND(H637&gt;=1500,H637&lt;2000,I637&lt;Barem!$M$25),H637/1500,IF(AND(H637&gt;=2000,H637&lt;3000,I637&lt;Barem!$M$26),H637/1500,IF(AND(H637&gt;=3000,I637&lt;Barem!$M$27),H637/1500,0))))))),IF(AND(H637&gt;=200,H637&lt;500,I637&lt;Barem!$N$21),H637/1500,IF(AND(H637&gt;=500,H637&lt;750,I637&lt;Barem!$N$22),H637/1500,IF(AND(H637&gt;=750,H637&lt;1000,I637&lt;Barem!$N$23),H637/1500,IF(AND(H637&gt;=1000,H637&lt;1500,I637&lt;Barem!$N$24),H637/1500,IF(AND(H637&gt;=1500,H637&lt;2000,I637&lt;Barem!$N$25),H637/1500,IF(AND(H637&gt;=2000,H637&lt;3000,I637&lt;Barem!$N$26),H637/1500,IF(AND(H637&gt;=3000,I637&lt;Barem!$N$27),H637/1500,0))))))))</f>
        <v>0</v>
      </c>
      <c r="R637" s="19">
        <f>IF(D637&gt;21,VLOOKUP(D637,Barem!$S$1:$T$141,2,1),0)</f>
        <v>0</v>
      </c>
      <c r="S637" s="102">
        <f>IF(D637&lt;1,0,IF(B637="F",VLOOKUP(I637,Barem!$W$2:$Y$13,2,1),VLOOKUP(I637,Barem!$W$14:$Y$25,2,1)))</f>
        <v>0</v>
      </c>
      <c r="T637" s="19">
        <f>VLOOKUP(A637,Participanti!A:C,3,0)</f>
        <v>0</v>
      </c>
      <c r="U637" s="17">
        <f t="shared" si="107"/>
        <v>3.3666666666666667</v>
      </c>
      <c r="V637" s="49"/>
      <c r="W637" s="146" t="s">
        <v>561</v>
      </c>
      <c r="X637" s="104">
        <f t="shared" si="98"/>
        <v>5</v>
      </c>
      <c r="Y637" s="63">
        <f t="shared" si="99"/>
        <v>1</v>
      </c>
      <c r="Z637" s="103" t="str">
        <f>VLOOKUP(A637,Participanti!A:E,5,0)</f>
        <v>Silver</v>
      </c>
    </row>
    <row r="638" spans="1:26" x14ac:dyDescent="0.2">
      <c r="A638" s="42" t="s">
        <v>109</v>
      </c>
      <c r="B638" s="1" t="str">
        <f>VLOOKUP(A638,Participanti!A:B,2,0)</f>
        <v>M</v>
      </c>
      <c r="C638" s="61">
        <v>11</v>
      </c>
      <c r="D638" s="43">
        <v>12.57</v>
      </c>
      <c r="E638" s="44">
        <v>4.4618055555555557E-2</v>
      </c>
      <c r="F638" s="44">
        <v>4.7384259259259258E-2</v>
      </c>
      <c r="G638" s="59">
        <f t="shared" si="100"/>
        <v>4.6001157407407407E-2</v>
      </c>
      <c r="H638" s="186">
        <v>10</v>
      </c>
      <c r="I638" s="11">
        <f t="shared" si="105"/>
        <v>3.6595988390936678E-3</v>
      </c>
      <c r="J638" s="31">
        <f t="shared" si="106"/>
        <v>2.9928571428571429</v>
      </c>
      <c r="K638" s="31">
        <f>IF(J638=0,0,IF(B638="F",VLOOKUP(I638,Barem!$G$2:$H$16,2,1),VLOOKUP(I638,Barem!$G$17:$H$31,2,1)))</f>
        <v>3.5</v>
      </c>
      <c r="L638" s="43">
        <v>0.75</v>
      </c>
      <c r="M638" s="93" t="s">
        <v>80</v>
      </c>
      <c r="N638" s="10">
        <f t="shared" si="104"/>
        <v>0.25</v>
      </c>
      <c r="O638" s="10">
        <f t="shared" si="104"/>
        <v>0.5</v>
      </c>
      <c r="P638" s="10">
        <f t="shared" si="104"/>
        <v>0.25</v>
      </c>
      <c r="Q638" s="33">
        <f>IF(B638="M",IF(AND(H638&gt;=200,H638&lt;500,I638&lt;Barem!$M$21),H638/1500,IF(AND(H638&gt;=500,H638&lt;750,I638&lt;Barem!$M$22),H638/1500,IF(AND(H638&gt;=750,H638&lt;1000,I638&lt;Barem!$M$23),H638/1500,IF(AND(H638&gt;=1000,H638&lt;1500,I638&lt;Barem!$M$24),H638/1500,IF(AND(H638&gt;=1500,H638&lt;2000,I638&lt;Barem!$M$25),H638/1500,IF(AND(H638&gt;=2000,H638&lt;3000,I638&lt;Barem!$M$26),H638/1500,IF(AND(H638&gt;=3000,I638&lt;Barem!$M$27),H638/1500,0))))))),IF(AND(H638&gt;=200,H638&lt;500,I638&lt;Barem!$N$21),H638/1500,IF(AND(H638&gt;=500,H638&lt;750,I638&lt;Barem!$N$22),H638/1500,IF(AND(H638&gt;=750,H638&lt;1000,I638&lt;Barem!$N$23),H638/1500,IF(AND(H638&gt;=1000,H638&lt;1500,I638&lt;Barem!$N$24),H638/1500,IF(AND(H638&gt;=1500,H638&lt;2000,I638&lt;Barem!$N$25),H638/1500,IF(AND(H638&gt;=2000,H638&lt;3000,I638&lt;Barem!$N$26),H638/1500,IF(AND(H638&gt;=3000,I638&lt;Barem!$N$27),H638/1500,0))))))))</f>
        <v>0</v>
      </c>
      <c r="R638" s="19">
        <f>IF(D638&gt;21,VLOOKUP(D638,Barem!$S$1:$T$141,2,1),0)</f>
        <v>0</v>
      </c>
      <c r="S638" s="102">
        <f>IF(D638&lt;1,0,IF(B638="F",VLOOKUP(I638,Barem!$W$2:$Y$13,2,1),VLOOKUP(I638,Barem!$W$14:$Y$25,2,1)))</f>
        <v>0</v>
      </c>
      <c r="T638" s="19">
        <f>VLOOKUP(A638,Participanti!A:C,3,0)</f>
        <v>0</v>
      </c>
      <c r="U638" s="17">
        <f t="shared" si="107"/>
        <v>2.6857142857142859</v>
      </c>
      <c r="V638" s="49"/>
      <c r="W638" s="146"/>
      <c r="X638" s="104">
        <f t="shared" si="98"/>
        <v>5</v>
      </c>
      <c r="Y638" s="63">
        <f t="shared" si="99"/>
        <v>1</v>
      </c>
      <c r="Z638" s="103" t="str">
        <f>VLOOKUP(A638,Participanti!A:E,5,0)</f>
        <v>Silver</v>
      </c>
    </row>
    <row r="639" spans="1:26" x14ac:dyDescent="0.2">
      <c r="A639" s="42" t="s">
        <v>470</v>
      </c>
      <c r="B639" s="1" t="str">
        <f>VLOOKUP(A639,Participanti!A:B,2,0)</f>
        <v>M</v>
      </c>
      <c r="C639" s="61">
        <v>11</v>
      </c>
      <c r="D639" s="43">
        <v>10.050000000000001</v>
      </c>
      <c r="E639" s="44">
        <v>3.5902777777777777E-2</v>
      </c>
      <c r="F639" s="44">
        <v>3.6249999999999998E-2</v>
      </c>
      <c r="G639" s="59">
        <f t="shared" si="100"/>
        <v>3.6076388888888887E-2</v>
      </c>
      <c r="H639" s="186">
        <v>30</v>
      </c>
      <c r="I639" s="11">
        <f t="shared" si="105"/>
        <v>3.5896904367053615E-3</v>
      </c>
      <c r="J639" s="31">
        <f t="shared" si="106"/>
        <v>2.3928571428571428</v>
      </c>
      <c r="K639" s="31">
        <f>IF(J639=0,0,IF(B639="F",VLOOKUP(I639,Barem!$G$2:$H$16,2,1),VLOOKUP(I639,Barem!$G$17:$H$31,2,1)))</f>
        <v>3.75</v>
      </c>
      <c r="L639" s="43">
        <v>2.75</v>
      </c>
      <c r="M639" s="93" t="s">
        <v>83</v>
      </c>
      <c r="N639" s="10">
        <f t="shared" si="104"/>
        <v>0.25</v>
      </c>
      <c r="O639" s="10">
        <f t="shared" si="104"/>
        <v>0.25</v>
      </c>
      <c r="P639" s="10">
        <f t="shared" si="104"/>
        <v>0.5</v>
      </c>
      <c r="Q639" s="33">
        <f>IF(B639="M",IF(AND(H639&gt;=200,H639&lt;500,I639&lt;Barem!$M$21),H639/1500,IF(AND(H639&gt;=500,H639&lt;750,I639&lt;Barem!$M$22),H639/1500,IF(AND(H639&gt;=750,H639&lt;1000,I639&lt;Barem!$M$23),H639/1500,IF(AND(H639&gt;=1000,H639&lt;1500,I639&lt;Barem!$M$24),H639/1500,IF(AND(H639&gt;=1500,H639&lt;2000,I639&lt;Barem!$M$25),H639/1500,IF(AND(H639&gt;=2000,H639&lt;3000,I639&lt;Barem!$M$26),H639/1500,IF(AND(H639&gt;=3000,I639&lt;Barem!$M$27),H639/1500,0))))))),IF(AND(H639&gt;=200,H639&lt;500,I639&lt;Barem!$N$21),H639/1500,IF(AND(H639&gt;=500,H639&lt;750,I639&lt;Barem!$N$22),H639/1500,IF(AND(H639&gt;=750,H639&lt;1000,I639&lt;Barem!$N$23),H639/1500,IF(AND(H639&gt;=1000,H639&lt;1500,I639&lt;Barem!$N$24),H639/1500,IF(AND(H639&gt;=1500,H639&lt;2000,I639&lt;Barem!$N$25),H639/1500,IF(AND(H639&gt;=2000,H639&lt;3000,I639&lt;Barem!$N$26),H639/1500,IF(AND(H639&gt;=3000,I639&lt;Barem!$N$27),H639/1500,0))))))))</f>
        <v>0</v>
      </c>
      <c r="R639" s="19">
        <f>IF(D639&gt;21,VLOOKUP(D639,Barem!$S$1:$T$141,2,1),0)</f>
        <v>0</v>
      </c>
      <c r="S639" s="102">
        <f>IF(D639&lt;1,0,IF(B639="F",VLOOKUP(I639,Barem!$W$2:$Y$13,2,1),VLOOKUP(I639,Barem!$W$14:$Y$25,2,1)))</f>
        <v>0</v>
      </c>
      <c r="T639" s="19">
        <f>VLOOKUP(A639,Participanti!A:C,3,0)</f>
        <v>0</v>
      </c>
      <c r="U639" s="17">
        <f t="shared" si="107"/>
        <v>2.9107142857142856</v>
      </c>
      <c r="V639" s="49"/>
      <c r="W639" s="146"/>
      <c r="X639" s="104">
        <f t="shared" si="98"/>
        <v>5</v>
      </c>
      <c r="Y639" s="63">
        <f t="shared" si="99"/>
        <v>1</v>
      </c>
      <c r="Z639" s="103" t="str">
        <f>VLOOKUP(A639,Participanti!A:E,5,0)</f>
        <v>Silver</v>
      </c>
    </row>
    <row r="640" spans="1:26" x14ac:dyDescent="0.2">
      <c r="A640" s="42" t="s">
        <v>330</v>
      </c>
      <c r="B640" s="1" t="str">
        <f>VLOOKUP(A640,Participanti!A:B,2,0)</f>
        <v>M</v>
      </c>
      <c r="C640" s="61">
        <v>11</v>
      </c>
      <c r="D640" s="43">
        <v>20.81</v>
      </c>
      <c r="E640" s="44">
        <v>5.8368055555555555E-2</v>
      </c>
      <c r="F640" s="44">
        <v>5.8414351851851849E-2</v>
      </c>
      <c r="G640" s="59">
        <f t="shared" si="100"/>
        <v>5.8391203703703702E-2</v>
      </c>
      <c r="H640" s="186">
        <v>22</v>
      </c>
      <c r="I640" s="11">
        <f t="shared" si="105"/>
        <v>2.8059204086354496E-3</v>
      </c>
      <c r="J640" s="31">
        <f t="shared" si="106"/>
        <v>4.954761904761904</v>
      </c>
      <c r="K640" s="31">
        <f>IF(J640=0,0,IF(B640="F",VLOOKUP(I640,Barem!$G$2:$H$16,2,1),VLOOKUP(I640,Barem!$G$17:$H$31,2,1)))</f>
        <v>4.75</v>
      </c>
      <c r="L640" s="43">
        <v>4.5</v>
      </c>
      <c r="M640" s="93" t="s">
        <v>82</v>
      </c>
      <c r="N640" s="10">
        <f t="shared" si="104"/>
        <v>0.5</v>
      </c>
      <c r="O640" s="10">
        <f t="shared" si="104"/>
        <v>0.25</v>
      </c>
      <c r="P640" s="10">
        <f t="shared" si="104"/>
        <v>0.25</v>
      </c>
      <c r="Q640" s="33">
        <f>IF(B640="M",IF(AND(H640&gt;=200,H640&lt;500,I640&lt;Barem!$M$21),H640/1500,IF(AND(H640&gt;=500,H640&lt;750,I640&lt;Barem!$M$22),H640/1500,IF(AND(H640&gt;=750,H640&lt;1000,I640&lt;Barem!$M$23),H640/1500,IF(AND(H640&gt;=1000,H640&lt;1500,I640&lt;Barem!$M$24),H640/1500,IF(AND(H640&gt;=1500,H640&lt;2000,I640&lt;Barem!$M$25),H640/1500,IF(AND(H640&gt;=2000,H640&lt;3000,I640&lt;Barem!$M$26),H640/1500,IF(AND(H640&gt;=3000,I640&lt;Barem!$M$27),H640/1500,0))))))),IF(AND(H640&gt;=200,H640&lt;500,I640&lt;Barem!$N$21),H640/1500,IF(AND(H640&gt;=500,H640&lt;750,I640&lt;Barem!$N$22),H640/1500,IF(AND(H640&gt;=750,H640&lt;1000,I640&lt;Barem!$N$23),H640/1500,IF(AND(H640&gt;=1000,H640&lt;1500,I640&lt;Barem!$N$24),H640/1500,IF(AND(H640&gt;=1500,H640&lt;2000,I640&lt;Barem!$N$25),H640/1500,IF(AND(H640&gt;=2000,H640&lt;3000,I640&lt;Barem!$N$26),H640/1500,IF(AND(H640&gt;=3000,I640&lt;Barem!$N$27),H640/1500,0))))))))</f>
        <v>0</v>
      </c>
      <c r="R640" s="19">
        <f>IF(D640&gt;21,VLOOKUP(D640,Barem!$S$1:$T$141,2,1),0)</f>
        <v>0</v>
      </c>
      <c r="S640" s="102">
        <f>IF(D640&lt;1,0,IF(B640="F",VLOOKUP(I640,Barem!$W$2:$Y$13,2,1),VLOOKUP(I640,Barem!$W$14:$Y$25,2,1)))</f>
        <v>0</v>
      </c>
      <c r="T640" s="19">
        <f>VLOOKUP(A640,Participanti!A:C,3,0)</f>
        <v>0</v>
      </c>
      <c r="U640" s="17">
        <f t="shared" si="107"/>
        <v>4.789880952380952</v>
      </c>
      <c r="V640" s="49"/>
      <c r="W640" s="146" t="s">
        <v>561</v>
      </c>
      <c r="X640" s="104">
        <f t="shared" si="98"/>
        <v>5</v>
      </c>
      <c r="Y640" s="63">
        <f t="shared" si="99"/>
        <v>1</v>
      </c>
      <c r="Z640" s="103" t="str">
        <f>VLOOKUP(A640,Participanti!A:E,5,0)</f>
        <v>Silver</v>
      </c>
    </row>
    <row r="641" spans="1:26" x14ac:dyDescent="0.2">
      <c r="A641" s="42" t="s">
        <v>517</v>
      </c>
      <c r="B641" s="1" t="str">
        <f>VLOOKUP(A641,Participanti!A:B,2,0)</f>
        <v>M</v>
      </c>
      <c r="C641" s="61">
        <v>11</v>
      </c>
      <c r="D641" s="43">
        <v>20.8</v>
      </c>
      <c r="E641" s="44">
        <v>6.4664351851851848E-2</v>
      </c>
      <c r="F641" s="44">
        <v>6.5081018518518524E-2</v>
      </c>
      <c r="G641" s="59">
        <f t="shared" si="100"/>
        <v>6.4872685185185186E-2</v>
      </c>
      <c r="H641" s="186">
        <v>30</v>
      </c>
      <c r="I641" s="11">
        <f t="shared" si="105"/>
        <v>3.1188790954415953E-3</v>
      </c>
      <c r="J641" s="31">
        <f t="shared" si="106"/>
        <v>4.9523809523809526</v>
      </c>
      <c r="K641" s="31">
        <f>IF(J641=0,0,IF(B641="F",VLOOKUP(I641,Barem!$G$2:$H$16,2,1),VLOOKUP(I641,Barem!$G$17:$H$31,2,1)))</f>
        <v>4.5</v>
      </c>
      <c r="L641" s="43">
        <v>2.5</v>
      </c>
      <c r="M641" s="93" t="s">
        <v>82</v>
      </c>
      <c r="N641" s="10">
        <f t="shared" si="104"/>
        <v>0.5</v>
      </c>
      <c r="O641" s="10">
        <f t="shared" si="104"/>
        <v>0.25</v>
      </c>
      <c r="P641" s="10">
        <f t="shared" si="104"/>
        <v>0.25</v>
      </c>
      <c r="Q641" s="33">
        <f>IF(B641="M",IF(AND(H641&gt;=200,H641&lt;500,I641&lt;Barem!$M$21),H641/1500,IF(AND(H641&gt;=500,H641&lt;750,I641&lt;Barem!$M$22),H641/1500,IF(AND(H641&gt;=750,H641&lt;1000,I641&lt;Barem!$M$23),H641/1500,IF(AND(H641&gt;=1000,H641&lt;1500,I641&lt;Barem!$M$24),H641/1500,IF(AND(H641&gt;=1500,H641&lt;2000,I641&lt;Barem!$M$25),H641/1500,IF(AND(H641&gt;=2000,H641&lt;3000,I641&lt;Barem!$M$26),H641/1500,IF(AND(H641&gt;=3000,I641&lt;Barem!$M$27),H641/1500,0))))))),IF(AND(H641&gt;=200,H641&lt;500,I641&lt;Barem!$N$21),H641/1500,IF(AND(H641&gt;=500,H641&lt;750,I641&lt;Barem!$N$22),H641/1500,IF(AND(H641&gt;=750,H641&lt;1000,I641&lt;Barem!$N$23),H641/1500,IF(AND(H641&gt;=1000,H641&lt;1500,I641&lt;Barem!$N$24),H641/1500,IF(AND(H641&gt;=1500,H641&lt;2000,I641&lt;Barem!$N$25),H641/1500,IF(AND(H641&gt;=2000,H641&lt;3000,I641&lt;Barem!$N$26),H641/1500,IF(AND(H641&gt;=3000,I641&lt;Barem!$N$27),H641/1500,0))))))))</f>
        <v>0</v>
      </c>
      <c r="R641" s="19">
        <f>IF(D641&gt;21,VLOOKUP(D641,Barem!$S$1:$T$141,2,1),0)</f>
        <v>0</v>
      </c>
      <c r="S641" s="102">
        <f>IF(D641&lt;1,0,IF(B641="F",VLOOKUP(I641,Barem!$W$2:$Y$13,2,1),VLOOKUP(I641,Barem!$W$14:$Y$25,2,1)))</f>
        <v>0</v>
      </c>
      <c r="T641" s="19">
        <f>VLOOKUP(A641,Participanti!A:C,3,0)</f>
        <v>0</v>
      </c>
      <c r="U641" s="17">
        <f t="shared" si="107"/>
        <v>4.2261904761904763</v>
      </c>
      <c r="V641" s="49"/>
      <c r="W641" s="146" t="s">
        <v>561</v>
      </c>
      <c r="X641" s="104">
        <f t="shared" si="98"/>
        <v>5</v>
      </c>
      <c r="Y641" s="63">
        <f t="shared" si="99"/>
        <v>1</v>
      </c>
      <c r="Z641" s="103" t="str">
        <f>VLOOKUP(A641,Participanti!A:E,5,0)</f>
        <v>Silver</v>
      </c>
    </row>
    <row r="642" spans="1:26" x14ac:dyDescent="0.2">
      <c r="A642" s="42" t="s">
        <v>350</v>
      </c>
      <c r="B642" s="1" t="str">
        <f>VLOOKUP(A642,Participanti!A:B,2,0)</f>
        <v>M</v>
      </c>
      <c r="C642" s="61">
        <v>11</v>
      </c>
      <c r="D642" s="43">
        <v>30.02</v>
      </c>
      <c r="E642" s="44">
        <v>8.4074074074074079E-2</v>
      </c>
      <c r="F642" s="44">
        <v>8.4074074074074079E-2</v>
      </c>
      <c r="G642" s="59">
        <f t="shared" si="100"/>
        <v>8.4074074074074079E-2</v>
      </c>
      <c r="H642" s="186">
        <v>24</v>
      </c>
      <c r="I642" s="11">
        <f t="shared" si="105"/>
        <v>2.8006020677572977E-3</v>
      </c>
      <c r="J642" s="31">
        <f t="shared" si="106"/>
        <v>5</v>
      </c>
      <c r="K642" s="31">
        <f>IF(J642=0,0,IF(B642="F",VLOOKUP(I642,Barem!$G$2:$H$16,2,1),VLOOKUP(I642,Barem!$G$17:$H$31,2,1)))</f>
        <v>4.75</v>
      </c>
      <c r="L642" s="43">
        <v>2.75</v>
      </c>
      <c r="M642" s="93" t="s">
        <v>82</v>
      </c>
      <c r="N642" s="10">
        <f t="shared" si="104"/>
        <v>0.5</v>
      </c>
      <c r="O642" s="10">
        <f t="shared" si="104"/>
        <v>0.25</v>
      </c>
      <c r="P642" s="10">
        <f t="shared" si="104"/>
        <v>0.25</v>
      </c>
      <c r="Q642" s="33">
        <f>IF(B642="M",IF(AND(H642&gt;=200,H642&lt;500,I642&lt;Barem!$M$21),H642/1500,IF(AND(H642&gt;=500,H642&lt;750,I642&lt;Barem!$M$22),H642/1500,IF(AND(H642&gt;=750,H642&lt;1000,I642&lt;Barem!$M$23),H642/1500,IF(AND(H642&gt;=1000,H642&lt;1500,I642&lt;Barem!$M$24),H642/1500,IF(AND(H642&gt;=1500,H642&lt;2000,I642&lt;Barem!$M$25),H642/1500,IF(AND(H642&gt;=2000,H642&lt;3000,I642&lt;Barem!$M$26),H642/1500,IF(AND(H642&gt;=3000,I642&lt;Barem!$M$27),H642/1500,0))))))),IF(AND(H642&gt;=200,H642&lt;500,I642&lt;Barem!$N$21),H642/1500,IF(AND(H642&gt;=500,H642&lt;750,I642&lt;Barem!$N$22),H642/1500,IF(AND(H642&gt;=750,H642&lt;1000,I642&lt;Barem!$N$23),H642/1500,IF(AND(H642&gt;=1000,H642&lt;1500,I642&lt;Barem!$N$24),H642/1500,IF(AND(H642&gt;=1500,H642&lt;2000,I642&lt;Barem!$N$25),H642/1500,IF(AND(H642&gt;=2000,H642&lt;3000,I642&lt;Barem!$N$26),H642/1500,IF(AND(H642&gt;=3000,I642&lt;Barem!$N$27),H642/1500,0))))))))</f>
        <v>0</v>
      </c>
      <c r="R642" s="19">
        <f>IF(D642&gt;21,VLOOKUP(D642,Barem!$S$1:$T$141,2,1),0)</f>
        <v>0.4</v>
      </c>
      <c r="S642" s="102">
        <f>IF(D642&lt;1,0,IF(B642="F",VLOOKUP(I642,Barem!$W$2:$Y$13,2,1),VLOOKUP(I642,Barem!$W$14:$Y$25,2,1)))</f>
        <v>0</v>
      </c>
      <c r="T642" s="19">
        <f>VLOOKUP(A642,Participanti!A:C,3,0)</f>
        <v>0</v>
      </c>
      <c r="U642" s="17">
        <f t="shared" si="107"/>
        <v>4.7750000000000004</v>
      </c>
      <c r="V642" s="49"/>
      <c r="W642" s="146"/>
      <c r="X642" s="104">
        <f t="shared" ref="X642:X705" si="108">COUNTIFS(A:A,A642,M:M,M642)</f>
        <v>4</v>
      </c>
      <c r="Y642" s="63">
        <f t="shared" ref="Y642:Y705" si="109">COUNTIFS(A:A,A642,C:C,C642)</f>
        <v>1</v>
      </c>
      <c r="Z642" s="103" t="str">
        <f>VLOOKUP(A642,Participanti!A:E,5,0)</f>
        <v>Silver</v>
      </c>
    </row>
    <row r="643" spans="1:26" x14ac:dyDescent="0.2">
      <c r="A643" s="42" t="s">
        <v>472</v>
      </c>
      <c r="B643" s="1" t="str">
        <f>VLOOKUP(A643,Participanti!A:B,2,0)</f>
        <v>M</v>
      </c>
      <c r="C643" s="61">
        <v>11</v>
      </c>
      <c r="D643" s="43">
        <v>20.86</v>
      </c>
      <c r="E643" s="44">
        <v>6.9027777777777771E-2</v>
      </c>
      <c r="F643" s="44">
        <v>6.9780092592592588E-2</v>
      </c>
      <c r="G643" s="59">
        <f t="shared" si="100"/>
        <v>6.9403935185185173E-2</v>
      </c>
      <c r="H643" s="186">
        <v>23</v>
      </c>
      <c r="I643" s="11">
        <f t="shared" si="105"/>
        <v>3.3271301622811683E-3</v>
      </c>
      <c r="J643" s="31">
        <f t="shared" si="106"/>
        <v>4.9666666666666659</v>
      </c>
      <c r="K643" s="31">
        <f>IF(J643=0,0,IF(B643="F",VLOOKUP(I643,Barem!$G$2:$H$16,2,1),VLOOKUP(I643,Barem!$G$17:$H$31,2,1)))</f>
        <v>4</v>
      </c>
      <c r="L643" s="43">
        <v>3.75</v>
      </c>
      <c r="M643" s="93" t="s">
        <v>82</v>
      </c>
      <c r="N643" s="10">
        <f t="shared" si="104"/>
        <v>0.5</v>
      </c>
      <c r="O643" s="10">
        <f t="shared" si="104"/>
        <v>0.25</v>
      </c>
      <c r="P643" s="10">
        <f t="shared" si="104"/>
        <v>0.25</v>
      </c>
      <c r="Q643" s="33">
        <f>IF(B643="M",IF(AND(H643&gt;=200,H643&lt;500,I643&lt;Barem!$M$21),H643/1500,IF(AND(H643&gt;=500,H643&lt;750,I643&lt;Barem!$M$22),H643/1500,IF(AND(H643&gt;=750,H643&lt;1000,I643&lt;Barem!$M$23),H643/1500,IF(AND(H643&gt;=1000,H643&lt;1500,I643&lt;Barem!$M$24),H643/1500,IF(AND(H643&gt;=1500,H643&lt;2000,I643&lt;Barem!$M$25),H643/1500,IF(AND(H643&gt;=2000,H643&lt;3000,I643&lt;Barem!$M$26),H643/1500,IF(AND(H643&gt;=3000,I643&lt;Barem!$M$27),H643/1500,0))))))),IF(AND(H643&gt;=200,H643&lt;500,I643&lt;Barem!$N$21),H643/1500,IF(AND(H643&gt;=500,H643&lt;750,I643&lt;Barem!$N$22),H643/1500,IF(AND(H643&gt;=750,H643&lt;1000,I643&lt;Barem!$N$23),H643/1500,IF(AND(H643&gt;=1000,H643&lt;1500,I643&lt;Barem!$N$24),H643/1500,IF(AND(H643&gt;=1500,H643&lt;2000,I643&lt;Barem!$N$25),H643/1500,IF(AND(H643&gt;=2000,H643&lt;3000,I643&lt;Barem!$N$26),H643/1500,IF(AND(H643&gt;=3000,I643&lt;Barem!$N$27),H643/1500,0))))))))</f>
        <v>0</v>
      </c>
      <c r="R643" s="19">
        <f>IF(D643&gt;21,VLOOKUP(D643,Barem!$S$1:$T$141,2,1),0)</f>
        <v>0</v>
      </c>
      <c r="S643" s="102">
        <f>IF(D643&lt;1,0,IF(B643="F",VLOOKUP(I643,Barem!$W$2:$Y$13,2,1),VLOOKUP(I643,Barem!$W$14:$Y$25,2,1)))</f>
        <v>0</v>
      </c>
      <c r="T643" s="19">
        <f>VLOOKUP(A643,Participanti!A:C,3,0)</f>
        <v>0</v>
      </c>
      <c r="U643" s="17">
        <f t="shared" si="107"/>
        <v>4.4208333333333325</v>
      </c>
      <c r="V643" s="49"/>
      <c r="W643" s="146" t="s">
        <v>561</v>
      </c>
      <c r="X643" s="104">
        <f t="shared" si="108"/>
        <v>5</v>
      </c>
      <c r="Y643" s="63">
        <f t="shared" si="109"/>
        <v>1</v>
      </c>
      <c r="Z643" s="103" t="str">
        <f>VLOOKUP(A643,Participanti!A:E,5,0)</f>
        <v>Silver</v>
      </c>
    </row>
    <row r="644" spans="1:26" x14ac:dyDescent="0.2">
      <c r="A644" s="42" t="s">
        <v>477</v>
      </c>
      <c r="B644" s="1" t="str">
        <f>VLOOKUP(A644,Participanti!A:B,2,0)</f>
        <v>M</v>
      </c>
      <c r="C644" s="61">
        <v>11</v>
      </c>
      <c r="D644" s="43">
        <v>5.01</v>
      </c>
      <c r="E644" s="44">
        <v>1.5405092592592592E-2</v>
      </c>
      <c r="F644" s="44">
        <v>1.5416666666666667E-2</v>
      </c>
      <c r="G644" s="59">
        <f t="shared" si="100"/>
        <v>1.5410879629629629E-2</v>
      </c>
      <c r="H644" s="186">
        <v>0</v>
      </c>
      <c r="I644" s="11">
        <f t="shared" si="105"/>
        <v>3.0760238781695867E-3</v>
      </c>
      <c r="J644" s="31">
        <f t="shared" si="106"/>
        <v>1.1928571428571428</v>
      </c>
      <c r="K644" s="31">
        <f>IF(J644=0,0,IF(B644="F",VLOOKUP(I644,Barem!$G$2:$H$16,2,1),VLOOKUP(I644,Barem!$G$17:$H$31,2,1)))</f>
        <v>4.5</v>
      </c>
      <c r="L644" s="43">
        <v>4</v>
      </c>
      <c r="M644" s="93" t="s">
        <v>80</v>
      </c>
      <c r="N644" s="10">
        <f t="shared" si="104"/>
        <v>0.25</v>
      </c>
      <c r="O644" s="10">
        <f t="shared" si="104"/>
        <v>0.5</v>
      </c>
      <c r="P644" s="10">
        <f t="shared" si="104"/>
        <v>0.25</v>
      </c>
      <c r="Q644" s="33">
        <f>IF(B644="M",IF(AND(H644&gt;=200,H644&lt;500,I644&lt;Barem!$M$21),H644/1500,IF(AND(H644&gt;=500,H644&lt;750,I644&lt;Barem!$M$22),H644/1500,IF(AND(H644&gt;=750,H644&lt;1000,I644&lt;Barem!$M$23),H644/1500,IF(AND(H644&gt;=1000,H644&lt;1500,I644&lt;Barem!$M$24),H644/1500,IF(AND(H644&gt;=1500,H644&lt;2000,I644&lt;Barem!$M$25),H644/1500,IF(AND(H644&gt;=2000,H644&lt;3000,I644&lt;Barem!$M$26),H644/1500,IF(AND(H644&gt;=3000,I644&lt;Barem!$M$27),H644/1500,0))))))),IF(AND(H644&gt;=200,H644&lt;500,I644&lt;Barem!$N$21),H644/1500,IF(AND(H644&gt;=500,H644&lt;750,I644&lt;Barem!$N$22),H644/1500,IF(AND(H644&gt;=750,H644&lt;1000,I644&lt;Barem!$N$23),H644/1500,IF(AND(H644&gt;=1000,H644&lt;1500,I644&lt;Barem!$N$24),H644/1500,IF(AND(H644&gt;=1500,H644&lt;2000,I644&lt;Barem!$N$25),H644/1500,IF(AND(H644&gt;=2000,H644&lt;3000,I644&lt;Barem!$N$26),H644/1500,IF(AND(H644&gt;=3000,I644&lt;Barem!$N$27),H644/1500,0))))))))</f>
        <v>0</v>
      </c>
      <c r="R644" s="19">
        <f>IF(D644&gt;21,VLOOKUP(D644,Barem!$S$1:$T$141,2,1),0)</f>
        <v>0</v>
      </c>
      <c r="S644" s="102">
        <f>IF(D644&lt;1,0,IF(B644="F",VLOOKUP(I644,Barem!$W$2:$Y$13,2,1),VLOOKUP(I644,Barem!$W$14:$Y$25,2,1)))</f>
        <v>0</v>
      </c>
      <c r="T644" s="19">
        <f>VLOOKUP(A644,Participanti!A:C,3,0)</f>
        <v>0</v>
      </c>
      <c r="U644" s="17">
        <f t="shared" si="107"/>
        <v>3.5482142857142858</v>
      </c>
      <c r="V644" s="49"/>
      <c r="W644" s="146"/>
      <c r="X644" s="104">
        <f t="shared" si="108"/>
        <v>5</v>
      </c>
      <c r="Y644" s="63">
        <f t="shared" si="109"/>
        <v>1</v>
      </c>
      <c r="Z644" s="103" t="str">
        <f>VLOOKUP(A644,Participanti!A:E,5,0)</f>
        <v>Silver</v>
      </c>
    </row>
    <row r="645" spans="1:26" x14ac:dyDescent="0.2">
      <c r="A645" s="42" t="s">
        <v>323</v>
      </c>
      <c r="B645" s="1" t="str">
        <f>VLOOKUP(A645,Participanti!A:B,2,0)</f>
        <v>M</v>
      </c>
      <c r="C645" s="61">
        <v>11</v>
      </c>
      <c r="D645" s="43">
        <v>16.829999999999998</v>
      </c>
      <c r="E645" s="44">
        <v>7.2465277777777781E-2</v>
      </c>
      <c r="F645" s="44">
        <v>7.5439814814814821E-2</v>
      </c>
      <c r="G645" s="59">
        <f t="shared" si="100"/>
        <v>7.3952546296296301E-2</v>
      </c>
      <c r="H645" s="186">
        <v>528</v>
      </c>
      <c r="I645" s="11">
        <f t="shared" si="105"/>
        <v>4.3940906890253305E-3</v>
      </c>
      <c r="J645" s="31">
        <f t="shared" si="106"/>
        <v>4.0071428571428562</v>
      </c>
      <c r="K645" s="31">
        <f>IF(J645=0,0,IF(B645="F",VLOOKUP(I645,Barem!$G$2:$H$16,2,1),VLOOKUP(I645,Barem!$G$17:$H$31,2,1)))</f>
        <v>2</v>
      </c>
      <c r="L645" s="43">
        <v>4</v>
      </c>
      <c r="M645" s="93" t="s">
        <v>83</v>
      </c>
      <c r="N645" s="10">
        <f t="shared" si="104"/>
        <v>0.25</v>
      </c>
      <c r="O645" s="10">
        <f t="shared" si="104"/>
        <v>0.25</v>
      </c>
      <c r="P645" s="10">
        <f t="shared" si="104"/>
        <v>0.5</v>
      </c>
      <c r="Q645" s="33">
        <f>IF(B645="M",IF(AND(H645&gt;=200,H645&lt;500,I645&lt;Barem!$M$21),H645/1500,IF(AND(H645&gt;=500,H645&lt;750,I645&lt;Barem!$M$22),H645/1500,IF(AND(H645&gt;=750,H645&lt;1000,I645&lt;Barem!$M$23),H645/1500,IF(AND(H645&gt;=1000,H645&lt;1500,I645&lt;Barem!$M$24),H645/1500,IF(AND(H645&gt;=1500,H645&lt;2000,I645&lt;Barem!$M$25),H645/1500,IF(AND(H645&gt;=2000,H645&lt;3000,I645&lt;Barem!$M$26),H645/1500,IF(AND(H645&gt;=3000,I645&lt;Barem!$M$27),H645/1500,0))))))),IF(AND(H645&gt;=200,H645&lt;500,I645&lt;Barem!$N$21),H645/1500,IF(AND(H645&gt;=500,H645&lt;750,I645&lt;Barem!$N$22),H645/1500,IF(AND(H645&gt;=750,H645&lt;1000,I645&lt;Barem!$N$23),H645/1500,IF(AND(H645&gt;=1000,H645&lt;1500,I645&lt;Barem!$N$24),H645/1500,IF(AND(H645&gt;=1500,H645&lt;2000,I645&lt;Barem!$N$25),H645/1500,IF(AND(H645&gt;=2000,H645&lt;3000,I645&lt;Barem!$N$26),H645/1500,IF(AND(H645&gt;=3000,I645&lt;Barem!$N$27),H645/1500,0))))))))</f>
        <v>0.35199999999999998</v>
      </c>
      <c r="R645" s="19">
        <f>IF(D645&gt;21,VLOOKUP(D645,Barem!$S$1:$T$141,2,1),0)</f>
        <v>0</v>
      </c>
      <c r="S645" s="102">
        <f>IF(D645&lt;1,0,IF(B645="F",VLOOKUP(I645,Barem!$W$2:$Y$13,2,1),VLOOKUP(I645,Barem!$W$14:$Y$25,2,1)))</f>
        <v>0</v>
      </c>
      <c r="T645" s="19">
        <f>VLOOKUP(A645,Participanti!A:C,3,0)</f>
        <v>0</v>
      </c>
      <c r="U645" s="17">
        <f t="shared" si="107"/>
        <v>3.8537857142857139</v>
      </c>
      <c r="V645" s="49"/>
      <c r="W645" s="146"/>
      <c r="X645" s="104">
        <f t="shared" si="108"/>
        <v>5</v>
      </c>
      <c r="Y645" s="63">
        <f t="shared" si="109"/>
        <v>1</v>
      </c>
      <c r="Z645" s="103" t="str">
        <f>VLOOKUP(A645,Participanti!A:E,5,0)</f>
        <v>Silver</v>
      </c>
    </row>
    <row r="646" spans="1:26" x14ac:dyDescent="0.2">
      <c r="A646" s="42" t="s">
        <v>207</v>
      </c>
      <c r="B646" s="1" t="str">
        <f>VLOOKUP(A646,Participanti!A:B,2,0)</f>
        <v>M</v>
      </c>
      <c r="C646" s="61">
        <v>11</v>
      </c>
      <c r="D646" s="43">
        <v>10.02</v>
      </c>
      <c r="E646" s="44">
        <v>3.3761574074074076E-2</v>
      </c>
      <c r="F646" s="44">
        <v>3.3842592592592591E-2</v>
      </c>
      <c r="G646" s="59">
        <f t="shared" si="100"/>
        <v>3.380208333333333E-2</v>
      </c>
      <c r="H646" s="186">
        <v>61</v>
      </c>
      <c r="I646" s="11">
        <f t="shared" si="105"/>
        <v>3.3734614105123085E-3</v>
      </c>
      <c r="J646" s="31">
        <f t="shared" si="106"/>
        <v>2.3857142857142857</v>
      </c>
      <c r="K646" s="31">
        <f>IF(J646=0,0,IF(B646="F",VLOOKUP(I646,Barem!$G$2:$H$16,2,1),VLOOKUP(I646,Barem!$G$17:$H$31,2,1)))</f>
        <v>4</v>
      </c>
      <c r="L646" s="43">
        <v>2.75</v>
      </c>
      <c r="M646" s="93" t="s">
        <v>83</v>
      </c>
      <c r="N646" s="10">
        <f t="shared" si="104"/>
        <v>0.25</v>
      </c>
      <c r="O646" s="10">
        <f t="shared" si="104"/>
        <v>0.25</v>
      </c>
      <c r="P646" s="10">
        <f t="shared" si="104"/>
        <v>0.5</v>
      </c>
      <c r="Q646" s="33">
        <f>IF(B646="M",IF(AND(H646&gt;=200,H646&lt;500,I646&lt;Barem!$M$21),H646/1500,IF(AND(H646&gt;=500,H646&lt;750,I646&lt;Barem!$M$22),H646/1500,IF(AND(H646&gt;=750,H646&lt;1000,I646&lt;Barem!$M$23),H646/1500,IF(AND(H646&gt;=1000,H646&lt;1500,I646&lt;Barem!$M$24),H646/1500,IF(AND(H646&gt;=1500,H646&lt;2000,I646&lt;Barem!$M$25),H646/1500,IF(AND(H646&gt;=2000,H646&lt;3000,I646&lt;Barem!$M$26),H646/1500,IF(AND(H646&gt;=3000,I646&lt;Barem!$M$27),H646/1500,0))))))),IF(AND(H646&gt;=200,H646&lt;500,I646&lt;Barem!$N$21),H646/1500,IF(AND(H646&gt;=500,H646&lt;750,I646&lt;Barem!$N$22),H646/1500,IF(AND(H646&gt;=750,H646&lt;1000,I646&lt;Barem!$N$23),H646/1500,IF(AND(H646&gt;=1000,H646&lt;1500,I646&lt;Barem!$N$24),H646/1500,IF(AND(H646&gt;=1500,H646&lt;2000,I646&lt;Barem!$N$25),H646/1500,IF(AND(H646&gt;=2000,H646&lt;3000,I646&lt;Barem!$N$26),H646/1500,IF(AND(H646&gt;=3000,I646&lt;Barem!$N$27),H646/1500,0))))))))</f>
        <v>0</v>
      </c>
      <c r="R646" s="19">
        <f>IF(D646&gt;21,VLOOKUP(D646,Barem!$S$1:$T$141,2,1),0)</f>
        <v>0</v>
      </c>
      <c r="S646" s="102">
        <f>IF(D646&lt;1,0,IF(B646="F",VLOOKUP(I646,Barem!$W$2:$Y$13,2,1),VLOOKUP(I646,Barem!$W$14:$Y$25,2,1)))</f>
        <v>0</v>
      </c>
      <c r="T646" s="19">
        <f>VLOOKUP(A646,Participanti!A:C,3,0)</f>
        <v>0.4</v>
      </c>
      <c r="U646" s="17">
        <f t="shared" si="107"/>
        <v>3.3714285714285714</v>
      </c>
      <c r="V646" s="49"/>
      <c r="W646" s="146"/>
      <c r="X646" s="104">
        <f t="shared" si="108"/>
        <v>5</v>
      </c>
      <c r="Y646" s="63">
        <f t="shared" si="109"/>
        <v>1</v>
      </c>
      <c r="Z646" s="103" t="str">
        <f>VLOOKUP(A646,Participanti!A:E,5,0)</f>
        <v>Silver</v>
      </c>
    </row>
    <row r="647" spans="1:26" x14ac:dyDescent="0.2">
      <c r="A647" s="42" t="s">
        <v>395</v>
      </c>
      <c r="B647" s="1" t="str">
        <f>VLOOKUP(A647,Participanti!A:B,2,0)</f>
        <v>M</v>
      </c>
      <c r="C647" s="61">
        <v>11</v>
      </c>
      <c r="D647" s="43">
        <v>24.07</v>
      </c>
      <c r="E647" s="44">
        <v>8.0451388888888892E-2</v>
      </c>
      <c r="F647" s="44">
        <v>8.0451388888888892E-2</v>
      </c>
      <c r="G647" s="59">
        <f t="shared" ref="G647:G710" si="110">AVERAGE(E647:F647)</f>
        <v>8.0451388888888892E-2</v>
      </c>
      <c r="H647" s="186">
        <v>61</v>
      </c>
      <c r="I647" s="11">
        <f t="shared" si="105"/>
        <v>3.34239255874071E-3</v>
      </c>
      <c r="J647" s="31">
        <f t="shared" si="106"/>
        <v>5</v>
      </c>
      <c r="K647" s="31">
        <f>IF(J647=0,0,IF(B647="F",VLOOKUP(I647,Barem!$G$2:$H$16,2,1),VLOOKUP(I647,Barem!$G$17:$H$31,2,1)))</f>
        <v>4</v>
      </c>
      <c r="L647" s="43">
        <v>1.75</v>
      </c>
      <c r="M647" s="93" t="s">
        <v>82</v>
      </c>
      <c r="N647" s="10">
        <f t="shared" si="104"/>
        <v>0.5</v>
      </c>
      <c r="O647" s="10">
        <f t="shared" si="104"/>
        <v>0.25</v>
      </c>
      <c r="P647" s="10">
        <f t="shared" si="104"/>
        <v>0.25</v>
      </c>
      <c r="Q647" s="33">
        <f>IF(B647="M",IF(AND(H647&gt;=200,H647&lt;500,I647&lt;Barem!$M$21),H647/1500,IF(AND(H647&gt;=500,H647&lt;750,I647&lt;Barem!$M$22),H647/1500,IF(AND(H647&gt;=750,H647&lt;1000,I647&lt;Barem!$M$23),H647/1500,IF(AND(H647&gt;=1000,H647&lt;1500,I647&lt;Barem!$M$24),H647/1500,IF(AND(H647&gt;=1500,H647&lt;2000,I647&lt;Barem!$M$25),H647/1500,IF(AND(H647&gt;=2000,H647&lt;3000,I647&lt;Barem!$M$26),H647/1500,IF(AND(H647&gt;=3000,I647&lt;Barem!$M$27),H647/1500,0))))))),IF(AND(H647&gt;=200,H647&lt;500,I647&lt;Barem!$N$21),H647/1500,IF(AND(H647&gt;=500,H647&lt;750,I647&lt;Barem!$N$22),H647/1500,IF(AND(H647&gt;=750,H647&lt;1000,I647&lt;Barem!$N$23),H647/1500,IF(AND(H647&gt;=1000,H647&lt;1500,I647&lt;Barem!$N$24),H647/1500,IF(AND(H647&gt;=1500,H647&lt;2000,I647&lt;Barem!$N$25),H647/1500,IF(AND(H647&gt;=2000,H647&lt;3000,I647&lt;Barem!$N$26),H647/1500,IF(AND(H647&gt;=3000,I647&lt;Barem!$N$27),H647/1500,0))))))))</f>
        <v>0</v>
      </c>
      <c r="R647" s="19">
        <f>IF(D647&gt;21,VLOOKUP(D647,Barem!$S$1:$T$141,2,1),0)</f>
        <v>0.1</v>
      </c>
      <c r="S647" s="102">
        <f>IF(D647&lt;1,0,IF(B647="F",VLOOKUP(I647,Barem!$W$2:$Y$13,2,1),VLOOKUP(I647,Barem!$W$14:$Y$25,2,1)))</f>
        <v>0</v>
      </c>
      <c r="T647" s="19">
        <f>VLOOKUP(A647,Participanti!A:C,3,0)</f>
        <v>0</v>
      </c>
      <c r="U647" s="17">
        <f t="shared" si="107"/>
        <v>4.0374999999999996</v>
      </c>
      <c r="V647" s="49"/>
      <c r="W647" s="146"/>
      <c r="X647" s="104">
        <f t="shared" si="108"/>
        <v>5</v>
      </c>
      <c r="Y647" s="63">
        <f t="shared" si="109"/>
        <v>1</v>
      </c>
      <c r="Z647" s="103" t="str">
        <f>VLOOKUP(A647,Participanti!A:E,5,0)</f>
        <v>Silver</v>
      </c>
    </row>
    <row r="648" spans="1:26" x14ac:dyDescent="0.2">
      <c r="A648" s="42" t="s">
        <v>174</v>
      </c>
      <c r="B648" s="1" t="str">
        <f>VLOOKUP(A648,Participanti!A:B,2,0)</f>
        <v>M</v>
      </c>
      <c r="C648" s="61">
        <v>11</v>
      </c>
      <c r="D648" s="43">
        <v>5.08</v>
      </c>
      <c r="E648" s="44">
        <v>1.4699074074074074E-2</v>
      </c>
      <c r="F648" s="44">
        <v>1.4699074074074074E-2</v>
      </c>
      <c r="G648" s="59">
        <f t="shared" si="110"/>
        <v>1.4699074074074074E-2</v>
      </c>
      <c r="H648" s="186">
        <v>0</v>
      </c>
      <c r="I648" s="11">
        <f t="shared" si="105"/>
        <v>2.8935185185185184E-3</v>
      </c>
      <c r="J648" s="31">
        <f t="shared" si="106"/>
        <v>1.2095238095238094</v>
      </c>
      <c r="K648" s="31">
        <f>IF(J648=0,0,IF(B648="F",VLOOKUP(I648,Barem!$G$2:$H$16,2,1),VLOOKUP(I648,Barem!$G$17:$H$31,2,1)))</f>
        <v>4.75</v>
      </c>
      <c r="L648" s="43">
        <v>3</v>
      </c>
      <c r="M648" s="93" t="s">
        <v>80</v>
      </c>
      <c r="N648" s="10">
        <f t="shared" si="104"/>
        <v>0.25</v>
      </c>
      <c r="O648" s="10">
        <f t="shared" si="104"/>
        <v>0.5</v>
      </c>
      <c r="P648" s="10">
        <f t="shared" si="104"/>
        <v>0.25</v>
      </c>
      <c r="Q648" s="33">
        <f>IF(B648="M",IF(AND(H648&gt;=200,H648&lt;500,I648&lt;Barem!$M$21),H648/1500,IF(AND(H648&gt;=500,H648&lt;750,I648&lt;Barem!$M$22),H648/1500,IF(AND(H648&gt;=750,H648&lt;1000,I648&lt;Barem!$M$23),H648/1500,IF(AND(H648&gt;=1000,H648&lt;1500,I648&lt;Barem!$M$24),H648/1500,IF(AND(H648&gt;=1500,H648&lt;2000,I648&lt;Barem!$M$25),H648/1500,IF(AND(H648&gt;=2000,H648&lt;3000,I648&lt;Barem!$M$26),H648/1500,IF(AND(H648&gt;=3000,I648&lt;Barem!$M$27),H648/1500,0))))))),IF(AND(H648&gt;=200,H648&lt;500,I648&lt;Barem!$N$21),H648/1500,IF(AND(H648&gt;=500,H648&lt;750,I648&lt;Barem!$N$22),H648/1500,IF(AND(H648&gt;=750,H648&lt;1000,I648&lt;Barem!$N$23),H648/1500,IF(AND(H648&gt;=1000,H648&lt;1500,I648&lt;Barem!$N$24),H648/1500,IF(AND(H648&gt;=1500,H648&lt;2000,I648&lt;Barem!$N$25),H648/1500,IF(AND(H648&gt;=2000,H648&lt;3000,I648&lt;Barem!$N$26),H648/1500,IF(AND(H648&gt;=3000,I648&lt;Barem!$N$27),H648/1500,0))))))))</f>
        <v>0</v>
      </c>
      <c r="R648" s="19">
        <f>IF(D648&gt;21,VLOOKUP(D648,Barem!$S$1:$T$141,2,1),0)</f>
        <v>0</v>
      </c>
      <c r="S648" s="102">
        <f>IF(D648&lt;1,0,IF(B648="F",VLOOKUP(I648,Barem!$W$2:$Y$13,2,1),VLOOKUP(I648,Barem!$W$14:$Y$25,2,1)))</f>
        <v>0</v>
      </c>
      <c r="T648" s="19">
        <f>VLOOKUP(A648,Participanti!A:C,3,0)</f>
        <v>0</v>
      </c>
      <c r="U648" s="17">
        <f t="shared" si="107"/>
        <v>3.4273809523809522</v>
      </c>
      <c r="V648" s="49"/>
      <c r="W648" s="146"/>
      <c r="X648" s="104">
        <f t="shared" si="108"/>
        <v>4</v>
      </c>
      <c r="Y648" s="63">
        <f t="shared" si="109"/>
        <v>1</v>
      </c>
      <c r="Z648" s="103" t="str">
        <f>VLOOKUP(A648,Participanti!A:E,5,0)</f>
        <v>Silver</v>
      </c>
    </row>
    <row r="649" spans="1:26" x14ac:dyDescent="0.2">
      <c r="A649" s="42" t="s">
        <v>204</v>
      </c>
      <c r="B649" s="1" t="str">
        <f>VLOOKUP(A649,Participanti!A:B,2,0)</f>
        <v>M</v>
      </c>
      <c r="C649" s="61">
        <v>11</v>
      </c>
      <c r="D649" s="43">
        <v>4.01</v>
      </c>
      <c r="E649" s="44">
        <v>1.4421296296296297E-2</v>
      </c>
      <c r="F649" s="44">
        <v>1.4421296296296297E-2</v>
      </c>
      <c r="G649" s="59">
        <f t="shared" si="110"/>
        <v>1.4421296296296297E-2</v>
      </c>
      <c r="H649" s="186">
        <v>12</v>
      </c>
      <c r="I649" s="11">
        <f t="shared" si="105"/>
        <v>3.5963332409716452E-3</v>
      </c>
      <c r="J649" s="31">
        <f t="shared" si="106"/>
        <v>0.9547619047619047</v>
      </c>
      <c r="K649" s="31">
        <f>IF(J649=0,0,IF(B649="F",VLOOKUP(I649,Barem!$G$2:$H$16,2,1),VLOOKUP(I649,Barem!$G$17:$H$31,2,1)))</f>
        <v>3.75</v>
      </c>
      <c r="L649" s="43">
        <v>2.75</v>
      </c>
      <c r="M649" s="93" t="s">
        <v>80</v>
      </c>
      <c r="N649" s="10">
        <f t="shared" si="104"/>
        <v>0.25</v>
      </c>
      <c r="O649" s="10">
        <f t="shared" si="104"/>
        <v>0.5</v>
      </c>
      <c r="P649" s="10">
        <f t="shared" si="104"/>
        <v>0.25</v>
      </c>
      <c r="Q649" s="33">
        <f>IF(B649="M",IF(AND(H649&gt;=200,H649&lt;500,I649&lt;Barem!$M$21),H649/1500,IF(AND(H649&gt;=500,H649&lt;750,I649&lt;Barem!$M$22),H649/1500,IF(AND(H649&gt;=750,H649&lt;1000,I649&lt;Barem!$M$23),H649/1500,IF(AND(H649&gt;=1000,H649&lt;1500,I649&lt;Barem!$M$24),H649/1500,IF(AND(H649&gt;=1500,H649&lt;2000,I649&lt;Barem!$M$25),H649/1500,IF(AND(H649&gt;=2000,H649&lt;3000,I649&lt;Barem!$M$26),H649/1500,IF(AND(H649&gt;=3000,I649&lt;Barem!$M$27),H649/1500,0))))))),IF(AND(H649&gt;=200,H649&lt;500,I649&lt;Barem!$N$21),H649/1500,IF(AND(H649&gt;=500,H649&lt;750,I649&lt;Barem!$N$22),H649/1500,IF(AND(H649&gt;=750,H649&lt;1000,I649&lt;Barem!$N$23),H649/1500,IF(AND(H649&gt;=1000,H649&lt;1500,I649&lt;Barem!$N$24),H649/1500,IF(AND(H649&gt;=1500,H649&lt;2000,I649&lt;Barem!$N$25),H649/1500,IF(AND(H649&gt;=2000,H649&lt;3000,I649&lt;Barem!$N$26),H649/1500,IF(AND(H649&gt;=3000,I649&lt;Barem!$N$27),H649/1500,0))))))))</f>
        <v>0</v>
      </c>
      <c r="R649" s="19">
        <f>IF(D649&gt;21,VLOOKUP(D649,Barem!$S$1:$T$141,2,1),0)</f>
        <v>0</v>
      </c>
      <c r="S649" s="102">
        <f>IF(D649&lt;1,0,IF(B649="F",VLOOKUP(I649,Barem!$W$2:$Y$13,2,1),VLOOKUP(I649,Barem!$W$14:$Y$25,2,1)))</f>
        <v>0</v>
      </c>
      <c r="T649" s="19">
        <f>VLOOKUP(A649,Participanti!A:C,3,0)</f>
        <v>0</v>
      </c>
      <c r="U649" s="17">
        <f t="shared" si="107"/>
        <v>2.801190476190476</v>
      </c>
      <c r="V649" s="49"/>
      <c r="W649" s="146"/>
      <c r="X649" s="104">
        <f t="shared" si="108"/>
        <v>5</v>
      </c>
      <c r="Y649" s="63">
        <f t="shared" si="109"/>
        <v>1</v>
      </c>
      <c r="Z649" s="103" t="str">
        <f>VLOOKUP(A649,Participanti!A:E,5,0)</f>
        <v>Silver</v>
      </c>
    </row>
    <row r="650" spans="1:26" x14ac:dyDescent="0.2">
      <c r="A650" s="42" t="s">
        <v>342</v>
      </c>
      <c r="B650" s="1" t="str">
        <f>VLOOKUP(A650,Participanti!A:B,2,0)</f>
        <v>M</v>
      </c>
      <c r="C650" s="61">
        <v>11</v>
      </c>
      <c r="D650" s="43">
        <v>21.06</v>
      </c>
      <c r="E650" s="44">
        <v>8.7013888888888891E-2</v>
      </c>
      <c r="F650" s="44">
        <v>8.7013888888888891E-2</v>
      </c>
      <c r="G650" s="59">
        <f t="shared" si="110"/>
        <v>8.7013888888888891E-2</v>
      </c>
      <c r="H650" s="186">
        <v>63</v>
      </c>
      <c r="I650" s="11">
        <f t="shared" si="105"/>
        <v>4.1317136224543636E-3</v>
      </c>
      <c r="J650" s="31">
        <f t="shared" si="106"/>
        <v>5</v>
      </c>
      <c r="K650" s="31">
        <f>IF(J650=0,0,IF(B650="F",VLOOKUP(I650,Barem!$G$2:$H$16,2,1),VLOOKUP(I650,Barem!$G$17:$H$31,2,1)))</f>
        <v>3</v>
      </c>
      <c r="L650" s="43">
        <v>4</v>
      </c>
      <c r="M650" s="93" t="s">
        <v>82</v>
      </c>
      <c r="N650" s="10">
        <f t="shared" si="104"/>
        <v>0.5</v>
      </c>
      <c r="O650" s="10">
        <f t="shared" si="104"/>
        <v>0.25</v>
      </c>
      <c r="P650" s="10">
        <f t="shared" si="104"/>
        <v>0.25</v>
      </c>
      <c r="Q650" s="33">
        <f>IF(B650="M",IF(AND(H650&gt;=200,H650&lt;500,I650&lt;Barem!$M$21),H650/1500,IF(AND(H650&gt;=500,H650&lt;750,I650&lt;Barem!$M$22),H650/1500,IF(AND(H650&gt;=750,H650&lt;1000,I650&lt;Barem!$M$23),H650/1500,IF(AND(H650&gt;=1000,H650&lt;1500,I650&lt;Barem!$M$24),H650/1500,IF(AND(H650&gt;=1500,H650&lt;2000,I650&lt;Barem!$M$25),H650/1500,IF(AND(H650&gt;=2000,H650&lt;3000,I650&lt;Barem!$M$26),H650/1500,IF(AND(H650&gt;=3000,I650&lt;Barem!$M$27),H650/1500,0))))))),IF(AND(H650&gt;=200,H650&lt;500,I650&lt;Barem!$N$21),H650/1500,IF(AND(H650&gt;=500,H650&lt;750,I650&lt;Barem!$N$22),H650/1500,IF(AND(H650&gt;=750,H650&lt;1000,I650&lt;Barem!$N$23),H650/1500,IF(AND(H650&gt;=1000,H650&lt;1500,I650&lt;Barem!$N$24),H650/1500,IF(AND(H650&gt;=1500,H650&lt;2000,I650&lt;Barem!$N$25),H650/1500,IF(AND(H650&gt;=2000,H650&lt;3000,I650&lt;Barem!$N$26),H650/1500,IF(AND(H650&gt;=3000,I650&lt;Barem!$N$27),H650/1500,0))))))))</f>
        <v>0</v>
      </c>
      <c r="R650" s="19">
        <f>IF(D650&gt;21,VLOOKUP(D650,Barem!$S$1:$T$141,2,1),0)</f>
        <v>0</v>
      </c>
      <c r="S650" s="102">
        <f>IF(D650&lt;1,0,IF(B650="F",VLOOKUP(I650,Barem!$W$2:$Y$13,2,1),VLOOKUP(I650,Barem!$W$14:$Y$25,2,1)))</f>
        <v>0</v>
      </c>
      <c r="T650" s="19">
        <f>VLOOKUP(A650,Participanti!A:C,3,0)</f>
        <v>0</v>
      </c>
      <c r="U650" s="17">
        <f t="shared" si="107"/>
        <v>4.25</v>
      </c>
      <c r="V650" s="49"/>
      <c r="W650" s="146"/>
      <c r="X650" s="104">
        <f t="shared" si="108"/>
        <v>5</v>
      </c>
      <c r="Y650" s="63">
        <f t="shared" si="109"/>
        <v>1</v>
      </c>
      <c r="Z650" s="103" t="str">
        <f>VLOOKUP(A650,Participanti!A:E,5,0)</f>
        <v>Silver</v>
      </c>
    </row>
    <row r="651" spans="1:26" x14ac:dyDescent="0.2">
      <c r="A651" s="42" t="s">
        <v>338</v>
      </c>
      <c r="B651" s="1" t="str">
        <f>VLOOKUP(A651,Participanti!A:B,2,0)</f>
        <v>F</v>
      </c>
      <c r="C651" s="61">
        <v>11</v>
      </c>
      <c r="D651" s="43">
        <v>7.12</v>
      </c>
      <c r="E651" s="44">
        <v>3.2615740740740744E-2</v>
      </c>
      <c r="F651" s="44">
        <v>3.2615740740740744E-2</v>
      </c>
      <c r="G651" s="59">
        <f t="shared" si="110"/>
        <v>3.2615740740740744E-2</v>
      </c>
      <c r="H651" s="186">
        <v>30</v>
      </c>
      <c r="I651" s="11">
        <f t="shared" si="105"/>
        <v>4.5808624635871832E-3</v>
      </c>
      <c r="J651" s="31">
        <f t="shared" si="106"/>
        <v>1.78</v>
      </c>
      <c r="K651" s="31">
        <f>IF(J651=0,0,IF(B651="F",VLOOKUP(I651,Barem!$G$2:$H$16,2,1),VLOOKUP(I651,Barem!$G$17:$H$31,2,1)))</f>
        <v>2.5</v>
      </c>
      <c r="L651" s="43">
        <v>2.25</v>
      </c>
      <c r="M651" s="93" t="s">
        <v>83</v>
      </c>
      <c r="N651" s="10">
        <f t="shared" si="104"/>
        <v>0.25</v>
      </c>
      <c r="O651" s="10">
        <f t="shared" si="104"/>
        <v>0.25</v>
      </c>
      <c r="P651" s="10">
        <f t="shared" si="104"/>
        <v>0.5</v>
      </c>
      <c r="Q651" s="33">
        <f>IF(B651="M",IF(AND(H651&gt;=200,H651&lt;500,I651&lt;Barem!$M$21),H651/1500,IF(AND(H651&gt;=500,H651&lt;750,I651&lt;Barem!$M$22),H651/1500,IF(AND(H651&gt;=750,H651&lt;1000,I651&lt;Barem!$M$23),H651/1500,IF(AND(H651&gt;=1000,H651&lt;1500,I651&lt;Barem!$M$24),H651/1500,IF(AND(H651&gt;=1500,H651&lt;2000,I651&lt;Barem!$M$25),H651/1500,IF(AND(H651&gt;=2000,H651&lt;3000,I651&lt;Barem!$M$26),H651/1500,IF(AND(H651&gt;=3000,I651&lt;Barem!$M$27),H651/1500,0))))))),IF(AND(H651&gt;=200,H651&lt;500,I651&lt;Barem!$N$21),H651/1500,IF(AND(H651&gt;=500,H651&lt;750,I651&lt;Barem!$N$22),H651/1500,IF(AND(H651&gt;=750,H651&lt;1000,I651&lt;Barem!$N$23),H651/1500,IF(AND(H651&gt;=1000,H651&lt;1500,I651&lt;Barem!$N$24),H651/1500,IF(AND(H651&gt;=1500,H651&lt;2000,I651&lt;Barem!$N$25),H651/1500,IF(AND(H651&gt;=2000,H651&lt;3000,I651&lt;Barem!$N$26),H651/1500,IF(AND(H651&gt;=3000,I651&lt;Barem!$N$27),H651/1500,0))))))))</f>
        <v>0</v>
      </c>
      <c r="R651" s="19">
        <f>IF(D651&gt;21,VLOOKUP(D651,Barem!$S$1:$T$141,2,1),0)</f>
        <v>0</v>
      </c>
      <c r="S651" s="102">
        <f>IF(D651&lt;1,0,IF(B651="F",VLOOKUP(I651,Barem!$W$2:$Y$13,2,1),VLOOKUP(I651,Barem!$W$14:$Y$25,2,1)))</f>
        <v>0</v>
      </c>
      <c r="T651" s="19">
        <f>VLOOKUP(A651,Participanti!A:C,3,0)</f>
        <v>0</v>
      </c>
      <c r="U651" s="17">
        <f t="shared" si="107"/>
        <v>2.1950000000000003</v>
      </c>
      <c r="V651" s="49"/>
      <c r="W651" s="146"/>
      <c r="X651" s="104">
        <f t="shared" si="108"/>
        <v>3</v>
      </c>
      <c r="Y651" s="63">
        <f t="shared" si="109"/>
        <v>1</v>
      </c>
      <c r="Z651" s="103" t="str">
        <f>VLOOKUP(A651,Participanti!A:E,5,0)</f>
        <v>Silver</v>
      </c>
    </row>
    <row r="652" spans="1:26" x14ac:dyDescent="0.2">
      <c r="A652" s="192" t="s">
        <v>58</v>
      </c>
      <c r="B652" s="1" t="str">
        <f>VLOOKUP(A652,Participanti!A:B,2,0)</f>
        <v>M</v>
      </c>
      <c r="C652" s="201">
        <v>11</v>
      </c>
      <c r="D652" s="202">
        <v>43.37</v>
      </c>
      <c r="E652" s="203">
        <v>0.21491898148148147</v>
      </c>
      <c r="F652" s="203">
        <v>0.21855324074074073</v>
      </c>
      <c r="G652" s="193">
        <v>0.21673611109999999</v>
      </c>
      <c r="H652" s="204">
        <v>2063</v>
      </c>
      <c r="I652" s="194">
        <v>4.9973740170000001E-3</v>
      </c>
      <c r="J652" s="195">
        <v>5</v>
      </c>
      <c r="K652" s="195">
        <v>0.5</v>
      </c>
      <c r="L652" s="202">
        <v>5</v>
      </c>
      <c r="M652" s="196" t="s">
        <v>83</v>
      </c>
      <c r="N652" s="191">
        <v>0.25</v>
      </c>
      <c r="O652" s="191">
        <v>0.25</v>
      </c>
      <c r="P652" s="191">
        <v>0.5</v>
      </c>
      <c r="Q652" s="197">
        <v>1.3753333329999999</v>
      </c>
      <c r="R652" s="198">
        <v>1.1000000000000001</v>
      </c>
      <c r="S652" s="198">
        <v>0</v>
      </c>
      <c r="T652" s="198" t="s">
        <v>563</v>
      </c>
      <c r="U652" s="197">
        <v>6.350333333</v>
      </c>
      <c r="V652" s="199"/>
      <c r="W652" s="205" t="s">
        <v>564</v>
      </c>
      <c r="X652" s="104">
        <f t="shared" si="108"/>
        <v>5</v>
      </c>
      <c r="Y652" s="63">
        <f t="shared" si="109"/>
        <v>1</v>
      </c>
      <c r="Z652" s="103" t="str">
        <f>VLOOKUP(A652,Participanti!A:E,5,0)</f>
        <v>Bronze</v>
      </c>
    </row>
    <row r="653" spans="1:26" x14ac:dyDescent="0.2">
      <c r="A653" s="192" t="s">
        <v>399</v>
      </c>
      <c r="B653" s="1" t="str">
        <f>VLOOKUP(A653,Participanti!A:B,2,0)</f>
        <v>M</v>
      </c>
      <c r="C653" s="201">
        <v>11</v>
      </c>
      <c r="D653" s="202">
        <v>21.18</v>
      </c>
      <c r="E653" s="203">
        <v>8.099537037037037E-2</v>
      </c>
      <c r="F653" s="203">
        <v>8.6180555555555552E-2</v>
      </c>
      <c r="G653" s="193">
        <v>8.3587962959999998E-2</v>
      </c>
      <c r="H653" s="204">
        <v>14</v>
      </c>
      <c r="I653" s="194">
        <v>3.9465516039999997E-3</v>
      </c>
      <c r="J653" s="195">
        <v>5</v>
      </c>
      <c r="K653" s="195">
        <v>3.25</v>
      </c>
      <c r="L653" s="202">
        <v>3.25</v>
      </c>
      <c r="M653" s="196" t="s">
        <v>83</v>
      </c>
      <c r="N653" s="191">
        <v>0.25</v>
      </c>
      <c r="O653" s="191">
        <v>0.25</v>
      </c>
      <c r="P653" s="191">
        <v>0.5</v>
      </c>
      <c r="Q653" s="197">
        <v>0</v>
      </c>
      <c r="R653" s="198">
        <v>0</v>
      </c>
      <c r="S653" s="198">
        <v>0</v>
      </c>
      <c r="T653" s="198">
        <v>0.4</v>
      </c>
      <c r="U653" s="197">
        <v>4.0875000000000004</v>
      </c>
      <c r="V653" s="199"/>
      <c r="W653" s="200"/>
      <c r="X653" s="104">
        <f t="shared" si="108"/>
        <v>5</v>
      </c>
      <c r="Y653" s="63">
        <f t="shared" si="109"/>
        <v>1</v>
      </c>
      <c r="Z653" s="103" t="str">
        <f>VLOOKUP(A653,Participanti!A:E,5,0)</f>
        <v>Bronze</v>
      </c>
    </row>
    <row r="654" spans="1:26" x14ac:dyDescent="0.2">
      <c r="A654" s="192" t="s">
        <v>475</v>
      </c>
      <c r="B654" s="1" t="str">
        <f>VLOOKUP(A654,Participanti!A:B,2,0)</f>
        <v>F</v>
      </c>
      <c r="C654" s="201">
        <v>11</v>
      </c>
      <c r="D654" s="202">
        <v>20</v>
      </c>
      <c r="E654" s="203">
        <v>6.8576388888888895E-2</v>
      </c>
      <c r="F654" s="203">
        <v>7.3136574074074076E-2</v>
      </c>
      <c r="G654" s="193">
        <v>7.0856481479999997E-2</v>
      </c>
      <c r="H654" s="204">
        <v>39</v>
      </c>
      <c r="I654" s="194">
        <v>3.5428240740000001E-3</v>
      </c>
      <c r="J654" s="195">
        <v>5</v>
      </c>
      <c r="K654" s="195">
        <v>4.25</v>
      </c>
      <c r="L654" s="202">
        <v>0.75</v>
      </c>
      <c r="M654" s="207" t="s">
        <v>82</v>
      </c>
      <c r="N654" s="191">
        <v>0.5</v>
      </c>
      <c r="O654" s="191">
        <v>0.25</v>
      </c>
      <c r="P654" s="191">
        <v>0.25</v>
      </c>
      <c r="Q654" s="197">
        <v>0</v>
      </c>
      <c r="R654" s="198">
        <v>0</v>
      </c>
      <c r="S654" s="198">
        <v>0</v>
      </c>
      <c r="T654" s="198" t="s">
        <v>563</v>
      </c>
      <c r="U654" s="197">
        <v>3.75</v>
      </c>
      <c r="V654" s="199"/>
      <c r="W654" s="200"/>
      <c r="X654" s="104">
        <f t="shared" si="108"/>
        <v>5</v>
      </c>
      <c r="Y654" s="63">
        <f t="shared" si="109"/>
        <v>1</v>
      </c>
      <c r="Z654" s="103" t="str">
        <f>VLOOKUP(A654,Participanti!A:E,5,0)</f>
        <v>Bronze</v>
      </c>
    </row>
    <row r="655" spans="1:26" x14ac:dyDescent="0.2">
      <c r="A655" s="192" t="s">
        <v>173</v>
      </c>
      <c r="B655" s="1" t="str">
        <f>VLOOKUP(A655,Participanti!A:B,2,0)</f>
        <v>M</v>
      </c>
      <c r="C655" s="201">
        <v>11</v>
      </c>
      <c r="D655" s="202">
        <v>27</v>
      </c>
      <c r="E655" s="203">
        <v>9.4502314814814817E-2</v>
      </c>
      <c r="F655" s="203">
        <v>0.10038194444444444</v>
      </c>
      <c r="G655" s="193">
        <v>9.7442129629999999E-2</v>
      </c>
      <c r="H655" s="204">
        <v>13</v>
      </c>
      <c r="I655" s="194">
        <v>3.6089677639999998E-3</v>
      </c>
      <c r="J655" s="195">
        <v>5</v>
      </c>
      <c r="K655" s="195">
        <v>3.75</v>
      </c>
      <c r="L655" s="202">
        <v>0.75</v>
      </c>
      <c r="M655" s="196" t="s">
        <v>83</v>
      </c>
      <c r="N655" s="191">
        <v>0.25</v>
      </c>
      <c r="O655" s="191">
        <v>0.25</v>
      </c>
      <c r="P655" s="191">
        <v>0.5</v>
      </c>
      <c r="Q655" s="197">
        <v>0</v>
      </c>
      <c r="R655" s="198">
        <v>0.3</v>
      </c>
      <c r="S655" s="198">
        <v>0</v>
      </c>
      <c r="T655" s="198" t="s">
        <v>563</v>
      </c>
      <c r="U655" s="197">
        <v>2.8624999999999998</v>
      </c>
      <c r="V655" s="199"/>
      <c r="W655" s="200"/>
      <c r="X655" s="104">
        <f t="shared" si="108"/>
        <v>5</v>
      </c>
      <c r="Y655" s="63">
        <f t="shared" si="109"/>
        <v>1</v>
      </c>
      <c r="Z655" s="103" t="str">
        <f>VLOOKUP(A655,Participanti!A:E,5,0)</f>
        <v>Bronze</v>
      </c>
    </row>
    <row r="656" spans="1:26" x14ac:dyDescent="0.2">
      <c r="A656" s="192" t="s">
        <v>180</v>
      </c>
      <c r="B656" s="1" t="str">
        <f>VLOOKUP(A656,Participanti!A:B,2,0)</f>
        <v>M</v>
      </c>
      <c r="C656" s="201">
        <v>11</v>
      </c>
      <c r="D656" s="202">
        <v>10</v>
      </c>
      <c r="E656" s="203">
        <v>4.0428240740740744E-2</v>
      </c>
      <c r="F656" s="203">
        <v>4.1261574074074076E-2</v>
      </c>
      <c r="G656" s="193">
        <v>4.0844907409999999E-2</v>
      </c>
      <c r="H656" s="204">
        <v>10</v>
      </c>
      <c r="I656" s="194">
        <v>4.0844907409999997E-3</v>
      </c>
      <c r="J656" s="195">
        <v>2.3809523810000002</v>
      </c>
      <c r="K656" s="195">
        <v>3</v>
      </c>
      <c r="L656" s="202">
        <v>1</v>
      </c>
      <c r="M656" s="207" t="s">
        <v>82</v>
      </c>
      <c r="N656" s="191">
        <v>0.5</v>
      </c>
      <c r="O656" s="191">
        <v>0.25</v>
      </c>
      <c r="P656" s="191">
        <v>0.25</v>
      </c>
      <c r="Q656" s="197">
        <v>0</v>
      </c>
      <c r="R656" s="198">
        <v>0</v>
      </c>
      <c r="S656" s="198">
        <v>0</v>
      </c>
      <c r="T656" s="198" t="s">
        <v>563</v>
      </c>
      <c r="U656" s="197">
        <v>2.19047619</v>
      </c>
      <c r="V656" s="199"/>
      <c r="W656" s="200"/>
      <c r="X656" s="104">
        <f t="shared" si="108"/>
        <v>5</v>
      </c>
      <c r="Y656" s="63">
        <f t="shared" si="109"/>
        <v>1</v>
      </c>
      <c r="Z656" s="103" t="str">
        <f>VLOOKUP(A656,Participanti!A:E,5,0)</f>
        <v>Bronze</v>
      </c>
    </row>
    <row r="657" spans="1:26" x14ac:dyDescent="0.2">
      <c r="A657" s="192" t="s">
        <v>186</v>
      </c>
      <c r="B657" s="1" t="str">
        <f>VLOOKUP(A657,Participanti!A:B,2,0)</f>
        <v>M</v>
      </c>
      <c r="C657" s="201">
        <v>11</v>
      </c>
      <c r="D657" s="202">
        <v>12.01</v>
      </c>
      <c r="E657" s="203">
        <v>3.4490740740740738E-2</v>
      </c>
      <c r="F657" s="203">
        <v>3.4490740740740738E-2</v>
      </c>
      <c r="G657" s="193">
        <v>3.4490740739999998E-2</v>
      </c>
      <c r="H657" s="204">
        <v>127</v>
      </c>
      <c r="I657" s="194">
        <v>2.8718351990000002E-3</v>
      </c>
      <c r="J657" s="195">
        <v>2.8595238100000002</v>
      </c>
      <c r="K657" s="195">
        <v>4.75</v>
      </c>
      <c r="L657" s="202">
        <v>0.5</v>
      </c>
      <c r="M657" s="196" t="s">
        <v>83</v>
      </c>
      <c r="N657" s="191">
        <v>0.25</v>
      </c>
      <c r="O657" s="191">
        <v>0.25</v>
      </c>
      <c r="P657" s="191">
        <v>0.5</v>
      </c>
      <c r="Q657" s="197">
        <v>0</v>
      </c>
      <c r="R657" s="198">
        <v>0</v>
      </c>
      <c r="S657" s="198">
        <v>0</v>
      </c>
      <c r="T657" s="198" t="s">
        <v>563</v>
      </c>
      <c r="U657" s="197">
        <v>2.1523809520000001</v>
      </c>
      <c r="V657" s="199"/>
      <c r="W657" s="200"/>
      <c r="X657" s="104">
        <f t="shared" si="108"/>
        <v>4</v>
      </c>
      <c r="Y657" s="63">
        <f t="shared" si="109"/>
        <v>1</v>
      </c>
      <c r="Z657" s="103" t="str">
        <f>VLOOKUP(A657,Participanti!A:E,5,0)</f>
        <v>Bronze</v>
      </c>
    </row>
    <row r="658" spans="1:26" x14ac:dyDescent="0.2">
      <c r="A658" s="192" t="s">
        <v>312</v>
      </c>
      <c r="B658" s="1" t="str">
        <f>VLOOKUP(A658,Participanti!A:B,2,0)</f>
        <v>M</v>
      </c>
      <c r="C658" s="201">
        <v>11</v>
      </c>
      <c r="D658" s="202">
        <v>12.16</v>
      </c>
      <c r="E658" s="203">
        <v>4.4652777777777777E-2</v>
      </c>
      <c r="F658" s="203">
        <v>4.4699074074074072E-2</v>
      </c>
      <c r="G658" s="193">
        <v>4.4675925929999999E-2</v>
      </c>
      <c r="H658" s="204">
        <v>108</v>
      </c>
      <c r="I658" s="194">
        <v>3.6740070660000001E-3</v>
      </c>
      <c r="J658" s="195">
        <v>2.8952380949999998</v>
      </c>
      <c r="K658" s="195">
        <v>3.5</v>
      </c>
      <c r="L658" s="202">
        <v>0.5</v>
      </c>
      <c r="M658" s="196" t="s">
        <v>83</v>
      </c>
      <c r="N658" s="191">
        <v>0.25</v>
      </c>
      <c r="O658" s="191">
        <v>0.25</v>
      </c>
      <c r="P658" s="191">
        <v>0.5</v>
      </c>
      <c r="Q658" s="197">
        <v>0</v>
      </c>
      <c r="R658" s="198">
        <v>0</v>
      </c>
      <c r="S658" s="198">
        <v>0</v>
      </c>
      <c r="T658" s="198" t="s">
        <v>563</v>
      </c>
      <c r="U658" s="197">
        <v>1.848809524</v>
      </c>
      <c r="V658" s="199"/>
      <c r="W658" s="200"/>
      <c r="X658" s="104">
        <f t="shared" si="108"/>
        <v>5</v>
      </c>
      <c r="Y658" s="63">
        <f t="shared" si="109"/>
        <v>1</v>
      </c>
      <c r="Z658" s="103" t="str">
        <f>VLOOKUP(A658,Participanti!A:E,5,0)</f>
        <v>Bronze</v>
      </c>
    </row>
    <row r="659" spans="1:26" x14ac:dyDescent="0.2">
      <c r="A659" s="192" t="s">
        <v>524</v>
      </c>
      <c r="B659" s="1" t="str">
        <f>VLOOKUP(A659,Participanti!A:B,2,0)</f>
        <v>F</v>
      </c>
      <c r="C659" s="201">
        <v>11</v>
      </c>
      <c r="D659" s="202">
        <v>6.51</v>
      </c>
      <c r="E659" s="206" t="s">
        <v>565</v>
      </c>
      <c r="F659" s="203">
        <v>2.0914351851851851E-2</v>
      </c>
      <c r="G659" s="193">
        <v>2.0914351849999999E-2</v>
      </c>
      <c r="H659" s="204">
        <v>2</v>
      </c>
      <c r="I659" s="194">
        <v>3.2126500539999998E-3</v>
      </c>
      <c r="J659" s="195">
        <v>1.6274999999999999</v>
      </c>
      <c r="K659" s="195">
        <v>4.75</v>
      </c>
      <c r="L659" s="202">
        <v>2</v>
      </c>
      <c r="M659" s="207" t="s">
        <v>80</v>
      </c>
      <c r="N659" s="191">
        <v>0.25</v>
      </c>
      <c r="O659" s="191">
        <v>0.5</v>
      </c>
      <c r="P659" s="191">
        <v>0.25</v>
      </c>
      <c r="Q659" s="197">
        <v>0</v>
      </c>
      <c r="R659" s="198">
        <v>0</v>
      </c>
      <c r="S659" s="198">
        <v>0</v>
      </c>
      <c r="T659" s="198" t="s">
        <v>563</v>
      </c>
      <c r="U659" s="197">
        <v>3.2818749999999999</v>
      </c>
      <c r="V659" s="199"/>
      <c r="W659" s="200"/>
      <c r="X659" s="104">
        <f t="shared" si="108"/>
        <v>5</v>
      </c>
      <c r="Y659" s="63">
        <f t="shared" si="109"/>
        <v>1</v>
      </c>
      <c r="Z659" s="103" t="str">
        <f>VLOOKUP(A659,Participanti!A:E,5,0)</f>
        <v>Bronze</v>
      </c>
    </row>
    <row r="660" spans="1:26" x14ac:dyDescent="0.2">
      <c r="A660" s="192" t="s">
        <v>205</v>
      </c>
      <c r="B660" s="1" t="str">
        <f>VLOOKUP(A660,Participanti!A:B,2,0)</f>
        <v>M</v>
      </c>
      <c r="C660" s="201">
        <v>11</v>
      </c>
      <c r="D660" s="202">
        <v>4.1100000000000003</v>
      </c>
      <c r="E660" s="203">
        <v>1.5405092592592592E-2</v>
      </c>
      <c r="F660" s="203">
        <v>1.5474537037037037E-2</v>
      </c>
      <c r="G660" s="193">
        <v>1.5439814810000001E-2</v>
      </c>
      <c r="H660" s="204">
        <v>11</v>
      </c>
      <c r="I660" s="194">
        <v>3.75664594E-3</v>
      </c>
      <c r="J660" s="195">
        <v>0.97857142860000002</v>
      </c>
      <c r="K660" s="195">
        <v>3.5</v>
      </c>
      <c r="L660" s="202">
        <v>1</v>
      </c>
      <c r="M660" s="207" t="s">
        <v>80</v>
      </c>
      <c r="N660" s="191">
        <v>0.25</v>
      </c>
      <c r="O660" s="191">
        <v>0.5</v>
      </c>
      <c r="P660" s="191">
        <v>0.25</v>
      </c>
      <c r="Q660" s="197">
        <v>0</v>
      </c>
      <c r="R660" s="198">
        <v>0</v>
      </c>
      <c r="S660" s="198">
        <v>0</v>
      </c>
      <c r="T660" s="198" t="s">
        <v>563</v>
      </c>
      <c r="U660" s="197">
        <v>2.2446428570000001</v>
      </c>
      <c r="V660" s="199"/>
      <c r="W660" s="200"/>
      <c r="X660" s="104">
        <f t="shared" si="108"/>
        <v>3</v>
      </c>
      <c r="Y660" s="63">
        <f t="shared" si="109"/>
        <v>1</v>
      </c>
      <c r="Z660" s="103" t="str">
        <f>VLOOKUP(A660,Participanti!A:E,5,0)</f>
        <v>Bronze</v>
      </c>
    </row>
    <row r="661" spans="1:26" x14ac:dyDescent="0.2">
      <c r="A661" s="192" t="s">
        <v>347</v>
      </c>
      <c r="B661" s="1" t="str">
        <f>VLOOKUP(A661,Participanti!A:B,2,0)</f>
        <v>M</v>
      </c>
      <c r="C661" s="201">
        <v>11</v>
      </c>
      <c r="D661" s="202">
        <v>11.1</v>
      </c>
      <c r="E661" s="203">
        <v>3.2650462962962964E-2</v>
      </c>
      <c r="F661" s="203">
        <v>3.5497685185185188E-2</v>
      </c>
      <c r="G661" s="193">
        <v>3.4074074070000002E-2</v>
      </c>
      <c r="H661" s="204">
        <v>33</v>
      </c>
      <c r="I661" s="194">
        <v>3.0697364030000001E-3</v>
      </c>
      <c r="J661" s="195">
        <v>2.6428571430000001</v>
      </c>
      <c r="K661" s="195">
        <v>4.5</v>
      </c>
      <c r="L661" s="202">
        <v>2.25</v>
      </c>
      <c r="M661" s="207" t="s">
        <v>80</v>
      </c>
      <c r="N661" s="191">
        <v>0.25</v>
      </c>
      <c r="O661" s="191">
        <v>0.5</v>
      </c>
      <c r="P661" s="191">
        <v>0.25</v>
      </c>
      <c r="Q661" s="197">
        <v>0</v>
      </c>
      <c r="R661" s="198">
        <v>0</v>
      </c>
      <c r="S661" s="198">
        <v>0</v>
      </c>
      <c r="T661" s="198" t="s">
        <v>563</v>
      </c>
      <c r="U661" s="197">
        <v>3.4732142860000002</v>
      </c>
      <c r="V661" s="199"/>
      <c r="W661" s="200"/>
      <c r="X661" s="104">
        <f t="shared" si="108"/>
        <v>5</v>
      </c>
      <c r="Y661" s="63">
        <f t="shared" si="109"/>
        <v>1</v>
      </c>
      <c r="Z661" s="103" t="str">
        <f>VLOOKUP(A661,Participanti!A:E,5,0)</f>
        <v>Bronze</v>
      </c>
    </row>
    <row r="662" spans="1:26" x14ac:dyDescent="0.2">
      <c r="A662" s="192" t="s">
        <v>523</v>
      </c>
      <c r="B662" s="1" t="str">
        <f>VLOOKUP(A662,Participanti!A:B,2,0)</f>
        <v>M</v>
      </c>
      <c r="C662" s="201">
        <v>11</v>
      </c>
      <c r="D662" s="202">
        <v>8.82</v>
      </c>
      <c r="E662" s="203">
        <v>2.991898148148148E-2</v>
      </c>
      <c r="F662" s="203">
        <v>2.9976851851851852E-2</v>
      </c>
      <c r="G662" s="193">
        <v>2.9947916670000001E-2</v>
      </c>
      <c r="H662" s="204">
        <v>42</v>
      </c>
      <c r="I662" s="194">
        <v>3.395455404E-3</v>
      </c>
      <c r="J662" s="195">
        <v>2.1</v>
      </c>
      <c r="K662" s="195">
        <v>4</v>
      </c>
      <c r="L662" s="202">
        <v>0</v>
      </c>
      <c r="M662" s="207" t="s">
        <v>80</v>
      </c>
      <c r="N662" s="191">
        <v>0.25</v>
      </c>
      <c r="O662" s="191">
        <v>0.5</v>
      </c>
      <c r="P662" s="191">
        <v>0.25</v>
      </c>
      <c r="Q662" s="197">
        <v>0</v>
      </c>
      <c r="R662" s="198">
        <v>0</v>
      </c>
      <c r="S662" s="198">
        <v>0</v>
      </c>
      <c r="T662" s="198" t="s">
        <v>563</v>
      </c>
      <c r="U662" s="197">
        <v>2.5249999999999999</v>
      </c>
      <c r="V662" s="199"/>
      <c r="W662" s="200"/>
      <c r="X662" s="104">
        <f t="shared" si="108"/>
        <v>5</v>
      </c>
      <c r="Y662" s="63">
        <f t="shared" si="109"/>
        <v>1</v>
      </c>
      <c r="Z662" s="103" t="str">
        <f>VLOOKUP(A662,Participanti!A:E,5,0)</f>
        <v>Bronze</v>
      </c>
    </row>
    <row r="663" spans="1:26" x14ac:dyDescent="0.2">
      <c r="A663" s="192" t="s">
        <v>468</v>
      </c>
      <c r="B663" s="1" t="str">
        <f>VLOOKUP(A663,Participanti!A:B,2,0)</f>
        <v>M</v>
      </c>
      <c r="C663" s="201">
        <v>11</v>
      </c>
      <c r="D663" s="202">
        <v>7.08</v>
      </c>
      <c r="E663" s="203">
        <v>2.6215277777777778E-2</v>
      </c>
      <c r="F663" s="203">
        <v>2.6215277777777778E-2</v>
      </c>
      <c r="G663" s="193">
        <v>2.6215277780000001E-2</v>
      </c>
      <c r="H663" s="204">
        <v>9</v>
      </c>
      <c r="I663" s="194">
        <v>3.7027228499999999E-3</v>
      </c>
      <c r="J663" s="195">
        <v>1.6857142860000001</v>
      </c>
      <c r="K663" s="195">
        <v>3.5</v>
      </c>
      <c r="L663" s="202">
        <v>1</v>
      </c>
      <c r="M663" s="196" t="s">
        <v>83</v>
      </c>
      <c r="N663" s="191">
        <v>0.25</v>
      </c>
      <c r="O663" s="191">
        <v>0.25</v>
      </c>
      <c r="P663" s="191">
        <v>0.5</v>
      </c>
      <c r="Q663" s="197">
        <v>0</v>
      </c>
      <c r="R663" s="198">
        <v>0</v>
      </c>
      <c r="S663" s="198">
        <v>0</v>
      </c>
      <c r="T663" s="198" t="s">
        <v>563</v>
      </c>
      <c r="U663" s="197">
        <v>1.7964285710000001</v>
      </c>
      <c r="V663" s="199"/>
      <c r="W663" s="200"/>
      <c r="X663" s="104">
        <f t="shared" si="108"/>
        <v>5</v>
      </c>
      <c r="Y663" s="63">
        <f t="shared" si="109"/>
        <v>1</v>
      </c>
      <c r="Z663" s="103" t="str">
        <f>VLOOKUP(A663,Participanti!A:E,5,0)</f>
        <v>Bronze</v>
      </c>
    </row>
    <row r="664" spans="1:26" x14ac:dyDescent="0.2">
      <c r="A664" s="192" t="s">
        <v>250</v>
      </c>
      <c r="B664" s="1" t="str">
        <f>VLOOKUP(A664,Participanti!A:B,2,0)</f>
        <v>F</v>
      </c>
      <c r="C664" s="201">
        <v>11</v>
      </c>
      <c r="D664" s="202">
        <v>6.99</v>
      </c>
      <c r="E664" s="203">
        <v>3.2546296296296295E-2</v>
      </c>
      <c r="F664" s="203">
        <v>3.2615740740740744E-2</v>
      </c>
      <c r="G664" s="193">
        <v>3.2581018519999998E-2</v>
      </c>
      <c r="H664" s="204">
        <v>48</v>
      </c>
      <c r="I664" s="194">
        <v>4.6610899169999996E-3</v>
      </c>
      <c r="J664" s="195">
        <v>1.7475000000000001</v>
      </c>
      <c r="K664" s="195">
        <v>2.5</v>
      </c>
      <c r="L664" s="202">
        <v>0.5</v>
      </c>
      <c r="M664" s="196" t="s">
        <v>83</v>
      </c>
      <c r="N664" s="191">
        <v>0.25</v>
      </c>
      <c r="O664" s="191">
        <v>0.25</v>
      </c>
      <c r="P664" s="191">
        <v>0.5</v>
      </c>
      <c r="Q664" s="197">
        <v>0</v>
      </c>
      <c r="R664" s="198">
        <v>0</v>
      </c>
      <c r="S664" s="198">
        <v>0</v>
      </c>
      <c r="T664" s="198" t="s">
        <v>563</v>
      </c>
      <c r="U664" s="197">
        <v>1.3118749999999999</v>
      </c>
      <c r="V664" s="199"/>
      <c r="W664" s="200"/>
      <c r="X664" s="104">
        <f t="shared" si="108"/>
        <v>5</v>
      </c>
      <c r="Y664" s="63">
        <f t="shared" si="109"/>
        <v>1</v>
      </c>
      <c r="Z664" s="103" t="str">
        <f>VLOOKUP(A664,Participanti!A:E,5,0)</f>
        <v>Bronze</v>
      </c>
    </row>
    <row r="665" spans="1:26" x14ac:dyDescent="0.2">
      <c r="A665" s="192" t="s">
        <v>53</v>
      </c>
      <c r="B665" s="1" t="str">
        <f>VLOOKUP(A665,Participanti!A:B,2,0)</f>
        <v>M</v>
      </c>
      <c r="C665" s="201">
        <v>11</v>
      </c>
      <c r="D665" s="202">
        <v>19.690000000000001</v>
      </c>
      <c r="E665" s="203">
        <v>7.3576388888888886E-2</v>
      </c>
      <c r="F665" s="203">
        <v>7.4270833333333328E-2</v>
      </c>
      <c r="G665" s="193">
        <v>7.3923611109999995E-2</v>
      </c>
      <c r="H665" s="204">
        <v>141</v>
      </c>
      <c r="I665" s="194">
        <v>3.754373342E-3</v>
      </c>
      <c r="J665" s="195">
        <v>4.6880952379999998</v>
      </c>
      <c r="K665" s="195">
        <v>3.5</v>
      </c>
      <c r="L665" s="202">
        <v>4</v>
      </c>
      <c r="M665" s="207" t="s">
        <v>82</v>
      </c>
      <c r="N665" s="191">
        <v>0.5</v>
      </c>
      <c r="O665" s="191">
        <v>0.25</v>
      </c>
      <c r="P665" s="191">
        <v>0.25</v>
      </c>
      <c r="Q665" s="197">
        <v>0</v>
      </c>
      <c r="R665" s="198">
        <v>0</v>
      </c>
      <c r="S665" s="198">
        <v>0</v>
      </c>
      <c r="T665" s="198" t="s">
        <v>563</v>
      </c>
      <c r="U665" s="197">
        <v>4.2190476190000004</v>
      </c>
      <c r="V665" s="199"/>
      <c r="W665" s="200"/>
      <c r="X665" s="104">
        <f t="shared" si="108"/>
        <v>5</v>
      </c>
      <c r="Y665" s="63">
        <f t="shared" si="109"/>
        <v>1</v>
      </c>
      <c r="Z665" s="103" t="str">
        <f>VLOOKUP(A665,Participanti!A:E,5,0)</f>
        <v>Bronze</v>
      </c>
    </row>
    <row r="666" spans="1:26" x14ac:dyDescent="0.2">
      <c r="A666" s="192" t="s">
        <v>274</v>
      </c>
      <c r="B666" s="1" t="str">
        <f>VLOOKUP(A666,Participanti!A:B,2,0)</f>
        <v>M</v>
      </c>
      <c r="C666" s="201">
        <v>11</v>
      </c>
      <c r="D666" s="202">
        <v>3</v>
      </c>
      <c r="E666" s="203">
        <v>1.0138888888888888E-2</v>
      </c>
      <c r="F666" s="203">
        <v>1.2881944444444444E-2</v>
      </c>
      <c r="G666" s="193">
        <v>1.1510416670000001E-2</v>
      </c>
      <c r="H666" s="204">
        <v>0</v>
      </c>
      <c r="I666" s="194">
        <v>3.8368055559999999E-3</v>
      </c>
      <c r="J666" s="195">
        <v>0.71428571429999999</v>
      </c>
      <c r="K666" s="195">
        <v>3.25</v>
      </c>
      <c r="L666" s="202">
        <v>2.75</v>
      </c>
      <c r="M666" s="196" t="s">
        <v>83</v>
      </c>
      <c r="N666" s="191">
        <v>0.25</v>
      </c>
      <c r="O666" s="191">
        <v>0.25</v>
      </c>
      <c r="P666" s="191">
        <v>0.5</v>
      </c>
      <c r="Q666" s="197">
        <v>0</v>
      </c>
      <c r="R666" s="198">
        <v>0</v>
      </c>
      <c r="S666" s="198">
        <v>0</v>
      </c>
      <c r="T666" s="198">
        <v>0.4</v>
      </c>
      <c r="U666" s="197">
        <v>2.7660714290000001</v>
      </c>
      <c r="V666" s="199"/>
      <c r="W666" s="200"/>
      <c r="X666" s="104">
        <f t="shared" si="108"/>
        <v>4</v>
      </c>
      <c r="Y666" s="63">
        <f t="shared" si="109"/>
        <v>1</v>
      </c>
      <c r="Z666" s="103" t="str">
        <f>VLOOKUP(A666,Participanti!A:E,5,0)</f>
        <v>Bronze</v>
      </c>
    </row>
    <row r="667" spans="1:26" x14ac:dyDescent="0.2">
      <c r="A667" s="192" t="s">
        <v>279</v>
      </c>
      <c r="B667" s="1" t="str">
        <f>VLOOKUP(A667,Participanti!A:B,2,0)</f>
        <v>F</v>
      </c>
      <c r="C667" s="201">
        <v>11</v>
      </c>
      <c r="D667" s="202">
        <v>12.72</v>
      </c>
      <c r="E667" s="203">
        <v>6.5509259259259253E-2</v>
      </c>
      <c r="F667" s="203">
        <v>7.6342592592592587E-2</v>
      </c>
      <c r="G667" s="193">
        <v>7.0925925929999994E-2</v>
      </c>
      <c r="H667" s="204">
        <v>407</v>
      </c>
      <c r="I667" s="194">
        <v>5.5759375730000003E-3</v>
      </c>
      <c r="J667" s="195">
        <v>3.18</v>
      </c>
      <c r="K667" s="195">
        <v>0.5</v>
      </c>
      <c r="L667" s="202">
        <v>0.5</v>
      </c>
      <c r="M667" s="196" t="s">
        <v>83</v>
      </c>
      <c r="N667" s="191">
        <v>0.25</v>
      </c>
      <c r="O667" s="191">
        <v>0.25</v>
      </c>
      <c r="P667" s="191">
        <v>0.5</v>
      </c>
      <c r="Q667" s="197">
        <v>0</v>
      </c>
      <c r="R667" s="198">
        <v>0</v>
      </c>
      <c r="S667" s="198">
        <v>0</v>
      </c>
      <c r="T667" s="198" t="s">
        <v>563</v>
      </c>
      <c r="U667" s="197">
        <v>1.17</v>
      </c>
      <c r="V667" s="199"/>
      <c r="W667" s="200"/>
      <c r="X667" s="104">
        <f t="shared" si="108"/>
        <v>4</v>
      </c>
      <c r="Y667" s="63">
        <f t="shared" si="109"/>
        <v>1</v>
      </c>
      <c r="Z667" s="103" t="str">
        <f>VLOOKUP(A667,Participanti!A:E,5,0)</f>
        <v>Bronze</v>
      </c>
    </row>
    <row r="668" spans="1:26" x14ac:dyDescent="0.2">
      <c r="A668" s="192" t="s">
        <v>493</v>
      </c>
      <c r="B668" s="1" t="str">
        <f>VLOOKUP(A668,Participanti!A:B,2,0)</f>
        <v>F</v>
      </c>
      <c r="C668" s="201">
        <v>11</v>
      </c>
      <c r="D668" s="202">
        <v>28.07</v>
      </c>
      <c r="E668" s="203">
        <v>0.12998842592592594</v>
      </c>
      <c r="F668" s="203">
        <v>0.13155092592592593</v>
      </c>
      <c r="G668" s="193">
        <v>0.13076967589999999</v>
      </c>
      <c r="H668" s="204">
        <v>626</v>
      </c>
      <c r="I668" s="194">
        <v>4.6586988220000004E-3</v>
      </c>
      <c r="J668" s="195">
        <v>5</v>
      </c>
      <c r="K668" s="195">
        <v>2.5</v>
      </c>
      <c r="L668" s="202">
        <v>3.25</v>
      </c>
      <c r="M668" s="207" t="s">
        <v>82</v>
      </c>
      <c r="N668" s="191">
        <v>0.5</v>
      </c>
      <c r="O668" s="191">
        <v>0.25</v>
      </c>
      <c r="P668" s="191">
        <v>0.25</v>
      </c>
      <c r="Q668" s="197">
        <v>0.4173333333</v>
      </c>
      <c r="R668" s="198">
        <v>0.3</v>
      </c>
      <c r="S668" s="198">
        <v>0</v>
      </c>
      <c r="T668" s="198" t="s">
        <v>563</v>
      </c>
      <c r="U668" s="197">
        <v>4.654833333</v>
      </c>
      <c r="V668" s="199"/>
      <c r="W668" s="200"/>
      <c r="X668" s="104">
        <f t="shared" si="108"/>
        <v>5</v>
      </c>
      <c r="Y668" s="63">
        <f t="shared" si="109"/>
        <v>1</v>
      </c>
      <c r="Z668" s="103" t="str">
        <f>VLOOKUP(A668,Participanti!A:E,5,0)</f>
        <v>Bronze</v>
      </c>
    </row>
    <row r="669" spans="1:26" x14ac:dyDescent="0.2">
      <c r="A669" s="192" t="s">
        <v>391</v>
      </c>
      <c r="B669" s="1" t="str">
        <f>VLOOKUP(A669,Participanti!A:B,2,0)</f>
        <v>M</v>
      </c>
      <c r="C669" s="201">
        <v>11</v>
      </c>
      <c r="D669" s="202">
        <v>3.05</v>
      </c>
      <c r="E669" s="203">
        <v>7.7314814814814815E-3</v>
      </c>
      <c r="F669" s="203">
        <v>7.7314814814814815E-3</v>
      </c>
      <c r="G669" s="193">
        <v>7.7314814810000004E-3</v>
      </c>
      <c r="H669" s="204">
        <v>0</v>
      </c>
      <c r="I669" s="194">
        <v>2.534911961E-3</v>
      </c>
      <c r="J669" s="195">
        <v>0.72619047619999999</v>
      </c>
      <c r="K669" s="195">
        <v>5</v>
      </c>
      <c r="L669" s="202">
        <v>4.25</v>
      </c>
      <c r="M669" s="207" t="s">
        <v>80</v>
      </c>
      <c r="N669" s="191">
        <v>0.25</v>
      </c>
      <c r="O669" s="191">
        <v>0.5</v>
      </c>
      <c r="P669" s="191">
        <v>0.25</v>
      </c>
      <c r="Q669" s="197">
        <v>0</v>
      </c>
      <c r="R669" s="198">
        <v>0</v>
      </c>
      <c r="S669" s="198">
        <v>2.25</v>
      </c>
      <c r="T669" s="198" t="s">
        <v>563</v>
      </c>
      <c r="U669" s="197">
        <v>5.9940476189999998</v>
      </c>
      <c r="V669" s="199"/>
      <c r="W669" s="200"/>
      <c r="X669" s="104">
        <f t="shared" si="108"/>
        <v>5</v>
      </c>
      <c r="Y669" s="63">
        <f t="shared" si="109"/>
        <v>1</v>
      </c>
      <c r="Z669" s="103" t="str">
        <f>VLOOKUP(A669,Participanti!A:E,5,0)</f>
        <v>Bronze</v>
      </c>
    </row>
    <row r="670" spans="1:26" x14ac:dyDescent="0.2">
      <c r="A670" s="192" t="s">
        <v>301</v>
      </c>
      <c r="B670" s="1" t="str">
        <f>VLOOKUP(A670,Participanti!A:B,2,0)</f>
        <v>M</v>
      </c>
      <c r="C670" s="201">
        <v>11</v>
      </c>
      <c r="D670" s="202">
        <v>8.16</v>
      </c>
      <c r="E670" s="203">
        <v>3.1446759259259258E-2</v>
      </c>
      <c r="F670" s="203">
        <v>3.170138888888889E-2</v>
      </c>
      <c r="G670" s="193">
        <v>3.1574074069999999E-2</v>
      </c>
      <c r="H670" s="204">
        <v>104</v>
      </c>
      <c r="I670" s="194">
        <v>3.8693718230000001E-3</v>
      </c>
      <c r="J670" s="195">
        <v>1.9428571429999999</v>
      </c>
      <c r="K670" s="195">
        <v>3.25</v>
      </c>
      <c r="L670" s="202">
        <v>2.25</v>
      </c>
      <c r="M670" s="207" t="s">
        <v>80</v>
      </c>
      <c r="N670" s="191">
        <v>0.25</v>
      </c>
      <c r="O670" s="191">
        <v>0.5</v>
      </c>
      <c r="P670" s="191">
        <v>0.25</v>
      </c>
      <c r="Q670" s="197">
        <v>0</v>
      </c>
      <c r="R670" s="198">
        <v>0</v>
      </c>
      <c r="S670" s="198">
        <v>0</v>
      </c>
      <c r="T670" s="198" t="s">
        <v>563</v>
      </c>
      <c r="U670" s="197">
        <v>2.6732142859999999</v>
      </c>
      <c r="V670" s="199"/>
      <c r="W670" s="200"/>
      <c r="X670" s="104">
        <f t="shared" si="108"/>
        <v>3</v>
      </c>
      <c r="Y670" s="63">
        <f t="shared" si="109"/>
        <v>1</v>
      </c>
      <c r="Z670" s="103" t="str">
        <f>VLOOKUP(A670,Participanti!A:E,5,0)</f>
        <v>Bronze</v>
      </c>
    </row>
    <row r="671" spans="1:26" x14ac:dyDescent="0.2">
      <c r="A671" s="192" t="s">
        <v>476</v>
      </c>
      <c r="B671" s="1" t="str">
        <f>VLOOKUP(A671,Participanti!A:B,2,0)</f>
        <v>F</v>
      </c>
      <c r="C671" s="201">
        <v>11</v>
      </c>
      <c r="D671" s="202">
        <v>2.57</v>
      </c>
      <c r="E671" s="203">
        <v>9.3865740740740732E-3</v>
      </c>
      <c r="F671" s="203">
        <v>9.3865740740740732E-3</v>
      </c>
      <c r="G671" s="193">
        <v>9.3865740740000005E-3</v>
      </c>
      <c r="H671" s="204">
        <v>0</v>
      </c>
      <c r="I671" s="194">
        <v>3.652363453E-3</v>
      </c>
      <c r="J671" s="195">
        <v>0.64249999999999996</v>
      </c>
      <c r="K671" s="195">
        <v>4.25</v>
      </c>
      <c r="L671" s="202">
        <v>4.5</v>
      </c>
      <c r="M671" s="207" t="s">
        <v>80</v>
      </c>
      <c r="N671" s="191">
        <v>0.25</v>
      </c>
      <c r="O671" s="191">
        <v>0.5</v>
      </c>
      <c r="P671" s="191">
        <v>0.25</v>
      </c>
      <c r="Q671" s="197">
        <v>0</v>
      </c>
      <c r="R671" s="198">
        <v>0</v>
      </c>
      <c r="S671" s="198">
        <v>0</v>
      </c>
      <c r="T671" s="198" t="s">
        <v>563</v>
      </c>
      <c r="U671" s="197">
        <v>3.410625</v>
      </c>
      <c r="V671" s="199"/>
      <c r="W671" s="200"/>
      <c r="X671" s="104">
        <f t="shared" si="108"/>
        <v>5</v>
      </c>
      <c r="Y671" s="63">
        <f t="shared" si="109"/>
        <v>1</v>
      </c>
      <c r="Z671" s="103" t="str">
        <f>VLOOKUP(A671,Participanti!A:E,5,0)</f>
        <v>Bronze</v>
      </c>
    </row>
    <row r="672" spans="1:26" x14ac:dyDescent="0.2">
      <c r="A672" s="192" t="s">
        <v>518</v>
      </c>
      <c r="B672" s="1" t="str">
        <f>VLOOKUP(A672,Participanti!A:B,2,0)</f>
        <v>M</v>
      </c>
      <c r="C672" s="201">
        <v>11</v>
      </c>
      <c r="D672" s="202">
        <v>5.01</v>
      </c>
      <c r="E672" s="203">
        <v>1.5428240740740741E-2</v>
      </c>
      <c r="F672" s="203">
        <v>1.5428240740740741E-2</v>
      </c>
      <c r="G672" s="59">
        <f t="shared" ref="G672:G673" si="111">AVERAGE(E672:F672)</f>
        <v>1.5428240740740741E-2</v>
      </c>
      <c r="H672" s="45">
        <v>0</v>
      </c>
      <c r="I672" s="11">
        <f t="shared" ref="I672:I673" si="112">G672/D672</f>
        <v>3.0794891698085313E-3</v>
      </c>
      <c r="J672" s="31">
        <f t="shared" ref="J672:J673" si="113">IF(B672="F",IF(D672&lt;2.5,0,IF(D672&gt;19.99,5,D672/4)),IF(D672&lt;3,0, IF(D672&gt;20.99,5,D672/4.2)))</f>
        <v>1.1928571428571428</v>
      </c>
      <c r="K672" s="31">
        <f>IF(J672=0,0,IF(B672="F",VLOOKUP(I672,Barem!$G$2:$H$16,2,1),VLOOKUP(I672,Barem!$G$17:$H$31,2,1)))</f>
        <v>4.5</v>
      </c>
      <c r="L672" s="43">
        <v>5</v>
      </c>
      <c r="M672" s="93" t="s">
        <v>83</v>
      </c>
      <c r="N672" s="10">
        <f t="shared" ref="N672:P701" si="114">IF($M672=N$1,50%,25%)</f>
        <v>0.25</v>
      </c>
      <c r="O672" s="10">
        <f t="shared" si="114"/>
        <v>0.25</v>
      </c>
      <c r="P672" s="10">
        <f t="shared" si="114"/>
        <v>0.5</v>
      </c>
      <c r="Q672" s="33">
        <f>IF(B672="M",IF(AND(H672&gt;=200,H672&lt;500,I672&lt;Barem!$M$21),H672/1500,IF(AND(H672&gt;=500,H672&lt;750,I672&lt;Barem!$M$22),H672/1500,IF(AND(H672&gt;=750,H672&lt;1000,I672&lt;Barem!$M$23),H672/1500,IF(AND(H672&gt;=1000,H672&lt;1500,I672&lt;Barem!$M$24),H672/1500,IF(AND(H672&gt;=1500,H672&lt;2000,I672&lt;Barem!$M$25),H672/1500,IF(AND(H672&gt;=2000,H672&lt;3000,I672&lt;Barem!$M$26),H672/1500,IF(AND(H672&gt;=3000,I672&lt;Barem!$M$27),H672/1500,0))))))),IF(AND(H672&gt;=200,H672&lt;500,I672&lt;Barem!$N$21),H672/1500,IF(AND(H672&gt;=500,H672&lt;750,I672&lt;Barem!$N$22),H672/1500,IF(AND(H672&gt;=750,H672&lt;1000,I672&lt;Barem!$N$23),H672/1500,IF(AND(H672&gt;=1000,H672&lt;1500,I672&lt;Barem!$N$24),H672/1500,IF(AND(H672&gt;=1500,H672&lt;2000,I672&lt;Barem!$N$25),H672/1500,IF(AND(H672&gt;=2000,H672&lt;3000,I672&lt;Barem!$N$26),H672/1500,IF(AND(H672&gt;=3000,I672&lt;Barem!$N$27),H672/1500,0))))))))</f>
        <v>0</v>
      </c>
      <c r="R672" s="19">
        <f>IF(D672&gt;21,VLOOKUP(D672,Barem!$S$1:$T$141,2,1),0)</f>
        <v>0</v>
      </c>
      <c r="S672" s="102">
        <f>IF(D672&lt;1,0,IF(B672="F",VLOOKUP(I672,Barem!$W$2:$Y$13,2,1),VLOOKUP(I672,Barem!$W$14:$Y$25,2,1)))</f>
        <v>0</v>
      </c>
      <c r="T672" s="19">
        <f>VLOOKUP(A672,Participanti!A:C,3,0)</f>
        <v>0</v>
      </c>
      <c r="U672" s="17">
        <f t="shared" ref="U672:U673" si="115">IF(H672&lt;0,0,J672*N672+K672*O672+L672*P672+Q672+R672+S672+T672)</f>
        <v>3.9232142857142858</v>
      </c>
      <c r="V672" s="49"/>
      <c r="W672" s="146"/>
      <c r="X672" s="104">
        <f t="shared" si="108"/>
        <v>5</v>
      </c>
      <c r="Y672" s="63">
        <f t="shared" si="109"/>
        <v>1</v>
      </c>
      <c r="Z672" s="103" t="str">
        <f>VLOOKUP(A672,Participanti!A:E,5,0)</f>
        <v>Bronze</v>
      </c>
    </row>
    <row r="673" spans="1:26" x14ac:dyDescent="0.2">
      <c r="A673" s="192" t="s">
        <v>39</v>
      </c>
      <c r="B673" s="1" t="str">
        <f>VLOOKUP(A673,Participanti!A:B,2,0)</f>
        <v>M</v>
      </c>
      <c r="C673" s="201">
        <v>12</v>
      </c>
      <c r="D673" s="202">
        <v>42.98</v>
      </c>
      <c r="E673" s="203">
        <v>0.11130787037037038</v>
      </c>
      <c r="F673" s="203">
        <v>0.11134259259259259</v>
      </c>
      <c r="G673" s="59">
        <f t="shared" si="111"/>
        <v>0.11132523148148149</v>
      </c>
      <c r="H673" s="45">
        <v>171</v>
      </c>
      <c r="I673" s="11">
        <f t="shared" si="112"/>
        <v>2.590163598917671E-3</v>
      </c>
      <c r="J673" s="31">
        <f t="shared" si="113"/>
        <v>5</v>
      </c>
      <c r="K673" s="31">
        <f>IF(J673=0,0,IF(B673="F",VLOOKUP(I673,Barem!$G$2:$H$16,2,1),VLOOKUP(I673,Barem!$G$17:$H$31,2,1)))</f>
        <v>5</v>
      </c>
      <c r="L673" s="43">
        <v>4</v>
      </c>
      <c r="M673" s="93" t="s">
        <v>83</v>
      </c>
      <c r="N673" s="10">
        <f t="shared" si="114"/>
        <v>0.25</v>
      </c>
      <c r="O673" s="10">
        <f t="shared" si="114"/>
        <v>0.25</v>
      </c>
      <c r="P673" s="10">
        <f t="shared" si="114"/>
        <v>0.5</v>
      </c>
      <c r="Q673" s="33">
        <f>IF(B673="M",IF(AND(H673&gt;=200,H673&lt;500,I673&lt;Barem!$M$21),H673/1500,IF(AND(H673&gt;=500,H673&lt;750,I673&lt;Barem!$M$22),H673/1500,IF(AND(H673&gt;=750,H673&lt;1000,I673&lt;Barem!$M$23),H673/1500,IF(AND(H673&gt;=1000,H673&lt;1500,I673&lt;Barem!$M$24),H673/1500,IF(AND(H673&gt;=1500,H673&lt;2000,I673&lt;Barem!$M$25),H673/1500,IF(AND(H673&gt;=2000,H673&lt;3000,I673&lt;Barem!$M$26),H673/1500,IF(AND(H673&gt;=3000,I673&lt;Barem!$M$27),H673/1500,0))))))),IF(AND(H673&gt;=200,H673&lt;500,I673&lt;Barem!$N$21),H673/1500,IF(AND(H673&gt;=500,H673&lt;750,I673&lt;Barem!$N$22),H673/1500,IF(AND(H673&gt;=750,H673&lt;1000,I673&lt;Barem!$N$23),H673/1500,IF(AND(H673&gt;=1000,H673&lt;1500,I673&lt;Barem!$N$24),H673/1500,IF(AND(H673&gt;=1500,H673&lt;2000,I673&lt;Barem!$N$25),H673/1500,IF(AND(H673&gt;=2000,H673&lt;3000,I673&lt;Barem!$N$26),H673/1500,IF(AND(H673&gt;=3000,I673&lt;Barem!$N$27),H673/1500,0))))))))</f>
        <v>0</v>
      </c>
      <c r="R673" s="19">
        <f>IF(D673&gt;21,VLOOKUP(D673,Barem!$S$1:$T$141,2,1),0)</f>
        <v>1</v>
      </c>
      <c r="S673" s="102">
        <f>IF(D673&lt;1,0,IF(B673="F",VLOOKUP(I673,Barem!$W$2:$Y$13,2,1),VLOOKUP(I673,Barem!$W$14:$Y$25,2,1)))</f>
        <v>1.4999999999999998</v>
      </c>
      <c r="T673" s="19">
        <f>VLOOKUP(A673,Participanti!A:C,3,0)</f>
        <v>0</v>
      </c>
      <c r="U673" s="17">
        <f t="shared" si="115"/>
        <v>7</v>
      </c>
      <c r="V673" s="49"/>
      <c r="W673" s="146" t="s">
        <v>566</v>
      </c>
      <c r="X673" s="104">
        <f t="shared" si="108"/>
        <v>5</v>
      </c>
      <c r="Y673" s="63">
        <f t="shared" si="109"/>
        <v>1</v>
      </c>
      <c r="Z673" s="103" t="str">
        <f>VLOOKUP(A673,Participanti!A:E,5,0)</f>
        <v>Gold</v>
      </c>
    </row>
    <row r="674" spans="1:26" x14ac:dyDescent="0.2">
      <c r="A674" s="42" t="s">
        <v>13</v>
      </c>
      <c r="B674" s="1" t="str">
        <f>VLOOKUP(A674,Participanti!A:B,2,0)</f>
        <v>M</v>
      </c>
      <c r="C674" s="61">
        <v>12</v>
      </c>
      <c r="D674" s="43">
        <v>5.0199999999999996</v>
      </c>
      <c r="E674" s="44">
        <v>1.3715277777777778E-2</v>
      </c>
      <c r="F674" s="44">
        <v>1.3738425925925926E-2</v>
      </c>
      <c r="G674" s="59">
        <f t="shared" si="110"/>
        <v>1.3726851851851851E-2</v>
      </c>
      <c r="H674" s="45">
        <v>4</v>
      </c>
      <c r="I674" s="11">
        <f t="shared" ref="I674:I686" si="116">G674/D674</f>
        <v>2.7344326398111261E-3</v>
      </c>
      <c r="J674" s="31">
        <f t="shared" ref="J674:J686" si="117">IF(B674="F",IF(D674&lt;2.5,0,IF(D674&gt;19.99,5,D674/4)),IF(D674&lt;3,0, IF(D674&gt;20.99,5,D674/4.2)))</f>
        <v>1.195238095238095</v>
      </c>
      <c r="K674" s="31">
        <f>IF(J674=0,0,IF(B674="F",VLOOKUP(I674,Barem!$G$2:$H$16,2,1),VLOOKUP(I674,Barem!$G$17:$H$31,2,1)))</f>
        <v>5</v>
      </c>
      <c r="L674" s="43">
        <v>5</v>
      </c>
      <c r="M674" s="93" t="str">
        <f>VLOOKUP(C674,Barem!K:Q,7,0)</f>
        <v>V</v>
      </c>
      <c r="N674" s="10">
        <f t="shared" si="114"/>
        <v>0.25</v>
      </c>
      <c r="O674" s="10">
        <f t="shared" si="114"/>
        <v>0.5</v>
      </c>
      <c r="P674" s="10">
        <f t="shared" si="114"/>
        <v>0.25</v>
      </c>
      <c r="Q674" s="33">
        <f>IF(B674="M",IF(AND(H674&gt;=200,H674&lt;500,I674&lt;Barem!$M$21),H674/1500,IF(AND(H674&gt;=500,H674&lt;750,I674&lt;Barem!$M$22),H674/1500,IF(AND(H674&gt;=750,H674&lt;1000,I674&lt;Barem!$M$23),H674/1500,IF(AND(H674&gt;=1000,H674&lt;1500,I674&lt;Barem!$M$24),H674/1500,IF(AND(H674&gt;=1500,H674&lt;2000,I674&lt;Barem!$M$25),H674/1500,IF(AND(H674&gt;=2000,H674&lt;3000,I674&lt;Barem!$M$26),H674/1500,IF(AND(H674&gt;=3000,I674&lt;Barem!$M$27),H674/1500,0))))))),IF(AND(H674&gt;=200,H674&lt;500,I674&lt;Barem!$N$21),H674/1500,IF(AND(H674&gt;=500,H674&lt;750,I674&lt;Barem!$N$22),H674/1500,IF(AND(H674&gt;=750,H674&lt;1000,I674&lt;Barem!$N$23),H674/1500,IF(AND(H674&gt;=1000,H674&lt;1500,I674&lt;Barem!$N$24),H674/1500,IF(AND(H674&gt;=1500,H674&lt;2000,I674&lt;Barem!$N$25),H674/1500,IF(AND(H674&gt;=2000,H674&lt;3000,I674&lt;Barem!$N$26),H674/1500,IF(AND(H674&gt;=3000,I674&lt;Barem!$N$27),H674/1500,0))))))))</f>
        <v>0</v>
      </c>
      <c r="R674" s="19">
        <f>IF(D674&gt;21,VLOOKUP(D674,Barem!$S$1:$T$141,2,1),0)</f>
        <v>0</v>
      </c>
      <c r="S674" s="102">
        <f>IF(D674&lt;1,0,IF(B674="F",VLOOKUP(I674,Barem!$W$2:$Y$13,2,1),VLOOKUP(I674,Barem!$W$14:$Y$25,2,1)))</f>
        <v>0.15000000000000002</v>
      </c>
      <c r="T674" s="19">
        <f>VLOOKUP(A674,Participanti!A:C,3,0)</f>
        <v>0</v>
      </c>
      <c r="U674" s="17">
        <f t="shared" si="107"/>
        <v>4.1988095238095244</v>
      </c>
      <c r="V674" s="49"/>
      <c r="W674" s="146"/>
      <c r="X674" s="104">
        <f t="shared" si="108"/>
        <v>5</v>
      </c>
      <c r="Y674" s="63">
        <f t="shared" si="109"/>
        <v>1</v>
      </c>
      <c r="Z674" s="103" t="str">
        <f>VLOOKUP(A674,Participanti!A:E,5,0)</f>
        <v>Gold</v>
      </c>
    </row>
    <row r="675" spans="1:26" x14ac:dyDescent="0.2">
      <c r="A675" s="42" t="s">
        <v>144</v>
      </c>
      <c r="B675" s="1" t="str">
        <f>VLOOKUP(A675,Participanti!A:B,2,0)</f>
        <v>M</v>
      </c>
      <c r="C675" s="61">
        <v>12</v>
      </c>
      <c r="D675" s="43">
        <v>42.68</v>
      </c>
      <c r="E675" s="44">
        <v>0.12503472222222223</v>
      </c>
      <c r="F675" s="44">
        <v>0.12508101851851852</v>
      </c>
      <c r="G675" s="59">
        <f t="shared" si="110"/>
        <v>0.12505787037037036</v>
      </c>
      <c r="H675" s="45">
        <v>210</v>
      </c>
      <c r="I675" s="11">
        <f t="shared" si="116"/>
        <v>2.9301281717518828E-3</v>
      </c>
      <c r="J675" s="31">
        <f t="shared" si="117"/>
        <v>5</v>
      </c>
      <c r="K675" s="31">
        <f>IF(J675=0,0,IF(B675="F",VLOOKUP(I675,Barem!$G$2:$H$16,2,1),VLOOKUP(I675,Barem!$G$17:$H$31,2,1)))</f>
        <v>4.75</v>
      </c>
      <c r="L675" s="43">
        <v>5</v>
      </c>
      <c r="M675" s="93" t="s">
        <v>82</v>
      </c>
      <c r="N675" s="10">
        <f t="shared" si="114"/>
        <v>0.5</v>
      </c>
      <c r="O675" s="10">
        <f t="shared" si="114"/>
        <v>0.25</v>
      </c>
      <c r="P675" s="10">
        <f t="shared" si="114"/>
        <v>0.25</v>
      </c>
      <c r="Q675" s="33">
        <f>IF(B675="M",IF(AND(H675&gt;=200,H675&lt;500,I675&lt;Barem!$M$21),H675/1500,IF(AND(H675&gt;=500,H675&lt;750,I675&lt;Barem!$M$22),H675/1500,IF(AND(H675&gt;=750,H675&lt;1000,I675&lt;Barem!$M$23),H675/1500,IF(AND(H675&gt;=1000,H675&lt;1500,I675&lt;Barem!$M$24),H675/1500,IF(AND(H675&gt;=1500,H675&lt;2000,I675&lt;Barem!$M$25),H675/1500,IF(AND(H675&gt;=2000,H675&lt;3000,I675&lt;Barem!$M$26),H675/1500,IF(AND(H675&gt;=3000,I675&lt;Barem!$M$27),H675/1500,0))))))),IF(AND(H675&gt;=200,H675&lt;500,I675&lt;Barem!$N$21),H675/1500,IF(AND(H675&gt;=500,H675&lt;750,I675&lt;Barem!$N$22),H675/1500,IF(AND(H675&gt;=750,H675&lt;1000,I675&lt;Barem!$N$23),H675/1500,IF(AND(H675&gt;=1000,H675&lt;1500,I675&lt;Barem!$N$24),H675/1500,IF(AND(H675&gt;=1500,H675&lt;2000,I675&lt;Barem!$N$25),H675/1500,IF(AND(H675&gt;=2000,H675&lt;3000,I675&lt;Barem!$N$26),H675/1500,IF(AND(H675&gt;=3000,I675&lt;Barem!$N$27),H675/1500,0))))))))</f>
        <v>0.14000000000000001</v>
      </c>
      <c r="R675" s="19">
        <f>IF(D675&gt;21,VLOOKUP(D675,Barem!$S$1:$T$141,2,1),0)</f>
        <v>1</v>
      </c>
      <c r="S675" s="102">
        <f>IF(D675&lt;1,0,IF(B675="F",VLOOKUP(I675,Barem!$W$2:$Y$13,2,1),VLOOKUP(I675,Barem!$W$14:$Y$25,2,1)))</f>
        <v>0</v>
      </c>
      <c r="T675" s="19">
        <f>VLOOKUP(A675,Participanti!A:C,3,0)</f>
        <v>0</v>
      </c>
      <c r="U675" s="17">
        <f t="shared" si="107"/>
        <v>6.0774999999999997</v>
      </c>
      <c r="V675" s="49"/>
      <c r="W675" s="146" t="s">
        <v>566</v>
      </c>
      <c r="X675" s="104">
        <f t="shared" si="108"/>
        <v>5</v>
      </c>
      <c r="Y675" s="63">
        <f t="shared" si="109"/>
        <v>1</v>
      </c>
      <c r="Z675" s="103" t="str">
        <f>VLOOKUP(A675,Participanti!A:E,5,0)</f>
        <v>Gold</v>
      </c>
    </row>
    <row r="676" spans="1:26" x14ac:dyDescent="0.2">
      <c r="A676" s="42" t="s">
        <v>343</v>
      </c>
      <c r="B676" s="1" t="str">
        <f>VLOOKUP(A676,Participanti!A:B,2,0)</f>
        <v>M</v>
      </c>
      <c r="C676" s="61">
        <v>12</v>
      </c>
      <c r="D676" s="43">
        <v>10.11</v>
      </c>
      <c r="E676" s="44">
        <v>3.4305555555555554E-2</v>
      </c>
      <c r="F676" s="44">
        <v>3.4305555555555554E-2</v>
      </c>
      <c r="G676" s="59">
        <f t="shared" si="110"/>
        <v>3.4305555555555554E-2</v>
      </c>
      <c r="H676" s="45">
        <v>18</v>
      </c>
      <c r="I676" s="11">
        <f t="shared" si="116"/>
        <v>3.3932300252775033E-3</v>
      </c>
      <c r="J676" s="31">
        <f t="shared" si="117"/>
        <v>2.407142857142857</v>
      </c>
      <c r="K676" s="31">
        <f>IF(J676=0,0,IF(B676="F",VLOOKUP(I676,Barem!$G$2:$H$16,2,1),VLOOKUP(I676,Barem!$G$17:$H$31,2,1)))</f>
        <v>4</v>
      </c>
      <c r="L676" s="43">
        <v>2.5</v>
      </c>
      <c r="M676" s="93" t="str">
        <f>VLOOKUP(C676,Barem!K:Q,7,0)</f>
        <v>V</v>
      </c>
      <c r="N676" s="10">
        <f t="shared" si="114"/>
        <v>0.25</v>
      </c>
      <c r="O676" s="10">
        <f t="shared" si="114"/>
        <v>0.5</v>
      </c>
      <c r="P676" s="10">
        <f t="shared" si="114"/>
        <v>0.25</v>
      </c>
      <c r="Q676" s="33">
        <f>IF(B676="M",IF(AND(H676&gt;=200,H676&lt;500,I676&lt;Barem!$M$21),H676/1500,IF(AND(H676&gt;=500,H676&lt;750,I676&lt;Barem!$M$22),H676/1500,IF(AND(H676&gt;=750,H676&lt;1000,I676&lt;Barem!$M$23),H676/1500,IF(AND(H676&gt;=1000,H676&lt;1500,I676&lt;Barem!$M$24),H676/1500,IF(AND(H676&gt;=1500,H676&lt;2000,I676&lt;Barem!$M$25),H676/1500,IF(AND(H676&gt;=2000,H676&lt;3000,I676&lt;Barem!$M$26),H676/1500,IF(AND(H676&gt;=3000,I676&lt;Barem!$M$27),H676/1500,0))))))),IF(AND(H676&gt;=200,H676&lt;500,I676&lt;Barem!$N$21),H676/1500,IF(AND(H676&gt;=500,H676&lt;750,I676&lt;Barem!$N$22),H676/1500,IF(AND(H676&gt;=750,H676&lt;1000,I676&lt;Barem!$N$23),H676/1500,IF(AND(H676&gt;=1000,H676&lt;1500,I676&lt;Barem!$N$24),H676/1500,IF(AND(H676&gt;=1500,H676&lt;2000,I676&lt;Barem!$N$25),H676/1500,IF(AND(H676&gt;=2000,H676&lt;3000,I676&lt;Barem!$N$26),H676/1500,IF(AND(H676&gt;=3000,I676&lt;Barem!$N$27),H676/1500,0))))))))</f>
        <v>0</v>
      </c>
      <c r="R676" s="19">
        <f>IF(D676&gt;21,VLOOKUP(D676,Barem!$S$1:$T$141,2,1),0)</f>
        <v>0</v>
      </c>
      <c r="S676" s="102">
        <f>IF(D676&lt;1,0,IF(B676="F",VLOOKUP(I676,Barem!$W$2:$Y$13,2,1),VLOOKUP(I676,Barem!$W$14:$Y$25,2,1)))</f>
        <v>0</v>
      </c>
      <c r="T676" s="19">
        <f>VLOOKUP(A676,Participanti!A:C,3,0)</f>
        <v>0.7</v>
      </c>
      <c r="U676" s="17">
        <f t="shared" si="107"/>
        <v>3.9267857142857139</v>
      </c>
      <c r="V676" s="49"/>
      <c r="W676" s="146"/>
      <c r="X676" s="104">
        <f t="shared" si="108"/>
        <v>5</v>
      </c>
      <c r="Y676" s="63">
        <f t="shared" si="109"/>
        <v>1</v>
      </c>
      <c r="Z676" s="103" t="str">
        <f>VLOOKUP(A676,Participanti!A:E,5,0)</f>
        <v>Gold</v>
      </c>
    </row>
    <row r="677" spans="1:26" x14ac:dyDescent="0.2">
      <c r="A677" s="42" t="s">
        <v>7</v>
      </c>
      <c r="B677" s="1" t="str">
        <f>VLOOKUP(A677,Participanti!A:B,2,0)</f>
        <v>M</v>
      </c>
      <c r="C677" s="61">
        <v>12</v>
      </c>
      <c r="D677" s="43">
        <v>43.24</v>
      </c>
      <c r="E677" s="44">
        <v>0.27023148148148146</v>
      </c>
      <c r="F677" s="44">
        <v>0.27307870370370368</v>
      </c>
      <c r="G677" s="59">
        <f t="shared" si="110"/>
        <v>0.27165509259259257</v>
      </c>
      <c r="H677" s="45">
        <v>174</v>
      </c>
      <c r="I677" s="11">
        <f t="shared" si="116"/>
        <v>6.2824952033439536E-3</v>
      </c>
      <c r="J677" s="31">
        <f t="shared" si="117"/>
        <v>5</v>
      </c>
      <c r="K677" s="31">
        <f>IF(J677=0,0,IF(B677="F",VLOOKUP(I677,Barem!$G$2:$H$16,2,1),VLOOKUP(I677,Barem!$G$17:$H$31,2,1)))</f>
        <v>0</v>
      </c>
      <c r="L677" s="43">
        <v>5</v>
      </c>
      <c r="M677" s="93" t="s">
        <v>83</v>
      </c>
      <c r="N677" s="10">
        <f t="shared" si="114"/>
        <v>0.25</v>
      </c>
      <c r="O677" s="10">
        <f t="shared" si="114"/>
        <v>0.25</v>
      </c>
      <c r="P677" s="10">
        <f t="shared" si="114"/>
        <v>0.5</v>
      </c>
      <c r="Q677" s="33">
        <f>IF(B677="M",IF(AND(H677&gt;=200,H677&lt;500,I677&lt;Barem!$M$21),H677/1500,IF(AND(H677&gt;=500,H677&lt;750,I677&lt;Barem!$M$22),H677/1500,IF(AND(H677&gt;=750,H677&lt;1000,I677&lt;Barem!$M$23),H677/1500,IF(AND(H677&gt;=1000,H677&lt;1500,I677&lt;Barem!$M$24),H677/1500,IF(AND(H677&gt;=1500,H677&lt;2000,I677&lt;Barem!$M$25),H677/1500,IF(AND(H677&gt;=2000,H677&lt;3000,I677&lt;Barem!$M$26),H677/1500,IF(AND(H677&gt;=3000,I677&lt;Barem!$M$27),H677/1500,0))))))),IF(AND(H677&gt;=200,H677&lt;500,I677&lt;Barem!$N$21),H677/1500,IF(AND(H677&gt;=500,H677&lt;750,I677&lt;Barem!$N$22),H677/1500,IF(AND(H677&gt;=750,H677&lt;1000,I677&lt;Barem!$N$23),H677/1500,IF(AND(H677&gt;=1000,H677&lt;1500,I677&lt;Barem!$N$24),H677/1500,IF(AND(H677&gt;=1500,H677&lt;2000,I677&lt;Barem!$N$25),H677/1500,IF(AND(H677&gt;=2000,H677&lt;3000,I677&lt;Barem!$N$26),H677/1500,IF(AND(H677&gt;=3000,I677&lt;Barem!$N$27),H677/1500,0))))))))</f>
        <v>0</v>
      </c>
      <c r="R677" s="19">
        <f>IF(D677&gt;21,VLOOKUP(D677,Barem!$S$1:$T$141,2,1),0)</f>
        <v>1.1000000000000001</v>
      </c>
      <c r="S677" s="102">
        <f>IF(D677&lt;1,0,IF(B677="F",VLOOKUP(I677,Barem!$W$2:$Y$13,2,1),VLOOKUP(I677,Barem!$W$14:$Y$25,2,1)))</f>
        <v>0</v>
      </c>
      <c r="T677" s="19">
        <f>VLOOKUP(A677,Participanti!A:C,3,0)</f>
        <v>0.4</v>
      </c>
      <c r="U677" s="17">
        <f t="shared" si="107"/>
        <v>5.25</v>
      </c>
      <c r="V677" s="49"/>
      <c r="W677" s="146" t="s">
        <v>570</v>
      </c>
      <c r="X677" s="104">
        <f t="shared" si="108"/>
        <v>5</v>
      </c>
      <c r="Y677" s="63">
        <f t="shared" si="109"/>
        <v>1</v>
      </c>
      <c r="Z677" s="103" t="str">
        <f>VLOOKUP(A677,Participanti!A:E,5,0)</f>
        <v>Gold</v>
      </c>
    </row>
    <row r="678" spans="1:26" x14ac:dyDescent="0.2">
      <c r="A678" s="42" t="s">
        <v>315</v>
      </c>
      <c r="B678" s="1" t="str">
        <f>VLOOKUP(A678,Participanti!A:B,2,0)</f>
        <v>F</v>
      </c>
      <c r="C678" s="61">
        <v>12</v>
      </c>
      <c r="D678" s="43">
        <v>15.02</v>
      </c>
      <c r="E678" s="44">
        <v>5.5775462962962964E-2</v>
      </c>
      <c r="F678" s="44">
        <v>5.7500000000000002E-2</v>
      </c>
      <c r="G678" s="59">
        <f t="shared" si="110"/>
        <v>5.6637731481481483E-2</v>
      </c>
      <c r="H678" s="45">
        <v>21</v>
      </c>
      <c r="I678" s="11">
        <f t="shared" si="116"/>
        <v>3.7708210040933079E-3</v>
      </c>
      <c r="J678" s="31">
        <f t="shared" si="117"/>
        <v>3.7549999999999999</v>
      </c>
      <c r="K678" s="31">
        <f>IF(J678=0,0,IF(B678="F",VLOOKUP(I678,Barem!$G$2:$H$16,2,1),VLOOKUP(I678,Barem!$G$17:$H$31,2,1)))</f>
        <v>4</v>
      </c>
      <c r="L678" s="43">
        <v>5</v>
      </c>
      <c r="M678" s="93" t="str">
        <f>VLOOKUP(C678,Barem!K:Q,7,0)</f>
        <v>V</v>
      </c>
      <c r="N678" s="10">
        <f t="shared" si="114"/>
        <v>0.25</v>
      </c>
      <c r="O678" s="10">
        <f t="shared" si="114"/>
        <v>0.5</v>
      </c>
      <c r="P678" s="10">
        <f t="shared" si="114"/>
        <v>0.25</v>
      </c>
      <c r="Q678" s="33">
        <f>IF(B678="M",IF(AND(H678&gt;=200,H678&lt;500,I678&lt;Barem!$M$21),H678/1500,IF(AND(H678&gt;=500,H678&lt;750,I678&lt;Barem!$M$22),H678/1500,IF(AND(H678&gt;=750,H678&lt;1000,I678&lt;Barem!$M$23),H678/1500,IF(AND(H678&gt;=1000,H678&lt;1500,I678&lt;Barem!$M$24),H678/1500,IF(AND(H678&gt;=1500,H678&lt;2000,I678&lt;Barem!$M$25),H678/1500,IF(AND(H678&gt;=2000,H678&lt;3000,I678&lt;Barem!$M$26),H678/1500,IF(AND(H678&gt;=3000,I678&lt;Barem!$M$27),H678/1500,0))))))),IF(AND(H678&gt;=200,H678&lt;500,I678&lt;Barem!$N$21),H678/1500,IF(AND(H678&gt;=500,H678&lt;750,I678&lt;Barem!$N$22),H678/1500,IF(AND(H678&gt;=750,H678&lt;1000,I678&lt;Barem!$N$23),H678/1500,IF(AND(H678&gt;=1000,H678&lt;1500,I678&lt;Barem!$N$24),H678/1500,IF(AND(H678&gt;=1500,H678&lt;2000,I678&lt;Barem!$N$25),H678/1500,IF(AND(H678&gt;=2000,H678&lt;3000,I678&lt;Barem!$N$26),H678/1500,IF(AND(H678&gt;=3000,I678&lt;Barem!$N$27),H678/1500,0))))))))</f>
        <v>0</v>
      </c>
      <c r="R678" s="19">
        <f>IF(D678&gt;21,VLOOKUP(D678,Barem!$S$1:$T$141,2,1),0)</f>
        <v>0</v>
      </c>
      <c r="S678" s="102">
        <f>IF(D678&lt;1,0,IF(B678="F",VLOOKUP(I678,Barem!$W$2:$Y$13,2,1),VLOOKUP(I678,Barem!$W$14:$Y$25,2,1)))</f>
        <v>0</v>
      </c>
      <c r="T678" s="19">
        <f>VLOOKUP(A678,Participanti!A:C,3,0)</f>
        <v>0</v>
      </c>
      <c r="U678" s="17">
        <f t="shared" si="107"/>
        <v>4.1887499999999998</v>
      </c>
      <c r="V678" s="49"/>
      <c r="W678" s="146"/>
      <c r="X678" s="104">
        <f t="shared" si="108"/>
        <v>5</v>
      </c>
      <c r="Y678" s="63">
        <f t="shared" si="109"/>
        <v>1</v>
      </c>
      <c r="Z678" s="103" t="str">
        <f>VLOOKUP(A678,Participanti!A:E,5,0)</f>
        <v>Gold</v>
      </c>
    </row>
    <row r="679" spans="1:26" x14ac:dyDescent="0.2">
      <c r="A679" s="42" t="s">
        <v>182</v>
      </c>
      <c r="B679" s="1" t="str">
        <f>VLOOKUP(A679,Participanti!A:B,2,0)</f>
        <v>M</v>
      </c>
      <c r="C679" s="61">
        <v>12</v>
      </c>
      <c r="D679" s="43">
        <v>3.12</v>
      </c>
      <c r="E679" s="44">
        <v>9.0624999999999994E-3</v>
      </c>
      <c r="F679" s="44">
        <v>9.0624999999999994E-3</v>
      </c>
      <c r="G679" s="59">
        <f t="shared" si="110"/>
        <v>9.0624999999999994E-3</v>
      </c>
      <c r="H679" s="45">
        <v>2</v>
      </c>
      <c r="I679" s="11">
        <f t="shared" si="116"/>
        <v>2.9046474358974356E-3</v>
      </c>
      <c r="J679" s="31">
        <f t="shared" si="117"/>
        <v>0.74285714285714288</v>
      </c>
      <c r="K679" s="31">
        <f>IF(J679=0,0,IF(B679="F",VLOOKUP(I679,Barem!$G$2:$H$16,2,1),VLOOKUP(I679,Barem!$G$17:$H$31,2,1)))</f>
        <v>4.75</v>
      </c>
      <c r="L679" s="43">
        <v>5</v>
      </c>
      <c r="M679" s="93" t="str">
        <f>VLOOKUP(C679,Barem!K:Q,7,0)</f>
        <v>V</v>
      </c>
      <c r="N679" s="10">
        <f t="shared" si="114"/>
        <v>0.25</v>
      </c>
      <c r="O679" s="10">
        <f t="shared" si="114"/>
        <v>0.5</v>
      </c>
      <c r="P679" s="10">
        <f t="shared" si="114"/>
        <v>0.25</v>
      </c>
      <c r="Q679" s="33">
        <f>IF(B679="M",IF(AND(H679&gt;=200,H679&lt;500,I679&lt;Barem!$M$21),H679/1500,IF(AND(H679&gt;=500,H679&lt;750,I679&lt;Barem!$M$22),H679/1500,IF(AND(H679&gt;=750,H679&lt;1000,I679&lt;Barem!$M$23),H679/1500,IF(AND(H679&gt;=1000,H679&lt;1500,I679&lt;Barem!$M$24),H679/1500,IF(AND(H679&gt;=1500,H679&lt;2000,I679&lt;Barem!$M$25),H679/1500,IF(AND(H679&gt;=2000,H679&lt;3000,I679&lt;Barem!$M$26),H679/1500,IF(AND(H679&gt;=3000,I679&lt;Barem!$M$27),H679/1500,0))))))),IF(AND(H679&gt;=200,H679&lt;500,I679&lt;Barem!$N$21),H679/1500,IF(AND(H679&gt;=500,H679&lt;750,I679&lt;Barem!$N$22),H679/1500,IF(AND(H679&gt;=750,H679&lt;1000,I679&lt;Barem!$N$23),H679/1500,IF(AND(H679&gt;=1000,H679&lt;1500,I679&lt;Barem!$N$24),H679/1500,IF(AND(H679&gt;=1500,H679&lt;2000,I679&lt;Barem!$N$25),H679/1500,IF(AND(H679&gt;=2000,H679&lt;3000,I679&lt;Barem!$N$26),H679/1500,IF(AND(H679&gt;=3000,I679&lt;Barem!$N$27),H679/1500,0))))))))</f>
        <v>0</v>
      </c>
      <c r="R679" s="19">
        <f>IF(D679&gt;21,VLOOKUP(D679,Barem!$S$1:$T$141,2,1),0)</f>
        <v>0</v>
      </c>
      <c r="S679" s="102">
        <f>IF(D679&lt;1,0,IF(B679="F",VLOOKUP(I679,Barem!$W$2:$Y$13,2,1),VLOOKUP(I679,Barem!$W$14:$Y$25,2,1)))</f>
        <v>0</v>
      </c>
      <c r="T679" s="19">
        <f>VLOOKUP(A679,Participanti!A:C,3,0)</f>
        <v>0</v>
      </c>
      <c r="U679" s="17">
        <f t="shared" si="107"/>
        <v>3.8107142857142859</v>
      </c>
      <c r="V679" s="49"/>
      <c r="W679" s="146"/>
      <c r="X679" s="104">
        <f t="shared" si="108"/>
        <v>5</v>
      </c>
      <c r="Y679" s="63">
        <f t="shared" si="109"/>
        <v>1</v>
      </c>
      <c r="Z679" s="103" t="str">
        <f>VLOOKUP(A679,Participanti!A:E,5,0)</f>
        <v>Gold</v>
      </c>
    </row>
    <row r="680" spans="1:26" x14ac:dyDescent="0.2">
      <c r="A680" s="42" t="s">
        <v>336</v>
      </c>
      <c r="B680" s="1" t="str">
        <f>VLOOKUP(A680,Participanti!A:B,2,0)</f>
        <v>M</v>
      </c>
      <c r="C680" s="61">
        <v>12</v>
      </c>
      <c r="D680" s="43">
        <v>17.41</v>
      </c>
      <c r="E680" s="44">
        <v>5.0636574074074077E-2</v>
      </c>
      <c r="F680" s="44">
        <v>5.0752314814814813E-2</v>
      </c>
      <c r="G680" s="59">
        <f t="shared" si="110"/>
        <v>5.0694444444444445E-2</v>
      </c>
      <c r="H680" s="45">
        <v>205</v>
      </c>
      <c r="I680" s="11">
        <f t="shared" si="116"/>
        <v>2.9118003701576363E-3</v>
      </c>
      <c r="J680" s="31">
        <f t="shared" si="117"/>
        <v>4.1452380952380947</v>
      </c>
      <c r="K680" s="31">
        <f>IF(J680=0,0,IF(B680="F",VLOOKUP(I680,Barem!$G$2:$H$16,2,1),VLOOKUP(I680,Barem!$G$17:$H$31,2,1)))</f>
        <v>4.75</v>
      </c>
      <c r="L680" s="43">
        <v>1.5</v>
      </c>
      <c r="M680" s="93" t="str">
        <f>VLOOKUP(C680,Barem!K:Q,7,0)</f>
        <v>V</v>
      </c>
      <c r="N680" s="10">
        <f t="shared" si="114"/>
        <v>0.25</v>
      </c>
      <c r="O680" s="10">
        <f t="shared" si="114"/>
        <v>0.5</v>
      </c>
      <c r="P680" s="10">
        <f t="shared" si="114"/>
        <v>0.25</v>
      </c>
      <c r="Q680" s="33">
        <f>IF(B680="M",IF(AND(H680&gt;=200,H680&lt;500,I680&lt;Barem!$M$21),H680/1500,IF(AND(H680&gt;=500,H680&lt;750,I680&lt;Barem!$M$22),H680/1500,IF(AND(H680&gt;=750,H680&lt;1000,I680&lt;Barem!$M$23),H680/1500,IF(AND(H680&gt;=1000,H680&lt;1500,I680&lt;Barem!$M$24),H680/1500,IF(AND(H680&gt;=1500,H680&lt;2000,I680&lt;Barem!$M$25),H680/1500,IF(AND(H680&gt;=2000,H680&lt;3000,I680&lt;Barem!$M$26),H680/1500,IF(AND(H680&gt;=3000,I680&lt;Barem!$M$27),H680/1500,0))))))),IF(AND(H680&gt;=200,H680&lt;500,I680&lt;Barem!$N$21),H680/1500,IF(AND(H680&gt;=500,H680&lt;750,I680&lt;Barem!$N$22),H680/1500,IF(AND(H680&gt;=750,H680&lt;1000,I680&lt;Barem!$N$23),H680/1500,IF(AND(H680&gt;=1000,H680&lt;1500,I680&lt;Barem!$N$24),H680/1500,IF(AND(H680&gt;=1500,H680&lt;2000,I680&lt;Barem!$N$25),H680/1500,IF(AND(H680&gt;=2000,H680&lt;3000,I680&lt;Barem!$N$26),H680/1500,IF(AND(H680&gt;=3000,I680&lt;Barem!$N$27),H680/1500,0))))))))</f>
        <v>0.13666666666666666</v>
      </c>
      <c r="R680" s="19">
        <f>IF(D680&gt;21,VLOOKUP(D680,Barem!$S$1:$T$141,2,1),0)</f>
        <v>0</v>
      </c>
      <c r="S680" s="102">
        <f>IF(D680&lt;1,0,IF(B680="F",VLOOKUP(I680,Barem!$W$2:$Y$13,2,1),VLOOKUP(I680,Barem!$W$14:$Y$25,2,1)))</f>
        <v>0</v>
      </c>
      <c r="T680" s="19">
        <f>VLOOKUP(A680,Participanti!A:C,3,0)</f>
        <v>0</v>
      </c>
      <c r="U680" s="17">
        <f t="shared" si="107"/>
        <v>3.9229761904761906</v>
      </c>
      <c r="V680" s="49"/>
      <c r="W680" s="146"/>
      <c r="X680" s="104">
        <f t="shared" si="108"/>
        <v>5</v>
      </c>
      <c r="Y680" s="63">
        <f t="shared" si="109"/>
        <v>1</v>
      </c>
      <c r="Z680" s="103" t="str">
        <f>VLOOKUP(A680,Participanti!A:E,5,0)</f>
        <v>Gold</v>
      </c>
    </row>
    <row r="681" spans="1:26" x14ac:dyDescent="0.2">
      <c r="A681" s="42" t="s">
        <v>231</v>
      </c>
      <c r="B681" s="1" t="str">
        <f>VLOOKUP(A681,Participanti!A:B,2,0)</f>
        <v>M</v>
      </c>
      <c r="C681" s="61">
        <v>12</v>
      </c>
      <c r="D681" s="43">
        <v>21.28</v>
      </c>
      <c r="E681" s="44">
        <v>5.482638888888889E-2</v>
      </c>
      <c r="F681" s="44">
        <v>5.482638888888889E-2</v>
      </c>
      <c r="G681" s="59">
        <f t="shared" si="110"/>
        <v>5.482638888888889E-2</v>
      </c>
      <c r="H681" s="45">
        <v>90</v>
      </c>
      <c r="I681" s="11">
        <f t="shared" si="116"/>
        <v>2.5764280492898911E-3</v>
      </c>
      <c r="J681" s="31">
        <f t="shared" si="117"/>
        <v>5</v>
      </c>
      <c r="K681" s="31">
        <f>IF(J681=0,0,IF(B681="F",VLOOKUP(I681,Barem!$G$2:$H$16,2,1),VLOOKUP(I681,Barem!$G$17:$H$31,2,1)))</f>
        <v>5</v>
      </c>
      <c r="L681" s="43">
        <v>5</v>
      </c>
      <c r="M681" s="93" t="str">
        <f>VLOOKUP(C681,Barem!K:Q,7,0)</f>
        <v>V</v>
      </c>
      <c r="N681" s="10">
        <f t="shared" si="114"/>
        <v>0.25</v>
      </c>
      <c r="O681" s="10">
        <f t="shared" si="114"/>
        <v>0.5</v>
      </c>
      <c r="P681" s="10">
        <f t="shared" si="114"/>
        <v>0.25</v>
      </c>
      <c r="Q681" s="33">
        <f>IF(B681="M",IF(AND(H681&gt;=200,H681&lt;500,I681&lt;Barem!$M$21),H681/1500,IF(AND(H681&gt;=500,H681&lt;750,I681&lt;Barem!$M$22),H681/1500,IF(AND(H681&gt;=750,H681&lt;1000,I681&lt;Barem!$M$23),H681/1500,IF(AND(H681&gt;=1000,H681&lt;1500,I681&lt;Barem!$M$24),H681/1500,IF(AND(H681&gt;=1500,H681&lt;2000,I681&lt;Barem!$M$25),H681/1500,IF(AND(H681&gt;=2000,H681&lt;3000,I681&lt;Barem!$M$26),H681/1500,IF(AND(H681&gt;=3000,I681&lt;Barem!$M$27),H681/1500,0))))))),IF(AND(H681&gt;=200,H681&lt;500,I681&lt;Barem!$N$21),H681/1500,IF(AND(H681&gt;=500,H681&lt;750,I681&lt;Barem!$N$22),H681/1500,IF(AND(H681&gt;=750,H681&lt;1000,I681&lt;Barem!$N$23),H681/1500,IF(AND(H681&gt;=1000,H681&lt;1500,I681&lt;Barem!$N$24),H681/1500,IF(AND(H681&gt;=1500,H681&lt;2000,I681&lt;Barem!$N$25),H681/1500,IF(AND(H681&gt;=2000,H681&lt;3000,I681&lt;Barem!$N$26),H681/1500,IF(AND(H681&gt;=3000,I681&lt;Barem!$N$27),H681/1500,0))))))))</f>
        <v>0</v>
      </c>
      <c r="R681" s="19">
        <f>IF(D681&gt;21,VLOOKUP(D681,Barem!$S$1:$T$141,2,1),0)</f>
        <v>0</v>
      </c>
      <c r="S681" s="102">
        <f>IF(D681&lt;1,0,IF(B681="F",VLOOKUP(I681,Barem!$W$2:$Y$13,2,1),VLOOKUP(I681,Barem!$W$14:$Y$25,2,1)))</f>
        <v>1.4999999999999998</v>
      </c>
      <c r="T681" s="19">
        <f>VLOOKUP(A681,Participanti!A:C,3,0)</f>
        <v>0</v>
      </c>
      <c r="U681" s="17">
        <f t="shared" si="107"/>
        <v>6.5</v>
      </c>
      <c r="V681" s="49"/>
      <c r="W681" s="146" t="s">
        <v>567</v>
      </c>
      <c r="X681" s="104">
        <f t="shared" si="108"/>
        <v>5</v>
      </c>
      <c r="Y681" s="63">
        <f t="shared" si="109"/>
        <v>1</v>
      </c>
      <c r="Z681" s="103" t="str">
        <f>VLOOKUP(A681,Participanti!A:E,5,0)</f>
        <v>Gold</v>
      </c>
    </row>
    <row r="682" spans="1:26" x14ac:dyDescent="0.2">
      <c r="A682" s="42" t="s">
        <v>200</v>
      </c>
      <c r="B682" s="1" t="str">
        <f>VLOOKUP(A682,Participanti!A:B,2,0)</f>
        <v>F</v>
      </c>
      <c r="C682" s="61">
        <v>12</v>
      </c>
      <c r="D682" s="43">
        <v>5.01</v>
      </c>
      <c r="E682" s="44">
        <v>1.5439814814814814E-2</v>
      </c>
      <c r="F682" s="44">
        <v>1.5439814814814814E-2</v>
      </c>
      <c r="G682" s="59">
        <f t="shared" si="110"/>
        <v>1.5439814814814814E-2</v>
      </c>
      <c r="H682" s="45">
        <v>4</v>
      </c>
      <c r="I682" s="11">
        <f t="shared" si="116"/>
        <v>3.0817993642344938E-3</v>
      </c>
      <c r="J682" s="31">
        <f t="shared" si="117"/>
        <v>1.2524999999999999</v>
      </c>
      <c r="K682" s="31">
        <f>IF(J682=0,0,IF(B682="F",VLOOKUP(I682,Barem!$G$2:$H$16,2,1),VLOOKUP(I682,Barem!$G$17:$H$31,2,1)))</f>
        <v>5</v>
      </c>
      <c r="L682" s="43">
        <v>5</v>
      </c>
      <c r="M682" s="93" t="str">
        <f>VLOOKUP(C682,Barem!K:Q,7,0)</f>
        <v>V</v>
      </c>
      <c r="N682" s="10">
        <f t="shared" si="114"/>
        <v>0.25</v>
      </c>
      <c r="O682" s="10">
        <f t="shared" si="114"/>
        <v>0.5</v>
      </c>
      <c r="P682" s="10">
        <f t="shared" si="114"/>
        <v>0.25</v>
      </c>
      <c r="Q682" s="33">
        <f>IF(B682="M",IF(AND(H682&gt;=200,H682&lt;500,I682&lt;Barem!$M$21),H682/1500,IF(AND(H682&gt;=500,H682&lt;750,I682&lt;Barem!$M$22),H682/1500,IF(AND(H682&gt;=750,H682&lt;1000,I682&lt;Barem!$M$23),H682/1500,IF(AND(H682&gt;=1000,H682&lt;1500,I682&lt;Barem!$M$24),H682/1500,IF(AND(H682&gt;=1500,H682&lt;2000,I682&lt;Barem!$M$25),H682/1500,IF(AND(H682&gt;=2000,H682&lt;3000,I682&lt;Barem!$M$26),H682/1500,IF(AND(H682&gt;=3000,I682&lt;Barem!$M$27),H682/1500,0))))))),IF(AND(H682&gt;=200,H682&lt;500,I682&lt;Barem!$N$21),H682/1500,IF(AND(H682&gt;=500,H682&lt;750,I682&lt;Barem!$N$22),H682/1500,IF(AND(H682&gt;=750,H682&lt;1000,I682&lt;Barem!$N$23),H682/1500,IF(AND(H682&gt;=1000,H682&lt;1500,I682&lt;Barem!$N$24),H682/1500,IF(AND(H682&gt;=1500,H682&lt;2000,I682&lt;Barem!$N$25),H682/1500,IF(AND(H682&gt;=2000,H682&lt;3000,I682&lt;Barem!$N$26),H682/1500,IF(AND(H682&gt;=3000,I682&lt;Barem!$N$27),H682/1500,0))))))))</f>
        <v>0</v>
      </c>
      <c r="R682" s="19">
        <f>IF(D682&gt;21,VLOOKUP(D682,Barem!$S$1:$T$141,2,1),0)</f>
        <v>0</v>
      </c>
      <c r="S682" s="102">
        <f>IF(D682&lt;1,0,IF(B682="F",VLOOKUP(I682,Barem!$W$2:$Y$13,2,1),VLOOKUP(I682,Barem!$W$14:$Y$25,2,1)))</f>
        <v>0.15000000000000002</v>
      </c>
      <c r="T682" s="19">
        <f>VLOOKUP(A682,Participanti!A:C,3,0)</f>
        <v>0</v>
      </c>
      <c r="U682" s="17">
        <f t="shared" si="107"/>
        <v>4.2131249999999998</v>
      </c>
      <c r="V682" s="49"/>
      <c r="W682" s="146" t="s">
        <v>569</v>
      </c>
      <c r="X682" s="104">
        <f t="shared" si="108"/>
        <v>4</v>
      </c>
      <c r="Y682" s="63">
        <f t="shared" si="109"/>
        <v>1</v>
      </c>
      <c r="Z682" s="103" t="str">
        <f>VLOOKUP(A682,Participanti!A:E,5,0)</f>
        <v>Gold</v>
      </c>
    </row>
    <row r="683" spans="1:26" x14ac:dyDescent="0.2">
      <c r="A683" s="42" t="s">
        <v>164</v>
      </c>
      <c r="B683" s="1" t="str">
        <f>VLOOKUP(A683,Participanti!A:B,2,0)</f>
        <v>M</v>
      </c>
      <c r="C683" s="61">
        <v>12</v>
      </c>
      <c r="D683" s="43">
        <v>29.03</v>
      </c>
      <c r="E683" s="44">
        <v>0.10832175925925926</v>
      </c>
      <c r="F683" s="44">
        <v>0.10858796296296297</v>
      </c>
      <c r="G683" s="59">
        <f t="shared" si="110"/>
        <v>0.10845486111111111</v>
      </c>
      <c r="H683" s="45">
        <v>166</v>
      </c>
      <c r="I683" s="11">
        <f t="shared" si="116"/>
        <v>3.73595801278371E-3</v>
      </c>
      <c r="J683" s="31">
        <f t="shared" si="117"/>
        <v>5</v>
      </c>
      <c r="K683" s="31">
        <f>IF(J683=0,0,IF(B683="F",VLOOKUP(I683,Barem!$G$2:$H$16,2,1),VLOOKUP(I683,Barem!$G$17:$H$31,2,1)))</f>
        <v>3.5</v>
      </c>
      <c r="L683" s="43">
        <v>5</v>
      </c>
      <c r="M683" s="93" t="s">
        <v>83</v>
      </c>
      <c r="N683" s="10">
        <f t="shared" si="114"/>
        <v>0.25</v>
      </c>
      <c r="O683" s="10">
        <f t="shared" si="114"/>
        <v>0.25</v>
      </c>
      <c r="P683" s="10">
        <f t="shared" si="114"/>
        <v>0.5</v>
      </c>
      <c r="Q683" s="33">
        <f>IF(B683="M",IF(AND(H683&gt;=200,H683&lt;500,I683&lt;Barem!$M$21),H683/1500,IF(AND(H683&gt;=500,H683&lt;750,I683&lt;Barem!$M$22),H683/1500,IF(AND(H683&gt;=750,H683&lt;1000,I683&lt;Barem!$M$23),H683/1500,IF(AND(H683&gt;=1000,H683&lt;1500,I683&lt;Barem!$M$24),H683/1500,IF(AND(H683&gt;=1500,H683&lt;2000,I683&lt;Barem!$M$25),H683/1500,IF(AND(H683&gt;=2000,H683&lt;3000,I683&lt;Barem!$M$26),H683/1500,IF(AND(H683&gt;=3000,I683&lt;Barem!$M$27),H683/1500,0))))))),IF(AND(H683&gt;=200,H683&lt;500,I683&lt;Barem!$N$21),H683/1500,IF(AND(H683&gt;=500,H683&lt;750,I683&lt;Barem!$N$22),H683/1500,IF(AND(H683&gt;=750,H683&lt;1000,I683&lt;Barem!$N$23),H683/1500,IF(AND(H683&gt;=1000,H683&lt;1500,I683&lt;Barem!$N$24),H683/1500,IF(AND(H683&gt;=1500,H683&lt;2000,I683&lt;Barem!$N$25),H683/1500,IF(AND(H683&gt;=2000,H683&lt;3000,I683&lt;Barem!$N$26),H683/1500,IF(AND(H683&gt;=3000,I683&lt;Barem!$N$27),H683/1500,0))))))))</f>
        <v>0</v>
      </c>
      <c r="R683" s="19">
        <f>IF(D683&gt;21,VLOOKUP(D683,Barem!$S$1:$T$141,2,1),0)</f>
        <v>0.4</v>
      </c>
      <c r="S683" s="102">
        <f>IF(D683&lt;1,0,IF(B683="F",VLOOKUP(I683,Barem!$W$2:$Y$13,2,1),VLOOKUP(I683,Barem!$W$14:$Y$25,2,1)))</f>
        <v>0</v>
      </c>
      <c r="T683" s="19">
        <f>VLOOKUP(A683,Participanti!A:C,3,0)</f>
        <v>0</v>
      </c>
      <c r="U683" s="17">
        <f t="shared" si="107"/>
        <v>5.0250000000000004</v>
      </c>
      <c r="V683" s="49"/>
      <c r="W683" s="146" t="s">
        <v>566</v>
      </c>
      <c r="X683" s="104">
        <f t="shared" si="108"/>
        <v>5</v>
      </c>
      <c r="Y683" s="63">
        <f t="shared" si="109"/>
        <v>1</v>
      </c>
      <c r="Z683" s="103" t="str">
        <f>VLOOKUP(A683,Participanti!A:E,5,0)</f>
        <v>Gold</v>
      </c>
    </row>
    <row r="684" spans="1:26" x14ac:dyDescent="0.2">
      <c r="A684" s="42" t="s">
        <v>160</v>
      </c>
      <c r="B684" s="1" t="str">
        <f>VLOOKUP(A684,Participanti!A:B,2,0)</f>
        <v>M</v>
      </c>
      <c r="C684" s="61">
        <v>12</v>
      </c>
      <c r="D684" s="43">
        <v>42.62</v>
      </c>
      <c r="E684" s="44">
        <v>0.13758101851851851</v>
      </c>
      <c r="F684" s="44">
        <v>0.13803240740740741</v>
      </c>
      <c r="G684" s="59">
        <f t="shared" si="110"/>
        <v>0.13780671296296296</v>
      </c>
      <c r="H684" s="45">
        <v>81</v>
      </c>
      <c r="I684" s="11">
        <f t="shared" si="116"/>
        <v>3.2333813459165407E-3</v>
      </c>
      <c r="J684" s="31">
        <f t="shared" si="117"/>
        <v>5</v>
      </c>
      <c r="K684" s="31">
        <f>IF(J684=0,0,IF(B684="F",VLOOKUP(I684,Barem!$G$2:$H$16,2,1),VLOOKUP(I684,Barem!$G$17:$H$31,2,1)))</f>
        <v>4.25</v>
      </c>
      <c r="L684" s="43">
        <v>5</v>
      </c>
      <c r="M684" s="93" t="s">
        <v>82</v>
      </c>
      <c r="N684" s="10">
        <f t="shared" si="114"/>
        <v>0.5</v>
      </c>
      <c r="O684" s="10">
        <f t="shared" si="114"/>
        <v>0.25</v>
      </c>
      <c r="P684" s="10">
        <f t="shared" si="114"/>
        <v>0.25</v>
      </c>
      <c r="Q684" s="33">
        <f>IF(B684="M",IF(AND(H684&gt;=200,H684&lt;500,I684&lt;Barem!$M$21),H684/1500,IF(AND(H684&gt;=500,H684&lt;750,I684&lt;Barem!$M$22),H684/1500,IF(AND(H684&gt;=750,H684&lt;1000,I684&lt;Barem!$M$23),H684/1500,IF(AND(H684&gt;=1000,H684&lt;1500,I684&lt;Barem!$M$24),H684/1500,IF(AND(H684&gt;=1500,H684&lt;2000,I684&lt;Barem!$M$25),H684/1500,IF(AND(H684&gt;=2000,H684&lt;3000,I684&lt;Barem!$M$26),H684/1500,IF(AND(H684&gt;=3000,I684&lt;Barem!$M$27),H684/1500,0))))))),IF(AND(H684&gt;=200,H684&lt;500,I684&lt;Barem!$N$21),H684/1500,IF(AND(H684&gt;=500,H684&lt;750,I684&lt;Barem!$N$22),H684/1500,IF(AND(H684&gt;=750,H684&lt;1000,I684&lt;Barem!$N$23),H684/1500,IF(AND(H684&gt;=1000,H684&lt;1500,I684&lt;Barem!$N$24),H684/1500,IF(AND(H684&gt;=1500,H684&lt;2000,I684&lt;Barem!$N$25),H684/1500,IF(AND(H684&gt;=2000,H684&lt;3000,I684&lt;Barem!$N$26),H684/1500,IF(AND(H684&gt;=3000,I684&lt;Barem!$N$27),H684/1500,0))))))))</f>
        <v>0</v>
      </c>
      <c r="R684" s="19">
        <f>IF(D684&gt;21,VLOOKUP(D684,Barem!$S$1:$T$141,2,1),0)</f>
        <v>1</v>
      </c>
      <c r="S684" s="102">
        <f>IF(D684&lt;1,0,IF(B684="F",VLOOKUP(I684,Barem!$W$2:$Y$13,2,1),VLOOKUP(I684,Barem!$W$14:$Y$25,2,1)))</f>
        <v>0</v>
      </c>
      <c r="T684" s="19">
        <f>VLOOKUP(A684,Participanti!A:C,3,0)</f>
        <v>0</v>
      </c>
      <c r="U684" s="17">
        <f t="shared" si="107"/>
        <v>5.8125</v>
      </c>
      <c r="V684" s="49"/>
      <c r="W684" s="146" t="s">
        <v>571</v>
      </c>
      <c r="X684" s="104">
        <f t="shared" si="108"/>
        <v>5</v>
      </c>
      <c r="Y684" s="63">
        <f t="shared" si="109"/>
        <v>1</v>
      </c>
      <c r="Z684" s="103" t="str">
        <f>VLOOKUP(A684,Participanti!A:E,5,0)</f>
        <v>Gold</v>
      </c>
    </row>
    <row r="685" spans="1:26" x14ac:dyDescent="0.2">
      <c r="A685" s="42" t="s">
        <v>339</v>
      </c>
      <c r="B685" s="1" t="str">
        <f>VLOOKUP(A685,Participanti!A:B,2,0)</f>
        <v>F</v>
      </c>
      <c r="C685" s="61">
        <v>12</v>
      </c>
      <c r="D685" s="43">
        <v>25.1</v>
      </c>
      <c r="E685" s="44">
        <v>0.10601851851851851</v>
      </c>
      <c r="F685" s="44">
        <v>0.1104050925925926</v>
      </c>
      <c r="G685" s="59">
        <f t="shared" si="110"/>
        <v>0.10821180555555555</v>
      </c>
      <c r="H685" s="45">
        <v>43</v>
      </c>
      <c r="I685" s="11">
        <f t="shared" si="116"/>
        <v>4.3112273129703406E-3</v>
      </c>
      <c r="J685" s="31">
        <f t="shared" si="117"/>
        <v>5</v>
      </c>
      <c r="K685" s="31">
        <f>IF(J685=0,0,IF(B685="F",VLOOKUP(I685,Barem!$G$2:$H$16,2,1),VLOOKUP(I685,Barem!$G$17:$H$31,2,1)))</f>
        <v>3.25</v>
      </c>
      <c r="L685" s="43">
        <v>4.25</v>
      </c>
      <c r="M685" s="93" t="s">
        <v>83</v>
      </c>
      <c r="N685" s="10">
        <f t="shared" si="114"/>
        <v>0.25</v>
      </c>
      <c r="O685" s="10">
        <f t="shared" si="114"/>
        <v>0.25</v>
      </c>
      <c r="P685" s="10">
        <f t="shared" si="114"/>
        <v>0.5</v>
      </c>
      <c r="Q685" s="33">
        <f>IF(B685="M",IF(AND(H685&gt;=200,H685&lt;500,I685&lt;Barem!$M$21),H685/1500,IF(AND(H685&gt;=500,H685&lt;750,I685&lt;Barem!$M$22),H685/1500,IF(AND(H685&gt;=750,H685&lt;1000,I685&lt;Barem!$M$23),H685/1500,IF(AND(H685&gt;=1000,H685&lt;1500,I685&lt;Barem!$M$24),H685/1500,IF(AND(H685&gt;=1500,H685&lt;2000,I685&lt;Barem!$M$25),H685/1500,IF(AND(H685&gt;=2000,H685&lt;3000,I685&lt;Barem!$M$26),H685/1500,IF(AND(H685&gt;=3000,I685&lt;Barem!$M$27),H685/1500,0))))))),IF(AND(H685&gt;=200,H685&lt;500,I685&lt;Barem!$N$21),H685/1500,IF(AND(H685&gt;=500,H685&lt;750,I685&lt;Barem!$N$22),H685/1500,IF(AND(H685&gt;=750,H685&lt;1000,I685&lt;Barem!$N$23),H685/1500,IF(AND(H685&gt;=1000,H685&lt;1500,I685&lt;Barem!$N$24),H685/1500,IF(AND(H685&gt;=1500,H685&lt;2000,I685&lt;Barem!$N$25),H685/1500,IF(AND(H685&gt;=2000,H685&lt;3000,I685&lt;Barem!$N$26),H685/1500,IF(AND(H685&gt;=3000,I685&lt;Barem!$N$27),H685/1500,0))))))))</f>
        <v>0</v>
      </c>
      <c r="R685" s="19">
        <f>IF(D685&gt;21,VLOOKUP(D685,Barem!$S$1:$T$141,2,1),0)</f>
        <v>0.2</v>
      </c>
      <c r="S685" s="102">
        <f>IF(D685&lt;1,0,IF(B685="F",VLOOKUP(I685,Barem!$W$2:$Y$13,2,1),VLOOKUP(I685,Barem!$W$14:$Y$25,2,1)))</f>
        <v>0</v>
      </c>
      <c r="T685" s="19">
        <f>VLOOKUP(A685,Participanti!A:C,3,0)</f>
        <v>0</v>
      </c>
      <c r="U685" s="17">
        <f t="shared" si="107"/>
        <v>4.3875000000000002</v>
      </c>
      <c r="V685" s="49"/>
      <c r="W685" s="146"/>
      <c r="X685" s="104">
        <f t="shared" si="108"/>
        <v>5</v>
      </c>
      <c r="Y685" s="63">
        <f t="shared" si="109"/>
        <v>1</v>
      </c>
      <c r="Z685" s="103" t="str">
        <f>VLOOKUP(A685,Participanti!A:E,5,0)</f>
        <v>Gold</v>
      </c>
    </row>
    <row r="686" spans="1:26" x14ac:dyDescent="0.2">
      <c r="A686" s="42" t="s">
        <v>122</v>
      </c>
      <c r="B686" s="1" t="str">
        <f>VLOOKUP(A686,Participanti!A:B,2,0)</f>
        <v>M</v>
      </c>
      <c r="C686" s="61">
        <v>12</v>
      </c>
      <c r="D686" s="43">
        <v>143.35</v>
      </c>
      <c r="E686" s="44">
        <v>0.88693287037037039</v>
      </c>
      <c r="F686" s="44">
        <v>0.90282407407407406</v>
      </c>
      <c r="G686" s="59">
        <f t="shared" si="110"/>
        <v>0.89487847222222228</v>
      </c>
      <c r="H686" s="45">
        <v>277</v>
      </c>
      <c r="I686" s="11">
        <f t="shared" si="116"/>
        <v>6.2426122931442084E-3</v>
      </c>
      <c r="J686" s="31">
        <f t="shared" si="117"/>
        <v>5</v>
      </c>
      <c r="K686" s="31">
        <f>IF(J686=0,0,IF(B686="F",VLOOKUP(I686,Barem!$G$2:$H$16,2,1),VLOOKUP(I686,Barem!$G$17:$H$31,2,1)))</f>
        <v>0</v>
      </c>
      <c r="L686" s="43">
        <v>3.5</v>
      </c>
      <c r="M686" s="93" t="s">
        <v>82</v>
      </c>
      <c r="N686" s="10">
        <f t="shared" si="114"/>
        <v>0.5</v>
      </c>
      <c r="O686" s="10">
        <f t="shared" si="114"/>
        <v>0.25</v>
      </c>
      <c r="P686" s="10">
        <f t="shared" si="114"/>
        <v>0.25</v>
      </c>
      <c r="Q686" s="33">
        <f>IF(B686="M",IF(AND(H686&gt;=200,H686&lt;500,I686&lt;Barem!$M$21),H686/1500,IF(AND(H686&gt;=500,H686&lt;750,I686&lt;Barem!$M$22),H686/1500,IF(AND(H686&gt;=750,H686&lt;1000,I686&lt;Barem!$M$23),H686/1500,IF(AND(H686&gt;=1000,H686&lt;1500,I686&lt;Barem!$M$24),H686/1500,IF(AND(H686&gt;=1500,H686&lt;2000,I686&lt;Barem!$M$25),H686/1500,IF(AND(H686&gt;=2000,H686&lt;3000,I686&lt;Barem!$M$26),H686/1500,IF(AND(H686&gt;=3000,I686&lt;Barem!$M$27),H686/1500,0))))))),IF(AND(H686&gt;=200,H686&lt;500,I686&lt;Barem!$N$21),H686/1500,IF(AND(H686&gt;=500,H686&lt;750,I686&lt;Barem!$N$22),H686/1500,IF(AND(H686&gt;=750,H686&lt;1000,I686&lt;Barem!$N$23),H686/1500,IF(AND(H686&gt;=1000,H686&lt;1500,I686&lt;Barem!$N$24),H686/1500,IF(AND(H686&gt;=1500,H686&lt;2000,I686&lt;Barem!$N$25),H686/1500,IF(AND(H686&gt;=2000,H686&lt;3000,I686&lt;Barem!$N$26),H686/1500,IF(AND(H686&gt;=3000,I686&lt;Barem!$N$27),H686/1500,0))))))))</f>
        <v>0</v>
      </c>
      <c r="R686" s="19">
        <f>IF(D686&gt;21,VLOOKUP(D686,Barem!$S$1:$T$141,2,1),0)</f>
        <v>5</v>
      </c>
      <c r="S686" s="102">
        <f>IF(D686&lt;1,0,IF(B686="F",VLOOKUP(I686,Barem!$W$2:$Y$13,2,1),VLOOKUP(I686,Barem!$W$14:$Y$25,2,1)))</f>
        <v>0</v>
      </c>
      <c r="T686" s="19">
        <f>VLOOKUP(A686,Participanti!A:C,3,0)</f>
        <v>0</v>
      </c>
      <c r="U686" s="17">
        <f t="shared" si="107"/>
        <v>8.375</v>
      </c>
      <c r="V686" s="49"/>
      <c r="W686" s="146" t="s">
        <v>572</v>
      </c>
      <c r="X686" s="104">
        <f t="shared" si="108"/>
        <v>5</v>
      </c>
      <c r="Y686" s="63">
        <f t="shared" si="109"/>
        <v>1</v>
      </c>
      <c r="Z686" s="103" t="str">
        <f>VLOOKUP(A686,Participanti!A:E,5,0)</f>
        <v>Gold</v>
      </c>
    </row>
    <row r="687" spans="1:26" x14ac:dyDescent="0.2">
      <c r="A687" s="42" t="s">
        <v>335</v>
      </c>
      <c r="B687" s="1" t="str">
        <f>VLOOKUP(A687,Participanti!A:B,2,0)</f>
        <v>F</v>
      </c>
      <c r="C687" s="61">
        <v>12</v>
      </c>
      <c r="D687" s="43">
        <v>5.05</v>
      </c>
      <c r="E687" s="44">
        <v>2.2326388888888889E-2</v>
      </c>
      <c r="F687" s="44">
        <v>2.2650462962962963E-2</v>
      </c>
      <c r="G687" s="59">
        <f t="shared" si="110"/>
        <v>2.2488425925925926E-2</v>
      </c>
      <c r="H687" s="45">
        <v>23</v>
      </c>
      <c r="I687" s="11">
        <f t="shared" ref="I687:I697" si="118">G687/D687</f>
        <v>4.4531536486982033E-3</v>
      </c>
      <c r="J687" s="31">
        <f t="shared" ref="J687:J697" si="119">IF(B687="F",IF(D687&lt;2.5,0,IF(D687&gt;19.99,5,D687/4)),IF(D687&lt;3,0, IF(D687&gt;20.99,5,D687/4.2)))</f>
        <v>1.2625</v>
      </c>
      <c r="K687" s="31">
        <f>IF(J687=0,0,IF(B687="F",VLOOKUP(I687,Barem!$G$2:$H$16,2,1),VLOOKUP(I687,Barem!$G$17:$H$31,2,1)))</f>
        <v>3</v>
      </c>
      <c r="L687" s="43">
        <v>0.5</v>
      </c>
      <c r="M687" s="93" t="str">
        <f>VLOOKUP(C687,Barem!K:Q,7,0)</f>
        <v>V</v>
      </c>
      <c r="N687" s="10">
        <f t="shared" si="114"/>
        <v>0.25</v>
      </c>
      <c r="O687" s="10">
        <f t="shared" si="114"/>
        <v>0.5</v>
      </c>
      <c r="P687" s="10">
        <f t="shared" si="114"/>
        <v>0.25</v>
      </c>
      <c r="Q687" s="33">
        <f>IF(B687="M",IF(AND(H687&gt;=200,H687&lt;500,I687&lt;Barem!$M$21),H687/1500,IF(AND(H687&gt;=500,H687&lt;750,I687&lt;Barem!$M$22),H687/1500,IF(AND(H687&gt;=750,H687&lt;1000,I687&lt;Barem!$M$23),H687/1500,IF(AND(H687&gt;=1000,H687&lt;1500,I687&lt;Barem!$M$24),H687/1500,IF(AND(H687&gt;=1500,H687&lt;2000,I687&lt;Barem!$M$25),H687/1500,IF(AND(H687&gt;=2000,H687&lt;3000,I687&lt;Barem!$M$26),H687/1500,IF(AND(H687&gt;=3000,I687&lt;Barem!$M$27),H687/1500,0))))))),IF(AND(H687&gt;=200,H687&lt;500,I687&lt;Barem!$N$21),H687/1500,IF(AND(H687&gt;=500,H687&lt;750,I687&lt;Barem!$N$22),H687/1500,IF(AND(H687&gt;=750,H687&lt;1000,I687&lt;Barem!$N$23),H687/1500,IF(AND(H687&gt;=1000,H687&lt;1500,I687&lt;Barem!$N$24),H687/1500,IF(AND(H687&gt;=1500,H687&lt;2000,I687&lt;Barem!$N$25),H687/1500,IF(AND(H687&gt;=2000,H687&lt;3000,I687&lt;Barem!$N$26),H687/1500,IF(AND(H687&gt;=3000,I687&lt;Barem!$N$27),H687/1500,0))))))))</f>
        <v>0</v>
      </c>
      <c r="R687" s="19">
        <f>IF(D687&gt;21,VLOOKUP(D687,Barem!$S$1:$T$141,2,1),0)</f>
        <v>0</v>
      </c>
      <c r="S687" s="102">
        <f>IF(D687&lt;1,0,IF(B687="F",VLOOKUP(I687,Barem!$W$2:$Y$13,2,1),VLOOKUP(I687,Barem!$W$14:$Y$25,2,1)))</f>
        <v>0</v>
      </c>
      <c r="T687" s="19">
        <f>VLOOKUP(A687,Participanti!A:C,3,0)</f>
        <v>0.4</v>
      </c>
      <c r="U687" s="17">
        <f t="shared" ref="U687:U703" si="120">IF(H687&lt;0,0,J687*N687+K687*O687+L687*P687+Q687+R687+S687+T687)</f>
        <v>2.3406250000000002</v>
      </c>
      <c r="V687" s="49"/>
      <c r="W687" s="208"/>
      <c r="X687" s="104">
        <f t="shared" si="108"/>
        <v>4</v>
      </c>
      <c r="Y687" s="63">
        <f t="shared" si="109"/>
        <v>1</v>
      </c>
      <c r="Z687" s="103" t="str">
        <f>VLOOKUP(A687,Participanti!A:E,5,0)</f>
        <v>Gold</v>
      </c>
    </row>
    <row r="688" spans="1:26" x14ac:dyDescent="0.2">
      <c r="A688" s="42" t="s">
        <v>193</v>
      </c>
      <c r="B688" s="1" t="str">
        <f>VLOOKUP(A688,Participanti!A:B,2,0)</f>
        <v>M</v>
      </c>
      <c r="C688" s="61">
        <v>12</v>
      </c>
      <c r="D688" s="43">
        <v>17.399999999999999</v>
      </c>
      <c r="E688" s="44">
        <v>5.7858796296296297E-2</v>
      </c>
      <c r="F688" s="44">
        <v>5.7939814814814812E-2</v>
      </c>
      <c r="G688" s="59">
        <f t="shared" si="110"/>
        <v>5.7899305555555558E-2</v>
      </c>
      <c r="H688" s="45">
        <v>17</v>
      </c>
      <c r="I688" s="11">
        <f t="shared" si="118"/>
        <v>3.3275462962962968E-3</v>
      </c>
      <c r="J688" s="31">
        <f t="shared" si="119"/>
        <v>4.1428571428571423</v>
      </c>
      <c r="K688" s="31">
        <f>IF(J688=0,0,IF(B688="F",VLOOKUP(I688,Barem!$G$2:$H$16,2,1),VLOOKUP(I688,Barem!$G$17:$H$31,2,1)))</f>
        <v>4</v>
      </c>
      <c r="L688" s="43">
        <v>5</v>
      </c>
      <c r="M688" s="93" t="s">
        <v>83</v>
      </c>
      <c r="N688" s="10">
        <f t="shared" si="114"/>
        <v>0.25</v>
      </c>
      <c r="O688" s="10">
        <f t="shared" si="114"/>
        <v>0.25</v>
      </c>
      <c r="P688" s="10">
        <f t="shared" si="114"/>
        <v>0.5</v>
      </c>
      <c r="Q688" s="33">
        <f>IF(B688="M",IF(AND(H688&gt;=200,H688&lt;500,I688&lt;Barem!$M$21),H688/1500,IF(AND(H688&gt;=500,H688&lt;750,I688&lt;Barem!$M$22),H688/1500,IF(AND(H688&gt;=750,H688&lt;1000,I688&lt;Barem!$M$23),H688/1500,IF(AND(H688&gt;=1000,H688&lt;1500,I688&lt;Barem!$M$24),H688/1500,IF(AND(H688&gt;=1500,H688&lt;2000,I688&lt;Barem!$M$25),H688/1500,IF(AND(H688&gt;=2000,H688&lt;3000,I688&lt;Barem!$M$26),H688/1500,IF(AND(H688&gt;=3000,I688&lt;Barem!$M$27),H688/1500,0))))))),IF(AND(H688&gt;=200,H688&lt;500,I688&lt;Barem!$N$21),H688/1500,IF(AND(H688&gt;=500,H688&lt;750,I688&lt;Barem!$N$22),H688/1500,IF(AND(H688&gt;=750,H688&lt;1000,I688&lt;Barem!$N$23),H688/1500,IF(AND(H688&gt;=1000,H688&lt;1500,I688&lt;Barem!$N$24),H688/1500,IF(AND(H688&gt;=1500,H688&lt;2000,I688&lt;Barem!$N$25),H688/1500,IF(AND(H688&gt;=2000,H688&lt;3000,I688&lt;Barem!$N$26),H688/1500,IF(AND(H688&gt;=3000,I688&lt;Barem!$N$27),H688/1500,0))))))))</f>
        <v>0</v>
      </c>
      <c r="R688" s="19">
        <f>IF(D688&gt;21,VLOOKUP(D688,Barem!$S$1:$T$141,2,1),0)</f>
        <v>0</v>
      </c>
      <c r="S688" s="102">
        <f>IF(D688&lt;1,0,IF(B688="F",VLOOKUP(I688,Barem!$W$2:$Y$13,2,1),VLOOKUP(I688,Barem!$W$14:$Y$25,2,1)))</f>
        <v>0</v>
      </c>
      <c r="T688" s="19">
        <f>VLOOKUP(A688,Participanti!A:C,3,0)</f>
        <v>0</v>
      </c>
      <c r="U688" s="17">
        <f t="shared" si="120"/>
        <v>4.5357142857142856</v>
      </c>
      <c r="V688" s="49"/>
      <c r="W688" s="208" t="s">
        <v>568</v>
      </c>
      <c r="X688" s="104">
        <f t="shared" si="108"/>
        <v>3</v>
      </c>
      <c r="Y688" s="63">
        <f t="shared" si="109"/>
        <v>1</v>
      </c>
      <c r="Z688" s="103" t="str">
        <f>VLOOKUP(A688,Participanti!A:E,5,0)</f>
        <v>Gold</v>
      </c>
    </row>
    <row r="689" spans="1:26" x14ac:dyDescent="0.2">
      <c r="A689" s="42" t="s">
        <v>394</v>
      </c>
      <c r="B689" s="1" t="str">
        <f>VLOOKUP(A689,Participanti!A:B,2,0)</f>
        <v>F</v>
      </c>
      <c r="C689" s="61">
        <v>12</v>
      </c>
      <c r="D689" s="43">
        <v>30.03</v>
      </c>
      <c r="E689" s="44">
        <v>0.15466435185185184</v>
      </c>
      <c r="F689" s="44">
        <v>0.16546296296296295</v>
      </c>
      <c r="G689" s="59">
        <f t="shared" si="110"/>
        <v>0.16006365740740741</v>
      </c>
      <c r="H689" s="45">
        <v>869</v>
      </c>
      <c r="I689" s="11">
        <f t="shared" si="118"/>
        <v>5.3301251217917883E-3</v>
      </c>
      <c r="J689" s="31">
        <f t="shared" si="119"/>
        <v>5</v>
      </c>
      <c r="K689" s="31">
        <f>IF(J689=0,0,IF(B689="F",VLOOKUP(I689,Barem!$G$2:$H$16,2,1),VLOOKUP(I689,Barem!$G$17:$H$31,2,1)))</f>
        <v>0.5</v>
      </c>
      <c r="L689" s="43">
        <v>3</v>
      </c>
      <c r="M689" s="93" t="s">
        <v>83</v>
      </c>
      <c r="N689" s="10">
        <f t="shared" si="114"/>
        <v>0.25</v>
      </c>
      <c r="O689" s="10">
        <f t="shared" si="114"/>
        <v>0.25</v>
      </c>
      <c r="P689" s="10">
        <f t="shared" si="114"/>
        <v>0.5</v>
      </c>
      <c r="Q689" s="33">
        <f>IF(B689="M",IF(AND(H689&gt;=200,H689&lt;500,I689&lt;Barem!$M$21),H689/1500,IF(AND(H689&gt;=500,H689&lt;750,I689&lt;Barem!$M$22),H689/1500,IF(AND(H689&gt;=750,H689&lt;1000,I689&lt;Barem!$M$23),H689/1500,IF(AND(H689&gt;=1000,H689&lt;1500,I689&lt;Barem!$M$24),H689/1500,IF(AND(H689&gt;=1500,H689&lt;2000,I689&lt;Barem!$M$25),H689/1500,IF(AND(H689&gt;=2000,H689&lt;3000,I689&lt;Barem!$M$26),H689/1500,IF(AND(H689&gt;=3000,I689&lt;Barem!$M$27),H689/1500,0))))))),IF(AND(H689&gt;=200,H689&lt;500,I689&lt;Barem!$N$21),H689/1500,IF(AND(H689&gt;=500,H689&lt;750,I689&lt;Barem!$N$22),H689/1500,IF(AND(H689&gt;=750,H689&lt;1000,I689&lt;Barem!$N$23),H689/1500,IF(AND(H689&gt;=1000,H689&lt;1500,I689&lt;Barem!$N$24),H689/1500,IF(AND(H689&gt;=1500,H689&lt;2000,I689&lt;Barem!$N$25),H689/1500,IF(AND(H689&gt;=2000,H689&lt;3000,I689&lt;Barem!$N$26),H689/1500,IF(AND(H689&gt;=3000,I689&lt;Barem!$N$27),H689/1500,0))))))))</f>
        <v>0.57933333333333337</v>
      </c>
      <c r="R689" s="19">
        <f>IF(D689&gt;21,VLOOKUP(D689,Barem!$S$1:$T$141,2,1),0)</f>
        <v>0.4</v>
      </c>
      <c r="S689" s="102">
        <f>IF(D689&lt;1,0,IF(B689="F",VLOOKUP(I689,Barem!$W$2:$Y$13,2,1),VLOOKUP(I689,Barem!$W$14:$Y$25,2,1)))</f>
        <v>0</v>
      </c>
      <c r="T689" s="19">
        <f>VLOOKUP(A689,Participanti!A:C,3,0)</f>
        <v>0</v>
      </c>
      <c r="U689" s="17">
        <f t="shared" si="120"/>
        <v>3.8543333333333334</v>
      </c>
      <c r="V689" s="49"/>
      <c r="W689" s="146"/>
      <c r="X689" s="104">
        <f t="shared" si="108"/>
        <v>5</v>
      </c>
      <c r="Y689" s="63">
        <f t="shared" si="109"/>
        <v>1</v>
      </c>
      <c r="Z689" s="103" t="str">
        <f>VLOOKUP(A689,Participanti!A:E,5,0)</f>
        <v>Gold</v>
      </c>
    </row>
    <row r="690" spans="1:26" ht="60" x14ac:dyDescent="0.2">
      <c r="A690" s="42" t="s">
        <v>58</v>
      </c>
      <c r="B690" s="1" t="str">
        <f>VLOOKUP(A690,Participanti!A:B,2,0)</f>
        <v>M</v>
      </c>
      <c r="C690" s="61">
        <v>12</v>
      </c>
      <c r="D690" s="43">
        <v>21.33</v>
      </c>
      <c r="E690" s="44">
        <v>6.8437499999999998E-2</v>
      </c>
      <c r="F690" s="44">
        <v>6.8981481481481477E-2</v>
      </c>
      <c r="G690" s="59">
        <f t="shared" si="110"/>
        <v>6.8709490740740731E-2</v>
      </c>
      <c r="H690" s="45">
        <v>84</v>
      </c>
      <c r="I690" s="11">
        <f t="shared" si="118"/>
        <v>3.2212607004566685E-3</v>
      </c>
      <c r="J690" s="31">
        <f t="shared" si="119"/>
        <v>5</v>
      </c>
      <c r="K690" s="31">
        <f>IF(J690=0,0,IF(B690="F",VLOOKUP(I690,Barem!$G$2:$H$16,2,1),VLOOKUP(I690,Barem!$G$17:$H$31,2,1)))</f>
        <v>4.25</v>
      </c>
      <c r="L690" s="43">
        <v>4.5</v>
      </c>
      <c r="M690" s="93" t="s">
        <v>80</v>
      </c>
      <c r="N690" s="10">
        <f t="shared" si="114"/>
        <v>0.25</v>
      </c>
      <c r="O690" s="10">
        <f t="shared" si="114"/>
        <v>0.5</v>
      </c>
      <c r="P690" s="10">
        <f t="shared" si="114"/>
        <v>0.25</v>
      </c>
      <c r="Q690" s="33">
        <f>IF(B690="M",IF(AND(H690&gt;=200,H690&lt;500,I690&lt;Barem!$M$21),H690/1500,IF(AND(H690&gt;=500,H690&lt;750,I690&lt;Barem!$M$22),H690/1500,IF(AND(H690&gt;=750,H690&lt;1000,I690&lt;Barem!$M$23),H690/1500,IF(AND(H690&gt;=1000,H690&lt;1500,I690&lt;Barem!$M$24),H690/1500,IF(AND(H690&gt;=1500,H690&lt;2000,I690&lt;Barem!$M$25),H690/1500,IF(AND(H690&gt;=2000,H690&lt;3000,I690&lt;Barem!$M$26),H690/1500,IF(AND(H690&gt;=3000,I690&lt;Barem!$M$27),H690/1500,0))))))),IF(AND(H690&gt;=200,H690&lt;500,I690&lt;Barem!$N$21),H690/1500,IF(AND(H690&gt;=500,H690&lt;750,I690&lt;Barem!$N$22),H690/1500,IF(AND(H690&gt;=750,H690&lt;1000,I690&lt;Barem!$N$23),H690/1500,IF(AND(H690&gt;=1000,H690&lt;1500,I690&lt;Barem!$N$24),H690/1500,IF(AND(H690&gt;=1500,H690&lt;2000,I690&lt;Barem!$N$25),H690/1500,IF(AND(H690&gt;=2000,H690&lt;3000,I690&lt;Barem!$N$26),H690/1500,IF(AND(H690&gt;=3000,I690&lt;Barem!$N$27),H690/1500,0))))))))</f>
        <v>0</v>
      </c>
      <c r="R690" s="19">
        <f>IF(D690&gt;21,VLOOKUP(D690,Barem!$S$1:$T$141,2,1),0)</f>
        <v>0</v>
      </c>
      <c r="S690" s="102">
        <f>IF(D690&lt;1,0,IF(B690="F",VLOOKUP(I690,Barem!$W$2:$Y$13,2,1),VLOOKUP(I690,Barem!$W$14:$Y$25,2,1)))</f>
        <v>0</v>
      </c>
      <c r="T690" s="19">
        <f>VLOOKUP(A690,Participanti!A:C,3,0)</f>
        <v>0</v>
      </c>
      <c r="U690" s="17">
        <f t="shared" si="120"/>
        <v>4.5</v>
      </c>
      <c r="V690" s="49" t="s">
        <v>573</v>
      </c>
      <c r="W690" s="146"/>
      <c r="X690" s="104">
        <f t="shared" si="108"/>
        <v>4</v>
      </c>
      <c r="Y690" s="63">
        <f t="shared" si="109"/>
        <v>1</v>
      </c>
      <c r="Z690" s="103" t="str">
        <f>VLOOKUP(A690,Participanti!A:E,5,0)</f>
        <v>Bronze</v>
      </c>
    </row>
    <row r="691" spans="1:26" x14ac:dyDescent="0.2">
      <c r="A691" s="42" t="s">
        <v>399</v>
      </c>
      <c r="B691" s="1" t="str">
        <f>VLOOKUP(A691,Participanti!A:B,2,0)</f>
        <v>M</v>
      </c>
      <c r="C691" s="61">
        <v>12</v>
      </c>
      <c r="D691" s="43">
        <v>15.01</v>
      </c>
      <c r="E691" s="44">
        <v>5.2187499999999998E-2</v>
      </c>
      <c r="F691" s="44">
        <v>5.2314814814814814E-2</v>
      </c>
      <c r="G691" s="59">
        <f t="shared" si="110"/>
        <v>5.2251157407407406E-2</v>
      </c>
      <c r="H691" s="45">
        <v>2</v>
      </c>
      <c r="I691" s="11">
        <f t="shared" si="118"/>
        <v>3.4810897673156166E-3</v>
      </c>
      <c r="J691" s="31">
        <f t="shared" si="119"/>
        <v>3.5738095238095235</v>
      </c>
      <c r="K691" s="31">
        <f>IF(J691=0,0,IF(B691="F",VLOOKUP(I691,Barem!$G$2:$H$16,2,1),VLOOKUP(I691,Barem!$G$17:$H$31,2,1)))</f>
        <v>4</v>
      </c>
      <c r="L691" s="43">
        <v>2.25</v>
      </c>
      <c r="M691" s="93" t="s">
        <v>83</v>
      </c>
      <c r="N691" s="10">
        <f t="shared" si="114"/>
        <v>0.25</v>
      </c>
      <c r="O691" s="10">
        <f t="shared" si="114"/>
        <v>0.25</v>
      </c>
      <c r="P691" s="10">
        <f t="shared" si="114"/>
        <v>0.5</v>
      </c>
      <c r="Q691" s="33">
        <f>IF(B691="M",IF(AND(H691&gt;=200,H691&lt;500,I691&lt;Barem!$M$21),H691/1500,IF(AND(H691&gt;=500,H691&lt;750,I691&lt;Barem!$M$22),H691/1500,IF(AND(H691&gt;=750,H691&lt;1000,I691&lt;Barem!$M$23),H691/1500,IF(AND(H691&gt;=1000,H691&lt;1500,I691&lt;Barem!$M$24),H691/1500,IF(AND(H691&gt;=1500,H691&lt;2000,I691&lt;Barem!$M$25),H691/1500,IF(AND(H691&gt;=2000,H691&lt;3000,I691&lt;Barem!$M$26),H691/1500,IF(AND(H691&gt;=3000,I691&lt;Barem!$M$27),H691/1500,0))))))),IF(AND(H691&gt;=200,H691&lt;500,I691&lt;Barem!$N$21),H691/1500,IF(AND(H691&gt;=500,H691&lt;750,I691&lt;Barem!$N$22),H691/1500,IF(AND(H691&gt;=750,H691&lt;1000,I691&lt;Barem!$N$23),H691/1500,IF(AND(H691&gt;=1000,H691&lt;1500,I691&lt;Barem!$N$24),H691/1500,IF(AND(H691&gt;=1500,H691&lt;2000,I691&lt;Barem!$N$25),H691/1500,IF(AND(H691&gt;=2000,H691&lt;3000,I691&lt;Barem!$N$26),H691/1500,IF(AND(H691&gt;=3000,I691&lt;Barem!$N$27),H691/1500,0))))))))</f>
        <v>0</v>
      </c>
      <c r="R691" s="19">
        <f>IF(D691&gt;21,VLOOKUP(D691,Barem!$S$1:$T$141,2,1),0)</f>
        <v>0</v>
      </c>
      <c r="S691" s="102">
        <f>IF(D691&lt;1,0,IF(B691="F",VLOOKUP(I691,Barem!$W$2:$Y$13,2,1),VLOOKUP(I691,Barem!$W$14:$Y$25,2,1)))</f>
        <v>0</v>
      </c>
      <c r="T691" s="19">
        <f>VLOOKUP(A691,Participanti!A:C,3,0)</f>
        <v>0.4</v>
      </c>
      <c r="U691" s="17">
        <f t="shared" si="120"/>
        <v>3.4184523809523806</v>
      </c>
      <c r="V691" s="49"/>
      <c r="W691" s="146"/>
      <c r="X691" s="104">
        <f t="shared" si="108"/>
        <v>5</v>
      </c>
      <c r="Y691" s="63">
        <f t="shared" si="109"/>
        <v>1</v>
      </c>
      <c r="Z691" s="103" t="str">
        <f>VLOOKUP(A691,Participanti!A:E,5,0)</f>
        <v>Bronze</v>
      </c>
    </row>
    <row r="692" spans="1:26" x14ac:dyDescent="0.2">
      <c r="A692" s="42" t="s">
        <v>475</v>
      </c>
      <c r="B692" s="1" t="str">
        <f>VLOOKUP(A692,Participanti!A:B,2,0)</f>
        <v>F</v>
      </c>
      <c r="C692" s="61">
        <v>12</v>
      </c>
      <c r="D692" s="43">
        <v>5.0199999999999996</v>
      </c>
      <c r="E692" s="44">
        <v>1.4999999999999999E-2</v>
      </c>
      <c r="F692" s="44">
        <v>1.4999999999999999E-2</v>
      </c>
      <c r="G692" s="59">
        <f t="shared" si="110"/>
        <v>1.4999999999999999E-2</v>
      </c>
      <c r="H692" s="45">
        <v>5</v>
      </c>
      <c r="I692" s="11">
        <f t="shared" si="118"/>
        <v>2.9880478087649402E-3</v>
      </c>
      <c r="J692" s="31">
        <f t="shared" si="119"/>
        <v>1.2549999999999999</v>
      </c>
      <c r="K692" s="31">
        <f>IF(J692=0,0,IF(B692="F",VLOOKUP(I692,Barem!$G$2:$H$16,2,1),VLOOKUP(I692,Barem!$G$17:$H$31,2,1)))</f>
        <v>5</v>
      </c>
      <c r="L692" s="43">
        <v>1.25</v>
      </c>
      <c r="M692" s="93" t="s">
        <v>80</v>
      </c>
      <c r="N692" s="10">
        <f t="shared" si="114"/>
        <v>0.25</v>
      </c>
      <c r="O692" s="10">
        <f t="shared" si="114"/>
        <v>0.5</v>
      </c>
      <c r="P692" s="10">
        <f t="shared" si="114"/>
        <v>0.25</v>
      </c>
      <c r="Q692" s="33">
        <f>IF(B692="M",IF(AND(H692&gt;=200,H692&lt;500,I692&lt;Barem!$M$21),H692/1500,IF(AND(H692&gt;=500,H692&lt;750,I692&lt;Barem!$M$22),H692/1500,IF(AND(H692&gt;=750,H692&lt;1000,I692&lt;Barem!$M$23),H692/1500,IF(AND(H692&gt;=1000,H692&lt;1500,I692&lt;Barem!$M$24),H692/1500,IF(AND(H692&gt;=1500,H692&lt;2000,I692&lt;Barem!$M$25),H692/1500,IF(AND(H692&gt;=2000,H692&lt;3000,I692&lt;Barem!$M$26),H692/1500,IF(AND(H692&gt;=3000,I692&lt;Barem!$M$27),H692/1500,0))))))),IF(AND(H692&gt;=200,H692&lt;500,I692&lt;Barem!$N$21),H692/1500,IF(AND(H692&gt;=500,H692&lt;750,I692&lt;Barem!$N$22),H692/1500,IF(AND(H692&gt;=750,H692&lt;1000,I692&lt;Barem!$N$23),H692/1500,IF(AND(H692&gt;=1000,H692&lt;1500,I692&lt;Barem!$N$24),H692/1500,IF(AND(H692&gt;=1500,H692&lt;2000,I692&lt;Barem!$N$25),H692/1500,IF(AND(H692&gt;=2000,H692&lt;3000,I692&lt;Barem!$N$26),H692/1500,IF(AND(H692&gt;=3000,I692&lt;Barem!$N$27),H692/1500,0))))))))</f>
        <v>0</v>
      </c>
      <c r="R692" s="19">
        <f>IF(D692&gt;21,VLOOKUP(D692,Barem!$S$1:$T$141,2,1),0)</f>
        <v>0</v>
      </c>
      <c r="S692" s="102">
        <f>IF(D692&lt;1,0,IF(B692="F",VLOOKUP(I692,Barem!$W$2:$Y$13,2,1),VLOOKUP(I692,Barem!$W$14:$Y$25,2,1)))</f>
        <v>0.89999999999999991</v>
      </c>
      <c r="T692" s="19">
        <f>VLOOKUP(A692,Participanti!A:C,3,0)</f>
        <v>0</v>
      </c>
      <c r="U692" s="17">
        <f t="shared" si="120"/>
        <v>4.0262499999999992</v>
      </c>
      <c r="V692" s="49"/>
      <c r="W692" s="146"/>
      <c r="X692" s="104">
        <f t="shared" si="108"/>
        <v>5</v>
      </c>
      <c r="Y692" s="63">
        <f t="shared" si="109"/>
        <v>1</v>
      </c>
      <c r="Z692" s="103" t="str">
        <f>VLOOKUP(A692,Participanti!A:E,5,0)</f>
        <v>Bronze</v>
      </c>
    </row>
    <row r="693" spans="1:26" x14ac:dyDescent="0.2">
      <c r="A693" s="42" t="s">
        <v>518</v>
      </c>
      <c r="B693" s="1" t="str">
        <f>VLOOKUP(A693,Participanti!A:B,2,0)</f>
        <v>M</v>
      </c>
      <c r="C693" s="61">
        <v>12</v>
      </c>
      <c r="D693" s="43">
        <v>10.01</v>
      </c>
      <c r="E693" s="44">
        <v>2.8344907407407409E-2</v>
      </c>
      <c r="F693" s="44">
        <v>2.8344907407407409E-2</v>
      </c>
      <c r="G693" s="59">
        <f t="shared" si="110"/>
        <v>2.8344907407407409E-2</v>
      </c>
      <c r="H693" s="45">
        <v>0</v>
      </c>
      <c r="I693" s="11">
        <f t="shared" si="118"/>
        <v>2.8316590816590817E-3</v>
      </c>
      <c r="J693" s="31">
        <f t="shared" si="119"/>
        <v>2.3833333333333333</v>
      </c>
      <c r="K693" s="31">
        <f>IF(J693=0,0,IF(B693="F",VLOOKUP(I693,Barem!$G$2:$H$16,2,1),VLOOKUP(I693,Barem!$G$17:$H$31,2,1)))</f>
        <v>4.75</v>
      </c>
      <c r="L693" s="43">
        <v>3</v>
      </c>
      <c r="M693" s="93" t="s">
        <v>83</v>
      </c>
      <c r="N693" s="10">
        <f t="shared" si="114"/>
        <v>0.25</v>
      </c>
      <c r="O693" s="10">
        <f t="shared" si="114"/>
        <v>0.25</v>
      </c>
      <c r="P693" s="10">
        <f t="shared" si="114"/>
        <v>0.5</v>
      </c>
      <c r="Q693" s="33">
        <f>IF(B693="M",IF(AND(H693&gt;=200,H693&lt;500,I693&lt;Barem!$M$21),H693/1500,IF(AND(H693&gt;=500,H693&lt;750,I693&lt;Barem!$M$22),H693/1500,IF(AND(H693&gt;=750,H693&lt;1000,I693&lt;Barem!$M$23),H693/1500,IF(AND(H693&gt;=1000,H693&lt;1500,I693&lt;Barem!$M$24),H693/1500,IF(AND(H693&gt;=1500,H693&lt;2000,I693&lt;Barem!$M$25),H693/1500,IF(AND(H693&gt;=2000,H693&lt;3000,I693&lt;Barem!$M$26),H693/1500,IF(AND(H693&gt;=3000,I693&lt;Barem!$M$27),H693/1500,0))))))),IF(AND(H693&gt;=200,H693&lt;500,I693&lt;Barem!$N$21),H693/1500,IF(AND(H693&gt;=500,H693&lt;750,I693&lt;Barem!$N$22),H693/1500,IF(AND(H693&gt;=750,H693&lt;1000,I693&lt;Barem!$N$23),H693/1500,IF(AND(H693&gt;=1000,H693&lt;1500,I693&lt;Barem!$N$24),H693/1500,IF(AND(H693&gt;=1500,H693&lt;2000,I693&lt;Barem!$N$25),H693/1500,IF(AND(H693&gt;=2000,H693&lt;3000,I693&lt;Barem!$N$26),H693/1500,IF(AND(H693&gt;=3000,I693&lt;Barem!$N$27),H693/1500,0))))))))</f>
        <v>0</v>
      </c>
      <c r="R693" s="19">
        <f>IF(D693&gt;21,VLOOKUP(D693,Barem!$S$1:$T$141,2,1),0)</f>
        <v>0</v>
      </c>
      <c r="S693" s="102">
        <f>IF(D693&lt;1,0,IF(B693="F",VLOOKUP(I693,Barem!$W$2:$Y$13,2,1),VLOOKUP(I693,Barem!$W$14:$Y$25,2,1)))</f>
        <v>0</v>
      </c>
      <c r="T693" s="19">
        <f>VLOOKUP(A693,Participanti!A:C,3,0)</f>
        <v>0</v>
      </c>
      <c r="U693" s="17">
        <f t="shared" si="120"/>
        <v>3.2833333333333332</v>
      </c>
      <c r="V693" s="49"/>
      <c r="W693" s="146"/>
      <c r="X693" s="104">
        <f t="shared" si="108"/>
        <v>5</v>
      </c>
      <c r="Y693" s="63">
        <f t="shared" si="109"/>
        <v>1</v>
      </c>
      <c r="Z693" s="103" t="str">
        <f>VLOOKUP(A693,Participanti!A:E,5,0)</f>
        <v>Bronze</v>
      </c>
    </row>
    <row r="694" spans="1:26" x14ac:dyDescent="0.2">
      <c r="A694" s="209" t="s">
        <v>173</v>
      </c>
      <c r="B694" s="1" t="str">
        <f>VLOOKUP(A694,Participanti!A:B,2,0)</f>
        <v>M</v>
      </c>
      <c r="C694" s="210">
        <v>12</v>
      </c>
      <c r="D694" s="211">
        <v>42.8</v>
      </c>
      <c r="E694" s="212">
        <v>0.1404050925925926</v>
      </c>
      <c r="F694" s="212">
        <v>0.14106481481481481</v>
      </c>
      <c r="G694" s="59">
        <f t="shared" si="110"/>
        <v>0.1407349537037037</v>
      </c>
      <c r="H694" s="213">
        <v>108</v>
      </c>
      <c r="I694" s="11">
        <f t="shared" si="118"/>
        <v>3.2881998528902735E-3</v>
      </c>
      <c r="J694" s="31">
        <f t="shared" si="119"/>
        <v>5</v>
      </c>
      <c r="K694" s="31">
        <f>IF(J694=0,0,IF(B694="F",VLOOKUP(I694,Barem!$G$2:$H$16,2,1),VLOOKUP(I694,Barem!$G$17:$H$31,2,1)))</f>
        <v>4.25</v>
      </c>
      <c r="L694" s="211">
        <v>2.5</v>
      </c>
      <c r="M694" s="214" t="s">
        <v>80</v>
      </c>
      <c r="N694" s="215">
        <f t="shared" si="114"/>
        <v>0.25</v>
      </c>
      <c r="O694" s="215">
        <f t="shared" si="114"/>
        <v>0.5</v>
      </c>
      <c r="P694" s="215">
        <f t="shared" si="114"/>
        <v>0.25</v>
      </c>
      <c r="Q694" s="33">
        <f>IF(B694="M",IF(AND(H694&gt;=200,H694&lt;500,I694&lt;Barem!$M$21),H694/1500,IF(AND(H694&gt;=500,H694&lt;750,I694&lt;Barem!$M$22),H694/1500,IF(AND(H694&gt;=750,H694&lt;1000,I694&lt;Barem!$M$23),H694/1500,IF(AND(H694&gt;=1000,H694&lt;1500,I694&lt;Barem!$M$24),H694/1500,IF(AND(H694&gt;=1500,H694&lt;2000,I694&lt;Barem!$M$25),H694/1500,IF(AND(H694&gt;=2000,H694&lt;3000,I694&lt;Barem!$M$26),H694/1500,IF(AND(H694&gt;=3000,I694&lt;Barem!$M$27),H694/1500,0))))))),IF(AND(H694&gt;=200,H694&lt;500,I694&lt;Barem!$N$21),H694/1500,IF(AND(H694&gt;=500,H694&lt;750,I694&lt;Barem!$N$22),H694/1500,IF(AND(H694&gt;=750,H694&lt;1000,I694&lt;Barem!$N$23),H694/1500,IF(AND(H694&gt;=1000,H694&lt;1500,I694&lt;Barem!$N$24),H694/1500,IF(AND(H694&gt;=1500,H694&lt;2000,I694&lt;Barem!$N$25),H694/1500,IF(AND(H694&gt;=2000,H694&lt;3000,I694&lt;Barem!$N$26),H694/1500,IF(AND(H694&gt;=3000,I694&lt;Barem!$N$27),H694/1500,0))))))))</f>
        <v>0</v>
      </c>
      <c r="R694" s="216">
        <f>IF(D694&gt;21,VLOOKUP(D694,Barem!$S$1:$T$141,2,1),0)</f>
        <v>1</v>
      </c>
      <c r="S694" s="217">
        <f>IF(D694&lt;1,0,IF(B694="F",VLOOKUP(I694,Barem!$W$2:$Y$13,2,1),VLOOKUP(I694,Barem!$W$14:$Y$25,2,1)))</f>
        <v>0</v>
      </c>
      <c r="T694" s="216">
        <f>VLOOKUP(A694,Participanti!A:C,3,0)</f>
        <v>0</v>
      </c>
      <c r="U694" s="218">
        <f t="shared" si="120"/>
        <v>5</v>
      </c>
      <c r="V694" s="219" t="s">
        <v>573</v>
      </c>
      <c r="W694" s="208"/>
      <c r="X694" s="220">
        <f t="shared" si="108"/>
        <v>5</v>
      </c>
      <c r="Y694" s="221">
        <f t="shared" si="109"/>
        <v>1</v>
      </c>
      <c r="Z694" s="103" t="str">
        <f>VLOOKUP(A694,Participanti!A:E,5,0)</f>
        <v>Bronze</v>
      </c>
    </row>
    <row r="695" spans="1:26" x14ac:dyDescent="0.2">
      <c r="A695" s="209" t="s">
        <v>180</v>
      </c>
      <c r="B695" s="1" t="str">
        <f>VLOOKUP(A695,Participanti!A:B,2,0)</f>
        <v>M</v>
      </c>
      <c r="C695" s="210">
        <v>12</v>
      </c>
      <c r="D695" s="211">
        <v>21.42</v>
      </c>
      <c r="E695" s="212">
        <v>7.8217592592592589E-2</v>
      </c>
      <c r="F695" s="212">
        <v>7.8807870370370375E-2</v>
      </c>
      <c r="G695" s="59">
        <f t="shared" si="110"/>
        <v>7.8512731481481482E-2</v>
      </c>
      <c r="H695" s="213">
        <v>61</v>
      </c>
      <c r="I695" s="11">
        <f t="shared" si="118"/>
        <v>3.6653936265864367E-3</v>
      </c>
      <c r="J695" s="31">
        <f t="shared" si="119"/>
        <v>5</v>
      </c>
      <c r="K695" s="31">
        <f>IF(J695=0,0,IF(B695="F",VLOOKUP(I695,Barem!$G$2:$H$16,2,1),VLOOKUP(I695,Barem!$G$17:$H$31,2,1)))</f>
        <v>3.5</v>
      </c>
      <c r="L695" s="211">
        <v>2.25</v>
      </c>
      <c r="M695" s="214" t="s">
        <v>80</v>
      </c>
      <c r="N695" s="215">
        <f t="shared" si="114"/>
        <v>0.25</v>
      </c>
      <c r="O695" s="215">
        <f t="shared" si="114"/>
        <v>0.5</v>
      </c>
      <c r="P695" s="215">
        <f t="shared" si="114"/>
        <v>0.25</v>
      </c>
      <c r="Q695" s="33">
        <f>IF(B695="M",IF(AND(H695&gt;=200,H695&lt;500,I695&lt;Barem!$M$21),H695/1500,IF(AND(H695&gt;=500,H695&lt;750,I695&lt;Barem!$M$22),H695/1500,IF(AND(H695&gt;=750,H695&lt;1000,I695&lt;Barem!$M$23),H695/1500,IF(AND(H695&gt;=1000,H695&lt;1500,I695&lt;Barem!$M$24),H695/1500,IF(AND(H695&gt;=1500,H695&lt;2000,I695&lt;Barem!$M$25),H695/1500,IF(AND(H695&gt;=2000,H695&lt;3000,I695&lt;Barem!$M$26),H695/1500,IF(AND(H695&gt;=3000,I695&lt;Barem!$M$27),H695/1500,0))))))),IF(AND(H695&gt;=200,H695&lt;500,I695&lt;Barem!$N$21),H695/1500,IF(AND(H695&gt;=500,H695&lt;750,I695&lt;Barem!$N$22),H695/1500,IF(AND(H695&gt;=750,H695&lt;1000,I695&lt;Barem!$N$23),H695/1500,IF(AND(H695&gt;=1000,H695&lt;1500,I695&lt;Barem!$N$24),H695/1500,IF(AND(H695&gt;=1500,H695&lt;2000,I695&lt;Barem!$N$25),H695/1500,IF(AND(H695&gt;=2000,H695&lt;3000,I695&lt;Barem!$N$26),H695/1500,IF(AND(H695&gt;=3000,I695&lt;Barem!$N$27),H695/1500,0))))))))</f>
        <v>0</v>
      </c>
      <c r="R695" s="216">
        <f>IF(D695&gt;21,VLOOKUP(D695,Barem!$S$1:$T$141,2,1),0)</f>
        <v>0</v>
      </c>
      <c r="S695" s="217">
        <f>IF(D695&lt;1,0,IF(B695="F",VLOOKUP(I695,Barem!$W$2:$Y$13,2,1),VLOOKUP(I695,Barem!$W$14:$Y$25,2,1)))</f>
        <v>0</v>
      </c>
      <c r="T695" s="216">
        <f>VLOOKUP(A695,Participanti!A:C,3,0)</f>
        <v>0</v>
      </c>
      <c r="U695" s="218">
        <f t="shared" si="120"/>
        <v>3.5625</v>
      </c>
      <c r="V695" s="219" t="s">
        <v>573</v>
      </c>
      <c r="W695" s="208"/>
      <c r="X695" s="220">
        <f t="shared" si="108"/>
        <v>5</v>
      </c>
      <c r="Y695" s="221">
        <f t="shared" si="109"/>
        <v>1</v>
      </c>
      <c r="Z695" s="103" t="str">
        <f>VLOOKUP(A695,Participanti!A:E,5,0)</f>
        <v>Bronze</v>
      </c>
    </row>
    <row r="696" spans="1:26" x14ac:dyDescent="0.2">
      <c r="A696" s="42" t="s">
        <v>186</v>
      </c>
      <c r="B696" s="1" t="str">
        <f>VLOOKUP(A696,Participanti!A:B,2,0)</f>
        <v>M</v>
      </c>
      <c r="C696" s="61">
        <v>12</v>
      </c>
      <c r="D696" s="43">
        <v>15</v>
      </c>
      <c r="E696" s="44">
        <v>4.6435185185185184E-2</v>
      </c>
      <c r="F696" s="44">
        <v>4.6435185185185184E-2</v>
      </c>
      <c r="G696" s="59">
        <f t="shared" si="110"/>
        <v>4.6435185185185184E-2</v>
      </c>
      <c r="H696" s="45">
        <v>38</v>
      </c>
      <c r="I696" s="11">
        <f t="shared" si="118"/>
        <v>3.0956790123456788E-3</v>
      </c>
      <c r="J696" s="31">
        <f t="shared" si="119"/>
        <v>3.5714285714285712</v>
      </c>
      <c r="K696" s="31">
        <f>IF(J696=0,0,IF(B696="F",VLOOKUP(I696,Barem!$G$2:$H$16,2,1),VLOOKUP(I696,Barem!$G$17:$H$31,2,1)))</f>
        <v>4.5</v>
      </c>
      <c r="L696" s="43">
        <v>0.5</v>
      </c>
      <c r="M696" s="93" t="s">
        <v>80</v>
      </c>
      <c r="N696" s="10">
        <f t="shared" si="114"/>
        <v>0.25</v>
      </c>
      <c r="O696" s="10">
        <f t="shared" si="114"/>
        <v>0.5</v>
      </c>
      <c r="P696" s="10">
        <f t="shared" si="114"/>
        <v>0.25</v>
      </c>
      <c r="Q696" s="33">
        <f>IF(B696="M",IF(AND(H696&gt;=200,H696&lt;500,I696&lt;Barem!$M$21),H696/1500,IF(AND(H696&gt;=500,H696&lt;750,I696&lt;Barem!$M$22),H696/1500,IF(AND(H696&gt;=750,H696&lt;1000,I696&lt;Barem!$M$23),H696/1500,IF(AND(H696&gt;=1000,H696&lt;1500,I696&lt;Barem!$M$24),H696/1500,IF(AND(H696&gt;=1500,H696&lt;2000,I696&lt;Barem!$M$25),H696/1500,IF(AND(H696&gt;=2000,H696&lt;3000,I696&lt;Barem!$M$26),H696/1500,IF(AND(H696&gt;=3000,I696&lt;Barem!$M$27),H696/1500,0))))))),IF(AND(H696&gt;=200,H696&lt;500,I696&lt;Barem!$N$21),H696/1500,IF(AND(H696&gt;=500,H696&lt;750,I696&lt;Barem!$N$22),H696/1500,IF(AND(H696&gt;=750,H696&lt;1000,I696&lt;Barem!$N$23),H696/1500,IF(AND(H696&gt;=1000,H696&lt;1500,I696&lt;Barem!$N$24),H696/1500,IF(AND(H696&gt;=1500,H696&lt;2000,I696&lt;Barem!$N$25),H696/1500,IF(AND(H696&gt;=2000,H696&lt;3000,I696&lt;Barem!$N$26),H696/1500,IF(AND(H696&gt;=3000,I696&lt;Barem!$N$27),H696/1500,0))))))))</f>
        <v>0</v>
      </c>
      <c r="R696" s="19">
        <f>IF(D696&gt;21,VLOOKUP(D696,Barem!$S$1:$T$141,2,1),0)</f>
        <v>0</v>
      </c>
      <c r="S696" s="102">
        <f>IF(D696&lt;1,0,IF(B696="F",VLOOKUP(I696,Barem!$W$2:$Y$13,2,1),VLOOKUP(I696,Barem!$W$14:$Y$25,2,1)))</f>
        <v>0</v>
      </c>
      <c r="T696" s="19">
        <f>VLOOKUP(A696,Participanti!A:C,3,0)</f>
        <v>0</v>
      </c>
      <c r="U696" s="17">
        <f t="shared" si="120"/>
        <v>3.2678571428571428</v>
      </c>
      <c r="V696" s="49"/>
      <c r="W696" s="146"/>
      <c r="X696" s="104">
        <f t="shared" si="108"/>
        <v>5</v>
      </c>
      <c r="Y696" s="63">
        <f t="shared" si="109"/>
        <v>1</v>
      </c>
      <c r="Z696" s="103" t="str">
        <f>VLOOKUP(A696,Participanti!A:E,5,0)</f>
        <v>Bronze</v>
      </c>
    </row>
    <row r="697" spans="1:26" x14ac:dyDescent="0.2">
      <c r="A697" s="42" t="s">
        <v>312</v>
      </c>
      <c r="B697" s="1" t="str">
        <f>VLOOKUP(A697,Participanti!A:B,2,0)</f>
        <v>M</v>
      </c>
      <c r="C697" s="61">
        <v>12</v>
      </c>
      <c r="D697" s="43">
        <v>14.21</v>
      </c>
      <c r="E697" s="44">
        <v>5.140046296296296E-2</v>
      </c>
      <c r="F697" s="44">
        <v>5.1458333333333335E-2</v>
      </c>
      <c r="G697" s="59">
        <f t="shared" si="110"/>
        <v>5.1429398148148148E-2</v>
      </c>
      <c r="H697" s="45">
        <v>191</v>
      </c>
      <c r="I697" s="11">
        <f t="shared" si="118"/>
        <v>3.6192398415304818E-3</v>
      </c>
      <c r="J697" s="31">
        <f t="shared" si="119"/>
        <v>3.3833333333333333</v>
      </c>
      <c r="K697" s="31">
        <f>IF(J697=0,0,IF(B697="F",VLOOKUP(I697,Barem!$G$2:$H$16,2,1),VLOOKUP(I697,Barem!$G$17:$H$31,2,1)))</f>
        <v>3.75</v>
      </c>
      <c r="L697" s="43">
        <v>0.25</v>
      </c>
      <c r="M697" s="93" t="s">
        <v>82</v>
      </c>
      <c r="N697" s="10">
        <f t="shared" si="114"/>
        <v>0.5</v>
      </c>
      <c r="O697" s="10">
        <f t="shared" si="114"/>
        <v>0.25</v>
      </c>
      <c r="P697" s="10">
        <f t="shared" si="114"/>
        <v>0.25</v>
      </c>
      <c r="Q697" s="33">
        <f>IF(B697="M",IF(AND(H697&gt;=200,H697&lt;500,I697&lt;Barem!$M$21),H697/1500,IF(AND(H697&gt;=500,H697&lt;750,I697&lt;Barem!$M$22),H697/1500,IF(AND(H697&gt;=750,H697&lt;1000,I697&lt;Barem!$M$23),H697/1500,IF(AND(H697&gt;=1000,H697&lt;1500,I697&lt;Barem!$M$24),H697/1500,IF(AND(H697&gt;=1500,H697&lt;2000,I697&lt;Barem!$M$25),H697/1500,IF(AND(H697&gt;=2000,H697&lt;3000,I697&lt;Barem!$M$26),H697/1500,IF(AND(H697&gt;=3000,I697&lt;Barem!$M$27),H697/1500,0))))))),IF(AND(H697&gt;=200,H697&lt;500,I697&lt;Barem!$N$21),H697/1500,IF(AND(H697&gt;=500,H697&lt;750,I697&lt;Barem!$N$22),H697/1500,IF(AND(H697&gt;=750,H697&lt;1000,I697&lt;Barem!$N$23),H697/1500,IF(AND(H697&gt;=1000,H697&lt;1500,I697&lt;Barem!$N$24),H697/1500,IF(AND(H697&gt;=1500,H697&lt;2000,I697&lt;Barem!$N$25),H697/1500,IF(AND(H697&gt;=2000,H697&lt;3000,I697&lt;Barem!$N$26),H697/1500,IF(AND(H697&gt;=3000,I697&lt;Barem!$N$27),H697/1500,0))))))))</f>
        <v>0</v>
      </c>
      <c r="R697" s="19">
        <f>IF(D697&gt;21,VLOOKUP(D697,Barem!$S$1:$T$141,2,1),0)</f>
        <v>0</v>
      </c>
      <c r="S697" s="102">
        <f>IF(D697&lt;1,0,IF(B697="F",VLOOKUP(I697,Barem!$W$2:$Y$13,2,1),VLOOKUP(I697,Barem!$W$14:$Y$25,2,1)))</f>
        <v>0</v>
      </c>
      <c r="T697" s="19">
        <f>VLOOKUP(A697,Participanti!A:C,3,0)</f>
        <v>0</v>
      </c>
      <c r="U697" s="17">
        <f t="shared" si="120"/>
        <v>2.6916666666666664</v>
      </c>
      <c r="V697" s="49"/>
      <c r="W697" s="146"/>
      <c r="X697" s="104">
        <f t="shared" si="108"/>
        <v>5</v>
      </c>
      <c r="Y697" s="63">
        <f t="shared" si="109"/>
        <v>1</v>
      </c>
      <c r="Z697" s="103" t="str">
        <f>VLOOKUP(A697,Participanti!A:E,5,0)</f>
        <v>Bronze</v>
      </c>
    </row>
    <row r="698" spans="1:26" x14ac:dyDescent="0.2">
      <c r="A698" s="42" t="s">
        <v>524</v>
      </c>
      <c r="B698" s="1" t="str">
        <f>VLOOKUP(A698,Participanti!A:B,2,0)</f>
        <v>F</v>
      </c>
      <c r="C698" s="61">
        <v>12</v>
      </c>
      <c r="D698" s="43">
        <v>4.12</v>
      </c>
      <c r="E698" s="44">
        <v>1.3831018518518519E-2</v>
      </c>
      <c r="F698" s="44">
        <v>1.3888888888888888E-2</v>
      </c>
      <c r="G698" s="59">
        <f t="shared" si="110"/>
        <v>1.3859953703703704E-2</v>
      </c>
      <c r="H698" s="45">
        <v>19</v>
      </c>
      <c r="I698" s="11">
        <f t="shared" ref="I698:I704" si="121">G698/D698</f>
        <v>3.3640664329377921E-3</v>
      </c>
      <c r="J698" s="31">
        <f t="shared" ref="J698:J704" si="122">IF(B698="F",IF(D698&lt;2.5,0,IF(D698&gt;19.99,5,D698/4)),IF(D698&lt;3,0, IF(D698&gt;20.99,5,D698/4.2)))</f>
        <v>1.03</v>
      </c>
      <c r="K698" s="31">
        <f>IF(J698=0,0,IF(B698="F",VLOOKUP(I698,Barem!$G$2:$H$16,2,1),VLOOKUP(I698,Barem!$G$17:$H$31,2,1)))</f>
        <v>4.5</v>
      </c>
      <c r="L698" s="43">
        <v>1.5</v>
      </c>
      <c r="M698" s="93" t="s">
        <v>80</v>
      </c>
      <c r="N698" s="10">
        <f t="shared" si="114"/>
        <v>0.25</v>
      </c>
      <c r="O698" s="10">
        <f t="shared" si="114"/>
        <v>0.5</v>
      </c>
      <c r="P698" s="10">
        <f t="shared" si="114"/>
        <v>0.25</v>
      </c>
      <c r="Q698" s="33">
        <f>IF(B698="M",IF(AND(H698&gt;=200,H698&lt;500,I698&lt;Barem!$M$21),H698/1500,IF(AND(H698&gt;=500,H698&lt;750,I698&lt;Barem!$M$22),H698/1500,IF(AND(H698&gt;=750,H698&lt;1000,I698&lt;Barem!$M$23),H698/1500,IF(AND(H698&gt;=1000,H698&lt;1500,I698&lt;Barem!$M$24),H698/1500,IF(AND(H698&gt;=1500,H698&lt;2000,I698&lt;Barem!$M$25),H698/1500,IF(AND(H698&gt;=2000,H698&lt;3000,I698&lt;Barem!$M$26),H698/1500,IF(AND(H698&gt;=3000,I698&lt;Barem!$M$27),H698/1500,0))))))),IF(AND(H698&gt;=200,H698&lt;500,I698&lt;Barem!$N$21),H698/1500,IF(AND(H698&gt;=500,H698&lt;750,I698&lt;Barem!$N$22),H698/1500,IF(AND(H698&gt;=750,H698&lt;1000,I698&lt;Barem!$N$23),H698/1500,IF(AND(H698&gt;=1000,H698&lt;1500,I698&lt;Barem!$N$24),H698/1500,IF(AND(H698&gt;=1500,H698&lt;2000,I698&lt;Barem!$N$25),H698/1500,IF(AND(H698&gt;=2000,H698&lt;3000,I698&lt;Barem!$N$26),H698/1500,IF(AND(H698&gt;=3000,I698&lt;Barem!$N$27),H698/1500,0))))))))</f>
        <v>0</v>
      </c>
      <c r="R698" s="19">
        <f>IF(D698&gt;21,VLOOKUP(D698,Barem!$S$1:$T$141,2,1),0)</f>
        <v>0</v>
      </c>
      <c r="S698" s="102">
        <f>IF(D698&lt;1,0,IF(B698="F",VLOOKUP(I698,Barem!$W$2:$Y$13,2,1),VLOOKUP(I698,Barem!$W$14:$Y$25,2,1)))</f>
        <v>0</v>
      </c>
      <c r="T698" s="19">
        <f>VLOOKUP(A698,Participanti!A:C,3,0)</f>
        <v>0</v>
      </c>
      <c r="U698" s="17">
        <f t="shared" si="120"/>
        <v>2.8824999999999998</v>
      </c>
      <c r="V698" s="49"/>
      <c r="W698" s="146"/>
      <c r="X698" s="104">
        <f t="shared" si="108"/>
        <v>5</v>
      </c>
      <c r="Y698" s="63">
        <f t="shared" si="109"/>
        <v>1</v>
      </c>
      <c r="Z698" s="103" t="str">
        <f>VLOOKUP(A698,Participanti!A:E,5,0)</f>
        <v>Bronze</v>
      </c>
    </row>
    <row r="699" spans="1:26" x14ac:dyDescent="0.2">
      <c r="A699" s="42" t="s">
        <v>347</v>
      </c>
      <c r="B699" s="1" t="str">
        <f>VLOOKUP(A699,Participanti!A:B,2,0)</f>
        <v>M</v>
      </c>
      <c r="C699" s="61">
        <v>12</v>
      </c>
      <c r="D699" s="43">
        <v>13.1</v>
      </c>
      <c r="E699" s="44">
        <v>4.3321759259259261E-2</v>
      </c>
      <c r="F699" s="44">
        <v>4.6168981481481484E-2</v>
      </c>
      <c r="G699" s="59">
        <f t="shared" si="110"/>
        <v>4.4745370370370373E-2</v>
      </c>
      <c r="H699" s="45">
        <v>15</v>
      </c>
      <c r="I699" s="11">
        <f t="shared" si="121"/>
        <v>3.4156771275091887E-3</v>
      </c>
      <c r="J699" s="31">
        <f t="shared" si="122"/>
        <v>3.1190476190476186</v>
      </c>
      <c r="K699" s="31">
        <f>IF(J699=0,0,IF(B699="F",VLOOKUP(I699,Barem!$G$2:$H$16,2,1),VLOOKUP(I699,Barem!$G$17:$H$31,2,1)))</f>
        <v>4</v>
      </c>
      <c r="L699" s="43">
        <v>1.75</v>
      </c>
      <c r="M699" s="93" t="s">
        <v>80</v>
      </c>
      <c r="N699" s="10">
        <f t="shared" si="114"/>
        <v>0.25</v>
      </c>
      <c r="O699" s="10">
        <f t="shared" si="114"/>
        <v>0.5</v>
      </c>
      <c r="P699" s="10">
        <f t="shared" si="114"/>
        <v>0.25</v>
      </c>
      <c r="Q699" s="33">
        <f>IF(B699="M",IF(AND(H699&gt;=200,H699&lt;500,I699&lt;Barem!$M$21),H699/1500,IF(AND(H699&gt;=500,H699&lt;750,I699&lt;Barem!$M$22),H699/1500,IF(AND(H699&gt;=750,H699&lt;1000,I699&lt;Barem!$M$23),H699/1500,IF(AND(H699&gt;=1000,H699&lt;1500,I699&lt;Barem!$M$24),H699/1500,IF(AND(H699&gt;=1500,H699&lt;2000,I699&lt;Barem!$M$25),H699/1500,IF(AND(H699&gt;=2000,H699&lt;3000,I699&lt;Barem!$M$26),H699/1500,IF(AND(H699&gt;=3000,I699&lt;Barem!$M$27),H699/1500,0))))))),IF(AND(H699&gt;=200,H699&lt;500,I699&lt;Barem!$N$21),H699/1500,IF(AND(H699&gt;=500,H699&lt;750,I699&lt;Barem!$N$22),H699/1500,IF(AND(H699&gt;=750,H699&lt;1000,I699&lt;Barem!$N$23),H699/1500,IF(AND(H699&gt;=1000,H699&lt;1500,I699&lt;Barem!$N$24),H699/1500,IF(AND(H699&gt;=1500,H699&lt;2000,I699&lt;Barem!$N$25),H699/1500,IF(AND(H699&gt;=2000,H699&lt;3000,I699&lt;Barem!$N$26),H699/1500,IF(AND(H699&gt;=3000,I699&lt;Barem!$N$27),H699/1500,0))))))))</f>
        <v>0</v>
      </c>
      <c r="R699" s="19">
        <f>IF(D699&gt;21,VLOOKUP(D699,Barem!$S$1:$T$141,2,1),0)</f>
        <v>0</v>
      </c>
      <c r="S699" s="102">
        <f>IF(D699&lt;1,0,IF(B699="F",VLOOKUP(I699,Barem!$W$2:$Y$13,2,1),VLOOKUP(I699,Barem!$W$14:$Y$25,2,1)))</f>
        <v>0</v>
      </c>
      <c r="T699" s="19">
        <f>VLOOKUP(A699,Participanti!A:C,3,0)</f>
        <v>0</v>
      </c>
      <c r="U699" s="17">
        <f t="shared" si="120"/>
        <v>3.2172619047619047</v>
      </c>
      <c r="V699" s="49"/>
      <c r="W699" s="146"/>
      <c r="X699" s="104">
        <f t="shared" si="108"/>
        <v>5</v>
      </c>
      <c r="Y699" s="63">
        <f t="shared" si="109"/>
        <v>1</v>
      </c>
      <c r="Z699" s="103" t="str">
        <f>VLOOKUP(A699,Participanti!A:E,5,0)</f>
        <v>Bronze</v>
      </c>
    </row>
    <row r="700" spans="1:26" x14ac:dyDescent="0.2">
      <c r="A700" s="42" t="s">
        <v>523</v>
      </c>
      <c r="B700" s="1" t="str">
        <f>VLOOKUP(A700,Participanti!A:B,2,0)</f>
        <v>M</v>
      </c>
      <c r="C700" s="61">
        <v>12</v>
      </c>
      <c r="D700" s="43">
        <v>21.34</v>
      </c>
      <c r="E700" s="44">
        <v>9.2696759259259257E-2</v>
      </c>
      <c r="F700" s="44">
        <v>9.7094907407407408E-2</v>
      </c>
      <c r="G700" s="59">
        <f t="shared" si="110"/>
        <v>9.4895833333333332E-2</v>
      </c>
      <c r="H700" s="45">
        <v>711</v>
      </c>
      <c r="I700" s="11">
        <f t="shared" si="121"/>
        <v>4.4468525460793504E-3</v>
      </c>
      <c r="J700" s="31">
        <f t="shared" si="122"/>
        <v>5</v>
      </c>
      <c r="K700" s="31">
        <f>IF(J700=0,0,IF(B700="F",VLOOKUP(I700,Barem!$G$2:$H$16,2,1),VLOOKUP(I700,Barem!$G$17:$H$31,2,1)))</f>
        <v>2</v>
      </c>
      <c r="L700" s="43">
        <v>0</v>
      </c>
      <c r="M700" s="93" t="s">
        <v>82</v>
      </c>
      <c r="N700" s="10">
        <f t="shared" si="114"/>
        <v>0.5</v>
      </c>
      <c r="O700" s="10">
        <f t="shared" si="114"/>
        <v>0.25</v>
      </c>
      <c r="P700" s="10">
        <f t="shared" si="114"/>
        <v>0.25</v>
      </c>
      <c r="Q700" s="33">
        <f>IF(B700="M",IF(AND(H700&gt;=200,H700&lt;500,I700&lt;Barem!$M$21),H700/1500,IF(AND(H700&gt;=500,H700&lt;750,I700&lt;Barem!$M$22),H700/1500,IF(AND(H700&gt;=750,H700&lt;1000,I700&lt;Barem!$M$23),H700/1500,IF(AND(H700&gt;=1000,H700&lt;1500,I700&lt;Barem!$M$24),H700/1500,IF(AND(H700&gt;=1500,H700&lt;2000,I700&lt;Barem!$M$25),H700/1500,IF(AND(H700&gt;=2000,H700&lt;3000,I700&lt;Barem!$M$26),H700/1500,IF(AND(H700&gt;=3000,I700&lt;Barem!$M$27),H700/1500,0))))))),IF(AND(H700&gt;=200,H700&lt;500,I700&lt;Barem!$N$21),H700/1500,IF(AND(H700&gt;=500,H700&lt;750,I700&lt;Barem!$N$22),H700/1500,IF(AND(H700&gt;=750,H700&lt;1000,I700&lt;Barem!$N$23),H700/1500,IF(AND(H700&gt;=1000,H700&lt;1500,I700&lt;Barem!$N$24),H700/1500,IF(AND(H700&gt;=1500,H700&lt;2000,I700&lt;Barem!$N$25),H700/1500,IF(AND(H700&gt;=2000,H700&lt;3000,I700&lt;Barem!$N$26),H700/1500,IF(AND(H700&gt;=3000,I700&lt;Barem!$N$27),H700/1500,0))))))))</f>
        <v>0.47399999999999998</v>
      </c>
      <c r="R700" s="19">
        <f>IF(D700&gt;21,VLOOKUP(D700,Barem!$S$1:$T$141,2,1),0)</f>
        <v>0</v>
      </c>
      <c r="S700" s="102">
        <f>IF(D700&lt;1,0,IF(B700="F",VLOOKUP(I700,Barem!$W$2:$Y$13,2,1),VLOOKUP(I700,Barem!$W$14:$Y$25,2,1)))</f>
        <v>0</v>
      </c>
      <c r="T700" s="19">
        <f>VLOOKUP(A700,Participanti!A:C,3,0)</f>
        <v>0</v>
      </c>
      <c r="U700" s="17">
        <f t="shared" si="120"/>
        <v>3.4740000000000002</v>
      </c>
      <c r="V700" s="49"/>
      <c r="W700" s="146"/>
      <c r="X700" s="104">
        <f t="shared" si="108"/>
        <v>5</v>
      </c>
      <c r="Y700" s="63">
        <f t="shared" si="109"/>
        <v>1</v>
      </c>
      <c r="Z700" s="103" t="str">
        <f>VLOOKUP(A700,Participanti!A:E,5,0)</f>
        <v>Bronze</v>
      </c>
    </row>
    <row r="701" spans="1:26" x14ac:dyDescent="0.2">
      <c r="A701" s="42" t="s">
        <v>468</v>
      </c>
      <c r="B701" s="1" t="str">
        <f>VLOOKUP(A701,Participanti!A:B,2,0)</f>
        <v>M</v>
      </c>
      <c r="C701" s="61">
        <v>12</v>
      </c>
      <c r="D701" s="43">
        <v>7.08</v>
      </c>
      <c r="E701" s="44">
        <v>2.4814814814814814E-2</v>
      </c>
      <c r="F701" s="44">
        <v>2.4814814814814814E-2</v>
      </c>
      <c r="G701" s="59">
        <f t="shared" si="110"/>
        <v>2.4814814814814814E-2</v>
      </c>
      <c r="H701" s="45">
        <v>3</v>
      </c>
      <c r="I701" s="11">
        <f t="shared" si="121"/>
        <v>3.5049173467252563E-3</v>
      </c>
      <c r="J701" s="31">
        <f t="shared" si="122"/>
        <v>1.6857142857142857</v>
      </c>
      <c r="K701" s="31">
        <f>IF(J701=0,0,IF(B701="F",VLOOKUP(I701,Barem!$G$2:$H$16,2,1),VLOOKUP(I701,Barem!$G$17:$H$31,2,1)))</f>
        <v>3.75</v>
      </c>
      <c r="L701" s="43">
        <v>1.75</v>
      </c>
      <c r="M701" s="93" t="s">
        <v>80</v>
      </c>
      <c r="N701" s="10">
        <f t="shared" si="114"/>
        <v>0.25</v>
      </c>
      <c r="O701" s="10">
        <f t="shared" si="114"/>
        <v>0.5</v>
      </c>
      <c r="P701" s="10">
        <f t="shared" si="114"/>
        <v>0.25</v>
      </c>
      <c r="Q701" s="33">
        <f>IF(B701="M",IF(AND(H701&gt;=200,H701&lt;500,I701&lt;Barem!$M$21),H701/1500,IF(AND(H701&gt;=500,H701&lt;750,I701&lt;Barem!$M$22),H701/1500,IF(AND(H701&gt;=750,H701&lt;1000,I701&lt;Barem!$M$23),H701/1500,IF(AND(H701&gt;=1000,H701&lt;1500,I701&lt;Barem!$M$24),H701/1500,IF(AND(H701&gt;=1500,H701&lt;2000,I701&lt;Barem!$M$25),H701/1500,IF(AND(H701&gt;=2000,H701&lt;3000,I701&lt;Barem!$M$26),H701/1500,IF(AND(H701&gt;=3000,I701&lt;Barem!$M$27),H701/1500,0))))))),IF(AND(H701&gt;=200,H701&lt;500,I701&lt;Barem!$N$21),H701/1500,IF(AND(H701&gt;=500,H701&lt;750,I701&lt;Barem!$N$22),H701/1500,IF(AND(H701&gt;=750,H701&lt;1000,I701&lt;Barem!$N$23),H701/1500,IF(AND(H701&gt;=1000,H701&lt;1500,I701&lt;Barem!$N$24),H701/1500,IF(AND(H701&gt;=1500,H701&lt;2000,I701&lt;Barem!$N$25),H701/1500,IF(AND(H701&gt;=2000,H701&lt;3000,I701&lt;Barem!$N$26),H701/1500,IF(AND(H701&gt;=3000,I701&lt;Barem!$N$27),H701/1500,0))))))))</f>
        <v>0</v>
      </c>
      <c r="R701" s="19">
        <f>IF(D701&gt;21,VLOOKUP(D701,Barem!$S$1:$T$141,2,1),0)</f>
        <v>0</v>
      </c>
      <c r="S701" s="102">
        <f>IF(D701&lt;1,0,IF(B701="F",VLOOKUP(I701,Barem!$W$2:$Y$13,2,1),VLOOKUP(I701,Barem!$W$14:$Y$25,2,1)))</f>
        <v>0</v>
      </c>
      <c r="T701" s="19">
        <f>VLOOKUP(A701,Participanti!A:C,3,0)</f>
        <v>0</v>
      </c>
      <c r="U701" s="17">
        <f t="shared" si="120"/>
        <v>2.7339285714285713</v>
      </c>
      <c r="V701" s="49"/>
      <c r="W701" s="146"/>
      <c r="X701" s="104">
        <f t="shared" si="108"/>
        <v>5</v>
      </c>
      <c r="Y701" s="63">
        <f t="shared" si="109"/>
        <v>1</v>
      </c>
      <c r="Z701" s="103" t="str">
        <f>VLOOKUP(A701,Participanti!A:E,5,0)</f>
        <v>Bronze</v>
      </c>
    </row>
    <row r="702" spans="1:26" x14ac:dyDescent="0.2">
      <c r="A702" s="42" t="s">
        <v>250</v>
      </c>
      <c r="B702" s="1" t="str">
        <f>VLOOKUP(A702,Participanti!A:B,2,0)</f>
        <v>F</v>
      </c>
      <c r="C702" s="61">
        <v>12</v>
      </c>
      <c r="D702" s="43">
        <v>8.01</v>
      </c>
      <c r="E702" s="44">
        <v>3.3136574074074075E-2</v>
      </c>
      <c r="F702" s="44">
        <v>3.3460648148148149E-2</v>
      </c>
      <c r="G702" s="59">
        <f t="shared" si="110"/>
        <v>3.3298611111111112E-2</v>
      </c>
      <c r="H702" s="45">
        <v>47</v>
      </c>
      <c r="I702" s="11">
        <f t="shared" si="121"/>
        <v>4.1571299764183662E-3</v>
      </c>
      <c r="J702" s="31">
        <f t="shared" si="122"/>
        <v>2.0024999999999999</v>
      </c>
      <c r="K702" s="31">
        <f>IF(J702=0,0,IF(B702="F",VLOOKUP(I702,Barem!$G$2:$H$16,2,1),VLOOKUP(I702,Barem!$G$17:$H$31,2,1)))</f>
        <v>3.5</v>
      </c>
      <c r="L702" s="43">
        <v>0.75</v>
      </c>
      <c r="M702" s="93" t="s">
        <v>80</v>
      </c>
      <c r="N702" s="10">
        <f t="shared" ref="N702:P724" si="123">IF($M702=N$1,50%,25%)</f>
        <v>0.25</v>
      </c>
      <c r="O702" s="10">
        <f t="shared" si="123"/>
        <v>0.5</v>
      </c>
      <c r="P702" s="10">
        <f t="shared" si="123"/>
        <v>0.25</v>
      </c>
      <c r="Q702" s="33">
        <f>IF(B702="M",IF(AND(H702&gt;=200,H702&lt;500,I702&lt;Barem!$M$21),H702/1500,IF(AND(H702&gt;=500,H702&lt;750,I702&lt;Barem!$M$22),H702/1500,IF(AND(H702&gt;=750,H702&lt;1000,I702&lt;Barem!$M$23),H702/1500,IF(AND(H702&gt;=1000,H702&lt;1500,I702&lt;Barem!$M$24),H702/1500,IF(AND(H702&gt;=1500,H702&lt;2000,I702&lt;Barem!$M$25),H702/1500,IF(AND(H702&gt;=2000,H702&lt;3000,I702&lt;Barem!$M$26),H702/1500,IF(AND(H702&gt;=3000,I702&lt;Barem!$M$27),H702/1500,0))))))),IF(AND(H702&gt;=200,H702&lt;500,I702&lt;Barem!$N$21),H702/1500,IF(AND(H702&gt;=500,H702&lt;750,I702&lt;Barem!$N$22),H702/1500,IF(AND(H702&gt;=750,H702&lt;1000,I702&lt;Barem!$N$23),H702/1500,IF(AND(H702&gt;=1000,H702&lt;1500,I702&lt;Barem!$N$24),H702/1500,IF(AND(H702&gt;=1500,H702&lt;2000,I702&lt;Barem!$N$25),H702/1500,IF(AND(H702&gt;=2000,H702&lt;3000,I702&lt;Barem!$N$26),H702/1500,IF(AND(H702&gt;=3000,I702&lt;Barem!$N$27),H702/1500,0))))))))</f>
        <v>0</v>
      </c>
      <c r="R702" s="19">
        <f>IF(D702&gt;21,VLOOKUP(D702,Barem!$S$1:$T$141,2,1),0)</f>
        <v>0</v>
      </c>
      <c r="S702" s="102">
        <f>IF(D702&lt;1,0,IF(B702="F",VLOOKUP(I702,Barem!$W$2:$Y$13,2,1),VLOOKUP(I702,Barem!$W$14:$Y$25,2,1)))</f>
        <v>0</v>
      </c>
      <c r="T702" s="19">
        <f>VLOOKUP(A702,Participanti!A:C,3,0)</f>
        <v>0</v>
      </c>
      <c r="U702" s="17">
        <f t="shared" si="120"/>
        <v>2.4381249999999999</v>
      </c>
      <c r="V702" s="49"/>
      <c r="W702" s="146"/>
      <c r="X702" s="104">
        <f t="shared" si="108"/>
        <v>5</v>
      </c>
      <c r="Y702" s="63">
        <f t="shared" si="109"/>
        <v>1</v>
      </c>
      <c r="Z702" s="103" t="str">
        <f>VLOOKUP(A702,Participanti!A:E,5,0)</f>
        <v>Bronze</v>
      </c>
    </row>
    <row r="703" spans="1:26" x14ac:dyDescent="0.2">
      <c r="A703" s="42" t="s">
        <v>53</v>
      </c>
      <c r="B703" s="1" t="str">
        <f>VLOOKUP(A703,Participanti!A:B,2,0)</f>
        <v>M</v>
      </c>
      <c r="C703" s="61">
        <v>12</v>
      </c>
      <c r="D703" s="43">
        <v>19.829999999999998</v>
      </c>
      <c r="E703" s="44">
        <v>7.5162037037037041E-2</v>
      </c>
      <c r="F703" s="44">
        <v>7.7662037037037043E-2</v>
      </c>
      <c r="G703" s="59">
        <f t="shared" si="110"/>
        <v>7.6412037037037042E-2</v>
      </c>
      <c r="H703" s="45">
        <v>37</v>
      </c>
      <c r="I703" s="11">
        <f t="shared" si="121"/>
        <v>3.8533553725182577E-3</v>
      </c>
      <c r="J703" s="31">
        <f t="shared" si="122"/>
        <v>4.7214285714285706</v>
      </c>
      <c r="K703" s="31">
        <f>IF(J703=0,0,IF(B703="F",VLOOKUP(I703,Barem!$G$2:$H$16,2,1),VLOOKUP(I703,Barem!$G$17:$H$31,2,1)))</f>
        <v>3.25</v>
      </c>
      <c r="L703" s="43">
        <v>5</v>
      </c>
      <c r="M703" s="93" t="s">
        <v>83</v>
      </c>
      <c r="N703" s="10">
        <f t="shared" si="123"/>
        <v>0.25</v>
      </c>
      <c r="O703" s="10">
        <f t="shared" si="123"/>
        <v>0.25</v>
      </c>
      <c r="P703" s="10">
        <f t="shared" si="123"/>
        <v>0.5</v>
      </c>
      <c r="Q703" s="33">
        <f>IF(B703="M",IF(AND(H703&gt;=200,H703&lt;500,I703&lt;Barem!$M$21),H703/1500,IF(AND(H703&gt;=500,H703&lt;750,I703&lt;Barem!$M$22),H703/1500,IF(AND(H703&gt;=750,H703&lt;1000,I703&lt;Barem!$M$23),H703/1500,IF(AND(H703&gt;=1000,H703&lt;1500,I703&lt;Barem!$M$24),H703/1500,IF(AND(H703&gt;=1500,H703&lt;2000,I703&lt;Barem!$M$25),H703/1500,IF(AND(H703&gt;=2000,H703&lt;3000,I703&lt;Barem!$M$26),H703/1500,IF(AND(H703&gt;=3000,I703&lt;Barem!$M$27),H703/1500,0))))))),IF(AND(H703&gt;=200,H703&lt;500,I703&lt;Barem!$N$21),H703/1500,IF(AND(H703&gt;=500,H703&lt;750,I703&lt;Barem!$N$22),H703/1500,IF(AND(H703&gt;=750,H703&lt;1000,I703&lt;Barem!$N$23),H703/1500,IF(AND(H703&gt;=1000,H703&lt;1500,I703&lt;Barem!$N$24),H703/1500,IF(AND(H703&gt;=1500,H703&lt;2000,I703&lt;Barem!$N$25),H703/1500,IF(AND(H703&gt;=2000,H703&lt;3000,I703&lt;Barem!$N$26),H703/1500,IF(AND(H703&gt;=3000,I703&lt;Barem!$N$27),H703/1500,0))))))))</f>
        <v>0</v>
      </c>
      <c r="R703" s="19">
        <f>IF(D703&gt;21,VLOOKUP(D703,Barem!$S$1:$T$141,2,1),0)</f>
        <v>0</v>
      </c>
      <c r="S703" s="102">
        <f>IF(D703&lt;1,0,IF(B703="F",VLOOKUP(I703,Barem!$W$2:$Y$13,2,1),VLOOKUP(I703,Barem!$W$14:$Y$25,2,1)))</f>
        <v>0</v>
      </c>
      <c r="T703" s="19">
        <f>VLOOKUP(A703,Participanti!A:C,3,0)</f>
        <v>0</v>
      </c>
      <c r="U703" s="17">
        <f t="shared" si="120"/>
        <v>4.4928571428571429</v>
      </c>
      <c r="V703" s="49"/>
      <c r="W703" s="146"/>
      <c r="X703" s="104">
        <f t="shared" si="108"/>
        <v>5</v>
      </c>
      <c r="Y703" s="63">
        <f t="shared" si="109"/>
        <v>1</v>
      </c>
      <c r="Z703" s="103" t="str">
        <f>VLOOKUP(A703,Participanti!A:E,5,0)</f>
        <v>Bronze</v>
      </c>
    </row>
    <row r="704" spans="1:26" x14ac:dyDescent="0.2">
      <c r="A704" s="42" t="s">
        <v>274</v>
      </c>
      <c r="B704" s="1" t="str">
        <f>VLOOKUP(A704,Participanti!A:B,2,0)</f>
        <v>M</v>
      </c>
      <c r="C704" s="61">
        <v>12</v>
      </c>
      <c r="D704" s="43">
        <v>10.06</v>
      </c>
      <c r="E704" s="44">
        <v>5.2662037037037035E-2</v>
      </c>
      <c r="F704" s="44">
        <v>6.5324074074074076E-2</v>
      </c>
      <c r="G704" s="59">
        <f t="shared" si="110"/>
        <v>5.8993055555555556E-2</v>
      </c>
      <c r="H704" s="45">
        <v>144</v>
      </c>
      <c r="I704" s="11">
        <f t="shared" si="121"/>
        <v>5.8641208305721228E-3</v>
      </c>
      <c r="J704" s="31">
        <f t="shared" si="122"/>
        <v>2.3952380952380952</v>
      </c>
      <c r="K704" s="31">
        <f>IF(J704=0,0,IF(B704="F",VLOOKUP(I704,Barem!$G$2:$H$16,2,1),VLOOKUP(I704,Barem!$G$17:$H$31,2,1)))</f>
        <v>0</v>
      </c>
      <c r="L704" s="43">
        <v>3</v>
      </c>
      <c r="M704" s="93" t="s">
        <v>80</v>
      </c>
      <c r="N704" s="10">
        <f t="shared" si="123"/>
        <v>0.25</v>
      </c>
      <c r="O704" s="10">
        <f t="shared" si="123"/>
        <v>0.5</v>
      </c>
      <c r="P704" s="10">
        <f t="shared" si="123"/>
        <v>0.25</v>
      </c>
      <c r="Q704" s="33">
        <f>IF(B704="M",IF(AND(H704&gt;=200,H704&lt;500,I704&lt;Barem!$M$21),H704/1500,IF(AND(H704&gt;=500,H704&lt;750,I704&lt;Barem!$M$22),H704/1500,IF(AND(H704&gt;=750,H704&lt;1000,I704&lt;Barem!$M$23),H704/1500,IF(AND(H704&gt;=1000,H704&lt;1500,I704&lt;Barem!$M$24),H704/1500,IF(AND(H704&gt;=1500,H704&lt;2000,I704&lt;Barem!$M$25),H704/1500,IF(AND(H704&gt;=2000,H704&lt;3000,I704&lt;Barem!$M$26),H704/1500,IF(AND(H704&gt;=3000,I704&lt;Barem!$M$27),H704/1500,0))))))),IF(AND(H704&gt;=200,H704&lt;500,I704&lt;Barem!$N$21),H704/1500,IF(AND(H704&gt;=500,H704&lt;750,I704&lt;Barem!$N$22),H704/1500,IF(AND(H704&gt;=750,H704&lt;1000,I704&lt;Barem!$N$23),H704/1500,IF(AND(H704&gt;=1000,H704&lt;1500,I704&lt;Barem!$N$24),H704/1500,IF(AND(H704&gt;=1500,H704&lt;2000,I704&lt;Barem!$N$25),H704/1500,IF(AND(H704&gt;=2000,H704&lt;3000,I704&lt;Barem!$N$26),H704/1500,IF(AND(H704&gt;=3000,I704&lt;Barem!$N$27),H704/1500,0))))))))</f>
        <v>0</v>
      </c>
      <c r="R704" s="19">
        <f>IF(D704&gt;21,VLOOKUP(D704,Barem!$S$1:$T$141,2,1),0)</f>
        <v>0</v>
      </c>
      <c r="S704" s="102">
        <f>IF(D704&lt;1,0,IF(B704="F",VLOOKUP(I704,Barem!$W$2:$Y$13,2,1),VLOOKUP(I704,Barem!$W$14:$Y$25,2,1)))</f>
        <v>0</v>
      </c>
      <c r="T704" s="19">
        <f>VLOOKUP(A704,Participanti!A:C,3,0)</f>
        <v>0.4</v>
      </c>
      <c r="U704" s="17">
        <f t="shared" ref="U704:U720" si="124">IF(H704&lt;0,0,J704*N704+K704*O704+L704*P704+Q704+R704+S704+T704)</f>
        <v>1.7488095238095238</v>
      </c>
      <c r="V704" s="49"/>
      <c r="W704" s="146"/>
      <c r="X704" s="104">
        <f t="shared" si="108"/>
        <v>3</v>
      </c>
      <c r="Y704" s="63">
        <f t="shared" si="109"/>
        <v>1</v>
      </c>
      <c r="Z704" s="103" t="str">
        <f>VLOOKUP(A704,Participanti!A:E,5,0)</f>
        <v>Bronze</v>
      </c>
    </row>
    <row r="705" spans="1:26" x14ac:dyDescent="0.2">
      <c r="A705" s="42" t="s">
        <v>279</v>
      </c>
      <c r="B705" s="1" t="str">
        <f>VLOOKUP(A705,Participanti!A:B,2,0)</f>
        <v>F</v>
      </c>
      <c r="C705" s="61">
        <v>12</v>
      </c>
      <c r="D705" s="43">
        <v>12.88</v>
      </c>
      <c r="E705" s="44">
        <v>5.7407407407407407E-2</v>
      </c>
      <c r="F705" s="44">
        <v>6.9050925925925932E-2</v>
      </c>
      <c r="G705" s="59">
        <f t="shared" si="110"/>
        <v>6.322916666666667E-2</v>
      </c>
      <c r="H705" s="45">
        <v>414</v>
      </c>
      <c r="I705" s="11">
        <f t="shared" ref="I705:I713" si="125">G705/D705</f>
        <v>4.909096790890269E-3</v>
      </c>
      <c r="J705" s="31">
        <f t="shared" ref="J705:J713" si="126">IF(B705="F",IF(D705&lt;2.5,0,IF(D705&gt;19.99,5,D705/4)),IF(D705&lt;3,0, IF(D705&gt;20.99,5,D705/4.2)))</f>
        <v>3.22</v>
      </c>
      <c r="K705" s="31">
        <f>IF(J705=0,0,IF(B705="F",VLOOKUP(I705,Barem!$G$2:$H$16,2,1),VLOOKUP(I705,Barem!$G$17:$H$31,2,1)))</f>
        <v>1.5</v>
      </c>
      <c r="L705" s="43">
        <v>0.5</v>
      </c>
      <c r="M705" s="93" t="s">
        <v>80</v>
      </c>
      <c r="N705" s="10">
        <f t="shared" si="123"/>
        <v>0.25</v>
      </c>
      <c r="O705" s="10">
        <f t="shared" si="123"/>
        <v>0.5</v>
      </c>
      <c r="P705" s="10">
        <f t="shared" si="123"/>
        <v>0.25</v>
      </c>
      <c r="Q705" s="33">
        <f>IF(B705="M",IF(AND(H705&gt;=200,H705&lt;500,I705&lt;Barem!$M$21),H705/1500,IF(AND(H705&gt;=500,H705&lt;750,I705&lt;Barem!$M$22),H705/1500,IF(AND(H705&gt;=750,H705&lt;1000,I705&lt;Barem!$M$23),H705/1500,IF(AND(H705&gt;=1000,H705&lt;1500,I705&lt;Barem!$M$24),H705/1500,IF(AND(H705&gt;=1500,H705&lt;2000,I705&lt;Barem!$M$25),H705/1500,IF(AND(H705&gt;=2000,H705&lt;3000,I705&lt;Barem!$M$26),H705/1500,IF(AND(H705&gt;=3000,I705&lt;Barem!$M$27),H705/1500,0))))))),IF(AND(H705&gt;=200,H705&lt;500,I705&lt;Barem!$N$21),H705/1500,IF(AND(H705&gt;=500,H705&lt;750,I705&lt;Barem!$N$22),H705/1500,IF(AND(H705&gt;=750,H705&lt;1000,I705&lt;Barem!$N$23),H705/1500,IF(AND(H705&gt;=1000,H705&lt;1500,I705&lt;Barem!$N$24),H705/1500,IF(AND(H705&gt;=1500,H705&lt;2000,I705&lt;Barem!$N$25),H705/1500,IF(AND(H705&gt;=2000,H705&lt;3000,I705&lt;Barem!$N$26),H705/1500,IF(AND(H705&gt;=3000,I705&lt;Barem!$N$27),H705/1500,0))))))))</f>
        <v>0.27600000000000002</v>
      </c>
      <c r="R705" s="19">
        <f>IF(D705&gt;21,VLOOKUP(D705,Barem!$S$1:$T$141,2,1),0)</f>
        <v>0</v>
      </c>
      <c r="S705" s="102">
        <f>IF(D705&lt;1,0,IF(B705="F",VLOOKUP(I705,Barem!$W$2:$Y$13,2,1),VLOOKUP(I705,Barem!$W$14:$Y$25,2,1)))</f>
        <v>0</v>
      </c>
      <c r="T705" s="19">
        <f>VLOOKUP(A705,Participanti!A:C,3,0)</f>
        <v>0</v>
      </c>
      <c r="U705" s="17">
        <f t="shared" si="124"/>
        <v>1.9560000000000002</v>
      </c>
      <c r="V705" s="49"/>
      <c r="W705" s="146"/>
      <c r="X705" s="104">
        <f t="shared" si="108"/>
        <v>5</v>
      </c>
      <c r="Y705" s="63">
        <f t="shared" si="109"/>
        <v>1</v>
      </c>
      <c r="Z705" s="103" t="str">
        <f>VLOOKUP(A705,Participanti!A:E,5,0)</f>
        <v>Bronze</v>
      </c>
    </row>
    <row r="706" spans="1:26" x14ac:dyDescent="0.2">
      <c r="A706" s="42" t="s">
        <v>493</v>
      </c>
      <c r="B706" s="1" t="str">
        <f>VLOOKUP(A706,Participanti!A:B,2,0)</f>
        <v>F</v>
      </c>
      <c r="C706" s="61">
        <v>12</v>
      </c>
      <c r="D706" s="43">
        <v>21.45</v>
      </c>
      <c r="E706" s="44">
        <v>8.1782407407407401E-2</v>
      </c>
      <c r="F706" s="44">
        <v>8.1828703703703709E-2</v>
      </c>
      <c r="G706" s="59">
        <f t="shared" si="110"/>
        <v>8.1805555555555548E-2</v>
      </c>
      <c r="H706" s="45">
        <v>46</v>
      </c>
      <c r="I706" s="11">
        <f t="shared" si="125"/>
        <v>3.8137788137788137E-3</v>
      </c>
      <c r="J706" s="31">
        <f t="shared" si="126"/>
        <v>5</v>
      </c>
      <c r="K706" s="31">
        <f>IF(J706=0,0,IF(B706="F",VLOOKUP(I706,Barem!$G$2:$H$16,2,1),VLOOKUP(I706,Barem!$G$17:$H$31,2,1)))</f>
        <v>4</v>
      </c>
      <c r="L706" s="43">
        <v>2.25</v>
      </c>
      <c r="M706" s="93" t="s">
        <v>80</v>
      </c>
      <c r="N706" s="10">
        <f t="shared" si="123"/>
        <v>0.25</v>
      </c>
      <c r="O706" s="10">
        <f t="shared" si="123"/>
        <v>0.5</v>
      </c>
      <c r="P706" s="10">
        <f t="shared" si="123"/>
        <v>0.25</v>
      </c>
      <c r="Q706" s="33">
        <f>IF(B706="M",IF(AND(H706&gt;=200,H706&lt;500,I706&lt;Barem!$M$21),H706/1500,IF(AND(H706&gt;=500,H706&lt;750,I706&lt;Barem!$M$22),H706/1500,IF(AND(H706&gt;=750,H706&lt;1000,I706&lt;Barem!$M$23),H706/1500,IF(AND(H706&gt;=1000,H706&lt;1500,I706&lt;Barem!$M$24),H706/1500,IF(AND(H706&gt;=1500,H706&lt;2000,I706&lt;Barem!$M$25),H706/1500,IF(AND(H706&gt;=2000,H706&lt;3000,I706&lt;Barem!$M$26),H706/1500,IF(AND(H706&gt;=3000,I706&lt;Barem!$M$27),H706/1500,0))))))),IF(AND(H706&gt;=200,H706&lt;500,I706&lt;Barem!$N$21),H706/1500,IF(AND(H706&gt;=500,H706&lt;750,I706&lt;Barem!$N$22),H706/1500,IF(AND(H706&gt;=750,H706&lt;1000,I706&lt;Barem!$N$23),H706/1500,IF(AND(H706&gt;=1000,H706&lt;1500,I706&lt;Barem!$N$24),H706/1500,IF(AND(H706&gt;=1500,H706&lt;2000,I706&lt;Barem!$N$25),H706/1500,IF(AND(H706&gt;=2000,H706&lt;3000,I706&lt;Barem!$N$26),H706/1500,IF(AND(H706&gt;=3000,I706&lt;Barem!$N$27),H706/1500,0))))))))</f>
        <v>0</v>
      </c>
      <c r="R706" s="19">
        <f>IF(D706&gt;21,VLOOKUP(D706,Barem!$S$1:$T$141,2,1),0)</f>
        <v>0</v>
      </c>
      <c r="S706" s="102">
        <f>IF(D706&lt;1,0,IF(B706="F",VLOOKUP(I706,Barem!$W$2:$Y$13,2,1),VLOOKUP(I706,Barem!$W$14:$Y$25,2,1)))</f>
        <v>0</v>
      </c>
      <c r="T706" s="19">
        <f>VLOOKUP(A706,Participanti!A:C,3,0)</f>
        <v>0</v>
      </c>
      <c r="U706" s="17">
        <f t="shared" si="124"/>
        <v>3.8125</v>
      </c>
      <c r="V706" s="49"/>
      <c r="W706" s="146"/>
      <c r="X706" s="104">
        <f t="shared" ref="X706:X769" si="127">COUNTIFS(A:A,A706,M:M,M706)</f>
        <v>5</v>
      </c>
      <c r="Y706" s="63">
        <f t="shared" ref="Y706:Y769" si="128">COUNTIFS(A:A,A706,C:C,C706)</f>
        <v>1</v>
      </c>
      <c r="Z706" s="103" t="str">
        <f>VLOOKUP(A706,Participanti!A:E,5,0)</f>
        <v>Bronze</v>
      </c>
    </row>
    <row r="707" spans="1:26" x14ac:dyDescent="0.2">
      <c r="A707" s="209" t="s">
        <v>391</v>
      </c>
      <c r="B707" s="1" t="str">
        <f>VLOOKUP(A707,Participanti!A:B,2,0)</f>
        <v>M</v>
      </c>
      <c r="C707" s="210">
        <v>12</v>
      </c>
      <c r="D707" s="211">
        <v>43.02</v>
      </c>
      <c r="E707" s="212">
        <v>0.15090277777777777</v>
      </c>
      <c r="F707" s="212">
        <v>0.15136574074074075</v>
      </c>
      <c r="G707" s="59">
        <f t="shared" si="110"/>
        <v>0.15113425925925927</v>
      </c>
      <c r="H707" s="213">
        <v>341</v>
      </c>
      <c r="I707" s="11">
        <f t="shared" si="125"/>
        <v>3.5131162077931023E-3</v>
      </c>
      <c r="J707" s="31">
        <f t="shared" si="126"/>
        <v>5</v>
      </c>
      <c r="K707" s="31">
        <f>IF(J707=0,0,IF(B707="F",VLOOKUP(I707,Barem!$G$2:$H$16,2,1),VLOOKUP(I707,Barem!$G$17:$H$31,2,1)))</f>
        <v>3.75</v>
      </c>
      <c r="L707" s="211">
        <v>5</v>
      </c>
      <c r="M707" s="214" t="s">
        <v>82</v>
      </c>
      <c r="N707" s="10">
        <f t="shared" si="123"/>
        <v>0.5</v>
      </c>
      <c r="O707" s="10">
        <f t="shared" si="123"/>
        <v>0.25</v>
      </c>
      <c r="P707" s="10">
        <f t="shared" si="123"/>
        <v>0.25</v>
      </c>
      <c r="Q707" s="33">
        <f>IF(B707="M",IF(AND(H707&gt;=200,H707&lt;500,I707&lt;Barem!$M$21),H707/1500,IF(AND(H707&gt;=500,H707&lt;750,I707&lt;Barem!$M$22),H707/1500,IF(AND(H707&gt;=750,H707&lt;1000,I707&lt;Barem!$M$23),H707/1500,IF(AND(H707&gt;=1000,H707&lt;1500,I707&lt;Barem!$M$24),H707/1500,IF(AND(H707&gt;=1500,H707&lt;2000,I707&lt;Barem!$M$25),H707/1500,IF(AND(H707&gt;=2000,H707&lt;3000,I707&lt;Barem!$M$26),H707/1500,IF(AND(H707&gt;=3000,I707&lt;Barem!$M$27),H707/1500,0))))))),IF(AND(H707&gt;=200,H707&lt;500,I707&lt;Barem!$N$21),H707/1500,IF(AND(H707&gt;=500,H707&lt;750,I707&lt;Barem!$N$22),H707/1500,IF(AND(H707&gt;=750,H707&lt;1000,I707&lt;Barem!$N$23),H707/1500,IF(AND(H707&gt;=1000,H707&lt;1500,I707&lt;Barem!$N$24),H707/1500,IF(AND(H707&gt;=1500,H707&lt;2000,I707&lt;Barem!$N$25),H707/1500,IF(AND(H707&gt;=2000,H707&lt;3000,I707&lt;Barem!$N$26),H707/1500,IF(AND(H707&gt;=3000,I707&lt;Barem!$N$27),H707/1500,0))))))))</f>
        <v>0.22733333333333333</v>
      </c>
      <c r="R707" s="19">
        <f>IF(D707&gt;21,VLOOKUP(D707,Barem!$S$1:$T$141,2,1),0)</f>
        <v>1.1000000000000001</v>
      </c>
      <c r="S707" s="102">
        <f>IF(D707&lt;1,0,IF(B707="F",VLOOKUP(I707,Barem!$W$2:$Y$13,2,1),VLOOKUP(I707,Barem!$W$14:$Y$25,2,1)))</f>
        <v>0</v>
      </c>
      <c r="T707" s="19">
        <f>VLOOKUP(A707,Participanti!A:C,3,0)</f>
        <v>0</v>
      </c>
      <c r="U707" s="17">
        <f t="shared" si="124"/>
        <v>6.0148333333333337</v>
      </c>
      <c r="V707" s="219" t="s">
        <v>573</v>
      </c>
      <c r="W707" s="208" t="s">
        <v>566</v>
      </c>
      <c r="X707" s="220">
        <f t="shared" si="127"/>
        <v>5</v>
      </c>
      <c r="Y707" s="221">
        <f t="shared" si="128"/>
        <v>1</v>
      </c>
      <c r="Z707" s="103" t="str">
        <f>VLOOKUP(A707,Participanti!A:E,5,0)</f>
        <v>Bronze</v>
      </c>
    </row>
    <row r="708" spans="1:26" x14ac:dyDescent="0.2">
      <c r="A708" s="209" t="s">
        <v>476</v>
      </c>
      <c r="B708" s="1" t="str">
        <f>VLOOKUP(A708,Participanti!A:B,2,0)</f>
        <v>F</v>
      </c>
      <c r="C708" s="210">
        <v>12</v>
      </c>
      <c r="D708" s="211">
        <v>6.83</v>
      </c>
      <c r="E708" s="212">
        <v>2.6215277777777778E-2</v>
      </c>
      <c r="F708" s="212">
        <v>2.7141203703703702E-2</v>
      </c>
      <c r="G708" s="59">
        <f t="shared" si="110"/>
        <v>2.6678240740740738E-2</v>
      </c>
      <c r="H708" s="213">
        <v>6</v>
      </c>
      <c r="I708" s="11">
        <f t="shared" si="125"/>
        <v>3.906038175803915E-3</v>
      </c>
      <c r="J708" s="31">
        <f t="shared" si="126"/>
        <v>1.7075</v>
      </c>
      <c r="K708" s="31">
        <f>IF(J708=0,0,IF(B708="F",VLOOKUP(I708,Barem!$G$2:$H$16,2,1),VLOOKUP(I708,Barem!$G$17:$H$31,2,1)))</f>
        <v>3.75</v>
      </c>
      <c r="L708" s="211">
        <v>5</v>
      </c>
      <c r="M708" s="214" t="s">
        <v>83</v>
      </c>
      <c r="N708" s="10">
        <f t="shared" si="123"/>
        <v>0.25</v>
      </c>
      <c r="O708" s="10">
        <f t="shared" si="123"/>
        <v>0.25</v>
      </c>
      <c r="P708" s="10">
        <f t="shared" si="123"/>
        <v>0.5</v>
      </c>
      <c r="Q708" s="33">
        <f>IF(B708="M",IF(AND(H708&gt;=200,H708&lt;500,I708&lt;Barem!$M$21),H708/1500,IF(AND(H708&gt;=500,H708&lt;750,I708&lt;Barem!$M$22),H708/1500,IF(AND(H708&gt;=750,H708&lt;1000,I708&lt;Barem!$M$23),H708/1500,IF(AND(H708&gt;=1000,H708&lt;1500,I708&lt;Barem!$M$24),H708/1500,IF(AND(H708&gt;=1500,H708&lt;2000,I708&lt;Barem!$M$25),H708/1500,IF(AND(H708&gt;=2000,H708&lt;3000,I708&lt;Barem!$M$26),H708/1500,IF(AND(H708&gt;=3000,I708&lt;Barem!$M$27),H708/1500,0))))))),IF(AND(H708&gt;=200,H708&lt;500,I708&lt;Barem!$N$21),H708/1500,IF(AND(H708&gt;=500,H708&lt;750,I708&lt;Barem!$N$22),H708/1500,IF(AND(H708&gt;=750,H708&lt;1000,I708&lt;Barem!$N$23),H708/1500,IF(AND(H708&gt;=1000,H708&lt;1500,I708&lt;Barem!$N$24),H708/1500,IF(AND(H708&gt;=1500,H708&lt;2000,I708&lt;Barem!$N$25),H708/1500,IF(AND(H708&gt;=2000,H708&lt;3000,I708&lt;Barem!$N$26),H708/1500,IF(AND(H708&gt;=3000,I708&lt;Barem!$N$27),H708/1500,0))))))))</f>
        <v>0</v>
      </c>
      <c r="R708" s="19">
        <f>IF(D708&gt;21,VLOOKUP(D708,Barem!$S$1:$T$141,2,1),0)</f>
        <v>0</v>
      </c>
      <c r="S708" s="102">
        <f>IF(D708&lt;1,0,IF(B708="F",VLOOKUP(I708,Barem!$W$2:$Y$13,2,1),VLOOKUP(I708,Barem!$W$14:$Y$25,2,1)))</f>
        <v>0</v>
      </c>
      <c r="T708" s="19">
        <f>VLOOKUP(A708,Participanti!A:C,3,0)</f>
        <v>0</v>
      </c>
      <c r="U708" s="17">
        <f t="shared" si="124"/>
        <v>3.8643749999999999</v>
      </c>
      <c r="V708" s="219"/>
      <c r="W708" s="208" t="s">
        <v>574</v>
      </c>
      <c r="X708" s="220">
        <f t="shared" si="127"/>
        <v>5</v>
      </c>
      <c r="Y708" s="221">
        <f t="shared" si="128"/>
        <v>1</v>
      </c>
      <c r="Z708" s="103" t="str">
        <f>VLOOKUP(A708,Participanti!A:E,5,0)</f>
        <v>Bronze</v>
      </c>
    </row>
    <row r="709" spans="1:26" x14ac:dyDescent="0.2">
      <c r="A709" s="209" t="s">
        <v>483</v>
      </c>
      <c r="B709" s="1" t="str">
        <f>VLOOKUP(A709,Participanti!A:B,2,0)</f>
        <v>M</v>
      </c>
      <c r="C709" s="210">
        <v>12</v>
      </c>
      <c r="D709" s="211">
        <v>21.25</v>
      </c>
      <c r="E709" s="212">
        <v>7.2534722222222223E-2</v>
      </c>
      <c r="F709" s="212">
        <v>7.2534722222222223E-2</v>
      </c>
      <c r="G709" s="59">
        <f t="shared" si="110"/>
        <v>7.2534722222222223E-2</v>
      </c>
      <c r="H709" s="213">
        <v>87</v>
      </c>
      <c r="I709" s="11">
        <f t="shared" si="125"/>
        <v>3.4133986928104577E-3</v>
      </c>
      <c r="J709" s="31">
        <f t="shared" si="126"/>
        <v>5</v>
      </c>
      <c r="K709" s="31">
        <f>IF(J709=0,0,IF(B709="F",VLOOKUP(I709,Barem!$G$2:$H$16,2,1),VLOOKUP(I709,Barem!$G$17:$H$31,2,1)))</f>
        <v>4</v>
      </c>
      <c r="L709" s="211">
        <v>5</v>
      </c>
      <c r="M709" s="214" t="s">
        <v>80</v>
      </c>
      <c r="N709" s="10">
        <f t="shared" si="123"/>
        <v>0.25</v>
      </c>
      <c r="O709" s="10">
        <f t="shared" si="123"/>
        <v>0.5</v>
      </c>
      <c r="P709" s="10">
        <f t="shared" si="123"/>
        <v>0.25</v>
      </c>
      <c r="Q709" s="33">
        <f>IF(B709="M",IF(AND(H709&gt;=200,H709&lt;500,I709&lt;Barem!$M$21),H709/1500,IF(AND(H709&gt;=500,H709&lt;750,I709&lt;Barem!$M$22),H709/1500,IF(AND(H709&gt;=750,H709&lt;1000,I709&lt;Barem!$M$23),H709/1500,IF(AND(H709&gt;=1000,H709&lt;1500,I709&lt;Barem!$M$24),H709/1500,IF(AND(H709&gt;=1500,H709&lt;2000,I709&lt;Barem!$M$25),H709/1500,IF(AND(H709&gt;=2000,H709&lt;3000,I709&lt;Barem!$M$26),H709/1500,IF(AND(H709&gt;=3000,I709&lt;Barem!$M$27),H709/1500,0))))))),IF(AND(H709&gt;=200,H709&lt;500,I709&lt;Barem!$N$21),H709/1500,IF(AND(H709&gt;=500,H709&lt;750,I709&lt;Barem!$N$22),H709/1500,IF(AND(H709&gt;=750,H709&lt;1000,I709&lt;Barem!$N$23),H709/1500,IF(AND(H709&gt;=1000,H709&lt;1500,I709&lt;Barem!$N$24),H709/1500,IF(AND(H709&gt;=1500,H709&lt;2000,I709&lt;Barem!$N$25),H709/1500,IF(AND(H709&gt;=2000,H709&lt;3000,I709&lt;Barem!$N$26),H709/1500,IF(AND(H709&gt;=3000,I709&lt;Barem!$N$27),H709/1500,0))))))))</f>
        <v>0</v>
      </c>
      <c r="R709" s="19">
        <f>IF(D709&gt;21,VLOOKUP(D709,Barem!$S$1:$T$141,2,1),0)</f>
        <v>0</v>
      </c>
      <c r="S709" s="102">
        <f>IF(D709&lt;1,0,IF(B709="F",VLOOKUP(I709,Barem!$W$2:$Y$13,2,1),VLOOKUP(I709,Barem!$W$14:$Y$25,2,1)))</f>
        <v>0</v>
      </c>
      <c r="T709" s="19">
        <f>VLOOKUP(A709,Participanti!A:C,3,0)</f>
        <v>0</v>
      </c>
      <c r="U709" s="17">
        <f t="shared" si="124"/>
        <v>4.5</v>
      </c>
      <c r="V709" s="219" t="s">
        <v>575</v>
      </c>
      <c r="W709" s="208"/>
      <c r="X709" s="220">
        <f t="shared" si="127"/>
        <v>5</v>
      </c>
      <c r="Y709" s="221">
        <f t="shared" si="128"/>
        <v>1</v>
      </c>
      <c r="Z709" s="103" t="str">
        <f>VLOOKUP(A709,Participanti!A:E,5,0)</f>
        <v>Silver</v>
      </c>
    </row>
    <row r="710" spans="1:26" x14ac:dyDescent="0.2">
      <c r="A710" s="209" t="s">
        <v>325</v>
      </c>
      <c r="B710" s="1" t="str">
        <f>VLOOKUP(A710,Participanti!A:B,2,0)</f>
        <v>M</v>
      </c>
      <c r="C710" s="210">
        <v>12</v>
      </c>
      <c r="D710" s="211">
        <v>10.33</v>
      </c>
      <c r="E710" s="212">
        <v>3.471064814814815E-2</v>
      </c>
      <c r="F710" s="212">
        <v>3.5034722222222224E-2</v>
      </c>
      <c r="G710" s="59">
        <f t="shared" si="110"/>
        <v>3.4872685185185187E-2</v>
      </c>
      <c r="H710" s="213">
        <v>82</v>
      </c>
      <c r="I710" s="11">
        <f t="shared" si="125"/>
        <v>3.3758649743644907E-3</v>
      </c>
      <c r="J710" s="31">
        <f t="shared" si="126"/>
        <v>2.4595238095238092</v>
      </c>
      <c r="K710" s="31">
        <f>IF(J710=0,0,IF(B710="F",VLOOKUP(I710,Barem!$G$2:$H$16,2,1),VLOOKUP(I710,Barem!$G$17:$H$31,2,1)))</f>
        <v>4</v>
      </c>
      <c r="L710" s="211">
        <v>1.5</v>
      </c>
      <c r="M710" s="214" t="s">
        <v>80</v>
      </c>
      <c r="N710" s="10">
        <f t="shared" si="123"/>
        <v>0.25</v>
      </c>
      <c r="O710" s="10">
        <f t="shared" si="123"/>
        <v>0.5</v>
      </c>
      <c r="P710" s="10">
        <f t="shared" si="123"/>
        <v>0.25</v>
      </c>
      <c r="Q710" s="33">
        <f>IF(B710="M",IF(AND(H710&gt;=200,H710&lt;500,I710&lt;Barem!$M$21),H710/1500,IF(AND(H710&gt;=500,H710&lt;750,I710&lt;Barem!$M$22),H710/1500,IF(AND(H710&gt;=750,H710&lt;1000,I710&lt;Barem!$M$23),H710/1500,IF(AND(H710&gt;=1000,H710&lt;1500,I710&lt;Barem!$M$24),H710/1500,IF(AND(H710&gt;=1500,H710&lt;2000,I710&lt;Barem!$M$25),H710/1500,IF(AND(H710&gt;=2000,H710&lt;3000,I710&lt;Barem!$M$26),H710/1500,IF(AND(H710&gt;=3000,I710&lt;Barem!$M$27),H710/1500,0))))))),IF(AND(H710&gt;=200,H710&lt;500,I710&lt;Barem!$N$21),H710/1500,IF(AND(H710&gt;=500,H710&lt;750,I710&lt;Barem!$N$22),H710/1500,IF(AND(H710&gt;=750,H710&lt;1000,I710&lt;Barem!$N$23),H710/1500,IF(AND(H710&gt;=1000,H710&lt;1500,I710&lt;Barem!$N$24),H710/1500,IF(AND(H710&gt;=1500,H710&lt;2000,I710&lt;Barem!$N$25),H710/1500,IF(AND(H710&gt;=2000,H710&lt;3000,I710&lt;Barem!$N$26),H710/1500,IF(AND(H710&gt;=3000,I710&lt;Barem!$N$27),H710/1500,0))))))))</f>
        <v>0</v>
      </c>
      <c r="R710" s="19">
        <f>IF(D710&gt;21,VLOOKUP(D710,Barem!$S$1:$T$141,2,1),0)</f>
        <v>0</v>
      </c>
      <c r="S710" s="102">
        <f>IF(D710&lt;1,0,IF(B710="F",VLOOKUP(I710,Barem!$W$2:$Y$13,2,1),VLOOKUP(I710,Barem!$W$14:$Y$25,2,1)))</f>
        <v>0</v>
      </c>
      <c r="T710" s="19">
        <f>VLOOKUP(A710,Participanti!A:C,3,0)</f>
        <v>0</v>
      </c>
      <c r="U710" s="17">
        <f t="shared" si="124"/>
        <v>2.9898809523809522</v>
      </c>
      <c r="V710" s="219"/>
      <c r="W710" s="208"/>
      <c r="X710" s="220">
        <f t="shared" si="127"/>
        <v>5</v>
      </c>
      <c r="Y710" s="221">
        <f t="shared" si="128"/>
        <v>1</v>
      </c>
      <c r="Z710" s="103" t="str">
        <f>VLOOKUP(A710,Participanti!A:E,5,0)</f>
        <v>Silver</v>
      </c>
    </row>
    <row r="711" spans="1:26" x14ac:dyDescent="0.2">
      <c r="A711" s="209" t="s">
        <v>109</v>
      </c>
      <c r="B711" s="1" t="str">
        <f>VLOOKUP(A711,Participanti!A:B,2,0)</f>
        <v>M</v>
      </c>
      <c r="C711" s="210">
        <v>12</v>
      </c>
      <c r="D711" s="211">
        <v>21.3</v>
      </c>
      <c r="E711" s="212">
        <v>6.2164351851851853E-2</v>
      </c>
      <c r="F711" s="212">
        <v>6.2164351851851853E-2</v>
      </c>
      <c r="G711" s="59">
        <f t="shared" ref="G711:G773" si="129">AVERAGE(E711:F711)</f>
        <v>6.2164351851851853E-2</v>
      </c>
      <c r="H711" s="213">
        <v>78</v>
      </c>
      <c r="I711" s="11">
        <f t="shared" si="125"/>
        <v>2.9185141714484436E-3</v>
      </c>
      <c r="J711" s="31">
        <f t="shared" si="126"/>
        <v>5</v>
      </c>
      <c r="K711" s="31">
        <f>IF(J711=0,0,IF(B711="F",VLOOKUP(I711,Barem!$G$2:$H$16,2,1),VLOOKUP(I711,Barem!$G$17:$H$31,2,1)))</f>
        <v>4.75</v>
      </c>
      <c r="L711" s="211">
        <v>4.75</v>
      </c>
      <c r="M711" s="214" t="s">
        <v>80</v>
      </c>
      <c r="N711" s="10">
        <f t="shared" si="123"/>
        <v>0.25</v>
      </c>
      <c r="O711" s="10">
        <f t="shared" si="123"/>
        <v>0.5</v>
      </c>
      <c r="P711" s="10">
        <f t="shared" si="123"/>
        <v>0.25</v>
      </c>
      <c r="Q711" s="33">
        <f>IF(B711="M",IF(AND(H711&gt;=200,H711&lt;500,I711&lt;Barem!$M$21),H711/1500,IF(AND(H711&gt;=500,H711&lt;750,I711&lt;Barem!$M$22),H711/1500,IF(AND(H711&gt;=750,H711&lt;1000,I711&lt;Barem!$M$23),H711/1500,IF(AND(H711&gt;=1000,H711&lt;1500,I711&lt;Barem!$M$24),H711/1500,IF(AND(H711&gt;=1500,H711&lt;2000,I711&lt;Barem!$M$25),H711/1500,IF(AND(H711&gt;=2000,H711&lt;3000,I711&lt;Barem!$M$26),H711/1500,IF(AND(H711&gt;=3000,I711&lt;Barem!$M$27),H711/1500,0))))))),IF(AND(H711&gt;=200,H711&lt;500,I711&lt;Barem!$N$21),H711/1500,IF(AND(H711&gt;=500,H711&lt;750,I711&lt;Barem!$N$22),H711/1500,IF(AND(H711&gt;=750,H711&lt;1000,I711&lt;Barem!$N$23),H711/1500,IF(AND(H711&gt;=1000,H711&lt;1500,I711&lt;Barem!$N$24),H711/1500,IF(AND(H711&gt;=1500,H711&lt;2000,I711&lt;Barem!$N$25),H711/1500,IF(AND(H711&gt;=2000,H711&lt;3000,I711&lt;Barem!$N$26),H711/1500,IF(AND(H711&gt;=3000,I711&lt;Barem!$N$27),H711/1500,0))))))))</f>
        <v>0</v>
      </c>
      <c r="R711" s="19">
        <f>IF(D711&gt;21,VLOOKUP(D711,Barem!$S$1:$T$141,2,1),0)</f>
        <v>0</v>
      </c>
      <c r="S711" s="102">
        <f>IF(D711&lt;1,0,IF(B711="F",VLOOKUP(I711,Barem!$W$2:$Y$13,2,1),VLOOKUP(I711,Barem!$W$14:$Y$25,2,1)))</f>
        <v>0</v>
      </c>
      <c r="T711" s="19">
        <f>VLOOKUP(A711,Participanti!A:C,3,0)</f>
        <v>0</v>
      </c>
      <c r="U711" s="17">
        <f t="shared" si="124"/>
        <v>4.8125</v>
      </c>
      <c r="V711" s="219" t="s">
        <v>576</v>
      </c>
      <c r="W711" s="208"/>
      <c r="X711" s="220">
        <f t="shared" si="127"/>
        <v>5</v>
      </c>
      <c r="Y711" s="221">
        <f t="shared" si="128"/>
        <v>1</v>
      </c>
      <c r="Z711" s="103" t="str">
        <f>VLOOKUP(A711,Participanti!A:E,5,0)</f>
        <v>Silver</v>
      </c>
    </row>
    <row r="712" spans="1:26" x14ac:dyDescent="0.2">
      <c r="A712" s="209" t="s">
        <v>330</v>
      </c>
      <c r="B712" s="1" t="str">
        <f>VLOOKUP(A712,Participanti!A:B,2,0)</f>
        <v>M</v>
      </c>
      <c r="C712" s="210">
        <v>12</v>
      </c>
      <c r="D712" s="211">
        <v>10</v>
      </c>
      <c r="E712" s="212">
        <v>2.6064814814814815E-2</v>
      </c>
      <c r="F712" s="212">
        <v>2.6099537037037036E-2</v>
      </c>
      <c r="G712" s="59">
        <f t="shared" si="129"/>
        <v>2.6082175925925925E-2</v>
      </c>
      <c r="H712" s="213">
        <v>9</v>
      </c>
      <c r="I712" s="11">
        <f t="shared" si="125"/>
        <v>2.6082175925925925E-3</v>
      </c>
      <c r="J712" s="31">
        <f t="shared" si="126"/>
        <v>2.3809523809523809</v>
      </c>
      <c r="K712" s="31">
        <f>IF(J712=0,0,IF(B712="F",VLOOKUP(I712,Barem!$G$2:$H$16,2,1),VLOOKUP(I712,Barem!$G$17:$H$31,2,1)))</f>
        <v>5</v>
      </c>
      <c r="L712" s="211">
        <v>2.25</v>
      </c>
      <c r="M712" s="214" t="s">
        <v>80</v>
      </c>
      <c r="N712" s="10">
        <f t="shared" si="123"/>
        <v>0.25</v>
      </c>
      <c r="O712" s="10">
        <f t="shared" si="123"/>
        <v>0.5</v>
      </c>
      <c r="P712" s="10">
        <f t="shared" si="123"/>
        <v>0.25</v>
      </c>
      <c r="Q712" s="33">
        <f>IF(B712="M",IF(AND(H712&gt;=200,H712&lt;500,I712&lt;Barem!$M$21),H712/1500,IF(AND(H712&gt;=500,H712&lt;750,I712&lt;Barem!$M$22),H712/1500,IF(AND(H712&gt;=750,H712&lt;1000,I712&lt;Barem!$M$23),H712/1500,IF(AND(H712&gt;=1000,H712&lt;1500,I712&lt;Barem!$M$24),H712/1500,IF(AND(H712&gt;=1500,H712&lt;2000,I712&lt;Barem!$M$25),H712/1500,IF(AND(H712&gt;=2000,H712&lt;3000,I712&lt;Barem!$M$26),H712/1500,IF(AND(H712&gt;=3000,I712&lt;Barem!$M$27),H712/1500,0))))))),IF(AND(H712&gt;=200,H712&lt;500,I712&lt;Barem!$N$21),H712/1500,IF(AND(H712&gt;=500,H712&lt;750,I712&lt;Barem!$N$22),H712/1500,IF(AND(H712&gt;=750,H712&lt;1000,I712&lt;Barem!$N$23),H712/1500,IF(AND(H712&gt;=1000,H712&lt;1500,I712&lt;Barem!$N$24),H712/1500,IF(AND(H712&gt;=1500,H712&lt;2000,I712&lt;Barem!$N$25),H712/1500,IF(AND(H712&gt;=2000,H712&lt;3000,I712&lt;Barem!$N$26),H712/1500,IF(AND(H712&gt;=3000,I712&lt;Barem!$N$27),H712/1500,0))))))))</f>
        <v>0</v>
      </c>
      <c r="R712" s="19">
        <f>IF(D712&gt;21,VLOOKUP(D712,Barem!$S$1:$T$141,2,1),0)</f>
        <v>0</v>
      </c>
      <c r="S712" s="102">
        <f>IF(D712&lt;1,0,IF(B712="F",VLOOKUP(I712,Barem!$W$2:$Y$13,2,1),VLOOKUP(I712,Barem!$W$14:$Y$25,2,1)))</f>
        <v>1.4999999999999998</v>
      </c>
      <c r="T712" s="19">
        <f>VLOOKUP(A712,Participanti!A:C,3,0)</f>
        <v>0</v>
      </c>
      <c r="U712" s="17">
        <f t="shared" si="124"/>
        <v>5.1577380952380949</v>
      </c>
      <c r="V712" s="219" t="s">
        <v>577</v>
      </c>
      <c r="W712" s="146"/>
      <c r="X712" s="104">
        <f t="shared" si="127"/>
        <v>5</v>
      </c>
      <c r="Y712" s="63">
        <f t="shared" si="128"/>
        <v>1</v>
      </c>
      <c r="Z712" s="103" t="str">
        <f>VLOOKUP(A712,Participanti!A:E,5,0)</f>
        <v>Silver</v>
      </c>
    </row>
    <row r="713" spans="1:26" x14ac:dyDescent="0.2">
      <c r="A713" s="209" t="s">
        <v>204</v>
      </c>
      <c r="B713" s="1" t="str">
        <f>VLOOKUP(A713,Participanti!A:B,2,0)</f>
        <v>M</v>
      </c>
      <c r="C713" s="210">
        <v>12</v>
      </c>
      <c r="D713" s="211">
        <v>4.01</v>
      </c>
      <c r="E713" s="212">
        <v>1.4155092592592592E-2</v>
      </c>
      <c r="F713" s="212">
        <v>1.4155092592592592E-2</v>
      </c>
      <c r="G713" s="59">
        <f t="shared" si="129"/>
        <v>1.4155092592592592E-2</v>
      </c>
      <c r="H713" s="213">
        <v>0</v>
      </c>
      <c r="I713" s="11">
        <f t="shared" si="125"/>
        <v>3.5299482774545118E-3</v>
      </c>
      <c r="J713" s="31">
        <f t="shared" si="126"/>
        <v>0.9547619047619047</v>
      </c>
      <c r="K713" s="31">
        <f>IF(J713=0,0,IF(B713="F",VLOOKUP(I713,Barem!$G$2:$H$16,2,1),VLOOKUP(I713,Barem!$G$17:$H$31,2,1)))</f>
        <v>3.75</v>
      </c>
      <c r="L713" s="211">
        <v>2</v>
      </c>
      <c r="M713" s="214" t="s">
        <v>80</v>
      </c>
      <c r="N713" s="10">
        <f t="shared" si="123"/>
        <v>0.25</v>
      </c>
      <c r="O713" s="10">
        <f t="shared" si="123"/>
        <v>0.5</v>
      </c>
      <c r="P713" s="10">
        <f t="shared" si="123"/>
        <v>0.25</v>
      </c>
      <c r="Q713" s="33">
        <f>IF(B713="M",IF(AND(H713&gt;=200,H713&lt;500,I713&lt;Barem!$M$21),H713/1500,IF(AND(H713&gt;=500,H713&lt;750,I713&lt;Barem!$M$22),H713/1500,IF(AND(H713&gt;=750,H713&lt;1000,I713&lt;Barem!$M$23),H713/1500,IF(AND(H713&gt;=1000,H713&lt;1500,I713&lt;Barem!$M$24),H713/1500,IF(AND(H713&gt;=1500,H713&lt;2000,I713&lt;Barem!$M$25),H713/1500,IF(AND(H713&gt;=2000,H713&lt;3000,I713&lt;Barem!$M$26),H713/1500,IF(AND(H713&gt;=3000,I713&lt;Barem!$M$27),H713/1500,0))))))),IF(AND(H713&gt;=200,H713&lt;500,I713&lt;Barem!$N$21),H713/1500,IF(AND(H713&gt;=500,H713&lt;750,I713&lt;Barem!$N$22),H713/1500,IF(AND(H713&gt;=750,H713&lt;1000,I713&lt;Barem!$N$23),H713/1500,IF(AND(H713&gt;=1000,H713&lt;1500,I713&lt;Barem!$N$24),H713/1500,IF(AND(H713&gt;=1500,H713&lt;2000,I713&lt;Barem!$N$25),H713/1500,IF(AND(H713&gt;=2000,H713&lt;3000,I713&lt;Barem!$N$26),H713/1500,IF(AND(H713&gt;=3000,I713&lt;Barem!$N$27),H713/1500,0))))))))</f>
        <v>0</v>
      </c>
      <c r="R713" s="19">
        <f>IF(D713&gt;21,VLOOKUP(D713,Barem!$S$1:$T$141,2,1),0)</f>
        <v>0</v>
      </c>
      <c r="S713" s="102">
        <f>IF(D713&lt;1,0,IF(B713="F",VLOOKUP(I713,Barem!$W$2:$Y$13,2,1),VLOOKUP(I713,Barem!$W$14:$Y$25,2,1)))</f>
        <v>0</v>
      </c>
      <c r="T713" s="19">
        <f>VLOOKUP(A713,Participanti!A:C,3,0)</f>
        <v>0</v>
      </c>
      <c r="U713" s="17">
        <f t="shared" si="124"/>
        <v>2.613690476190476</v>
      </c>
      <c r="V713" s="219"/>
      <c r="W713" s="146"/>
      <c r="X713" s="104">
        <f t="shared" si="127"/>
        <v>5</v>
      </c>
      <c r="Y713" s="63">
        <f t="shared" si="128"/>
        <v>1</v>
      </c>
      <c r="Z713" s="103" t="str">
        <f>VLOOKUP(A713,Participanti!A:E,5,0)</f>
        <v>Silver</v>
      </c>
    </row>
    <row r="714" spans="1:26" x14ac:dyDescent="0.2">
      <c r="A714" s="209" t="s">
        <v>477</v>
      </c>
      <c r="B714" s="1" t="str">
        <f>VLOOKUP(A714,Participanti!A:B,2,0)</f>
        <v>M</v>
      </c>
      <c r="C714" s="210">
        <v>12</v>
      </c>
      <c r="D714" s="211">
        <v>16.010000000000002</v>
      </c>
      <c r="E714" s="212">
        <v>6.2800925925925927E-2</v>
      </c>
      <c r="F714" s="212">
        <v>6.2800925925925927E-2</v>
      </c>
      <c r="G714" s="59">
        <f t="shared" si="129"/>
        <v>6.2800925925925927E-2</v>
      </c>
      <c r="H714" s="213">
        <v>4</v>
      </c>
      <c r="I714" s="11">
        <f t="shared" ref="I714:I732" si="130">G714/D714</f>
        <v>3.9226062414694516E-3</v>
      </c>
      <c r="J714" s="31">
        <f t="shared" ref="J714:J732" si="131">IF(B714="F",IF(D714&lt;2.5,0,IF(D714&gt;19.99,5,D714/4)),IF(D714&lt;3,0, IF(D714&gt;20.99,5,D714/4.2)))</f>
        <v>3.8119047619047621</v>
      </c>
      <c r="K714" s="31">
        <f>IF(J714=0,0,IF(B714="F",VLOOKUP(I714,Barem!$G$2:$H$16,2,1),VLOOKUP(I714,Barem!$G$17:$H$31,2,1)))</f>
        <v>3.25</v>
      </c>
      <c r="L714" s="211">
        <v>3.75</v>
      </c>
      <c r="M714" s="214" t="s">
        <v>82</v>
      </c>
      <c r="N714" s="10">
        <f t="shared" si="123"/>
        <v>0.5</v>
      </c>
      <c r="O714" s="10">
        <f t="shared" si="123"/>
        <v>0.25</v>
      </c>
      <c r="P714" s="10">
        <f t="shared" si="123"/>
        <v>0.25</v>
      </c>
      <c r="Q714" s="33">
        <f>IF(B714="M",IF(AND(H714&gt;=200,H714&lt;500,I714&lt;Barem!$M$21),H714/1500,IF(AND(H714&gt;=500,H714&lt;750,I714&lt;Barem!$M$22),H714/1500,IF(AND(H714&gt;=750,H714&lt;1000,I714&lt;Barem!$M$23),H714/1500,IF(AND(H714&gt;=1000,H714&lt;1500,I714&lt;Barem!$M$24),H714/1500,IF(AND(H714&gt;=1500,H714&lt;2000,I714&lt;Barem!$M$25),H714/1500,IF(AND(H714&gt;=2000,H714&lt;3000,I714&lt;Barem!$M$26),H714/1500,IF(AND(H714&gt;=3000,I714&lt;Barem!$M$27),H714/1500,0))))))),IF(AND(H714&gt;=200,H714&lt;500,I714&lt;Barem!$N$21),H714/1500,IF(AND(H714&gt;=500,H714&lt;750,I714&lt;Barem!$N$22),H714/1500,IF(AND(H714&gt;=750,H714&lt;1000,I714&lt;Barem!$N$23),H714/1500,IF(AND(H714&gt;=1000,H714&lt;1500,I714&lt;Barem!$N$24),H714/1500,IF(AND(H714&gt;=1500,H714&lt;2000,I714&lt;Barem!$N$25),H714/1500,IF(AND(H714&gt;=2000,H714&lt;3000,I714&lt;Barem!$N$26),H714/1500,IF(AND(H714&gt;=3000,I714&lt;Barem!$N$27),H714/1500,0))))))))</f>
        <v>0</v>
      </c>
      <c r="R714" s="19">
        <f>IF(D714&gt;21,VLOOKUP(D714,Barem!$S$1:$T$141,2,1),0)</f>
        <v>0</v>
      </c>
      <c r="S714" s="102">
        <f>IF(D714&lt;1,0,IF(B714="F",VLOOKUP(I714,Barem!$W$2:$Y$13,2,1),VLOOKUP(I714,Barem!$W$14:$Y$25,2,1)))</f>
        <v>0</v>
      </c>
      <c r="T714" s="19">
        <f>VLOOKUP(A714,Participanti!A:C,3,0)</f>
        <v>0</v>
      </c>
      <c r="U714" s="17">
        <f t="shared" si="124"/>
        <v>3.6559523809523808</v>
      </c>
      <c r="V714" s="219"/>
      <c r="W714" s="146"/>
      <c r="X714" s="104">
        <f t="shared" si="127"/>
        <v>5</v>
      </c>
      <c r="Y714" s="63">
        <f t="shared" si="128"/>
        <v>1</v>
      </c>
      <c r="Z714" s="103" t="str">
        <f>VLOOKUP(A714,Participanti!A:E,5,0)</f>
        <v>Silver</v>
      </c>
    </row>
    <row r="715" spans="1:26" x14ac:dyDescent="0.2">
      <c r="A715" s="209" t="s">
        <v>350</v>
      </c>
      <c r="B715" s="1" t="str">
        <f>VLOOKUP(A715,Participanti!A:B,2,0)</f>
        <v>M</v>
      </c>
      <c r="C715" s="210">
        <v>12</v>
      </c>
      <c r="D715" s="211">
        <v>10.039999999999999</v>
      </c>
      <c r="E715" s="212">
        <v>2.6296296296296297E-2</v>
      </c>
      <c r="F715" s="212">
        <v>2.6296296296296297E-2</v>
      </c>
      <c r="G715" s="59">
        <f t="shared" si="129"/>
        <v>2.6296296296296297E-2</v>
      </c>
      <c r="H715" s="213">
        <v>8</v>
      </c>
      <c r="I715" s="11">
        <f t="shared" si="130"/>
        <v>2.6191530175593922E-3</v>
      </c>
      <c r="J715" s="31">
        <f t="shared" si="131"/>
        <v>2.39047619047619</v>
      </c>
      <c r="K715" s="31">
        <f>IF(J715=0,0,IF(B715="F",VLOOKUP(I715,Barem!$G$2:$H$16,2,1),VLOOKUP(I715,Barem!$G$17:$H$31,2,1)))</f>
        <v>5</v>
      </c>
      <c r="L715" s="211">
        <v>2.75</v>
      </c>
      <c r="M715" s="214" t="s">
        <v>83</v>
      </c>
      <c r="N715" s="10">
        <f t="shared" si="123"/>
        <v>0.25</v>
      </c>
      <c r="O715" s="10">
        <f t="shared" si="123"/>
        <v>0.25</v>
      </c>
      <c r="P715" s="10">
        <f t="shared" si="123"/>
        <v>0.5</v>
      </c>
      <c r="Q715" s="33">
        <f>IF(B715="M",IF(AND(H715&gt;=200,H715&lt;500,I715&lt;Barem!$M$21),H715/1500,IF(AND(H715&gt;=500,H715&lt;750,I715&lt;Barem!$M$22),H715/1500,IF(AND(H715&gt;=750,H715&lt;1000,I715&lt;Barem!$M$23),H715/1500,IF(AND(H715&gt;=1000,H715&lt;1500,I715&lt;Barem!$M$24),H715/1500,IF(AND(H715&gt;=1500,H715&lt;2000,I715&lt;Barem!$M$25),H715/1500,IF(AND(H715&gt;=2000,H715&lt;3000,I715&lt;Barem!$M$26),H715/1500,IF(AND(H715&gt;=3000,I715&lt;Barem!$M$27),H715/1500,0))))))),IF(AND(H715&gt;=200,H715&lt;500,I715&lt;Barem!$N$21),H715/1500,IF(AND(H715&gt;=500,H715&lt;750,I715&lt;Barem!$N$22),H715/1500,IF(AND(H715&gt;=750,H715&lt;1000,I715&lt;Barem!$N$23),H715/1500,IF(AND(H715&gt;=1000,H715&lt;1500,I715&lt;Barem!$N$24),H715/1500,IF(AND(H715&gt;=1500,H715&lt;2000,I715&lt;Barem!$N$25),H715/1500,IF(AND(H715&gt;=2000,H715&lt;3000,I715&lt;Barem!$N$26),H715/1500,IF(AND(H715&gt;=3000,I715&lt;Barem!$N$27),H715/1500,0))))))))</f>
        <v>0</v>
      </c>
      <c r="R715" s="19">
        <f>IF(D715&gt;21,VLOOKUP(D715,Barem!$S$1:$T$141,2,1),0)</f>
        <v>0</v>
      </c>
      <c r="S715" s="102">
        <f>IF(D715&lt;1,0,IF(B715="F",VLOOKUP(I715,Barem!$W$2:$Y$13,2,1),VLOOKUP(I715,Barem!$W$14:$Y$25,2,1)))</f>
        <v>0.89999999999999991</v>
      </c>
      <c r="T715" s="19">
        <f>VLOOKUP(A715,Participanti!A:C,3,0)</f>
        <v>0</v>
      </c>
      <c r="U715" s="17">
        <f t="shared" si="124"/>
        <v>4.1226190476190467</v>
      </c>
      <c r="V715" s="219" t="s">
        <v>577</v>
      </c>
      <c r="W715" s="146"/>
      <c r="X715" s="104">
        <f t="shared" si="127"/>
        <v>5</v>
      </c>
      <c r="Y715" s="63">
        <f t="shared" si="128"/>
        <v>1</v>
      </c>
      <c r="Z715" s="103" t="str">
        <f>VLOOKUP(A715,Participanti!A:E,5,0)</f>
        <v>Silver</v>
      </c>
    </row>
    <row r="716" spans="1:26" x14ac:dyDescent="0.2">
      <c r="A716" s="209" t="s">
        <v>342</v>
      </c>
      <c r="B716" s="1" t="str">
        <f>VLOOKUP(A716,Participanti!A:B,2,0)</f>
        <v>M</v>
      </c>
      <c r="C716" s="210">
        <v>12</v>
      </c>
      <c r="D716" s="211">
        <v>5.01</v>
      </c>
      <c r="E716" s="212">
        <v>1.7812499999999998E-2</v>
      </c>
      <c r="F716" s="212">
        <v>1.7812499999999998E-2</v>
      </c>
      <c r="G716" s="59">
        <f t="shared" si="129"/>
        <v>1.7812499999999998E-2</v>
      </c>
      <c r="H716" s="213">
        <v>14</v>
      </c>
      <c r="I716" s="11">
        <f t="shared" si="130"/>
        <v>3.5553892215568861E-3</v>
      </c>
      <c r="J716" s="31">
        <f t="shared" si="131"/>
        <v>1.1928571428571428</v>
      </c>
      <c r="K716" s="31">
        <f>IF(J716=0,0,IF(B716="F",VLOOKUP(I716,Barem!$G$2:$H$16,2,1),VLOOKUP(I716,Barem!$G$17:$H$31,2,1)))</f>
        <v>3.75</v>
      </c>
      <c r="L716" s="211">
        <v>3.75</v>
      </c>
      <c r="M716" s="214" t="s">
        <v>80</v>
      </c>
      <c r="N716" s="10">
        <f t="shared" si="123"/>
        <v>0.25</v>
      </c>
      <c r="O716" s="10">
        <f t="shared" si="123"/>
        <v>0.5</v>
      </c>
      <c r="P716" s="10">
        <f t="shared" si="123"/>
        <v>0.25</v>
      </c>
      <c r="Q716" s="33">
        <f>IF(B716="M",IF(AND(H716&gt;=200,H716&lt;500,I716&lt;Barem!$M$21),H716/1500,IF(AND(H716&gt;=500,H716&lt;750,I716&lt;Barem!$M$22),H716/1500,IF(AND(H716&gt;=750,H716&lt;1000,I716&lt;Barem!$M$23),H716/1500,IF(AND(H716&gt;=1000,H716&lt;1500,I716&lt;Barem!$M$24),H716/1500,IF(AND(H716&gt;=1500,H716&lt;2000,I716&lt;Barem!$M$25),H716/1500,IF(AND(H716&gt;=2000,H716&lt;3000,I716&lt;Barem!$M$26),H716/1500,IF(AND(H716&gt;=3000,I716&lt;Barem!$M$27),H716/1500,0))))))),IF(AND(H716&gt;=200,H716&lt;500,I716&lt;Barem!$N$21),H716/1500,IF(AND(H716&gt;=500,H716&lt;750,I716&lt;Barem!$N$22),H716/1500,IF(AND(H716&gt;=750,H716&lt;1000,I716&lt;Barem!$N$23),H716/1500,IF(AND(H716&gt;=1000,H716&lt;1500,I716&lt;Barem!$N$24),H716/1500,IF(AND(H716&gt;=1500,H716&lt;2000,I716&lt;Barem!$N$25),H716/1500,IF(AND(H716&gt;=2000,H716&lt;3000,I716&lt;Barem!$N$26),H716/1500,IF(AND(H716&gt;=3000,I716&lt;Barem!$N$27),H716/1500,0))))))))</f>
        <v>0</v>
      </c>
      <c r="R716" s="19">
        <f>IF(D716&gt;21,VLOOKUP(D716,Barem!$S$1:$T$141,2,1),0)</f>
        <v>0</v>
      </c>
      <c r="S716" s="102">
        <f>IF(D716&lt;1,0,IF(B716="F",VLOOKUP(I716,Barem!$W$2:$Y$13,2,1),VLOOKUP(I716,Barem!$W$14:$Y$25,2,1)))</f>
        <v>0</v>
      </c>
      <c r="T716" s="19">
        <f>VLOOKUP(A716,Participanti!A:C,3,0)</f>
        <v>0</v>
      </c>
      <c r="U716" s="17">
        <f t="shared" si="124"/>
        <v>3.1107142857142858</v>
      </c>
      <c r="V716" s="219"/>
      <c r="W716" s="146"/>
      <c r="X716" s="104">
        <f t="shared" si="127"/>
        <v>4</v>
      </c>
      <c r="Y716" s="63">
        <f t="shared" si="128"/>
        <v>1</v>
      </c>
      <c r="Z716" s="103" t="str">
        <f>VLOOKUP(A716,Participanti!A:E,5,0)</f>
        <v>Silver</v>
      </c>
    </row>
    <row r="717" spans="1:26" x14ac:dyDescent="0.2">
      <c r="A717" s="209" t="s">
        <v>338</v>
      </c>
      <c r="B717" s="1" t="str">
        <f>VLOOKUP(A717,Participanti!A:B,2,0)</f>
        <v>F</v>
      </c>
      <c r="C717" s="210">
        <v>12</v>
      </c>
      <c r="D717" s="211">
        <v>9.59</v>
      </c>
      <c r="E717" s="212">
        <v>4.6458333333333331E-2</v>
      </c>
      <c r="F717" s="212">
        <v>5.7800925925925929E-2</v>
      </c>
      <c r="G717" s="59">
        <f t="shared" si="129"/>
        <v>5.212962962962963E-2</v>
      </c>
      <c r="H717" s="213">
        <v>83</v>
      </c>
      <c r="I717" s="11">
        <f t="shared" si="130"/>
        <v>5.4358320781678444E-3</v>
      </c>
      <c r="J717" s="31">
        <f t="shared" si="131"/>
        <v>2.3975</v>
      </c>
      <c r="K717" s="31">
        <f>IF(J717=0,0,IF(B717="F",VLOOKUP(I717,Barem!$G$2:$H$16,2,1),VLOOKUP(I717,Barem!$G$17:$H$31,2,1)))</f>
        <v>0.5</v>
      </c>
      <c r="L717" s="211">
        <v>1</v>
      </c>
      <c r="M717" s="214" t="s">
        <v>80</v>
      </c>
      <c r="N717" s="10">
        <f t="shared" si="123"/>
        <v>0.25</v>
      </c>
      <c r="O717" s="10">
        <f t="shared" si="123"/>
        <v>0.5</v>
      </c>
      <c r="P717" s="10">
        <f t="shared" si="123"/>
        <v>0.25</v>
      </c>
      <c r="Q717" s="33">
        <f>IF(B717="M",IF(AND(H717&gt;=200,H717&lt;500,I717&lt;Barem!$M$21),H717/1500,IF(AND(H717&gt;=500,H717&lt;750,I717&lt;Barem!$M$22),H717/1500,IF(AND(H717&gt;=750,H717&lt;1000,I717&lt;Barem!$M$23),H717/1500,IF(AND(H717&gt;=1000,H717&lt;1500,I717&lt;Barem!$M$24),H717/1500,IF(AND(H717&gt;=1500,H717&lt;2000,I717&lt;Barem!$M$25),H717/1500,IF(AND(H717&gt;=2000,H717&lt;3000,I717&lt;Barem!$M$26),H717/1500,IF(AND(H717&gt;=3000,I717&lt;Barem!$M$27),H717/1500,0))))))),IF(AND(H717&gt;=200,H717&lt;500,I717&lt;Barem!$N$21),H717/1500,IF(AND(H717&gt;=500,H717&lt;750,I717&lt;Barem!$N$22),H717/1500,IF(AND(H717&gt;=750,H717&lt;1000,I717&lt;Barem!$N$23),H717/1500,IF(AND(H717&gt;=1000,H717&lt;1500,I717&lt;Barem!$N$24),H717/1500,IF(AND(H717&gt;=1500,H717&lt;2000,I717&lt;Barem!$N$25),H717/1500,IF(AND(H717&gt;=2000,H717&lt;3000,I717&lt;Barem!$N$26),H717/1500,IF(AND(H717&gt;=3000,I717&lt;Barem!$N$27),H717/1500,0))))))))</f>
        <v>0</v>
      </c>
      <c r="R717" s="19">
        <f>IF(D717&gt;21,VLOOKUP(D717,Barem!$S$1:$T$141,2,1),0)</f>
        <v>0</v>
      </c>
      <c r="S717" s="102">
        <f>IF(D717&lt;1,0,IF(B717="F",VLOOKUP(I717,Barem!$W$2:$Y$13,2,1),VLOOKUP(I717,Barem!$W$14:$Y$25,2,1)))</f>
        <v>0</v>
      </c>
      <c r="T717" s="19">
        <f>VLOOKUP(A717,Participanti!A:C,3,0)</f>
        <v>0</v>
      </c>
      <c r="U717" s="17">
        <f t="shared" si="124"/>
        <v>1.099375</v>
      </c>
      <c r="V717" s="219"/>
      <c r="W717" s="146"/>
      <c r="X717" s="104">
        <f t="shared" si="127"/>
        <v>5</v>
      </c>
      <c r="Y717" s="63">
        <f t="shared" si="128"/>
        <v>1</v>
      </c>
      <c r="Z717" s="103" t="str">
        <f>VLOOKUP(A717,Participanti!A:E,5,0)</f>
        <v>Silver</v>
      </c>
    </row>
    <row r="718" spans="1:26" x14ac:dyDescent="0.2">
      <c r="A718" s="209" t="s">
        <v>323</v>
      </c>
      <c r="B718" s="1" t="str">
        <f>VLOOKUP(A718,Participanti!A:B,2,0)</f>
        <v>M</v>
      </c>
      <c r="C718" s="210">
        <v>12</v>
      </c>
      <c r="D718" s="211">
        <v>16.309999999999999</v>
      </c>
      <c r="E718" s="212">
        <v>8.3159722222222218E-2</v>
      </c>
      <c r="F718" s="212">
        <v>8.3553240740740747E-2</v>
      </c>
      <c r="G718" s="59">
        <f t="shared" si="129"/>
        <v>8.3356481481481476E-2</v>
      </c>
      <c r="H718" s="213">
        <v>888</v>
      </c>
      <c r="I718" s="11">
        <f t="shared" si="130"/>
        <v>5.1107591343642848E-3</v>
      </c>
      <c r="J718" s="31">
        <f t="shared" si="131"/>
        <v>3.8833333333333329</v>
      </c>
      <c r="K718" s="31">
        <f>IF(J718=0,0,IF(B718="F",VLOOKUP(I718,Barem!$G$2:$H$16,2,1),VLOOKUP(I718,Barem!$G$17:$H$31,2,1)))</f>
        <v>0.5</v>
      </c>
      <c r="L718" s="211">
        <v>4.5</v>
      </c>
      <c r="M718" s="214" t="s">
        <v>83</v>
      </c>
      <c r="N718" s="10">
        <f t="shared" si="123"/>
        <v>0.25</v>
      </c>
      <c r="O718" s="10">
        <f t="shared" si="123"/>
        <v>0.25</v>
      </c>
      <c r="P718" s="10">
        <f t="shared" si="123"/>
        <v>0.5</v>
      </c>
      <c r="Q718" s="33">
        <f>IF(B718="M",IF(AND(H718&gt;=200,H718&lt;500,I718&lt;Barem!$M$21),H718/1500,IF(AND(H718&gt;=500,H718&lt;750,I718&lt;Barem!$M$22),H718/1500,IF(AND(H718&gt;=750,H718&lt;1000,I718&lt;Barem!$M$23),H718/1500,IF(AND(H718&gt;=1000,H718&lt;1500,I718&lt;Barem!$M$24),H718/1500,IF(AND(H718&gt;=1500,H718&lt;2000,I718&lt;Barem!$M$25),H718/1500,IF(AND(H718&gt;=2000,H718&lt;3000,I718&lt;Barem!$M$26),H718/1500,IF(AND(H718&gt;=3000,I718&lt;Barem!$M$27),H718/1500,0))))))),IF(AND(H718&gt;=200,H718&lt;500,I718&lt;Barem!$N$21),H718/1500,IF(AND(H718&gt;=500,H718&lt;750,I718&lt;Barem!$N$22),H718/1500,IF(AND(H718&gt;=750,H718&lt;1000,I718&lt;Barem!$N$23),H718/1500,IF(AND(H718&gt;=1000,H718&lt;1500,I718&lt;Barem!$N$24),H718/1500,IF(AND(H718&gt;=1500,H718&lt;2000,I718&lt;Barem!$N$25),H718/1500,IF(AND(H718&gt;=2000,H718&lt;3000,I718&lt;Barem!$N$26),H718/1500,IF(AND(H718&gt;=3000,I718&lt;Barem!$N$27),H718/1500,0))))))))</f>
        <v>0.59199999999999997</v>
      </c>
      <c r="R718" s="19">
        <f>IF(D718&gt;21,VLOOKUP(D718,Barem!$S$1:$T$141,2,1),0)</f>
        <v>0</v>
      </c>
      <c r="S718" s="102">
        <f>IF(D718&lt;1,0,IF(B718="F",VLOOKUP(I718,Barem!$W$2:$Y$13,2,1),VLOOKUP(I718,Barem!$W$14:$Y$25,2,1)))</f>
        <v>0</v>
      </c>
      <c r="T718" s="19">
        <f>VLOOKUP(A718,Participanti!A:C,3,0)</f>
        <v>0</v>
      </c>
      <c r="U718" s="17">
        <f t="shared" si="124"/>
        <v>3.9378333333333333</v>
      </c>
      <c r="V718" s="219"/>
      <c r="W718" s="146"/>
      <c r="X718" s="104">
        <f t="shared" si="127"/>
        <v>5</v>
      </c>
      <c r="Y718" s="63">
        <f t="shared" si="128"/>
        <v>1</v>
      </c>
      <c r="Z718" s="103" t="str">
        <f>VLOOKUP(A718,Participanti!A:E,5,0)</f>
        <v>Silver</v>
      </c>
    </row>
    <row r="719" spans="1:26" x14ac:dyDescent="0.2">
      <c r="A719" s="209" t="s">
        <v>517</v>
      </c>
      <c r="B719" s="1" t="str">
        <f>VLOOKUP(A719,Participanti!A:B,2,0)</f>
        <v>M</v>
      </c>
      <c r="C719" s="210">
        <v>12</v>
      </c>
      <c r="D719" s="211">
        <v>11.46</v>
      </c>
      <c r="E719" s="212">
        <v>4.4328703703703703E-2</v>
      </c>
      <c r="F719" s="212">
        <v>5.0590277777777776E-2</v>
      </c>
      <c r="G719" s="59">
        <f t="shared" si="129"/>
        <v>4.745949074074074E-2</v>
      </c>
      <c r="H719" s="213">
        <v>148</v>
      </c>
      <c r="I719" s="11">
        <f t="shared" si="130"/>
        <v>4.1413168185637644E-3</v>
      </c>
      <c r="J719" s="31">
        <f t="shared" si="131"/>
        <v>2.7285714285714286</v>
      </c>
      <c r="K719" s="31">
        <f>IF(J719=0,0,IF(B719="F",VLOOKUP(I719,Barem!$G$2:$H$16,2,1),VLOOKUP(I719,Barem!$G$17:$H$31,2,1)))</f>
        <v>3</v>
      </c>
      <c r="L719" s="211">
        <v>3</v>
      </c>
      <c r="M719" s="214" t="s">
        <v>83</v>
      </c>
      <c r="N719" s="10">
        <f t="shared" si="123"/>
        <v>0.25</v>
      </c>
      <c r="O719" s="10">
        <f t="shared" si="123"/>
        <v>0.25</v>
      </c>
      <c r="P719" s="10">
        <f t="shared" si="123"/>
        <v>0.5</v>
      </c>
      <c r="Q719" s="33">
        <f>IF(B719="M",IF(AND(H719&gt;=200,H719&lt;500,I719&lt;Barem!$M$21),H719/1500,IF(AND(H719&gt;=500,H719&lt;750,I719&lt;Barem!$M$22),H719/1500,IF(AND(H719&gt;=750,H719&lt;1000,I719&lt;Barem!$M$23),H719/1500,IF(AND(H719&gt;=1000,H719&lt;1500,I719&lt;Barem!$M$24),H719/1500,IF(AND(H719&gt;=1500,H719&lt;2000,I719&lt;Barem!$M$25),H719/1500,IF(AND(H719&gt;=2000,H719&lt;3000,I719&lt;Barem!$M$26),H719/1500,IF(AND(H719&gt;=3000,I719&lt;Barem!$M$27),H719/1500,0))))))),IF(AND(H719&gt;=200,H719&lt;500,I719&lt;Barem!$N$21),H719/1500,IF(AND(H719&gt;=500,H719&lt;750,I719&lt;Barem!$N$22),H719/1500,IF(AND(H719&gt;=750,H719&lt;1000,I719&lt;Barem!$N$23),H719/1500,IF(AND(H719&gt;=1000,H719&lt;1500,I719&lt;Barem!$N$24),H719/1500,IF(AND(H719&gt;=1500,H719&lt;2000,I719&lt;Barem!$N$25),H719/1500,IF(AND(H719&gt;=2000,H719&lt;3000,I719&lt;Barem!$N$26),H719/1500,IF(AND(H719&gt;=3000,I719&lt;Barem!$N$27),H719/1500,0))))))))</f>
        <v>0</v>
      </c>
      <c r="R719" s="19">
        <f>IF(D719&gt;21,VLOOKUP(D719,Barem!$S$1:$T$141,2,1),0)</f>
        <v>0</v>
      </c>
      <c r="S719" s="102">
        <f>IF(D719&lt;1,0,IF(B719="F",VLOOKUP(I719,Barem!$W$2:$Y$13,2,1),VLOOKUP(I719,Barem!$W$14:$Y$25,2,1)))</f>
        <v>0</v>
      </c>
      <c r="T719" s="19">
        <f>VLOOKUP(A719,Participanti!A:C,3,0)</f>
        <v>0</v>
      </c>
      <c r="U719" s="17">
        <f t="shared" si="124"/>
        <v>2.9321428571428569</v>
      </c>
      <c r="V719" s="219"/>
      <c r="W719" s="146"/>
      <c r="X719" s="104">
        <f t="shared" si="127"/>
        <v>5</v>
      </c>
      <c r="Y719" s="63">
        <f t="shared" si="128"/>
        <v>1</v>
      </c>
      <c r="Z719" s="103" t="str">
        <f>VLOOKUP(A719,Participanti!A:E,5,0)</f>
        <v>Silver</v>
      </c>
    </row>
    <row r="720" spans="1:26" x14ac:dyDescent="0.2">
      <c r="A720" s="209" t="s">
        <v>472</v>
      </c>
      <c r="B720" s="1" t="str">
        <f>VLOOKUP(A720,Participanti!A:B,2,0)</f>
        <v>M</v>
      </c>
      <c r="C720" s="210">
        <v>12</v>
      </c>
      <c r="D720" s="211">
        <v>17.010000000000002</v>
      </c>
      <c r="E720" s="212">
        <v>5.9305555555555556E-2</v>
      </c>
      <c r="F720" s="212">
        <v>6.0162037037037035E-2</v>
      </c>
      <c r="G720" s="59">
        <f t="shared" si="129"/>
        <v>5.9733796296296299E-2</v>
      </c>
      <c r="H720" s="213">
        <v>120</v>
      </c>
      <c r="I720" s="11">
        <f t="shared" si="130"/>
        <v>3.5116870250615105E-3</v>
      </c>
      <c r="J720" s="31">
        <f t="shared" si="131"/>
        <v>4.05</v>
      </c>
      <c r="K720" s="31">
        <f>IF(J720=0,0,IF(B720="F",VLOOKUP(I720,Barem!$G$2:$H$16,2,1),VLOOKUP(I720,Barem!$G$17:$H$31,2,1)))</f>
        <v>3.75</v>
      </c>
      <c r="L720" s="211">
        <v>3.5</v>
      </c>
      <c r="M720" s="214" t="s">
        <v>83</v>
      </c>
      <c r="N720" s="10">
        <f t="shared" si="123"/>
        <v>0.25</v>
      </c>
      <c r="O720" s="10">
        <f t="shared" si="123"/>
        <v>0.25</v>
      </c>
      <c r="P720" s="10">
        <f t="shared" si="123"/>
        <v>0.5</v>
      </c>
      <c r="Q720" s="33">
        <f>IF(B720="M",IF(AND(H720&gt;=200,H720&lt;500,I720&lt;Barem!$M$21),H720/1500,IF(AND(H720&gt;=500,H720&lt;750,I720&lt;Barem!$M$22),H720/1500,IF(AND(H720&gt;=750,H720&lt;1000,I720&lt;Barem!$M$23),H720/1500,IF(AND(H720&gt;=1000,H720&lt;1500,I720&lt;Barem!$M$24),H720/1500,IF(AND(H720&gt;=1500,H720&lt;2000,I720&lt;Barem!$M$25),H720/1500,IF(AND(H720&gt;=2000,H720&lt;3000,I720&lt;Barem!$M$26),H720/1500,IF(AND(H720&gt;=3000,I720&lt;Barem!$M$27),H720/1500,0))))))),IF(AND(H720&gt;=200,H720&lt;500,I720&lt;Barem!$N$21),H720/1500,IF(AND(H720&gt;=500,H720&lt;750,I720&lt;Barem!$N$22),H720/1500,IF(AND(H720&gt;=750,H720&lt;1000,I720&lt;Barem!$N$23),H720/1500,IF(AND(H720&gt;=1000,H720&lt;1500,I720&lt;Barem!$N$24),H720/1500,IF(AND(H720&gt;=1500,H720&lt;2000,I720&lt;Barem!$N$25),H720/1500,IF(AND(H720&gt;=2000,H720&lt;3000,I720&lt;Barem!$N$26),H720/1500,IF(AND(H720&gt;=3000,I720&lt;Barem!$N$27),H720/1500,0))))))))</f>
        <v>0</v>
      </c>
      <c r="R720" s="19">
        <f>IF(D720&gt;21,VLOOKUP(D720,Barem!$S$1:$T$141,2,1),0)</f>
        <v>0</v>
      </c>
      <c r="S720" s="102">
        <f>IF(D720&lt;1,0,IF(B720="F",VLOOKUP(I720,Barem!$W$2:$Y$13,2,1),VLOOKUP(I720,Barem!$W$14:$Y$25,2,1)))</f>
        <v>0</v>
      </c>
      <c r="T720" s="19">
        <f>VLOOKUP(A720,Participanti!A:C,3,0)</f>
        <v>0</v>
      </c>
      <c r="U720" s="17">
        <f t="shared" si="124"/>
        <v>3.7</v>
      </c>
      <c r="V720" s="219"/>
      <c r="W720" s="146"/>
      <c r="X720" s="104">
        <f t="shared" si="127"/>
        <v>5</v>
      </c>
      <c r="Y720" s="63">
        <f t="shared" si="128"/>
        <v>1</v>
      </c>
      <c r="Z720" s="103" t="str">
        <f>VLOOKUP(A720,Participanti!A:E,5,0)</f>
        <v>Silver</v>
      </c>
    </row>
    <row r="721" spans="1:26" x14ac:dyDescent="0.2">
      <c r="A721" s="209" t="s">
        <v>207</v>
      </c>
      <c r="B721" s="1" t="str">
        <f>VLOOKUP(A721,Participanti!A:B,2,0)</f>
        <v>M</v>
      </c>
      <c r="C721" s="210">
        <v>12</v>
      </c>
      <c r="D721" s="211">
        <v>10.029999999999999</v>
      </c>
      <c r="E721" s="212">
        <v>3.5937499999999997E-2</v>
      </c>
      <c r="F721" s="212">
        <v>3.5752314814814813E-2</v>
      </c>
      <c r="G721" s="59">
        <f t="shared" si="129"/>
        <v>3.5844907407407409E-2</v>
      </c>
      <c r="H721" s="213">
        <v>44</v>
      </c>
      <c r="I721" s="11">
        <f t="shared" si="130"/>
        <v>3.573769432443411E-3</v>
      </c>
      <c r="J721" s="31">
        <f t="shared" si="131"/>
        <v>2.388095238095238</v>
      </c>
      <c r="K721" s="31">
        <f>IF(J721=0,0,IF(B721="F",VLOOKUP(I721,Barem!$G$2:$H$16,2,1),VLOOKUP(I721,Barem!$G$17:$H$31,2,1)))</f>
        <v>3.75</v>
      </c>
      <c r="L721" s="211">
        <v>2.5</v>
      </c>
      <c r="M721" s="214" t="s">
        <v>80</v>
      </c>
      <c r="N721" s="10">
        <f t="shared" si="123"/>
        <v>0.25</v>
      </c>
      <c r="O721" s="10">
        <f t="shared" si="123"/>
        <v>0.5</v>
      </c>
      <c r="P721" s="10">
        <f t="shared" si="123"/>
        <v>0.25</v>
      </c>
      <c r="Q721" s="33">
        <f>IF(B721="M",IF(AND(H721&gt;=200,H721&lt;500,I721&lt;Barem!$M$21),H721/1500,IF(AND(H721&gt;=500,H721&lt;750,I721&lt;Barem!$M$22),H721/1500,IF(AND(H721&gt;=750,H721&lt;1000,I721&lt;Barem!$M$23),H721/1500,IF(AND(H721&gt;=1000,H721&lt;1500,I721&lt;Barem!$M$24),H721/1500,IF(AND(H721&gt;=1500,H721&lt;2000,I721&lt;Barem!$M$25),H721/1500,IF(AND(H721&gt;=2000,H721&lt;3000,I721&lt;Barem!$M$26),H721/1500,IF(AND(H721&gt;=3000,I721&lt;Barem!$M$27),H721/1500,0))))))),IF(AND(H721&gt;=200,H721&lt;500,I721&lt;Barem!$N$21),H721/1500,IF(AND(H721&gt;=500,H721&lt;750,I721&lt;Barem!$N$22),H721/1500,IF(AND(H721&gt;=750,H721&lt;1000,I721&lt;Barem!$N$23),H721/1500,IF(AND(H721&gt;=1000,H721&lt;1500,I721&lt;Barem!$N$24),H721/1500,IF(AND(H721&gt;=1500,H721&lt;2000,I721&lt;Barem!$N$25),H721/1500,IF(AND(H721&gt;=2000,H721&lt;3000,I721&lt;Barem!$N$26),H721/1500,IF(AND(H721&gt;=3000,I721&lt;Barem!$N$27),H721/1500,0))))))))</f>
        <v>0</v>
      </c>
      <c r="R721" s="19">
        <f>IF(D721&gt;21,VLOOKUP(D721,Barem!$S$1:$T$141,2,1),0)</f>
        <v>0</v>
      </c>
      <c r="S721" s="102">
        <f>IF(D721&lt;1,0,IF(B721="F",VLOOKUP(I721,Barem!$W$2:$Y$13,2,1),VLOOKUP(I721,Barem!$W$14:$Y$25,2,1)))</f>
        <v>0</v>
      </c>
      <c r="T721" s="19">
        <f>VLOOKUP(A721,Participanti!A:C,3,0)</f>
        <v>0.4</v>
      </c>
      <c r="U721" s="17">
        <f t="shared" ref="U721:U732" si="132">IF(H721&lt;0,0,J721*N721+K721*O721+L721*P721+Q721+R721+S721+T721)</f>
        <v>3.4970238095238093</v>
      </c>
      <c r="V721" s="219"/>
      <c r="W721" s="146"/>
      <c r="X721" s="104">
        <f t="shared" si="127"/>
        <v>5</v>
      </c>
      <c r="Y721" s="63">
        <f t="shared" si="128"/>
        <v>1</v>
      </c>
      <c r="Z721" s="103" t="str">
        <f>VLOOKUP(A721,Participanti!A:E,5,0)</f>
        <v>Silver</v>
      </c>
    </row>
    <row r="722" spans="1:26" x14ac:dyDescent="0.2">
      <c r="A722" s="209" t="s">
        <v>395</v>
      </c>
      <c r="B722" s="1" t="str">
        <f>VLOOKUP(A722,Participanti!A:B,2,0)</f>
        <v>M</v>
      </c>
      <c r="C722" s="210">
        <v>12</v>
      </c>
      <c r="D722" s="211">
        <v>10.02</v>
      </c>
      <c r="E722" s="212">
        <v>3.0462962962962963E-2</v>
      </c>
      <c r="F722" s="212">
        <v>3.0462962962962963E-2</v>
      </c>
      <c r="G722" s="59">
        <f t="shared" si="129"/>
        <v>3.0462962962962963E-2</v>
      </c>
      <c r="H722" s="213">
        <v>15</v>
      </c>
      <c r="I722" s="11">
        <f t="shared" si="130"/>
        <v>3.040215864567162E-3</v>
      </c>
      <c r="J722" s="31">
        <f t="shared" si="131"/>
        <v>2.3857142857142857</v>
      </c>
      <c r="K722" s="31">
        <f>IF(J722=0,0,IF(B722="F",VLOOKUP(I722,Barem!$G$2:$H$16,2,1),VLOOKUP(I722,Barem!$G$17:$H$31,2,1)))</f>
        <v>4.5</v>
      </c>
      <c r="L722" s="211">
        <v>2</v>
      </c>
      <c r="M722" s="214" t="s">
        <v>80</v>
      </c>
      <c r="N722" s="10">
        <f t="shared" si="123"/>
        <v>0.25</v>
      </c>
      <c r="O722" s="10">
        <f t="shared" si="123"/>
        <v>0.5</v>
      </c>
      <c r="P722" s="10">
        <f t="shared" si="123"/>
        <v>0.25</v>
      </c>
      <c r="Q722" s="33">
        <f>IF(B722="M",IF(AND(H722&gt;=200,H722&lt;500,I722&lt;Barem!$M$21),H722/1500,IF(AND(H722&gt;=500,H722&lt;750,I722&lt;Barem!$M$22),H722/1500,IF(AND(H722&gt;=750,H722&lt;1000,I722&lt;Barem!$M$23),H722/1500,IF(AND(H722&gt;=1000,H722&lt;1500,I722&lt;Barem!$M$24),H722/1500,IF(AND(H722&gt;=1500,H722&lt;2000,I722&lt;Barem!$M$25),H722/1500,IF(AND(H722&gt;=2000,H722&lt;3000,I722&lt;Barem!$M$26),H722/1500,IF(AND(H722&gt;=3000,I722&lt;Barem!$M$27),H722/1500,0))))))),IF(AND(H722&gt;=200,H722&lt;500,I722&lt;Barem!$N$21),H722/1500,IF(AND(H722&gt;=500,H722&lt;750,I722&lt;Barem!$N$22),H722/1500,IF(AND(H722&gt;=750,H722&lt;1000,I722&lt;Barem!$N$23),H722/1500,IF(AND(H722&gt;=1000,H722&lt;1500,I722&lt;Barem!$N$24),H722/1500,IF(AND(H722&gt;=1500,H722&lt;2000,I722&lt;Barem!$N$25),H722/1500,IF(AND(H722&gt;=2000,H722&lt;3000,I722&lt;Barem!$N$26),H722/1500,IF(AND(H722&gt;=3000,I722&lt;Barem!$N$27),H722/1500,0))))))))</f>
        <v>0</v>
      </c>
      <c r="R722" s="19">
        <f>IF(D722&gt;21,VLOOKUP(D722,Barem!$S$1:$T$141,2,1),0)</f>
        <v>0</v>
      </c>
      <c r="S722" s="102">
        <f>IF(D722&lt;1,0,IF(B722="F",VLOOKUP(I722,Barem!$W$2:$Y$13,2,1),VLOOKUP(I722,Barem!$W$14:$Y$25,2,1)))</f>
        <v>0</v>
      </c>
      <c r="T722" s="19">
        <f>VLOOKUP(A722,Participanti!A:C,3,0)</f>
        <v>0</v>
      </c>
      <c r="U722" s="17">
        <f t="shared" si="132"/>
        <v>3.3464285714285715</v>
      </c>
      <c r="V722" s="219"/>
      <c r="W722" s="146"/>
      <c r="X722" s="104">
        <f t="shared" si="127"/>
        <v>5</v>
      </c>
      <c r="Y722" s="63">
        <f t="shared" si="128"/>
        <v>1</v>
      </c>
      <c r="Z722" s="103" t="str">
        <f>VLOOKUP(A722,Participanti!A:E,5,0)</f>
        <v>Silver</v>
      </c>
    </row>
    <row r="723" spans="1:26" x14ac:dyDescent="0.2">
      <c r="A723" s="42" t="s">
        <v>206</v>
      </c>
      <c r="B723" s="1" t="s">
        <v>84</v>
      </c>
      <c r="C723" s="61">
        <v>12</v>
      </c>
      <c r="D723" s="43">
        <v>21.12</v>
      </c>
      <c r="E723" s="44">
        <v>7.0474537037037044E-2</v>
      </c>
      <c r="F723" s="44">
        <v>7.0833333333333331E-2</v>
      </c>
      <c r="G723" s="59">
        <f t="shared" si="129"/>
        <v>7.0653935185185188E-2</v>
      </c>
      <c r="H723" s="186">
        <v>45</v>
      </c>
      <c r="I723" s="11">
        <f t="shared" si="130"/>
        <v>3.3453567796015711E-3</v>
      </c>
      <c r="J723" s="31">
        <f t="shared" si="131"/>
        <v>5</v>
      </c>
      <c r="K723" s="31">
        <f>IF(J723=0,0,IF(B723="F",VLOOKUP(I723,Barem!$G$2:$H$16,2,1),VLOOKUP(I723,Barem!$G$17:$H$31,2,1)))</f>
        <v>4</v>
      </c>
      <c r="L723" s="43">
        <v>4.5</v>
      </c>
      <c r="M723" s="93" t="s">
        <v>80</v>
      </c>
      <c r="N723" s="10">
        <v>0.25</v>
      </c>
      <c r="O723" s="10">
        <v>0.5</v>
      </c>
      <c r="P723" s="10">
        <v>0.25</v>
      </c>
      <c r="Q723" s="33">
        <f>IF(B723="M",IF(AND(H723&gt;=200,H723&lt;500,I723&lt;Barem!$M$21),H723/1500,IF(AND(H723&gt;=500,H723&lt;750,I723&lt;Barem!$M$22),H723/1500,IF(AND(H723&gt;=750,H723&lt;1000,I723&lt;Barem!$M$23),H723/1500,IF(AND(H723&gt;=1000,H723&lt;1500,I723&lt;Barem!$M$24),H723/1500,IF(AND(H723&gt;=1500,H723&lt;2000,I723&lt;Barem!$M$25),H723/1500,IF(AND(H723&gt;=2000,H723&lt;3000,I723&lt;Barem!$M$26),H723/1500,IF(AND(H723&gt;=3000,I723&lt;Barem!$M$27),H723/1500,0))))))),IF(AND(H723&gt;=200,H723&lt;500,I723&lt;Barem!$N$21),H723/1500,IF(AND(H723&gt;=500,H723&lt;750,I723&lt;Barem!$N$22),H723/1500,IF(AND(H723&gt;=750,H723&lt;1000,I723&lt;Barem!$N$23),H723/1500,IF(AND(H723&gt;=1000,H723&lt;1500,I723&lt;Barem!$N$24),H723/1500,IF(AND(H723&gt;=1500,H723&lt;2000,I723&lt;Barem!$N$25),H723/1500,IF(AND(H723&gt;=2000,H723&lt;3000,I723&lt;Barem!$N$26),H723/1500,IF(AND(H723&gt;=3000,I723&lt;Barem!$N$27),H723/1500,0))))))))</f>
        <v>0</v>
      </c>
      <c r="R723" s="19">
        <f>IF(D723&gt;21,VLOOKUP(D723,Barem!$S$1:$T$141,2,1),0)</f>
        <v>0</v>
      </c>
      <c r="S723" s="102">
        <f>IF(D723&lt;1,0,IF(B723="F",VLOOKUP(I723,Barem!$W$2:$Y$13,2,1),VLOOKUP(I723,Barem!$W$14:$Y$25,2,1)))</f>
        <v>0</v>
      </c>
      <c r="T723" s="19">
        <f>VLOOKUP(A723,Participanti!A:C,3,0)</f>
        <v>0</v>
      </c>
      <c r="U723" s="17">
        <f t="shared" si="132"/>
        <v>4.375</v>
      </c>
      <c r="V723" s="49"/>
      <c r="W723" s="146"/>
      <c r="X723" s="104">
        <f t="shared" si="127"/>
        <v>5</v>
      </c>
      <c r="Y723" s="63">
        <f t="shared" si="128"/>
        <v>1</v>
      </c>
      <c r="Z723" s="103" t="str">
        <f>VLOOKUP(A723,Participanti!A:E,5,0)</f>
        <v>Silver</v>
      </c>
    </row>
    <row r="724" spans="1:26" x14ac:dyDescent="0.2">
      <c r="A724" s="42" t="s">
        <v>39</v>
      </c>
      <c r="B724" s="1" t="str">
        <f>VLOOKUP(A724,Participanti!A:B,2,0)</f>
        <v>M</v>
      </c>
      <c r="C724" s="61">
        <v>13</v>
      </c>
      <c r="D724" s="43">
        <v>15.2</v>
      </c>
      <c r="E724" s="44">
        <v>3.8564814814814816E-2</v>
      </c>
      <c r="F724" s="44">
        <v>3.8564814814814816E-2</v>
      </c>
      <c r="G724" s="59">
        <f t="shared" si="129"/>
        <v>3.8564814814814816E-2</v>
      </c>
      <c r="H724" s="45">
        <v>73</v>
      </c>
      <c r="I724" s="11">
        <f t="shared" si="130"/>
        <v>2.5371588693957115E-3</v>
      </c>
      <c r="J724" s="31">
        <f t="shared" si="131"/>
        <v>3.6190476190476186</v>
      </c>
      <c r="K724" s="31">
        <f>IF(J724=0,0,IF(B724="F",VLOOKUP(I724,Barem!$G$2:$H$16,2,1),VLOOKUP(I724,Barem!$G$17:$H$31,2,1)))</f>
        <v>5</v>
      </c>
      <c r="L724" s="43">
        <v>3</v>
      </c>
      <c r="M724" s="93" t="str">
        <f>VLOOKUP(C724,Barem!K:Q,7,0)</f>
        <v>D</v>
      </c>
      <c r="N724" s="10">
        <f t="shared" si="123"/>
        <v>0.5</v>
      </c>
      <c r="O724" s="10">
        <f t="shared" si="123"/>
        <v>0.25</v>
      </c>
      <c r="P724" s="10">
        <f t="shared" si="123"/>
        <v>0.25</v>
      </c>
      <c r="Q724" s="33">
        <f>IF(B724="M",IF(AND(H724&gt;=200,H724&lt;500,I724&lt;Barem!$M$21),H724/1500,IF(AND(H724&gt;=500,H724&lt;750,I724&lt;Barem!$M$22),H724/1500,IF(AND(H724&gt;=750,H724&lt;1000,I724&lt;Barem!$M$23),H724/1500,IF(AND(H724&gt;=1000,H724&lt;1500,I724&lt;Barem!$M$24),H724/1500,IF(AND(H724&gt;=1500,H724&lt;2000,I724&lt;Barem!$M$25),H724/1500,IF(AND(H724&gt;=2000,H724&lt;3000,I724&lt;Barem!$M$26),H724/1500,IF(AND(H724&gt;=3000,I724&lt;Barem!$M$27),H724/1500,0))))))),IF(AND(H724&gt;=200,H724&lt;500,I724&lt;Barem!$N$21),H724/1500,IF(AND(H724&gt;=500,H724&lt;750,I724&lt;Barem!$N$22),H724/1500,IF(AND(H724&gt;=750,H724&lt;1000,I724&lt;Barem!$N$23),H724/1500,IF(AND(H724&gt;=1000,H724&lt;1500,I724&lt;Barem!$N$24),H724/1500,IF(AND(H724&gt;=1500,H724&lt;2000,I724&lt;Barem!$N$25),H724/1500,IF(AND(H724&gt;=2000,H724&lt;3000,I724&lt;Barem!$N$26),H724/1500,IF(AND(H724&gt;=3000,I724&lt;Barem!$N$27),H724/1500,0))))))))</f>
        <v>0</v>
      </c>
      <c r="R724" s="19">
        <f>IF(D724&gt;21,VLOOKUP(D724,Barem!$S$1:$T$141,2,1),0)</f>
        <v>0</v>
      </c>
      <c r="S724" s="102">
        <f>IF(D724&lt;1,0,IF(B724="F",VLOOKUP(I724,Barem!$W$2:$Y$13,2,1),VLOOKUP(I724,Barem!$W$14:$Y$25,2,1)))</f>
        <v>2.25</v>
      </c>
      <c r="T724" s="19">
        <f>VLOOKUP(A724,Participanti!A:C,3,0)</f>
        <v>0</v>
      </c>
      <c r="U724" s="17">
        <f t="shared" si="132"/>
        <v>6.0595238095238093</v>
      </c>
      <c r="V724" s="49"/>
      <c r="W724" s="146"/>
      <c r="X724" s="104">
        <f t="shared" si="127"/>
        <v>5</v>
      </c>
      <c r="Y724" s="63">
        <f t="shared" si="128"/>
        <v>1</v>
      </c>
      <c r="Z724" s="103" t="str">
        <f>VLOOKUP(A724,Participanti!A:E,5,0)</f>
        <v>Gold</v>
      </c>
    </row>
    <row r="725" spans="1:26" x14ac:dyDescent="0.2">
      <c r="A725" s="42" t="s">
        <v>13</v>
      </c>
      <c r="B725" s="1" t="str">
        <f>VLOOKUP(A725,Participanti!A:B,2,0)</f>
        <v>M</v>
      </c>
      <c r="C725" s="61">
        <v>13</v>
      </c>
      <c r="D725" s="43">
        <v>50.01</v>
      </c>
      <c r="E725" s="44">
        <v>0.29965277777777777</v>
      </c>
      <c r="F725" s="44">
        <v>0.33453703703703702</v>
      </c>
      <c r="G725" s="59">
        <f t="shared" si="129"/>
        <v>0.31709490740740742</v>
      </c>
      <c r="H725" s="45">
        <v>2503</v>
      </c>
      <c r="I725" s="11">
        <f t="shared" si="130"/>
        <v>6.3406300221437199E-3</v>
      </c>
      <c r="J725" s="31">
        <f t="shared" si="131"/>
        <v>5</v>
      </c>
      <c r="K725" s="31">
        <f>IF(J725=0,0,IF(B725="F",VLOOKUP(I725,Barem!$G$2:$H$16,2,1),VLOOKUP(I725,Barem!$G$17:$H$31,2,1)))</f>
        <v>0</v>
      </c>
      <c r="L725" s="43">
        <v>5</v>
      </c>
      <c r="M725" s="93" t="s">
        <v>82</v>
      </c>
      <c r="N725" s="10">
        <f t="shared" ref="N725:P737" si="133">IF($M725=N$1,50%,25%)</f>
        <v>0.5</v>
      </c>
      <c r="O725" s="10">
        <f t="shared" si="133"/>
        <v>0.25</v>
      </c>
      <c r="P725" s="10">
        <f t="shared" si="133"/>
        <v>0.25</v>
      </c>
      <c r="Q725" s="33">
        <f>IF(B725="M",IF(AND(H725&gt;=200,H725&lt;500,I725&lt;Barem!$M$21),H725/1500,IF(AND(H725&gt;=500,H725&lt;750,I725&lt;Barem!$M$22),H725/1500,IF(AND(H725&gt;=750,H725&lt;1000,I725&lt;Barem!$M$23),H725/1500,IF(AND(H725&gt;=1000,H725&lt;1500,I725&lt;Barem!$M$24),H725/1500,IF(AND(H725&gt;=1500,H725&lt;2000,I725&lt;Barem!$M$25),H725/1500,IF(AND(H725&gt;=2000,H725&lt;3000,I725&lt;Barem!$M$26),H725/1500,IF(AND(H725&gt;=3000,I725&lt;Barem!$M$27),H725/1500,0))))))),IF(AND(H725&gt;=200,H725&lt;500,I725&lt;Barem!$N$21),H725/1500,IF(AND(H725&gt;=500,H725&lt;750,I725&lt;Barem!$N$22),H725/1500,IF(AND(H725&gt;=750,H725&lt;1000,I725&lt;Barem!$N$23),H725/1500,IF(AND(H725&gt;=1000,H725&lt;1500,I725&lt;Barem!$N$24),H725/1500,IF(AND(H725&gt;=1500,H725&lt;2000,I725&lt;Barem!$N$25),H725/1500,IF(AND(H725&gt;=2000,H725&lt;3000,I725&lt;Barem!$N$26),H725/1500,IF(AND(H725&gt;=3000,I725&lt;Barem!$N$27),H725/1500,0))))))))</f>
        <v>1.6686666666666667</v>
      </c>
      <c r="R725" s="19">
        <f>IF(D725&gt;21,VLOOKUP(D725,Barem!$S$1:$T$141,2,1),0)</f>
        <v>1.4</v>
      </c>
      <c r="S725" s="102">
        <f>IF(D725&lt;1,0,IF(B725="F",VLOOKUP(I725,Barem!$W$2:$Y$13,2,1),VLOOKUP(I725,Barem!$W$14:$Y$25,2,1)))</f>
        <v>0</v>
      </c>
      <c r="T725" s="19">
        <f>VLOOKUP(A725,Participanti!A:C,3,0)</f>
        <v>0</v>
      </c>
      <c r="U725" s="17">
        <f t="shared" si="132"/>
        <v>6.8186666666666671</v>
      </c>
      <c r="V725" s="49"/>
      <c r="W725" s="146"/>
      <c r="X725" s="104">
        <f t="shared" si="127"/>
        <v>5</v>
      </c>
      <c r="Y725" s="63">
        <f t="shared" si="128"/>
        <v>1</v>
      </c>
      <c r="Z725" s="103" t="str">
        <f>VLOOKUP(A725,Participanti!A:E,5,0)</f>
        <v>Gold</v>
      </c>
    </row>
    <row r="726" spans="1:26" x14ac:dyDescent="0.2">
      <c r="A726" s="42" t="s">
        <v>144</v>
      </c>
      <c r="B726" s="1" t="str">
        <f>VLOOKUP(A726,Participanti!A:B,2,0)</f>
        <v>M</v>
      </c>
      <c r="C726" s="61">
        <v>13</v>
      </c>
      <c r="D726" s="43">
        <v>3.17</v>
      </c>
      <c r="E726" s="44">
        <v>7.5231481481481477E-3</v>
      </c>
      <c r="F726" s="44">
        <v>7.5231481481481477E-3</v>
      </c>
      <c r="G726" s="59">
        <f t="shared" si="129"/>
        <v>7.5231481481481477E-3</v>
      </c>
      <c r="H726" s="45">
        <v>0</v>
      </c>
      <c r="I726" s="11">
        <f t="shared" si="130"/>
        <v>2.3732328543054093E-3</v>
      </c>
      <c r="J726" s="31">
        <f t="shared" si="131"/>
        <v>0.75476190476190474</v>
      </c>
      <c r="K726" s="31">
        <f>IF(J726=0,0,IF(B726="F",VLOOKUP(I726,Barem!$G$2:$H$16,2,1),VLOOKUP(I726,Barem!$G$17:$H$31,2,1)))</f>
        <v>5</v>
      </c>
      <c r="L726" s="43">
        <v>5</v>
      </c>
      <c r="M726" s="93" t="s">
        <v>80</v>
      </c>
      <c r="N726" s="10">
        <f t="shared" si="133"/>
        <v>0.25</v>
      </c>
      <c r="O726" s="10">
        <f t="shared" si="133"/>
        <v>0.5</v>
      </c>
      <c r="P726" s="10">
        <f t="shared" si="133"/>
        <v>0.25</v>
      </c>
      <c r="Q726" s="33">
        <f>IF(B726="M",IF(AND(H726&gt;=200,H726&lt;500,I726&lt;Barem!$M$21),H726/1500,IF(AND(H726&gt;=500,H726&lt;750,I726&lt;Barem!$M$22),H726/1500,IF(AND(H726&gt;=750,H726&lt;1000,I726&lt;Barem!$M$23),H726/1500,IF(AND(H726&gt;=1000,H726&lt;1500,I726&lt;Barem!$M$24),H726/1500,IF(AND(H726&gt;=1500,H726&lt;2000,I726&lt;Barem!$M$25),H726/1500,IF(AND(H726&gt;=2000,H726&lt;3000,I726&lt;Barem!$M$26),H726/1500,IF(AND(H726&gt;=3000,I726&lt;Barem!$M$27),H726/1500,0))))))),IF(AND(H726&gt;=200,H726&lt;500,I726&lt;Barem!$N$21),H726/1500,IF(AND(H726&gt;=500,H726&lt;750,I726&lt;Barem!$N$22),H726/1500,IF(AND(H726&gt;=750,H726&lt;1000,I726&lt;Barem!$N$23),H726/1500,IF(AND(H726&gt;=1000,H726&lt;1500,I726&lt;Barem!$N$24),H726/1500,IF(AND(H726&gt;=1500,H726&lt;2000,I726&lt;Barem!$N$25),H726/1500,IF(AND(H726&gt;=2000,H726&lt;3000,I726&lt;Barem!$N$26),H726/1500,IF(AND(H726&gt;=3000,I726&lt;Barem!$N$27),H726/1500,0))))))))</f>
        <v>0</v>
      </c>
      <c r="R726" s="19">
        <f>IF(D726&gt;21,VLOOKUP(D726,Barem!$S$1:$T$141,2,1),0)</f>
        <v>0</v>
      </c>
      <c r="S726" s="102">
        <f>IF(D726&lt;1,0,IF(B726="F",VLOOKUP(I726,Barem!$W$2:$Y$13,2,1),VLOOKUP(I726,Barem!$W$14:$Y$25,2,1)))</f>
        <v>5.4</v>
      </c>
      <c r="T726" s="19">
        <f>VLOOKUP(A726,Participanti!A:C,3,0)</f>
        <v>0</v>
      </c>
      <c r="U726" s="17">
        <f t="shared" si="132"/>
        <v>9.338690476190477</v>
      </c>
      <c r="V726" s="49"/>
      <c r="W726" s="146"/>
      <c r="X726" s="104">
        <f t="shared" si="127"/>
        <v>5</v>
      </c>
      <c r="Y726" s="63">
        <f t="shared" si="128"/>
        <v>1</v>
      </c>
      <c r="Z726" s="103" t="str">
        <f>VLOOKUP(A726,Participanti!A:E,5,0)</f>
        <v>Gold</v>
      </c>
    </row>
    <row r="727" spans="1:26" x14ac:dyDescent="0.2">
      <c r="A727" s="42" t="s">
        <v>343</v>
      </c>
      <c r="B727" s="1" t="str">
        <f>VLOOKUP(A727,Participanti!A:B,2,0)</f>
        <v>M</v>
      </c>
      <c r="C727" s="61">
        <v>13</v>
      </c>
      <c r="D727" s="43">
        <v>21.21</v>
      </c>
      <c r="E727" s="44">
        <v>8.6967592592592596E-2</v>
      </c>
      <c r="F727" s="44">
        <v>8.7199074074074068E-2</v>
      </c>
      <c r="G727" s="59">
        <f t="shared" si="129"/>
        <v>8.7083333333333332E-2</v>
      </c>
      <c r="H727" s="45">
        <v>388</v>
      </c>
      <c r="I727" s="11">
        <f t="shared" si="130"/>
        <v>4.1057677196291052E-3</v>
      </c>
      <c r="J727" s="31">
        <f t="shared" si="131"/>
        <v>5</v>
      </c>
      <c r="K727" s="31">
        <f>IF(J727=0,0,IF(B727="F",VLOOKUP(I727,Barem!$G$2:$H$16,2,1),VLOOKUP(I727,Barem!$G$17:$H$31,2,1)))</f>
        <v>3</v>
      </c>
      <c r="L727" s="43">
        <v>3</v>
      </c>
      <c r="M727" s="93" t="str">
        <f>VLOOKUP(C727,Barem!K:Q,7,0)</f>
        <v>D</v>
      </c>
      <c r="N727" s="10">
        <f t="shared" si="133"/>
        <v>0.5</v>
      </c>
      <c r="O727" s="10">
        <f t="shared" si="133"/>
        <v>0.25</v>
      </c>
      <c r="P727" s="10">
        <f t="shared" si="133"/>
        <v>0.25</v>
      </c>
      <c r="Q727" s="33">
        <f>IF(B727="M",IF(AND(H727&gt;=200,H727&lt;500,I727&lt;Barem!$M$21),H727/1500,IF(AND(H727&gt;=500,H727&lt;750,I727&lt;Barem!$M$22),H727/1500,IF(AND(H727&gt;=750,H727&lt;1000,I727&lt;Barem!$M$23),H727/1500,IF(AND(H727&gt;=1000,H727&lt;1500,I727&lt;Barem!$M$24),H727/1500,IF(AND(H727&gt;=1500,H727&lt;2000,I727&lt;Barem!$M$25),H727/1500,IF(AND(H727&gt;=2000,H727&lt;3000,I727&lt;Barem!$M$26),H727/1500,IF(AND(H727&gt;=3000,I727&lt;Barem!$M$27),H727/1500,0))))))),IF(AND(H727&gt;=200,H727&lt;500,I727&lt;Barem!$N$21),H727/1500,IF(AND(H727&gt;=500,H727&lt;750,I727&lt;Barem!$N$22),H727/1500,IF(AND(H727&gt;=750,H727&lt;1000,I727&lt;Barem!$N$23),H727/1500,IF(AND(H727&gt;=1000,H727&lt;1500,I727&lt;Barem!$N$24),H727/1500,IF(AND(H727&gt;=1500,H727&lt;2000,I727&lt;Barem!$N$25),H727/1500,IF(AND(H727&gt;=2000,H727&lt;3000,I727&lt;Barem!$N$26),H727/1500,IF(AND(H727&gt;=3000,I727&lt;Barem!$N$27),H727/1500,0))))))))</f>
        <v>0.25866666666666666</v>
      </c>
      <c r="R727" s="19">
        <f>IF(D727&gt;21,VLOOKUP(D727,Barem!$S$1:$T$141,2,1),0)</f>
        <v>0</v>
      </c>
      <c r="S727" s="102">
        <f>IF(D727&lt;1,0,IF(B727="F",VLOOKUP(I727,Barem!$W$2:$Y$13,2,1),VLOOKUP(I727,Barem!$W$14:$Y$25,2,1)))</f>
        <v>0</v>
      </c>
      <c r="T727" s="19">
        <f>VLOOKUP(A727,Participanti!A:C,3,0)</f>
        <v>0.7</v>
      </c>
      <c r="U727" s="17">
        <f t="shared" si="132"/>
        <v>4.9586666666666668</v>
      </c>
      <c r="V727" s="49"/>
      <c r="W727" s="146"/>
      <c r="X727" s="104">
        <f t="shared" si="127"/>
        <v>5</v>
      </c>
      <c r="Y727" s="63">
        <f t="shared" si="128"/>
        <v>1</v>
      </c>
      <c r="Z727" s="103" t="str">
        <f>VLOOKUP(A727,Participanti!A:E,5,0)</f>
        <v>Gold</v>
      </c>
    </row>
    <row r="728" spans="1:26" x14ac:dyDescent="0.2">
      <c r="A728" s="42" t="s">
        <v>7</v>
      </c>
      <c r="B728" s="1" t="str">
        <f>VLOOKUP(A728,Participanti!A:B,2,0)</f>
        <v>M</v>
      </c>
      <c r="C728" s="61">
        <v>13</v>
      </c>
      <c r="D728" s="43">
        <v>22.07</v>
      </c>
      <c r="E728" s="44">
        <v>0.13989583333333333</v>
      </c>
      <c r="F728" s="44">
        <v>0.14501157407407408</v>
      </c>
      <c r="G728" s="59">
        <f t="shared" si="129"/>
        <v>0.14245370370370369</v>
      </c>
      <c r="H728" s="45">
        <v>388</v>
      </c>
      <c r="I728" s="11">
        <f t="shared" si="130"/>
        <v>6.4546308882511864E-3</v>
      </c>
      <c r="J728" s="31">
        <f t="shared" si="131"/>
        <v>5</v>
      </c>
      <c r="K728" s="31">
        <f>IF(J728=0,0,IF(B728="F",VLOOKUP(I728,Barem!$G$2:$H$16,2,1),VLOOKUP(I728,Barem!$G$17:$H$31,2,1)))</f>
        <v>0</v>
      </c>
      <c r="L728" s="43">
        <v>1</v>
      </c>
      <c r="M728" s="93" t="str">
        <f>VLOOKUP(C728,Barem!K:Q,7,0)</f>
        <v>D</v>
      </c>
      <c r="N728" s="10">
        <f t="shared" si="133"/>
        <v>0.5</v>
      </c>
      <c r="O728" s="10">
        <f t="shared" si="133"/>
        <v>0.25</v>
      </c>
      <c r="P728" s="10">
        <f t="shared" si="133"/>
        <v>0.25</v>
      </c>
      <c r="Q728" s="33">
        <f>IF(B728="M",IF(AND(H728&gt;=200,H728&lt;500,I728&lt;Barem!$M$21),H728/1500,IF(AND(H728&gt;=500,H728&lt;750,I728&lt;Barem!$M$22),H728/1500,IF(AND(H728&gt;=750,H728&lt;1000,I728&lt;Barem!$M$23),H728/1500,IF(AND(H728&gt;=1000,H728&lt;1500,I728&lt;Barem!$M$24),H728/1500,IF(AND(H728&gt;=1500,H728&lt;2000,I728&lt;Barem!$M$25),H728/1500,IF(AND(H728&gt;=2000,H728&lt;3000,I728&lt;Barem!$M$26),H728/1500,IF(AND(H728&gt;=3000,I728&lt;Barem!$M$27),H728/1500,0))))))),IF(AND(H728&gt;=200,H728&lt;500,I728&lt;Barem!$N$21),H728/1500,IF(AND(H728&gt;=500,H728&lt;750,I728&lt;Barem!$N$22),H728/1500,IF(AND(H728&gt;=750,H728&lt;1000,I728&lt;Barem!$N$23),H728/1500,IF(AND(H728&gt;=1000,H728&lt;1500,I728&lt;Barem!$N$24),H728/1500,IF(AND(H728&gt;=1500,H728&lt;2000,I728&lt;Barem!$N$25),H728/1500,IF(AND(H728&gt;=2000,H728&lt;3000,I728&lt;Barem!$N$26),H728/1500,IF(AND(H728&gt;=3000,I728&lt;Barem!$N$27),H728/1500,0))))))))</f>
        <v>0</v>
      </c>
      <c r="R728" s="19">
        <f>IF(D728&gt;21,VLOOKUP(D728,Barem!$S$1:$T$141,2,1),0)</f>
        <v>0</v>
      </c>
      <c r="S728" s="102">
        <f>IF(D728&lt;1,0,IF(B728="F",VLOOKUP(I728,Barem!$W$2:$Y$13,2,1),VLOOKUP(I728,Barem!$W$14:$Y$25,2,1)))</f>
        <v>0</v>
      </c>
      <c r="T728" s="19">
        <f>VLOOKUP(A728,Participanti!A:C,3,0)</f>
        <v>0.4</v>
      </c>
      <c r="U728" s="17">
        <f t="shared" si="132"/>
        <v>3.15</v>
      </c>
      <c r="V728" s="49"/>
      <c r="W728" s="146"/>
      <c r="X728" s="104">
        <f t="shared" si="127"/>
        <v>5</v>
      </c>
      <c r="Y728" s="63">
        <f t="shared" si="128"/>
        <v>1</v>
      </c>
      <c r="Z728" s="103" t="str">
        <f>VLOOKUP(A728,Participanti!A:E,5,0)</f>
        <v>Gold</v>
      </c>
    </row>
    <row r="729" spans="1:26" x14ac:dyDescent="0.2">
      <c r="A729" s="42" t="s">
        <v>231</v>
      </c>
      <c r="B729" s="1" t="str">
        <f>VLOOKUP(A729,Participanti!A:B,2,0)</f>
        <v>M</v>
      </c>
      <c r="C729" s="61">
        <v>13</v>
      </c>
      <c r="D729" s="43">
        <v>19.91</v>
      </c>
      <c r="E729" s="44">
        <v>7.3298611111111106E-2</v>
      </c>
      <c r="F729" s="44">
        <v>7.3391203703703708E-2</v>
      </c>
      <c r="G729" s="59">
        <f t="shared" si="129"/>
        <v>7.33449074074074E-2</v>
      </c>
      <c r="H729" s="45">
        <v>705</v>
      </c>
      <c r="I729" s="11">
        <f t="shared" si="130"/>
        <v>3.6838225719441186E-3</v>
      </c>
      <c r="J729" s="31">
        <f t="shared" si="131"/>
        <v>4.7404761904761905</v>
      </c>
      <c r="K729" s="31">
        <f>IF(J729=0,0,IF(B729="F",VLOOKUP(I729,Barem!$G$2:$H$16,2,1),VLOOKUP(I729,Barem!$G$17:$H$31,2,1)))</f>
        <v>3.5</v>
      </c>
      <c r="L729" s="43">
        <v>3.5</v>
      </c>
      <c r="M729" s="93" t="s">
        <v>83</v>
      </c>
      <c r="N729" s="10">
        <f t="shared" si="133"/>
        <v>0.25</v>
      </c>
      <c r="O729" s="10">
        <f t="shared" si="133"/>
        <v>0.25</v>
      </c>
      <c r="P729" s="10">
        <f t="shared" si="133"/>
        <v>0.5</v>
      </c>
      <c r="Q729" s="33">
        <f>IF(B729="M",IF(AND(H729&gt;=200,H729&lt;500,I729&lt;Barem!$M$21),H729/1500,IF(AND(H729&gt;=500,H729&lt;750,I729&lt;Barem!$M$22),H729/1500,IF(AND(H729&gt;=750,H729&lt;1000,I729&lt;Barem!$M$23),H729/1500,IF(AND(H729&gt;=1000,H729&lt;1500,I729&lt;Barem!$M$24),H729/1500,IF(AND(H729&gt;=1500,H729&lt;2000,I729&lt;Barem!$M$25),H729/1500,IF(AND(H729&gt;=2000,H729&lt;3000,I729&lt;Barem!$M$26),H729/1500,IF(AND(H729&gt;=3000,I729&lt;Barem!$M$27),H729/1500,0))))))),IF(AND(H729&gt;=200,H729&lt;500,I729&lt;Barem!$N$21),H729/1500,IF(AND(H729&gt;=500,H729&lt;750,I729&lt;Barem!$N$22),H729/1500,IF(AND(H729&gt;=750,H729&lt;1000,I729&lt;Barem!$N$23),H729/1500,IF(AND(H729&gt;=1000,H729&lt;1500,I729&lt;Barem!$N$24),H729/1500,IF(AND(H729&gt;=1500,H729&lt;2000,I729&lt;Barem!$N$25),H729/1500,IF(AND(H729&gt;=2000,H729&lt;3000,I729&lt;Barem!$N$26),H729/1500,IF(AND(H729&gt;=3000,I729&lt;Barem!$N$27),H729/1500,0))))))))</f>
        <v>0.47</v>
      </c>
      <c r="R729" s="19">
        <f>IF(D729&gt;21,VLOOKUP(D729,Barem!$S$1:$T$141,2,1),0)</f>
        <v>0</v>
      </c>
      <c r="S729" s="102">
        <f>IF(D729&lt;1,0,IF(B729="F",VLOOKUP(I729,Barem!$W$2:$Y$13,2,1),VLOOKUP(I729,Barem!$W$14:$Y$25,2,1)))</f>
        <v>0</v>
      </c>
      <c r="T729" s="19">
        <f>VLOOKUP(A729,Participanti!A:C,3,0)</f>
        <v>0</v>
      </c>
      <c r="U729" s="17">
        <f t="shared" si="132"/>
        <v>4.2801190476190474</v>
      </c>
      <c r="V729" s="49"/>
      <c r="W729" s="146"/>
      <c r="X729" s="104">
        <f t="shared" si="127"/>
        <v>5</v>
      </c>
      <c r="Y729" s="63">
        <f t="shared" si="128"/>
        <v>1</v>
      </c>
      <c r="Z729" s="103" t="str">
        <f>VLOOKUP(A729,Participanti!A:E,5,0)</f>
        <v>Gold</v>
      </c>
    </row>
    <row r="730" spans="1:26" x14ac:dyDescent="0.2">
      <c r="A730" s="42" t="s">
        <v>315</v>
      </c>
      <c r="B730" s="1" t="str">
        <f>VLOOKUP(A730,Participanti!A:B,2,0)</f>
        <v>F</v>
      </c>
      <c r="C730" s="61">
        <v>13</v>
      </c>
      <c r="D730" s="43">
        <v>21.34</v>
      </c>
      <c r="E730" s="44">
        <v>8.1481481481481488E-2</v>
      </c>
      <c r="F730" s="44">
        <v>8.2210648148148144E-2</v>
      </c>
      <c r="G730" s="59">
        <f t="shared" si="129"/>
        <v>8.1846064814814823E-2</v>
      </c>
      <c r="H730" s="45">
        <v>23</v>
      </c>
      <c r="I730" s="11">
        <f t="shared" si="130"/>
        <v>3.8353357457738906E-3</v>
      </c>
      <c r="J730" s="31">
        <f t="shared" si="131"/>
        <v>5</v>
      </c>
      <c r="K730" s="31">
        <f>IF(J730=0,0,IF(B730="F",VLOOKUP(I730,Barem!$G$2:$H$16,2,1),VLOOKUP(I730,Barem!$G$17:$H$31,2,1)))</f>
        <v>3.75</v>
      </c>
      <c r="L730" s="43">
        <v>4.5</v>
      </c>
      <c r="M730" s="93" t="s">
        <v>80</v>
      </c>
      <c r="N730" s="10">
        <f t="shared" si="133"/>
        <v>0.25</v>
      </c>
      <c r="O730" s="10">
        <f t="shared" si="133"/>
        <v>0.5</v>
      </c>
      <c r="P730" s="10">
        <f t="shared" si="133"/>
        <v>0.25</v>
      </c>
      <c r="Q730" s="33">
        <f>IF(B730="M",IF(AND(H730&gt;=200,H730&lt;500,I730&lt;Barem!$M$21),H730/1500,IF(AND(H730&gt;=500,H730&lt;750,I730&lt;Barem!$M$22),H730/1500,IF(AND(H730&gt;=750,H730&lt;1000,I730&lt;Barem!$M$23),H730/1500,IF(AND(H730&gt;=1000,H730&lt;1500,I730&lt;Barem!$M$24),H730/1500,IF(AND(H730&gt;=1500,H730&lt;2000,I730&lt;Barem!$M$25),H730/1500,IF(AND(H730&gt;=2000,H730&lt;3000,I730&lt;Barem!$M$26),H730/1500,IF(AND(H730&gt;=3000,I730&lt;Barem!$M$27),H730/1500,0))))))),IF(AND(H730&gt;=200,H730&lt;500,I730&lt;Barem!$N$21),H730/1500,IF(AND(H730&gt;=500,H730&lt;750,I730&lt;Barem!$N$22),H730/1500,IF(AND(H730&gt;=750,H730&lt;1000,I730&lt;Barem!$N$23),H730/1500,IF(AND(H730&gt;=1000,H730&lt;1500,I730&lt;Barem!$N$24),H730/1500,IF(AND(H730&gt;=1500,H730&lt;2000,I730&lt;Barem!$N$25),H730/1500,IF(AND(H730&gt;=2000,H730&lt;3000,I730&lt;Barem!$N$26),H730/1500,IF(AND(H730&gt;=3000,I730&lt;Barem!$N$27),H730/1500,0))))))))</f>
        <v>0</v>
      </c>
      <c r="R730" s="19">
        <f>IF(D730&gt;21,VLOOKUP(D730,Barem!$S$1:$T$141,2,1),0)</f>
        <v>0</v>
      </c>
      <c r="S730" s="102">
        <f>IF(D730&lt;1,0,IF(B730="F",VLOOKUP(I730,Barem!$W$2:$Y$13,2,1),VLOOKUP(I730,Barem!$W$14:$Y$25,2,1)))</f>
        <v>0</v>
      </c>
      <c r="T730" s="19">
        <f>VLOOKUP(A730,Participanti!A:C,3,0)</f>
        <v>0</v>
      </c>
      <c r="U730" s="17">
        <f t="shared" si="132"/>
        <v>4.25</v>
      </c>
      <c r="V730" s="49"/>
      <c r="W730" s="146" t="s">
        <v>579</v>
      </c>
      <c r="X730" s="104">
        <f t="shared" si="127"/>
        <v>5</v>
      </c>
      <c r="Y730" s="63">
        <f t="shared" si="128"/>
        <v>1</v>
      </c>
      <c r="Z730" s="103" t="str">
        <f>VLOOKUP(A730,Participanti!A:E,5,0)</f>
        <v>Gold</v>
      </c>
    </row>
    <row r="731" spans="1:26" x14ac:dyDescent="0.2">
      <c r="A731" s="42" t="s">
        <v>182</v>
      </c>
      <c r="B731" s="1" t="str">
        <f>VLOOKUP(A731,Participanti!A:B,2,0)</f>
        <v>M</v>
      </c>
      <c r="C731" s="61">
        <v>13</v>
      </c>
      <c r="D731" s="43">
        <v>19.95</v>
      </c>
      <c r="E731" s="44">
        <v>8.7361111111111112E-2</v>
      </c>
      <c r="F731" s="44">
        <v>8.8472222222222216E-2</v>
      </c>
      <c r="G731" s="59">
        <f t="shared" si="129"/>
        <v>8.7916666666666671E-2</v>
      </c>
      <c r="H731" s="45">
        <v>703</v>
      </c>
      <c r="I731" s="11">
        <f t="shared" si="130"/>
        <v>4.4068504594820387E-3</v>
      </c>
      <c r="J731" s="31">
        <f t="shared" si="131"/>
        <v>4.75</v>
      </c>
      <c r="K731" s="31">
        <f>IF(J731=0,0,IF(B731="F",VLOOKUP(I731,Barem!$G$2:$H$16,2,1),VLOOKUP(I731,Barem!$G$17:$H$31,2,1)))</f>
        <v>2</v>
      </c>
      <c r="L731" s="43">
        <v>5</v>
      </c>
      <c r="M731" s="93" t="str">
        <f>VLOOKUP(C731,Barem!K:Q,7,0)</f>
        <v>D</v>
      </c>
      <c r="N731" s="10">
        <f t="shared" si="133"/>
        <v>0.5</v>
      </c>
      <c r="O731" s="10">
        <f t="shared" si="133"/>
        <v>0.25</v>
      </c>
      <c r="P731" s="10">
        <f t="shared" si="133"/>
        <v>0.25</v>
      </c>
      <c r="Q731" s="33">
        <f>IF(B731="M",IF(AND(H731&gt;=200,H731&lt;500,I731&lt;Barem!$M$21),H731/1500,IF(AND(H731&gt;=500,H731&lt;750,I731&lt;Barem!$M$22),H731/1500,IF(AND(H731&gt;=750,H731&lt;1000,I731&lt;Barem!$M$23),H731/1500,IF(AND(H731&gt;=1000,H731&lt;1500,I731&lt;Barem!$M$24),H731/1500,IF(AND(H731&gt;=1500,H731&lt;2000,I731&lt;Barem!$M$25),H731/1500,IF(AND(H731&gt;=2000,H731&lt;3000,I731&lt;Barem!$M$26),H731/1500,IF(AND(H731&gt;=3000,I731&lt;Barem!$M$27),H731/1500,0))))))),IF(AND(H731&gt;=200,H731&lt;500,I731&lt;Barem!$N$21),H731/1500,IF(AND(H731&gt;=500,H731&lt;750,I731&lt;Barem!$N$22),H731/1500,IF(AND(H731&gt;=750,H731&lt;1000,I731&lt;Barem!$N$23),H731/1500,IF(AND(H731&gt;=1000,H731&lt;1500,I731&lt;Barem!$N$24),H731/1500,IF(AND(H731&gt;=1500,H731&lt;2000,I731&lt;Barem!$N$25),H731/1500,IF(AND(H731&gt;=2000,H731&lt;3000,I731&lt;Barem!$N$26),H731/1500,IF(AND(H731&gt;=3000,I731&lt;Barem!$N$27),H731/1500,0))))))))</f>
        <v>0.46866666666666668</v>
      </c>
      <c r="R731" s="19">
        <f>IF(D731&gt;21,VLOOKUP(D731,Barem!$S$1:$T$141,2,1),0)</f>
        <v>0</v>
      </c>
      <c r="S731" s="102">
        <f>IF(D731&lt;1,0,IF(B731="F",VLOOKUP(I731,Barem!$W$2:$Y$13,2,1),VLOOKUP(I731,Barem!$W$14:$Y$25,2,1)))</f>
        <v>0</v>
      </c>
      <c r="T731" s="19">
        <f>VLOOKUP(A731,Participanti!A:C,3,0)</f>
        <v>0</v>
      </c>
      <c r="U731" s="17">
        <f t="shared" si="132"/>
        <v>4.5936666666666666</v>
      </c>
      <c r="V731" s="49"/>
      <c r="W731" s="146" t="s">
        <v>578</v>
      </c>
      <c r="X731" s="104">
        <f t="shared" si="127"/>
        <v>5</v>
      </c>
      <c r="Y731" s="63">
        <f t="shared" si="128"/>
        <v>1</v>
      </c>
      <c r="Z731" s="103" t="str">
        <f>VLOOKUP(A731,Participanti!A:E,5,0)</f>
        <v>Gold</v>
      </c>
    </row>
    <row r="732" spans="1:26" x14ac:dyDescent="0.2">
      <c r="A732" s="42" t="s">
        <v>336</v>
      </c>
      <c r="B732" s="1" t="str">
        <f>VLOOKUP(A732,Participanti!A:B,2,0)</f>
        <v>M</v>
      </c>
      <c r="C732" s="61">
        <v>13</v>
      </c>
      <c r="D732" s="43">
        <v>21.15</v>
      </c>
      <c r="E732" s="44">
        <v>5.752314814814815E-2</v>
      </c>
      <c r="F732" s="44">
        <v>5.752314814814815E-2</v>
      </c>
      <c r="G732" s="59">
        <f t="shared" si="129"/>
        <v>5.752314814814815E-2</v>
      </c>
      <c r="H732" s="45">
        <v>121</v>
      </c>
      <c r="I732" s="11">
        <f t="shared" si="130"/>
        <v>2.7197705980211893E-3</v>
      </c>
      <c r="J732" s="31">
        <f t="shared" si="131"/>
        <v>5</v>
      </c>
      <c r="K732" s="31">
        <f>IF(J732=0,0,IF(B732="F",VLOOKUP(I732,Barem!$G$2:$H$16,2,1),VLOOKUP(I732,Barem!$G$17:$H$31,2,1)))</f>
        <v>5</v>
      </c>
      <c r="L732" s="43">
        <v>4</v>
      </c>
      <c r="M732" s="93" t="s">
        <v>80</v>
      </c>
      <c r="N732" s="10">
        <f t="shared" si="133"/>
        <v>0.25</v>
      </c>
      <c r="O732" s="10">
        <f t="shared" si="133"/>
        <v>0.5</v>
      </c>
      <c r="P732" s="10">
        <f t="shared" si="133"/>
        <v>0.25</v>
      </c>
      <c r="Q732" s="33">
        <f>IF(B732="M",IF(AND(H732&gt;=200,H732&lt;500,I732&lt;Barem!$M$21),H732/1500,IF(AND(H732&gt;=500,H732&lt;750,I732&lt;Barem!$M$22),H732/1500,IF(AND(H732&gt;=750,H732&lt;1000,I732&lt;Barem!$M$23),H732/1500,IF(AND(H732&gt;=1000,H732&lt;1500,I732&lt;Barem!$M$24),H732/1500,IF(AND(H732&gt;=1500,H732&lt;2000,I732&lt;Barem!$M$25),H732/1500,IF(AND(H732&gt;=2000,H732&lt;3000,I732&lt;Barem!$M$26),H732/1500,IF(AND(H732&gt;=3000,I732&lt;Barem!$M$27),H732/1500,0))))))),IF(AND(H732&gt;=200,H732&lt;500,I732&lt;Barem!$N$21),H732/1500,IF(AND(H732&gt;=500,H732&lt;750,I732&lt;Barem!$N$22),H732/1500,IF(AND(H732&gt;=750,H732&lt;1000,I732&lt;Barem!$N$23),H732/1500,IF(AND(H732&gt;=1000,H732&lt;1500,I732&lt;Barem!$N$24),H732/1500,IF(AND(H732&gt;=1500,H732&lt;2000,I732&lt;Barem!$N$25),H732/1500,IF(AND(H732&gt;=2000,H732&lt;3000,I732&lt;Barem!$N$26),H732/1500,IF(AND(H732&gt;=3000,I732&lt;Barem!$N$27),H732/1500,0))))))))</f>
        <v>0</v>
      </c>
      <c r="R732" s="19">
        <f>IF(D732&gt;21,VLOOKUP(D732,Barem!$S$1:$T$141,2,1),0)</f>
        <v>0</v>
      </c>
      <c r="S732" s="102">
        <f>IF(D732&lt;1,0,IF(B732="F",VLOOKUP(I732,Barem!$W$2:$Y$13,2,1),VLOOKUP(I732,Barem!$W$14:$Y$25,2,1)))</f>
        <v>0.45000000000000007</v>
      </c>
      <c r="T732" s="19">
        <f>VLOOKUP(A732,Participanti!A:C,3,0)</f>
        <v>0</v>
      </c>
      <c r="U732" s="17">
        <f t="shared" si="132"/>
        <v>5.2</v>
      </c>
      <c r="V732" s="49"/>
      <c r="W732" s="146" t="s">
        <v>580</v>
      </c>
      <c r="X732" s="104">
        <f t="shared" si="127"/>
        <v>5</v>
      </c>
      <c r="Y732" s="63">
        <f t="shared" si="128"/>
        <v>1</v>
      </c>
      <c r="Z732" s="103" t="str">
        <f>VLOOKUP(A732,Participanti!A:E,5,0)</f>
        <v>Gold</v>
      </c>
    </row>
    <row r="733" spans="1:26" x14ac:dyDescent="0.2">
      <c r="A733" s="42" t="s">
        <v>200</v>
      </c>
      <c r="B733" s="1" t="str">
        <f>VLOOKUP(A733,Participanti!A:B,2,0)</f>
        <v>F</v>
      </c>
      <c r="C733" s="61">
        <v>13</v>
      </c>
      <c r="D733" s="43">
        <v>19.89</v>
      </c>
      <c r="E733" s="44">
        <v>9.6770833333333334E-2</v>
      </c>
      <c r="F733" s="44">
        <v>9.9814814814814815E-2</v>
      </c>
      <c r="G733" s="59">
        <f t="shared" si="129"/>
        <v>9.8292824074074081E-2</v>
      </c>
      <c r="H733" s="45">
        <v>715</v>
      </c>
      <c r="I733" s="11">
        <f t="shared" ref="I733:I794" si="134">G733/D733</f>
        <v>4.9418212204159918E-3</v>
      </c>
      <c r="J733" s="31">
        <f t="shared" ref="J733:J794" si="135">IF(B733="F",IF(D733&lt;2.5,0,IF(D733&gt;19.99,5,D733/4)),IF(D733&lt;3,0, IF(D733&gt;20.99,5,D733/4.2)))</f>
        <v>4.9725000000000001</v>
      </c>
      <c r="K733" s="31">
        <f>IF(J733=0,0,IF(B733="F",VLOOKUP(I733,Barem!$G$2:$H$16,2,1),VLOOKUP(I733,Barem!$G$17:$H$31,2,1)))</f>
        <v>1.5</v>
      </c>
      <c r="L733" s="43">
        <v>4.5</v>
      </c>
      <c r="M733" s="93" t="s">
        <v>83</v>
      </c>
      <c r="N733" s="10">
        <f t="shared" si="133"/>
        <v>0.25</v>
      </c>
      <c r="O733" s="10">
        <f t="shared" si="133"/>
        <v>0.25</v>
      </c>
      <c r="P733" s="10">
        <f t="shared" si="133"/>
        <v>0.5</v>
      </c>
      <c r="Q733" s="33">
        <f>IF(B733="M",IF(AND(H733&gt;=200,H733&lt;500,I733&lt;Barem!$M$21),H733/1500,IF(AND(H733&gt;=500,H733&lt;750,I733&lt;Barem!$M$22),H733/1500,IF(AND(H733&gt;=750,H733&lt;1000,I733&lt;Barem!$M$23),H733/1500,IF(AND(H733&gt;=1000,H733&lt;1500,I733&lt;Barem!$M$24),H733/1500,IF(AND(H733&gt;=1500,H733&lt;2000,I733&lt;Barem!$M$25),H733/1500,IF(AND(H733&gt;=2000,H733&lt;3000,I733&lt;Barem!$M$26),H733/1500,IF(AND(H733&gt;=3000,I733&lt;Barem!$M$27),H733/1500,0))))))),IF(AND(H733&gt;=200,H733&lt;500,I733&lt;Barem!$N$21),H733/1500,IF(AND(H733&gt;=500,H733&lt;750,I733&lt;Barem!$N$22),H733/1500,IF(AND(H733&gt;=750,H733&lt;1000,I733&lt;Barem!$N$23),H733/1500,IF(AND(H733&gt;=1000,H733&lt;1500,I733&lt;Barem!$N$24),H733/1500,IF(AND(H733&gt;=1500,H733&lt;2000,I733&lt;Barem!$N$25),H733/1500,IF(AND(H733&gt;=2000,H733&lt;3000,I733&lt;Barem!$N$26),H733/1500,IF(AND(H733&gt;=3000,I733&lt;Barem!$N$27),H733/1500,0))))))))</f>
        <v>0.47666666666666668</v>
      </c>
      <c r="R733" s="19">
        <f>IF(D733&gt;21,VLOOKUP(D733,Barem!$S$1:$T$141,2,1),0)</f>
        <v>0</v>
      </c>
      <c r="S733" s="102">
        <f>IF(D733&lt;1,0,IF(B733="F",VLOOKUP(I733,Barem!$W$2:$Y$13,2,1),VLOOKUP(I733,Barem!$W$14:$Y$25,2,1)))</f>
        <v>0</v>
      </c>
      <c r="T733" s="19">
        <f>VLOOKUP(A733,Participanti!A:C,3,0)</f>
        <v>0</v>
      </c>
      <c r="U733" s="17">
        <f t="shared" ref="U733:U794" si="136">IF(H733&lt;0,0,J733*N733+K733*O733+L733*P733+Q733+R733+S733+T733)</f>
        <v>4.3447916666666666</v>
      </c>
      <c r="V733" s="49"/>
      <c r="W733" s="146" t="s">
        <v>578</v>
      </c>
      <c r="X733" s="104">
        <f t="shared" si="127"/>
        <v>5</v>
      </c>
      <c r="Y733" s="63">
        <f t="shared" si="128"/>
        <v>1</v>
      </c>
      <c r="Z733" s="103" t="str">
        <f>VLOOKUP(A733,Participanti!A:E,5,0)</f>
        <v>Gold</v>
      </c>
    </row>
    <row r="734" spans="1:26" x14ac:dyDescent="0.2">
      <c r="A734" s="42" t="s">
        <v>164</v>
      </c>
      <c r="B734" s="1" t="str">
        <f>VLOOKUP(A734,Participanti!A:B,2,0)</f>
        <v>M</v>
      </c>
      <c r="C734" s="61">
        <v>13</v>
      </c>
      <c r="D734" s="43">
        <v>3.02</v>
      </c>
      <c r="E734" s="44">
        <v>8.3449074074074068E-3</v>
      </c>
      <c r="F734" s="44">
        <v>8.3449074074074068E-3</v>
      </c>
      <c r="G734" s="59">
        <f t="shared" si="129"/>
        <v>8.3449074074074068E-3</v>
      </c>
      <c r="H734" s="45">
        <v>9</v>
      </c>
      <c r="I734" s="11">
        <f t="shared" si="134"/>
        <v>2.7632143733137111E-3</v>
      </c>
      <c r="J734" s="31">
        <f t="shared" si="135"/>
        <v>0.71904761904761905</v>
      </c>
      <c r="K734" s="31">
        <f>IF(J734=0,0,IF(B734="F",VLOOKUP(I734,Barem!$G$2:$H$16,2,1),VLOOKUP(I734,Barem!$G$17:$H$31,2,1)))</f>
        <v>5</v>
      </c>
      <c r="L734" s="43">
        <v>4.75</v>
      </c>
      <c r="M734" s="93" t="s">
        <v>80</v>
      </c>
      <c r="N734" s="10">
        <f t="shared" si="133"/>
        <v>0.25</v>
      </c>
      <c r="O734" s="10">
        <f t="shared" si="133"/>
        <v>0.5</v>
      </c>
      <c r="P734" s="10">
        <f t="shared" si="133"/>
        <v>0.25</v>
      </c>
      <c r="Q734" s="33">
        <f>IF(B734="M",IF(AND(H734&gt;=200,H734&lt;500,I734&lt;Barem!$M$21),H734/1500,IF(AND(H734&gt;=500,H734&lt;750,I734&lt;Barem!$M$22),H734/1500,IF(AND(H734&gt;=750,H734&lt;1000,I734&lt;Barem!$M$23),H734/1500,IF(AND(H734&gt;=1000,H734&lt;1500,I734&lt;Barem!$M$24),H734/1500,IF(AND(H734&gt;=1500,H734&lt;2000,I734&lt;Barem!$M$25),H734/1500,IF(AND(H734&gt;=2000,H734&lt;3000,I734&lt;Barem!$M$26),H734/1500,IF(AND(H734&gt;=3000,I734&lt;Barem!$M$27),H734/1500,0))))))),IF(AND(H734&gt;=200,H734&lt;500,I734&lt;Barem!$N$21),H734/1500,IF(AND(H734&gt;=500,H734&lt;750,I734&lt;Barem!$N$22),H734/1500,IF(AND(H734&gt;=750,H734&lt;1000,I734&lt;Barem!$N$23),H734/1500,IF(AND(H734&gt;=1000,H734&lt;1500,I734&lt;Barem!$N$24),H734/1500,IF(AND(H734&gt;=1500,H734&lt;2000,I734&lt;Barem!$N$25),H734/1500,IF(AND(H734&gt;=2000,H734&lt;3000,I734&lt;Barem!$N$26),H734/1500,IF(AND(H734&gt;=3000,I734&lt;Barem!$N$27),H734/1500,0))))))))</f>
        <v>0</v>
      </c>
      <c r="R734" s="19">
        <f>IF(D734&gt;21,VLOOKUP(D734,Barem!$S$1:$T$141,2,1),0)</f>
        <v>0</v>
      </c>
      <c r="S734" s="102">
        <f>IF(D734&lt;1,0,IF(B734="F",VLOOKUP(I734,Barem!$W$2:$Y$13,2,1),VLOOKUP(I734,Barem!$W$14:$Y$25,2,1)))</f>
        <v>0.15000000000000002</v>
      </c>
      <c r="T734" s="19">
        <f>VLOOKUP(A734,Participanti!A:C,3,0)</f>
        <v>0</v>
      </c>
      <c r="U734" s="17">
        <f t="shared" si="136"/>
        <v>4.0172619047619049</v>
      </c>
      <c r="V734" s="49"/>
      <c r="W734" s="146"/>
      <c r="X734" s="104">
        <f t="shared" si="127"/>
        <v>5</v>
      </c>
      <c r="Y734" s="63">
        <f t="shared" si="128"/>
        <v>1</v>
      </c>
      <c r="Z734" s="103" t="str">
        <f>VLOOKUP(A734,Participanti!A:E,5,0)</f>
        <v>Gold</v>
      </c>
    </row>
    <row r="735" spans="1:26" x14ac:dyDescent="0.2">
      <c r="A735" s="42" t="s">
        <v>122</v>
      </c>
      <c r="B735" s="1" t="str">
        <f>VLOOKUP(A735,Participanti!A:B,2,0)</f>
        <v>M</v>
      </c>
      <c r="C735" s="61">
        <v>13</v>
      </c>
      <c r="D735" s="43">
        <v>9.3699999999999992</v>
      </c>
      <c r="E735" s="44">
        <v>7.5578703703703703E-2</v>
      </c>
      <c r="F735" s="44">
        <v>8.0879629629629635E-2</v>
      </c>
      <c r="G735" s="59">
        <f t="shared" si="129"/>
        <v>7.8229166666666669E-2</v>
      </c>
      <c r="H735" s="45">
        <v>1005</v>
      </c>
      <c r="I735" s="11">
        <f t="shared" si="134"/>
        <v>8.3488971896122383E-3</v>
      </c>
      <c r="J735" s="31">
        <f t="shared" si="135"/>
        <v>2.2309523809523806</v>
      </c>
      <c r="K735" s="31">
        <f>IF(J735=0,0,IF(B735="F",VLOOKUP(I735,Barem!$G$2:$H$16,2,1),VLOOKUP(I735,Barem!$G$17:$H$31,2,1)))</f>
        <v>0</v>
      </c>
      <c r="L735" s="43">
        <v>5</v>
      </c>
      <c r="M735" s="93" t="s">
        <v>82</v>
      </c>
      <c r="N735" s="10">
        <f t="shared" si="133"/>
        <v>0.5</v>
      </c>
      <c r="O735" s="10">
        <f t="shared" si="133"/>
        <v>0.25</v>
      </c>
      <c r="P735" s="10">
        <f t="shared" si="133"/>
        <v>0.25</v>
      </c>
      <c r="Q735" s="33">
        <f>IF(B735="M",IF(AND(H735&gt;=200,H735&lt;500,I735&lt;Barem!$M$21),H735/1500,IF(AND(H735&gt;=500,H735&lt;750,I735&lt;Barem!$M$22),H735/1500,IF(AND(H735&gt;=750,H735&lt;1000,I735&lt;Barem!$M$23),H735/1500,IF(AND(H735&gt;=1000,H735&lt;1500,I735&lt;Barem!$M$24),H735/1500,IF(AND(H735&gt;=1500,H735&lt;2000,I735&lt;Barem!$M$25),H735/1500,IF(AND(H735&gt;=2000,H735&lt;3000,I735&lt;Barem!$M$26),H735/1500,IF(AND(H735&gt;=3000,I735&lt;Barem!$M$27),H735/1500,0))))))),IF(AND(H735&gt;=200,H735&lt;500,I735&lt;Barem!$N$21),H735/1500,IF(AND(H735&gt;=500,H735&lt;750,I735&lt;Barem!$N$22),H735/1500,IF(AND(H735&gt;=750,H735&lt;1000,I735&lt;Barem!$N$23),H735/1500,IF(AND(H735&gt;=1000,H735&lt;1500,I735&lt;Barem!$N$24),H735/1500,IF(AND(H735&gt;=1500,H735&lt;2000,I735&lt;Barem!$N$25),H735/1500,IF(AND(H735&gt;=2000,H735&lt;3000,I735&lt;Barem!$N$26),H735/1500,IF(AND(H735&gt;=3000,I735&lt;Barem!$N$27),H735/1500,0))))))))</f>
        <v>0</v>
      </c>
      <c r="R735" s="19">
        <f>IF(D735&gt;21,VLOOKUP(D735,Barem!$S$1:$T$141,2,1),0)</f>
        <v>0</v>
      </c>
      <c r="S735" s="102">
        <f>IF(D735&lt;1,0,IF(B735="F",VLOOKUP(I735,Barem!$W$2:$Y$13,2,1),VLOOKUP(I735,Barem!$W$14:$Y$25,2,1)))</f>
        <v>0</v>
      </c>
      <c r="T735" s="19">
        <f>VLOOKUP(A735,Participanti!A:C,3,0)</f>
        <v>0</v>
      </c>
      <c r="U735" s="17">
        <f t="shared" si="136"/>
        <v>2.3654761904761905</v>
      </c>
      <c r="V735" s="49"/>
      <c r="W735" s="146"/>
      <c r="X735" s="104">
        <f t="shared" si="127"/>
        <v>5</v>
      </c>
      <c r="Y735" s="63">
        <f t="shared" si="128"/>
        <v>1</v>
      </c>
      <c r="Z735" s="103" t="str">
        <f>VLOOKUP(A735,Participanti!A:E,5,0)</f>
        <v>Gold</v>
      </c>
    </row>
    <row r="736" spans="1:26" x14ac:dyDescent="0.2">
      <c r="A736" s="42" t="s">
        <v>160</v>
      </c>
      <c r="B736" s="1" t="str">
        <f>VLOOKUP(A736,Participanti!A:B,2,0)</f>
        <v>M</v>
      </c>
      <c r="C736" s="61">
        <v>13</v>
      </c>
      <c r="D736" s="43">
        <v>22.51</v>
      </c>
      <c r="E736" s="44">
        <v>0.11050925925925927</v>
      </c>
      <c r="F736" s="44">
        <v>0.11188657407407407</v>
      </c>
      <c r="G736" s="59">
        <f t="shared" si="129"/>
        <v>0.11119791666666667</v>
      </c>
      <c r="H736" s="45">
        <v>1159</v>
      </c>
      <c r="I736" s="11">
        <f t="shared" si="134"/>
        <v>4.9399341033614687E-3</v>
      </c>
      <c r="J736" s="31">
        <f t="shared" si="135"/>
        <v>5</v>
      </c>
      <c r="K736" s="31">
        <f>IF(J736=0,0,IF(B736="F",VLOOKUP(I736,Barem!$G$2:$H$16,2,1),VLOOKUP(I736,Barem!$G$17:$H$31,2,1)))</f>
        <v>0.5</v>
      </c>
      <c r="L736" s="43">
        <v>4</v>
      </c>
      <c r="M736" s="93" t="s">
        <v>83</v>
      </c>
      <c r="N736" s="10">
        <f t="shared" si="133"/>
        <v>0.25</v>
      </c>
      <c r="O736" s="10">
        <f t="shared" si="133"/>
        <v>0.25</v>
      </c>
      <c r="P736" s="10">
        <f t="shared" si="133"/>
        <v>0.5</v>
      </c>
      <c r="Q736" s="33">
        <f>IF(B736="M",IF(AND(H736&gt;=200,H736&lt;500,I736&lt;Barem!$M$21),H736/1500,IF(AND(H736&gt;=500,H736&lt;750,I736&lt;Barem!$M$22),H736/1500,IF(AND(H736&gt;=750,H736&lt;1000,I736&lt;Barem!$M$23),H736/1500,IF(AND(H736&gt;=1000,H736&lt;1500,I736&lt;Barem!$M$24),H736/1500,IF(AND(H736&gt;=1500,H736&lt;2000,I736&lt;Barem!$M$25),H736/1500,IF(AND(H736&gt;=2000,H736&lt;3000,I736&lt;Barem!$M$26),H736/1500,IF(AND(H736&gt;=3000,I736&lt;Barem!$M$27),H736/1500,0))))))),IF(AND(H736&gt;=200,H736&lt;500,I736&lt;Barem!$N$21),H736/1500,IF(AND(H736&gt;=500,H736&lt;750,I736&lt;Barem!$N$22),H736/1500,IF(AND(H736&gt;=750,H736&lt;1000,I736&lt;Barem!$N$23),H736/1500,IF(AND(H736&gt;=1000,H736&lt;1500,I736&lt;Barem!$N$24),H736/1500,IF(AND(H736&gt;=1500,H736&lt;2000,I736&lt;Barem!$N$25),H736/1500,IF(AND(H736&gt;=2000,H736&lt;3000,I736&lt;Barem!$N$26),H736/1500,IF(AND(H736&gt;=3000,I736&lt;Barem!$N$27),H736/1500,0))))))))</f>
        <v>0.77266666666666661</v>
      </c>
      <c r="R736" s="19">
        <f>IF(D736&gt;21,VLOOKUP(D736,Barem!$S$1:$T$141,2,1),0)</f>
        <v>0</v>
      </c>
      <c r="S736" s="102">
        <f>IF(D736&lt;1,0,IF(B736="F",VLOOKUP(I736,Barem!$W$2:$Y$13,2,1),VLOOKUP(I736,Barem!$W$14:$Y$25,2,1)))</f>
        <v>0</v>
      </c>
      <c r="T736" s="19">
        <f>VLOOKUP(A736,Participanti!A:C,3,0)</f>
        <v>0</v>
      </c>
      <c r="U736" s="17">
        <f t="shared" si="136"/>
        <v>4.1476666666666668</v>
      </c>
      <c r="V736" s="49"/>
      <c r="W736" s="146"/>
      <c r="X736" s="104">
        <f t="shared" si="127"/>
        <v>5</v>
      </c>
      <c r="Y736" s="63">
        <f t="shared" si="128"/>
        <v>1</v>
      </c>
      <c r="Z736" s="103" t="str">
        <f>VLOOKUP(A736,Participanti!A:E,5,0)</f>
        <v>Gold</v>
      </c>
    </row>
    <row r="737" spans="1:26" x14ac:dyDescent="0.2">
      <c r="A737" s="42" t="s">
        <v>339</v>
      </c>
      <c r="B737" s="1" t="str">
        <f>VLOOKUP(A737,Participanti!A:B,2,0)</f>
        <v>F</v>
      </c>
      <c r="C737" s="61">
        <v>13</v>
      </c>
      <c r="D737" s="43">
        <v>42.71</v>
      </c>
      <c r="E737" s="44">
        <v>0.20587962962962963</v>
      </c>
      <c r="F737" s="44">
        <v>0.2081712962962963</v>
      </c>
      <c r="G737" s="59">
        <f t="shared" si="129"/>
        <v>0.20702546296296298</v>
      </c>
      <c r="H737" s="45">
        <v>309</v>
      </c>
      <c r="I737" s="11">
        <f t="shared" si="134"/>
        <v>4.8472363138132284E-3</v>
      </c>
      <c r="J737" s="31">
        <f t="shared" si="135"/>
        <v>5</v>
      </c>
      <c r="K737" s="31">
        <f>IF(J737=0,0,IF(B737="F",VLOOKUP(I737,Barem!$G$2:$H$16,2,1),VLOOKUP(I737,Barem!$G$17:$H$31,2,1)))</f>
        <v>2</v>
      </c>
      <c r="L737" s="43">
        <v>5</v>
      </c>
      <c r="M737" s="93" t="str">
        <f>VLOOKUP(C737,Barem!K:Q,7,0)</f>
        <v>D</v>
      </c>
      <c r="N737" s="10">
        <f t="shared" si="133"/>
        <v>0.5</v>
      </c>
      <c r="O737" s="10">
        <f t="shared" si="133"/>
        <v>0.25</v>
      </c>
      <c r="P737" s="10">
        <f t="shared" si="133"/>
        <v>0.25</v>
      </c>
      <c r="Q737" s="33">
        <f>IF(B737="M",IF(AND(H737&gt;=200,H737&lt;500,I737&lt;Barem!$M$21),H737/1500,IF(AND(H737&gt;=500,H737&lt;750,I737&lt;Barem!$M$22),H737/1500,IF(AND(H737&gt;=750,H737&lt;1000,I737&lt;Barem!$M$23),H737/1500,IF(AND(H737&gt;=1000,H737&lt;1500,I737&lt;Barem!$M$24),H737/1500,IF(AND(H737&gt;=1500,H737&lt;2000,I737&lt;Barem!$M$25),H737/1500,IF(AND(H737&gt;=2000,H737&lt;3000,I737&lt;Barem!$M$26),H737/1500,IF(AND(H737&gt;=3000,I737&lt;Barem!$M$27),H737/1500,0))))))),IF(AND(H737&gt;=200,H737&lt;500,I737&lt;Barem!$N$21),H737/1500,IF(AND(H737&gt;=500,H737&lt;750,I737&lt;Barem!$N$22),H737/1500,IF(AND(H737&gt;=750,H737&lt;1000,I737&lt;Barem!$N$23),H737/1500,IF(AND(H737&gt;=1000,H737&lt;1500,I737&lt;Barem!$N$24),H737/1500,IF(AND(H737&gt;=1500,H737&lt;2000,I737&lt;Barem!$N$25),H737/1500,IF(AND(H737&gt;=2000,H737&lt;3000,I737&lt;Barem!$N$26),H737/1500,IF(AND(H737&gt;=3000,I737&lt;Barem!$N$27),H737/1500,0))))))))</f>
        <v>0.20599999999999999</v>
      </c>
      <c r="R737" s="19">
        <f>IF(D737&gt;21,VLOOKUP(D737,Barem!$S$1:$T$141,2,1),0)</f>
        <v>1</v>
      </c>
      <c r="S737" s="102">
        <f>IF(D737&lt;1,0,IF(B737="F",VLOOKUP(I737,Barem!$W$2:$Y$13,2,1),VLOOKUP(I737,Barem!$W$14:$Y$25,2,1)))</f>
        <v>0</v>
      </c>
      <c r="T737" s="19">
        <f>VLOOKUP(A737,Participanti!A:C,3,0)</f>
        <v>0</v>
      </c>
      <c r="U737" s="17">
        <f t="shared" si="136"/>
        <v>5.4560000000000004</v>
      </c>
      <c r="V737" s="49"/>
      <c r="W737" s="146" t="s">
        <v>581</v>
      </c>
      <c r="X737" s="104">
        <f t="shared" si="127"/>
        <v>5</v>
      </c>
      <c r="Y737" s="63">
        <f t="shared" si="128"/>
        <v>1</v>
      </c>
      <c r="Z737" s="103" t="str">
        <f>VLOOKUP(A737,Participanti!A:E,5,0)</f>
        <v>Gold</v>
      </c>
    </row>
    <row r="738" spans="1:26" x14ac:dyDescent="0.2">
      <c r="A738" s="42" t="s">
        <v>335</v>
      </c>
      <c r="B738" s="1" t="str">
        <f>VLOOKUP(A738,Participanti!A:B,2,0)</f>
        <v>F</v>
      </c>
      <c r="C738" s="61">
        <v>13</v>
      </c>
      <c r="D738" s="43">
        <v>9.42</v>
      </c>
      <c r="E738" s="44">
        <v>3.6863425925925924E-2</v>
      </c>
      <c r="F738" s="44">
        <v>3.6898148148148145E-2</v>
      </c>
      <c r="G738" s="59">
        <f t="shared" si="129"/>
        <v>3.6880787037037038E-2</v>
      </c>
      <c r="H738" s="45">
        <v>2</v>
      </c>
      <c r="I738" s="11">
        <f t="shared" si="134"/>
        <v>3.9151578595580721E-3</v>
      </c>
      <c r="J738" s="31">
        <f t="shared" si="135"/>
        <v>2.355</v>
      </c>
      <c r="K738" s="31">
        <f>IF(J738=0,0,IF(B738="F",VLOOKUP(I738,Barem!$G$2:$H$16,2,1),VLOOKUP(I738,Barem!$G$17:$H$31,2,1)))</f>
        <v>3.75</v>
      </c>
      <c r="L738" s="43">
        <v>2</v>
      </c>
      <c r="M738" s="93" t="str">
        <f>VLOOKUP(C738,Barem!K:Q,7,0)</f>
        <v>D</v>
      </c>
      <c r="N738" s="10">
        <f t="shared" ref="N738:P799" si="137">IF($M738=N$1,50%,25%)</f>
        <v>0.5</v>
      </c>
      <c r="O738" s="10">
        <f t="shared" si="137"/>
        <v>0.25</v>
      </c>
      <c r="P738" s="10">
        <f t="shared" si="137"/>
        <v>0.25</v>
      </c>
      <c r="Q738" s="33">
        <f>IF(B738="M",IF(AND(H738&gt;=200,H738&lt;500,I738&lt;Barem!$M$21),H738/1500,IF(AND(H738&gt;=500,H738&lt;750,I738&lt;Barem!$M$22),H738/1500,IF(AND(H738&gt;=750,H738&lt;1000,I738&lt;Barem!$M$23),H738/1500,IF(AND(H738&gt;=1000,H738&lt;1500,I738&lt;Barem!$M$24),H738/1500,IF(AND(H738&gt;=1500,H738&lt;2000,I738&lt;Barem!$M$25),H738/1500,IF(AND(H738&gt;=2000,H738&lt;3000,I738&lt;Barem!$M$26),H738/1500,IF(AND(H738&gt;=3000,I738&lt;Barem!$M$27),H738/1500,0))))))),IF(AND(H738&gt;=200,H738&lt;500,I738&lt;Barem!$N$21),H738/1500,IF(AND(H738&gt;=500,H738&lt;750,I738&lt;Barem!$N$22),H738/1500,IF(AND(H738&gt;=750,H738&lt;1000,I738&lt;Barem!$N$23),H738/1500,IF(AND(H738&gt;=1000,H738&lt;1500,I738&lt;Barem!$N$24),H738/1500,IF(AND(H738&gt;=1500,H738&lt;2000,I738&lt;Barem!$N$25),H738/1500,IF(AND(H738&gt;=2000,H738&lt;3000,I738&lt;Barem!$N$26),H738/1500,IF(AND(H738&gt;=3000,I738&lt;Barem!$N$27),H738/1500,0))))))))</f>
        <v>0</v>
      </c>
      <c r="R738" s="19">
        <f>IF(D738&gt;21,VLOOKUP(D738,Barem!$S$1:$T$141,2,1),0)</f>
        <v>0</v>
      </c>
      <c r="S738" s="102">
        <f>IF(D738&lt;1,0,IF(B738="F",VLOOKUP(I738,Barem!$W$2:$Y$13,2,1),VLOOKUP(I738,Barem!$W$14:$Y$25,2,1)))</f>
        <v>0</v>
      </c>
      <c r="T738" s="19">
        <f>VLOOKUP(A738,Participanti!A:C,3,0)</f>
        <v>0.4</v>
      </c>
      <c r="U738" s="17">
        <f t="shared" si="136"/>
        <v>3.0150000000000001</v>
      </c>
      <c r="V738" s="49"/>
      <c r="W738" s="146"/>
      <c r="X738" s="104">
        <f t="shared" si="127"/>
        <v>5</v>
      </c>
      <c r="Y738" s="63">
        <f t="shared" si="128"/>
        <v>1</v>
      </c>
      <c r="Z738" s="103" t="str">
        <f>VLOOKUP(A738,Participanti!A:E,5,0)</f>
        <v>Gold</v>
      </c>
    </row>
    <row r="739" spans="1:26" x14ac:dyDescent="0.2">
      <c r="A739" s="42" t="s">
        <v>193</v>
      </c>
      <c r="B739" s="1" t="str">
        <f>VLOOKUP(A739,Participanti!A:B,2,0)</f>
        <v>M</v>
      </c>
      <c r="C739" s="61">
        <v>13</v>
      </c>
      <c r="D739" s="43">
        <v>1.61</v>
      </c>
      <c r="E739" s="44">
        <v>4.0856481481481481E-3</v>
      </c>
      <c r="F739" s="44">
        <v>4.0856481481481481E-3</v>
      </c>
      <c r="G739" s="59">
        <f t="shared" si="129"/>
        <v>4.0856481481481481E-3</v>
      </c>
      <c r="H739" s="45">
        <v>4</v>
      </c>
      <c r="I739" s="11">
        <f t="shared" si="134"/>
        <v>2.5376696572348744E-3</v>
      </c>
      <c r="J739" s="31">
        <f t="shared" si="135"/>
        <v>0</v>
      </c>
      <c r="K739" s="31">
        <f>IF(J739=0,0,IF(B739="F",VLOOKUP(I739,Barem!$G$2:$H$16,2,1),VLOOKUP(I739,Barem!$G$17:$H$31,2,1)))</f>
        <v>0</v>
      </c>
      <c r="L739" s="43">
        <v>3</v>
      </c>
      <c r="M739" s="93" t="s">
        <v>80</v>
      </c>
      <c r="N739" s="10">
        <f t="shared" si="137"/>
        <v>0.25</v>
      </c>
      <c r="O739" s="10">
        <f t="shared" si="137"/>
        <v>0.5</v>
      </c>
      <c r="P739" s="10">
        <f t="shared" si="137"/>
        <v>0.25</v>
      </c>
      <c r="Q739" s="33">
        <f>IF(B739="M",IF(AND(H739&gt;=200,H739&lt;500,I739&lt;Barem!$M$21),H739/1500,IF(AND(H739&gt;=500,H739&lt;750,I739&lt;Barem!$M$22),H739/1500,IF(AND(H739&gt;=750,H739&lt;1000,I739&lt;Barem!$M$23),H739/1500,IF(AND(H739&gt;=1000,H739&lt;1500,I739&lt;Barem!$M$24),H739/1500,IF(AND(H739&gt;=1500,H739&lt;2000,I739&lt;Barem!$M$25),H739/1500,IF(AND(H739&gt;=2000,H739&lt;3000,I739&lt;Barem!$M$26),H739/1500,IF(AND(H739&gt;=3000,I739&lt;Barem!$M$27),H739/1500,0))))))),IF(AND(H739&gt;=200,H739&lt;500,I739&lt;Barem!$N$21),H739/1500,IF(AND(H739&gt;=500,H739&lt;750,I739&lt;Barem!$N$22),H739/1500,IF(AND(H739&gt;=750,H739&lt;1000,I739&lt;Barem!$N$23),H739/1500,IF(AND(H739&gt;=1000,H739&lt;1500,I739&lt;Barem!$N$24),H739/1500,IF(AND(H739&gt;=1500,H739&lt;2000,I739&lt;Barem!$N$25),H739/1500,IF(AND(H739&gt;=2000,H739&lt;3000,I739&lt;Barem!$N$26),H739/1500,IF(AND(H739&gt;=3000,I739&lt;Barem!$N$27),H739/1500,0))))))))</f>
        <v>0</v>
      </c>
      <c r="R739" s="19">
        <f>IF(D739&gt;21,VLOOKUP(D739,Barem!$S$1:$T$141,2,1),0)</f>
        <v>0</v>
      </c>
      <c r="S739" s="102">
        <f>IF(D739&lt;1,0,IF(B739="F",VLOOKUP(I739,Barem!$W$2:$Y$13,2,1),VLOOKUP(I739,Barem!$W$14:$Y$25,2,1)))</f>
        <v>2.25</v>
      </c>
      <c r="T739" s="19">
        <f>VLOOKUP(A739,Participanti!A:C,3,0)</f>
        <v>0</v>
      </c>
      <c r="U739" s="17">
        <f t="shared" si="136"/>
        <v>3</v>
      </c>
      <c r="V739" s="49"/>
      <c r="W739" s="146"/>
      <c r="X739" s="104">
        <f t="shared" si="127"/>
        <v>5</v>
      </c>
      <c r="Y739" s="63">
        <f t="shared" si="128"/>
        <v>1</v>
      </c>
      <c r="Z739" s="103" t="str">
        <f>VLOOKUP(A739,Participanti!A:E,5,0)</f>
        <v>Gold</v>
      </c>
    </row>
    <row r="740" spans="1:26" x14ac:dyDescent="0.2">
      <c r="A740" s="42" t="s">
        <v>394</v>
      </c>
      <c r="B740" s="1" t="str">
        <f>VLOOKUP(A740,Participanti!A:B,2,0)</f>
        <v>F</v>
      </c>
      <c r="C740" s="61">
        <v>13</v>
      </c>
      <c r="D740" s="43">
        <v>111.6</v>
      </c>
      <c r="E740" s="44">
        <v>0.82060185185185186</v>
      </c>
      <c r="F740" s="44">
        <v>0.84408564814814813</v>
      </c>
      <c r="G740" s="59">
        <f t="shared" si="129"/>
        <v>0.83234374999999994</v>
      </c>
      <c r="H740" s="45">
        <v>4160</v>
      </c>
      <c r="I740" s="11">
        <f t="shared" si="134"/>
        <v>7.458277329749104E-3</v>
      </c>
      <c r="J740" s="31">
        <f t="shared" si="135"/>
        <v>5</v>
      </c>
      <c r="K740" s="31">
        <f>IF(J740=0,0,IF(B740="F",VLOOKUP(I740,Barem!$G$2:$H$16,2,1),VLOOKUP(I740,Barem!$G$17:$H$31,2,1)))</f>
        <v>0</v>
      </c>
      <c r="L740" s="43">
        <v>5</v>
      </c>
      <c r="M740" s="93" t="s">
        <v>83</v>
      </c>
      <c r="N740" s="10">
        <f t="shared" si="137"/>
        <v>0.25</v>
      </c>
      <c r="O740" s="10">
        <f t="shared" si="137"/>
        <v>0.25</v>
      </c>
      <c r="P740" s="10">
        <f t="shared" si="137"/>
        <v>0.5</v>
      </c>
      <c r="Q740" s="33">
        <f>IF(B740="M",IF(AND(H740&gt;=200,H740&lt;500,I740&lt;Barem!$M$21),H740/1500,IF(AND(H740&gt;=500,H740&lt;750,I740&lt;Barem!$M$22),H740/1500,IF(AND(H740&gt;=750,H740&lt;1000,I740&lt;Barem!$M$23),H740/1500,IF(AND(H740&gt;=1000,H740&lt;1500,I740&lt;Barem!$M$24),H740/1500,IF(AND(H740&gt;=1500,H740&lt;2000,I740&lt;Barem!$M$25),H740/1500,IF(AND(H740&gt;=2000,H740&lt;3000,I740&lt;Barem!$M$26),H740/1500,IF(AND(H740&gt;=3000,I740&lt;Barem!$M$27),H740/1500,0))))))),IF(AND(H740&gt;=200,H740&lt;500,I740&lt;Barem!$N$21),H740/1500,IF(AND(H740&gt;=500,H740&lt;750,I740&lt;Barem!$N$22),H740/1500,IF(AND(H740&gt;=750,H740&lt;1000,I740&lt;Barem!$N$23),H740/1500,IF(AND(H740&gt;=1000,H740&lt;1500,I740&lt;Barem!$N$24),H740/1500,IF(AND(H740&gt;=1500,H740&lt;2000,I740&lt;Barem!$N$25),H740/1500,IF(AND(H740&gt;=2000,H740&lt;3000,I740&lt;Barem!$N$26),H740/1500,IF(AND(H740&gt;=3000,I740&lt;Barem!$N$27),H740/1500,0))))))))</f>
        <v>2.7733333333333334</v>
      </c>
      <c r="R740" s="19">
        <f>IF(D740&gt;21,VLOOKUP(D740,Barem!$S$1:$T$141,2,1),0)</f>
        <v>4.2</v>
      </c>
      <c r="S740" s="102">
        <f>IF(D740&lt;1,0,IF(B740="F",VLOOKUP(I740,Barem!$W$2:$Y$13,2,1),VLOOKUP(I740,Barem!$W$14:$Y$25,2,1)))</f>
        <v>0</v>
      </c>
      <c r="T740" s="19">
        <f>VLOOKUP(A740,Participanti!A:C,3,0)</f>
        <v>0</v>
      </c>
      <c r="U740" s="17">
        <f t="shared" si="136"/>
        <v>10.723333333333333</v>
      </c>
      <c r="V740" s="49"/>
      <c r="W740" s="146" t="s">
        <v>582</v>
      </c>
      <c r="X740" s="104">
        <f t="shared" si="127"/>
        <v>5</v>
      </c>
      <c r="Y740" s="63">
        <f t="shared" si="128"/>
        <v>1</v>
      </c>
      <c r="Z740" s="103" t="str">
        <f>VLOOKUP(A740,Participanti!A:E,5,0)</f>
        <v>Gold</v>
      </c>
    </row>
    <row r="741" spans="1:26" x14ac:dyDescent="0.2">
      <c r="A741" s="42" t="s">
        <v>483</v>
      </c>
      <c r="B741" s="1" t="str">
        <f>VLOOKUP(A741,Participanti!A:B,2,0)</f>
        <v>M</v>
      </c>
      <c r="C741" s="61">
        <v>13</v>
      </c>
      <c r="D741" s="43">
        <v>30.01</v>
      </c>
      <c r="E741" s="44">
        <v>0.1064699074074074</v>
      </c>
      <c r="F741" s="44">
        <v>0.11920138888888888</v>
      </c>
      <c r="G741" s="59">
        <f t="shared" si="129"/>
        <v>0.11283564814814814</v>
      </c>
      <c r="H741" s="45">
        <v>32</v>
      </c>
      <c r="I741" s="11">
        <f t="shared" si="134"/>
        <v>3.7599349599516207E-3</v>
      </c>
      <c r="J741" s="31">
        <f t="shared" si="135"/>
        <v>5</v>
      </c>
      <c r="K741" s="31">
        <f>IF(J741=0,0,IF(B741="F",VLOOKUP(I741,Barem!$G$2:$H$16,2,1),VLOOKUP(I741,Barem!$G$17:$H$31,2,1)))</f>
        <v>3.5</v>
      </c>
      <c r="L741" s="43">
        <v>4</v>
      </c>
      <c r="M741" s="93" t="s">
        <v>82</v>
      </c>
      <c r="N741" s="10">
        <f t="shared" si="137"/>
        <v>0.5</v>
      </c>
      <c r="O741" s="10">
        <f t="shared" si="137"/>
        <v>0.25</v>
      </c>
      <c r="P741" s="10">
        <f t="shared" si="137"/>
        <v>0.25</v>
      </c>
      <c r="Q741" s="33">
        <f>IF(B741="M",IF(AND(H741&gt;=200,H741&lt;500,I741&lt;Barem!$M$21),H741/1500,IF(AND(H741&gt;=500,H741&lt;750,I741&lt;Barem!$M$22),H741/1500,IF(AND(H741&gt;=750,H741&lt;1000,I741&lt;Barem!$M$23),H741/1500,IF(AND(H741&gt;=1000,H741&lt;1500,I741&lt;Barem!$M$24),H741/1500,IF(AND(H741&gt;=1500,H741&lt;2000,I741&lt;Barem!$M$25),H741/1500,IF(AND(H741&gt;=2000,H741&lt;3000,I741&lt;Barem!$M$26),H741/1500,IF(AND(H741&gt;=3000,I741&lt;Barem!$M$27),H741/1500,0))))))),IF(AND(H741&gt;=200,H741&lt;500,I741&lt;Barem!$N$21),H741/1500,IF(AND(H741&gt;=500,H741&lt;750,I741&lt;Barem!$N$22),H741/1500,IF(AND(H741&gt;=750,H741&lt;1000,I741&lt;Barem!$N$23),H741/1500,IF(AND(H741&gt;=1000,H741&lt;1500,I741&lt;Barem!$N$24),H741/1500,IF(AND(H741&gt;=1500,H741&lt;2000,I741&lt;Barem!$N$25),H741/1500,IF(AND(H741&gt;=2000,H741&lt;3000,I741&lt;Barem!$N$26),H741/1500,IF(AND(H741&gt;=3000,I741&lt;Barem!$N$27),H741/1500,0))))))))</f>
        <v>0</v>
      </c>
      <c r="R741" s="19">
        <f>IF(D741&gt;21,VLOOKUP(D741,Barem!$S$1:$T$141,2,1),0)</f>
        <v>0.4</v>
      </c>
      <c r="S741" s="102">
        <f>IF(D741&lt;1,0,IF(B741="F",VLOOKUP(I741,Barem!$W$2:$Y$13,2,1),VLOOKUP(I741,Barem!$W$14:$Y$25,2,1)))</f>
        <v>0</v>
      </c>
      <c r="T741" s="19">
        <f>VLOOKUP(A741,Participanti!A:C,3,0)</f>
        <v>0</v>
      </c>
      <c r="U741" s="17">
        <f t="shared" si="136"/>
        <v>4.7750000000000004</v>
      </c>
      <c r="V741" s="49"/>
      <c r="W741" s="146"/>
      <c r="X741" s="104">
        <f t="shared" si="127"/>
        <v>5</v>
      </c>
      <c r="Y741" s="63">
        <f t="shared" si="128"/>
        <v>1</v>
      </c>
      <c r="Z741" s="103" t="str">
        <f>VLOOKUP(A741,Participanti!A:E,5,0)</f>
        <v>Silver</v>
      </c>
    </row>
    <row r="742" spans="1:26" x14ac:dyDescent="0.2">
      <c r="A742" s="42" t="s">
        <v>206</v>
      </c>
      <c r="B742" s="1" t="str">
        <f>VLOOKUP(A742,Participanti!A:B,2,0)</f>
        <v>M</v>
      </c>
      <c r="C742" s="61">
        <v>13</v>
      </c>
      <c r="D742" s="43">
        <v>19.96</v>
      </c>
      <c r="E742" s="44">
        <v>8.5787037037037037E-2</v>
      </c>
      <c r="F742" s="44">
        <v>8.638888888888889E-2</v>
      </c>
      <c r="G742" s="59">
        <f t="shared" si="129"/>
        <v>8.6087962962962963E-2</v>
      </c>
      <c r="H742" s="45">
        <v>705</v>
      </c>
      <c r="I742" s="11">
        <f t="shared" si="134"/>
        <v>4.3130241965412307E-3</v>
      </c>
      <c r="J742" s="31">
        <f t="shared" si="135"/>
        <v>4.7523809523809524</v>
      </c>
      <c r="K742" s="31">
        <f>IF(J742=0,0,IF(B742="F",VLOOKUP(I742,Barem!$G$2:$H$16,2,1),VLOOKUP(I742,Barem!$G$17:$H$31,2,1)))</f>
        <v>2.5</v>
      </c>
      <c r="L742" s="43">
        <v>4.75</v>
      </c>
      <c r="M742" s="93" t="s">
        <v>83</v>
      </c>
      <c r="N742" s="10">
        <f t="shared" si="137"/>
        <v>0.25</v>
      </c>
      <c r="O742" s="10">
        <f t="shared" si="137"/>
        <v>0.25</v>
      </c>
      <c r="P742" s="10">
        <f t="shared" si="137"/>
        <v>0.5</v>
      </c>
      <c r="Q742" s="33">
        <f>IF(B742="M",IF(AND(H742&gt;=200,H742&lt;500,I742&lt;Barem!$M$21),H742/1500,IF(AND(H742&gt;=500,H742&lt;750,I742&lt;Barem!$M$22),H742/1500,IF(AND(H742&gt;=750,H742&lt;1000,I742&lt;Barem!$M$23),H742/1500,IF(AND(H742&gt;=1000,H742&lt;1500,I742&lt;Barem!$M$24),H742/1500,IF(AND(H742&gt;=1500,H742&lt;2000,I742&lt;Barem!$M$25),H742/1500,IF(AND(H742&gt;=2000,H742&lt;3000,I742&lt;Barem!$M$26),H742/1500,IF(AND(H742&gt;=3000,I742&lt;Barem!$M$27),H742/1500,0))))))),IF(AND(H742&gt;=200,H742&lt;500,I742&lt;Barem!$N$21),H742/1500,IF(AND(H742&gt;=500,H742&lt;750,I742&lt;Barem!$N$22),H742/1500,IF(AND(H742&gt;=750,H742&lt;1000,I742&lt;Barem!$N$23),H742/1500,IF(AND(H742&gt;=1000,H742&lt;1500,I742&lt;Barem!$N$24),H742/1500,IF(AND(H742&gt;=1500,H742&lt;2000,I742&lt;Barem!$N$25),H742/1500,IF(AND(H742&gt;=2000,H742&lt;3000,I742&lt;Barem!$N$26),H742/1500,IF(AND(H742&gt;=3000,I742&lt;Barem!$N$27),H742/1500,0))))))))</f>
        <v>0.47</v>
      </c>
      <c r="R742" s="19">
        <f>IF(D742&gt;21,VLOOKUP(D742,Barem!$S$1:$T$141,2,1),0)</f>
        <v>0</v>
      </c>
      <c r="S742" s="102">
        <f>IF(D742&lt;1,0,IF(B742="F",VLOOKUP(I742,Barem!$W$2:$Y$13,2,1),VLOOKUP(I742,Barem!$W$14:$Y$25,2,1)))</f>
        <v>0</v>
      </c>
      <c r="T742" s="19">
        <f>VLOOKUP(A742,Participanti!A:C,3,0)</f>
        <v>0</v>
      </c>
      <c r="U742" s="17">
        <f t="shared" si="136"/>
        <v>4.6580952380952381</v>
      </c>
      <c r="V742" s="49"/>
      <c r="W742" s="146" t="s">
        <v>578</v>
      </c>
      <c r="X742" s="104">
        <f t="shared" si="127"/>
        <v>5</v>
      </c>
      <c r="Y742" s="63">
        <f t="shared" si="128"/>
        <v>1</v>
      </c>
      <c r="Z742" s="103" t="str">
        <f>VLOOKUP(A742,Participanti!A:E,5,0)</f>
        <v>Silver</v>
      </c>
    </row>
    <row r="743" spans="1:26" x14ac:dyDescent="0.2">
      <c r="A743" s="42" t="s">
        <v>330</v>
      </c>
      <c r="B743" s="1" t="str">
        <f>VLOOKUP(A743,Participanti!A:B,2,0)</f>
        <v>M</v>
      </c>
      <c r="C743" s="61">
        <v>13</v>
      </c>
      <c r="D743" s="43">
        <v>9.4</v>
      </c>
      <c r="E743" s="44">
        <v>2.900462962962963E-2</v>
      </c>
      <c r="F743" s="44">
        <v>3.0034722222222223E-2</v>
      </c>
      <c r="G743" s="59">
        <f t="shared" si="129"/>
        <v>2.9519675925925928E-2</v>
      </c>
      <c r="H743" s="45">
        <v>17</v>
      </c>
      <c r="I743" s="11">
        <f t="shared" si="134"/>
        <v>3.1403910559495668E-3</v>
      </c>
      <c r="J743" s="31">
        <f t="shared" si="135"/>
        <v>2.2380952380952381</v>
      </c>
      <c r="K743" s="31">
        <f>IF(J743=0,0,IF(B743="F",VLOOKUP(I743,Barem!$G$2:$H$16,2,1),VLOOKUP(I743,Barem!$G$17:$H$31,2,1)))</f>
        <v>4.25</v>
      </c>
      <c r="L743" s="43">
        <v>1.25</v>
      </c>
      <c r="M743" s="93" t="s">
        <v>82</v>
      </c>
      <c r="N743" s="10">
        <f t="shared" si="137"/>
        <v>0.5</v>
      </c>
      <c r="O743" s="10">
        <f t="shared" si="137"/>
        <v>0.25</v>
      </c>
      <c r="P743" s="10">
        <f t="shared" si="137"/>
        <v>0.25</v>
      </c>
      <c r="Q743" s="33">
        <f>IF(B743="M",IF(AND(H743&gt;=200,H743&lt;500,I743&lt;Barem!$M$21),H743/1500,IF(AND(H743&gt;=500,H743&lt;750,I743&lt;Barem!$M$22),H743/1500,IF(AND(H743&gt;=750,H743&lt;1000,I743&lt;Barem!$M$23),H743/1500,IF(AND(H743&gt;=1000,H743&lt;1500,I743&lt;Barem!$M$24),H743/1500,IF(AND(H743&gt;=1500,H743&lt;2000,I743&lt;Barem!$M$25),H743/1500,IF(AND(H743&gt;=2000,H743&lt;3000,I743&lt;Barem!$M$26),H743/1500,IF(AND(H743&gt;=3000,I743&lt;Barem!$M$27),H743/1500,0))))))),IF(AND(H743&gt;=200,H743&lt;500,I743&lt;Barem!$N$21),H743/1500,IF(AND(H743&gt;=500,H743&lt;750,I743&lt;Barem!$N$22),H743/1500,IF(AND(H743&gt;=750,H743&lt;1000,I743&lt;Barem!$N$23),H743/1500,IF(AND(H743&gt;=1000,H743&lt;1500,I743&lt;Barem!$N$24),H743/1500,IF(AND(H743&gt;=1500,H743&lt;2000,I743&lt;Barem!$N$25),H743/1500,IF(AND(H743&gt;=2000,H743&lt;3000,I743&lt;Barem!$N$26),H743/1500,IF(AND(H743&gt;=3000,I743&lt;Barem!$N$27),H743/1500,0))))))))</f>
        <v>0</v>
      </c>
      <c r="R743" s="19">
        <f>IF(D743&gt;21,VLOOKUP(D743,Barem!$S$1:$T$141,2,1),0)</f>
        <v>0</v>
      </c>
      <c r="S743" s="102">
        <f>IF(D743&lt;1,0,IF(B743="F",VLOOKUP(I743,Barem!$W$2:$Y$13,2,1),VLOOKUP(I743,Barem!$W$14:$Y$25,2,1)))</f>
        <v>0</v>
      </c>
      <c r="T743" s="19">
        <f>VLOOKUP(A743,Participanti!A:C,3,0)</f>
        <v>0</v>
      </c>
      <c r="U743" s="17">
        <f t="shared" si="136"/>
        <v>2.4940476190476191</v>
      </c>
      <c r="V743" s="49"/>
      <c r="W743" s="146"/>
      <c r="X743" s="104">
        <f t="shared" si="127"/>
        <v>5</v>
      </c>
      <c r="Y743" s="63">
        <f t="shared" si="128"/>
        <v>1</v>
      </c>
      <c r="Z743" s="103" t="str">
        <f>VLOOKUP(A743,Participanti!A:E,5,0)</f>
        <v>Silver</v>
      </c>
    </row>
    <row r="744" spans="1:26" x14ac:dyDescent="0.2">
      <c r="A744" s="42" t="s">
        <v>109</v>
      </c>
      <c r="B744" s="1" t="str">
        <f>VLOOKUP(A744,Participanti!A:B,2,0)</f>
        <v>M</v>
      </c>
      <c r="C744" s="61">
        <v>13</v>
      </c>
      <c r="D744" s="43">
        <v>19.89</v>
      </c>
      <c r="E744" s="44">
        <v>8.1458333333333327E-2</v>
      </c>
      <c r="F744" s="44">
        <v>8.1956018518518525E-2</v>
      </c>
      <c r="G744" s="59">
        <f t="shared" si="129"/>
        <v>8.1707175925925926E-2</v>
      </c>
      <c r="H744" s="45">
        <v>679</v>
      </c>
      <c r="I744" s="11">
        <f t="shared" si="134"/>
        <v>4.1079525352401168E-3</v>
      </c>
      <c r="J744" s="31">
        <f t="shared" si="135"/>
        <v>4.7357142857142858</v>
      </c>
      <c r="K744" s="31">
        <f>IF(J744=0,0,IF(B744="F",VLOOKUP(I744,Barem!$G$2:$H$16,2,1),VLOOKUP(I744,Barem!$G$17:$H$31,2,1)))</f>
        <v>3</v>
      </c>
      <c r="L744" s="43">
        <v>4</v>
      </c>
      <c r="M744" s="93" t="s">
        <v>83</v>
      </c>
      <c r="N744" s="10">
        <f t="shared" si="137"/>
        <v>0.25</v>
      </c>
      <c r="O744" s="10">
        <f t="shared" si="137"/>
        <v>0.25</v>
      </c>
      <c r="P744" s="10">
        <f t="shared" si="137"/>
        <v>0.5</v>
      </c>
      <c r="Q744" s="33">
        <f>IF(B744="M",IF(AND(H744&gt;=200,H744&lt;500,I744&lt;Barem!$M$21),H744/1500,IF(AND(H744&gt;=500,H744&lt;750,I744&lt;Barem!$M$22),H744/1500,IF(AND(H744&gt;=750,H744&lt;1000,I744&lt;Barem!$M$23),H744/1500,IF(AND(H744&gt;=1000,H744&lt;1500,I744&lt;Barem!$M$24),H744/1500,IF(AND(H744&gt;=1500,H744&lt;2000,I744&lt;Barem!$M$25),H744/1500,IF(AND(H744&gt;=2000,H744&lt;3000,I744&lt;Barem!$M$26),H744/1500,IF(AND(H744&gt;=3000,I744&lt;Barem!$M$27),H744/1500,0))))))),IF(AND(H744&gt;=200,H744&lt;500,I744&lt;Barem!$N$21),H744/1500,IF(AND(H744&gt;=500,H744&lt;750,I744&lt;Barem!$N$22),H744/1500,IF(AND(H744&gt;=750,H744&lt;1000,I744&lt;Barem!$N$23),H744/1500,IF(AND(H744&gt;=1000,H744&lt;1500,I744&lt;Barem!$N$24),H744/1500,IF(AND(H744&gt;=1500,H744&lt;2000,I744&lt;Barem!$N$25),H744/1500,IF(AND(H744&gt;=2000,H744&lt;3000,I744&lt;Barem!$N$26),H744/1500,IF(AND(H744&gt;=3000,I744&lt;Barem!$N$27),H744/1500,0))))))))</f>
        <v>0.45266666666666666</v>
      </c>
      <c r="R744" s="19">
        <f>IF(D744&gt;21,VLOOKUP(D744,Barem!$S$1:$T$141,2,1),0)</f>
        <v>0</v>
      </c>
      <c r="S744" s="102">
        <f>IF(D744&lt;1,0,IF(B744="F",VLOOKUP(I744,Barem!$W$2:$Y$13,2,1),VLOOKUP(I744,Barem!$W$14:$Y$25,2,1)))</f>
        <v>0</v>
      </c>
      <c r="T744" s="19">
        <f>VLOOKUP(A744,Participanti!A:C,3,0)</f>
        <v>0</v>
      </c>
      <c r="U744" s="17">
        <f t="shared" si="136"/>
        <v>4.3865952380952384</v>
      </c>
      <c r="V744" s="49"/>
      <c r="W744" s="146" t="s">
        <v>578</v>
      </c>
      <c r="X744" s="104">
        <f t="shared" si="127"/>
        <v>5</v>
      </c>
      <c r="Y744" s="63">
        <f t="shared" si="128"/>
        <v>1</v>
      </c>
      <c r="Z744" s="103" t="str">
        <f>VLOOKUP(A744,Participanti!A:E,5,0)</f>
        <v>Silver</v>
      </c>
    </row>
    <row r="745" spans="1:26" x14ac:dyDescent="0.2">
      <c r="A745" s="42" t="s">
        <v>325</v>
      </c>
      <c r="B745" s="1" t="str">
        <f>VLOOKUP(A745,Participanti!A:B,2,0)</f>
        <v>M</v>
      </c>
      <c r="C745" s="61">
        <v>13</v>
      </c>
      <c r="D745" s="43">
        <v>19.46</v>
      </c>
      <c r="E745" s="44">
        <v>7.5196759259259255E-2</v>
      </c>
      <c r="F745" s="44">
        <v>7.5312500000000004E-2</v>
      </c>
      <c r="G745" s="59">
        <f t="shared" si="129"/>
        <v>7.525462962962963E-2</v>
      </c>
      <c r="H745" s="45">
        <v>680</v>
      </c>
      <c r="I745" s="11">
        <f t="shared" si="134"/>
        <v>3.8671443797343077E-3</v>
      </c>
      <c r="J745" s="31">
        <f t="shared" si="135"/>
        <v>4.6333333333333337</v>
      </c>
      <c r="K745" s="31">
        <f>IF(J745=0,0,IF(B745="F",VLOOKUP(I745,Barem!$G$2:$H$16,2,1),VLOOKUP(I745,Barem!$G$17:$H$31,2,1)))</f>
        <v>3.25</v>
      </c>
      <c r="L745" s="43">
        <v>4.5</v>
      </c>
      <c r="M745" s="93" t="s">
        <v>82</v>
      </c>
      <c r="N745" s="10">
        <f t="shared" si="137"/>
        <v>0.5</v>
      </c>
      <c r="O745" s="10">
        <f t="shared" si="137"/>
        <v>0.25</v>
      </c>
      <c r="P745" s="10">
        <f t="shared" si="137"/>
        <v>0.25</v>
      </c>
      <c r="Q745" s="33">
        <f>IF(B745="M",IF(AND(H745&gt;=200,H745&lt;500,I745&lt;Barem!$M$21),H745/1500,IF(AND(H745&gt;=500,H745&lt;750,I745&lt;Barem!$M$22),H745/1500,IF(AND(H745&gt;=750,H745&lt;1000,I745&lt;Barem!$M$23),H745/1500,IF(AND(H745&gt;=1000,H745&lt;1500,I745&lt;Barem!$M$24),H745/1500,IF(AND(H745&gt;=1500,H745&lt;2000,I745&lt;Barem!$M$25),H745/1500,IF(AND(H745&gt;=2000,H745&lt;3000,I745&lt;Barem!$M$26),H745/1500,IF(AND(H745&gt;=3000,I745&lt;Barem!$M$27),H745/1500,0))))))),IF(AND(H745&gt;=200,H745&lt;500,I745&lt;Barem!$N$21),H745/1500,IF(AND(H745&gt;=500,H745&lt;750,I745&lt;Barem!$N$22),H745/1500,IF(AND(H745&gt;=750,H745&lt;1000,I745&lt;Barem!$N$23),H745/1500,IF(AND(H745&gt;=1000,H745&lt;1500,I745&lt;Barem!$N$24),H745/1500,IF(AND(H745&gt;=1500,H745&lt;2000,I745&lt;Barem!$N$25),H745/1500,IF(AND(H745&gt;=2000,H745&lt;3000,I745&lt;Barem!$N$26),H745/1500,IF(AND(H745&gt;=3000,I745&lt;Barem!$N$27),H745/1500,0))))))))</f>
        <v>0.45333333333333331</v>
      </c>
      <c r="R745" s="19">
        <f>IF(D745&gt;21,VLOOKUP(D745,Barem!$S$1:$T$141,2,1),0)</f>
        <v>0</v>
      </c>
      <c r="S745" s="102">
        <f>IF(D745&lt;1,0,IF(B745="F",VLOOKUP(I745,Barem!$W$2:$Y$13,2,1),VLOOKUP(I745,Barem!$W$14:$Y$25,2,1)))</f>
        <v>0</v>
      </c>
      <c r="T745" s="19">
        <f>VLOOKUP(A745,Participanti!A:C,3,0)</f>
        <v>0</v>
      </c>
      <c r="U745" s="17">
        <f t="shared" si="136"/>
        <v>4.7074999999999996</v>
      </c>
      <c r="V745" s="49"/>
      <c r="W745" s="146" t="s">
        <v>578</v>
      </c>
      <c r="X745" s="104">
        <f t="shared" si="127"/>
        <v>5</v>
      </c>
      <c r="Y745" s="63">
        <f t="shared" si="128"/>
        <v>1</v>
      </c>
      <c r="Z745" s="103" t="str">
        <f>VLOOKUP(A745,Participanti!A:E,5,0)</f>
        <v>Silver</v>
      </c>
    </row>
    <row r="746" spans="1:26" x14ac:dyDescent="0.2">
      <c r="A746" s="42" t="s">
        <v>350</v>
      </c>
      <c r="B746" s="1" t="str">
        <f>VLOOKUP(A746,Participanti!A:B,2,0)</f>
        <v>M</v>
      </c>
      <c r="C746" s="61">
        <v>13</v>
      </c>
      <c r="D746" s="43">
        <v>15.24</v>
      </c>
      <c r="E746" s="44">
        <v>5.2407407407407409E-2</v>
      </c>
      <c r="F746" s="44">
        <v>5.8298611111111114E-2</v>
      </c>
      <c r="G746" s="59">
        <f t="shared" si="129"/>
        <v>5.5353009259259262E-2</v>
      </c>
      <c r="H746" s="45">
        <v>32</v>
      </c>
      <c r="I746" s="11">
        <f t="shared" si="134"/>
        <v>3.6320872217361719E-3</v>
      </c>
      <c r="J746" s="31">
        <f t="shared" si="135"/>
        <v>3.6285714285714286</v>
      </c>
      <c r="K746" s="31">
        <f>IF(J746=0,0,IF(B746="F",VLOOKUP(I746,Barem!$G$2:$H$16,2,1),VLOOKUP(I746,Barem!$G$17:$H$31,2,1)))</f>
        <v>3.75</v>
      </c>
      <c r="L746" s="43">
        <v>1.25</v>
      </c>
      <c r="M746" s="93" t="s">
        <v>83</v>
      </c>
      <c r="N746" s="10">
        <f t="shared" si="137"/>
        <v>0.25</v>
      </c>
      <c r="O746" s="10">
        <f t="shared" si="137"/>
        <v>0.25</v>
      </c>
      <c r="P746" s="10">
        <f t="shared" si="137"/>
        <v>0.5</v>
      </c>
      <c r="Q746" s="33">
        <f>IF(B746="M",IF(AND(H746&gt;=200,H746&lt;500,I746&lt;Barem!$M$21),H746/1500,IF(AND(H746&gt;=500,H746&lt;750,I746&lt;Barem!$M$22),H746/1500,IF(AND(H746&gt;=750,H746&lt;1000,I746&lt;Barem!$M$23),H746/1500,IF(AND(H746&gt;=1000,H746&lt;1500,I746&lt;Barem!$M$24),H746/1500,IF(AND(H746&gt;=1500,H746&lt;2000,I746&lt;Barem!$M$25),H746/1500,IF(AND(H746&gt;=2000,H746&lt;3000,I746&lt;Barem!$M$26),H746/1500,IF(AND(H746&gt;=3000,I746&lt;Barem!$M$27),H746/1500,0))))))),IF(AND(H746&gt;=200,H746&lt;500,I746&lt;Barem!$N$21),H746/1500,IF(AND(H746&gt;=500,H746&lt;750,I746&lt;Barem!$N$22),H746/1500,IF(AND(H746&gt;=750,H746&lt;1000,I746&lt;Barem!$N$23),H746/1500,IF(AND(H746&gt;=1000,H746&lt;1500,I746&lt;Barem!$N$24),H746/1500,IF(AND(H746&gt;=1500,H746&lt;2000,I746&lt;Barem!$N$25),H746/1500,IF(AND(H746&gt;=2000,H746&lt;3000,I746&lt;Barem!$N$26),H746/1500,IF(AND(H746&gt;=3000,I746&lt;Barem!$N$27),H746/1500,0))))))))</f>
        <v>0</v>
      </c>
      <c r="R746" s="19">
        <f>IF(D746&gt;21,VLOOKUP(D746,Barem!$S$1:$T$141,2,1),0)</f>
        <v>0</v>
      </c>
      <c r="S746" s="102">
        <f>IF(D746&lt;1,0,IF(B746="F",VLOOKUP(I746,Barem!$W$2:$Y$13,2,1),VLOOKUP(I746,Barem!$W$14:$Y$25,2,1)))</f>
        <v>0</v>
      </c>
      <c r="T746" s="19">
        <f>VLOOKUP(A746,Participanti!A:C,3,0)</f>
        <v>0</v>
      </c>
      <c r="U746" s="17">
        <f t="shared" si="136"/>
        <v>2.469642857142857</v>
      </c>
      <c r="V746" s="49"/>
      <c r="W746" s="146"/>
      <c r="X746" s="104">
        <f t="shared" si="127"/>
        <v>5</v>
      </c>
      <c r="Y746" s="63">
        <f t="shared" si="128"/>
        <v>1</v>
      </c>
      <c r="Z746" s="103" t="str">
        <f>VLOOKUP(A746,Participanti!A:E,5,0)</f>
        <v>Silver</v>
      </c>
    </row>
    <row r="747" spans="1:26" x14ac:dyDescent="0.2">
      <c r="A747" s="42" t="s">
        <v>517</v>
      </c>
      <c r="B747" s="1" t="str">
        <f>VLOOKUP(A747,Participanti!A:B,2,0)</f>
        <v>M</v>
      </c>
      <c r="C747" s="61">
        <v>13</v>
      </c>
      <c r="D747" s="43">
        <v>16.09</v>
      </c>
      <c r="E747" s="44">
        <v>5.5925925925925928E-2</v>
      </c>
      <c r="F747" s="44">
        <v>6.7905092592592586E-2</v>
      </c>
      <c r="G747" s="59">
        <f t="shared" si="129"/>
        <v>6.191550925925926E-2</v>
      </c>
      <c r="H747" s="45">
        <v>97</v>
      </c>
      <c r="I747" s="11">
        <f t="shared" si="134"/>
        <v>3.8480739129433971E-3</v>
      </c>
      <c r="J747" s="31">
        <f t="shared" si="135"/>
        <v>3.8309523809523807</v>
      </c>
      <c r="K747" s="31">
        <f>IF(J747=0,0,IF(B747="F",VLOOKUP(I747,Barem!$G$2:$H$16,2,1),VLOOKUP(I747,Barem!$G$17:$H$31,2,1)))</f>
        <v>3.25</v>
      </c>
      <c r="L747" s="43">
        <v>1</v>
      </c>
      <c r="M747" s="93" t="s">
        <v>80</v>
      </c>
      <c r="N747" s="10">
        <f t="shared" si="137"/>
        <v>0.25</v>
      </c>
      <c r="O747" s="10">
        <f t="shared" si="137"/>
        <v>0.5</v>
      </c>
      <c r="P747" s="10">
        <f t="shared" si="137"/>
        <v>0.25</v>
      </c>
      <c r="Q747" s="33">
        <f>IF(B747="M",IF(AND(H747&gt;=200,H747&lt;500,I747&lt;Barem!$M$21),H747/1500,IF(AND(H747&gt;=500,H747&lt;750,I747&lt;Barem!$M$22),H747/1500,IF(AND(H747&gt;=750,H747&lt;1000,I747&lt;Barem!$M$23),H747/1500,IF(AND(H747&gt;=1000,H747&lt;1500,I747&lt;Barem!$M$24),H747/1500,IF(AND(H747&gt;=1500,H747&lt;2000,I747&lt;Barem!$M$25),H747/1500,IF(AND(H747&gt;=2000,H747&lt;3000,I747&lt;Barem!$M$26),H747/1500,IF(AND(H747&gt;=3000,I747&lt;Barem!$M$27),H747/1500,0))))))),IF(AND(H747&gt;=200,H747&lt;500,I747&lt;Barem!$N$21),H747/1500,IF(AND(H747&gt;=500,H747&lt;750,I747&lt;Barem!$N$22),H747/1500,IF(AND(H747&gt;=750,H747&lt;1000,I747&lt;Barem!$N$23),H747/1500,IF(AND(H747&gt;=1000,H747&lt;1500,I747&lt;Barem!$N$24),H747/1500,IF(AND(H747&gt;=1500,H747&lt;2000,I747&lt;Barem!$N$25),H747/1500,IF(AND(H747&gt;=2000,H747&lt;3000,I747&lt;Barem!$N$26),H747/1500,IF(AND(H747&gt;=3000,I747&lt;Barem!$N$27),H747/1500,0))))))))</f>
        <v>0</v>
      </c>
      <c r="R747" s="19">
        <f>IF(D747&gt;21,VLOOKUP(D747,Barem!$S$1:$T$141,2,1),0)</f>
        <v>0</v>
      </c>
      <c r="S747" s="102">
        <f>IF(D747&lt;1,0,IF(B747="F",VLOOKUP(I747,Barem!$W$2:$Y$13,2,1),VLOOKUP(I747,Barem!$W$14:$Y$25,2,1)))</f>
        <v>0</v>
      </c>
      <c r="T747" s="19">
        <f>VLOOKUP(A747,Participanti!A:C,3,0)</f>
        <v>0</v>
      </c>
      <c r="U747" s="17">
        <f t="shared" si="136"/>
        <v>2.8327380952380952</v>
      </c>
      <c r="V747" s="49"/>
      <c r="W747" s="146"/>
      <c r="X747" s="104">
        <f t="shared" si="127"/>
        <v>5</v>
      </c>
      <c r="Y747" s="63">
        <f t="shared" si="128"/>
        <v>1</v>
      </c>
      <c r="Z747" s="103" t="str">
        <f>VLOOKUP(A747,Participanti!A:E,5,0)</f>
        <v>Silver</v>
      </c>
    </row>
    <row r="748" spans="1:26" x14ac:dyDescent="0.2">
      <c r="A748" s="42" t="s">
        <v>472</v>
      </c>
      <c r="B748" s="1" t="str">
        <f>VLOOKUP(A748,Participanti!A:B,2,0)</f>
        <v>M</v>
      </c>
      <c r="C748" s="61">
        <v>13</v>
      </c>
      <c r="D748" s="43">
        <v>16.13</v>
      </c>
      <c r="E748" s="44">
        <v>6.277777777777778E-2</v>
      </c>
      <c r="F748" s="44">
        <v>6.3101851851851853E-2</v>
      </c>
      <c r="G748" s="59">
        <f t="shared" si="129"/>
        <v>6.293981481481481E-2</v>
      </c>
      <c r="H748" s="45">
        <v>401</v>
      </c>
      <c r="I748" s="11">
        <f t="shared" si="134"/>
        <v>3.902034396454731E-3</v>
      </c>
      <c r="J748" s="31">
        <f t="shared" si="135"/>
        <v>3.8404761904761902</v>
      </c>
      <c r="K748" s="31">
        <f>IF(J748=0,0,IF(B748="F",VLOOKUP(I748,Barem!$G$2:$H$16,2,1),VLOOKUP(I748,Barem!$G$17:$H$31,2,1)))</f>
        <v>3.25</v>
      </c>
      <c r="L748" s="43">
        <v>4.5</v>
      </c>
      <c r="M748" s="93" t="s">
        <v>82</v>
      </c>
      <c r="N748" s="10">
        <f t="shared" si="137"/>
        <v>0.5</v>
      </c>
      <c r="O748" s="10">
        <f t="shared" si="137"/>
        <v>0.25</v>
      </c>
      <c r="P748" s="10">
        <f t="shared" si="137"/>
        <v>0.25</v>
      </c>
      <c r="Q748" s="33">
        <f>IF(B748="M",IF(AND(H748&gt;=200,H748&lt;500,I748&lt;Barem!$M$21),H748/1500,IF(AND(H748&gt;=500,H748&lt;750,I748&lt;Barem!$M$22),H748/1500,IF(AND(H748&gt;=750,H748&lt;1000,I748&lt;Barem!$M$23),H748/1500,IF(AND(H748&gt;=1000,H748&lt;1500,I748&lt;Barem!$M$24),H748/1500,IF(AND(H748&gt;=1500,H748&lt;2000,I748&lt;Barem!$M$25),H748/1500,IF(AND(H748&gt;=2000,H748&lt;3000,I748&lt;Barem!$M$26),H748/1500,IF(AND(H748&gt;=3000,I748&lt;Barem!$M$27),H748/1500,0))))))),IF(AND(H748&gt;=200,H748&lt;500,I748&lt;Barem!$N$21),H748/1500,IF(AND(H748&gt;=500,H748&lt;750,I748&lt;Barem!$N$22),H748/1500,IF(AND(H748&gt;=750,H748&lt;1000,I748&lt;Barem!$N$23),H748/1500,IF(AND(H748&gt;=1000,H748&lt;1500,I748&lt;Barem!$N$24),H748/1500,IF(AND(H748&gt;=1500,H748&lt;2000,I748&lt;Barem!$N$25),H748/1500,IF(AND(H748&gt;=2000,H748&lt;3000,I748&lt;Barem!$N$26),H748/1500,IF(AND(H748&gt;=3000,I748&lt;Barem!$N$27),H748/1500,0))))))))</f>
        <v>0.26733333333333331</v>
      </c>
      <c r="R748" s="19">
        <f>IF(D748&gt;21,VLOOKUP(D748,Barem!$S$1:$T$141,2,1),0)</f>
        <v>0</v>
      </c>
      <c r="S748" s="102">
        <f>IF(D748&lt;1,0,IF(B748="F",VLOOKUP(I748,Barem!$W$2:$Y$13,2,1),VLOOKUP(I748,Barem!$W$14:$Y$25,2,1)))</f>
        <v>0</v>
      </c>
      <c r="T748" s="19">
        <f>VLOOKUP(A748,Participanti!A:C,3,0)</f>
        <v>0</v>
      </c>
      <c r="U748" s="17">
        <f t="shared" si="136"/>
        <v>4.1250714285714283</v>
      </c>
      <c r="V748" s="49"/>
      <c r="W748" s="146" t="s">
        <v>583</v>
      </c>
      <c r="X748" s="104">
        <f t="shared" si="127"/>
        <v>5</v>
      </c>
      <c r="Y748" s="63">
        <f t="shared" si="128"/>
        <v>1</v>
      </c>
      <c r="Z748" s="103" t="str">
        <f>VLOOKUP(A748,Participanti!A:E,5,0)</f>
        <v>Silver</v>
      </c>
    </row>
    <row r="749" spans="1:26" x14ac:dyDescent="0.2">
      <c r="A749" s="42" t="s">
        <v>470</v>
      </c>
      <c r="B749" s="1" t="str">
        <f>VLOOKUP(A749,Participanti!A:B,2,0)</f>
        <v>M</v>
      </c>
      <c r="C749" s="61">
        <v>13</v>
      </c>
      <c r="D749" s="43">
        <v>8.0399999999999991</v>
      </c>
      <c r="E749" s="44">
        <v>2.6041666666666668E-2</v>
      </c>
      <c r="F749" s="44">
        <v>2.6111111111111113E-2</v>
      </c>
      <c r="G749" s="59">
        <f t="shared" si="129"/>
        <v>2.6076388888888892E-2</v>
      </c>
      <c r="H749" s="45">
        <v>18</v>
      </c>
      <c r="I749" s="11">
        <f t="shared" si="134"/>
        <v>3.2433319513543403E-3</v>
      </c>
      <c r="J749" s="31">
        <f t="shared" si="135"/>
        <v>1.9142857142857139</v>
      </c>
      <c r="K749" s="31">
        <f>IF(J749=0,0,IF(B749="F",VLOOKUP(I749,Barem!$G$2:$H$16,2,1),VLOOKUP(I749,Barem!$G$17:$H$31,2,1)))</f>
        <v>4.25</v>
      </c>
      <c r="L749" s="43">
        <v>4</v>
      </c>
      <c r="M749" s="93" t="s">
        <v>80</v>
      </c>
      <c r="N749" s="10">
        <f t="shared" si="137"/>
        <v>0.25</v>
      </c>
      <c r="O749" s="10">
        <f t="shared" si="137"/>
        <v>0.5</v>
      </c>
      <c r="P749" s="10">
        <f t="shared" si="137"/>
        <v>0.25</v>
      </c>
      <c r="Q749" s="33">
        <f>IF(B749="M",IF(AND(H749&gt;=200,H749&lt;500,I749&lt;Barem!$M$21),H749/1500,IF(AND(H749&gt;=500,H749&lt;750,I749&lt;Barem!$M$22),H749/1500,IF(AND(H749&gt;=750,H749&lt;1000,I749&lt;Barem!$M$23),H749/1500,IF(AND(H749&gt;=1000,H749&lt;1500,I749&lt;Barem!$M$24),H749/1500,IF(AND(H749&gt;=1500,H749&lt;2000,I749&lt;Barem!$M$25),H749/1500,IF(AND(H749&gt;=2000,H749&lt;3000,I749&lt;Barem!$M$26),H749/1500,IF(AND(H749&gt;=3000,I749&lt;Barem!$M$27),H749/1500,0))))))),IF(AND(H749&gt;=200,H749&lt;500,I749&lt;Barem!$N$21),H749/1500,IF(AND(H749&gt;=500,H749&lt;750,I749&lt;Barem!$N$22),H749/1500,IF(AND(H749&gt;=750,H749&lt;1000,I749&lt;Barem!$N$23),H749/1500,IF(AND(H749&gt;=1000,H749&lt;1500,I749&lt;Barem!$N$24),H749/1500,IF(AND(H749&gt;=1500,H749&lt;2000,I749&lt;Barem!$N$25),H749/1500,IF(AND(H749&gt;=2000,H749&lt;3000,I749&lt;Barem!$N$26),H749/1500,IF(AND(H749&gt;=3000,I749&lt;Barem!$N$27),H749/1500,0))))))))</f>
        <v>0</v>
      </c>
      <c r="R749" s="19">
        <f>IF(D749&gt;21,VLOOKUP(D749,Barem!$S$1:$T$141,2,1),0)</f>
        <v>0</v>
      </c>
      <c r="S749" s="102">
        <f>IF(D749&lt;1,0,IF(B749="F",VLOOKUP(I749,Barem!$W$2:$Y$13,2,1),VLOOKUP(I749,Barem!$W$14:$Y$25,2,1)))</f>
        <v>0</v>
      </c>
      <c r="T749" s="19">
        <f>VLOOKUP(A749,Participanti!A:C,3,0)</f>
        <v>0</v>
      </c>
      <c r="U749" s="17">
        <f t="shared" si="136"/>
        <v>3.6035714285714286</v>
      </c>
      <c r="V749" s="49"/>
      <c r="W749" s="146"/>
      <c r="X749" s="104">
        <f t="shared" si="127"/>
        <v>3</v>
      </c>
      <c r="Y749" s="63">
        <f t="shared" si="128"/>
        <v>1</v>
      </c>
      <c r="Z749" s="103" t="str">
        <f>VLOOKUP(A749,Participanti!A:E,5,0)</f>
        <v>Silver</v>
      </c>
    </row>
    <row r="750" spans="1:26" x14ac:dyDescent="0.2">
      <c r="A750" s="42" t="s">
        <v>477</v>
      </c>
      <c r="B750" s="1" t="str">
        <f>VLOOKUP(A750,Participanti!A:B,2,0)</f>
        <v>M</v>
      </c>
      <c r="C750" s="61">
        <v>13</v>
      </c>
      <c r="D750" s="43">
        <v>21.27</v>
      </c>
      <c r="E750" s="44">
        <v>7.5821759259259255E-2</v>
      </c>
      <c r="F750" s="44">
        <v>7.5856481481481483E-2</v>
      </c>
      <c r="G750" s="59">
        <f t="shared" si="129"/>
        <v>7.5839120370370369E-2</v>
      </c>
      <c r="H750" s="45">
        <v>23</v>
      </c>
      <c r="I750" s="11">
        <f t="shared" si="134"/>
        <v>3.5655439760399798E-3</v>
      </c>
      <c r="J750" s="31">
        <f t="shared" si="135"/>
        <v>5</v>
      </c>
      <c r="K750" s="31">
        <f>IF(J750=0,0,IF(B750="F",VLOOKUP(I750,Barem!$G$2:$H$16,2,1),VLOOKUP(I750,Barem!$G$17:$H$31,2,1)))</f>
        <v>3.75</v>
      </c>
      <c r="L750" s="43">
        <v>3.75</v>
      </c>
      <c r="M750" s="93" t="s">
        <v>82</v>
      </c>
      <c r="N750" s="10">
        <f t="shared" si="137"/>
        <v>0.5</v>
      </c>
      <c r="O750" s="10">
        <f t="shared" si="137"/>
        <v>0.25</v>
      </c>
      <c r="P750" s="10">
        <f t="shared" si="137"/>
        <v>0.25</v>
      </c>
      <c r="Q750" s="33">
        <f>IF(B750="M",IF(AND(H750&gt;=200,H750&lt;500,I750&lt;Barem!$M$21),H750/1500,IF(AND(H750&gt;=500,H750&lt;750,I750&lt;Barem!$M$22),H750/1500,IF(AND(H750&gt;=750,H750&lt;1000,I750&lt;Barem!$M$23),H750/1500,IF(AND(H750&gt;=1000,H750&lt;1500,I750&lt;Barem!$M$24),H750/1500,IF(AND(H750&gt;=1500,H750&lt;2000,I750&lt;Barem!$M$25),H750/1500,IF(AND(H750&gt;=2000,H750&lt;3000,I750&lt;Barem!$M$26),H750/1500,IF(AND(H750&gt;=3000,I750&lt;Barem!$M$27),H750/1500,0))))))),IF(AND(H750&gt;=200,H750&lt;500,I750&lt;Barem!$N$21),H750/1500,IF(AND(H750&gt;=500,H750&lt;750,I750&lt;Barem!$N$22),H750/1500,IF(AND(H750&gt;=750,H750&lt;1000,I750&lt;Barem!$N$23),H750/1500,IF(AND(H750&gt;=1000,H750&lt;1500,I750&lt;Barem!$N$24),H750/1500,IF(AND(H750&gt;=1500,H750&lt;2000,I750&lt;Barem!$N$25),H750/1500,IF(AND(H750&gt;=2000,H750&lt;3000,I750&lt;Barem!$N$26),H750/1500,IF(AND(H750&gt;=3000,I750&lt;Barem!$N$27),H750/1500,0))))))))</f>
        <v>0</v>
      </c>
      <c r="R750" s="19">
        <f>IF(D750&gt;21,VLOOKUP(D750,Barem!$S$1:$T$141,2,1),0)</f>
        <v>0</v>
      </c>
      <c r="S750" s="102">
        <f>IF(D750&lt;1,0,IF(B750="F",VLOOKUP(I750,Barem!$W$2:$Y$13,2,1),VLOOKUP(I750,Barem!$W$14:$Y$25,2,1)))</f>
        <v>0</v>
      </c>
      <c r="T750" s="19">
        <f>VLOOKUP(A750,Participanti!A:C,3,0)</f>
        <v>0</v>
      </c>
      <c r="U750" s="17">
        <f t="shared" si="136"/>
        <v>4.375</v>
      </c>
      <c r="V750" s="49"/>
      <c r="W750" s="146" t="s">
        <v>579</v>
      </c>
      <c r="X750" s="104">
        <f t="shared" si="127"/>
        <v>5</v>
      </c>
      <c r="Y750" s="63">
        <f t="shared" si="128"/>
        <v>1</v>
      </c>
      <c r="Z750" s="103" t="str">
        <f>VLOOKUP(A750,Participanti!A:E,5,0)</f>
        <v>Silver</v>
      </c>
    </row>
    <row r="751" spans="1:26" x14ac:dyDescent="0.2">
      <c r="A751" s="42" t="s">
        <v>323</v>
      </c>
      <c r="B751" s="1" t="str">
        <f>VLOOKUP(A751,Participanti!A:B,2,0)</f>
        <v>M</v>
      </c>
      <c r="C751" s="61">
        <v>13</v>
      </c>
      <c r="D751" s="43">
        <v>19.78</v>
      </c>
      <c r="E751" s="44">
        <v>8.1817129629629629E-2</v>
      </c>
      <c r="F751" s="44">
        <v>8.2037037037037033E-2</v>
      </c>
      <c r="G751" s="59">
        <f t="shared" si="129"/>
        <v>8.1927083333333331E-2</v>
      </c>
      <c r="H751" s="45">
        <v>708</v>
      </c>
      <c r="I751" s="11">
        <f t="shared" si="134"/>
        <v>4.141915234243343E-3</v>
      </c>
      <c r="J751" s="31">
        <f t="shared" si="135"/>
        <v>4.7095238095238097</v>
      </c>
      <c r="K751" s="31">
        <f>IF(J751=0,0,IF(B751="F",VLOOKUP(I751,Barem!$G$2:$H$16,2,1),VLOOKUP(I751,Barem!$G$17:$H$31,2,1)))</f>
        <v>3</v>
      </c>
      <c r="L751" s="43">
        <v>4.25</v>
      </c>
      <c r="M751" s="93" t="s">
        <v>82</v>
      </c>
      <c r="N751" s="10">
        <f t="shared" si="137"/>
        <v>0.5</v>
      </c>
      <c r="O751" s="10">
        <f t="shared" si="137"/>
        <v>0.25</v>
      </c>
      <c r="P751" s="10">
        <f t="shared" si="137"/>
        <v>0.25</v>
      </c>
      <c r="Q751" s="33">
        <f>IF(B751="M",IF(AND(H751&gt;=200,H751&lt;500,I751&lt;Barem!$M$21),H751/1500,IF(AND(H751&gt;=500,H751&lt;750,I751&lt;Barem!$M$22),H751/1500,IF(AND(H751&gt;=750,H751&lt;1000,I751&lt;Barem!$M$23),H751/1500,IF(AND(H751&gt;=1000,H751&lt;1500,I751&lt;Barem!$M$24),H751/1500,IF(AND(H751&gt;=1500,H751&lt;2000,I751&lt;Barem!$M$25),H751/1500,IF(AND(H751&gt;=2000,H751&lt;3000,I751&lt;Barem!$M$26),H751/1500,IF(AND(H751&gt;=3000,I751&lt;Barem!$M$27),H751/1500,0))))))),IF(AND(H751&gt;=200,H751&lt;500,I751&lt;Barem!$N$21),H751/1500,IF(AND(H751&gt;=500,H751&lt;750,I751&lt;Barem!$N$22),H751/1500,IF(AND(H751&gt;=750,H751&lt;1000,I751&lt;Barem!$N$23),H751/1500,IF(AND(H751&gt;=1000,H751&lt;1500,I751&lt;Barem!$N$24),H751/1500,IF(AND(H751&gt;=1500,H751&lt;2000,I751&lt;Barem!$N$25),H751/1500,IF(AND(H751&gt;=2000,H751&lt;3000,I751&lt;Barem!$N$26),H751/1500,IF(AND(H751&gt;=3000,I751&lt;Barem!$N$27),H751/1500,0))))))))</f>
        <v>0.47199999999999998</v>
      </c>
      <c r="R751" s="19">
        <f>IF(D751&gt;21,VLOOKUP(D751,Barem!$S$1:$T$141,2,1),0)</f>
        <v>0</v>
      </c>
      <c r="S751" s="102">
        <f>IF(D751&lt;1,0,IF(B751="F",VLOOKUP(I751,Barem!$W$2:$Y$13,2,1),VLOOKUP(I751,Barem!$W$14:$Y$25,2,1)))</f>
        <v>0</v>
      </c>
      <c r="T751" s="19">
        <f>VLOOKUP(A751,Participanti!A:C,3,0)</f>
        <v>0</v>
      </c>
      <c r="U751" s="17">
        <f t="shared" si="136"/>
        <v>4.6392619047619039</v>
      </c>
      <c r="V751" s="49"/>
      <c r="W751" s="146" t="s">
        <v>578</v>
      </c>
      <c r="X751" s="104">
        <f t="shared" si="127"/>
        <v>5</v>
      </c>
      <c r="Y751" s="63">
        <f t="shared" si="128"/>
        <v>1</v>
      </c>
      <c r="Z751" s="103" t="str">
        <f>VLOOKUP(A751,Participanti!A:E,5,0)</f>
        <v>Silver</v>
      </c>
    </row>
    <row r="752" spans="1:26" x14ac:dyDescent="0.2">
      <c r="A752" s="42" t="s">
        <v>395</v>
      </c>
      <c r="B752" s="1" t="str">
        <f>VLOOKUP(A752,Participanti!A:B,2,0)</f>
        <v>M</v>
      </c>
      <c r="C752" s="61">
        <v>13</v>
      </c>
      <c r="D752" s="43">
        <v>12.01</v>
      </c>
      <c r="E752" s="44">
        <v>4.1631944444444444E-2</v>
      </c>
      <c r="F752" s="44">
        <v>4.1631944444444444E-2</v>
      </c>
      <c r="G752" s="59">
        <f t="shared" si="129"/>
        <v>4.1631944444444444E-2</v>
      </c>
      <c r="H752" s="45">
        <v>80</v>
      </c>
      <c r="I752" s="11">
        <f t="shared" si="134"/>
        <v>3.46644000370062E-3</v>
      </c>
      <c r="J752" s="31">
        <f t="shared" si="135"/>
        <v>2.8595238095238091</v>
      </c>
      <c r="K752" s="31">
        <f>IF(J752=0,0,IF(B752="F",VLOOKUP(I752,Barem!$G$2:$H$16,2,1),VLOOKUP(I752,Barem!$G$17:$H$31,2,1)))</f>
        <v>4</v>
      </c>
      <c r="L752" s="43">
        <v>2.75</v>
      </c>
      <c r="M752" s="93" t="s">
        <v>83</v>
      </c>
      <c r="N752" s="10">
        <f t="shared" si="137"/>
        <v>0.25</v>
      </c>
      <c r="O752" s="10">
        <f t="shared" si="137"/>
        <v>0.25</v>
      </c>
      <c r="P752" s="10">
        <f t="shared" si="137"/>
        <v>0.5</v>
      </c>
      <c r="Q752" s="33">
        <f>IF(B752="M",IF(AND(H752&gt;=200,H752&lt;500,I752&lt;Barem!$M$21),H752/1500,IF(AND(H752&gt;=500,H752&lt;750,I752&lt;Barem!$M$22),H752/1500,IF(AND(H752&gt;=750,H752&lt;1000,I752&lt;Barem!$M$23),H752/1500,IF(AND(H752&gt;=1000,H752&lt;1500,I752&lt;Barem!$M$24),H752/1500,IF(AND(H752&gt;=1500,H752&lt;2000,I752&lt;Barem!$M$25),H752/1500,IF(AND(H752&gt;=2000,H752&lt;3000,I752&lt;Barem!$M$26),H752/1500,IF(AND(H752&gt;=3000,I752&lt;Barem!$M$27),H752/1500,0))))))),IF(AND(H752&gt;=200,H752&lt;500,I752&lt;Barem!$N$21),H752/1500,IF(AND(H752&gt;=500,H752&lt;750,I752&lt;Barem!$N$22),H752/1500,IF(AND(H752&gt;=750,H752&lt;1000,I752&lt;Barem!$N$23),H752/1500,IF(AND(H752&gt;=1000,H752&lt;1500,I752&lt;Barem!$N$24),H752/1500,IF(AND(H752&gt;=1500,H752&lt;2000,I752&lt;Barem!$N$25),H752/1500,IF(AND(H752&gt;=2000,H752&lt;3000,I752&lt;Barem!$N$26),H752/1500,IF(AND(H752&gt;=3000,I752&lt;Barem!$N$27),H752/1500,0))))))))</f>
        <v>0</v>
      </c>
      <c r="R752" s="19">
        <f>IF(D752&gt;21,VLOOKUP(D752,Barem!$S$1:$T$141,2,1),0)</f>
        <v>0</v>
      </c>
      <c r="S752" s="102">
        <f>IF(D752&lt;1,0,IF(B752="F",VLOOKUP(I752,Barem!$W$2:$Y$13,2,1),VLOOKUP(I752,Barem!$W$14:$Y$25,2,1)))</f>
        <v>0</v>
      </c>
      <c r="T752" s="19">
        <f>VLOOKUP(A752,Participanti!A:C,3,0)</f>
        <v>0</v>
      </c>
      <c r="U752" s="17">
        <f t="shared" si="136"/>
        <v>3.0898809523809523</v>
      </c>
      <c r="V752" s="49"/>
      <c r="W752" s="146"/>
      <c r="X752" s="104">
        <f t="shared" si="127"/>
        <v>5</v>
      </c>
      <c r="Y752" s="63">
        <f t="shared" si="128"/>
        <v>1</v>
      </c>
      <c r="Z752" s="103" t="str">
        <f>VLOOKUP(A752,Participanti!A:E,5,0)</f>
        <v>Silver</v>
      </c>
    </row>
    <row r="753" spans="1:26" x14ac:dyDescent="0.2">
      <c r="A753" s="42" t="s">
        <v>207</v>
      </c>
      <c r="B753" s="1" t="str">
        <f>VLOOKUP(A753,Participanti!A:B,2,0)</f>
        <v>M</v>
      </c>
      <c r="C753" s="61">
        <v>13</v>
      </c>
      <c r="D753" s="43">
        <v>43.38</v>
      </c>
      <c r="E753" s="44">
        <v>0.28921296296296295</v>
      </c>
      <c r="F753" s="44">
        <v>0.34265046296296298</v>
      </c>
      <c r="G753" s="59">
        <f t="shared" si="129"/>
        <v>0.31593171296296296</v>
      </c>
      <c r="H753" s="45">
        <v>1586</v>
      </c>
      <c r="I753" s="11">
        <f t="shared" si="134"/>
        <v>7.282888726670423E-3</v>
      </c>
      <c r="J753" s="31">
        <f t="shared" si="135"/>
        <v>5</v>
      </c>
      <c r="K753" s="31">
        <f>IF(J753=0,0,IF(B753="F",VLOOKUP(I753,Barem!$G$2:$H$16,2,1),VLOOKUP(I753,Barem!$G$17:$H$31,2,1)))</f>
        <v>0</v>
      </c>
      <c r="L753" s="43">
        <v>3.75</v>
      </c>
      <c r="M753" s="93" t="s">
        <v>82</v>
      </c>
      <c r="N753" s="10">
        <f t="shared" si="137"/>
        <v>0.5</v>
      </c>
      <c r="O753" s="10">
        <f t="shared" si="137"/>
        <v>0.25</v>
      </c>
      <c r="P753" s="10">
        <f t="shared" si="137"/>
        <v>0.25</v>
      </c>
      <c r="Q753" s="33">
        <f>IF(B753="M",IF(AND(H753&gt;=200,H753&lt;500,I753&lt;Barem!$M$21),H753/1500,IF(AND(H753&gt;=500,H753&lt;750,I753&lt;Barem!$M$22),H753/1500,IF(AND(H753&gt;=750,H753&lt;1000,I753&lt;Barem!$M$23),H753/1500,IF(AND(H753&gt;=1000,H753&lt;1500,I753&lt;Barem!$M$24),H753/1500,IF(AND(H753&gt;=1500,H753&lt;2000,I753&lt;Barem!$M$25),H753/1500,IF(AND(H753&gt;=2000,H753&lt;3000,I753&lt;Barem!$M$26),H753/1500,IF(AND(H753&gt;=3000,I753&lt;Barem!$M$27),H753/1500,0))))))),IF(AND(H753&gt;=200,H753&lt;500,I753&lt;Barem!$N$21),H753/1500,IF(AND(H753&gt;=500,H753&lt;750,I753&lt;Barem!$N$22),H753/1500,IF(AND(H753&gt;=750,H753&lt;1000,I753&lt;Barem!$N$23),H753/1500,IF(AND(H753&gt;=1000,H753&lt;1500,I753&lt;Barem!$N$24),H753/1500,IF(AND(H753&gt;=1500,H753&lt;2000,I753&lt;Barem!$N$25),H753/1500,IF(AND(H753&gt;=2000,H753&lt;3000,I753&lt;Barem!$N$26),H753/1500,IF(AND(H753&gt;=3000,I753&lt;Barem!$N$27),H753/1500,0))))))))</f>
        <v>1.0573333333333332</v>
      </c>
      <c r="R753" s="19">
        <f>IF(D753&gt;21,VLOOKUP(D753,Barem!$S$1:$T$141,2,1),0)</f>
        <v>1.1000000000000001</v>
      </c>
      <c r="S753" s="102">
        <f>IF(D753&lt;1,0,IF(B753="F",VLOOKUP(I753,Barem!$W$2:$Y$13,2,1),VLOOKUP(I753,Barem!$W$14:$Y$25,2,1)))</f>
        <v>0</v>
      </c>
      <c r="T753" s="19">
        <f>VLOOKUP(A753,Participanti!A:C,3,0)</f>
        <v>0.4</v>
      </c>
      <c r="U753" s="17">
        <f t="shared" si="136"/>
        <v>5.9948333333333341</v>
      </c>
      <c r="V753" s="49"/>
      <c r="W753" s="146" t="s">
        <v>583</v>
      </c>
      <c r="X753" s="104">
        <f t="shared" si="127"/>
        <v>5</v>
      </c>
      <c r="Y753" s="63">
        <f t="shared" si="128"/>
        <v>1</v>
      </c>
      <c r="Z753" s="103" t="str">
        <f>VLOOKUP(A753,Participanti!A:E,5,0)</f>
        <v>Silver</v>
      </c>
    </row>
    <row r="754" spans="1:26" x14ac:dyDescent="0.2">
      <c r="A754" s="42" t="s">
        <v>342</v>
      </c>
      <c r="B754" s="1" t="str">
        <f>VLOOKUP(A754,Participanti!A:B,2,0)</f>
        <v>M</v>
      </c>
      <c r="C754" s="61">
        <v>13</v>
      </c>
      <c r="D754" s="43">
        <v>21.09</v>
      </c>
      <c r="E754" s="44">
        <v>8.2071759259259261E-2</v>
      </c>
      <c r="F754" s="44">
        <v>8.2118055555555555E-2</v>
      </c>
      <c r="G754" s="59">
        <f t="shared" si="129"/>
        <v>8.2094907407407408E-2</v>
      </c>
      <c r="H754" s="45">
        <v>13</v>
      </c>
      <c r="I754" s="11">
        <f t="shared" si="134"/>
        <v>3.8925987390899673E-3</v>
      </c>
      <c r="J754" s="31">
        <f t="shared" si="135"/>
        <v>5</v>
      </c>
      <c r="K754" s="31">
        <f>IF(J754=0,0,IF(B754="F",VLOOKUP(I754,Barem!$G$2:$H$16,2,1),VLOOKUP(I754,Barem!$G$17:$H$31,2,1)))</f>
        <v>3.25</v>
      </c>
      <c r="L754" s="43">
        <v>2.75</v>
      </c>
      <c r="M754" s="93" t="s">
        <v>82</v>
      </c>
      <c r="N754" s="10">
        <f t="shared" si="137"/>
        <v>0.5</v>
      </c>
      <c r="O754" s="10">
        <f t="shared" si="137"/>
        <v>0.25</v>
      </c>
      <c r="P754" s="10">
        <f t="shared" si="137"/>
        <v>0.25</v>
      </c>
      <c r="Q754" s="33">
        <f>IF(B754="M",IF(AND(H754&gt;=200,H754&lt;500,I754&lt;Barem!$M$21),H754/1500,IF(AND(H754&gt;=500,H754&lt;750,I754&lt;Barem!$M$22),H754/1500,IF(AND(H754&gt;=750,H754&lt;1000,I754&lt;Barem!$M$23),H754/1500,IF(AND(H754&gt;=1000,H754&lt;1500,I754&lt;Barem!$M$24),H754/1500,IF(AND(H754&gt;=1500,H754&lt;2000,I754&lt;Barem!$M$25),H754/1500,IF(AND(H754&gt;=2000,H754&lt;3000,I754&lt;Barem!$M$26),H754/1500,IF(AND(H754&gt;=3000,I754&lt;Barem!$M$27),H754/1500,0))))))),IF(AND(H754&gt;=200,H754&lt;500,I754&lt;Barem!$N$21),H754/1500,IF(AND(H754&gt;=500,H754&lt;750,I754&lt;Barem!$N$22),H754/1500,IF(AND(H754&gt;=750,H754&lt;1000,I754&lt;Barem!$N$23),H754/1500,IF(AND(H754&gt;=1000,H754&lt;1500,I754&lt;Barem!$N$24),H754/1500,IF(AND(H754&gt;=1500,H754&lt;2000,I754&lt;Barem!$N$25),H754/1500,IF(AND(H754&gt;=2000,H754&lt;3000,I754&lt;Barem!$N$26),H754/1500,IF(AND(H754&gt;=3000,I754&lt;Barem!$N$27),H754/1500,0))))))))</f>
        <v>0</v>
      </c>
      <c r="R754" s="19">
        <f>IF(D754&gt;21,VLOOKUP(D754,Barem!$S$1:$T$141,2,1),0)</f>
        <v>0</v>
      </c>
      <c r="S754" s="102">
        <f>IF(D754&lt;1,0,IF(B754="F",VLOOKUP(I754,Barem!$W$2:$Y$13,2,1),VLOOKUP(I754,Barem!$W$14:$Y$25,2,1)))</f>
        <v>0</v>
      </c>
      <c r="T754" s="19">
        <f>VLOOKUP(A754,Participanti!A:C,3,0)</f>
        <v>0</v>
      </c>
      <c r="U754" s="17">
        <f t="shared" si="136"/>
        <v>4</v>
      </c>
      <c r="V754" s="49"/>
      <c r="W754" s="146"/>
      <c r="X754" s="104">
        <f t="shared" si="127"/>
        <v>5</v>
      </c>
      <c r="Y754" s="63">
        <f t="shared" si="128"/>
        <v>1</v>
      </c>
      <c r="Z754" s="103" t="str">
        <f>VLOOKUP(A754,Participanti!A:E,5,0)</f>
        <v>Silver</v>
      </c>
    </row>
    <row r="755" spans="1:26" x14ac:dyDescent="0.2">
      <c r="A755" s="42" t="s">
        <v>204</v>
      </c>
      <c r="B755" s="1" t="str">
        <f>VLOOKUP(A755,Participanti!A:B,2,0)</f>
        <v>M</v>
      </c>
      <c r="C755" s="61">
        <v>13</v>
      </c>
      <c r="D755" s="43">
        <v>10.11</v>
      </c>
      <c r="E755" s="44">
        <v>4.0682870370370369E-2</v>
      </c>
      <c r="F755" s="44">
        <v>4.0775462962962965E-2</v>
      </c>
      <c r="G755" s="59">
        <f t="shared" si="129"/>
        <v>4.0729166666666664E-2</v>
      </c>
      <c r="H755" s="45">
        <v>19</v>
      </c>
      <c r="I755" s="11">
        <f t="shared" si="134"/>
        <v>4.0286020441806791E-3</v>
      </c>
      <c r="J755" s="31">
        <f t="shared" si="135"/>
        <v>2.407142857142857</v>
      </c>
      <c r="K755" s="31">
        <f>IF(J755=0,0,IF(B755="F",VLOOKUP(I755,Barem!$G$2:$H$16,2,1),VLOOKUP(I755,Barem!$G$17:$H$31,2,1)))</f>
        <v>3</v>
      </c>
      <c r="L755" s="43">
        <v>1.5</v>
      </c>
      <c r="M755" s="93" t="s">
        <v>80</v>
      </c>
      <c r="N755" s="10">
        <f t="shared" si="137"/>
        <v>0.25</v>
      </c>
      <c r="O755" s="10">
        <f t="shared" si="137"/>
        <v>0.5</v>
      </c>
      <c r="P755" s="10">
        <f t="shared" si="137"/>
        <v>0.25</v>
      </c>
      <c r="Q755" s="33">
        <f>IF(B755="M",IF(AND(H755&gt;=200,H755&lt;500,I755&lt;Barem!$M$21),H755/1500,IF(AND(H755&gt;=500,H755&lt;750,I755&lt;Barem!$M$22),H755/1500,IF(AND(H755&gt;=750,H755&lt;1000,I755&lt;Barem!$M$23),H755/1500,IF(AND(H755&gt;=1000,H755&lt;1500,I755&lt;Barem!$M$24),H755/1500,IF(AND(H755&gt;=1500,H755&lt;2000,I755&lt;Barem!$M$25),H755/1500,IF(AND(H755&gt;=2000,H755&lt;3000,I755&lt;Barem!$M$26),H755/1500,IF(AND(H755&gt;=3000,I755&lt;Barem!$M$27),H755/1500,0))))))),IF(AND(H755&gt;=200,H755&lt;500,I755&lt;Barem!$N$21),H755/1500,IF(AND(H755&gt;=500,H755&lt;750,I755&lt;Barem!$N$22),H755/1500,IF(AND(H755&gt;=750,H755&lt;1000,I755&lt;Barem!$N$23),H755/1500,IF(AND(H755&gt;=1000,H755&lt;1500,I755&lt;Barem!$N$24),H755/1500,IF(AND(H755&gt;=1500,H755&lt;2000,I755&lt;Barem!$N$25),H755/1500,IF(AND(H755&gt;=2000,H755&lt;3000,I755&lt;Barem!$N$26),H755/1500,IF(AND(H755&gt;=3000,I755&lt;Barem!$N$27),H755/1500,0))))))))</f>
        <v>0</v>
      </c>
      <c r="R755" s="19">
        <f>IF(D755&gt;21,VLOOKUP(D755,Barem!$S$1:$T$141,2,1),0)</f>
        <v>0</v>
      </c>
      <c r="S755" s="102">
        <f>IF(D755&lt;1,0,IF(B755="F",VLOOKUP(I755,Barem!$W$2:$Y$13,2,1),VLOOKUP(I755,Barem!$W$14:$Y$25,2,1)))</f>
        <v>0</v>
      </c>
      <c r="T755" s="19">
        <f>VLOOKUP(A755,Participanti!A:C,3,0)</f>
        <v>0</v>
      </c>
      <c r="U755" s="17">
        <f t="shared" si="136"/>
        <v>2.4767857142857141</v>
      </c>
      <c r="V755" s="49"/>
      <c r="W755" s="146"/>
      <c r="X755" s="104">
        <f t="shared" si="127"/>
        <v>5</v>
      </c>
      <c r="Y755" s="63">
        <f t="shared" si="128"/>
        <v>1</v>
      </c>
      <c r="Z755" s="103" t="str">
        <f>VLOOKUP(A755,Participanti!A:E,5,0)</f>
        <v>Silver</v>
      </c>
    </row>
    <row r="756" spans="1:26" x14ac:dyDescent="0.2">
      <c r="A756" s="42" t="s">
        <v>174</v>
      </c>
      <c r="B756" s="1" t="str">
        <f>VLOOKUP(A756,Participanti!A:B,2,0)</f>
        <v>M</v>
      </c>
      <c r="C756" s="61">
        <v>13</v>
      </c>
      <c r="D756" s="43">
        <v>12.16</v>
      </c>
      <c r="E756" s="44">
        <v>4.0648148148148149E-2</v>
      </c>
      <c r="F756" s="44">
        <v>4.0648148148148149E-2</v>
      </c>
      <c r="G756" s="59">
        <f t="shared" si="129"/>
        <v>4.0648148148148149E-2</v>
      </c>
      <c r="H756" s="45">
        <v>18</v>
      </c>
      <c r="I756" s="11">
        <f t="shared" si="134"/>
        <v>3.3427753411306043E-3</v>
      </c>
      <c r="J756" s="31">
        <f t="shared" si="135"/>
        <v>2.8952380952380952</v>
      </c>
      <c r="K756" s="31">
        <f>IF(J756=0,0,IF(B756="F",VLOOKUP(I756,Barem!$G$2:$H$16,2,1),VLOOKUP(I756,Barem!$G$17:$H$31,2,1)))</f>
        <v>4</v>
      </c>
      <c r="L756" s="43">
        <v>2.75</v>
      </c>
      <c r="M756" s="93" t="s">
        <v>80</v>
      </c>
      <c r="N756" s="10">
        <f t="shared" si="137"/>
        <v>0.25</v>
      </c>
      <c r="O756" s="10">
        <f t="shared" si="137"/>
        <v>0.5</v>
      </c>
      <c r="P756" s="10">
        <f t="shared" si="137"/>
        <v>0.25</v>
      </c>
      <c r="Q756" s="33">
        <f>IF(B756="M",IF(AND(H756&gt;=200,H756&lt;500,I756&lt;Barem!$M$21),H756/1500,IF(AND(H756&gt;=500,H756&lt;750,I756&lt;Barem!$M$22),H756/1500,IF(AND(H756&gt;=750,H756&lt;1000,I756&lt;Barem!$M$23),H756/1500,IF(AND(H756&gt;=1000,H756&lt;1500,I756&lt;Barem!$M$24),H756/1500,IF(AND(H756&gt;=1500,H756&lt;2000,I756&lt;Barem!$M$25),H756/1500,IF(AND(H756&gt;=2000,H756&lt;3000,I756&lt;Barem!$M$26),H756/1500,IF(AND(H756&gt;=3000,I756&lt;Barem!$M$27),H756/1500,0))))))),IF(AND(H756&gt;=200,H756&lt;500,I756&lt;Barem!$N$21),H756/1500,IF(AND(H756&gt;=500,H756&lt;750,I756&lt;Barem!$N$22),H756/1500,IF(AND(H756&gt;=750,H756&lt;1000,I756&lt;Barem!$N$23),H756/1500,IF(AND(H756&gt;=1000,H756&lt;1500,I756&lt;Barem!$N$24),H756/1500,IF(AND(H756&gt;=1500,H756&lt;2000,I756&lt;Barem!$N$25),H756/1500,IF(AND(H756&gt;=2000,H756&lt;3000,I756&lt;Barem!$N$26),H756/1500,IF(AND(H756&gt;=3000,I756&lt;Barem!$N$27),H756/1500,0))))))))</f>
        <v>0</v>
      </c>
      <c r="R756" s="19">
        <f>IF(D756&gt;21,VLOOKUP(D756,Barem!$S$1:$T$141,2,1),0)</f>
        <v>0</v>
      </c>
      <c r="S756" s="102">
        <f>IF(D756&lt;1,0,IF(B756="F",VLOOKUP(I756,Barem!$W$2:$Y$13,2,1),VLOOKUP(I756,Barem!$W$14:$Y$25,2,1)))</f>
        <v>0</v>
      </c>
      <c r="T756" s="19">
        <f>VLOOKUP(A756,Participanti!A:C,3,0)</f>
        <v>0</v>
      </c>
      <c r="U756" s="17">
        <f t="shared" si="136"/>
        <v>3.4113095238095239</v>
      </c>
      <c r="V756" s="49"/>
      <c r="W756" s="146"/>
      <c r="X756" s="104">
        <f t="shared" si="127"/>
        <v>4</v>
      </c>
      <c r="Y756" s="63">
        <f t="shared" si="128"/>
        <v>1</v>
      </c>
      <c r="Z756" s="103" t="str">
        <f>VLOOKUP(A756,Participanti!A:E,5,0)</f>
        <v>Silver</v>
      </c>
    </row>
    <row r="757" spans="1:26" x14ac:dyDescent="0.2">
      <c r="A757" s="42" t="s">
        <v>476</v>
      </c>
      <c r="B757" s="1" t="str">
        <f>VLOOKUP(A757,Participanti!A:B,2,0)</f>
        <v>F</v>
      </c>
      <c r="C757" s="61">
        <v>13</v>
      </c>
      <c r="D757" s="43">
        <v>0</v>
      </c>
      <c r="E757" s="44">
        <v>0</v>
      </c>
      <c r="F757" s="44">
        <v>0</v>
      </c>
      <c r="G757" s="59">
        <v>0</v>
      </c>
      <c r="H757" s="45">
        <v>0</v>
      </c>
      <c r="I757" s="11">
        <v>0</v>
      </c>
      <c r="J757" s="31">
        <v>0</v>
      </c>
      <c r="K757" s="31">
        <v>0</v>
      </c>
      <c r="L757" s="43">
        <v>0</v>
      </c>
      <c r="M757" s="93" t="s">
        <v>516</v>
      </c>
      <c r="N757" s="10">
        <v>0.25</v>
      </c>
      <c r="O757" s="10">
        <v>0.25</v>
      </c>
      <c r="P757" s="10">
        <v>0.25</v>
      </c>
      <c r="Q757" s="33">
        <v>0</v>
      </c>
      <c r="R757" s="19">
        <v>0</v>
      </c>
      <c r="S757" s="102">
        <v>0</v>
      </c>
      <c r="T757" s="19">
        <v>0</v>
      </c>
      <c r="U757" s="17">
        <v>0.5</v>
      </c>
      <c r="V757" s="146"/>
      <c r="W757" s="146"/>
      <c r="X757" s="104">
        <f t="shared" si="127"/>
        <v>1</v>
      </c>
      <c r="Y757" s="63">
        <f t="shared" si="128"/>
        <v>1</v>
      </c>
      <c r="Z757" s="103" t="str">
        <f>VLOOKUP(A757,Participanti!A:E,5,0)</f>
        <v>Bronze</v>
      </c>
    </row>
    <row r="758" spans="1:26" x14ac:dyDescent="0.2">
      <c r="A758" s="225" t="s">
        <v>58</v>
      </c>
      <c r="B758" s="1" t="str">
        <f>VLOOKUP(A758,Participanti!A:B,2,0)</f>
        <v>M</v>
      </c>
      <c r="C758" s="61">
        <v>13</v>
      </c>
      <c r="D758" s="226">
        <v>53.03</v>
      </c>
      <c r="E758" s="227">
        <v>0.21537037037037038</v>
      </c>
      <c r="F758" s="227">
        <v>0.21743055555555554</v>
      </c>
      <c r="G758" s="59">
        <f t="shared" si="129"/>
        <v>0.21640046296296295</v>
      </c>
      <c r="H758" s="228">
        <v>1053</v>
      </c>
      <c r="I758" s="11">
        <f t="shared" si="134"/>
        <v>4.08071776283166E-3</v>
      </c>
      <c r="J758" s="31">
        <f t="shared" si="135"/>
        <v>5</v>
      </c>
      <c r="K758" s="31">
        <f>IF(J758=0,0,IF(B758="F",VLOOKUP(I758,Barem!$G$2:$H$16,2,1),VLOOKUP(I758,Barem!$G$17:$H$31,2,1)))</f>
        <v>3</v>
      </c>
      <c r="L758" s="226">
        <v>3.75</v>
      </c>
      <c r="M758" s="229" t="s">
        <v>83</v>
      </c>
      <c r="N758" s="10">
        <f t="shared" si="137"/>
        <v>0.25</v>
      </c>
      <c r="O758" s="10">
        <f t="shared" si="137"/>
        <v>0.25</v>
      </c>
      <c r="P758" s="10">
        <f t="shared" si="137"/>
        <v>0.5</v>
      </c>
      <c r="Q758" s="33">
        <f>IF(B758="M",IF(AND(H758&gt;=200,H758&lt;500,I758&lt;Barem!$M$21),H758/1500,IF(AND(H758&gt;=500,H758&lt;750,I758&lt;Barem!$M$22),H758/1500,IF(AND(H758&gt;=750,H758&lt;1000,I758&lt;Barem!$M$23),H758/1500,IF(AND(H758&gt;=1000,H758&lt;1500,I758&lt;Barem!$M$24),H758/1500,IF(AND(H758&gt;=1500,H758&lt;2000,I758&lt;Barem!$M$25),H758/1500,IF(AND(H758&gt;=2000,H758&lt;3000,I758&lt;Barem!$M$26),H758/1500,IF(AND(H758&gt;=3000,I758&lt;Barem!$M$27),H758/1500,0))))))),IF(AND(H758&gt;=200,H758&lt;500,I758&lt;Barem!$N$21),H758/1500,IF(AND(H758&gt;=500,H758&lt;750,I758&lt;Barem!$N$22),H758/1500,IF(AND(H758&gt;=750,H758&lt;1000,I758&lt;Barem!$N$23),H758/1500,IF(AND(H758&gt;=1000,H758&lt;1500,I758&lt;Barem!$N$24),H758/1500,IF(AND(H758&gt;=1500,H758&lt;2000,I758&lt;Barem!$N$25),H758/1500,IF(AND(H758&gt;=2000,H758&lt;3000,I758&lt;Barem!$N$26),H758/1500,IF(AND(H758&gt;=3000,I758&lt;Barem!$N$27),H758/1500,0))))))))</f>
        <v>0.70199999999999996</v>
      </c>
      <c r="R758" s="19">
        <f>IF(D758&gt;21,VLOOKUP(D758,Barem!$S$1:$T$141,2,1),0)</f>
        <v>1.6</v>
      </c>
      <c r="S758" s="102">
        <f>IF(D758&lt;1,0,IF(B758="F",VLOOKUP(I758,Barem!$W$2:$Y$13,2,1),VLOOKUP(I758,Barem!$W$14:$Y$25,2,1)))</f>
        <v>0</v>
      </c>
      <c r="T758" s="19">
        <f>VLOOKUP(A758,Participanti!A:C,3,0)</f>
        <v>0</v>
      </c>
      <c r="U758" s="17">
        <f t="shared" si="136"/>
        <v>6.1769999999999996</v>
      </c>
      <c r="V758" s="49"/>
      <c r="W758" s="230"/>
      <c r="X758" s="104">
        <f t="shared" si="127"/>
        <v>5</v>
      </c>
      <c r="Y758" s="63">
        <f t="shared" si="128"/>
        <v>1</v>
      </c>
      <c r="Z758" s="103" t="str">
        <f>VLOOKUP(A758,Participanti!A:E,5,0)</f>
        <v>Bronze</v>
      </c>
    </row>
    <row r="759" spans="1:26" x14ac:dyDescent="0.2">
      <c r="A759" s="225" t="s">
        <v>399</v>
      </c>
      <c r="B759" s="1" t="str">
        <f>VLOOKUP(A759,Participanti!A:B,2,0)</f>
        <v>M</v>
      </c>
      <c r="C759" s="61">
        <v>13</v>
      </c>
      <c r="D759" s="226">
        <v>21.1</v>
      </c>
      <c r="E759" s="227">
        <v>7.8530092592592596E-2</v>
      </c>
      <c r="F759" s="227">
        <v>7.918981481481481E-2</v>
      </c>
      <c r="G759" s="59">
        <f t="shared" si="129"/>
        <v>7.8859953703703703E-2</v>
      </c>
      <c r="H759" s="228">
        <v>16</v>
      </c>
      <c r="I759" s="11">
        <f t="shared" si="134"/>
        <v>3.7374385641565735E-3</v>
      </c>
      <c r="J759" s="31">
        <f t="shared" si="135"/>
        <v>5</v>
      </c>
      <c r="K759" s="31">
        <f>IF(J759=0,0,IF(B759="F",VLOOKUP(I759,Barem!$G$2:$H$16,2,1),VLOOKUP(I759,Barem!$G$17:$H$31,2,1)))</f>
        <v>3.5</v>
      </c>
      <c r="L759" s="226">
        <v>2.75</v>
      </c>
      <c r="M759" s="229" t="s">
        <v>83</v>
      </c>
      <c r="N759" s="10">
        <f t="shared" si="137"/>
        <v>0.25</v>
      </c>
      <c r="O759" s="10">
        <f t="shared" si="137"/>
        <v>0.25</v>
      </c>
      <c r="P759" s="10">
        <f t="shared" si="137"/>
        <v>0.5</v>
      </c>
      <c r="Q759" s="33">
        <f>IF(B759="M",IF(AND(H759&gt;=200,H759&lt;500,I759&lt;Barem!$M$21),H759/1500,IF(AND(H759&gt;=500,H759&lt;750,I759&lt;Barem!$M$22),H759/1500,IF(AND(H759&gt;=750,H759&lt;1000,I759&lt;Barem!$M$23),H759/1500,IF(AND(H759&gt;=1000,H759&lt;1500,I759&lt;Barem!$M$24),H759/1500,IF(AND(H759&gt;=1500,H759&lt;2000,I759&lt;Barem!$M$25),H759/1500,IF(AND(H759&gt;=2000,H759&lt;3000,I759&lt;Barem!$M$26),H759/1500,IF(AND(H759&gt;=3000,I759&lt;Barem!$M$27),H759/1500,0))))))),IF(AND(H759&gt;=200,H759&lt;500,I759&lt;Barem!$N$21),H759/1500,IF(AND(H759&gt;=500,H759&lt;750,I759&lt;Barem!$N$22),H759/1500,IF(AND(H759&gt;=750,H759&lt;1000,I759&lt;Barem!$N$23),H759/1500,IF(AND(H759&gt;=1000,H759&lt;1500,I759&lt;Barem!$N$24),H759/1500,IF(AND(H759&gt;=1500,H759&lt;2000,I759&lt;Barem!$N$25),H759/1500,IF(AND(H759&gt;=2000,H759&lt;3000,I759&lt;Barem!$N$26),H759/1500,IF(AND(H759&gt;=3000,I759&lt;Barem!$N$27),H759/1500,0))))))))</f>
        <v>0</v>
      </c>
      <c r="R759" s="19">
        <f>IF(D759&gt;21,VLOOKUP(D759,Barem!$S$1:$T$141,2,1),0)</f>
        <v>0</v>
      </c>
      <c r="S759" s="102">
        <f>IF(D759&lt;1,0,IF(B759="F",VLOOKUP(I759,Barem!$W$2:$Y$13,2,1),VLOOKUP(I759,Barem!$W$14:$Y$25,2,1)))</f>
        <v>0</v>
      </c>
      <c r="T759" s="19">
        <f>VLOOKUP(A759,Participanti!A:C,3,0)</f>
        <v>0.4</v>
      </c>
      <c r="U759" s="17">
        <f t="shared" si="136"/>
        <v>3.9</v>
      </c>
      <c r="V759" s="49"/>
      <c r="W759" s="230"/>
      <c r="X759" s="104">
        <f t="shared" si="127"/>
        <v>5</v>
      </c>
      <c r="Y759" s="63">
        <f t="shared" si="128"/>
        <v>1</v>
      </c>
      <c r="Z759" s="103" t="str">
        <f>VLOOKUP(A759,Participanti!A:E,5,0)</f>
        <v>Bronze</v>
      </c>
    </row>
    <row r="760" spans="1:26" x14ac:dyDescent="0.2">
      <c r="A760" s="225" t="s">
        <v>475</v>
      </c>
      <c r="B760" s="1" t="str">
        <f>VLOOKUP(A760,Participanti!A:B,2,0)</f>
        <v>F</v>
      </c>
      <c r="C760" s="61">
        <v>13</v>
      </c>
      <c r="D760" s="226">
        <v>14.01</v>
      </c>
      <c r="E760" s="227">
        <v>4.673611111111111E-2</v>
      </c>
      <c r="F760" s="227">
        <v>4.9398148148148149E-2</v>
      </c>
      <c r="G760" s="59">
        <f t="shared" si="129"/>
        <v>4.8067129629629626E-2</v>
      </c>
      <c r="H760" s="228">
        <v>23</v>
      </c>
      <c r="I760" s="11">
        <f t="shared" si="134"/>
        <v>3.43091574801068E-3</v>
      </c>
      <c r="J760" s="31">
        <f t="shared" si="135"/>
        <v>3.5024999999999999</v>
      </c>
      <c r="K760" s="31">
        <f>IF(J760=0,0,IF(B760="F",VLOOKUP(I760,Barem!$G$2:$H$16,2,1),VLOOKUP(I760,Barem!$G$17:$H$31,2,1)))</f>
        <v>4.5</v>
      </c>
      <c r="L760" s="226">
        <v>2</v>
      </c>
      <c r="M760" s="229" t="s">
        <v>83</v>
      </c>
      <c r="N760" s="10">
        <f t="shared" si="137"/>
        <v>0.25</v>
      </c>
      <c r="O760" s="10">
        <f t="shared" si="137"/>
        <v>0.25</v>
      </c>
      <c r="P760" s="10">
        <f t="shared" si="137"/>
        <v>0.5</v>
      </c>
      <c r="Q760" s="33">
        <f>IF(B760="M",IF(AND(H760&gt;=200,H760&lt;500,I760&lt;Barem!$M$21),H760/1500,IF(AND(H760&gt;=500,H760&lt;750,I760&lt;Barem!$M$22),H760/1500,IF(AND(H760&gt;=750,H760&lt;1000,I760&lt;Barem!$M$23),H760/1500,IF(AND(H760&gt;=1000,H760&lt;1500,I760&lt;Barem!$M$24),H760/1500,IF(AND(H760&gt;=1500,H760&lt;2000,I760&lt;Barem!$M$25),H760/1500,IF(AND(H760&gt;=2000,H760&lt;3000,I760&lt;Barem!$M$26),H760/1500,IF(AND(H760&gt;=3000,I760&lt;Barem!$M$27),H760/1500,0))))))),IF(AND(H760&gt;=200,H760&lt;500,I760&lt;Barem!$N$21),H760/1500,IF(AND(H760&gt;=500,H760&lt;750,I760&lt;Barem!$N$22),H760/1500,IF(AND(H760&gt;=750,H760&lt;1000,I760&lt;Barem!$N$23),H760/1500,IF(AND(H760&gt;=1000,H760&lt;1500,I760&lt;Barem!$N$24),H760/1500,IF(AND(H760&gt;=1500,H760&lt;2000,I760&lt;Barem!$N$25),H760/1500,IF(AND(H760&gt;=2000,H760&lt;3000,I760&lt;Barem!$N$26),H760/1500,IF(AND(H760&gt;=3000,I760&lt;Barem!$N$27),H760/1500,0))))))))</f>
        <v>0</v>
      </c>
      <c r="R760" s="19">
        <f>IF(D760&gt;21,VLOOKUP(D760,Barem!$S$1:$T$141,2,1),0)</f>
        <v>0</v>
      </c>
      <c r="S760" s="102">
        <f>IF(D760&lt;1,0,IF(B760="F",VLOOKUP(I760,Barem!$W$2:$Y$13,2,1),VLOOKUP(I760,Barem!$W$14:$Y$25,2,1)))</f>
        <v>0</v>
      </c>
      <c r="T760" s="19">
        <f>VLOOKUP(A760,Participanti!A:C,3,0)</f>
        <v>0</v>
      </c>
      <c r="U760" s="17">
        <f t="shared" si="136"/>
        <v>3.0006249999999999</v>
      </c>
      <c r="V760" s="49"/>
      <c r="W760" s="230"/>
      <c r="X760" s="104">
        <f t="shared" si="127"/>
        <v>5</v>
      </c>
      <c r="Y760" s="63">
        <f t="shared" si="128"/>
        <v>1</v>
      </c>
      <c r="Z760" s="103" t="str">
        <f>VLOOKUP(A760,Participanti!A:E,5,0)</f>
        <v>Bronze</v>
      </c>
    </row>
    <row r="761" spans="1:26" x14ac:dyDescent="0.2">
      <c r="A761" s="225" t="s">
        <v>518</v>
      </c>
      <c r="B761" s="1" t="str">
        <f>VLOOKUP(A761,Participanti!A:B,2,0)</f>
        <v>M</v>
      </c>
      <c r="C761" s="61">
        <v>13</v>
      </c>
      <c r="D761" s="226">
        <v>21.18</v>
      </c>
      <c r="E761" s="227">
        <v>6.7696759259259262E-2</v>
      </c>
      <c r="F761" s="227">
        <v>6.7696759259259262E-2</v>
      </c>
      <c r="G761" s="59">
        <f t="shared" si="129"/>
        <v>6.7696759259259262E-2</v>
      </c>
      <c r="H761" s="228">
        <v>225</v>
      </c>
      <c r="I761" s="11">
        <f t="shared" si="134"/>
        <v>3.1962586996817405E-3</v>
      </c>
      <c r="J761" s="31">
        <f t="shared" si="135"/>
        <v>5</v>
      </c>
      <c r="K761" s="31">
        <f>IF(J761=0,0,IF(B761="F",VLOOKUP(I761,Barem!$G$2:$H$16,2,1),VLOOKUP(I761,Barem!$G$17:$H$31,2,1)))</f>
        <v>4.25</v>
      </c>
      <c r="L761" s="226">
        <v>4.5</v>
      </c>
      <c r="M761" s="229" t="s">
        <v>83</v>
      </c>
      <c r="N761" s="10">
        <f t="shared" si="137"/>
        <v>0.25</v>
      </c>
      <c r="O761" s="10">
        <f t="shared" si="137"/>
        <v>0.25</v>
      </c>
      <c r="P761" s="10">
        <f t="shared" si="137"/>
        <v>0.5</v>
      </c>
      <c r="Q761" s="33">
        <f>IF(B761="M",IF(AND(H761&gt;=200,H761&lt;500,I761&lt;Barem!$M$21),H761/1500,IF(AND(H761&gt;=500,H761&lt;750,I761&lt;Barem!$M$22),H761/1500,IF(AND(H761&gt;=750,H761&lt;1000,I761&lt;Barem!$M$23),H761/1500,IF(AND(H761&gt;=1000,H761&lt;1500,I761&lt;Barem!$M$24),H761/1500,IF(AND(H761&gt;=1500,H761&lt;2000,I761&lt;Barem!$M$25),H761/1500,IF(AND(H761&gt;=2000,H761&lt;3000,I761&lt;Barem!$M$26),H761/1500,IF(AND(H761&gt;=3000,I761&lt;Barem!$M$27),H761/1500,0))))))),IF(AND(H761&gt;=200,H761&lt;500,I761&lt;Barem!$N$21),H761/1500,IF(AND(H761&gt;=500,H761&lt;750,I761&lt;Barem!$N$22),H761/1500,IF(AND(H761&gt;=750,H761&lt;1000,I761&lt;Barem!$N$23),H761/1500,IF(AND(H761&gt;=1000,H761&lt;1500,I761&lt;Barem!$N$24),H761/1500,IF(AND(H761&gt;=1500,H761&lt;2000,I761&lt;Barem!$N$25),H761/1500,IF(AND(H761&gt;=2000,H761&lt;3000,I761&lt;Barem!$N$26),H761/1500,IF(AND(H761&gt;=3000,I761&lt;Barem!$N$27),H761/1500,0))))))))</f>
        <v>0.15</v>
      </c>
      <c r="R761" s="19">
        <f>IF(D761&gt;21,VLOOKUP(D761,Barem!$S$1:$T$141,2,1),0)</f>
        <v>0</v>
      </c>
      <c r="S761" s="102">
        <f>IF(D761&lt;1,0,IF(B761="F",VLOOKUP(I761,Barem!$W$2:$Y$13,2,1),VLOOKUP(I761,Barem!$W$14:$Y$25,2,1)))</f>
        <v>0</v>
      </c>
      <c r="T761" s="19">
        <f>VLOOKUP(A761,Participanti!A:C,3,0)</f>
        <v>0</v>
      </c>
      <c r="U761" s="17">
        <f t="shared" si="136"/>
        <v>4.7125000000000004</v>
      </c>
      <c r="V761" s="49"/>
      <c r="W761" s="230"/>
      <c r="X761" s="104">
        <f t="shared" si="127"/>
        <v>5</v>
      </c>
      <c r="Y761" s="63">
        <f t="shared" si="128"/>
        <v>1</v>
      </c>
      <c r="Z761" s="103" t="str">
        <f>VLOOKUP(A761,Participanti!A:E,5,0)</f>
        <v>Bronze</v>
      </c>
    </row>
    <row r="762" spans="1:26" x14ac:dyDescent="0.2">
      <c r="A762" s="225" t="s">
        <v>173</v>
      </c>
      <c r="B762" s="1" t="str">
        <f>VLOOKUP(A762,Participanti!A:B,2,0)</f>
        <v>M</v>
      </c>
      <c r="C762" s="61">
        <v>13</v>
      </c>
      <c r="D762" s="226">
        <v>21.01</v>
      </c>
      <c r="E762" s="227">
        <v>7.4201388888888886E-2</v>
      </c>
      <c r="F762" s="227">
        <v>8.1180555555555561E-2</v>
      </c>
      <c r="G762" s="59">
        <f t="shared" si="129"/>
        <v>7.7690972222222224E-2</v>
      </c>
      <c r="H762" s="228">
        <v>35</v>
      </c>
      <c r="I762" s="11">
        <f t="shared" si="134"/>
        <v>3.6978092442752127E-3</v>
      </c>
      <c r="J762" s="31">
        <f t="shared" si="135"/>
        <v>5</v>
      </c>
      <c r="K762" s="31">
        <f>IF(J762=0,0,IF(B762="F",VLOOKUP(I762,Barem!$G$2:$H$16,2,1),VLOOKUP(I762,Barem!$G$17:$H$31,2,1)))</f>
        <v>3.5</v>
      </c>
      <c r="L762" s="226">
        <v>0.25</v>
      </c>
      <c r="M762" s="229" t="s">
        <v>82</v>
      </c>
      <c r="N762" s="10">
        <f t="shared" si="137"/>
        <v>0.5</v>
      </c>
      <c r="O762" s="10">
        <f t="shared" si="137"/>
        <v>0.25</v>
      </c>
      <c r="P762" s="10">
        <f t="shared" si="137"/>
        <v>0.25</v>
      </c>
      <c r="Q762" s="33">
        <f>IF(B762="M",IF(AND(H762&gt;=200,H762&lt;500,I762&lt;Barem!$M$21),H762/1500,IF(AND(H762&gt;=500,H762&lt;750,I762&lt;Barem!$M$22),H762/1500,IF(AND(H762&gt;=750,H762&lt;1000,I762&lt;Barem!$M$23),H762/1500,IF(AND(H762&gt;=1000,H762&lt;1500,I762&lt;Barem!$M$24),H762/1500,IF(AND(H762&gt;=1500,H762&lt;2000,I762&lt;Barem!$M$25),H762/1500,IF(AND(H762&gt;=2000,H762&lt;3000,I762&lt;Barem!$M$26),H762/1500,IF(AND(H762&gt;=3000,I762&lt;Barem!$M$27),H762/1500,0))))))),IF(AND(H762&gt;=200,H762&lt;500,I762&lt;Barem!$N$21),H762/1500,IF(AND(H762&gt;=500,H762&lt;750,I762&lt;Barem!$N$22),H762/1500,IF(AND(H762&gt;=750,H762&lt;1000,I762&lt;Barem!$N$23),H762/1500,IF(AND(H762&gt;=1000,H762&lt;1500,I762&lt;Barem!$N$24),H762/1500,IF(AND(H762&gt;=1500,H762&lt;2000,I762&lt;Barem!$N$25),H762/1500,IF(AND(H762&gt;=2000,H762&lt;3000,I762&lt;Barem!$N$26),H762/1500,IF(AND(H762&gt;=3000,I762&lt;Barem!$N$27),H762/1500,0))))))))</f>
        <v>0</v>
      </c>
      <c r="R762" s="19">
        <f>IF(D762&gt;21,VLOOKUP(D762,Barem!$S$1:$T$141,2,1),0)</f>
        <v>0</v>
      </c>
      <c r="S762" s="102">
        <f>IF(D762&lt;1,0,IF(B762="F",VLOOKUP(I762,Barem!$W$2:$Y$13,2,1),VLOOKUP(I762,Barem!$W$14:$Y$25,2,1)))</f>
        <v>0</v>
      </c>
      <c r="T762" s="19">
        <f>VLOOKUP(A762,Participanti!A:C,3,0)</f>
        <v>0</v>
      </c>
      <c r="U762" s="17">
        <f t="shared" si="136"/>
        <v>3.4375</v>
      </c>
      <c r="V762" s="49"/>
      <c r="W762" s="230"/>
      <c r="X762" s="104">
        <f t="shared" si="127"/>
        <v>5</v>
      </c>
      <c r="Y762" s="63">
        <f t="shared" si="128"/>
        <v>1</v>
      </c>
      <c r="Z762" s="103" t="str">
        <f>VLOOKUP(A762,Participanti!A:E,5,0)</f>
        <v>Bronze</v>
      </c>
    </row>
    <row r="763" spans="1:26" x14ac:dyDescent="0.2">
      <c r="A763" s="225" t="s">
        <v>180</v>
      </c>
      <c r="B763" s="1" t="str">
        <f>VLOOKUP(A763,Participanti!A:B,2,0)</f>
        <v>M</v>
      </c>
      <c r="C763" s="61">
        <v>13</v>
      </c>
      <c r="D763" s="226">
        <v>50.61</v>
      </c>
      <c r="E763" s="227">
        <v>0.28297453703703701</v>
      </c>
      <c r="F763" s="227">
        <v>0.30965277777777778</v>
      </c>
      <c r="G763" s="59">
        <f t="shared" si="129"/>
        <v>0.29631365740740739</v>
      </c>
      <c r="H763" s="228">
        <v>1762</v>
      </c>
      <c r="I763" s="11">
        <f t="shared" si="134"/>
        <v>5.8548440507292512E-3</v>
      </c>
      <c r="J763" s="31">
        <f t="shared" si="135"/>
        <v>5</v>
      </c>
      <c r="K763" s="31">
        <f>IF(J763=0,0,IF(B763="F",VLOOKUP(I763,Barem!$G$2:$H$16,2,1),VLOOKUP(I763,Barem!$G$17:$H$31,2,1)))</f>
        <v>0</v>
      </c>
      <c r="L763" s="226">
        <v>2</v>
      </c>
      <c r="M763" s="229" t="s">
        <v>82</v>
      </c>
      <c r="N763" s="10">
        <f t="shared" si="137"/>
        <v>0.5</v>
      </c>
      <c r="O763" s="10">
        <f t="shared" si="137"/>
        <v>0.25</v>
      </c>
      <c r="P763" s="10">
        <f t="shared" si="137"/>
        <v>0.25</v>
      </c>
      <c r="Q763" s="33">
        <f>IF(B763="M",IF(AND(H763&gt;=200,H763&lt;500,I763&lt;Barem!$M$21),H763/1500,IF(AND(H763&gt;=500,H763&lt;750,I763&lt;Barem!$M$22),H763/1500,IF(AND(H763&gt;=750,H763&lt;1000,I763&lt;Barem!$M$23),H763/1500,IF(AND(H763&gt;=1000,H763&lt;1500,I763&lt;Barem!$M$24),H763/1500,IF(AND(H763&gt;=1500,H763&lt;2000,I763&lt;Barem!$M$25),H763/1500,IF(AND(H763&gt;=2000,H763&lt;3000,I763&lt;Barem!$M$26),H763/1500,IF(AND(H763&gt;=3000,I763&lt;Barem!$M$27),H763/1500,0))))))),IF(AND(H763&gt;=200,H763&lt;500,I763&lt;Barem!$N$21),H763/1500,IF(AND(H763&gt;=500,H763&lt;750,I763&lt;Barem!$N$22),H763/1500,IF(AND(H763&gt;=750,H763&lt;1000,I763&lt;Barem!$N$23),H763/1500,IF(AND(H763&gt;=1000,H763&lt;1500,I763&lt;Barem!$N$24),H763/1500,IF(AND(H763&gt;=1500,H763&lt;2000,I763&lt;Barem!$N$25),H763/1500,IF(AND(H763&gt;=2000,H763&lt;3000,I763&lt;Barem!$N$26),H763/1500,IF(AND(H763&gt;=3000,I763&lt;Barem!$N$27),H763/1500,0))))))))</f>
        <v>1.1746666666666667</v>
      </c>
      <c r="R763" s="19">
        <f>IF(D763&gt;21,VLOOKUP(D763,Barem!$S$1:$T$141,2,1),0)</f>
        <v>1.4</v>
      </c>
      <c r="S763" s="102">
        <f>IF(D763&lt;1,0,IF(B763="F",VLOOKUP(I763,Barem!$W$2:$Y$13,2,1),VLOOKUP(I763,Barem!$W$14:$Y$25,2,1)))</f>
        <v>0</v>
      </c>
      <c r="T763" s="19">
        <f>VLOOKUP(A763,Participanti!A:C,3,0)</f>
        <v>0</v>
      </c>
      <c r="U763" s="17">
        <f t="shared" si="136"/>
        <v>5.5746666666666673</v>
      </c>
      <c r="V763" s="49"/>
      <c r="W763" s="230"/>
      <c r="X763" s="104">
        <f t="shared" si="127"/>
        <v>5</v>
      </c>
      <c r="Y763" s="63">
        <f t="shared" si="128"/>
        <v>1</v>
      </c>
      <c r="Z763" s="103" t="str">
        <f>VLOOKUP(A763,Participanti!A:E,5,0)</f>
        <v>Bronze</v>
      </c>
    </row>
    <row r="764" spans="1:26" x14ac:dyDescent="0.2">
      <c r="A764" s="225" t="s">
        <v>186</v>
      </c>
      <c r="B764" s="1" t="str">
        <f>VLOOKUP(A764,Participanti!A:B,2,0)</f>
        <v>M</v>
      </c>
      <c r="C764" s="61">
        <v>13</v>
      </c>
      <c r="D764" s="226">
        <v>22.66</v>
      </c>
      <c r="E764" s="227">
        <v>8.7835648148148149E-2</v>
      </c>
      <c r="F764" s="227">
        <v>9.1863425925925932E-2</v>
      </c>
      <c r="G764" s="59">
        <f t="shared" si="129"/>
        <v>8.9849537037037047E-2</v>
      </c>
      <c r="H764" s="228">
        <v>613</v>
      </c>
      <c r="I764" s="11">
        <f t="shared" si="134"/>
        <v>3.9651163740969568E-3</v>
      </c>
      <c r="J764" s="31">
        <f t="shared" si="135"/>
        <v>5</v>
      </c>
      <c r="K764" s="31">
        <f>IF(J764=0,0,IF(B764="F",VLOOKUP(I764,Barem!$G$2:$H$16,2,1),VLOOKUP(I764,Barem!$G$17:$H$31,2,1)))</f>
        <v>3.25</v>
      </c>
      <c r="L764" s="226">
        <v>1.25</v>
      </c>
      <c r="M764" s="229" t="s">
        <v>82</v>
      </c>
      <c r="N764" s="10">
        <f t="shared" si="137"/>
        <v>0.5</v>
      </c>
      <c r="O764" s="10">
        <f t="shared" si="137"/>
        <v>0.25</v>
      </c>
      <c r="P764" s="10">
        <f t="shared" si="137"/>
        <v>0.25</v>
      </c>
      <c r="Q764" s="33">
        <f>IF(B764="M",IF(AND(H764&gt;=200,H764&lt;500,I764&lt;Barem!$M$21),H764/1500,IF(AND(H764&gt;=500,H764&lt;750,I764&lt;Barem!$M$22),H764/1500,IF(AND(H764&gt;=750,H764&lt;1000,I764&lt;Barem!$M$23),H764/1500,IF(AND(H764&gt;=1000,H764&lt;1500,I764&lt;Barem!$M$24),H764/1500,IF(AND(H764&gt;=1500,H764&lt;2000,I764&lt;Barem!$M$25),H764/1500,IF(AND(H764&gt;=2000,H764&lt;3000,I764&lt;Barem!$M$26),H764/1500,IF(AND(H764&gt;=3000,I764&lt;Barem!$M$27),H764/1500,0))))))),IF(AND(H764&gt;=200,H764&lt;500,I764&lt;Barem!$N$21),H764/1500,IF(AND(H764&gt;=500,H764&lt;750,I764&lt;Barem!$N$22),H764/1500,IF(AND(H764&gt;=750,H764&lt;1000,I764&lt;Barem!$N$23),H764/1500,IF(AND(H764&gt;=1000,H764&lt;1500,I764&lt;Barem!$N$24),H764/1500,IF(AND(H764&gt;=1500,H764&lt;2000,I764&lt;Barem!$N$25),H764/1500,IF(AND(H764&gt;=2000,H764&lt;3000,I764&lt;Barem!$N$26),H764/1500,IF(AND(H764&gt;=3000,I764&lt;Barem!$N$27),H764/1500,0))))))))</f>
        <v>0.40866666666666668</v>
      </c>
      <c r="R764" s="19">
        <f>IF(D764&gt;21,VLOOKUP(D764,Barem!$S$1:$T$141,2,1),0)</f>
        <v>0</v>
      </c>
      <c r="S764" s="102">
        <f>IF(D764&lt;1,0,IF(B764="F",VLOOKUP(I764,Barem!$W$2:$Y$13,2,1),VLOOKUP(I764,Barem!$W$14:$Y$25,2,1)))</f>
        <v>0</v>
      </c>
      <c r="T764" s="19">
        <f>VLOOKUP(A764,Participanti!A:C,3,0)</f>
        <v>0</v>
      </c>
      <c r="U764" s="17">
        <f t="shared" si="136"/>
        <v>4.033666666666667</v>
      </c>
      <c r="V764" s="49"/>
      <c r="W764" s="230"/>
      <c r="X764" s="104">
        <f t="shared" si="127"/>
        <v>4</v>
      </c>
      <c r="Y764" s="63">
        <f t="shared" si="128"/>
        <v>1</v>
      </c>
      <c r="Z764" s="103" t="str">
        <f>VLOOKUP(A764,Participanti!A:E,5,0)</f>
        <v>Bronze</v>
      </c>
    </row>
    <row r="765" spans="1:26" x14ac:dyDescent="0.2">
      <c r="A765" s="225" t="s">
        <v>312</v>
      </c>
      <c r="B765" s="1" t="str">
        <f>VLOOKUP(A765,Participanti!A:B,2,0)</f>
        <v>M</v>
      </c>
      <c r="C765" s="61">
        <v>13</v>
      </c>
      <c r="D765" s="226">
        <v>21.33</v>
      </c>
      <c r="E765" s="227">
        <v>7.3587962962962966E-2</v>
      </c>
      <c r="F765" s="227">
        <v>7.363425925925926E-2</v>
      </c>
      <c r="G765" s="59">
        <f t="shared" si="129"/>
        <v>7.3611111111111113E-2</v>
      </c>
      <c r="H765" s="228">
        <v>129</v>
      </c>
      <c r="I765" s="11">
        <f t="shared" si="134"/>
        <v>3.4510600614679381E-3</v>
      </c>
      <c r="J765" s="31">
        <f t="shared" si="135"/>
        <v>5</v>
      </c>
      <c r="K765" s="31">
        <f>IF(J765=0,0,IF(B765="F",VLOOKUP(I765,Barem!$G$2:$H$16,2,1),VLOOKUP(I765,Barem!$G$17:$H$31,2,1)))</f>
        <v>4</v>
      </c>
      <c r="L765" s="226">
        <v>0.25</v>
      </c>
      <c r="M765" s="229" t="s">
        <v>82</v>
      </c>
      <c r="N765" s="10">
        <f t="shared" si="137"/>
        <v>0.5</v>
      </c>
      <c r="O765" s="10">
        <f t="shared" si="137"/>
        <v>0.25</v>
      </c>
      <c r="P765" s="10">
        <f t="shared" si="137"/>
        <v>0.25</v>
      </c>
      <c r="Q765" s="33">
        <f>IF(B765="M",IF(AND(H765&gt;=200,H765&lt;500,I765&lt;Barem!$M$21),H765/1500,IF(AND(H765&gt;=500,H765&lt;750,I765&lt;Barem!$M$22),H765/1500,IF(AND(H765&gt;=750,H765&lt;1000,I765&lt;Barem!$M$23),H765/1500,IF(AND(H765&gt;=1000,H765&lt;1500,I765&lt;Barem!$M$24),H765/1500,IF(AND(H765&gt;=1500,H765&lt;2000,I765&lt;Barem!$M$25),H765/1500,IF(AND(H765&gt;=2000,H765&lt;3000,I765&lt;Barem!$M$26),H765/1500,IF(AND(H765&gt;=3000,I765&lt;Barem!$M$27),H765/1500,0))))))),IF(AND(H765&gt;=200,H765&lt;500,I765&lt;Barem!$N$21),H765/1500,IF(AND(H765&gt;=500,H765&lt;750,I765&lt;Barem!$N$22),H765/1500,IF(AND(H765&gt;=750,H765&lt;1000,I765&lt;Barem!$N$23),H765/1500,IF(AND(H765&gt;=1000,H765&lt;1500,I765&lt;Barem!$N$24),H765/1500,IF(AND(H765&gt;=1500,H765&lt;2000,I765&lt;Barem!$N$25),H765/1500,IF(AND(H765&gt;=2000,H765&lt;3000,I765&lt;Barem!$N$26),H765/1500,IF(AND(H765&gt;=3000,I765&lt;Barem!$N$27),H765/1500,0))))))))</f>
        <v>0</v>
      </c>
      <c r="R765" s="19">
        <f>IF(D765&gt;21,VLOOKUP(D765,Barem!$S$1:$T$141,2,1),0)</f>
        <v>0</v>
      </c>
      <c r="S765" s="102">
        <f>IF(D765&lt;1,0,IF(B765="F",VLOOKUP(I765,Barem!$W$2:$Y$13,2,1),VLOOKUP(I765,Barem!$W$14:$Y$25,2,1)))</f>
        <v>0</v>
      </c>
      <c r="T765" s="19">
        <f>VLOOKUP(A765,Participanti!A:C,3,0)</f>
        <v>0</v>
      </c>
      <c r="U765" s="17">
        <f t="shared" si="136"/>
        <v>3.5625</v>
      </c>
      <c r="V765" s="49"/>
      <c r="W765" s="230"/>
      <c r="X765" s="104">
        <f t="shared" si="127"/>
        <v>5</v>
      </c>
      <c r="Y765" s="63">
        <f t="shared" si="128"/>
        <v>1</v>
      </c>
      <c r="Z765" s="103" t="str">
        <f>VLOOKUP(A765,Participanti!A:E,5,0)</f>
        <v>Bronze</v>
      </c>
    </row>
    <row r="766" spans="1:26" x14ac:dyDescent="0.2">
      <c r="A766" s="225" t="s">
        <v>524</v>
      </c>
      <c r="B766" s="1" t="str">
        <f>VLOOKUP(A766,Participanti!A:B,2,0)</f>
        <v>F</v>
      </c>
      <c r="C766" s="61">
        <v>13</v>
      </c>
      <c r="D766" s="226">
        <v>11.11</v>
      </c>
      <c r="E766" s="227">
        <v>3.7928240740740742E-2</v>
      </c>
      <c r="F766" s="227">
        <v>3.8055555555555558E-2</v>
      </c>
      <c r="G766" s="59">
        <f t="shared" si="129"/>
        <v>3.799189814814815E-2</v>
      </c>
      <c r="H766" s="228">
        <v>9</v>
      </c>
      <c r="I766" s="11">
        <f t="shared" si="134"/>
        <v>3.4196127946127951E-3</v>
      </c>
      <c r="J766" s="31">
        <f t="shared" si="135"/>
        <v>2.7774999999999999</v>
      </c>
      <c r="K766" s="31">
        <f>IF(J766=0,0,IF(B766="F",VLOOKUP(I766,Barem!$G$2:$H$16,2,1),VLOOKUP(I766,Barem!$G$17:$H$31,2,1)))</f>
        <v>4.5</v>
      </c>
      <c r="L766" s="226">
        <v>3</v>
      </c>
      <c r="M766" s="229" t="s">
        <v>83</v>
      </c>
      <c r="N766" s="10">
        <f t="shared" si="137"/>
        <v>0.25</v>
      </c>
      <c r="O766" s="10">
        <f t="shared" si="137"/>
        <v>0.25</v>
      </c>
      <c r="P766" s="10">
        <f t="shared" si="137"/>
        <v>0.5</v>
      </c>
      <c r="Q766" s="33">
        <f>IF(B766="M",IF(AND(H766&gt;=200,H766&lt;500,I766&lt;Barem!$M$21),H766/1500,IF(AND(H766&gt;=500,H766&lt;750,I766&lt;Barem!$M$22),H766/1500,IF(AND(H766&gt;=750,H766&lt;1000,I766&lt;Barem!$M$23),H766/1500,IF(AND(H766&gt;=1000,H766&lt;1500,I766&lt;Barem!$M$24),H766/1500,IF(AND(H766&gt;=1500,H766&lt;2000,I766&lt;Barem!$M$25),H766/1500,IF(AND(H766&gt;=2000,H766&lt;3000,I766&lt;Barem!$M$26),H766/1500,IF(AND(H766&gt;=3000,I766&lt;Barem!$M$27),H766/1500,0))))))),IF(AND(H766&gt;=200,H766&lt;500,I766&lt;Barem!$N$21),H766/1500,IF(AND(H766&gt;=500,H766&lt;750,I766&lt;Barem!$N$22),H766/1500,IF(AND(H766&gt;=750,H766&lt;1000,I766&lt;Barem!$N$23),H766/1500,IF(AND(H766&gt;=1000,H766&lt;1500,I766&lt;Barem!$N$24),H766/1500,IF(AND(H766&gt;=1500,H766&lt;2000,I766&lt;Barem!$N$25),H766/1500,IF(AND(H766&gt;=2000,H766&lt;3000,I766&lt;Barem!$N$26),H766/1500,IF(AND(H766&gt;=3000,I766&lt;Barem!$N$27),H766/1500,0))))))))</f>
        <v>0</v>
      </c>
      <c r="R766" s="19">
        <f>IF(D766&gt;21,VLOOKUP(D766,Barem!$S$1:$T$141,2,1),0)</f>
        <v>0</v>
      </c>
      <c r="S766" s="102">
        <f>IF(D766&lt;1,0,IF(B766="F",VLOOKUP(I766,Barem!$W$2:$Y$13,2,1),VLOOKUP(I766,Barem!$W$14:$Y$25,2,1)))</f>
        <v>0</v>
      </c>
      <c r="T766" s="19">
        <f>VLOOKUP(A766,Participanti!A:C,3,0)</f>
        <v>0</v>
      </c>
      <c r="U766" s="17">
        <f t="shared" si="136"/>
        <v>3.319375</v>
      </c>
      <c r="V766" s="49"/>
      <c r="W766" s="230" t="s">
        <v>578</v>
      </c>
      <c r="X766" s="104">
        <f t="shared" si="127"/>
        <v>5</v>
      </c>
      <c r="Y766" s="63">
        <f t="shared" si="128"/>
        <v>1</v>
      </c>
      <c r="Z766" s="103" t="str">
        <f>VLOOKUP(A766,Participanti!A:E,5,0)</f>
        <v>Bronze</v>
      </c>
    </row>
    <row r="767" spans="1:26" x14ac:dyDescent="0.2">
      <c r="A767" s="225" t="s">
        <v>347</v>
      </c>
      <c r="B767" s="1" t="str">
        <f>VLOOKUP(A767,Participanti!A:B,2,0)</f>
        <v>M</v>
      </c>
      <c r="C767" s="61">
        <v>13</v>
      </c>
      <c r="D767" s="226">
        <v>30.3</v>
      </c>
      <c r="E767" s="227">
        <v>0.12179398148148148</v>
      </c>
      <c r="F767" s="227">
        <v>0.13782407407407407</v>
      </c>
      <c r="G767" s="59">
        <f t="shared" si="129"/>
        <v>0.12980902777777778</v>
      </c>
      <c r="H767" s="228">
        <v>1106</v>
      </c>
      <c r="I767" s="11">
        <f t="shared" si="134"/>
        <v>4.2841263292995964E-3</v>
      </c>
      <c r="J767" s="31">
        <f t="shared" si="135"/>
        <v>5</v>
      </c>
      <c r="K767" s="31">
        <f>IF(J767=0,0,IF(B767="F",VLOOKUP(I767,Barem!$G$2:$H$16,2,1),VLOOKUP(I767,Barem!$G$17:$H$31,2,1)))</f>
        <v>2.5</v>
      </c>
      <c r="L767" s="226">
        <v>2.75</v>
      </c>
      <c r="M767" s="229" t="s">
        <v>82</v>
      </c>
      <c r="N767" s="10">
        <f t="shared" si="137"/>
        <v>0.5</v>
      </c>
      <c r="O767" s="10">
        <f t="shared" si="137"/>
        <v>0.25</v>
      </c>
      <c r="P767" s="10">
        <f t="shared" si="137"/>
        <v>0.25</v>
      </c>
      <c r="Q767" s="33">
        <f>IF(B767="M",IF(AND(H767&gt;=200,H767&lt;500,I767&lt;Barem!$M$21),H767/1500,IF(AND(H767&gt;=500,H767&lt;750,I767&lt;Barem!$M$22),H767/1500,IF(AND(H767&gt;=750,H767&lt;1000,I767&lt;Barem!$M$23),H767/1500,IF(AND(H767&gt;=1000,H767&lt;1500,I767&lt;Barem!$M$24),H767/1500,IF(AND(H767&gt;=1500,H767&lt;2000,I767&lt;Barem!$M$25),H767/1500,IF(AND(H767&gt;=2000,H767&lt;3000,I767&lt;Barem!$M$26),H767/1500,IF(AND(H767&gt;=3000,I767&lt;Barem!$M$27),H767/1500,0))))))),IF(AND(H767&gt;=200,H767&lt;500,I767&lt;Barem!$N$21),H767/1500,IF(AND(H767&gt;=500,H767&lt;750,I767&lt;Barem!$N$22),H767/1500,IF(AND(H767&gt;=750,H767&lt;1000,I767&lt;Barem!$N$23),H767/1500,IF(AND(H767&gt;=1000,H767&lt;1500,I767&lt;Barem!$N$24),H767/1500,IF(AND(H767&gt;=1500,H767&lt;2000,I767&lt;Barem!$N$25),H767/1500,IF(AND(H767&gt;=2000,H767&lt;3000,I767&lt;Barem!$N$26),H767/1500,IF(AND(H767&gt;=3000,I767&lt;Barem!$N$27),H767/1500,0))))))))</f>
        <v>0.73733333333333329</v>
      </c>
      <c r="R767" s="19">
        <f>IF(D767&gt;21,VLOOKUP(D767,Barem!$S$1:$T$141,2,1),0)</f>
        <v>0.4</v>
      </c>
      <c r="S767" s="102">
        <f>IF(D767&lt;1,0,IF(B767="F",VLOOKUP(I767,Barem!$W$2:$Y$13,2,1),VLOOKUP(I767,Barem!$W$14:$Y$25,2,1)))</f>
        <v>0</v>
      </c>
      <c r="T767" s="19">
        <f>VLOOKUP(A767,Participanti!A:C,3,0)</f>
        <v>0</v>
      </c>
      <c r="U767" s="17">
        <f t="shared" si="136"/>
        <v>4.9498333333333333</v>
      </c>
      <c r="V767" s="49"/>
      <c r="W767" s="230"/>
      <c r="X767" s="104">
        <f t="shared" si="127"/>
        <v>5</v>
      </c>
      <c r="Y767" s="63">
        <f t="shared" si="128"/>
        <v>1</v>
      </c>
      <c r="Z767" s="103" t="str">
        <f>VLOOKUP(A767,Participanti!A:E,5,0)</f>
        <v>Bronze</v>
      </c>
    </row>
    <row r="768" spans="1:26" x14ac:dyDescent="0.2">
      <c r="A768" s="225" t="s">
        <v>523</v>
      </c>
      <c r="B768" s="1" t="str">
        <f>VLOOKUP(A768,Participanti!A:B,2,0)</f>
        <v>M</v>
      </c>
      <c r="C768" s="61">
        <v>13</v>
      </c>
      <c r="D768" s="226">
        <v>19.89</v>
      </c>
      <c r="E768" s="227">
        <v>8.1805555555555562E-2</v>
      </c>
      <c r="F768" s="227">
        <v>8.1932870370370364E-2</v>
      </c>
      <c r="G768" s="59">
        <f t="shared" si="129"/>
        <v>8.1869212962962956E-2</v>
      </c>
      <c r="H768" s="228">
        <v>687</v>
      </c>
      <c r="I768" s="11">
        <f t="shared" si="134"/>
        <v>4.1160991937135728E-3</v>
      </c>
      <c r="J768" s="31">
        <f t="shared" si="135"/>
        <v>4.7357142857142858</v>
      </c>
      <c r="K768" s="31">
        <f>IF(J768=0,0,IF(B768="F",VLOOKUP(I768,Barem!$G$2:$H$16,2,1),VLOOKUP(I768,Barem!$G$17:$H$31,2,1)))</f>
        <v>3</v>
      </c>
      <c r="L768" s="226">
        <v>3.25</v>
      </c>
      <c r="M768" s="229" t="s">
        <v>83</v>
      </c>
      <c r="N768" s="10">
        <f t="shared" si="137"/>
        <v>0.25</v>
      </c>
      <c r="O768" s="10">
        <f t="shared" si="137"/>
        <v>0.25</v>
      </c>
      <c r="P768" s="10">
        <f t="shared" si="137"/>
        <v>0.5</v>
      </c>
      <c r="Q768" s="33">
        <f>IF(B768="M",IF(AND(H768&gt;=200,H768&lt;500,I768&lt;Barem!$M$21),H768/1500,IF(AND(H768&gt;=500,H768&lt;750,I768&lt;Barem!$M$22),H768/1500,IF(AND(H768&gt;=750,H768&lt;1000,I768&lt;Barem!$M$23),H768/1500,IF(AND(H768&gt;=1000,H768&lt;1500,I768&lt;Barem!$M$24),H768/1500,IF(AND(H768&gt;=1500,H768&lt;2000,I768&lt;Barem!$M$25),H768/1500,IF(AND(H768&gt;=2000,H768&lt;3000,I768&lt;Barem!$M$26),H768/1500,IF(AND(H768&gt;=3000,I768&lt;Barem!$M$27),H768/1500,0))))))),IF(AND(H768&gt;=200,H768&lt;500,I768&lt;Barem!$N$21),H768/1500,IF(AND(H768&gt;=500,H768&lt;750,I768&lt;Barem!$N$22),H768/1500,IF(AND(H768&gt;=750,H768&lt;1000,I768&lt;Barem!$N$23),H768/1500,IF(AND(H768&gt;=1000,H768&lt;1500,I768&lt;Barem!$N$24),H768/1500,IF(AND(H768&gt;=1500,H768&lt;2000,I768&lt;Barem!$N$25),H768/1500,IF(AND(H768&gt;=2000,H768&lt;3000,I768&lt;Barem!$N$26),H768/1500,IF(AND(H768&gt;=3000,I768&lt;Barem!$N$27),H768/1500,0))))))))</f>
        <v>0.45800000000000002</v>
      </c>
      <c r="R768" s="19">
        <f>IF(D768&gt;21,VLOOKUP(D768,Barem!$S$1:$T$141,2,1),0)</f>
        <v>0</v>
      </c>
      <c r="S768" s="102">
        <f>IF(D768&lt;1,0,IF(B768="F",VLOOKUP(I768,Barem!$W$2:$Y$13,2,1),VLOOKUP(I768,Barem!$W$14:$Y$25,2,1)))</f>
        <v>0</v>
      </c>
      <c r="T768" s="19">
        <f>VLOOKUP(A768,Participanti!A:C,3,0)</f>
        <v>0</v>
      </c>
      <c r="U768" s="17">
        <f t="shared" si="136"/>
        <v>4.0169285714285712</v>
      </c>
      <c r="V768" s="49"/>
      <c r="W768" s="230" t="s">
        <v>578</v>
      </c>
      <c r="X768" s="104">
        <f t="shared" si="127"/>
        <v>5</v>
      </c>
      <c r="Y768" s="63">
        <f t="shared" si="128"/>
        <v>1</v>
      </c>
      <c r="Z768" s="103" t="str">
        <f>VLOOKUP(A768,Participanti!A:E,5,0)</f>
        <v>Bronze</v>
      </c>
    </row>
    <row r="769" spans="1:26" x14ac:dyDescent="0.2">
      <c r="A769" s="225" t="s">
        <v>468</v>
      </c>
      <c r="B769" s="1" t="str">
        <f>VLOOKUP(A769,Participanti!A:B,2,0)</f>
        <v>M</v>
      </c>
      <c r="C769" s="61">
        <v>13</v>
      </c>
      <c r="D769" s="226">
        <v>42.19</v>
      </c>
      <c r="E769" s="227">
        <v>0.20599537037037038</v>
      </c>
      <c r="F769" s="227">
        <v>0.20815972222222223</v>
      </c>
      <c r="G769" s="59">
        <f t="shared" si="129"/>
        <v>0.20707754629629632</v>
      </c>
      <c r="H769" s="228">
        <v>281</v>
      </c>
      <c r="I769" s="11">
        <f t="shared" si="134"/>
        <v>4.9082139439747888E-3</v>
      </c>
      <c r="J769" s="31">
        <f t="shared" si="135"/>
        <v>5</v>
      </c>
      <c r="K769" s="31">
        <f>IF(J769=0,0,IF(B769="F",VLOOKUP(I769,Barem!$G$2:$H$16,2,1),VLOOKUP(I769,Barem!$G$17:$H$31,2,1)))</f>
        <v>0.5</v>
      </c>
      <c r="L769" s="226">
        <v>2</v>
      </c>
      <c r="M769" s="229" t="s">
        <v>83</v>
      </c>
      <c r="N769" s="10">
        <f t="shared" si="137"/>
        <v>0.25</v>
      </c>
      <c r="O769" s="10">
        <f t="shared" si="137"/>
        <v>0.25</v>
      </c>
      <c r="P769" s="10">
        <f t="shared" si="137"/>
        <v>0.5</v>
      </c>
      <c r="Q769" s="33">
        <f>IF(B769="M",IF(AND(H769&gt;=200,H769&lt;500,I769&lt;Barem!$M$21),H769/1500,IF(AND(H769&gt;=500,H769&lt;750,I769&lt;Barem!$M$22),H769/1500,IF(AND(H769&gt;=750,H769&lt;1000,I769&lt;Barem!$M$23),H769/1500,IF(AND(H769&gt;=1000,H769&lt;1500,I769&lt;Barem!$M$24),H769/1500,IF(AND(H769&gt;=1500,H769&lt;2000,I769&lt;Barem!$M$25),H769/1500,IF(AND(H769&gt;=2000,H769&lt;3000,I769&lt;Barem!$M$26),H769/1500,IF(AND(H769&gt;=3000,I769&lt;Barem!$M$27),H769/1500,0))))))),IF(AND(H769&gt;=200,H769&lt;500,I769&lt;Barem!$N$21),H769/1500,IF(AND(H769&gt;=500,H769&lt;750,I769&lt;Barem!$N$22),H769/1500,IF(AND(H769&gt;=750,H769&lt;1000,I769&lt;Barem!$N$23),H769/1500,IF(AND(H769&gt;=1000,H769&lt;1500,I769&lt;Barem!$N$24),H769/1500,IF(AND(H769&gt;=1500,H769&lt;2000,I769&lt;Barem!$N$25),H769/1500,IF(AND(H769&gt;=2000,H769&lt;3000,I769&lt;Barem!$N$26),H769/1500,IF(AND(H769&gt;=3000,I769&lt;Barem!$N$27),H769/1500,0))))))))</f>
        <v>0</v>
      </c>
      <c r="R769" s="19">
        <f>IF(D769&gt;21,VLOOKUP(D769,Barem!$S$1:$T$141,2,1),0)</f>
        <v>1</v>
      </c>
      <c r="S769" s="102">
        <f>IF(D769&lt;1,0,IF(B769="F",VLOOKUP(I769,Barem!$W$2:$Y$13,2,1),VLOOKUP(I769,Barem!$W$14:$Y$25,2,1)))</f>
        <v>0</v>
      </c>
      <c r="T769" s="19">
        <f>VLOOKUP(A769,Participanti!A:C,3,0)</f>
        <v>0</v>
      </c>
      <c r="U769" s="17">
        <f t="shared" si="136"/>
        <v>3.375</v>
      </c>
      <c r="V769" s="49"/>
      <c r="W769" s="230" t="s">
        <v>584</v>
      </c>
      <c r="X769" s="104">
        <f t="shared" si="127"/>
        <v>5</v>
      </c>
      <c r="Y769" s="63">
        <f t="shared" si="128"/>
        <v>1</v>
      </c>
      <c r="Z769" s="103" t="str">
        <f>VLOOKUP(A769,Participanti!A:E,5,0)</f>
        <v>Bronze</v>
      </c>
    </row>
    <row r="770" spans="1:26" x14ac:dyDescent="0.2">
      <c r="A770" s="225" t="s">
        <v>250</v>
      </c>
      <c r="B770" s="1" t="str">
        <f>VLOOKUP(A770,Participanti!A:B,2,0)</f>
        <v>F</v>
      </c>
      <c r="C770" s="61">
        <v>13</v>
      </c>
      <c r="D770" s="226">
        <v>19.920000000000002</v>
      </c>
      <c r="E770" s="227">
        <v>9.2777777777777778E-2</v>
      </c>
      <c r="F770" s="227">
        <v>9.3460648148148154E-2</v>
      </c>
      <c r="G770" s="59">
        <f t="shared" si="129"/>
        <v>9.3119212962962966E-2</v>
      </c>
      <c r="H770" s="228">
        <v>707</v>
      </c>
      <c r="I770" s="11">
        <f t="shared" si="134"/>
        <v>4.6746592852893055E-3</v>
      </c>
      <c r="J770" s="31">
        <f t="shared" si="135"/>
        <v>4.9800000000000004</v>
      </c>
      <c r="K770" s="31">
        <f>IF(J770=0,0,IF(B770="F",VLOOKUP(I770,Barem!$G$2:$H$16,2,1),VLOOKUP(I770,Barem!$G$17:$H$31,2,1)))</f>
        <v>2.5</v>
      </c>
      <c r="L770" s="226">
        <v>1.25</v>
      </c>
      <c r="M770" s="229" t="s">
        <v>82</v>
      </c>
      <c r="N770" s="10">
        <f t="shared" si="137"/>
        <v>0.5</v>
      </c>
      <c r="O770" s="10">
        <f t="shared" si="137"/>
        <v>0.25</v>
      </c>
      <c r="P770" s="10">
        <f t="shared" si="137"/>
        <v>0.25</v>
      </c>
      <c r="Q770" s="33">
        <f>IF(B770="M",IF(AND(H770&gt;=200,H770&lt;500,I770&lt;Barem!$M$21),H770/1500,IF(AND(H770&gt;=500,H770&lt;750,I770&lt;Barem!$M$22),H770/1500,IF(AND(H770&gt;=750,H770&lt;1000,I770&lt;Barem!$M$23),H770/1500,IF(AND(H770&gt;=1000,H770&lt;1500,I770&lt;Barem!$M$24),H770/1500,IF(AND(H770&gt;=1500,H770&lt;2000,I770&lt;Barem!$M$25),H770/1500,IF(AND(H770&gt;=2000,H770&lt;3000,I770&lt;Barem!$M$26),H770/1500,IF(AND(H770&gt;=3000,I770&lt;Barem!$M$27),H770/1500,0))))))),IF(AND(H770&gt;=200,H770&lt;500,I770&lt;Barem!$N$21),H770/1500,IF(AND(H770&gt;=500,H770&lt;750,I770&lt;Barem!$N$22),H770/1500,IF(AND(H770&gt;=750,H770&lt;1000,I770&lt;Barem!$N$23),H770/1500,IF(AND(H770&gt;=1000,H770&lt;1500,I770&lt;Barem!$N$24),H770/1500,IF(AND(H770&gt;=1500,H770&lt;2000,I770&lt;Barem!$N$25),H770/1500,IF(AND(H770&gt;=2000,H770&lt;3000,I770&lt;Barem!$N$26),H770/1500,IF(AND(H770&gt;=3000,I770&lt;Barem!$N$27),H770/1500,0))))))))</f>
        <v>0.47133333333333333</v>
      </c>
      <c r="R770" s="19">
        <f>IF(D770&gt;21,VLOOKUP(D770,Barem!$S$1:$T$141,2,1),0)</f>
        <v>0</v>
      </c>
      <c r="S770" s="102">
        <f>IF(D770&lt;1,0,IF(B770="F",VLOOKUP(I770,Barem!$W$2:$Y$13,2,1),VLOOKUP(I770,Barem!$W$14:$Y$25,2,1)))</f>
        <v>0</v>
      </c>
      <c r="T770" s="19">
        <f>VLOOKUP(A770,Participanti!A:C,3,0)</f>
        <v>0</v>
      </c>
      <c r="U770" s="17">
        <f t="shared" si="136"/>
        <v>3.8988333333333336</v>
      </c>
      <c r="V770" s="49"/>
      <c r="W770" s="230"/>
      <c r="X770" s="104">
        <f t="shared" ref="X770:X833" si="138">COUNTIFS(A:A,A770,M:M,M770)</f>
        <v>5</v>
      </c>
      <c r="Y770" s="63">
        <f t="shared" ref="Y770:Y833" si="139">COUNTIFS(A:A,A770,C:C,C770)</f>
        <v>1</v>
      </c>
      <c r="Z770" s="103" t="str">
        <f>VLOOKUP(A770,Participanti!A:E,5,0)</f>
        <v>Bronze</v>
      </c>
    </row>
    <row r="771" spans="1:26" x14ac:dyDescent="0.2">
      <c r="A771" s="225" t="s">
        <v>53</v>
      </c>
      <c r="B771" s="1" t="str">
        <f>VLOOKUP(A771,Participanti!A:B,2,0)</f>
        <v>M</v>
      </c>
      <c r="C771" s="61">
        <v>13</v>
      </c>
      <c r="D771" s="226">
        <v>13.13</v>
      </c>
      <c r="E771" s="227">
        <v>6.8576388888888895E-2</v>
      </c>
      <c r="F771" s="227">
        <v>7.318287037037037E-2</v>
      </c>
      <c r="G771" s="59">
        <f t="shared" si="129"/>
        <v>7.0879629629629626E-2</v>
      </c>
      <c r="H771" s="228">
        <v>401</v>
      </c>
      <c r="I771" s="11">
        <f t="shared" si="134"/>
        <v>5.398296239880398E-3</v>
      </c>
      <c r="J771" s="31">
        <f t="shared" si="135"/>
        <v>3.1261904761904762</v>
      </c>
      <c r="K771" s="31">
        <f>IF(J771=0,0,IF(B771="F",VLOOKUP(I771,Barem!$G$2:$H$16,2,1),VLOOKUP(I771,Barem!$G$17:$H$31,2,1)))</f>
        <v>0.5</v>
      </c>
      <c r="L771" s="226">
        <v>3.25</v>
      </c>
      <c r="M771" s="229" t="s">
        <v>83</v>
      </c>
      <c r="N771" s="10">
        <f t="shared" si="137"/>
        <v>0.25</v>
      </c>
      <c r="O771" s="10">
        <f t="shared" si="137"/>
        <v>0.25</v>
      </c>
      <c r="P771" s="10">
        <f t="shared" si="137"/>
        <v>0.5</v>
      </c>
      <c r="Q771" s="33">
        <f>IF(B771="M",IF(AND(H771&gt;=200,H771&lt;500,I771&lt;Barem!$M$21),H771/1500,IF(AND(H771&gt;=500,H771&lt;750,I771&lt;Barem!$M$22),H771/1500,IF(AND(H771&gt;=750,H771&lt;1000,I771&lt;Barem!$M$23),H771/1500,IF(AND(H771&gt;=1000,H771&lt;1500,I771&lt;Barem!$M$24),H771/1500,IF(AND(H771&gt;=1500,H771&lt;2000,I771&lt;Barem!$M$25),H771/1500,IF(AND(H771&gt;=2000,H771&lt;3000,I771&lt;Barem!$M$26),H771/1500,IF(AND(H771&gt;=3000,I771&lt;Barem!$M$27),H771/1500,0))))))),IF(AND(H771&gt;=200,H771&lt;500,I771&lt;Barem!$N$21),H771/1500,IF(AND(H771&gt;=500,H771&lt;750,I771&lt;Barem!$N$22),H771/1500,IF(AND(H771&gt;=750,H771&lt;1000,I771&lt;Barem!$N$23),H771/1500,IF(AND(H771&gt;=1000,H771&lt;1500,I771&lt;Barem!$N$24),H771/1500,IF(AND(H771&gt;=1500,H771&lt;2000,I771&lt;Barem!$N$25),H771/1500,IF(AND(H771&gt;=2000,H771&lt;3000,I771&lt;Barem!$N$26),H771/1500,IF(AND(H771&gt;=3000,I771&lt;Barem!$N$27),H771/1500,0))))))))</f>
        <v>0</v>
      </c>
      <c r="R771" s="19">
        <f>IF(D771&gt;21,VLOOKUP(D771,Barem!$S$1:$T$141,2,1),0)</f>
        <v>0</v>
      </c>
      <c r="S771" s="102">
        <f>IF(D771&lt;1,0,IF(B771="F",VLOOKUP(I771,Barem!$W$2:$Y$13,2,1),VLOOKUP(I771,Barem!$W$14:$Y$25,2,1)))</f>
        <v>0</v>
      </c>
      <c r="T771" s="19">
        <f>VLOOKUP(A771,Participanti!A:C,3,0)</f>
        <v>0</v>
      </c>
      <c r="U771" s="17">
        <f t="shared" si="136"/>
        <v>2.5315476190476192</v>
      </c>
      <c r="V771" s="49"/>
      <c r="W771" s="230"/>
      <c r="X771" s="104">
        <f t="shared" si="138"/>
        <v>5</v>
      </c>
      <c r="Y771" s="63">
        <f t="shared" si="139"/>
        <v>1</v>
      </c>
      <c r="Z771" s="103" t="str">
        <f>VLOOKUP(A771,Participanti!A:E,5,0)</f>
        <v>Bronze</v>
      </c>
    </row>
    <row r="772" spans="1:26" x14ac:dyDescent="0.2">
      <c r="A772" s="225" t="s">
        <v>279</v>
      </c>
      <c r="B772" s="1" t="str">
        <f>VLOOKUP(A772,Participanti!A:B,2,0)</f>
        <v>F</v>
      </c>
      <c r="C772" s="61">
        <v>13</v>
      </c>
      <c r="D772" s="226">
        <v>21.07</v>
      </c>
      <c r="E772" s="227">
        <v>0.12103009259259259</v>
      </c>
      <c r="F772" s="227">
        <v>0.13678240740740741</v>
      </c>
      <c r="G772" s="59">
        <f t="shared" si="129"/>
        <v>0.12890625</v>
      </c>
      <c r="H772" s="228">
        <v>817</v>
      </c>
      <c r="I772" s="11">
        <f t="shared" si="134"/>
        <v>6.1179995253915521E-3</v>
      </c>
      <c r="J772" s="31">
        <f t="shared" si="135"/>
        <v>5</v>
      </c>
      <c r="K772" s="31">
        <f>IF(J772=0,0,IF(B772="F",VLOOKUP(I772,Barem!$G$2:$H$16,2,1),VLOOKUP(I772,Barem!$G$17:$H$31,2,1)))</f>
        <v>0.5</v>
      </c>
      <c r="L772" s="226">
        <v>0.25</v>
      </c>
      <c r="M772" s="229" t="s">
        <v>83</v>
      </c>
      <c r="N772" s="10">
        <f t="shared" si="137"/>
        <v>0.25</v>
      </c>
      <c r="O772" s="10">
        <f t="shared" si="137"/>
        <v>0.25</v>
      </c>
      <c r="P772" s="10">
        <f t="shared" si="137"/>
        <v>0.5</v>
      </c>
      <c r="Q772" s="33">
        <f>IF(B772="M",IF(AND(H772&gt;=200,H772&lt;500,I772&lt;Barem!$M$21),H772/1500,IF(AND(H772&gt;=500,H772&lt;750,I772&lt;Barem!$M$22),H772/1500,IF(AND(H772&gt;=750,H772&lt;1000,I772&lt;Barem!$M$23),H772/1500,IF(AND(H772&gt;=1000,H772&lt;1500,I772&lt;Barem!$M$24),H772/1500,IF(AND(H772&gt;=1500,H772&lt;2000,I772&lt;Barem!$M$25),H772/1500,IF(AND(H772&gt;=2000,H772&lt;3000,I772&lt;Barem!$M$26),H772/1500,IF(AND(H772&gt;=3000,I772&lt;Barem!$M$27),H772/1500,0))))))),IF(AND(H772&gt;=200,H772&lt;500,I772&lt;Barem!$N$21),H772/1500,IF(AND(H772&gt;=500,H772&lt;750,I772&lt;Barem!$N$22),H772/1500,IF(AND(H772&gt;=750,H772&lt;1000,I772&lt;Barem!$N$23),H772/1500,IF(AND(H772&gt;=1000,H772&lt;1500,I772&lt;Barem!$N$24),H772/1500,IF(AND(H772&gt;=1500,H772&lt;2000,I772&lt;Barem!$N$25),H772/1500,IF(AND(H772&gt;=2000,H772&lt;3000,I772&lt;Barem!$N$26),H772/1500,IF(AND(H772&gt;=3000,I772&lt;Barem!$N$27),H772/1500,0))))))))</f>
        <v>0.54466666666666663</v>
      </c>
      <c r="R772" s="19">
        <f>IF(D772&gt;21,VLOOKUP(D772,Barem!$S$1:$T$141,2,1),0)</f>
        <v>0</v>
      </c>
      <c r="S772" s="102">
        <f>IF(D772&lt;1,0,IF(B772="F",VLOOKUP(I772,Barem!$W$2:$Y$13,2,1),VLOOKUP(I772,Barem!$W$14:$Y$25,2,1)))</f>
        <v>0</v>
      </c>
      <c r="T772" s="19">
        <f>VLOOKUP(A772,Participanti!A:C,3,0)</f>
        <v>0</v>
      </c>
      <c r="U772" s="17">
        <f t="shared" si="136"/>
        <v>2.0446666666666666</v>
      </c>
      <c r="V772" s="49"/>
      <c r="W772" s="230"/>
      <c r="X772" s="104">
        <f t="shared" si="138"/>
        <v>4</v>
      </c>
      <c r="Y772" s="63">
        <f t="shared" si="139"/>
        <v>1</v>
      </c>
      <c r="Z772" s="103" t="str">
        <f>VLOOKUP(A772,Participanti!A:E,5,0)</f>
        <v>Bronze</v>
      </c>
    </row>
    <row r="773" spans="1:26" x14ac:dyDescent="0.2">
      <c r="A773" s="225" t="s">
        <v>493</v>
      </c>
      <c r="B773" s="1" t="str">
        <f>VLOOKUP(A773,Participanti!A:B,2,0)</f>
        <v>F</v>
      </c>
      <c r="C773" s="61">
        <v>13</v>
      </c>
      <c r="D773" s="226">
        <v>20.99</v>
      </c>
      <c r="E773" s="227">
        <v>7.6377314814814815E-2</v>
      </c>
      <c r="F773" s="227">
        <v>7.6377314814814815E-2</v>
      </c>
      <c r="G773" s="59">
        <f t="shared" si="129"/>
        <v>7.6377314814814815E-2</v>
      </c>
      <c r="H773" s="228">
        <v>23</v>
      </c>
      <c r="I773" s="11">
        <f t="shared" si="134"/>
        <v>3.6387477281950844E-3</v>
      </c>
      <c r="J773" s="31">
        <f t="shared" si="135"/>
        <v>5</v>
      </c>
      <c r="K773" s="31">
        <f>IF(J773=0,0,IF(B773="F",VLOOKUP(I773,Barem!$G$2:$H$16,2,1),VLOOKUP(I773,Barem!$G$17:$H$31,2,1)))</f>
        <v>4.25</v>
      </c>
      <c r="L773" s="226">
        <v>1.75</v>
      </c>
      <c r="M773" s="229" t="s">
        <v>80</v>
      </c>
      <c r="N773" s="10">
        <f t="shared" si="137"/>
        <v>0.25</v>
      </c>
      <c r="O773" s="10">
        <f t="shared" si="137"/>
        <v>0.5</v>
      </c>
      <c r="P773" s="10">
        <f t="shared" si="137"/>
        <v>0.25</v>
      </c>
      <c r="Q773" s="33">
        <f>IF(B773="M",IF(AND(H773&gt;=200,H773&lt;500,I773&lt;Barem!$M$21),H773/1500,IF(AND(H773&gt;=500,H773&lt;750,I773&lt;Barem!$M$22),H773/1500,IF(AND(H773&gt;=750,H773&lt;1000,I773&lt;Barem!$M$23),H773/1500,IF(AND(H773&gt;=1000,H773&lt;1500,I773&lt;Barem!$M$24),H773/1500,IF(AND(H773&gt;=1500,H773&lt;2000,I773&lt;Barem!$M$25),H773/1500,IF(AND(H773&gt;=2000,H773&lt;3000,I773&lt;Barem!$M$26),H773/1500,IF(AND(H773&gt;=3000,I773&lt;Barem!$M$27),H773/1500,0))))))),IF(AND(H773&gt;=200,H773&lt;500,I773&lt;Barem!$N$21),H773/1500,IF(AND(H773&gt;=500,H773&lt;750,I773&lt;Barem!$N$22),H773/1500,IF(AND(H773&gt;=750,H773&lt;1000,I773&lt;Barem!$N$23),H773/1500,IF(AND(H773&gt;=1000,H773&lt;1500,I773&lt;Barem!$N$24),H773/1500,IF(AND(H773&gt;=1500,H773&lt;2000,I773&lt;Barem!$N$25),H773/1500,IF(AND(H773&gt;=2000,H773&lt;3000,I773&lt;Barem!$N$26),H773/1500,IF(AND(H773&gt;=3000,I773&lt;Barem!$N$27),H773/1500,0))))))))</f>
        <v>0</v>
      </c>
      <c r="R773" s="19">
        <f>IF(D773&gt;21,VLOOKUP(D773,Barem!$S$1:$T$141,2,1),0)</f>
        <v>0</v>
      </c>
      <c r="S773" s="102">
        <f>IF(D773&lt;1,0,IF(B773="F",VLOOKUP(I773,Barem!$W$2:$Y$13,2,1),VLOOKUP(I773,Barem!$W$14:$Y$25,2,1)))</f>
        <v>0</v>
      </c>
      <c r="T773" s="19">
        <f>VLOOKUP(A773,Participanti!A:C,3,0)</f>
        <v>0</v>
      </c>
      <c r="U773" s="17">
        <f t="shared" si="136"/>
        <v>3.8125</v>
      </c>
      <c r="V773" s="49"/>
      <c r="W773" s="230"/>
      <c r="X773" s="104">
        <f t="shared" si="138"/>
        <v>5</v>
      </c>
      <c r="Y773" s="63">
        <f t="shared" si="139"/>
        <v>1</v>
      </c>
      <c r="Z773" s="103" t="str">
        <f>VLOOKUP(A773,Participanti!A:E,5,0)</f>
        <v>Bronze</v>
      </c>
    </row>
    <row r="774" spans="1:26" x14ac:dyDescent="0.2">
      <c r="A774" s="225" t="s">
        <v>391</v>
      </c>
      <c r="B774" s="1" t="str">
        <f>VLOOKUP(A774,Participanti!A:B,2,0)</f>
        <v>M</v>
      </c>
      <c r="C774" s="61">
        <v>13</v>
      </c>
      <c r="D774" s="226">
        <v>19.48</v>
      </c>
      <c r="E774" s="227">
        <v>8.6354166666666662E-2</v>
      </c>
      <c r="F774" s="227">
        <v>8.7662037037037038E-2</v>
      </c>
      <c r="G774" s="59">
        <f t="shared" ref="G774:G836" si="140">AVERAGE(E774:F774)</f>
        <v>8.7008101851851843E-2</v>
      </c>
      <c r="H774" s="228">
        <v>702</v>
      </c>
      <c r="I774" s="11">
        <f t="shared" si="134"/>
        <v>4.4665350026617985E-3</v>
      </c>
      <c r="J774" s="31">
        <f t="shared" si="135"/>
        <v>4.6380952380952376</v>
      </c>
      <c r="K774" s="31">
        <f>IF(J774=0,0,IF(B774="F",VLOOKUP(I774,Barem!$G$2:$H$16,2,1),VLOOKUP(I774,Barem!$G$17:$H$31,2,1)))</f>
        <v>2</v>
      </c>
      <c r="L774" s="226">
        <v>5</v>
      </c>
      <c r="M774" s="229" t="s">
        <v>83</v>
      </c>
      <c r="N774" s="10">
        <f t="shared" si="137"/>
        <v>0.25</v>
      </c>
      <c r="O774" s="10">
        <f t="shared" si="137"/>
        <v>0.25</v>
      </c>
      <c r="P774" s="10">
        <f t="shared" si="137"/>
        <v>0.5</v>
      </c>
      <c r="Q774" s="33">
        <f>IF(B774="M",IF(AND(H774&gt;=200,H774&lt;500,I774&lt;Barem!$M$21),H774/1500,IF(AND(H774&gt;=500,H774&lt;750,I774&lt;Barem!$M$22),H774/1500,IF(AND(H774&gt;=750,H774&lt;1000,I774&lt;Barem!$M$23),H774/1500,IF(AND(H774&gt;=1000,H774&lt;1500,I774&lt;Barem!$M$24),H774/1500,IF(AND(H774&gt;=1500,H774&lt;2000,I774&lt;Barem!$M$25),H774/1500,IF(AND(H774&gt;=2000,H774&lt;3000,I774&lt;Barem!$M$26),H774/1500,IF(AND(H774&gt;=3000,I774&lt;Barem!$M$27),H774/1500,0))))))),IF(AND(H774&gt;=200,H774&lt;500,I774&lt;Barem!$N$21),H774/1500,IF(AND(H774&gt;=500,H774&lt;750,I774&lt;Barem!$N$22),H774/1500,IF(AND(H774&gt;=750,H774&lt;1000,I774&lt;Barem!$N$23),H774/1500,IF(AND(H774&gt;=1000,H774&lt;1500,I774&lt;Barem!$N$24),H774/1500,IF(AND(H774&gt;=1500,H774&lt;2000,I774&lt;Barem!$N$25),H774/1500,IF(AND(H774&gt;=2000,H774&lt;3000,I774&lt;Barem!$N$26),H774/1500,IF(AND(H774&gt;=3000,I774&lt;Barem!$N$27),H774/1500,0))))))))</f>
        <v>0.46800000000000003</v>
      </c>
      <c r="R774" s="19">
        <f>IF(D774&gt;21,VLOOKUP(D774,Barem!$S$1:$T$141,2,1),0)</f>
        <v>0</v>
      </c>
      <c r="S774" s="102">
        <f>IF(D774&lt;1,0,IF(B774="F",VLOOKUP(I774,Barem!$W$2:$Y$13,2,1),VLOOKUP(I774,Barem!$W$14:$Y$25,2,1)))</f>
        <v>0</v>
      </c>
      <c r="T774" s="19">
        <f>VLOOKUP(A774,Participanti!A:C,3,0)</f>
        <v>0</v>
      </c>
      <c r="U774" s="17">
        <f t="shared" si="136"/>
        <v>4.6275238095238098</v>
      </c>
      <c r="V774" s="49"/>
      <c r="W774" s="230"/>
      <c r="X774" s="104">
        <f t="shared" si="138"/>
        <v>5</v>
      </c>
      <c r="Y774" s="63">
        <f t="shared" si="139"/>
        <v>1</v>
      </c>
      <c r="Z774" s="103" t="str">
        <f>VLOOKUP(A774,Participanti!A:E,5,0)</f>
        <v>Bronze</v>
      </c>
    </row>
    <row r="775" spans="1:26" x14ac:dyDescent="0.2">
      <c r="A775" s="225" t="s">
        <v>301</v>
      </c>
      <c r="B775" s="1" t="str">
        <f>VLOOKUP(A775,Participanti!A:B,2,0)</f>
        <v>M</v>
      </c>
      <c r="C775" s="61">
        <v>13</v>
      </c>
      <c r="D775" s="226">
        <v>9.51</v>
      </c>
      <c r="E775" s="227">
        <v>5.2824074074074072E-2</v>
      </c>
      <c r="F775" s="227">
        <v>5.2986111111111109E-2</v>
      </c>
      <c r="G775" s="59">
        <f t="shared" si="140"/>
        <v>5.2905092592592587E-2</v>
      </c>
      <c r="H775" s="228">
        <v>388</v>
      </c>
      <c r="I775" s="11">
        <f t="shared" si="134"/>
        <v>5.5631012189897569E-3</v>
      </c>
      <c r="J775" s="31">
        <f t="shared" si="135"/>
        <v>2.2642857142857142</v>
      </c>
      <c r="K775" s="31">
        <f>IF(J775=0,0,IF(B775="F",VLOOKUP(I775,Barem!$G$2:$H$16,2,1),VLOOKUP(I775,Barem!$G$17:$H$31,2,1)))</f>
        <v>0.5</v>
      </c>
      <c r="L775" s="226">
        <v>2</v>
      </c>
      <c r="M775" s="229" t="s">
        <v>80</v>
      </c>
      <c r="N775" s="10">
        <f t="shared" si="137"/>
        <v>0.25</v>
      </c>
      <c r="O775" s="10">
        <f t="shared" si="137"/>
        <v>0.5</v>
      </c>
      <c r="P775" s="10">
        <f t="shared" si="137"/>
        <v>0.25</v>
      </c>
      <c r="Q775" s="33">
        <f>IF(B775="M",IF(AND(H775&gt;=200,H775&lt;500,I775&lt;Barem!$M$21),H775/1500,IF(AND(H775&gt;=500,H775&lt;750,I775&lt;Barem!$M$22),H775/1500,IF(AND(H775&gt;=750,H775&lt;1000,I775&lt;Barem!$M$23),H775/1500,IF(AND(H775&gt;=1000,H775&lt;1500,I775&lt;Barem!$M$24),H775/1500,IF(AND(H775&gt;=1500,H775&lt;2000,I775&lt;Barem!$M$25),H775/1500,IF(AND(H775&gt;=2000,H775&lt;3000,I775&lt;Barem!$M$26),H775/1500,IF(AND(H775&gt;=3000,I775&lt;Barem!$M$27),H775/1500,0))))))),IF(AND(H775&gt;=200,H775&lt;500,I775&lt;Barem!$N$21),H775/1500,IF(AND(H775&gt;=500,H775&lt;750,I775&lt;Barem!$N$22),H775/1500,IF(AND(H775&gt;=750,H775&lt;1000,I775&lt;Barem!$N$23),H775/1500,IF(AND(H775&gt;=1000,H775&lt;1500,I775&lt;Barem!$N$24),H775/1500,IF(AND(H775&gt;=1500,H775&lt;2000,I775&lt;Barem!$N$25),H775/1500,IF(AND(H775&gt;=2000,H775&lt;3000,I775&lt;Barem!$N$26),H775/1500,IF(AND(H775&gt;=3000,I775&lt;Barem!$N$27),H775/1500,0))))))))</f>
        <v>0</v>
      </c>
      <c r="R775" s="19">
        <f>IF(D775&gt;21,VLOOKUP(D775,Barem!$S$1:$T$141,2,1),0)</f>
        <v>0</v>
      </c>
      <c r="S775" s="102">
        <f>IF(D775&lt;1,0,IF(B775="F",VLOOKUP(I775,Barem!$W$2:$Y$13,2,1),VLOOKUP(I775,Barem!$W$14:$Y$25,2,1)))</f>
        <v>0</v>
      </c>
      <c r="T775" s="19">
        <f>VLOOKUP(A775,Participanti!A:C,3,0)</f>
        <v>0</v>
      </c>
      <c r="U775" s="17">
        <f t="shared" si="136"/>
        <v>1.3160714285714286</v>
      </c>
      <c r="V775" s="49"/>
      <c r="W775" s="230"/>
      <c r="X775" s="104">
        <f t="shared" si="138"/>
        <v>3</v>
      </c>
      <c r="Y775" s="63">
        <f t="shared" si="139"/>
        <v>1</v>
      </c>
      <c r="Z775" s="103" t="str">
        <f>VLOOKUP(A775,Participanti!A:E,5,0)</f>
        <v>Bronze</v>
      </c>
    </row>
    <row r="776" spans="1:26" x14ac:dyDescent="0.2">
      <c r="A776" s="42" t="s">
        <v>39</v>
      </c>
      <c r="B776" s="1" t="str">
        <f>VLOOKUP(A776,Participanti!A:B,2,0)</f>
        <v>M</v>
      </c>
      <c r="C776" s="61">
        <v>14</v>
      </c>
      <c r="D776" s="43">
        <v>19.100000000000001</v>
      </c>
      <c r="E776" s="44">
        <v>4.8101851851851854E-2</v>
      </c>
      <c r="F776" s="44">
        <v>4.8287037037037038E-2</v>
      </c>
      <c r="G776" s="59">
        <f t="shared" si="140"/>
        <v>4.8194444444444443E-2</v>
      </c>
      <c r="H776" s="45">
        <v>54</v>
      </c>
      <c r="I776" s="11">
        <f t="shared" si="134"/>
        <v>2.5232693426410699E-3</v>
      </c>
      <c r="J776" s="31">
        <f t="shared" si="135"/>
        <v>4.5476190476190474</v>
      </c>
      <c r="K776" s="31">
        <f>IF(J776=0,0,IF(B776="F",VLOOKUP(I776,Barem!$G$2:$H$16,2,1),VLOOKUP(I776,Barem!$G$17:$H$31,2,1)))</f>
        <v>5</v>
      </c>
      <c r="L776" s="43">
        <v>3</v>
      </c>
      <c r="M776" s="93" t="s">
        <v>80</v>
      </c>
      <c r="N776" s="10">
        <f t="shared" si="137"/>
        <v>0.25</v>
      </c>
      <c r="O776" s="10">
        <f t="shared" si="137"/>
        <v>0.5</v>
      </c>
      <c r="P776" s="10">
        <f t="shared" si="137"/>
        <v>0.25</v>
      </c>
      <c r="Q776" s="33">
        <f>IF(B776="M",IF(AND(H776&gt;=200,H776&lt;500,I776&lt;Barem!$M$21),H776/1500,IF(AND(H776&gt;=500,H776&lt;750,I776&lt;Barem!$M$22),H776/1500,IF(AND(H776&gt;=750,H776&lt;1000,I776&lt;Barem!$M$23),H776/1500,IF(AND(H776&gt;=1000,H776&lt;1500,I776&lt;Barem!$M$24),H776/1500,IF(AND(H776&gt;=1500,H776&lt;2000,I776&lt;Barem!$M$25),H776/1500,IF(AND(H776&gt;=2000,H776&lt;3000,I776&lt;Barem!$M$26),H776/1500,IF(AND(H776&gt;=3000,I776&lt;Barem!$M$27),H776/1500,0))))))),IF(AND(H776&gt;=200,H776&lt;500,I776&lt;Barem!$N$21),H776/1500,IF(AND(H776&gt;=500,H776&lt;750,I776&lt;Barem!$N$22),H776/1500,IF(AND(H776&gt;=750,H776&lt;1000,I776&lt;Barem!$N$23),H776/1500,IF(AND(H776&gt;=1000,H776&lt;1500,I776&lt;Barem!$N$24),H776/1500,IF(AND(H776&gt;=1500,H776&lt;2000,I776&lt;Barem!$N$25),H776/1500,IF(AND(H776&gt;=2000,H776&lt;3000,I776&lt;Barem!$N$26),H776/1500,IF(AND(H776&gt;=3000,I776&lt;Barem!$N$27),H776/1500,0))))))))</f>
        <v>0</v>
      </c>
      <c r="R776" s="19">
        <f>IF(D776&gt;21,VLOOKUP(D776,Barem!$S$1:$T$141,2,1),0)</f>
        <v>0</v>
      </c>
      <c r="S776" s="102">
        <f>IF(D776&lt;1,0,IF(B776="F",VLOOKUP(I776,Barem!$W$2:$Y$13,2,1),VLOOKUP(I776,Barem!$W$14:$Y$25,2,1)))</f>
        <v>2.25</v>
      </c>
      <c r="T776" s="19">
        <f>VLOOKUP(A776,Participanti!A:C,3,0)</f>
        <v>0</v>
      </c>
      <c r="U776" s="17">
        <f t="shared" si="136"/>
        <v>6.6369047619047619</v>
      </c>
      <c r="V776" s="49"/>
      <c r="W776" s="146"/>
      <c r="X776" s="104">
        <f t="shared" si="138"/>
        <v>5</v>
      </c>
      <c r="Y776" s="63">
        <f t="shared" si="139"/>
        <v>1</v>
      </c>
      <c r="Z776" s="103" t="str">
        <f>VLOOKUP(A776,Participanti!A:E,5,0)</f>
        <v>Gold</v>
      </c>
    </row>
    <row r="777" spans="1:26" x14ac:dyDescent="0.2">
      <c r="A777" s="42" t="s">
        <v>144</v>
      </c>
      <c r="B777" s="1" t="str">
        <f>VLOOKUP(A777,Participanti!A:B,2,0)</f>
        <v>M</v>
      </c>
      <c r="C777" s="61">
        <v>14</v>
      </c>
      <c r="D777" s="43">
        <v>23.99</v>
      </c>
      <c r="E777" s="44">
        <v>7.3194444444444451E-2</v>
      </c>
      <c r="F777" s="44">
        <v>7.3865740740740746E-2</v>
      </c>
      <c r="G777" s="59">
        <f t="shared" si="140"/>
        <v>7.3530092592592605E-2</v>
      </c>
      <c r="H777" s="45">
        <v>0</v>
      </c>
      <c r="I777" s="11">
        <f t="shared" si="134"/>
        <v>3.0650309542556318E-3</v>
      </c>
      <c r="J777" s="31">
        <f t="shared" si="135"/>
        <v>5</v>
      </c>
      <c r="K777" s="31">
        <f>IF(J777=0,0,IF(B777="F",VLOOKUP(I777,Barem!$G$2:$H$16,2,1),VLOOKUP(I777,Barem!$G$17:$H$31,2,1)))</f>
        <v>4.5</v>
      </c>
      <c r="L777" s="43">
        <v>5</v>
      </c>
      <c r="M777" s="93" t="s">
        <v>80</v>
      </c>
      <c r="N777" s="10">
        <f t="shared" si="137"/>
        <v>0.25</v>
      </c>
      <c r="O777" s="10">
        <f t="shared" si="137"/>
        <v>0.5</v>
      </c>
      <c r="P777" s="10">
        <f t="shared" si="137"/>
        <v>0.25</v>
      </c>
      <c r="Q777" s="33">
        <f>IF(B777="M",IF(AND(H777&gt;=200,H777&lt;500,I777&lt;Barem!$M$21),H777/1500,IF(AND(H777&gt;=500,H777&lt;750,I777&lt;Barem!$M$22),H777/1500,IF(AND(H777&gt;=750,H777&lt;1000,I777&lt;Barem!$M$23),H777/1500,IF(AND(H777&gt;=1000,H777&lt;1500,I777&lt;Barem!$M$24),H777/1500,IF(AND(H777&gt;=1500,H777&lt;2000,I777&lt;Barem!$M$25),H777/1500,IF(AND(H777&gt;=2000,H777&lt;3000,I777&lt;Barem!$M$26),H777/1500,IF(AND(H777&gt;=3000,I777&lt;Barem!$M$27),H777/1500,0))))))),IF(AND(H777&gt;=200,H777&lt;500,I777&lt;Barem!$N$21),H777/1500,IF(AND(H777&gt;=500,H777&lt;750,I777&lt;Barem!$N$22),H777/1500,IF(AND(H777&gt;=750,H777&lt;1000,I777&lt;Barem!$N$23),H777/1500,IF(AND(H777&gt;=1000,H777&lt;1500,I777&lt;Barem!$N$24),H777/1500,IF(AND(H777&gt;=1500,H777&lt;2000,I777&lt;Barem!$N$25),H777/1500,IF(AND(H777&gt;=2000,H777&lt;3000,I777&lt;Barem!$N$26),H777/1500,IF(AND(H777&gt;=3000,I777&lt;Barem!$N$27),H777/1500,0))))))))</f>
        <v>0</v>
      </c>
      <c r="R777" s="19">
        <f>IF(D777&gt;21,VLOOKUP(D777,Barem!$S$1:$T$141,2,1),0)</f>
        <v>0.1</v>
      </c>
      <c r="S777" s="102">
        <f>IF(D777&lt;1,0,IF(B777="F",VLOOKUP(I777,Barem!$W$2:$Y$13,2,1),VLOOKUP(I777,Barem!$W$14:$Y$25,2,1)))</f>
        <v>0</v>
      </c>
      <c r="T777" s="19">
        <f>VLOOKUP(A777,Participanti!A:C,3,0)</f>
        <v>0</v>
      </c>
      <c r="U777" s="17">
        <f t="shared" si="136"/>
        <v>4.8499999999999996</v>
      </c>
      <c r="V777" s="49"/>
      <c r="W777" s="146"/>
      <c r="X777" s="104">
        <f t="shared" si="138"/>
        <v>5</v>
      </c>
      <c r="Y777" s="63">
        <f t="shared" si="139"/>
        <v>1</v>
      </c>
      <c r="Z777" s="103" t="str">
        <f>VLOOKUP(A777,Participanti!A:E,5,0)</f>
        <v>Gold</v>
      </c>
    </row>
    <row r="778" spans="1:26" x14ac:dyDescent="0.2">
      <c r="A778" s="42" t="s">
        <v>13</v>
      </c>
      <c r="B778" s="1" t="str">
        <f>VLOOKUP(A778,Participanti!A:B,2,0)</f>
        <v>M</v>
      </c>
      <c r="C778" s="61">
        <v>14</v>
      </c>
      <c r="D778" s="43">
        <v>19.100000000000001</v>
      </c>
      <c r="E778" s="44">
        <v>0.11416666666666667</v>
      </c>
      <c r="F778" s="44">
        <v>0.13631944444444444</v>
      </c>
      <c r="G778" s="59">
        <f t="shared" si="140"/>
        <v>0.12524305555555554</v>
      </c>
      <c r="H778" s="45">
        <v>1136</v>
      </c>
      <c r="I778" s="11">
        <f t="shared" si="134"/>
        <v>6.5572280395578813E-3</v>
      </c>
      <c r="J778" s="31">
        <f t="shared" si="135"/>
        <v>4.5476190476190474</v>
      </c>
      <c r="K778" s="31">
        <f>IF(J778=0,0,IF(B778="F",VLOOKUP(I778,Barem!$G$2:$H$16,2,1),VLOOKUP(I778,Barem!$G$17:$H$31,2,1)))</f>
        <v>0</v>
      </c>
      <c r="L778" s="43">
        <v>4</v>
      </c>
      <c r="M778" s="93" t="s">
        <v>80</v>
      </c>
      <c r="N778" s="10">
        <f t="shared" si="137"/>
        <v>0.25</v>
      </c>
      <c r="O778" s="10">
        <f t="shared" si="137"/>
        <v>0.5</v>
      </c>
      <c r="P778" s="10">
        <f t="shared" si="137"/>
        <v>0.25</v>
      </c>
      <c r="Q778" s="33">
        <f>IF(B778="M",IF(AND(H778&gt;=200,H778&lt;500,I778&lt;Barem!$M$21),H778/1500,IF(AND(H778&gt;=500,H778&lt;750,I778&lt;Barem!$M$22),H778/1500,IF(AND(H778&gt;=750,H778&lt;1000,I778&lt;Barem!$M$23),H778/1500,IF(AND(H778&gt;=1000,H778&lt;1500,I778&lt;Barem!$M$24),H778/1500,IF(AND(H778&gt;=1500,H778&lt;2000,I778&lt;Barem!$M$25),H778/1500,IF(AND(H778&gt;=2000,H778&lt;3000,I778&lt;Barem!$M$26),H778/1500,IF(AND(H778&gt;=3000,I778&lt;Barem!$M$27),H778/1500,0))))))),IF(AND(H778&gt;=200,H778&lt;500,I778&lt;Barem!$N$21),H778/1500,IF(AND(H778&gt;=500,H778&lt;750,I778&lt;Barem!$N$22),H778/1500,IF(AND(H778&gt;=750,H778&lt;1000,I778&lt;Barem!$N$23),H778/1500,IF(AND(H778&gt;=1000,H778&lt;1500,I778&lt;Barem!$N$24),H778/1500,IF(AND(H778&gt;=1500,H778&lt;2000,I778&lt;Barem!$N$25),H778/1500,IF(AND(H778&gt;=2000,H778&lt;3000,I778&lt;Barem!$N$26),H778/1500,IF(AND(H778&gt;=3000,I778&lt;Barem!$N$27),H778/1500,0))))))))</f>
        <v>0.7573333333333333</v>
      </c>
      <c r="R778" s="19">
        <f>IF(D778&gt;21,VLOOKUP(D778,Barem!$S$1:$T$141,2,1),0)</f>
        <v>0</v>
      </c>
      <c r="S778" s="102">
        <f>IF(D778&lt;1,0,IF(B778="F",VLOOKUP(I778,Barem!$W$2:$Y$13,2,1),VLOOKUP(I778,Barem!$W$14:$Y$25,2,1)))</f>
        <v>0</v>
      </c>
      <c r="T778" s="19">
        <f>VLOOKUP(A778,Participanti!A:C,3,0)</f>
        <v>0</v>
      </c>
      <c r="U778" s="17">
        <f t="shared" si="136"/>
        <v>2.8942380952380953</v>
      </c>
      <c r="V778" s="49"/>
      <c r="W778" s="146"/>
      <c r="X778" s="104">
        <f t="shared" si="138"/>
        <v>5</v>
      </c>
      <c r="Y778" s="63">
        <f t="shared" si="139"/>
        <v>1</v>
      </c>
      <c r="Z778" s="103" t="str">
        <f>VLOOKUP(A778,Participanti!A:E,5,0)</f>
        <v>Gold</v>
      </c>
    </row>
    <row r="779" spans="1:26" x14ac:dyDescent="0.2">
      <c r="A779" s="42" t="s">
        <v>343</v>
      </c>
      <c r="B779" s="1" t="str">
        <f>VLOOKUP(A779,Participanti!A:B,2,0)</f>
        <v>M</v>
      </c>
      <c r="C779" s="61">
        <v>14</v>
      </c>
      <c r="D779" s="43">
        <v>13.13</v>
      </c>
      <c r="E779" s="44">
        <v>6.4004629629629634E-2</v>
      </c>
      <c r="F779" s="44">
        <v>6.5844907407407408E-2</v>
      </c>
      <c r="G779" s="59">
        <f t="shared" si="140"/>
        <v>6.4924768518518527E-2</v>
      </c>
      <c r="H779" s="45">
        <v>546</v>
      </c>
      <c r="I779" s="11">
        <f t="shared" si="134"/>
        <v>4.9447653098643202E-3</v>
      </c>
      <c r="J779" s="31">
        <f t="shared" si="135"/>
        <v>3.1261904761904762</v>
      </c>
      <c r="K779" s="31">
        <f>IF(J779=0,0,IF(B779="F",VLOOKUP(I779,Barem!$G$2:$H$16,2,1),VLOOKUP(I779,Barem!$G$17:$H$31,2,1)))</f>
        <v>0.5</v>
      </c>
      <c r="L779" s="43">
        <v>4.75</v>
      </c>
      <c r="M779" s="93" t="str">
        <f>VLOOKUP(C779,Barem!K:Q,7,0)</f>
        <v>P</v>
      </c>
      <c r="N779" s="10">
        <f t="shared" si="137"/>
        <v>0.25</v>
      </c>
      <c r="O779" s="10">
        <f t="shared" si="137"/>
        <v>0.25</v>
      </c>
      <c r="P779" s="10">
        <f t="shared" si="137"/>
        <v>0.5</v>
      </c>
      <c r="Q779" s="33">
        <f>IF(B779="M",IF(AND(H779&gt;=200,H779&lt;500,I779&lt;Barem!$M$21),H779/1500,IF(AND(H779&gt;=500,H779&lt;750,I779&lt;Barem!$M$22),H779/1500,IF(AND(H779&gt;=750,H779&lt;1000,I779&lt;Barem!$M$23),H779/1500,IF(AND(H779&gt;=1000,H779&lt;1500,I779&lt;Barem!$M$24),H779/1500,IF(AND(H779&gt;=1500,H779&lt;2000,I779&lt;Barem!$M$25),H779/1500,IF(AND(H779&gt;=2000,H779&lt;3000,I779&lt;Barem!$M$26),H779/1500,IF(AND(H779&gt;=3000,I779&lt;Barem!$M$27),H779/1500,0))))))),IF(AND(H779&gt;=200,H779&lt;500,I779&lt;Barem!$N$21),H779/1500,IF(AND(H779&gt;=500,H779&lt;750,I779&lt;Barem!$N$22),H779/1500,IF(AND(H779&gt;=750,H779&lt;1000,I779&lt;Barem!$N$23),H779/1500,IF(AND(H779&gt;=1000,H779&lt;1500,I779&lt;Barem!$N$24),H779/1500,IF(AND(H779&gt;=1500,H779&lt;2000,I779&lt;Barem!$N$25),H779/1500,IF(AND(H779&gt;=2000,H779&lt;3000,I779&lt;Barem!$N$26),H779/1500,IF(AND(H779&gt;=3000,I779&lt;Barem!$N$27),H779/1500,0))))))))</f>
        <v>0.36399999999999999</v>
      </c>
      <c r="R779" s="19">
        <f>IF(D779&gt;21,VLOOKUP(D779,Barem!$S$1:$T$141,2,1),0)</f>
        <v>0</v>
      </c>
      <c r="S779" s="102">
        <f>IF(D779&lt;1,0,IF(B779="F",VLOOKUP(I779,Barem!$W$2:$Y$13,2,1),VLOOKUP(I779,Barem!$W$14:$Y$25,2,1)))</f>
        <v>0</v>
      </c>
      <c r="T779" s="19">
        <f>VLOOKUP(A779,Participanti!A:C,3,0)</f>
        <v>0.7</v>
      </c>
      <c r="U779" s="17">
        <f t="shared" si="136"/>
        <v>4.3455476190476192</v>
      </c>
      <c r="V779" s="49"/>
      <c r="W779" s="146"/>
      <c r="X779" s="104">
        <f t="shared" si="138"/>
        <v>5</v>
      </c>
      <c r="Y779" s="63">
        <f t="shared" si="139"/>
        <v>1</v>
      </c>
      <c r="Z779" s="103" t="str">
        <f>VLOOKUP(A779,Participanti!A:E,5,0)</f>
        <v>Gold</v>
      </c>
    </row>
    <row r="780" spans="1:26" x14ac:dyDescent="0.2">
      <c r="A780" s="42" t="s">
        <v>7</v>
      </c>
      <c r="B780" s="1" t="str">
        <f>VLOOKUP(A780,Participanti!A:B,2,0)</f>
        <v>M</v>
      </c>
      <c r="C780" s="61">
        <v>14</v>
      </c>
      <c r="D780" s="43">
        <v>43.24</v>
      </c>
      <c r="E780" s="44">
        <v>0.38903935185185184</v>
      </c>
      <c r="F780" s="44">
        <v>0.41199074074074077</v>
      </c>
      <c r="G780" s="59">
        <f t="shared" si="140"/>
        <v>0.40051504629629631</v>
      </c>
      <c r="H780" s="45">
        <v>2822</v>
      </c>
      <c r="I780" s="11">
        <f t="shared" si="134"/>
        <v>9.262605140987425E-3</v>
      </c>
      <c r="J780" s="31">
        <f t="shared" si="135"/>
        <v>5</v>
      </c>
      <c r="K780" s="31">
        <f>IF(J780=0,0,IF(B780="F",VLOOKUP(I780,Barem!$G$2:$H$16,2,1),VLOOKUP(I780,Barem!$G$17:$H$31,2,1)))</f>
        <v>0</v>
      </c>
      <c r="L780" s="43">
        <v>2.25</v>
      </c>
      <c r="M780" s="93" t="s">
        <v>82</v>
      </c>
      <c r="N780" s="10">
        <f t="shared" si="137"/>
        <v>0.5</v>
      </c>
      <c r="O780" s="10">
        <f t="shared" si="137"/>
        <v>0.25</v>
      </c>
      <c r="P780" s="10">
        <f t="shared" si="137"/>
        <v>0.25</v>
      </c>
      <c r="Q780" s="33">
        <f>IF(B780="M",IF(AND(H780&gt;=200,H780&lt;500,I780&lt;Barem!$M$21),H780/1500,IF(AND(H780&gt;=500,H780&lt;750,I780&lt;Barem!$M$22),H780/1500,IF(AND(H780&gt;=750,H780&lt;1000,I780&lt;Barem!$M$23),H780/1500,IF(AND(H780&gt;=1000,H780&lt;1500,I780&lt;Barem!$M$24),H780/1500,IF(AND(H780&gt;=1500,H780&lt;2000,I780&lt;Barem!$M$25),H780/1500,IF(AND(H780&gt;=2000,H780&lt;3000,I780&lt;Barem!$M$26),H780/1500,IF(AND(H780&gt;=3000,I780&lt;Barem!$M$27),H780/1500,0))))))),IF(AND(H780&gt;=200,H780&lt;500,I780&lt;Barem!$N$21),H780/1500,IF(AND(H780&gt;=500,H780&lt;750,I780&lt;Barem!$N$22),H780/1500,IF(AND(H780&gt;=750,H780&lt;1000,I780&lt;Barem!$N$23),H780/1500,IF(AND(H780&gt;=1000,H780&lt;1500,I780&lt;Barem!$N$24),H780/1500,IF(AND(H780&gt;=1500,H780&lt;2000,I780&lt;Barem!$N$25),H780/1500,IF(AND(H780&gt;=2000,H780&lt;3000,I780&lt;Barem!$N$26),H780/1500,IF(AND(H780&gt;=3000,I780&lt;Barem!$N$27),H780/1500,0))))))))</f>
        <v>1.8813333333333333</v>
      </c>
      <c r="R780" s="19">
        <f>IF(D780&gt;21,VLOOKUP(D780,Barem!$S$1:$T$141,2,1),0)</f>
        <v>1.1000000000000001</v>
      </c>
      <c r="S780" s="102">
        <f>IF(D780&lt;1,0,IF(B780="F",VLOOKUP(I780,Barem!$W$2:$Y$13,2,1),VLOOKUP(I780,Barem!$W$14:$Y$25,2,1)))</f>
        <v>0</v>
      </c>
      <c r="T780" s="19">
        <f>VLOOKUP(A780,Participanti!A:C,3,0)</f>
        <v>0.4</v>
      </c>
      <c r="U780" s="17">
        <f t="shared" si="136"/>
        <v>6.443833333333334</v>
      </c>
      <c r="V780" s="49"/>
      <c r="W780" s="146"/>
      <c r="X780" s="104">
        <f t="shared" si="138"/>
        <v>5</v>
      </c>
      <c r="Y780" s="63">
        <f t="shared" si="139"/>
        <v>1</v>
      </c>
      <c r="Z780" s="103" t="str">
        <f>VLOOKUP(A780,Participanti!A:E,5,0)</f>
        <v>Gold</v>
      </c>
    </row>
    <row r="781" spans="1:26" x14ac:dyDescent="0.2">
      <c r="A781" s="42" t="s">
        <v>231</v>
      </c>
      <c r="B781" s="1" t="str">
        <f>VLOOKUP(A781,Participanti!A:B,2,0)</f>
        <v>M</v>
      </c>
      <c r="C781" s="61">
        <v>14</v>
      </c>
      <c r="D781" s="43">
        <v>3.49</v>
      </c>
      <c r="E781" s="44">
        <v>1.0763888888888889E-2</v>
      </c>
      <c r="F781" s="44">
        <v>1.0763888888888889E-2</v>
      </c>
      <c r="G781" s="59">
        <f t="shared" si="140"/>
        <v>1.0763888888888889E-2</v>
      </c>
      <c r="H781" s="45">
        <v>16</v>
      </c>
      <c r="I781" s="11">
        <f t="shared" si="134"/>
        <v>3.0842088506844952E-3</v>
      </c>
      <c r="J781" s="31">
        <f t="shared" si="135"/>
        <v>0.830952380952381</v>
      </c>
      <c r="K781" s="31">
        <f>IF(J781=0,0,IF(B781="F",VLOOKUP(I781,Barem!$G$2:$H$16,2,1),VLOOKUP(I781,Barem!$G$17:$H$31,2,1)))</f>
        <v>4.5</v>
      </c>
      <c r="L781" s="43">
        <v>2</v>
      </c>
      <c r="M781" s="93" t="s">
        <v>80</v>
      </c>
      <c r="N781" s="10">
        <f t="shared" si="137"/>
        <v>0.25</v>
      </c>
      <c r="O781" s="10">
        <f t="shared" si="137"/>
        <v>0.5</v>
      </c>
      <c r="P781" s="10">
        <f t="shared" si="137"/>
        <v>0.25</v>
      </c>
      <c r="Q781" s="33">
        <f>IF(B781="M",IF(AND(H781&gt;=200,H781&lt;500,I781&lt;Barem!$M$21),H781/1500,IF(AND(H781&gt;=500,H781&lt;750,I781&lt;Barem!$M$22),H781/1500,IF(AND(H781&gt;=750,H781&lt;1000,I781&lt;Barem!$M$23),H781/1500,IF(AND(H781&gt;=1000,H781&lt;1500,I781&lt;Barem!$M$24),H781/1500,IF(AND(H781&gt;=1500,H781&lt;2000,I781&lt;Barem!$M$25),H781/1500,IF(AND(H781&gt;=2000,H781&lt;3000,I781&lt;Barem!$M$26),H781/1500,IF(AND(H781&gt;=3000,I781&lt;Barem!$M$27),H781/1500,0))))))),IF(AND(H781&gt;=200,H781&lt;500,I781&lt;Barem!$N$21),H781/1500,IF(AND(H781&gt;=500,H781&lt;750,I781&lt;Barem!$N$22),H781/1500,IF(AND(H781&gt;=750,H781&lt;1000,I781&lt;Barem!$N$23),H781/1500,IF(AND(H781&gt;=1000,H781&lt;1500,I781&lt;Barem!$N$24),H781/1500,IF(AND(H781&gt;=1500,H781&lt;2000,I781&lt;Barem!$N$25),H781/1500,IF(AND(H781&gt;=2000,H781&lt;3000,I781&lt;Barem!$N$26),H781/1500,IF(AND(H781&gt;=3000,I781&lt;Barem!$N$27),H781/1500,0))))))))</f>
        <v>0</v>
      </c>
      <c r="R781" s="19">
        <f>IF(D781&gt;21,VLOOKUP(D781,Barem!$S$1:$T$141,2,1),0)</f>
        <v>0</v>
      </c>
      <c r="S781" s="102">
        <f>IF(D781&lt;1,0,IF(B781="F",VLOOKUP(I781,Barem!$W$2:$Y$13,2,1),VLOOKUP(I781,Barem!$W$14:$Y$25,2,1)))</f>
        <v>0</v>
      </c>
      <c r="T781" s="19">
        <f>VLOOKUP(A781,Participanti!A:C,3,0)</f>
        <v>0</v>
      </c>
      <c r="U781" s="17">
        <f t="shared" si="136"/>
        <v>2.9577380952380952</v>
      </c>
      <c r="V781" s="49"/>
      <c r="W781" s="146"/>
      <c r="X781" s="104">
        <f t="shared" si="138"/>
        <v>5</v>
      </c>
      <c r="Y781" s="63">
        <f t="shared" si="139"/>
        <v>1</v>
      </c>
      <c r="Z781" s="103" t="str">
        <f>VLOOKUP(A781,Participanti!A:E,5,0)</f>
        <v>Gold</v>
      </c>
    </row>
    <row r="782" spans="1:26" x14ac:dyDescent="0.2">
      <c r="A782" s="42" t="s">
        <v>315</v>
      </c>
      <c r="B782" s="1" t="str">
        <f>VLOOKUP(A782,Participanti!A:B,2,0)</f>
        <v>F</v>
      </c>
      <c r="C782" s="61">
        <v>14</v>
      </c>
      <c r="D782" s="43">
        <v>17.04</v>
      </c>
      <c r="E782" s="44">
        <v>6.491898148148148E-2</v>
      </c>
      <c r="F782" s="44">
        <v>7.0231481481481478E-2</v>
      </c>
      <c r="G782" s="59">
        <f t="shared" si="140"/>
        <v>6.7575231481481479E-2</v>
      </c>
      <c r="H782" s="45">
        <v>41</v>
      </c>
      <c r="I782" s="11">
        <f t="shared" si="134"/>
        <v>3.9656825986784904E-3</v>
      </c>
      <c r="J782" s="31">
        <f t="shared" si="135"/>
        <v>4.26</v>
      </c>
      <c r="K782" s="31">
        <f>IF(J782=0,0,IF(B782="F",VLOOKUP(I782,Barem!$G$2:$H$16,2,1),VLOOKUP(I782,Barem!$G$17:$H$31,2,1)))</f>
        <v>3.75</v>
      </c>
      <c r="L782" s="43">
        <v>4.5</v>
      </c>
      <c r="M782" s="93" t="str">
        <f>VLOOKUP(C782,Barem!K:Q,7,0)</f>
        <v>P</v>
      </c>
      <c r="N782" s="10">
        <f t="shared" si="137"/>
        <v>0.25</v>
      </c>
      <c r="O782" s="10">
        <f t="shared" si="137"/>
        <v>0.25</v>
      </c>
      <c r="P782" s="10">
        <f t="shared" si="137"/>
        <v>0.5</v>
      </c>
      <c r="Q782" s="33">
        <f>IF(B782="M",IF(AND(H782&gt;=200,H782&lt;500,I782&lt;Barem!$M$21),H782/1500,IF(AND(H782&gt;=500,H782&lt;750,I782&lt;Barem!$M$22),H782/1500,IF(AND(H782&gt;=750,H782&lt;1000,I782&lt;Barem!$M$23),H782/1500,IF(AND(H782&gt;=1000,H782&lt;1500,I782&lt;Barem!$M$24),H782/1500,IF(AND(H782&gt;=1500,H782&lt;2000,I782&lt;Barem!$M$25),H782/1500,IF(AND(H782&gt;=2000,H782&lt;3000,I782&lt;Barem!$M$26),H782/1500,IF(AND(H782&gt;=3000,I782&lt;Barem!$M$27),H782/1500,0))))))),IF(AND(H782&gt;=200,H782&lt;500,I782&lt;Barem!$N$21),H782/1500,IF(AND(H782&gt;=500,H782&lt;750,I782&lt;Barem!$N$22),H782/1500,IF(AND(H782&gt;=750,H782&lt;1000,I782&lt;Barem!$N$23),H782/1500,IF(AND(H782&gt;=1000,H782&lt;1500,I782&lt;Barem!$N$24),H782/1500,IF(AND(H782&gt;=1500,H782&lt;2000,I782&lt;Barem!$N$25),H782/1500,IF(AND(H782&gt;=2000,H782&lt;3000,I782&lt;Barem!$N$26),H782/1500,IF(AND(H782&gt;=3000,I782&lt;Barem!$N$27),H782/1500,0))))))))</f>
        <v>0</v>
      </c>
      <c r="R782" s="19">
        <f>IF(D782&gt;21,VLOOKUP(D782,Barem!$S$1:$T$141,2,1),0)</f>
        <v>0</v>
      </c>
      <c r="S782" s="102">
        <f>IF(D782&lt;1,0,IF(B782="F",VLOOKUP(I782,Barem!$W$2:$Y$13,2,1),VLOOKUP(I782,Barem!$W$14:$Y$25,2,1)))</f>
        <v>0</v>
      </c>
      <c r="T782" s="19">
        <f>VLOOKUP(A782,Participanti!A:C,3,0)</f>
        <v>0</v>
      </c>
      <c r="U782" s="17">
        <f t="shared" si="136"/>
        <v>4.2524999999999995</v>
      </c>
      <c r="V782" s="49"/>
      <c r="W782" s="146"/>
      <c r="X782" s="104">
        <f t="shared" si="138"/>
        <v>5</v>
      </c>
      <c r="Y782" s="63">
        <f t="shared" si="139"/>
        <v>1</v>
      </c>
      <c r="Z782" s="103" t="str">
        <f>VLOOKUP(A782,Participanti!A:E,5,0)</f>
        <v>Gold</v>
      </c>
    </row>
    <row r="783" spans="1:26" x14ac:dyDescent="0.2">
      <c r="A783" s="42" t="s">
        <v>182</v>
      </c>
      <c r="B783" s="1" t="str">
        <f>VLOOKUP(A783,Participanti!A:B,2,0)</f>
        <v>M</v>
      </c>
      <c r="C783" s="61">
        <v>14</v>
      </c>
      <c r="D783" s="43">
        <v>17.2</v>
      </c>
      <c r="E783" s="44">
        <v>6.1539351851851852E-2</v>
      </c>
      <c r="F783" s="44">
        <v>6.2094907407407404E-2</v>
      </c>
      <c r="G783" s="59">
        <f t="shared" si="140"/>
        <v>6.1817129629629625E-2</v>
      </c>
      <c r="H783" s="45">
        <v>15</v>
      </c>
      <c r="I783" s="11">
        <f t="shared" si="134"/>
        <v>3.5940191645133504E-3</v>
      </c>
      <c r="J783" s="31">
        <f t="shared" si="135"/>
        <v>4.0952380952380949</v>
      </c>
      <c r="K783" s="31">
        <f>IF(J783=0,0,IF(B783="F",VLOOKUP(I783,Barem!$G$2:$H$16,2,1),VLOOKUP(I783,Barem!$G$17:$H$31,2,1)))</f>
        <v>3.75</v>
      </c>
      <c r="L783" s="43">
        <v>5</v>
      </c>
      <c r="M783" s="93" t="str">
        <f>VLOOKUP(C783,Barem!K:Q,7,0)</f>
        <v>P</v>
      </c>
      <c r="N783" s="10">
        <f t="shared" si="137"/>
        <v>0.25</v>
      </c>
      <c r="O783" s="10">
        <f t="shared" si="137"/>
        <v>0.25</v>
      </c>
      <c r="P783" s="10">
        <f t="shared" si="137"/>
        <v>0.5</v>
      </c>
      <c r="Q783" s="33">
        <f>IF(B783="M",IF(AND(H783&gt;=200,H783&lt;500,I783&lt;Barem!$M$21),H783/1500,IF(AND(H783&gt;=500,H783&lt;750,I783&lt;Barem!$M$22),H783/1500,IF(AND(H783&gt;=750,H783&lt;1000,I783&lt;Barem!$M$23),H783/1500,IF(AND(H783&gt;=1000,H783&lt;1500,I783&lt;Barem!$M$24),H783/1500,IF(AND(H783&gt;=1500,H783&lt;2000,I783&lt;Barem!$M$25),H783/1500,IF(AND(H783&gt;=2000,H783&lt;3000,I783&lt;Barem!$M$26),H783/1500,IF(AND(H783&gt;=3000,I783&lt;Barem!$M$27),H783/1500,0))))))),IF(AND(H783&gt;=200,H783&lt;500,I783&lt;Barem!$N$21),H783/1500,IF(AND(H783&gt;=500,H783&lt;750,I783&lt;Barem!$N$22),H783/1500,IF(AND(H783&gt;=750,H783&lt;1000,I783&lt;Barem!$N$23),H783/1500,IF(AND(H783&gt;=1000,H783&lt;1500,I783&lt;Barem!$N$24),H783/1500,IF(AND(H783&gt;=1500,H783&lt;2000,I783&lt;Barem!$N$25),H783/1500,IF(AND(H783&gt;=2000,H783&lt;3000,I783&lt;Barem!$N$26),H783/1500,IF(AND(H783&gt;=3000,I783&lt;Barem!$N$27),H783/1500,0))))))))</f>
        <v>0</v>
      </c>
      <c r="R783" s="19">
        <f>IF(D783&gt;21,VLOOKUP(D783,Barem!$S$1:$T$141,2,1),0)</f>
        <v>0</v>
      </c>
      <c r="S783" s="102">
        <f>IF(D783&lt;1,0,IF(B783="F",VLOOKUP(I783,Barem!$W$2:$Y$13,2,1),VLOOKUP(I783,Barem!$W$14:$Y$25,2,1)))</f>
        <v>0</v>
      </c>
      <c r="T783" s="19">
        <f>VLOOKUP(A783,Participanti!A:C,3,0)</f>
        <v>0</v>
      </c>
      <c r="U783" s="17">
        <f t="shared" si="136"/>
        <v>4.4613095238095237</v>
      </c>
      <c r="V783" s="49"/>
      <c r="W783" s="146"/>
      <c r="X783" s="104">
        <f t="shared" si="138"/>
        <v>5</v>
      </c>
      <c r="Y783" s="63">
        <f t="shared" si="139"/>
        <v>1</v>
      </c>
      <c r="Z783" s="103" t="str">
        <f>VLOOKUP(A783,Participanti!A:E,5,0)</f>
        <v>Gold</v>
      </c>
    </row>
    <row r="784" spans="1:26" x14ac:dyDescent="0.2">
      <c r="A784" s="42" t="s">
        <v>336</v>
      </c>
      <c r="B784" s="1" t="str">
        <f>VLOOKUP(A784,Participanti!A:B,2,0)</f>
        <v>M</v>
      </c>
      <c r="C784" s="61">
        <v>14</v>
      </c>
      <c r="D784" s="43">
        <v>16.55</v>
      </c>
      <c r="E784" s="44">
        <v>5.662037037037037E-2</v>
      </c>
      <c r="F784" s="44">
        <v>6.2314814814814816E-2</v>
      </c>
      <c r="G784" s="59">
        <f t="shared" si="140"/>
        <v>5.9467592592592593E-2</v>
      </c>
      <c r="H784" s="45">
        <v>257</v>
      </c>
      <c r="I784" s="11">
        <f t="shared" si="134"/>
        <v>3.5932080116370143E-3</v>
      </c>
      <c r="J784" s="31">
        <f t="shared" si="135"/>
        <v>3.9404761904761907</v>
      </c>
      <c r="K784" s="31">
        <f>IF(J784=0,0,IF(B784="F",VLOOKUP(I784,Barem!$G$2:$H$16,2,1),VLOOKUP(I784,Barem!$G$17:$H$31,2,1)))</f>
        <v>3.75</v>
      </c>
      <c r="L784" s="43">
        <v>3.75</v>
      </c>
      <c r="M784" s="93" t="str">
        <f>VLOOKUP(C784,Barem!K:Q,7,0)</f>
        <v>P</v>
      </c>
      <c r="N784" s="10">
        <f t="shared" si="137"/>
        <v>0.25</v>
      </c>
      <c r="O784" s="10">
        <f t="shared" si="137"/>
        <v>0.25</v>
      </c>
      <c r="P784" s="10">
        <f t="shared" si="137"/>
        <v>0.5</v>
      </c>
      <c r="Q784" s="33">
        <f>IF(B784="M",IF(AND(H784&gt;=200,H784&lt;500,I784&lt;Barem!$M$21),H784/1500,IF(AND(H784&gt;=500,H784&lt;750,I784&lt;Barem!$M$22),H784/1500,IF(AND(H784&gt;=750,H784&lt;1000,I784&lt;Barem!$M$23),H784/1500,IF(AND(H784&gt;=1000,H784&lt;1500,I784&lt;Barem!$M$24),H784/1500,IF(AND(H784&gt;=1500,H784&lt;2000,I784&lt;Barem!$M$25),H784/1500,IF(AND(H784&gt;=2000,H784&lt;3000,I784&lt;Barem!$M$26),H784/1500,IF(AND(H784&gt;=3000,I784&lt;Barem!$M$27),H784/1500,0))))))),IF(AND(H784&gt;=200,H784&lt;500,I784&lt;Barem!$N$21),H784/1500,IF(AND(H784&gt;=500,H784&lt;750,I784&lt;Barem!$N$22),H784/1500,IF(AND(H784&gt;=750,H784&lt;1000,I784&lt;Barem!$N$23),H784/1500,IF(AND(H784&gt;=1000,H784&lt;1500,I784&lt;Barem!$N$24),H784/1500,IF(AND(H784&gt;=1500,H784&lt;2000,I784&lt;Barem!$N$25),H784/1500,IF(AND(H784&gt;=2000,H784&lt;3000,I784&lt;Barem!$N$26),H784/1500,IF(AND(H784&gt;=3000,I784&lt;Barem!$N$27),H784/1500,0))))))))</f>
        <v>0.17133333333333334</v>
      </c>
      <c r="R784" s="19">
        <f>IF(D784&gt;21,VLOOKUP(D784,Barem!$S$1:$T$141,2,1),0)</f>
        <v>0</v>
      </c>
      <c r="S784" s="102">
        <f>IF(D784&lt;1,0,IF(B784="F",VLOOKUP(I784,Barem!$W$2:$Y$13,2,1),VLOOKUP(I784,Barem!$W$14:$Y$25,2,1)))</f>
        <v>0</v>
      </c>
      <c r="T784" s="19">
        <f>VLOOKUP(A784,Participanti!A:C,3,0)</f>
        <v>0</v>
      </c>
      <c r="U784" s="17">
        <f t="shared" si="136"/>
        <v>3.9689523809523806</v>
      </c>
      <c r="V784" s="49"/>
      <c r="W784" s="146" t="s">
        <v>585</v>
      </c>
      <c r="X784" s="104">
        <f t="shared" si="138"/>
        <v>5</v>
      </c>
      <c r="Y784" s="63">
        <f t="shared" si="139"/>
        <v>1</v>
      </c>
      <c r="Z784" s="103" t="str">
        <f>VLOOKUP(A784,Participanti!A:E,5,0)</f>
        <v>Gold</v>
      </c>
    </row>
    <row r="785" spans="1:26" x14ac:dyDescent="0.2">
      <c r="A785" s="42" t="s">
        <v>200</v>
      </c>
      <c r="B785" s="1" t="str">
        <f>VLOOKUP(A785,Participanti!A:B,2,0)</f>
        <v>F</v>
      </c>
      <c r="C785" s="61">
        <v>14</v>
      </c>
      <c r="D785" s="43">
        <v>0</v>
      </c>
      <c r="E785" s="44">
        <v>0</v>
      </c>
      <c r="F785" s="44">
        <v>0</v>
      </c>
      <c r="G785" s="59">
        <v>0</v>
      </c>
      <c r="H785" s="45">
        <v>0</v>
      </c>
      <c r="I785" s="11">
        <v>0</v>
      </c>
      <c r="J785" s="31">
        <v>0</v>
      </c>
      <c r="K785" s="31">
        <v>0</v>
      </c>
      <c r="L785" s="43">
        <v>0</v>
      </c>
      <c r="M785" s="93" t="s">
        <v>516</v>
      </c>
      <c r="N785" s="10">
        <v>0.25</v>
      </c>
      <c r="O785" s="10">
        <v>0.25</v>
      </c>
      <c r="P785" s="10">
        <v>0.25</v>
      </c>
      <c r="Q785" s="33">
        <f>IF(B785="M",IF(AND(H785&gt;=200,H785&lt;500,I785&lt;Barem!$M$21),H785/1500,IF(AND(H785&gt;=500,H785&lt;750,I785&lt;Barem!$M$22),H785/1500,IF(AND(H785&gt;=750,H785&lt;1000,I785&lt;Barem!$M$23),H785/1500,IF(AND(H785&gt;=1000,H785&lt;1500,I785&lt;Barem!$M$24),H785/1500,IF(AND(H785&gt;=1500,H785&lt;2000,I785&lt;Barem!$M$25),H785/1500,IF(AND(H785&gt;=2000,H785&lt;3000,I785&lt;Barem!$M$26),H785/1500,IF(AND(H785&gt;=3000,I785&lt;Barem!$M$27),H785/1500,0))))))),IF(AND(H785&gt;=200,H785&lt;500,I785&lt;Barem!$N$21),H785/1500,IF(AND(H785&gt;=500,H785&lt;750,I785&lt;Barem!$N$22),H785/1500,IF(AND(H785&gt;=750,H785&lt;1000,I785&lt;Barem!$N$23),H785/1500,IF(AND(H785&gt;=1000,H785&lt;1500,I785&lt;Barem!$N$24),H785/1500,IF(AND(H785&gt;=1500,H785&lt;2000,I785&lt;Barem!$N$25),H785/1500,IF(AND(H785&gt;=2000,H785&lt;3000,I785&lt;Barem!$N$26),H785/1500,IF(AND(H785&gt;=3000,I785&lt;Barem!$N$27),H785/1500,0))))))))</f>
        <v>0</v>
      </c>
      <c r="R785" s="19">
        <f>IF(D785&gt;21,VLOOKUP(D785,Barem!$S$1:$T$141,2,1),0)</f>
        <v>0</v>
      </c>
      <c r="S785" s="102">
        <f>IF(D785&lt;1,0,IF(B785="F",VLOOKUP(I785,Barem!$W$2:$Y$13,2,1),VLOOKUP(I785,Barem!$W$14:$Y$25,2,1)))</f>
        <v>0</v>
      </c>
      <c r="T785" s="19">
        <f>VLOOKUP(A785,Participanti!A:C,3,0)</f>
        <v>0</v>
      </c>
      <c r="U785" s="17">
        <v>0.5</v>
      </c>
      <c r="V785" s="49"/>
      <c r="W785" s="146"/>
      <c r="X785" s="104">
        <f t="shared" si="138"/>
        <v>1</v>
      </c>
      <c r="Y785" s="63">
        <f t="shared" si="139"/>
        <v>1</v>
      </c>
      <c r="Z785" s="103" t="str">
        <f>VLOOKUP(A785,Participanti!A:E,5,0)</f>
        <v>Gold</v>
      </c>
    </row>
    <row r="786" spans="1:26" x14ac:dyDescent="0.2">
      <c r="A786" s="42" t="s">
        <v>164</v>
      </c>
      <c r="B786" s="1" t="str">
        <f>VLOOKUP(A786,Participanti!A:B,2,0)</f>
        <v>M</v>
      </c>
      <c r="C786" s="61">
        <v>14</v>
      </c>
      <c r="D786" s="43">
        <v>14</v>
      </c>
      <c r="E786" s="44">
        <v>5.1759259259259262E-2</v>
      </c>
      <c r="F786" s="44">
        <v>5.1793981481481483E-2</v>
      </c>
      <c r="G786" s="59">
        <f t="shared" si="140"/>
        <v>5.1776620370370369E-2</v>
      </c>
      <c r="H786" s="45">
        <v>312</v>
      </c>
      <c r="I786" s="11">
        <f t="shared" si="134"/>
        <v>3.6983300264550262E-3</v>
      </c>
      <c r="J786" s="31">
        <f t="shared" si="135"/>
        <v>3.333333333333333</v>
      </c>
      <c r="K786" s="31">
        <f>IF(J786=0,0,IF(B786="F",VLOOKUP(I786,Barem!$G$2:$H$16,2,1),VLOOKUP(I786,Barem!$G$17:$H$31,2,1)))</f>
        <v>3.5</v>
      </c>
      <c r="L786" s="43">
        <v>4.75</v>
      </c>
      <c r="M786" s="93" t="s">
        <v>82</v>
      </c>
      <c r="N786" s="10">
        <f t="shared" si="137"/>
        <v>0.5</v>
      </c>
      <c r="O786" s="10">
        <f t="shared" si="137"/>
        <v>0.25</v>
      </c>
      <c r="P786" s="10">
        <f t="shared" si="137"/>
        <v>0.25</v>
      </c>
      <c r="Q786" s="33">
        <f>IF(B786="M",IF(AND(H786&gt;=200,H786&lt;500,I786&lt;Barem!$M$21),H786/1500,IF(AND(H786&gt;=500,H786&lt;750,I786&lt;Barem!$M$22),H786/1500,IF(AND(H786&gt;=750,H786&lt;1000,I786&lt;Barem!$M$23),H786/1500,IF(AND(H786&gt;=1000,H786&lt;1500,I786&lt;Barem!$M$24),H786/1500,IF(AND(H786&gt;=1500,H786&lt;2000,I786&lt;Barem!$M$25),H786/1500,IF(AND(H786&gt;=2000,H786&lt;3000,I786&lt;Barem!$M$26),H786/1500,IF(AND(H786&gt;=3000,I786&lt;Barem!$M$27),H786/1500,0))))))),IF(AND(H786&gt;=200,H786&lt;500,I786&lt;Barem!$N$21),H786/1500,IF(AND(H786&gt;=500,H786&lt;750,I786&lt;Barem!$N$22),H786/1500,IF(AND(H786&gt;=750,H786&lt;1000,I786&lt;Barem!$N$23),H786/1500,IF(AND(H786&gt;=1000,H786&lt;1500,I786&lt;Barem!$N$24),H786/1500,IF(AND(H786&gt;=1500,H786&lt;2000,I786&lt;Barem!$N$25),H786/1500,IF(AND(H786&gt;=2000,H786&lt;3000,I786&lt;Barem!$N$26),H786/1500,IF(AND(H786&gt;=3000,I786&lt;Barem!$N$27),H786/1500,0))))))))</f>
        <v>0.20799999999999999</v>
      </c>
      <c r="R786" s="19">
        <f>IF(D786&gt;21,VLOOKUP(D786,Barem!$S$1:$T$141,2,1),0)</f>
        <v>0</v>
      </c>
      <c r="S786" s="102">
        <f>IF(D786&lt;1,0,IF(B786="F",VLOOKUP(I786,Barem!$W$2:$Y$13,2,1),VLOOKUP(I786,Barem!$W$14:$Y$25,2,1)))</f>
        <v>0</v>
      </c>
      <c r="T786" s="19">
        <f>VLOOKUP(A786,Participanti!A:C,3,0)</f>
        <v>0</v>
      </c>
      <c r="U786" s="17">
        <f t="shared" si="136"/>
        <v>3.9371666666666667</v>
      </c>
      <c r="V786" s="49"/>
      <c r="W786" s="146"/>
      <c r="X786" s="104">
        <f t="shared" si="138"/>
        <v>5</v>
      </c>
      <c r="Y786" s="63">
        <f t="shared" si="139"/>
        <v>1</v>
      </c>
      <c r="Z786" s="103" t="str">
        <f>VLOOKUP(A786,Participanti!A:E,5,0)</f>
        <v>Gold</v>
      </c>
    </row>
    <row r="787" spans="1:26" x14ac:dyDescent="0.2">
      <c r="A787" s="42" t="s">
        <v>160</v>
      </c>
      <c r="B787" s="1" t="str">
        <f>VLOOKUP(A787,Participanti!A:B,2,0)</f>
        <v>M</v>
      </c>
      <c r="C787" s="61">
        <v>14</v>
      </c>
      <c r="D787" s="43">
        <v>20.2</v>
      </c>
      <c r="E787" s="44">
        <v>9.0162037037037041E-2</v>
      </c>
      <c r="F787" s="44">
        <v>9.2627314814814815E-2</v>
      </c>
      <c r="G787" s="59">
        <f t="shared" si="140"/>
        <v>9.1394675925925928E-2</v>
      </c>
      <c r="H787" s="45">
        <v>1019</v>
      </c>
      <c r="I787" s="11">
        <f t="shared" si="134"/>
        <v>4.5244889072240564E-3</v>
      </c>
      <c r="J787" s="31">
        <f t="shared" si="135"/>
        <v>4.8095238095238093</v>
      </c>
      <c r="K787" s="31">
        <f>IF(J787=0,0,IF(B787="F",VLOOKUP(I787,Barem!$G$2:$H$16,2,1),VLOOKUP(I787,Barem!$G$17:$H$31,2,1)))</f>
        <v>2</v>
      </c>
      <c r="L787" s="43">
        <v>3.5</v>
      </c>
      <c r="M787" s="93" t="s">
        <v>82</v>
      </c>
      <c r="N787" s="10">
        <f t="shared" si="137"/>
        <v>0.5</v>
      </c>
      <c r="O787" s="10">
        <f t="shared" si="137"/>
        <v>0.25</v>
      </c>
      <c r="P787" s="10">
        <f t="shared" si="137"/>
        <v>0.25</v>
      </c>
      <c r="Q787" s="33">
        <f>IF(B787="M",IF(AND(H787&gt;=200,H787&lt;500,I787&lt;Barem!$M$21),H787/1500,IF(AND(H787&gt;=500,H787&lt;750,I787&lt;Barem!$M$22),H787/1500,IF(AND(H787&gt;=750,H787&lt;1000,I787&lt;Barem!$M$23),H787/1500,IF(AND(H787&gt;=1000,H787&lt;1500,I787&lt;Barem!$M$24),H787/1500,IF(AND(H787&gt;=1500,H787&lt;2000,I787&lt;Barem!$M$25),H787/1500,IF(AND(H787&gt;=2000,H787&lt;3000,I787&lt;Barem!$M$26),H787/1500,IF(AND(H787&gt;=3000,I787&lt;Barem!$M$27),H787/1500,0))))))),IF(AND(H787&gt;=200,H787&lt;500,I787&lt;Barem!$N$21),H787/1500,IF(AND(H787&gt;=500,H787&lt;750,I787&lt;Barem!$N$22),H787/1500,IF(AND(H787&gt;=750,H787&lt;1000,I787&lt;Barem!$N$23),H787/1500,IF(AND(H787&gt;=1000,H787&lt;1500,I787&lt;Barem!$N$24),H787/1500,IF(AND(H787&gt;=1500,H787&lt;2000,I787&lt;Barem!$N$25),H787/1500,IF(AND(H787&gt;=2000,H787&lt;3000,I787&lt;Barem!$N$26),H787/1500,IF(AND(H787&gt;=3000,I787&lt;Barem!$N$27),H787/1500,0))))))))</f>
        <v>0.67933333333333334</v>
      </c>
      <c r="R787" s="19">
        <f>IF(D787&gt;21,VLOOKUP(D787,Barem!$S$1:$T$141,2,1),0)</f>
        <v>0</v>
      </c>
      <c r="S787" s="102">
        <f>IF(D787&lt;1,0,IF(B787="F",VLOOKUP(I787,Barem!$W$2:$Y$13,2,1),VLOOKUP(I787,Barem!$W$14:$Y$25,2,1)))</f>
        <v>0</v>
      </c>
      <c r="T787" s="19">
        <f>VLOOKUP(A787,Participanti!A:C,3,0)</f>
        <v>0</v>
      </c>
      <c r="U787" s="17">
        <f t="shared" si="136"/>
        <v>4.4590952380952382</v>
      </c>
      <c r="V787" s="49"/>
      <c r="W787" s="146"/>
      <c r="X787" s="104">
        <f t="shared" si="138"/>
        <v>5</v>
      </c>
      <c r="Y787" s="63">
        <f t="shared" si="139"/>
        <v>1</v>
      </c>
      <c r="Z787" s="103" t="str">
        <f>VLOOKUP(A787,Participanti!A:E,5,0)</f>
        <v>Gold</v>
      </c>
    </row>
    <row r="788" spans="1:26" x14ac:dyDescent="0.2">
      <c r="A788" s="42" t="s">
        <v>339</v>
      </c>
      <c r="B788" s="1" t="str">
        <f>VLOOKUP(A788,Participanti!A:B,2,0)</f>
        <v>F</v>
      </c>
      <c r="C788" s="61">
        <v>14</v>
      </c>
      <c r="D788" s="43">
        <v>7.15</v>
      </c>
      <c r="E788" s="44">
        <v>2.9212962962962961E-2</v>
      </c>
      <c r="F788" s="44">
        <v>2.9212962962962961E-2</v>
      </c>
      <c r="G788" s="59">
        <f t="shared" si="140"/>
        <v>2.9212962962962961E-2</v>
      </c>
      <c r="H788" s="45">
        <v>15</v>
      </c>
      <c r="I788" s="11">
        <f t="shared" si="134"/>
        <v>4.085729085729085E-3</v>
      </c>
      <c r="J788" s="31">
        <f t="shared" si="135"/>
        <v>1.7875000000000001</v>
      </c>
      <c r="K788" s="31">
        <f>IF(J788=0,0,IF(B788="F",VLOOKUP(I788,Barem!$G$2:$H$16,2,1),VLOOKUP(I788,Barem!$G$17:$H$31,2,1)))</f>
        <v>3.5</v>
      </c>
      <c r="L788" s="43">
        <v>3.5</v>
      </c>
      <c r="M788" s="93" t="s">
        <v>80</v>
      </c>
      <c r="N788" s="10">
        <f t="shared" si="137"/>
        <v>0.25</v>
      </c>
      <c r="O788" s="10">
        <f t="shared" si="137"/>
        <v>0.5</v>
      </c>
      <c r="P788" s="10">
        <f t="shared" si="137"/>
        <v>0.25</v>
      </c>
      <c r="Q788" s="33">
        <f>IF(B788="M",IF(AND(H788&gt;=200,H788&lt;500,I788&lt;Barem!$M$21),H788/1500,IF(AND(H788&gt;=500,H788&lt;750,I788&lt;Barem!$M$22),H788/1500,IF(AND(H788&gt;=750,H788&lt;1000,I788&lt;Barem!$M$23),H788/1500,IF(AND(H788&gt;=1000,H788&lt;1500,I788&lt;Barem!$M$24),H788/1500,IF(AND(H788&gt;=1500,H788&lt;2000,I788&lt;Barem!$M$25),H788/1500,IF(AND(H788&gt;=2000,H788&lt;3000,I788&lt;Barem!$M$26),H788/1500,IF(AND(H788&gt;=3000,I788&lt;Barem!$M$27),H788/1500,0))))))),IF(AND(H788&gt;=200,H788&lt;500,I788&lt;Barem!$N$21),H788/1500,IF(AND(H788&gt;=500,H788&lt;750,I788&lt;Barem!$N$22),H788/1500,IF(AND(H788&gt;=750,H788&lt;1000,I788&lt;Barem!$N$23),H788/1500,IF(AND(H788&gt;=1000,H788&lt;1500,I788&lt;Barem!$N$24),H788/1500,IF(AND(H788&gt;=1500,H788&lt;2000,I788&lt;Barem!$N$25),H788/1500,IF(AND(H788&gt;=2000,H788&lt;3000,I788&lt;Barem!$N$26),H788/1500,IF(AND(H788&gt;=3000,I788&lt;Barem!$N$27),H788/1500,0))))))))</f>
        <v>0</v>
      </c>
      <c r="R788" s="19">
        <f>IF(D788&gt;21,VLOOKUP(D788,Barem!$S$1:$T$141,2,1),0)</f>
        <v>0</v>
      </c>
      <c r="S788" s="102">
        <f>IF(D788&lt;1,0,IF(B788="F",VLOOKUP(I788,Barem!$W$2:$Y$13,2,1),VLOOKUP(I788,Barem!$W$14:$Y$25,2,1)))</f>
        <v>0</v>
      </c>
      <c r="T788" s="19">
        <f>VLOOKUP(A788,Participanti!A:C,3,0)</f>
        <v>0</v>
      </c>
      <c r="U788" s="17">
        <f t="shared" si="136"/>
        <v>3.0718749999999999</v>
      </c>
      <c r="V788" s="49"/>
      <c r="W788" s="146"/>
      <c r="X788" s="104">
        <f t="shared" si="138"/>
        <v>5</v>
      </c>
      <c r="Y788" s="63">
        <f t="shared" si="139"/>
        <v>1</v>
      </c>
      <c r="Z788" s="103" t="str">
        <f>VLOOKUP(A788,Participanti!A:E,5,0)</f>
        <v>Gold</v>
      </c>
    </row>
    <row r="789" spans="1:26" x14ac:dyDescent="0.2">
      <c r="A789" s="42" t="s">
        <v>122</v>
      </c>
      <c r="B789" s="1" t="str">
        <f>VLOOKUP(A789,Participanti!A:B,2,0)</f>
        <v>M</v>
      </c>
      <c r="C789" s="61">
        <v>14</v>
      </c>
      <c r="D789" s="43">
        <v>5.39</v>
      </c>
      <c r="E789" s="44">
        <v>1.5960648148148147E-2</v>
      </c>
      <c r="F789" s="44">
        <v>1.5960648148148147E-2</v>
      </c>
      <c r="G789" s="59">
        <f t="shared" si="140"/>
        <v>1.5960648148148147E-2</v>
      </c>
      <c r="H789" s="45">
        <v>9</v>
      </c>
      <c r="I789" s="11">
        <f t="shared" si="134"/>
        <v>2.9611592111592113E-3</v>
      </c>
      <c r="J789" s="31">
        <f t="shared" si="135"/>
        <v>1.2833333333333332</v>
      </c>
      <c r="K789" s="31">
        <f>IF(J789=0,0,IF(B789="F",VLOOKUP(I789,Barem!$G$2:$H$16,2,1),VLOOKUP(I789,Barem!$G$17:$H$31,2,1)))</f>
        <v>4.75</v>
      </c>
      <c r="L789" s="43">
        <v>3</v>
      </c>
      <c r="M789" s="93" t="s">
        <v>80</v>
      </c>
      <c r="N789" s="10">
        <f t="shared" si="137"/>
        <v>0.25</v>
      </c>
      <c r="O789" s="10">
        <f t="shared" si="137"/>
        <v>0.5</v>
      </c>
      <c r="P789" s="10">
        <f t="shared" si="137"/>
        <v>0.25</v>
      </c>
      <c r="Q789" s="33">
        <f>IF(B789="M",IF(AND(H789&gt;=200,H789&lt;500,I789&lt;Barem!$M$21),H789/1500,IF(AND(H789&gt;=500,H789&lt;750,I789&lt;Barem!$M$22),H789/1500,IF(AND(H789&gt;=750,H789&lt;1000,I789&lt;Barem!$M$23),H789/1500,IF(AND(H789&gt;=1000,H789&lt;1500,I789&lt;Barem!$M$24),H789/1500,IF(AND(H789&gt;=1500,H789&lt;2000,I789&lt;Barem!$M$25),H789/1500,IF(AND(H789&gt;=2000,H789&lt;3000,I789&lt;Barem!$M$26),H789/1500,IF(AND(H789&gt;=3000,I789&lt;Barem!$M$27),H789/1500,0))))))),IF(AND(H789&gt;=200,H789&lt;500,I789&lt;Barem!$N$21),H789/1500,IF(AND(H789&gt;=500,H789&lt;750,I789&lt;Barem!$N$22),H789/1500,IF(AND(H789&gt;=750,H789&lt;1000,I789&lt;Barem!$N$23),H789/1500,IF(AND(H789&gt;=1000,H789&lt;1500,I789&lt;Barem!$N$24),H789/1500,IF(AND(H789&gt;=1500,H789&lt;2000,I789&lt;Barem!$N$25),H789/1500,IF(AND(H789&gt;=2000,H789&lt;3000,I789&lt;Barem!$N$26),H789/1500,IF(AND(H789&gt;=3000,I789&lt;Barem!$N$27),H789/1500,0))))))))</f>
        <v>0</v>
      </c>
      <c r="R789" s="19">
        <f>IF(D789&gt;21,VLOOKUP(D789,Barem!$S$1:$T$141,2,1),0)</f>
        <v>0</v>
      </c>
      <c r="S789" s="102">
        <f>IF(D789&lt;1,0,IF(B789="F",VLOOKUP(I789,Barem!$W$2:$Y$13,2,1),VLOOKUP(I789,Barem!$W$14:$Y$25,2,1)))</f>
        <v>0</v>
      </c>
      <c r="T789" s="19">
        <f>VLOOKUP(A789,Participanti!A:C,3,0)</f>
        <v>0</v>
      </c>
      <c r="U789" s="17">
        <f t="shared" si="136"/>
        <v>3.4458333333333333</v>
      </c>
      <c r="V789" s="49"/>
      <c r="W789" s="146"/>
      <c r="X789" s="104">
        <f t="shared" si="138"/>
        <v>5</v>
      </c>
      <c r="Y789" s="63">
        <f t="shared" si="139"/>
        <v>1</v>
      </c>
      <c r="Z789" s="103" t="str">
        <f>VLOOKUP(A789,Participanti!A:E,5,0)</f>
        <v>Gold</v>
      </c>
    </row>
    <row r="790" spans="1:26" x14ac:dyDescent="0.2">
      <c r="A790" s="42" t="s">
        <v>394</v>
      </c>
      <c r="B790" s="1" t="str">
        <f>VLOOKUP(A790,Participanti!A:B,2,0)</f>
        <v>F</v>
      </c>
      <c r="C790" s="61">
        <v>14</v>
      </c>
      <c r="D790" s="43">
        <v>14.02</v>
      </c>
      <c r="E790" s="44">
        <v>5.9745370370370372E-2</v>
      </c>
      <c r="F790" s="44">
        <v>9.8009259259259254E-2</v>
      </c>
      <c r="G790" s="59">
        <f t="shared" si="140"/>
        <v>7.8877314814814817E-2</v>
      </c>
      <c r="H790" s="45">
        <v>49</v>
      </c>
      <c r="I790" s="11">
        <f t="shared" si="134"/>
        <v>5.6260566914989171E-3</v>
      </c>
      <c r="J790" s="31">
        <f t="shared" si="135"/>
        <v>3.5049999999999999</v>
      </c>
      <c r="K790" s="31">
        <f>IF(J790=0,0,IF(B790="F",VLOOKUP(I790,Barem!$G$2:$H$16,2,1),VLOOKUP(I790,Barem!$G$17:$H$31,2,1)))</f>
        <v>0.5</v>
      </c>
      <c r="L790" s="43">
        <v>3.25</v>
      </c>
      <c r="M790" s="93" t="str">
        <f>VLOOKUP(C790,Barem!K:Q,7,0)</f>
        <v>P</v>
      </c>
      <c r="N790" s="10">
        <f t="shared" si="137"/>
        <v>0.25</v>
      </c>
      <c r="O790" s="10">
        <f t="shared" si="137"/>
        <v>0.25</v>
      </c>
      <c r="P790" s="10">
        <f t="shared" si="137"/>
        <v>0.5</v>
      </c>
      <c r="Q790" s="33">
        <f>IF(B790="M",IF(AND(H790&gt;=200,H790&lt;500,I790&lt;Barem!$M$21),H790/1500,IF(AND(H790&gt;=500,H790&lt;750,I790&lt;Barem!$M$22),H790/1500,IF(AND(H790&gt;=750,H790&lt;1000,I790&lt;Barem!$M$23),H790/1500,IF(AND(H790&gt;=1000,H790&lt;1500,I790&lt;Barem!$M$24),H790/1500,IF(AND(H790&gt;=1500,H790&lt;2000,I790&lt;Barem!$M$25),H790/1500,IF(AND(H790&gt;=2000,H790&lt;3000,I790&lt;Barem!$M$26),H790/1500,IF(AND(H790&gt;=3000,I790&lt;Barem!$M$27),H790/1500,0))))))),IF(AND(H790&gt;=200,H790&lt;500,I790&lt;Barem!$N$21),H790/1500,IF(AND(H790&gt;=500,H790&lt;750,I790&lt;Barem!$N$22),H790/1500,IF(AND(H790&gt;=750,H790&lt;1000,I790&lt;Barem!$N$23),H790/1500,IF(AND(H790&gt;=1000,H790&lt;1500,I790&lt;Barem!$N$24),H790/1500,IF(AND(H790&gt;=1500,H790&lt;2000,I790&lt;Barem!$N$25),H790/1500,IF(AND(H790&gt;=2000,H790&lt;3000,I790&lt;Barem!$N$26),H790/1500,IF(AND(H790&gt;=3000,I790&lt;Barem!$N$27),H790/1500,0))))))))</f>
        <v>0</v>
      </c>
      <c r="R790" s="19">
        <f>IF(D790&gt;21,VLOOKUP(D790,Barem!$S$1:$T$141,2,1),0)</f>
        <v>0</v>
      </c>
      <c r="S790" s="102">
        <f>IF(D790&lt;1,0,IF(B790="F",VLOOKUP(I790,Barem!$W$2:$Y$13,2,1),VLOOKUP(I790,Barem!$W$14:$Y$25,2,1)))</f>
        <v>0</v>
      </c>
      <c r="T790" s="19">
        <f>VLOOKUP(A790,Participanti!A:C,3,0)</f>
        <v>0</v>
      </c>
      <c r="U790" s="17">
        <f t="shared" si="136"/>
        <v>2.6262499999999998</v>
      </c>
      <c r="V790" s="49"/>
      <c r="W790" s="146"/>
      <c r="X790" s="104">
        <f t="shared" si="138"/>
        <v>5</v>
      </c>
      <c r="Y790" s="63">
        <f t="shared" si="139"/>
        <v>1</v>
      </c>
      <c r="Z790" s="103" t="str">
        <f>VLOOKUP(A790,Participanti!A:E,5,0)</f>
        <v>Gold</v>
      </c>
    </row>
    <row r="791" spans="1:26" x14ac:dyDescent="0.2">
      <c r="A791" s="42" t="s">
        <v>335</v>
      </c>
      <c r="B791" s="1" t="str">
        <f>VLOOKUP(A791,Participanti!A:B,2,0)</f>
        <v>F</v>
      </c>
      <c r="C791" s="61">
        <v>14</v>
      </c>
      <c r="D791" s="43">
        <v>9.68</v>
      </c>
      <c r="E791" s="44">
        <v>4.3703703703703703E-2</v>
      </c>
      <c r="F791" s="44">
        <v>4.6805555555555559E-2</v>
      </c>
      <c r="G791" s="59">
        <f t="shared" si="140"/>
        <v>4.5254629629629631E-2</v>
      </c>
      <c r="H791" s="45">
        <v>27</v>
      </c>
      <c r="I791" s="11">
        <f t="shared" si="134"/>
        <v>4.6750650443832262E-3</v>
      </c>
      <c r="J791" s="31">
        <f t="shared" si="135"/>
        <v>2.42</v>
      </c>
      <c r="K791" s="31">
        <f>IF(J791=0,0,IF(B791="F",VLOOKUP(I791,Barem!$G$2:$H$16,2,1),VLOOKUP(I791,Barem!$G$17:$H$31,2,1)))</f>
        <v>2.5</v>
      </c>
      <c r="L791" s="43">
        <v>2</v>
      </c>
      <c r="M791" s="93" t="s">
        <v>82</v>
      </c>
      <c r="N791" s="10">
        <f t="shared" si="137"/>
        <v>0.5</v>
      </c>
      <c r="O791" s="10">
        <f t="shared" si="137"/>
        <v>0.25</v>
      </c>
      <c r="P791" s="10">
        <f t="shared" si="137"/>
        <v>0.25</v>
      </c>
      <c r="Q791" s="33">
        <f>IF(B791="M",IF(AND(H791&gt;=200,H791&lt;500,I791&lt;Barem!$M$21),H791/1500,IF(AND(H791&gt;=500,H791&lt;750,I791&lt;Barem!$M$22),H791/1500,IF(AND(H791&gt;=750,H791&lt;1000,I791&lt;Barem!$M$23),H791/1500,IF(AND(H791&gt;=1000,H791&lt;1500,I791&lt;Barem!$M$24),H791/1500,IF(AND(H791&gt;=1500,H791&lt;2000,I791&lt;Barem!$M$25),H791/1500,IF(AND(H791&gt;=2000,H791&lt;3000,I791&lt;Barem!$M$26),H791/1500,IF(AND(H791&gt;=3000,I791&lt;Barem!$M$27),H791/1500,0))))))),IF(AND(H791&gt;=200,H791&lt;500,I791&lt;Barem!$N$21),H791/1500,IF(AND(H791&gt;=500,H791&lt;750,I791&lt;Barem!$N$22),H791/1500,IF(AND(H791&gt;=750,H791&lt;1000,I791&lt;Barem!$N$23),H791/1500,IF(AND(H791&gt;=1000,H791&lt;1500,I791&lt;Barem!$N$24),H791/1500,IF(AND(H791&gt;=1500,H791&lt;2000,I791&lt;Barem!$N$25),H791/1500,IF(AND(H791&gt;=2000,H791&lt;3000,I791&lt;Barem!$N$26),H791/1500,IF(AND(H791&gt;=3000,I791&lt;Barem!$N$27),H791/1500,0))))))))</f>
        <v>0</v>
      </c>
      <c r="R791" s="19">
        <f>IF(D791&gt;21,VLOOKUP(D791,Barem!$S$1:$T$141,2,1),0)</f>
        <v>0</v>
      </c>
      <c r="S791" s="102">
        <f>IF(D791&lt;1,0,IF(B791="F",VLOOKUP(I791,Barem!$W$2:$Y$13,2,1),VLOOKUP(I791,Barem!$W$14:$Y$25,2,1)))</f>
        <v>0</v>
      </c>
      <c r="T791" s="19">
        <f>VLOOKUP(A791,Participanti!A:C,3,0)</f>
        <v>0.4</v>
      </c>
      <c r="U791" s="17">
        <f t="shared" si="136"/>
        <v>2.7349999999999999</v>
      </c>
      <c r="V791" s="49"/>
      <c r="W791" s="146"/>
      <c r="X791" s="104">
        <f t="shared" si="138"/>
        <v>5</v>
      </c>
      <c r="Y791" s="63">
        <f t="shared" si="139"/>
        <v>1</v>
      </c>
      <c r="Z791" s="103" t="str">
        <f>VLOOKUP(A791,Participanti!A:E,5,0)</f>
        <v>Gold</v>
      </c>
    </row>
    <row r="792" spans="1:26" x14ac:dyDescent="0.2">
      <c r="A792" s="42" t="s">
        <v>193</v>
      </c>
      <c r="B792" s="1" t="str">
        <f>VLOOKUP(A792,Participanti!A:B,2,0)</f>
        <v>M</v>
      </c>
      <c r="C792" s="61">
        <v>14</v>
      </c>
      <c r="D792" s="43">
        <v>10.039999999999999</v>
      </c>
      <c r="E792" s="44">
        <v>3.1134259259259261E-2</v>
      </c>
      <c r="F792" s="44">
        <v>3.1134259259259261E-2</v>
      </c>
      <c r="G792" s="59">
        <f t="shared" si="140"/>
        <v>3.1134259259259261E-2</v>
      </c>
      <c r="H792" s="45">
        <v>16</v>
      </c>
      <c r="I792" s="11">
        <f t="shared" si="134"/>
        <v>3.1010218385716399E-3</v>
      </c>
      <c r="J792" s="31">
        <f t="shared" si="135"/>
        <v>2.39047619047619</v>
      </c>
      <c r="K792" s="31">
        <f>IF(J792=0,0,IF(B792="F",VLOOKUP(I792,Barem!$G$2:$H$16,2,1),VLOOKUP(I792,Barem!$G$17:$H$31,2,1)))</f>
        <v>4.5</v>
      </c>
      <c r="L792" s="43">
        <v>5</v>
      </c>
      <c r="M792" s="93" t="s">
        <v>80</v>
      </c>
      <c r="N792" s="10">
        <f t="shared" si="137"/>
        <v>0.25</v>
      </c>
      <c r="O792" s="10">
        <f t="shared" si="137"/>
        <v>0.5</v>
      </c>
      <c r="P792" s="10">
        <f t="shared" si="137"/>
        <v>0.25</v>
      </c>
      <c r="Q792" s="33">
        <f>IF(B792="M",IF(AND(H792&gt;=200,H792&lt;500,I792&lt;Barem!$M$21),H792/1500,IF(AND(H792&gt;=500,H792&lt;750,I792&lt;Barem!$M$22),H792/1500,IF(AND(H792&gt;=750,H792&lt;1000,I792&lt;Barem!$M$23),H792/1500,IF(AND(H792&gt;=1000,H792&lt;1500,I792&lt;Barem!$M$24),H792/1500,IF(AND(H792&gt;=1500,H792&lt;2000,I792&lt;Barem!$M$25),H792/1500,IF(AND(H792&gt;=2000,H792&lt;3000,I792&lt;Barem!$M$26),H792/1500,IF(AND(H792&gt;=3000,I792&lt;Barem!$M$27),H792/1500,0))))))),IF(AND(H792&gt;=200,H792&lt;500,I792&lt;Barem!$N$21),H792/1500,IF(AND(H792&gt;=500,H792&lt;750,I792&lt;Barem!$N$22),H792/1500,IF(AND(H792&gt;=750,H792&lt;1000,I792&lt;Barem!$N$23),H792/1500,IF(AND(H792&gt;=1000,H792&lt;1500,I792&lt;Barem!$N$24),H792/1500,IF(AND(H792&gt;=1500,H792&lt;2000,I792&lt;Barem!$N$25),H792/1500,IF(AND(H792&gt;=2000,H792&lt;3000,I792&lt;Barem!$N$26),H792/1500,IF(AND(H792&gt;=3000,I792&lt;Barem!$N$27),H792/1500,0))))))))</f>
        <v>0</v>
      </c>
      <c r="R792" s="19">
        <f>IF(D792&gt;21,VLOOKUP(D792,Barem!$S$1:$T$141,2,1),0)</f>
        <v>0</v>
      </c>
      <c r="S792" s="102">
        <f>IF(D792&lt;1,0,IF(B792="F",VLOOKUP(I792,Barem!$W$2:$Y$13,2,1),VLOOKUP(I792,Barem!$W$14:$Y$25,2,1)))</f>
        <v>0</v>
      </c>
      <c r="T792" s="19">
        <f>VLOOKUP(A792,Participanti!A:C,3,0)</f>
        <v>0</v>
      </c>
      <c r="U792" s="17">
        <f t="shared" si="136"/>
        <v>4.0976190476190473</v>
      </c>
      <c r="V792" s="49"/>
      <c r="W792" s="146"/>
      <c r="X792" s="104">
        <f t="shared" si="138"/>
        <v>5</v>
      </c>
      <c r="Y792" s="63">
        <f t="shared" si="139"/>
        <v>1</v>
      </c>
      <c r="Z792" s="103" t="str">
        <f>VLOOKUP(A792,Participanti!A:E,5,0)</f>
        <v>Gold</v>
      </c>
    </row>
    <row r="793" spans="1:26" x14ac:dyDescent="0.2">
      <c r="A793" s="231" t="s">
        <v>58</v>
      </c>
      <c r="B793" s="1" t="str">
        <f>VLOOKUP(A793,Participanti!A:B,2,0)</f>
        <v>M</v>
      </c>
      <c r="C793" s="61">
        <v>14</v>
      </c>
      <c r="D793" s="232">
        <v>30.03</v>
      </c>
      <c r="E793" s="233">
        <v>9.2719907407407404E-2</v>
      </c>
      <c r="F793" s="233">
        <v>9.2719907407407404E-2</v>
      </c>
      <c r="G793" s="59">
        <f t="shared" si="140"/>
        <v>9.2719907407407404E-2</v>
      </c>
      <c r="H793" s="234">
        <v>113</v>
      </c>
      <c r="I793" s="11">
        <f t="shared" si="134"/>
        <v>3.0875760042426707E-3</v>
      </c>
      <c r="J793" s="31">
        <f t="shared" si="135"/>
        <v>5</v>
      </c>
      <c r="K793" s="31">
        <f>IF(J793=0,0,IF(B793="F",VLOOKUP(I793,Barem!$G$2:$H$16,2,1),VLOOKUP(I793,Barem!$G$17:$H$31,2,1)))</f>
        <v>4.5</v>
      </c>
      <c r="L793" s="43">
        <v>4.25</v>
      </c>
      <c r="M793" s="93" t="s">
        <v>80</v>
      </c>
      <c r="N793" s="10">
        <f t="shared" si="137"/>
        <v>0.25</v>
      </c>
      <c r="O793" s="10">
        <f t="shared" si="137"/>
        <v>0.5</v>
      </c>
      <c r="P793" s="10">
        <f t="shared" si="137"/>
        <v>0.25</v>
      </c>
      <c r="Q793" s="33">
        <f>IF(B793="M",IF(AND(H793&gt;=200,H793&lt;500,I793&lt;Barem!$M$21),H793/1500,IF(AND(H793&gt;=500,H793&lt;750,I793&lt;Barem!$M$22),H793/1500,IF(AND(H793&gt;=750,H793&lt;1000,I793&lt;Barem!$M$23),H793/1500,IF(AND(H793&gt;=1000,H793&lt;1500,I793&lt;Barem!$M$24),H793/1500,IF(AND(H793&gt;=1500,H793&lt;2000,I793&lt;Barem!$M$25),H793/1500,IF(AND(H793&gt;=2000,H793&lt;3000,I793&lt;Barem!$M$26),H793/1500,IF(AND(H793&gt;=3000,I793&lt;Barem!$M$27),H793/1500,0))))))),IF(AND(H793&gt;=200,H793&lt;500,I793&lt;Barem!$N$21),H793/1500,IF(AND(H793&gt;=500,H793&lt;750,I793&lt;Barem!$N$22),H793/1500,IF(AND(H793&gt;=750,H793&lt;1000,I793&lt;Barem!$N$23),H793/1500,IF(AND(H793&gt;=1000,H793&lt;1500,I793&lt;Barem!$N$24),H793/1500,IF(AND(H793&gt;=1500,H793&lt;2000,I793&lt;Barem!$N$25),H793/1500,IF(AND(H793&gt;=2000,H793&lt;3000,I793&lt;Barem!$N$26),H793/1500,IF(AND(H793&gt;=3000,I793&lt;Barem!$N$27),H793/1500,0))))))))</f>
        <v>0</v>
      </c>
      <c r="R793" s="19">
        <f>IF(D793&gt;21,VLOOKUP(D793,Barem!$S$1:$T$141,2,1),0)</f>
        <v>0.4</v>
      </c>
      <c r="S793" s="102">
        <f>IF(D793&lt;1,0,IF(B793="F",VLOOKUP(I793,Barem!$W$2:$Y$13,2,1),VLOOKUP(I793,Barem!$W$14:$Y$25,2,1)))</f>
        <v>0</v>
      </c>
      <c r="T793" s="19">
        <f>VLOOKUP(A793,Participanti!A:C,3,0)</f>
        <v>0</v>
      </c>
      <c r="U793" s="17">
        <f t="shared" si="136"/>
        <v>4.9625000000000004</v>
      </c>
      <c r="V793" s="49"/>
      <c r="W793" s="146"/>
      <c r="X793" s="104">
        <f t="shared" si="138"/>
        <v>4</v>
      </c>
      <c r="Y793" s="63">
        <f t="shared" si="139"/>
        <v>1</v>
      </c>
      <c r="Z793" s="103" t="str">
        <f>VLOOKUP(A793,Participanti!A:E,5,0)</f>
        <v>Bronze</v>
      </c>
    </row>
    <row r="794" spans="1:26" x14ac:dyDescent="0.2">
      <c r="A794" s="231" t="s">
        <v>399</v>
      </c>
      <c r="B794" s="1" t="str">
        <f>VLOOKUP(A794,Participanti!A:B,2,0)</f>
        <v>M</v>
      </c>
      <c r="C794" s="61">
        <v>14</v>
      </c>
      <c r="D794" s="232">
        <v>9.49</v>
      </c>
      <c r="E794" s="233">
        <v>3.5671296296296298E-2</v>
      </c>
      <c r="F794" s="233">
        <v>3.5671296296296298E-2</v>
      </c>
      <c r="G794" s="59">
        <f t="shared" si="140"/>
        <v>3.5671296296296298E-2</v>
      </c>
      <c r="H794" s="234">
        <v>13</v>
      </c>
      <c r="I794" s="11">
        <f t="shared" si="134"/>
        <v>3.7588299574600947E-3</v>
      </c>
      <c r="J794" s="31">
        <f t="shared" si="135"/>
        <v>2.2595238095238095</v>
      </c>
      <c r="K794" s="31">
        <f>IF(J794=0,0,IF(B794="F",VLOOKUP(I794,Barem!$G$2:$H$16,2,1),VLOOKUP(I794,Barem!$G$17:$H$31,2,1)))</f>
        <v>3.5</v>
      </c>
      <c r="L794" s="43">
        <v>2.5</v>
      </c>
      <c r="M794" s="93" t="s">
        <v>83</v>
      </c>
      <c r="N794" s="10">
        <f t="shared" si="137"/>
        <v>0.25</v>
      </c>
      <c r="O794" s="10">
        <f t="shared" si="137"/>
        <v>0.25</v>
      </c>
      <c r="P794" s="10">
        <f t="shared" si="137"/>
        <v>0.5</v>
      </c>
      <c r="Q794" s="33">
        <f>IF(B794="M",IF(AND(H794&gt;=200,H794&lt;500,I794&lt;Barem!$M$21),H794/1500,IF(AND(H794&gt;=500,H794&lt;750,I794&lt;Barem!$M$22),H794/1500,IF(AND(H794&gt;=750,H794&lt;1000,I794&lt;Barem!$M$23),H794/1500,IF(AND(H794&gt;=1000,H794&lt;1500,I794&lt;Barem!$M$24),H794/1500,IF(AND(H794&gt;=1500,H794&lt;2000,I794&lt;Barem!$M$25),H794/1500,IF(AND(H794&gt;=2000,H794&lt;3000,I794&lt;Barem!$M$26),H794/1500,IF(AND(H794&gt;=3000,I794&lt;Barem!$M$27),H794/1500,0))))))),IF(AND(H794&gt;=200,H794&lt;500,I794&lt;Barem!$N$21),H794/1500,IF(AND(H794&gt;=500,H794&lt;750,I794&lt;Barem!$N$22),H794/1500,IF(AND(H794&gt;=750,H794&lt;1000,I794&lt;Barem!$N$23),H794/1500,IF(AND(H794&gt;=1000,H794&lt;1500,I794&lt;Barem!$N$24),H794/1500,IF(AND(H794&gt;=1500,H794&lt;2000,I794&lt;Barem!$N$25),H794/1500,IF(AND(H794&gt;=2000,H794&lt;3000,I794&lt;Barem!$N$26),H794/1500,IF(AND(H794&gt;=3000,I794&lt;Barem!$N$27),H794/1500,0))))))))</f>
        <v>0</v>
      </c>
      <c r="R794" s="19">
        <f>IF(D794&gt;21,VLOOKUP(D794,Barem!$S$1:$T$141,2,1),0)</f>
        <v>0</v>
      </c>
      <c r="S794" s="102">
        <f>IF(D794&lt;1,0,IF(B794="F",VLOOKUP(I794,Barem!$W$2:$Y$13,2,1),VLOOKUP(I794,Barem!$W$14:$Y$25,2,1)))</f>
        <v>0</v>
      </c>
      <c r="T794" s="19">
        <f>VLOOKUP(A794,Participanti!A:C,3,0)</f>
        <v>0.4</v>
      </c>
      <c r="U794" s="17">
        <f t="shared" si="136"/>
        <v>3.0898809523809523</v>
      </c>
      <c r="V794" s="49"/>
      <c r="W794" s="146"/>
      <c r="X794" s="104">
        <f t="shared" si="138"/>
        <v>5</v>
      </c>
      <c r="Y794" s="63">
        <f t="shared" si="139"/>
        <v>1</v>
      </c>
      <c r="Z794" s="103" t="str">
        <f>VLOOKUP(A794,Participanti!A:E,5,0)</f>
        <v>Bronze</v>
      </c>
    </row>
    <row r="795" spans="1:26" x14ac:dyDescent="0.2">
      <c r="A795" s="231" t="s">
        <v>475</v>
      </c>
      <c r="B795" s="1" t="str">
        <f>VLOOKUP(A795,Participanti!A:B,2,0)</f>
        <v>F</v>
      </c>
      <c r="C795" s="61">
        <v>14</v>
      </c>
      <c r="D795" s="232">
        <v>15</v>
      </c>
      <c r="E795" s="233">
        <v>4.7974537037037038E-2</v>
      </c>
      <c r="F795" s="233">
        <v>5.1944444444444446E-2</v>
      </c>
      <c r="G795" s="59">
        <f t="shared" si="140"/>
        <v>4.9959490740740742E-2</v>
      </c>
      <c r="H795" s="234">
        <v>10</v>
      </c>
      <c r="I795" s="11">
        <f t="shared" ref="I795:I858" si="141">G795/D795</f>
        <v>3.3306327160493826E-3</v>
      </c>
      <c r="J795" s="31">
        <f t="shared" ref="J795:J858" si="142">IF(B795="F",IF(D795&lt;2.5,0,IF(D795&gt;19.99,5,D795/4)),IF(D795&lt;3,0, IF(D795&gt;20.99,5,D795/4.2)))</f>
        <v>3.75</v>
      </c>
      <c r="K795" s="31">
        <f>IF(J795=0,0,IF(B795="F",VLOOKUP(I795,Barem!$G$2:$H$16,2,1),VLOOKUP(I795,Barem!$G$17:$H$31,2,1)))</f>
        <v>4.5</v>
      </c>
      <c r="L795" s="43">
        <v>2</v>
      </c>
      <c r="M795" s="93" t="s">
        <v>82</v>
      </c>
      <c r="N795" s="10">
        <f t="shared" si="137"/>
        <v>0.5</v>
      </c>
      <c r="O795" s="10">
        <f t="shared" si="137"/>
        <v>0.25</v>
      </c>
      <c r="P795" s="10">
        <f t="shared" si="137"/>
        <v>0.25</v>
      </c>
      <c r="Q795" s="33">
        <f>IF(B795="M",IF(AND(H795&gt;=200,H795&lt;500,I795&lt;Barem!$M$21),H795/1500,IF(AND(H795&gt;=500,H795&lt;750,I795&lt;Barem!$M$22),H795/1500,IF(AND(H795&gt;=750,H795&lt;1000,I795&lt;Barem!$M$23),H795/1500,IF(AND(H795&gt;=1000,H795&lt;1500,I795&lt;Barem!$M$24),H795/1500,IF(AND(H795&gt;=1500,H795&lt;2000,I795&lt;Barem!$M$25),H795/1500,IF(AND(H795&gt;=2000,H795&lt;3000,I795&lt;Barem!$M$26),H795/1500,IF(AND(H795&gt;=3000,I795&lt;Barem!$M$27),H795/1500,0))))))),IF(AND(H795&gt;=200,H795&lt;500,I795&lt;Barem!$N$21),H795/1500,IF(AND(H795&gt;=500,H795&lt;750,I795&lt;Barem!$N$22),H795/1500,IF(AND(H795&gt;=750,H795&lt;1000,I795&lt;Barem!$N$23),H795/1500,IF(AND(H795&gt;=1000,H795&lt;1500,I795&lt;Barem!$N$24),H795/1500,IF(AND(H795&gt;=1500,H795&lt;2000,I795&lt;Barem!$N$25),H795/1500,IF(AND(H795&gt;=2000,H795&lt;3000,I795&lt;Barem!$N$26),H795/1500,IF(AND(H795&gt;=3000,I795&lt;Barem!$N$27),H795/1500,0))))))))</f>
        <v>0</v>
      </c>
      <c r="R795" s="19">
        <f>IF(D795&gt;21,VLOOKUP(D795,Barem!$S$1:$T$141,2,1),0)</f>
        <v>0</v>
      </c>
      <c r="S795" s="102">
        <f>IF(D795&lt;1,0,IF(B795="F",VLOOKUP(I795,Barem!$W$2:$Y$13,2,1),VLOOKUP(I795,Barem!$W$14:$Y$25,2,1)))</f>
        <v>0</v>
      </c>
      <c r="T795" s="19">
        <f>VLOOKUP(A795,Participanti!A:C,3,0)</f>
        <v>0</v>
      </c>
      <c r="U795" s="17">
        <f t="shared" ref="U795:U858" si="143">IF(H795&lt;0,0,J795*N795+K795*O795+L795*P795+Q795+R795+S795+T795)</f>
        <v>3.5</v>
      </c>
      <c r="V795" s="49"/>
      <c r="W795" s="146"/>
      <c r="X795" s="104">
        <f t="shared" si="138"/>
        <v>5</v>
      </c>
      <c r="Y795" s="63">
        <f t="shared" si="139"/>
        <v>1</v>
      </c>
      <c r="Z795" s="103" t="str">
        <f>VLOOKUP(A795,Participanti!A:E,5,0)</f>
        <v>Bronze</v>
      </c>
    </row>
    <row r="796" spans="1:26" x14ac:dyDescent="0.2">
      <c r="A796" s="231" t="s">
        <v>518</v>
      </c>
      <c r="B796" s="1" t="str">
        <f>VLOOKUP(A796,Participanti!A:B,2,0)</f>
        <v>M</v>
      </c>
      <c r="C796" s="61">
        <v>14</v>
      </c>
      <c r="D796" s="232">
        <v>5</v>
      </c>
      <c r="E796" s="233">
        <v>1.6307870370370372E-2</v>
      </c>
      <c r="F796" s="233">
        <v>1.6307870370370372E-2</v>
      </c>
      <c r="G796" s="59">
        <f t="shared" si="140"/>
        <v>1.6307870370370372E-2</v>
      </c>
      <c r="H796" s="234">
        <v>0</v>
      </c>
      <c r="I796" s="11">
        <f t="shared" si="141"/>
        <v>3.2615740740740743E-3</v>
      </c>
      <c r="J796" s="31">
        <f t="shared" si="142"/>
        <v>1.1904761904761905</v>
      </c>
      <c r="K796" s="31">
        <f>IF(J796=0,0,IF(B796="F",VLOOKUP(I796,Barem!$G$2:$H$16,2,1),VLOOKUP(I796,Barem!$G$17:$H$31,2,1)))</f>
        <v>4.25</v>
      </c>
      <c r="L796" s="43">
        <v>1.75</v>
      </c>
      <c r="M796" s="93" t="s">
        <v>83</v>
      </c>
      <c r="N796" s="10">
        <f t="shared" si="137"/>
        <v>0.25</v>
      </c>
      <c r="O796" s="10">
        <f t="shared" si="137"/>
        <v>0.25</v>
      </c>
      <c r="P796" s="10">
        <f t="shared" si="137"/>
        <v>0.5</v>
      </c>
      <c r="Q796" s="33">
        <f>IF(B796="M",IF(AND(H796&gt;=200,H796&lt;500,I796&lt;Barem!$M$21),H796/1500,IF(AND(H796&gt;=500,H796&lt;750,I796&lt;Barem!$M$22),H796/1500,IF(AND(H796&gt;=750,H796&lt;1000,I796&lt;Barem!$M$23),H796/1500,IF(AND(H796&gt;=1000,H796&lt;1500,I796&lt;Barem!$M$24),H796/1500,IF(AND(H796&gt;=1500,H796&lt;2000,I796&lt;Barem!$M$25),H796/1500,IF(AND(H796&gt;=2000,H796&lt;3000,I796&lt;Barem!$M$26),H796/1500,IF(AND(H796&gt;=3000,I796&lt;Barem!$M$27),H796/1500,0))))))),IF(AND(H796&gt;=200,H796&lt;500,I796&lt;Barem!$N$21),H796/1500,IF(AND(H796&gt;=500,H796&lt;750,I796&lt;Barem!$N$22),H796/1500,IF(AND(H796&gt;=750,H796&lt;1000,I796&lt;Barem!$N$23),H796/1500,IF(AND(H796&gt;=1000,H796&lt;1500,I796&lt;Barem!$N$24),H796/1500,IF(AND(H796&gt;=1500,H796&lt;2000,I796&lt;Barem!$N$25),H796/1500,IF(AND(H796&gt;=2000,H796&lt;3000,I796&lt;Barem!$N$26),H796/1500,IF(AND(H796&gt;=3000,I796&lt;Barem!$N$27),H796/1500,0))))))))</f>
        <v>0</v>
      </c>
      <c r="R796" s="19">
        <f>IF(D796&gt;21,VLOOKUP(D796,Barem!$S$1:$T$141,2,1),0)</f>
        <v>0</v>
      </c>
      <c r="S796" s="102">
        <f>IF(D796&lt;1,0,IF(B796="F",VLOOKUP(I796,Barem!$W$2:$Y$13,2,1),VLOOKUP(I796,Barem!$W$14:$Y$25,2,1)))</f>
        <v>0</v>
      </c>
      <c r="T796" s="19">
        <f>VLOOKUP(A796,Participanti!A:C,3,0)</f>
        <v>0</v>
      </c>
      <c r="U796" s="17">
        <f t="shared" si="143"/>
        <v>2.2351190476190474</v>
      </c>
      <c r="V796" s="49"/>
      <c r="W796" s="146"/>
      <c r="X796" s="104">
        <f t="shared" si="138"/>
        <v>5</v>
      </c>
      <c r="Y796" s="63">
        <f t="shared" si="139"/>
        <v>1</v>
      </c>
      <c r="Z796" s="103" t="str">
        <f>VLOOKUP(A796,Participanti!A:E,5,0)</f>
        <v>Bronze</v>
      </c>
    </row>
    <row r="797" spans="1:26" x14ac:dyDescent="0.2">
      <c r="A797" s="231" t="s">
        <v>173</v>
      </c>
      <c r="B797" s="1" t="str">
        <f>VLOOKUP(A797,Participanti!A:B,2,0)</f>
        <v>M</v>
      </c>
      <c r="C797" s="61">
        <v>14</v>
      </c>
      <c r="D797" s="232">
        <v>16.39</v>
      </c>
      <c r="E797" s="233">
        <v>5.6562500000000002E-2</v>
      </c>
      <c r="F797" s="233">
        <v>6.2245370370370368E-2</v>
      </c>
      <c r="G797" s="59">
        <f t="shared" si="140"/>
        <v>5.9403935185185185E-2</v>
      </c>
      <c r="H797" s="234">
        <v>255</v>
      </c>
      <c r="I797" s="11">
        <f t="shared" si="141"/>
        <v>3.6244011705421101E-3</v>
      </c>
      <c r="J797" s="31">
        <f t="shared" si="142"/>
        <v>3.9023809523809523</v>
      </c>
      <c r="K797" s="31">
        <f>IF(J797=0,0,IF(B797="F",VLOOKUP(I797,Barem!$G$2:$H$16,2,1),VLOOKUP(I797,Barem!$G$17:$H$31,2,1)))</f>
        <v>3.75</v>
      </c>
      <c r="L797" s="43">
        <v>2.75</v>
      </c>
      <c r="M797" s="93" t="s">
        <v>83</v>
      </c>
      <c r="N797" s="10">
        <f t="shared" si="137"/>
        <v>0.25</v>
      </c>
      <c r="O797" s="10">
        <f t="shared" si="137"/>
        <v>0.25</v>
      </c>
      <c r="P797" s="10">
        <f t="shared" si="137"/>
        <v>0.5</v>
      </c>
      <c r="Q797" s="33">
        <f>IF(B797="M",IF(AND(H797&gt;=200,H797&lt;500,I797&lt;Barem!$M$21),H797/1500,IF(AND(H797&gt;=500,H797&lt;750,I797&lt;Barem!$M$22),H797/1500,IF(AND(H797&gt;=750,H797&lt;1000,I797&lt;Barem!$M$23),H797/1500,IF(AND(H797&gt;=1000,H797&lt;1500,I797&lt;Barem!$M$24),H797/1500,IF(AND(H797&gt;=1500,H797&lt;2000,I797&lt;Barem!$M$25),H797/1500,IF(AND(H797&gt;=2000,H797&lt;3000,I797&lt;Barem!$M$26),H797/1500,IF(AND(H797&gt;=3000,I797&lt;Barem!$M$27),H797/1500,0))))))),IF(AND(H797&gt;=200,H797&lt;500,I797&lt;Barem!$N$21),H797/1500,IF(AND(H797&gt;=500,H797&lt;750,I797&lt;Barem!$N$22),H797/1500,IF(AND(H797&gt;=750,H797&lt;1000,I797&lt;Barem!$N$23),H797/1500,IF(AND(H797&gt;=1000,H797&lt;1500,I797&lt;Barem!$N$24),H797/1500,IF(AND(H797&gt;=1500,H797&lt;2000,I797&lt;Barem!$N$25),H797/1500,IF(AND(H797&gt;=2000,H797&lt;3000,I797&lt;Barem!$N$26),H797/1500,IF(AND(H797&gt;=3000,I797&lt;Barem!$N$27),H797/1500,0))))))))</f>
        <v>0.17</v>
      </c>
      <c r="R797" s="19">
        <f>IF(D797&gt;21,VLOOKUP(D797,Barem!$S$1:$T$141,2,1),0)</f>
        <v>0</v>
      </c>
      <c r="S797" s="102">
        <f>IF(D797&lt;1,0,IF(B797="F",VLOOKUP(I797,Barem!$W$2:$Y$13,2,1),VLOOKUP(I797,Barem!$W$14:$Y$25,2,1)))</f>
        <v>0</v>
      </c>
      <c r="T797" s="19">
        <f>VLOOKUP(A797,Participanti!A:C,3,0)</f>
        <v>0</v>
      </c>
      <c r="U797" s="17">
        <f t="shared" si="143"/>
        <v>3.4580952380952379</v>
      </c>
      <c r="V797" s="49"/>
      <c r="W797" s="146"/>
      <c r="X797" s="104">
        <f t="shared" si="138"/>
        <v>5</v>
      </c>
      <c r="Y797" s="63">
        <f t="shared" si="139"/>
        <v>1</v>
      </c>
      <c r="Z797" s="103" t="str">
        <f>VLOOKUP(A797,Participanti!A:E,5,0)</f>
        <v>Bronze</v>
      </c>
    </row>
    <row r="798" spans="1:26" x14ac:dyDescent="0.2">
      <c r="A798" s="231" t="s">
        <v>180</v>
      </c>
      <c r="B798" s="1" t="str">
        <f>VLOOKUP(A798,Participanti!A:B,2,0)</f>
        <v>M</v>
      </c>
      <c r="C798" s="61">
        <v>14</v>
      </c>
      <c r="D798" s="232">
        <v>5</v>
      </c>
      <c r="E798" s="233">
        <v>1.7534722222222222E-2</v>
      </c>
      <c r="F798" s="233">
        <v>1.7754629629629631E-2</v>
      </c>
      <c r="G798" s="59">
        <f t="shared" si="140"/>
        <v>1.7644675925925925E-2</v>
      </c>
      <c r="H798" s="234">
        <v>10</v>
      </c>
      <c r="I798" s="11">
        <f t="shared" si="141"/>
        <v>3.5289351851851849E-3</v>
      </c>
      <c r="J798" s="31">
        <f t="shared" si="142"/>
        <v>1.1904761904761905</v>
      </c>
      <c r="K798" s="31">
        <f>IF(J798=0,0,IF(B798="F",VLOOKUP(I798,Barem!$G$2:$H$16,2,1),VLOOKUP(I798,Barem!$G$17:$H$31,2,1)))</f>
        <v>3.75</v>
      </c>
      <c r="L798" s="43">
        <v>1.25</v>
      </c>
      <c r="M798" s="93" t="s">
        <v>80</v>
      </c>
      <c r="N798" s="10">
        <f t="shared" si="137"/>
        <v>0.25</v>
      </c>
      <c r="O798" s="10">
        <f t="shared" si="137"/>
        <v>0.5</v>
      </c>
      <c r="P798" s="10">
        <f t="shared" si="137"/>
        <v>0.25</v>
      </c>
      <c r="Q798" s="33">
        <f>IF(B798="M",IF(AND(H798&gt;=200,H798&lt;500,I798&lt;Barem!$M$21),H798/1500,IF(AND(H798&gt;=500,H798&lt;750,I798&lt;Barem!$M$22),H798/1500,IF(AND(H798&gt;=750,H798&lt;1000,I798&lt;Barem!$M$23),H798/1500,IF(AND(H798&gt;=1000,H798&lt;1500,I798&lt;Barem!$M$24),H798/1500,IF(AND(H798&gt;=1500,H798&lt;2000,I798&lt;Barem!$M$25),H798/1500,IF(AND(H798&gt;=2000,H798&lt;3000,I798&lt;Barem!$M$26),H798/1500,IF(AND(H798&gt;=3000,I798&lt;Barem!$M$27),H798/1500,0))))))),IF(AND(H798&gt;=200,H798&lt;500,I798&lt;Barem!$N$21),H798/1500,IF(AND(H798&gt;=500,H798&lt;750,I798&lt;Barem!$N$22),H798/1500,IF(AND(H798&gt;=750,H798&lt;1000,I798&lt;Barem!$N$23),H798/1500,IF(AND(H798&gt;=1000,H798&lt;1500,I798&lt;Barem!$N$24),H798/1500,IF(AND(H798&gt;=1500,H798&lt;2000,I798&lt;Barem!$N$25),H798/1500,IF(AND(H798&gt;=2000,H798&lt;3000,I798&lt;Barem!$N$26),H798/1500,IF(AND(H798&gt;=3000,I798&lt;Barem!$N$27),H798/1500,0))))))))</f>
        <v>0</v>
      </c>
      <c r="R798" s="19">
        <f>IF(D798&gt;21,VLOOKUP(D798,Barem!$S$1:$T$141,2,1),0)</f>
        <v>0</v>
      </c>
      <c r="S798" s="102">
        <f>IF(D798&lt;1,0,IF(B798="F",VLOOKUP(I798,Barem!$W$2:$Y$13,2,1),VLOOKUP(I798,Barem!$W$14:$Y$25,2,1)))</f>
        <v>0</v>
      </c>
      <c r="T798" s="19">
        <f>VLOOKUP(A798,Participanti!A:C,3,0)</f>
        <v>0</v>
      </c>
      <c r="U798" s="17">
        <f t="shared" si="143"/>
        <v>2.4851190476190474</v>
      </c>
      <c r="V798" s="49"/>
      <c r="W798" s="146"/>
      <c r="X798" s="104">
        <f t="shared" si="138"/>
        <v>5</v>
      </c>
      <c r="Y798" s="63">
        <f t="shared" si="139"/>
        <v>1</v>
      </c>
      <c r="Z798" s="103" t="str">
        <f>VLOOKUP(A798,Participanti!A:E,5,0)</f>
        <v>Bronze</v>
      </c>
    </row>
    <row r="799" spans="1:26" x14ac:dyDescent="0.2">
      <c r="A799" s="231" t="s">
        <v>186</v>
      </c>
      <c r="B799" s="1" t="str">
        <f>VLOOKUP(A799,Participanti!A:B,2,0)</f>
        <v>M</v>
      </c>
      <c r="C799" s="61">
        <v>14</v>
      </c>
      <c r="D799" s="232">
        <v>11</v>
      </c>
      <c r="E799" s="233">
        <v>3.2164351851851854E-2</v>
      </c>
      <c r="F799" s="233">
        <v>3.2164351851851854E-2</v>
      </c>
      <c r="G799" s="59">
        <f t="shared" si="140"/>
        <v>3.2164351851851854E-2</v>
      </c>
      <c r="H799" s="234">
        <v>129</v>
      </c>
      <c r="I799" s="11">
        <f t="shared" si="141"/>
        <v>2.9240319865319869E-3</v>
      </c>
      <c r="J799" s="31">
        <f t="shared" si="142"/>
        <v>2.6190476190476191</v>
      </c>
      <c r="K799" s="31">
        <f>IF(J799=0,0,IF(B799="F",VLOOKUP(I799,Barem!$G$2:$H$16,2,1),VLOOKUP(I799,Barem!$G$17:$H$31,2,1)))</f>
        <v>4.75</v>
      </c>
      <c r="L799" s="43">
        <v>0.75</v>
      </c>
      <c r="M799" s="93" t="s">
        <v>80</v>
      </c>
      <c r="N799" s="10">
        <f t="shared" si="137"/>
        <v>0.25</v>
      </c>
      <c r="O799" s="10">
        <f t="shared" si="137"/>
        <v>0.5</v>
      </c>
      <c r="P799" s="10">
        <f t="shared" si="137"/>
        <v>0.25</v>
      </c>
      <c r="Q799" s="33">
        <f>IF(B799="M",IF(AND(H799&gt;=200,H799&lt;500,I799&lt;Barem!$M$21),H799/1500,IF(AND(H799&gt;=500,H799&lt;750,I799&lt;Barem!$M$22),H799/1500,IF(AND(H799&gt;=750,H799&lt;1000,I799&lt;Barem!$M$23),H799/1500,IF(AND(H799&gt;=1000,H799&lt;1500,I799&lt;Barem!$M$24),H799/1500,IF(AND(H799&gt;=1500,H799&lt;2000,I799&lt;Barem!$M$25),H799/1500,IF(AND(H799&gt;=2000,H799&lt;3000,I799&lt;Barem!$M$26),H799/1500,IF(AND(H799&gt;=3000,I799&lt;Barem!$M$27),H799/1500,0))))))),IF(AND(H799&gt;=200,H799&lt;500,I799&lt;Barem!$N$21),H799/1500,IF(AND(H799&gt;=500,H799&lt;750,I799&lt;Barem!$N$22),H799/1500,IF(AND(H799&gt;=750,H799&lt;1000,I799&lt;Barem!$N$23),H799/1500,IF(AND(H799&gt;=1000,H799&lt;1500,I799&lt;Barem!$N$24),H799/1500,IF(AND(H799&gt;=1500,H799&lt;2000,I799&lt;Barem!$N$25),H799/1500,IF(AND(H799&gt;=2000,H799&lt;3000,I799&lt;Barem!$N$26),H799/1500,IF(AND(H799&gt;=3000,I799&lt;Barem!$N$27),H799/1500,0))))))))</f>
        <v>0</v>
      </c>
      <c r="R799" s="19">
        <f>IF(D799&gt;21,VLOOKUP(D799,Barem!$S$1:$T$141,2,1),0)</f>
        <v>0</v>
      </c>
      <c r="S799" s="102">
        <f>IF(D799&lt;1,0,IF(B799="F",VLOOKUP(I799,Barem!$W$2:$Y$13,2,1),VLOOKUP(I799,Barem!$W$14:$Y$25,2,1)))</f>
        <v>0</v>
      </c>
      <c r="T799" s="19">
        <f>VLOOKUP(A799,Participanti!A:C,3,0)</f>
        <v>0</v>
      </c>
      <c r="U799" s="17">
        <f t="shared" si="143"/>
        <v>3.2172619047619047</v>
      </c>
      <c r="V799" s="49"/>
      <c r="W799" s="146"/>
      <c r="X799" s="104">
        <f t="shared" si="138"/>
        <v>5</v>
      </c>
      <c r="Y799" s="63">
        <f t="shared" si="139"/>
        <v>1</v>
      </c>
      <c r="Z799" s="103" t="str">
        <f>VLOOKUP(A799,Participanti!A:E,5,0)</f>
        <v>Bronze</v>
      </c>
    </row>
    <row r="800" spans="1:26" x14ac:dyDescent="0.2">
      <c r="A800" s="231" t="s">
        <v>312</v>
      </c>
      <c r="B800" s="1" t="str">
        <f>VLOOKUP(A800,Participanti!A:B,2,0)</f>
        <v>M</v>
      </c>
      <c r="C800" s="61">
        <v>14</v>
      </c>
      <c r="D800" s="232">
        <v>11.01</v>
      </c>
      <c r="E800" s="233">
        <v>3.4768518518518518E-2</v>
      </c>
      <c r="F800" s="233">
        <v>3.4768518518518518E-2</v>
      </c>
      <c r="G800" s="59">
        <f t="shared" si="140"/>
        <v>3.4768518518518518E-2</v>
      </c>
      <c r="H800" s="234">
        <v>89</v>
      </c>
      <c r="I800" s="11">
        <f t="shared" si="141"/>
        <v>3.1579035893295657E-3</v>
      </c>
      <c r="J800" s="31">
        <f t="shared" si="142"/>
        <v>2.6214285714285714</v>
      </c>
      <c r="K800" s="31">
        <f>IF(J800=0,0,IF(B800="F",VLOOKUP(I800,Barem!$G$2:$H$16,2,1),VLOOKUP(I800,Barem!$G$17:$H$31,2,1)))</f>
        <v>4.25</v>
      </c>
      <c r="L800" s="43">
        <v>0.5</v>
      </c>
      <c r="M800" s="93" t="s">
        <v>80</v>
      </c>
      <c r="N800" s="10">
        <f t="shared" ref="N800:P864" si="144">IF($M800=N$1,50%,25%)</f>
        <v>0.25</v>
      </c>
      <c r="O800" s="10">
        <f t="shared" si="144"/>
        <v>0.5</v>
      </c>
      <c r="P800" s="10">
        <f t="shared" si="144"/>
        <v>0.25</v>
      </c>
      <c r="Q800" s="33">
        <f>IF(B800="M",IF(AND(H800&gt;=200,H800&lt;500,I800&lt;Barem!$M$21),H800/1500,IF(AND(H800&gt;=500,H800&lt;750,I800&lt;Barem!$M$22),H800/1500,IF(AND(H800&gt;=750,H800&lt;1000,I800&lt;Barem!$M$23),H800/1500,IF(AND(H800&gt;=1000,H800&lt;1500,I800&lt;Barem!$M$24),H800/1500,IF(AND(H800&gt;=1500,H800&lt;2000,I800&lt;Barem!$M$25),H800/1500,IF(AND(H800&gt;=2000,H800&lt;3000,I800&lt;Barem!$M$26),H800/1500,IF(AND(H800&gt;=3000,I800&lt;Barem!$M$27),H800/1500,0))))))),IF(AND(H800&gt;=200,H800&lt;500,I800&lt;Barem!$N$21),H800/1500,IF(AND(H800&gt;=500,H800&lt;750,I800&lt;Barem!$N$22),H800/1500,IF(AND(H800&gt;=750,H800&lt;1000,I800&lt;Barem!$N$23),H800/1500,IF(AND(H800&gt;=1000,H800&lt;1500,I800&lt;Barem!$N$24),H800/1500,IF(AND(H800&gt;=1500,H800&lt;2000,I800&lt;Barem!$N$25),H800/1500,IF(AND(H800&gt;=2000,H800&lt;3000,I800&lt;Barem!$N$26),H800/1500,IF(AND(H800&gt;=3000,I800&lt;Barem!$N$27),H800/1500,0))))))))</f>
        <v>0</v>
      </c>
      <c r="R800" s="19">
        <f>IF(D800&gt;21,VLOOKUP(D800,Barem!$S$1:$T$141,2,1),0)</f>
        <v>0</v>
      </c>
      <c r="S800" s="102">
        <f>IF(D800&lt;1,0,IF(B800="F",VLOOKUP(I800,Barem!$W$2:$Y$13,2,1),VLOOKUP(I800,Barem!$W$14:$Y$25,2,1)))</f>
        <v>0</v>
      </c>
      <c r="T800" s="19">
        <f>VLOOKUP(A800,Participanti!A:C,3,0)</f>
        <v>0</v>
      </c>
      <c r="U800" s="17">
        <f t="shared" si="143"/>
        <v>2.905357142857143</v>
      </c>
      <c r="V800" s="49"/>
      <c r="W800" s="146"/>
      <c r="X800" s="104">
        <f t="shared" si="138"/>
        <v>5</v>
      </c>
      <c r="Y800" s="63">
        <f t="shared" si="139"/>
        <v>1</v>
      </c>
      <c r="Z800" s="103" t="str">
        <f>VLOOKUP(A800,Participanti!A:E,5,0)</f>
        <v>Bronze</v>
      </c>
    </row>
    <row r="801" spans="1:26" x14ac:dyDescent="0.2">
      <c r="A801" s="231" t="s">
        <v>524</v>
      </c>
      <c r="B801" s="1" t="str">
        <f>VLOOKUP(A801,Participanti!A:B,2,0)</f>
        <v>F</v>
      </c>
      <c r="C801" s="61">
        <v>14</v>
      </c>
      <c r="D801" s="232">
        <v>11.32</v>
      </c>
      <c r="E801" s="233">
        <v>4.1712962962962966E-2</v>
      </c>
      <c r="F801" s="233">
        <v>5.3692129629629631E-2</v>
      </c>
      <c r="G801" s="59">
        <f t="shared" si="140"/>
        <v>4.7702546296296298E-2</v>
      </c>
      <c r="H801" s="234">
        <v>79</v>
      </c>
      <c r="I801" s="11">
        <f t="shared" si="141"/>
        <v>4.2140058565632767E-3</v>
      </c>
      <c r="J801" s="31">
        <f t="shared" si="142"/>
        <v>2.83</v>
      </c>
      <c r="K801" s="31">
        <f>IF(J801=0,0,IF(B801="F",VLOOKUP(I801,Barem!$G$2:$H$16,2,1),VLOOKUP(I801,Barem!$G$17:$H$31,2,1)))</f>
        <v>3.25</v>
      </c>
      <c r="L801" s="43">
        <v>1.5</v>
      </c>
      <c r="M801" s="93" t="s">
        <v>83</v>
      </c>
      <c r="N801" s="10">
        <f t="shared" si="144"/>
        <v>0.25</v>
      </c>
      <c r="O801" s="10">
        <f t="shared" si="144"/>
        <v>0.25</v>
      </c>
      <c r="P801" s="10">
        <f t="shared" si="144"/>
        <v>0.5</v>
      </c>
      <c r="Q801" s="33">
        <f>IF(B801="M",IF(AND(H801&gt;=200,H801&lt;500,I801&lt;Barem!$M$21),H801/1500,IF(AND(H801&gt;=500,H801&lt;750,I801&lt;Barem!$M$22),H801/1500,IF(AND(H801&gt;=750,H801&lt;1000,I801&lt;Barem!$M$23),H801/1500,IF(AND(H801&gt;=1000,H801&lt;1500,I801&lt;Barem!$M$24),H801/1500,IF(AND(H801&gt;=1500,H801&lt;2000,I801&lt;Barem!$M$25),H801/1500,IF(AND(H801&gt;=2000,H801&lt;3000,I801&lt;Barem!$M$26),H801/1500,IF(AND(H801&gt;=3000,I801&lt;Barem!$M$27),H801/1500,0))))))),IF(AND(H801&gt;=200,H801&lt;500,I801&lt;Barem!$N$21),H801/1500,IF(AND(H801&gt;=500,H801&lt;750,I801&lt;Barem!$N$22),H801/1500,IF(AND(H801&gt;=750,H801&lt;1000,I801&lt;Barem!$N$23),H801/1500,IF(AND(H801&gt;=1000,H801&lt;1500,I801&lt;Barem!$N$24),H801/1500,IF(AND(H801&gt;=1500,H801&lt;2000,I801&lt;Barem!$N$25),H801/1500,IF(AND(H801&gt;=2000,H801&lt;3000,I801&lt;Barem!$N$26),H801/1500,IF(AND(H801&gt;=3000,I801&lt;Barem!$N$27),H801/1500,0))))))))</f>
        <v>0</v>
      </c>
      <c r="R801" s="19">
        <f>IF(D801&gt;21,VLOOKUP(D801,Barem!$S$1:$T$141,2,1),0)</f>
        <v>0</v>
      </c>
      <c r="S801" s="102">
        <f>IF(D801&lt;1,0,IF(B801="F",VLOOKUP(I801,Barem!$W$2:$Y$13,2,1),VLOOKUP(I801,Barem!$W$14:$Y$25,2,1)))</f>
        <v>0</v>
      </c>
      <c r="T801" s="19">
        <f>VLOOKUP(A801,Participanti!A:C,3,0)</f>
        <v>0</v>
      </c>
      <c r="U801" s="17">
        <f t="shared" si="143"/>
        <v>2.27</v>
      </c>
      <c r="V801" s="49"/>
      <c r="W801" s="146"/>
      <c r="X801" s="104">
        <f t="shared" si="138"/>
        <v>5</v>
      </c>
      <c r="Y801" s="63">
        <f t="shared" si="139"/>
        <v>1</v>
      </c>
      <c r="Z801" s="103" t="str">
        <f>VLOOKUP(A801,Participanti!A:E,5,0)</f>
        <v>Bronze</v>
      </c>
    </row>
    <row r="802" spans="1:26" x14ac:dyDescent="0.2">
      <c r="A802" s="231" t="s">
        <v>347</v>
      </c>
      <c r="B802" s="1" t="str">
        <f>VLOOKUP(A802,Participanti!A:B,2,0)</f>
        <v>M</v>
      </c>
      <c r="C802" s="61">
        <v>14</v>
      </c>
      <c r="D802" s="232">
        <v>12.51</v>
      </c>
      <c r="E802" s="233">
        <v>5.2048611111111108E-2</v>
      </c>
      <c r="F802" s="233">
        <v>5.6990740740740738E-2</v>
      </c>
      <c r="G802" s="59">
        <f t="shared" si="140"/>
        <v>5.4519675925925923E-2</v>
      </c>
      <c r="H802" s="234">
        <v>504</v>
      </c>
      <c r="I802" s="11">
        <f t="shared" si="141"/>
        <v>4.3580876039908808E-3</v>
      </c>
      <c r="J802" s="31">
        <f t="shared" si="142"/>
        <v>2.9785714285714282</v>
      </c>
      <c r="K802" s="31">
        <f>IF(J802=0,0,IF(B802="F",VLOOKUP(I802,Barem!$G$2:$H$16,2,1),VLOOKUP(I802,Barem!$G$17:$H$31,2,1)))</f>
        <v>2</v>
      </c>
      <c r="L802" s="43">
        <v>2.25</v>
      </c>
      <c r="M802" s="93" t="s">
        <v>83</v>
      </c>
      <c r="N802" s="10">
        <f t="shared" si="144"/>
        <v>0.25</v>
      </c>
      <c r="O802" s="10">
        <f t="shared" si="144"/>
        <v>0.25</v>
      </c>
      <c r="P802" s="10">
        <f t="shared" si="144"/>
        <v>0.5</v>
      </c>
      <c r="Q802" s="33">
        <f>IF(B802="M",IF(AND(H802&gt;=200,H802&lt;500,I802&lt;Barem!$M$21),H802/1500,IF(AND(H802&gt;=500,H802&lt;750,I802&lt;Barem!$M$22),H802/1500,IF(AND(H802&gt;=750,H802&lt;1000,I802&lt;Barem!$M$23),H802/1500,IF(AND(H802&gt;=1000,H802&lt;1500,I802&lt;Barem!$M$24),H802/1500,IF(AND(H802&gt;=1500,H802&lt;2000,I802&lt;Barem!$M$25),H802/1500,IF(AND(H802&gt;=2000,H802&lt;3000,I802&lt;Barem!$M$26),H802/1500,IF(AND(H802&gt;=3000,I802&lt;Barem!$M$27),H802/1500,0))))))),IF(AND(H802&gt;=200,H802&lt;500,I802&lt;Barem!$N$21),H802/1500,IF(AND(H802&gt;=500,H802&lt;750,I802&lt;Barem!$N$22),H802/1500,IF(AND(H802&gt;=750,H802&lt;1000,I802&lt;Barem!$N$23),H802/1500,IF(AND(H802&gt;=1000,H802&lt;1500,I802&lt;Barem!$N$24),H802/1500,IF(AND(H802&gt;=1500,H802&lt;2000,I802&lt;Barem!$N$25),H802/1500,IF(AND(H802&gt;=2000,H802&lt;3000,I802&lt;Barem!$N$26),H802/1500,IF(AND(H802&gt;=3000,I802&lt;Barem!$N$27),H802/1500,0))))))))</f>
        <v>0.33600000000000002</v>
      </c>
      <c r="R802" s="19">
        <f>IF(D802&gt;21,VLOOKUP(D802,Barem!$S$1:$T$141,2,1),0)</f>
        <v>0</v>
      </c>
      <c r="S802" s="102">
        <f>IF(D802&lt;1,0,IF(B802="F",VLOOKUP(I802,Barem!$W$2:$Y$13,2,1),VLOOKUP(I802,Barem!$W$14:$Y$25,2,1)))</f>
        <v>0</v>
      </c>
      <c r="T802" s="19">
        <f>VLOOKUP(A802,Participanti!A:C,3,0)</f>
        <v>0</v>
      </c>
      <c r="U802" s="17">
        <f t="shared" si="143"/>
        <v>2.7056428571428568</v>
      </c>
      <c r="V802" s="49"/>
      <c r="W802" s="146"/>
      <c r="X802" s="104">
        <f t="shared" si="138"/>
        <v>5</v>
      </c>
      <c r="Y802" s="63">
        <f t="shared" si="139"/>
        <v>1</v>
      </c>
      <c r="Z802" s="103" t="str">
        <f>VLOOKUP(A802,Participanti!A:E,5,0)</f>
        <v>Bronze</v>
      </c>
    </row>
    <row r="803" spans="1:26" x14ac:dyDescent="0.2">
      <c r="A803" s="231" t="s">
        <v>523</v>
      </c>
      <c r="B803" s="1" t="str">
        <f>VLOOKUP(A803,Participanti!A:B,2,0)</f>
        <v>M</v>
      </c>
      <c r="C803" s="61">
        <v>14</v>
      </c>
      <c r="D803" s="232">
        <v>17.02</v>
      </c>
      <c r="E803" s="233">
        <v>5.8831018518518519E-2</v>
      </c>
      <c r="F803" s="233">
        <v>6.0046296296296299E-2</v>
      </c>
      <c r="G803" s="59">
        <f t="shared" si="140"/>
        <v>5.9438657407407405E-2</v>
      </c>
      <c r="H803" s="234">
        <v>64</v>
      </c>
      <c r="I803" s="11">
        <f t="shared" si="141"/>
        <v>3.4922830439134789E-3</v>
      </c>
      <c r="J803" s="31">
        <f t="shared" si="142"/>
        <v>4.0523809523809522</v>
      </c>
      <c r="K803" s="31">
        <f>IF(J803=0,0,IF(B803="F",VLOOKUP(I803,Barem!$G$2:$H$16,2,1),VLOOKUP(I803,Barem!$G$17:$H$31,2,1)))</f>
        <v>3.75</v>
      </c>
      <c r="L803" s="43">
        <v>3.25</v>
      </c>
      <c r="M803" s="93" t="s">
        <v>80</v>
      </c>
      <c r="N803" s="10">
        <f t="shared" si="144"/>
        <v>0.25</v>
      </c>
      <c r="O803" s="10">
        <f t="shared" si="144"/>
        <v>0.5</v>
      </c>
      <c r="P803" s="10">
        <f t="shared" si="144"/>
        <v>0.25</v>
      </c>
      <c r="Q803" s="33">
        <f>IF(B803="M",IF(AND(H803&gt;=200,H803&lt;500,I803&lt;Barem!$M$21),H803/1500,IF(AND(H803&gt;=500,H803&lt;750,I803&lt;Barem!$M$22),H803/1500,IF(AND(H803&gt;=750,H803&lt;1000,I803&lt;Barem!$M$23),H803/1500,IF(AND(H803&gt;=1000,H803&lt;1500,I803&lt;Barem!$M$24),H803/1500,IF(AND(H803&gt;=1500,H803&lt;2000,I803&lt;Barem!$M$25),H803/1500,IF(AND(H803&gt;=2000,H803&lt;3000,I803&lt;Barem!$M$26),H803/1500,IF(AND(H803&gt;=3000,I803&lt;Barem!$M$27),H803/1500,0))))))),IF(AND(H803&gt;=200,H803&lt;500,I803&lt;Barem!$N$21),H803/1500,IF(AND(H803&gt;=500,H803&lt;750,I803&lt;Barem!$N$22),H803/1500,IF(AND(H803&gt;=750,H803&lt;1000,I803&lt;Barem!$N$23),H803/1500,IF(AND(H803&gt;=1000,H803&lt;1500,I803&lt;Barem!$N$24),H803/1500,IF(AND(H803&gt;=1500,H803&lt;2000,I803&lt;Barem!$N$25),H803/1500,IF(AND(H803&gt;=2000,H803&lt;3000,I803&lt;Barem!$N$26),H803/1500,IF(AND(H803&gt;=3000,I803&lt;Barem!$N$27),H803/1500,0))))))))</f>
        <v>0</v>
      </c>
      <c r="R803" s="19">
        <f>IF(D803&gt;21,VLOOKUP(D803,Barem!$S$1:$T$141,2,1),0)</f>
        <v>0</v>
      </c>
      <c r="S803" s="102">
        <f>IF(D803&lt;1,0,IF(B803="F",VLOOKUP(I803,Barem!$W$2:$Y$13,2,1),VLOOKUP(I803,Barem!$W$14:$Y$25,2,1)))</f>
        <v>0</v>
      </c>
      <c r="T803" s="19">
        <f>VLOOKUP(A803,Participanti!A:C,3,0)</f>
        <v>0</v>
      </c>
      <c r="U803" s="17">
        <f t="shared" si="143"/>
        <v>3.700595238095238</v>
      </c>
      <c r="V803" s="49"/>
      <c r="W803" s="146"/>
      <c r="X803" s="104">
        <f t="shared" si="138"/>
        <v>5</v>
      </c>
      <c r="Y803" s="63">
        <f t="shared" si="139"/>
        <v>1</v>
      </c>
      <c r="Z803" s="103" t="str">
        <f>VLOOKUP(A803,Participanti!A:E,5,0)</f>
        <v>Bronze</v>
      </c>
    </row>
    <row r="804" spans="1:26" x14ac:dyDescent="0.2">
      <c r="A804" s="231" t="s">
        <v>468</v>
      </c>
      <c r="B804" s="1" t="str">
        <f>VLOOKUP(A804,Participanti!A:B,2,0)</f>
        <v>M</v>
      </c>
      <c r="C804" s="61">
        <v>14</v>
      </c>
      <c r="D804" s="232">
        <v>7.2</v>
      </c>
      <c r="E804" s="233">
        <v>2.7222222222222221E-2</v>
      </c>
      <c r="F804" s="233">
        <v>2.7268518518518518E-2</v>
      </c>
      <c r="G804" s="59">
        <f t="shared" si="140"/>
        <v>2.7245370370370371E-2</v>
      </c>
      <c r="H804" s="234">
        <v>2</v>
      </c>
      <c r="I804" s="11">
        <f t="shared" si="141"/>
        <v>3.7840792181069961E-3</v>
      </c>
      <c r="J804" s="31">
        <f t="shared" si="142"/>
        <v>1.7142857142857142</v>
      </c>
      <c r="K804" s="31">
        <f>IF(J804=0,0,IF(B804="F",VLOOKUP(I804,Barem!$G$2:$H$16,2,1),VLOOKUP(I804,Barem!$G$17:$H$31,2,1)))</f>
        <v>3.5</v>
      </c>
      <c r="L804" s="43">
        <v>1.25</v>
      </c>
      <c r="M804" s="93" t="s">
        <v>83</v>
      </c>
      <c r="N804" s="10">
        <f t="shared" si="144"/>
        <v>0.25</v>
      </c>
      <c r="O804" s="10">
        <f t="shared" si="144"/>
        <v>0.25</v>
      </c>
      <c r="P804" s="10">
        <f t="shared" si="144"/>
        <v>0.5</v>
      </c>
      <c r="Q804" s="33">
        <f>IF(B804="M",IF(AND(H804&gt;=200,H804&lt;500,I804&lt;Barem!$M$21),H804/1500,IF(AND(H804&gt;=500,H804&lt;750,I804&lt;Barem!$M$22),H804/1500,IF(AND(H804&gt;=750,H804&lt;1000,I804&lt;Barem!$M$23),H804/1500,IF(AND(H804&gt;=1000,H804&lt;1500,I804&lt;Barem!$M$24),H804/1500,IF(AND(H804&gt;=1500,H804&lt;2000,I804&lt;Barem!$M$25),H804/1500,IF(AND(H804&gt;=2000,H804&lt;3000,I804&lt;Barem!$M$26),H804/1500,IF(AND(H804&gt;=3000,I804&lt;Barem!$M$27),H804/1500,0))))))),IF(AND(H804&gt;=200,H804&lt;500,I804&lt;Barem!$N$21),H804/1500,IF(AND(H804&gt;=500,H804&lt;750,I804&lt;Barem!$N$22),H804/1500,IF(AND(H804&gt;=750,H804&lt;1000,I804&lt;Barem!$N$23),H804/1500,IF(AND(H804&gt;=1000,H804&lt;1500,I804&lt;Barem!$N$24),H804/1500,IF(AND(H804&gt;=1500,H804&lt;2000,I804&lt;Barem!$N$25),H804/1500,IF(AND(H804&gt;=2000,H804&lt;3000,I804&lt;Barem!$N$26),H804/1500,IF(AND(H804&gt;=3000,I804&lt;Barem!$N$27),H804/1500,0))))))))</f>
        <v>0</v>
      </c>
      <c r="R804" s="19">
        <f>IF(D804&gt;21,VLOOKUP(D804,Barem!$S$1:$T$141,2,1),0)</f>
        <v>0</v>
      </c>
      <c r="S804" s="102">
        <f>IF(D804&lt;1,0,IF(B804="F",VLOOKUP(I804,Barem!$W$2:$Y$13,2,1),VLOOKUP(I804,Barem!$W$14:$Y$25,2,1)))</f>
        <v>0</v>
      </c>
      <c r="T804" s="19">
        <f>VLOOKUP(A804,Participanti!A:C,3,0)</f>
        <v>0</v>
      </c>
      <c r="U804" s="17">
        <f t="shared" si="143"/>
        <v>1.9285714285714286</v>
      </c>
      <c r="V804" s="49"/>
      <c r="W804" s="146"/>
      <c r="X804" s="104">
        <f t="shared" si="138"/>
        <v>5</v>
      </c>
      <c r="Y804" s="63">
        <f t="shared" si="139"/>
        <v>1</v>
      </c>
      <c r="Z804" s="103" t="str">
        <f>VLOOKUP(A804,Participanti!A:E,5,0)</f>
        <v>Bronze</v>
      </c>
    </row>
    <row r="805" spans="1:26" x14ac:dyDescent="0.2">
      <c r="A805" s="231" t="s">
        <v>250</v>
      </c>
      <c r="B805" s="1" t="str">
        <f>VLOOKUP(A805,Participanti!A:B,2,0)</f>
        <v>F</v>
      </c>
      <c r="C805" s="61">
        <v>14</v>
      </c>
      <c r="D805" s="232">
        <v>9.49</v>
      </c>
      <c r="E805" s="233">
        <v>4.0381944444444443E-2</v>
      </c>
      <c r="F805" s="233">
        <v>4.1377314814814818E-2</v>
      </c>
      <c r="G805" s="59">
        <f t="shared" si="140"/>
        <v>4.0879629629629627E-2</v>
      </c>
      <c r="H805" s="234">
        <v>240</v>
      </c>
      <c r="I805" s="11">
        <f t="shared" si="141"/>
        <v>4.3076532802560196E-3</v>
      </c>
      <c r="J805" s="31">
        <f t="shared" si="142"/>
        <v>2.3725000000000001</v>
      </c>
      <c r="K805" s="31">
        <f>IF(J805=0,0,IF(B805="F",VLOOKUP(I805,Barem!$G$2:$H$16,2,1),VLOOKUP(I805,Barem!$G$17:$H$31,2,1)))</f>
        <v>3.25</v>
      </c>
      <c r="L805" s="43">
        <v>1.25</v>
      </c>
      <c r="M805" s="93" t="s">
        <v>83</v>
      </c>
      <c r="N805" s="10">
        <f t="shared" si="144"/>
        <v>0.25</v>
      </c>
      <c r="O805" s="10">
        <f t="shared" si="144"/>
        <v>0.25</v>
      </c>
      <c r="P805" s="10">
        <f t="shared" si="144"/>
        <v>0.5</v>
      </c>
      <c r="Q805" s="33">
        <f>IF(B805="M",IF(AND(H805&gt;=200,H805&lt;500,I805&lt;Barem!$M$21),H805/1500,IF(AND(H805&gt;=500,H805&lt;750,I805&lt;Barem!$M$22),H805/1500,IF(AND(H805&gt;=750,H805&lt;1000,I805&lt;Barem!$M$23),H805/1500,IF(AND(H805&gt;=1000,H805&lt;1500,I805&lt;Barem!$M$24),H805/1500,IF(AND(H805&gt;=1500,H805&lt;2000,I805&lt;Barem!$M$25),H805/1500,IF(AND(H805&gt;=2000,H805&lt;3000,I805&lt;Barem!$M$26),H805/1500,IF(AND(H805&gt;=3000,I805&lt;Barem!$M$27),H805/1500,0))))))),IF(AND(H805&gt;=200,H805&lt;500,I805&lt;Barem!$N$21),H805/1500,IF(AND(H805&gt;=500,H805&lt;750,I805&lt;Barem!$N$22),H805/1500,IF(AND(H805&gt;=750,H805&lt;1000,I805&lt;Barem!$N$23),H805/1500,IF(AND(H805&gt;=1000,H805&lt;1500,I805&lt;Barem!$N$24),H805/1500,IF(AND(H805&gt;=1500,H805&lt;2000,I805&lt;Barem!$N$25),H805/1500,IF(AND(H805&gt;=2000,H805&lt;3000,I805&lt;Barem!$N$26),H805/1500,IF(AND(H805&gt;=3000,I805&lt;Barem!$N$27),H805/1500,0))))))))</f>
        <v>0.16</v>
      </c>
      <c r="R805" s="19">
        <f>IF(D805&gt;21,VLOOKUP(D805,Barem!$S$1:$T$141,2,1),0)</f>
        <v>0</v>
      </c>
      <c r="S805" s="102">
        <f>IF(D805&lt;1,0,IF(B805="F",VLOOKUP(I805,Barem!$W$2:$Y$13,2,1),VLOOKUP(I805,Barem!$W$14:$Y$25,2,1)))</f>
        <v>0</v>
      </c>
      <c r="T805" s="19">
        <f>VLOOKUP(A805,Participanti!A:C,3,0)</f>
        <v>0</v>
      </c>
      <c r="U805" s="17">
        <f t="shared" si="143"/>
        <v>2.1906250000000003</v>
      </c>
      <c r="V805" s="49"/>
      <c r="W805" s="146"/>
      <c r="X805" s="104">
        <f t="shared" si="138"/>
        <v>5</v>
      </c>
      <c r="Y805" s="63">
        <f t="shared" si="139"/>
        <v>1</v>
      </c>
      <c r="Z805" s="103" t="str">
        <f>VLOOKUP(A805,Participanti!A:E,5,0)</f>
        <v>Bronze</v>
      </c>
    </row>
    <row r="806" spans="1:26" x14ac:dyDescent="0.2">
      <c r="A806" s="231" t="s">
        <v>53</v>
      </c>
      <c r="B806" s="1" t="str">
        <f>VLOOKUP(A806,Participanti!A:B,2,0)</f>
        <v>M</v>
      </c>
      <c r="C806" s="61">
        <v>14</v>
      </c>
      <c r="D806" s="232">
        <v>18.57</v>
      </c>
      <c r="E806" s="233">
        <v>6.8333333333333329E-2</v>
      </c>
      <c r="F806" s="233">
        <v>7.0115740740740742E-2</v>
      </c>
      <c r="G806" s="59">
        <f t="shared" si="140"/>
        <v>6.9224537037037043E-2</v>
      </c>
      <c r="H806" s="234">
        <v>40</v>
      </c>
      <c r="I806" s="11">
        <f t="shared" si="141"/>
        <v>3.7277618221344664E-3</v>
      </c>
      <c r="J806" s="31">
        <f t="shared" si="142"/>
        <v>4.4214285714285717</v>
      </c>
      <c r="K806" s="31">
        <f>IF(J806=0,0,IF(B806="F",VLOOKUP(I806,Barem!$G$2:$H$16,2,1),VLOOKUP(I806,Barem!$G$17:$H$31,2,1)))</f>
        <v>3.5</v>
      </c>
      <c r="L806" s="43">
        <v>5</v>
      </c>
      <c r="M806" s="93" t="s">
        <v>80</v>
      </c>
      <c r="N806" s="10">
        <f t="shared" si="144"/>
        <v>0.25</v>
      </c>
      <c r="O806" s="10">
        <f t="shared" si="144"/>
        <v>0.5</v>
      </c>
      <c r="P806" s="10">
        <f t="shared" si="144"/>
        <v>0.25</v>
      </c>
      <c r="Q806" s="33">
        <f>IF(B806="M",IF(AND(H806&gt;=200,H806&lt;500,I806&lt;Barem!$M$21),H806/1500,IF(AND(H806&gt;=500,H806&lt;750,I806&lt;Barem!$M$22),H806/1500,IF(AND(H806&gt;=750,H806&lt;1000,I806&lt;Barem!$M$23),H806/1500,IF(AND(H806&gt;=1000,H806&lt;1500,I806&lt;Barem!$M$24),H806/1500,IF(AND(H806&gt;=1500,H806&lt;2000,I806&lt;Barem!$M$25),H806/1500,IF(AND(H806&gt;=2000,H806&lt;3000,I806&lt;Barem!$M$26),H806/1500,IF(AND(H806&gt;=3000,I806&lt;Barem!$M$27),H806/1500,0))))))),IF(AND(H806&gt;=200,H806&lt;500,I806&lt;Barem!$N$21),H806/1500,IF(AND(H806&gt;=500,H806&lt;750,I806&lt;Barem!$N$22),H806/1500,IF(AND(H806&gt;=750,H806&lt;1000,I806&lt;Barem!$N$23),H806/1500,IF(AND(H806&gt;=1000,H806&lt;1500,I806&lt;Barem!$N$24),H806/1500,IF(AND(H806&gt;=1500,H806&lt;2000,I806&lt;Barem!$N$25),H806/1500,IF(AND(H806&gt;=2000,H806&lt;3000,I806&lt;Barem!$N$26),H806/1500,IF(AND(H806&gt;=3000,I806&lt;Barem!$N$27),H806/1500,0))))))))</f>
        <v>0</v>
      </c>
      <c r="R806" s="19">
        <f>IF(D806&gt;21,VLOOKUP(D806,Barem!$S$1:$T$141,2,1),0)</f>
        <v>0</v>
      </c>
      <c r="S806" s="102">
        <f>IF(D806&lt;1,0,IF(B806="F",VLOOKUP(I806,Barem!$W$2:$Y$13,2,1),VLOOKUP(I806,Barem!$W$14:$Y$25,2,1)))</f>
        <v>0</v>
      </c>
      <c r="T806" s="19">
        <f>VLOOKUP(A806,Participanti!A:C,3,0)</f>
        <v>0</v>
      </c>
      <c r="U806" s="17">
        <f t="shared" si="143"/>
        <v>4.1053571428571427</v>
      </c>
      <c r="V806" s="49"/>
      <c r="W806" s="146"/>
      <c r="X806" s="104">
        <f t="shared" si="138"/>
        <v>5</v>
      </c>
      <c r="Y806" s="63">
        <f t="shared" si="139"/>
        <v>1</v>
      </c>
      <c r="Z806" s="103" t="str">
        <f>VLOOKUP(A806,Participanti!A:E,5,0)</f>
        <v>Bronze</v>
      </c>
    </row>
    <row r="807" spans="1:26" x14ac:dyDescent="0.2">
      <c r="A807" s="231" t="s">
        <v>274</v>
      </c>
      <c r="B807" s="1" t="str">
        <f>VLOOKUP(A807,Participanti!A:B,2,0)</f>
        <v>M</v>
      </c>
      <c r="C807" s="61">
        <v>14</v>
      </c>
      <c r="D807" s="232">
        <v>13.33</v>
      </c>
      <c r="E807" s="233">
        <v>6.5092592592592591E-2</v>
      </c>
      <c r="F807" s="233">
        <v>7.0300925925925919E-2</v>
      </c>
      <c r="G807" s="59">
        <f t="shared" si="140"/>
        <v>6.7696759259259248E-2</v>
      </c>
      <c r="H807" s="234">
        <v>316</v>
      </c>
      <c r="I807" s="11">
        <f t="shared" si="141"/>
        <v>5.0785265760884659E-3</v>
      </c>
      <c r="J807" s="31">
        <f t="shared" si="142"/>
        <v>3.1738095238095236</v>
      </c>
      <c r="K807" s="31">
        <f>IF(J807=0,0,IF(B807="F",VLOOKUP(I807,Barem!$G$2:$H$16,2,1),VLOOKUP(I807,Barem!$G$17:$H$31,2,1)))</f>
        <v>0.5</v>
      </c>
      <c r="L807" s="43">
        <v>0.5</v>
      </c>
      <c r="M807" s="93" t="s">
        <v>83</v>
      </c>
      <c r="N807" s="10">
        <f t="shared" si="144"/>
        <v>0.25</v>
      </c>
      <c r="O807" s="10">
        <f t="shared" si="144"/>
        <v>0.25</v>
      </c>
      <c r="P807" s="10">
        <f t="shared" si="144"/>
        <v>0.5</v>
      </c>
      <c r="Q807" s="33">
        <f>IF(B807="M",IF(AND(H807&gt;=200,H807&lt;500,I807&lt;Barem!$M$21),H807/1500,IF(AND(H807&gt;=500,H807&lt;750,I807&lt;Barem!$M$22),H807/1500,IF(AND(H807&gt;=750,H807&lt;1000,I807&lt;Barem!$M$23),H807/1500,IF(AND(H807&gt;=1000,H807&lt;1500,I807&lt;Barem!$M$24),H807/1500,IF(AND(H807&gt;=1500,H807&lt;2000,I807&lt;Barem!$M$25),H807/1500,IF(AND(H807&gt;=2000,H807&lt;3000,I807&lt;Barem!$M$26),H807/1500,IF(AND(H807&gt;=3000,I807&lt;Barem!$M$27),H807/1500,0))))))),IF(AND(H807&gt;=200,H807&lt;500,I807&lt;Barem!$N$21),H807/1500,IF(AND(H807&gt;=500,H807&lt;750,I807&lt;Barem!$N$22),H807/1500,IF(AND(H807&gt;=750,H807&lt;1000,I807&lt;Barem!$N$23),H807/1500,IF(AND(H807&gt;=1000,H807&lt;1500,I807&lt;Barem!$N$24),H807/1500,IF(AND(H807&gt;=1500,H807&lt;2000,I807&lt;Barem!$N$25),H807/1500,IF(AND(H807&gt;=2000,H807&lt;3000,I807&lt;Barem!$N$26),H807/1500,IF(AND(H807&gt;=3000,I807&lt;Barem!$N$27),H807/1500,0))))))))</f>
        <v>0</v>
      </c>
      <c r="R807" s="19">
        <f>IF(D807&gt;21,VLOOKUP(D807,Barem!$S$1:$T$141,2,1),0)</f>
        <v>0</v>
      </c>
      <c r="S807" s="102">
        <f>IF(D807&lt;1,0,IF(B807="F",VLOOKUP(I807,Barem!$W$2:$Y$13,2,1),VLOOKUP(I807,Barem!$W$14:$Y$25,2,1)))</f>
        <v>0</v>
      </c>
      <c r="T807" s="19">
        <f>VLOOKUP(A807,Participanti!A:C,3,0)</f>
        <v>0.4</v>
      </c>
      <c r="U807" s="17">
        <f t="shared" si="143"/>
        <v>1.5684523809523809</v>
      </c>
      <c r="V807" s="49"/>
      <c r="W807" s="146"/>
      <c r="X807" s="104">
        <f t="shared" si="138"/>
        <v>4</v>
      </c>
      <c r="Y807" s="63">
        <f t="shared" si="139"/>
        <v>1</v>
      </c>
      <c r="Z807" s="103" t="str">
        <f>VLOOKUP(A807,Participanti!A:E,5,0)</f>
        <v>Bronze</v>
      </c>
    </row>
    <row r="808" spans="1:26" x14ac:dyDescent="0.2">
      <c r="A808" s="231" t="s">
        <v>493</v>
      </c>
      <c r="B808" s="1" t="str">
        <f>VLOOKUP(A808,Participanti!A:B,2,0)</f>
        <v>F</v>
      </c>
      <c r="C808" s="61">
        <v>14</v>
      </c>
      <c r="D808" s="232">
        <v>17.18</v>
      </c>
      <c r="E808" s="233">
        <v>7.346064814814815E-2</v>
      </c>
      <c r="F808" s="233">
        <v>7.4999999999999997E-2</v>
      </c>
      <c r="G808" s="59">
        <f t="shared" si="140"/>
        <v>7.4230324074074067E-2</v>
      </c>
      <c r="H808" s="234">
        <v>25</v>
      </c>
      <c r="I808" s="11">
        <f t="shared" si="141"/>
        <v>4.3207406329495964E-3</v>
      </c>
      <c r="J808" s="31">
        <f t="shared" si="142"/>
        <v>4.2949999999999999</v>
      </c>
      <c r="K808" s="31">
        <f>IF(J808=0,0,IF(B808="F",VLOOKUP(I808,Barem!$G$2:$H$16,2,1),VLOOKUP(I808,Barem!$G$17:$H$31,2,1)))</f>
        <v>3.25</v>
      </c>
      <c r="L808" s="43">
        <v>2.25</v>
      </c>
      <c r="M808" s="93" t="s">
        <v>83</v>
      </c>
      <c r="N808" s="10">
        <f t="shared" si="144"/>
        <v>0.25</v>
      </c>
      <c r="O808" s="10">
        <f t="shared" si="144"/>
        <v>0.25</v>
      </c>
      <c r="P808" s="10">
        <f t="shared" si="144"/>
        <v>0.5</v>
      </c>
      <c r="Q808" s="33">
        <f>IF(B808="M",IF(AND(H808&gt;=200,H808&lt;500,I808&lt;Barem!$M$21),H808/1500,IF(AND(H808&gt;=500,H808&lt;750,I808&lt;Barem!$M$22),H808/1500,IF(AND(H808&gt;=750,H808&lt;1000,I808&lt;Barem!$M$23),H808/1500,IF(AND(H808&gt;=1000,H808&lt;1500,I808&lt;Barem!$M$24),H808/1500,IF(AND(H808&gt;=1500,H808&lt;2000,I808&lt;Barem!$M$25),H808/1500,IF(AND(H808&gt;=2000,H808&lt;3000,I808&lt;Barem!$M$26),H808/1500,IF(AND(H808&gt;=3000,I808&lt;Barem!$M$27),H808/1500,0))))))),IF(AND(H808&gt;=200,H808&lt;500,I808&lt;Barem!$N$21),H808/1500,IF(AND(H808&gt;=500,H808&lt;750,I808&lt;Barem!$N$22),H808/1500,IF(AND(H808&gt;=750,H808&lt;1000,I808&lt;Barem!$N$23),H808/1500,IF(AND(H808&gt;=1000,H808&lt;1500,I808&lt;Barem!$N$24),H808/1500,IF(AND(H808&gt;=1500,H808&lt;2000,I808&lt;Barem!$N$25),H808/1500,IF(AND(H808&gt;=2000,H808&lt;3000,I808&lt;Barem!$N$26),H808/1500,IF(AND(H808&gt;=3000,I808&lt;Barem!$N$27),H808/1500,0))))))))</f>
        <v>0</v>
      </c>
      <c r="R808" s="19">
        <f>IF(D808&gt;21,VLOOKUP(D808,Barem!$S$1:$T$141,2,1),0)</f>
        <v>0</v>
      </c>
      <c r="S808" s="102">
        <f>IF(D808&lt;1,0,IF(B808="F",VLOOKUP(I808,Barem!$W$2:$Y$13,2,1),VLOOKUP(I808,Barem!$W$14:$Y$25,2,1)))</f>
        <v>0</v>
      </c>
      <c r="T808" s="19">
        <f>VLOOKUP(A808,Participanti!A:C,3,0)</f>
        <v>0</v>
      </c>
      <c r="U808" s="17">
        <f t="shared" si="143"/>
        <v>3.01125</v>
      </c>
      <c r="V808" s="49"/>
      <c r="W808" s="146"/>
      <c r="X808" s="104">
        <f t="shared" si="138"/>
        <v>5</v>
      </c>
      <c r="Y808" s="63">
        <f t="shared" si="139"/>
        <v>1</v>
      </c>
      <c r="Z808" s="103" t="str">
        <f>VLOOKUP(A808,Participanti!A:E,5,0)</f>
        <v>Bronze</v>
      </c>
    </row>
    <row r="809" spans="1:26" x14ac:dyDescent="0.2">
      <c r="A809" s="231" t="s">
        <v>391</v>
      </c>
      <c r="B809" s="1" t="str">
        <f>VLOOKUP(A809,Participanti!A:B,2,0)</f>
        <v>M</v>
      </c>
      <c r="C809" s="61">
        <v>14</v>
      </c>
      <c r="D809" s="232">
        <v>3.03</v>
      </c>
      <c r="E809" s="233">
        <v>7.6388888888888886E-3</v>
      </c>
      <c r="F809" s="233">
        <v>7.6388888888888886E-3</v>
      </c>
      <c r="G809" s="59">
        <f t="shared" si="140"/>
        <v>7.6388888888888886E-3</v>
      </c>
      <c r="H809" s="234">
        <v>0</v>
      </c>
      <c r="I809" s="11">
        <f t="shared" si="141"/>
        <v>2.5210854418775213E-3</v>
      </c>
      <c r="J809" s="31">
        <f t="shared" si="142"/>
        <v>0.72142857142857131</v>
      </c>
      <c r="K809" s="31">
        <f>IF(J809=0,0,IF(B809="F",VLOOKUP(I809,Barem!$G$2:$H$16,2,1),VLOOKUP(I809,Barem!$G$17:$H$31,2,1)))</f>
        <v>5</v>
      </c>
      <c r="L809" s="43">
        <v>3.75</v>
      </c>
      <c r="M809" s="93" t="s">
        <v>80</v>
      </c>
      <c r="N809" s="10">
        <f t="shared" si="144"/>
        <v>0.25</v>
      </c>
      <c r="O809" s="10">
        <f t="shared" si="144"/>
        <v>0.5</v>
      </c>
      <c r="P809" s="10">
        <f t="shared" si="144"/>
        <v>0.25</v>
      </c>
      <c r="Q809" s="33">
        <f>IF(B809="M",IF(AND(H809&gt;=200,H809&lt;500,I809&lt;Barem!$M$21),H809/1500,IF(AND(H809&gt;=500,H809&lt;750,I809&lt;Barem!$M$22),H809/1500,IF(AND(H809&gt;=750,H809&lt;1000,I809&lt;Barem!$M$23),H809/1500,IF(AND(H809&gt;=1000,H809&lt;1500,I809&lt;Barem!$M$24),H809/1500,IF(AND(H809&gt;=1500,H809&lt;2000,I809&lt;Barem!$M$25),H809/1500,IF(AND(H809&gt;=2000,H809&lt;3000,I809&lt;Barem!$M$26),H809/1500,IF(AND(H809&gt;=3000,I809&lt;Barem!$M$27),H809/1500,0))))))),IF(AND(H809&gt;=200,H809&lt;500,I809&lt;Barem!$N$21),H809/1500,IF(AND(H809&gt;=500,H809&lt;750,I809&lt;Barem!$N$22),H809/1500,IF(AND(H809&gt;=750,H809&lt;1000,I809&lt;Barem!$N$23),H809/1500,IF(AND(H809&gt;=1000,H809&lt;1500,I809&lt;Barem!$N$24),H809/1500,IF(AND(H809&gt;=1500,H809&lt;2000,I809&lt;Barem!$N$25),H809/1500,IF(AND(H809&gt;=2000,H809&lt;3000,I809&lt;Barem!$N$26),H809/1500,IF(AND(H809&gt;=3000,I809&lt;Barem!$N$27),H809/1500,0))))))))</f>
        <v>0</v>
      </c>
      <c r="R809" s="19">
        <f>IF(D809&gt;21,VLOOKUP(D809,Barem!$S$1:$T$141,2,1),0)</f>
        <v>0</v>
      </c>
      <c r="S809" s="102">
        <f>IF(D809&lt;1,0,IF(B809="F",VLOOKUP(I809,Barem!$W$2:$Y$13,2,1),VLOOKUP(I809,Barem!$W$14:$Y$25,2,1)))</f>
        <v>2.25</v>
      </c>
      <c r="T809" s="19">
        <f>VLOOKUP(A809,Participanti!A:C,3,0)</f>
        <v>0</v>
      </c>
      <c r="U809" s="17">
        <f t="shared" si="143"/>
        <v>5.8678571428571429</v>
      </c>
      <c r="V809" s="49"/>
      <c r="W809" s="146"/>
      <c r="X809" s="104">
        <f t="shared" si="138"/>
        <v>5</v>
      </c>
      <c r="Y809" s="63">
        <f t="shared" si="139"/>
        <v>1</v>
      </c>
      <c r="Z809" s="103" t="str">
        <f>VLOOKUP(A809,Participanti!A:E,5,0)</f>
        <v>Bronze</v>
      </c>
    </row>
    <row r="810" spans="1:26" x14ac:dyDescent="0.2">
      <c r="A810" s="231" t="s">
        <v>476</v>
      </c>
      <c r="B810" s="1" t="str">
        <f>VLOOKUP(A810,Participanti!A:B,2,0)</f>
        <v>F</v>
      </c>
      <c r="C810" s="61">
        <v>14</v>
      </c>
      <c r="D810" s="232">
        <v>20.03</v>
      </c>
      <c r="E810" s="233">
        <v>9.0868055555555549E-2</v>
      </c>
      <c r="F810" s="233">
        <v>9.1076388888888887E-2</v>
      </c>
      <c r="G810" s="59">
        <f t="shared" si="140"/>
        <v>9.0972222222222218E-2</v>
      </c>
      <c r="H810" s="234">
        <v>86</v>
      </c>
      <c r="I810" s="11">
        <f t="shared" si="141"/>
        <v>4.541798413490874E-3</v>
      </c>
      <c r="J810" s="31">
        <f t="shared" si="142"/>
        <v>5</v>
      </c>
      <c r="K810" s="31">
        <f>IF(J810=0,0,IF(B810="F",VLOOKUP(I810,Barem!$G$2:$H$16,2,1),VLOOKUP(I810,Barem!$G$17:$H$31,2,1)))</f>
        <v>2.5</v>
      </c>
      <c r="L810" s="43">
        <v>5</v>
      </c>
      <c r="M810" s="93" t="s">
        <v>82</v>
      </c>
      <c r="N810" s="10">
        <f t="shared" si="144"/>
        <v>0.5</v>
      </c>
      <c r="O810" s="10">
        <f t="shared" si="144"/>
        <v>0.25</v>
      </c>
      <c r="P810" s="10">
        <f t="shared" si="144"/>
        <v>0.25</v>
      </c>
      <c r="Q810" s="33">
        <f>IF(B810="M",IF(AND(H810&gt;=200,H810&lt;500,I810&lt;Barem!$M$21),H810/1500,IF(AND(H810&gt;=500,H810&lt;750,I810&lt;Barem!$M$22),H810/1500,IF(AND(H810&gt;=750,H810&lt;1000,I810&lt;Barem!$M$23),H810/1500,IF(AND(H810&gt;=1000,H810&lt;1500,I810&lt;Barem!$M$24),H810/1500,IF(AND(H810&gt;=1500,H810&lt;2000,I810&lt;Barem!$M$25),H810/1500,IF(AND(H810&gt;=2000,H810&lt;3000,I810&lt;Barem!$M$26),H810/1500,IF(AND(H810&gt;=3000,I810&lt;Barem!$M$27),H810/1500,0))))))),IF(AND(H810&gt;=200,H810&lt;500,I810&lt;Barem!$N$21),H810/1500,IF(AND(H810&gt;=500,H810&lt;750,I810&lt;Barem!$N$22),H810/1500,IF(AND(H810&gt;=750,H810&lt;1000,I810&lt;Barem!$N$23),H810/1500,IF(AND(H810&gt;=1000,H810&lt;1500,I810&lt;Barem!$N$24),H810/1500,IF(AND(H810&gt;=1500,H810&lt;2000,I810&lt;Barem!$N$25),H810/1500,IF(AND(H810&gt;=2000,H810&lt;3000,I810&lt;Barem!$N$26),H810/1500,IF(AND(H810&gt;=3000,I810&lt;Barem!$N$27),H810/1500,0))))))))</f>
        <v>0</v>
      </c>
      <c r="R810" s="19">
        <f>IF(D810&gt;21,VLOOKUP(D810,Barem!$S$1:$T$141,2,1),0)</f>
        <v>0</v>
      </c>
      <c r="S810" s="102">
        <f>IF(D810&lt;1,0,IF(B810="F",VLOOKUP(I810,Barem!$W$2:$Y$13,2,1),VLOOKUP(I810,Barem!$W$14:$Y$25,2,1)))</f>
        <v>0</v>
      </c>
      <c r="T810" s="19">
        <f>VLOOKUP(A810,Participanti!A:C,3,0)</f>
        <v>0</v>
      </c>
      <c r="U810" s="17">
        <f t="shared" si="143"/>
        <v>4.375</v>
      </c>
      <c r="V810" s="49"/>
      <c r="W810" s="146"/>
      <c r="X810" s="104">
        <f t="shared" si="138"/>
        <v>4</v>
      </c>
      <c r="Y810" s="63">
        <f t="shared" si="139"/>
        <v>1</v>
      </c>
      <c r="Z810" s="103" t="str">
        <f>VLOOKUP(A810,Participanti!A:E,5,0)</f>
        <v>Bronze</v>
      </c>
    </row>
    <row r="811" spans="1:26" x14ac:dyDescent="0.2">
      <c r="A811" s="42" t="s">
        <v>483</v>
      </c>
      <c r="B811" s="1" t="str">
        <f>VLOOKUP(A811,Participanti!A:B,2,0)</f>
        <v>M</v>
      </c>
      <c r="C811" s="61">
        <v>14</v>
      </c>
      <c r="D811" s="43">
        <v>30</v>
      </c>
      <c r="E811" s="44">
        <v>0.1153125</v>
      </c>
      <c r="F811" s="44">
        <v>0.11751157407407407</v>
      </c>
      <c r="G811" s="59">
        <f t="shared" si="140"/>
        <v>0.11641203703703704</v>
      </c>
      <c r="H811" s="45">
        <v>76</v>
      </c>
      <c r="I811" s="11">
        <f t="shared" si="141"/>
        <v>3.880401234567901E-3</v>
      </c>
      <c r="J811" s="31">
        <f t="shared" si="142"/>
        <v>5</v>
      </c>
      <c r="K811" s="31">
        <f>IF(J811=0,0,IF(B811="F",VLOOKUP(I811,Barem!$G$2:$H$16,2,1),VLOOKUP(I811,Barem!$G$17:$H$31,2,1)))</f>
        <v>3.25</v>
      </c>
      <c r="L811" s="43">
        <v>3.25</v>
      </c>
      <c r="M811" s="93" t="s">
        <v>82</v>
      </c>
      <c r="N811" s="10">
        <f t="shared" si="144"/>
        <v>0.5</v>
      </c>
      <c r="O811" s="10">
        <f t="shared" si="144"/>
        <v>0.25</v>
      </c>
      <c r="P811" s="10">
        <f t="shared" si="144"/>
        <v>0.25</v>
      </c>
      <c r="Q811" s="33">
        <f>IF(B811="M",IF(AND(H811&gt;=200,H811&lt;500,I811&lt;Barem!$M$21),H811/1500,IF(AND(H811&gt;=500,H811&lt;750,I811&lt;Barem!$M$22),H811/1500,IF(AND(H811&gt;=750,H811&lt;1000,I811&lt;Barem!$M$23),H811/1500,IF(AND(H811&gt;=1000,H811&lt;1500,I811&lt;Barem!$M$24),H811/1500,IF(AND(H811&gt;=1500,H811&lt;2000,I811&lt;Barem!$M$25),H811/1500,IF(AND(H811&gt;=2000,H811&lt;3000,I811&lt;Barem!$M$26),H811/1500,IF(AND(H811&gt;=3000,I811&lt;Barem!$M$27),H811/1500,0))))))),IF(AND(H811&gt;=200,H811&lt;500,I811&lt;Barem!$N$21),H811/1500,IF(AND(H811&gt;=500,H811&lt;750,I811&lt;Barem!$N$22),H811/1500,IF(AND(H811&gt;=750,H811&lt;1000,I811&lt;Barem!$N$23),H811/1500,IF(AND(H811&gt;=1000,H811&lt;1500,I811&lt;Barem!$N$24),H811/1500,IF(AND(H811&gt;=1500,H811&lt;2000,I811&lt;Barem!$N$25),H811/1500,IF(AND(H811&gt;=2000,H811&lt;3000,I811&lt;Barem!$N$26),H811/1500,IF(AND(H811&gt;=3000,I811&lt;Barem!$N$27),H811/1500,0))))))))</f>
        <v>0</v>
      </c>
      <c r="R811" s="19">
        <f>IF(D811&gt;21,VLOOKUP(D811,Barem!$S$1:$T$141,2,1),0)</f>
        <v>0.4</v>
      </c>
      <c r="S811" s="102">
        <f>IF(D811&lt;1,0,IF(B811="F",VLOOKUP(I811,Barem!$W$2:$Y$13,2,1),VLOOKUP(I811,Barem!$W$14:$Y$25,2,1)))</f>
        <v>0</v>
      </c>
      <c r="T811" s="19">
        <f>VLOOKUP(A811,Participanti!A:C,3,0)</f>
        <v>0</v>
      </c>
      <c r="U811" s="17">
        <f t="shared" si="143"/>
        <v>4.5250000000000004</v>
      </c>
      <c r="V811" s="49"/>
      <c r="W811" s="146"/>
      <c r="X811" s="104">
        <f t="shared" si="138"/>
        <v>5</v>
      </c>
      <c r="Y811" s="63">
        <f t="shared" si="139"/>
        <v>1</v>
      </c>
      <c r="Z811" s="103" t="str">
        <f>VLOOKUP(A811,Participanti!A:E,5,0)</f>
        <v>Silver</v>
      </c>
    </row>
    <row r="812" spans="1:26" x14ac:dyDescent="0.2">
      <c r="A812" s="42" t="s">
        <v>206</v>
      </c>
      <c r="B812" s="1" t="str">
        <f>VLOOKUP(A812,Participanti!A:B,2,0)</f>
        <v>M</v>
      </c>
      <c r="C812" s="61">
        <v>14</v>
      </c>
      <c r="D812" s="43">
        <v>21.13</v>
      </c>
      <c r="E812" s="44">
        <v>8.206018518518518E-2</v>
      </c>
      <c r="F812" s="44">
        <v>8.4803240740740735E-2</v>
      </c>
      <c r="G812" s="59">
        <f t="shared" si="140"/>
        <v>8.3431712962962951E-2</v>
      </c>
      <c r="H812" s="45">
        <v>121</v>
      </c>
      <c r="I812" s="11">
        <f t="shared" si="141"/>
        <v>3.9484956442481286E-3</v>
      </c>
      <c r="J812" s="31">
        <f t="shared" si="142"/>
        <v>5</v>
      </c>
      <c r="K812" s="31">
        <f>IF(J812=0,0,IF(B812="F",VLOOKUP(I812,Barem!$G$2:$H$16,2,1),VLOOKUP(I812,Barem!$G$17:$H$31,2,1)))</f>
        <v>3.25</v>
      </c>
      <c r="L812" s="43">
        <v>4</v>
      </c>
      <c r="M812" s="93" t="s">
        <v>82</v>
      </c>
      <c r="N812" s="10">
        <f t="shared" si="144"/>
        <v>0.5</v>
      </c>
      <c r="O812" s="10">
        <f t="shared" si="144"/>
        <v>0.25</v>
      </c>
      <c r="P812" s="10">
        <f t="shared" si="144"/>
        <v>0.25</v>
      </c>
      <c r="Q812" s="33">
        <f>IF(B812="M",IF(AND(H812&gt;=200,H812&lt;500,I812&lt;Barem!$M$21),H812/1500,IF(AND(H812&gt;=500,H812&lt;750,I812&lt;Barem!$M$22),H812/1500,IF(AND(H812&gt;=750,H812&lt;1000,I812&lt;Barem!$M$23),H812/1500,IF(AND(H812&gt;=1000,H812&lt;1500,I812&lt;Barem!$M$24),H812/1500,IF(AND(H812&gt;=1500,H812&lt;2000,I812&lt;Barem!$M$25),H812/1500,IF(AND(H812&gt;=2000,H812&lt;3000,I812&lt;Barem!$M$26),H812/1500,IF(AND(H812&gt;=3000,I812&lt;Barem!$M$27),H812/1500,0))))))),IF(AND(H812&gt;=200,H812&lt;500,I812&lt;Barem!$N$21),H812/1500,IF(AND(H812&gt;=500,H812&lt;750,I812&lt;Barem!$N$22),H812/1500,IF(AND(H812&gt;=750,H812&lt;1000,I812&lt;Barem!$N$23),H812/1500,IF(AND(H812&gt;=1000,H812&lt;1500,I812&lt;Barem!$N$24),H812/1500,IF(AND(H812&gt;=1500,H812&lt;2000,I812&lt;Barem!$N$25),H812/1500,IF(AND(H812&gt;=2000,H812&lt;3000,I812&lt;Barem!$N$26),H812/1500,IF(AND(H812&gt;=3000,I812&lt;Barem!$N$27),H812/1500,0))))))))</f>
        <v>0</v>
      </c>
      <c r="R812" s="19">
        <f>IF(D812&gt;21,VLOOKUP(D812,Barem!$S$1:$T$141,2,1),0)</f>
        <v>0</v>
      </c>
      <c r="S812" s="102">
        <f>IF(D812&lt;1,0,IF(B812="F",VLOOKUP(I812,Barem!$W$2:$Y$13,2,1),VLOOKUP(I812,Barem!$W$14:$Y$25,2,1)))</f>
        <v>0</v>
      </c>
      <c r="T812" s="19">
        <f>VLOOKUP(A812,Participanti!A:C,3,0)</f>
        <v>0</v>
      </c>
      <c r="U812" s="17">
        <f t="shared" si="143"/>
        <v>4.3125</v>
      </c>
      <c r="V812" s="49"/>
      <c r="W812" s="146"/>
      <c r="X812" s="104">
        <f t="shared" si="138"/>
        <v>5</v>
      </c>
      <c r="Y812" s="63">
        <f t="shared" si="139"/>
        <v>1</v>
      </c>
      <c r="Z812" s="103" t="str">
        <f>VLOOKUP(A812,Participanti!A:E,5,0)</f>
        <v>Silver</v>
      </c>
    </row>
    <row r="813" spans="1:26" x14ac:dyDescent="0.2">
      <c r="A813" s="42" t="s">
        <v>109</v>
      </c>
      <c r="B813" s="1" t="str">
        <f>VLOOKUP(A813,Participanti!A:B,2,0)</f>
        <v>M</v>
      </c>
      <c r="C813" s="61">
        <v>14</v>
      </c>
      <c r="D813" s="43">
        <v>9.06</v>
      </c>
      <c r="E813" s="44">
        <v>3.3067129629629627E-2</v>
      </c>
      <c r="F813" s="44">
        <v>3.4687500000000003E-2</v>
      </c>
      <c r="G813" s="59">
        <f t="shared" si="140"/>
        <v>3.3877314814814818E-2</v>
      </c>
      <c r="H813" s="45">
        <v>48</v>
      </c>
      <c r="I813" s="11">
        <f t="shared" si="141"/>
        <v>3.7392179707301122E-3</v>
      </c>
      <c r="J813" s="31">
        <f t="shared" si="142"/>
        <v>2.157142857142857</v>
      </c>
      <c r="K813" s="31">
        <f>IF(J813=0,0,IF(B813="F",VLOOKUP(I813,Barem!$G$2:$H$16,2,1),VLOOKUP(I813,Barem!$G$17:$H$31,2,1)))</f>
        <v>3.5</v>
      </c>
      <c r="L813" s="43">
        <v>3.75</v>
      </c>
      <c r="M813" s="93" t="s">
        <v>83</v>
      </c>
      <c r="N813" s="10">
        <f t="shared" si="144"/>
        <v>0.25</v>
      </c>
      <c r="O813" s="10">
        <f t="shared" si="144"/>
        <v>0.25</v>
      </c>
      <c r="P813" s="10">
        <f t="shared" si="144"/>
        <v>0.5</v>
      </c>
      <c r="Q813" s="33">
        <f>IF(B813="M",IF(AND(H813&gt;=200,H813&lt;500,I813&lt;Barem!$M$21),H813/1500,IF(AND(H813&gt;=500,H813&lt;750,I813&lt;Barem!$M$22),H813/1500,IF(AND(H813&gt;=750,H813&lt;1000,I813&lt;Barem!$M$23),H813/1500,IF(AND(H813&gt;=1000,H813&lt;1500,I813&lt;Barem!$M$24),H813/1500,IF(AND(H813&gt;=1500,H813&lt;2000,I813&lt;Barem!$M$25),H813/1500,IF(AND(H813&gt;=2000,H813&lt;3000,I813&lt;Barem!$M$26),H813/1500,IF(AND(H813&gt;=3000,I813&lt;Barem!$M$27),H813/1500,0))))))),IF(AND(H813&gt;=200,H813&lt;500,I813&lt;Barem!$N$21),H813/1500,IF(AND(H813&gt;=500,H813&lt;750,I813&lt;Barem!$N$22),H813/1500,IF(AND(H813&gt;=750,H813&lt;1000,I813&lt;Barem!$N$23),H813/1500,IF(AND(H813&gt;=1000,H813&lt;1500,I813&lt;Barem!$N$24),H813/1500,IF(AND(H813&gt;=1500,H813&lt;2000,I813&lt;Barem!$N$25),H813/1500,IF(AND(H813&gt;=2000,H813&lt;3000,I813&lt;Barem!$N$26),H813/1500,IF(AND(H813&gt;=3000,I813&lt;Barem!$N$27),H813/1500,0))))))))</f>
        <v>0</v>
      </c>
      <c r="R813" s="19">
        <f>IF(D813&gt;21,VLOOKUP(D813,Barem!$S$1:$T$141,2,1),0)</f>
        <v>0</v>
      </c>
      <c r="S813" s="102">
        <f>IF(D813&lt;1,0,IF(B813="F",VLOOKUP(I813,Barem!$W$2:$Y$13,2,1),VLOOKUP(I813,Barem!$W$14:$Y$25,2,1)))</f>
        <v>0</v>
      </c>
      <c r="T813" s="19">
        <f>VLOOKUP(A813,Participanti!A:C,3,0)</f>
        <v>0</v>
      </c>
      <c r="U813" s="17">
        <f t="shared" si="143"/>
        <v>3.2892857142857141</v>
      </c>
      <c r="V813" s="49"/>
      <c r="W813" s="146"/>
      <c r="X813" s="104">
        <f t="shared" si="138"/>
        <v>5</v>
      </c>
      <c r="Y813" s="63">
        <f t="shared" si="139"/>
        <v>1</v>
      </c>
      <c r="Z813" s="103" t="str">
        <f>VLOOKUP(A813,Participanti!A:E,5,0)</f>
        <v>Silver</v>
      </c>
    </row>
    <row r="814" spans="1:26" x14ac:dyDescent="0.2">
      <c r="A814" s="42" t="s">
        <v>325</v>
      </c>
      <c r="B814" s="1" t="str">
        <f>VLOOKUP(A814,Participanti!A:B,2,0)</f>
        <v>M</v>
      </c>
      <c r="C814" s="61">
        <v>14</v>
      </c>
      <c r="D814" s="43">
        <v>31.9</v>
      </c>
      <c r="E814" s="44">
        <v>0.2044212962962963</v>
      </c>
      <c r="F814" s="44">
        <v>0.20445601851851852</v>
      </c>
      <c r="G814" s="59">
        <f t="shared" si="140"/>
        <v>0.20443865740740741</v>
      </c>
      <c r="H814" s="45">
        <v>1623</v>
      </c>
      <c r="I814" s="11">
        <f t="shared" si="141"/>
        <v>6.4087353419249975E-3</v>
      </c>
      <c r="J814" s="31">
        <f t="shared" si="142"/>
        <v>5</v>
      </c>
      <c r="K814" s="31">
        <f>IF(J814=0,0,IF(B814="F",VLOOKUP(I814,Barem!$G$2:$H$16,2,1),VLOOKUP(I814,Barem!$G$17:$H$31,2,1)))</f>
        <v>0</v>
      </c>
      <c r="L814" s="43">
        <v>3.75</v>
      </c>
      <c r="M814" s="93" t="s">
        <v>83</v>
      </c>
      <c r="N814" s="10">
        <f t="shared" si="144"/>
        <v>0.25</v>
      </c>
      <c r="O814" s="10">
        <f t="shared" si="144"/>
        <v>0.25</v>
      </c>
      <c r="P814" s="10">
        <f t="shared" si="144"/>
        <v>0.5</v>
      </c>
      <c r="Q814" s="33">
        <f>IF(B814="M",IF(AND(H814&gt;=200,H814&lt;500,I814&lt;Barem!$M$21),H814/1500,IF(AND(H814&gt;=500,H814&lt;750,I814&lt;Barem!$M$22),H814/1500,IF(AND(H814&gt;=750,H814&lt;1000,I814&lt;Barem!$M$23),H814/1500,IF(AND(H814&gt;=1000,H814&lt;1500,I814&lt;Barem!$M$24),H814/1500,IF(AND(H814&gt;=1500,H814&lt;2000,I814&lt;Barem!$M$25),H814/1500,IF(AND(H814&gt;=2000,H814&lt;3000,I814&lt;Barem!$M$26),H814/1500,IF(AND(H814&gt;=3000,I814&lt;Barem!$M$27),H814/1500,0))))))),IF(AND(H814&gt;=200,H814&lt;500,I814&lt;Barem!$N$21),H814/1500,IF(AND(H814&gt;=500,H814&lt;750,I814&lt;Barem!$N$22),H814/1500,IF(AND(H814&gt;=750,H814&lt;1000,I814&lt;Barem!$N$23),H814/1500,IF(AND(H814&gt;=1000,H814&lt;1500,I814&lt;Barem!$N$24),H814/1500,IF(AND(H814&gt;=1500,H814&lt;2000,I814&lt;Barem!$N$25),H814/1500,IF(AND(H814&gt;=2000,H814&lt;3000,I814&lt;Barem!$N$26),H814/1500,IF(AND(H814&gt;=3000,I814&lt;Barem!$N$27),H814/1500,0))))))))</f>
        <v>1.0820000000000001</v>
      </c>
      <c r="R814" s="19">
        <f>IF(D814&gt;21,VLOOKUP(D814,Barem!$S$1:$T$141,2,1),0)</f>
        <v>0.5</v>
      </c>
      <c r="S814" s="102">
        <f>IF(D814&lt;1,0,IF(B814="F",VLOOKUP(I814,Barem!$W$2:$Y$13,2,1),VLOOKUP(I814,Barem!$W$14:$Y$25,2,1)))</f>
        <v>0</v>
      </c>
      <c r="T814" s="19">
        <f>VLOOKUP(A814,Participanti!A:C,3,0)</f>
        <v>0</v>
      </c>
      <c r="U814" s="17">
        <f t="shared" si="143"/>
        <v>4.7069999999999999</v>
      </c>
      <c r="V814" s="49"/>
      <c r="W814" s="146"/>
      <c r="X814" s="104">
        <f t="shared" si="138"/>
        <v>5</v>
      </c>
      <c r="Y814" s="63">
        <f t="shared" si="139"/>
        <v>1</v>
      </c>
      <c r="Z814" s="103" t="str">
        <f>VLOOKUP(A814,Participanti!A:E,5,0)</f>
        <v>Silver</v>
      </c>
    </row>
    <row r="815" spans="1:26" x14ac:dyDescent="0.2">
      <c r="A815" s="42" t="s">
        <v>330</v>
      </c>
      <c r="B815" s="1" t="str">
        <f>VLOOKUP(A815,Participanti!A:B,2,0)</f>
        <v>M</v>
      </c>
      <c r="C815" s="61">
        <v>14</v>
      </c>
      <c r="D815" s="43">
        <v>15.6</v>
      </c>
      <c r="E815" s="44">
        <v>4.9687500000000002E-2</v>
      </c>
      <c r="F815" s="44">
        <v>5.3715277777777778E-2</v>
      </c>
      <c r="G815" s="59">
        <f t="shared" si="140"/>
        <v>5.1701388888888894E-2</v>
      </c>
      <c r="H815" s="45">
        <v>31</v>
      </c>
      <c r="I815" s="11">
        <f t="shared" si="141"/>
        <v>3.314191595441596E-3</v>
      </c>
      <c r="J815" s="31">
        <f t="shared" si="142"/>
        <v>3.714285714285714</v>
      </c>
      <c r="K815" s="31">
        <f>IF(J815=0,0,IF(B815="F",VLOOKUP(I815,Barem!$G$2:$H$16,2,1),VLOOKUP(I815,Barem!$G$17:$H$31,2,1)))</f>
        <v>4</v>
      </c>
      <c r="L815" s="43">
        <v>1.5</v>
      </c>
      <c r="M815" s="93" t="s">
        <v>82</v>
      </c>
      <c r="N815" s="10">
        <f t="shared" si="144"/>
        <v>0.5</v>
      </c>
      <c r="O815" s="10">
        <f t="shared" si="144"/>
        <v>0.25</v>
      </c>
      <c r="P815" s="10">
        <f t="shared" si="144"/>
        <v>0.25</v>
      </c>
      <c r="Q815" s="33">
        <f>IF(B815="M",IF(AND(H815&gt;=200,H815&lt;500,I815&lt;Barem!$M$21),H815/1500,IF(AND(H815&gt;=500,H815&lt;750,I815&lt;Barem!$M$22),H815/1500,IF(AND(H815&gt;=750,H815&lt;1000,I815&lt;Barem!$M$23),H815/1500,IF(AND(H815&gt;=1000,H815&lt;1500,I815&lt;Barem!$M$24),H815/1500,IF(AND(H815&gt;=1500,H815&lt;2000,I815&lt;Barem!$M$25),H815/1500,IF(AND(H815&gt;=2000,H815&lt;3000,I815&lt;Barem!$M$26),H815/1500,IF(AND(H815&gt;=3000,I815&lt;Barem!$M$27),H815/1500,0))))))),IF(AND(H815&gt;=200,H815&lt;500,I815&lt;Barem!$N$21),H815/1500,IF(AND(H815&gt;=500,H815&lt;750,I815&lt;Barem!$N$22),H815/1500,IF(AND(H815&gt;=750,H815&lt;1000,I815&lt;Barem!$N$23),H815/1500,IF(AND(H815&gt;=1000,H815&lt;1500,I815&lt;Barem!$N$24),H815/1500,IF(AND(H815&gt;=1500,H815&lt;2000,I815&lt;Barem!$N$25),H815/1500,IF(AND(H815&gt;=2000,H815&lt;3000,I815&lt;Barem!$N$26),H815/1500,IF(AND(H815&gt;=3000,I815&lt;Barem!$N$27),H815/1500,0))))))))</f>
        <v>0</v>
      </c>
      <c r="R815" s="19">
        <f>IF(D815&gt;21,VLOOKUP(D815,Barem!$S$1:$T$141,2,1),0)</f>
        <v>0</v>
      </c>
      <c r="S815" s="102">
        <f>IF(D815&lt;1,0,IF(B815="F",VLOOKUP(I815,Barem!$W$2:$Y$13,2,1),VLOOKUP(I815,Barem!$W$14:$Y$25,2,1)))</f>
        <v>0</v>
      </c>
      <c r="T815" s="19">
        <f>VLOOKUP(A815,Participanti!A:C,3,0)</f>
        <v>0</v>
      </c>
      <c r="U815" s="17">
        <f t="shared" si="143"/>
        <v>3.2321428571428568</v>
      </c>
      <c r="V815" s="49"/>
      <c r="W815" s="146"/>
      <c r="X815" s="104">
        <f t="shared" si="138"/>
        <v>5</v>
      </c>
      <c r="Y815" s="63">
        <f t="shared" si="139"/>
        <v>1</v>
      </c>
      <c r="Z815" s="103" t="str">
        <f>VLOOKUP(A815,Participanti!A:E,5,0)</f>
        <v>Silver</v>
      </c>
    </row>
    <row r="816" spans="1:26" x14ac:dyDescent="0.2">
      <c r="A816" s="42" t="s">
        <v>338</v>
      </c>
      <c r="B816" s="1" t="str">
        <f>VLOOKUP(A816,Participanti!A:B,2,0)</f>
        <v>F</v>
      </c>
      <c r="C816" s="61">
        <v>14</v>
      </c>
      <c r="D816" s="43">
        <v>8.1199999999999992</v>
      </c>
      <c r="E816" s="44">
        <v>3.1180555555555555E-2</v>
      </c>
      <c r="F816" s="44">
        <v>3.1817129629629633E-2</v>
      </c>
      <c r="G816" s="59">
        <f t="shared" si="140"/>
        <v>3.1498842592592592E-2</v>
      </c>
      <c r="H816" s="45">
        <v>136</v>
      </c>
      <c r="I816" s="11">
        <f t="shared" si="141"/>
        <v>3.8791678069695313E-3</v>
      </c>
      <c r="J816" s="31">
        <f t="shared" si="142"/>
        <v>2.0299999999999998</v>
      </c>
      <c r="K816" s="31">
        <f>IF(J816=0,0,IF(B816="F",VLOOKUP(I816,Barem!$G$2:$H$16,2,1),VLOOKUP(I816,Barem!$G$17:$H$31,2,1)))</f>
        <v>3.75</v>
      </c>
      <c r="L816" s="43">
        <v>0.5</v>
      </c>
      <c r="M816" s="93" t="s">
        <v>83</v>
      </c>
      <c r="N816" s="10">
        <f t="shared" si="144"/>
        <v>0.25</v>
      </c>
      <c r="O816" s="10">
        <f t="shared" si="144"/>
        <v>0.25</v>
      </c>
      <c r="P816" s="10">
        <f t="shared" si="144"/>
        <v>0.5</v>
      </c>
      <c r="Q816" s="33">
        <f>IF(B816="M",IF(AND(H816&gt;=200,H816&lt;500,I816&lt;Barem!$M$21),H816/1500,IF(AND(H816&gt;=500,H816&lt;750,I816&lt;Barem!$M$22),H816/1500,IF(AND(H816&gt;=750,H816&lt;1000,I816&lt;Barem!$M$23),H816/1500,IF(AND(H816&gt;=1000,H816&lt;1500,I816&lt;Barem!$M$24),H816/1500,IF(AND(H816&gt;=1500,H816&lt;2000,I816&lt;Barem!$M$25),H816/1500,IF(AND(H816&gt;=2000,H816&lt;3000,I816&lt;Barem!$M$26),H816/1500,IF(AND(H816&gt;=3000,I816&lt;Barem!$M$27),H816/1500,0))))))),IF(AND(H816&gt;=200,H816&lt;500,I816&lt;Barem!$N$21),H816/1500,IF(AND(H816&gt;=500,H816&lt;750,I816&lt;Barem!$N$22),H816/1500,IF(AND(H816&gt;=750,H816&lt;1000,I816&lt;Barem!$N$23),H816/1500,IF(AND(H816&gt;=1000,H816&lt;1500,I816&lt;Barem!$N$24),H816/1500,IF(AND(H816&gt;=1500,H816&lt;2000,I816&lt;Barem!$N$25),H816/1500,IF(AND(H816&gt;=2000,H816&lt;3000,I816&lt;Barem!$N$26),H816/1500,IF(AND(H816&gt;=3000,I816&lt;Barem!$N$27),H816/1500,0))))))))</f>
        <v>0</v>
      </c>
      <c r="R816" s="19">
        <f>IF(D816&gt;21,VLOOKUP(D816,Barem!$S$1:$T$141,2,1),0)</f>
        <v>0</v>
      </c>
      <c r="S816" s="102">
        <f>IF(D816&lt;1,0,IF(B816="F",VLOOKUP(I816,Barem!$W$2:$Y$13,2,1),VLOOKUP(I816,Barem!$W$14:$Y$25,2,1)))</f>
        <v>0</v>
      </c>
      <c r="T816" s="19">
        <f>VLOOKUP(A816,Participanti!A:C,3,0)</f>
        <v>0</v>
      </c>
      <c r="U816" s="17">
        <f t="shared" si="143"/>
        <v>1.6949999999999998</v>
      </c>
      <c r="V816" s="49"/>
      <c r="W816" s="146"/>
      <c r="X816" s="104">
        <f t="shared" si="138"/>
        <v>3</v>
      </c>
      <c r="Y816" s="63">
        <f t="shared" si="139"/>
        <v>1</v>
      </c>
      <c r="Z816" s="103" t="str">
        <f>VLOOKUP(A816,Participanti!A:E,5,0)</f>
        <v>Silver</v>
      </c>
    </row>
    <row r="817" spans="1:26" x14ac:dyDescent="0.2">
      <c r="A817" s="42" t="s">
        <v>517</v>
      </c>
      <c r="B817" s="1" t="str">
        <f>VLOOKUP(A817,Participanti!A:B,2,0)</f>
        <v>M</v>
      </c>
      <c r="C817" s="61">
        <v>14</v>
      </c>
      <c r="D817" s="43">
        <v>11.6</v>
      </c>
      <c r="E817" s="44">
        <v>3.7025462962962961E-2</v>
      </c>
      <c r="F817" s="44">
        <v>3.8437499999999999E-2</v>
      </c>
      <c r="G817" s="59">
        <f t="shared" si="140"/>
        <v>3.7731481481481477E-2</v>
      </c>
      <c r="H817" s="45">
        <v>67</v>
      </c>
      <c r="I817" s="11">
        <f t="shared" si="141"/>
        <v>3.2527139208173689E-3</v>
      </c>
      <c r="J817" s="31">
        <f t="shared" si="142"/>
        <v>2.7619047619047619</v>
      </c>
      <c r="K817" s="31">
        <f>IF(J817=0,0,IF(B817="F",VLOOKUP(I817,Barem!$G$2:$H$16,2,1),VLOOKUP(I817,Barem!$G$17:$H$31,2,1)))</f>
        <v>4.25</v>
      </c>
      <c r="L817" s="43">
        <v>0.5</v>
      </c>
      <c r="M817" s="93" t="s">
        <v>80</v>
      </c>
      <c r="N817" s="10">
        <f t="shared" si="144"/>
        <v>0.25</v>
      </c>
      <c r="O817" s="10">
        <f t="shared" si="144"/>
        <v>0.5</v>
      </c>
      <c r="P817" s="10">
        <f t="shared" si="144"/>
        <v>0.25</v>
      </c>
      <c r="Q817" s="33">
        <f>IF(B817="M",IF(AND(H817&gt;=200,H817&lt;500,I817&lt;Barem!$M$21),H817/1500,IF(AND(H817&gt;=500,H817&lt;750,I817&lt;Barem!$M$22),H817/1500,IF(AND(H817&gt;=750,H817&lt;1000,I817&lt;Barem!$M$23),H817/1500,IF(AND(H817&gt;=1000,H817&lt;1500,I817&lt;Barem!$M$24),H817/1500,IF(AND(H817&gt;=1500,H817&lt;2000,I817&lt;Barem!$M$25),H817/1500,IF(AND(H817&gt;=2000,H817&lt;3000,I817&lt;Barem!$M$26),H817/1500,IF(AND(H817&gt;=3000,I817&lt;Barem!$M$27),H817/1500,0))))))),IF(AND(H817&gt;=200,H817&lt;500,I817&lt;Barem!$N$21),H817/1500,IF(AND(H817&gt;=500,H817&lt;750,I817&lt;Barem!$N$22),H817/1500,IF(AND(H817&gt;=750,H817&lt;1000,I817&lt;Barem!$N$23),H817/1500,IF(AND(H817&gt;=1000,H817&lt;1500,I817&lt;Barem!$N$24),H817/1500,IF(AND(H817&gt;=1500,H817&lt;2000,I817&lt;Barem!$N$25),H817/1500,IF(AND(H817&gt;=2000,H817&lt;3000,I817&lt;Barem!$N$26),H817/1500,IF(AND(H817&gt;=3000,I817&lt;Barem!$N$27),H817/1500,0))))))))</f>
        <v>0</v>
      </c>
      <c r="R817" s="19">
        <f>IF(D817&gt;21,VLOOKUP(D817,Barem!$S$1:$T$141,2,1),0)</f>
        <v>0</v>
      </c>
      <c r="S817" s="102">
        <f>IF(D817&lt;1,0,IF(B817="F",VLOOKUP(I817,Barem!$W$2:$Y$13,2,1),VLOOKUP(I817,Barem!$W$14:$Y$25,2,1)))</f>
        <v>0</v>
      </c>
      <c r="T817" s="19">
        <f>VLOOKUP(A817,Participanti!A:C,3,0)</f>
        <v>0</v>
      </c>
      <c r="U817" s="17">
        <f t="shared" si="143"/>
        <v>2.9404761904761907</v>
      </c>
      <c r="V817" s="49"/>
      <c r="W817" s="146"/>
      <c r="X817" s="104">
        <f t="shared" si="138"/>
        <v>5</v>
      </c>
      <c r="Y817" s="63">
        <f t="shared" si="139"/>
        <v>1</v>
      </c>
      <c r="Z817" s="103" t="str">
        <f>VLOOKUP(A817,Participanti!A:E,5,0)</f>
        <v>Silver</v>
      </c>
    </row>
    <row r="818" spans="1:26" x14ac:dyDescent="0.2">
      <c r="A818" s="42" t="s">
        <v>472</v>
      </c>
      <c r="B818" s="1" t="str">
        <f>VLOOKUP(A818,Participanti!A:B,2,0)</f>
        <v>M</v>
      </c>
      <c r="C818" s="61">
        <v>14</v>
      </c>
      <c r="D818" s="43">
        <v>19.260000000000002</v>
      </c>
      <c r="E818" s="44">
        <v>7.0289351851851853E-2</v>
      </c>
      <c r="F818" s="44">
        <v>7.6423611111111109E-2</v>
      </c>
      <c r="G818" s="59">
        <f t="shared" si="140"/>
        <v>7.3356481481481481E-2</v>
      </c>
      <c r="H818" s="45">
        <v>151</v>
      </c>
      <c r="I818" s="11">
        <f t="shared" si="141"/>
        <v>3.80874774047152E-3</v>
      </c>
      <c r="J818" s="31">
        <f t="shared" si="142"/>
        <v>4.5857142857142863</v>
      </c>
      <c r="K818" s="31">
        <f>IF(J818=0,0,IF(B818="F",VLOOKUP(I818,Barem!$G$2:$H$16,2,1),VLOOKUP(I818,Barem!$G$17:$H$31,2,1)))</f>
        <v>3.5</v>
      </c>
      <c r="L818" s="43">
        <v>3.25</v>
      </c>
      <c r="M818" s="93" t="s">
        <v>80</v>
      </c>
      <c r="N818" s="10">
        <f t="shared" si="144"/>
        <v>0.25</v>
      </c>
      <c r="O818" s="10">
        <f t="shared" si="144"/>
        <v>0.5</v>
      </c>
      <c r="P818" s="10">
        <f t="shared" si="144"/>
        <v>0.25</v>
      </c>
      <c r="Q818" s="33">
        <f>IF(B818="M",IF(AND(H818&gt;=200,H818&lt;500,I818&lt;Barem!$M$21),H818/1500,IF(AND(H818&gt;=500,H818&lt;750,I818&lt;Barem!$M$22),H818/1500,IF(AND(H818&gt;=750,H818&lt;1000,I818&lt;Barem!$M$23),H818/1500,IF(AND(H818&gt;=1000,H818&lt;1500,I818&lt;Barem!$M$24),H818/1500,IF(AND(H818&gt;=1500,H818&lt;2000,I818&lt;Barem!$M$25),H818/1500,IF(AND(H818&gt;=2000,H818&lt;3000,I818&lt;Barem!$M$26),H818/1500,IF(AND(H818&gt;=3000,I818&lt;Barem!$M$27),H818/1500,0))))))),IF(AND(H818&gt;=200,H818&lt;500,I818&lt;Barem!$N$21),H818/1500,IF(AND(H818&gt;=500,H818&lt;750,I818&lt;Barem!$N$22),H818/1500,IF(AND(H818&gt;=750,H818&lt;1000,I818&lt;Barem!$N$23),H818/1500,IF(AND(H818&gt;=1000,H818&lt;1500,I818&lt;Barem!$N$24),H818/1500,IF(AND(H818&gt;=1500,H818&lt;2000,I818&lt;Barem!$N$25),H818/1500,IF(AND(H818&gt;=2000,H818&lt;3000,I818&lt;Barem!$N$26),H818/1500,IF(AND(H818&gt;=3000,I818&lt;Barem!$N$27),H818/1500,0))))))))</f>
        <v>0</v>
      </c>
      <c r="R818" s="19">
        <f>IF(D818&gt;21,VLOOKUP(D818,Barem!$S$1:$T$141,2,1),0)</f>
        <v>0</v>
      </c>
      <c r="S818" s="102">
        <f>IF(D818&lt;1,0,IF(B818="F",VLOOKUP(I818,Barem!$W$2:$Y$13,2,1),VLOOKUP(I818,Barem!$W$14:$Y$25,2,1)))</f>
        <v>0</v>
      </c>
      <c r="T818" s="19">
        <f>VLOOKUP(A818,Participanti!A:C,3,0)</f>
        <v>0</v>
      </c>
      <c r="U818" s="17">
        <f t="shared" si="143"/>
        <v>3.7089285714285714</v>
      </c>
      <c r="V818" s="49"/>
      <c r="W818" s="146"/>
      <c r="X818" s="104">
        <f t="shared" si="138"/>
        <v>5</v>
      </c>
      <c r="Y818" s="63">
        <f t="shared" si="139"/>
        <v>1</v>
      </c>
      <c r="Z818" s="103" t="str">
        <f>VLOOKUP(A818,Participanti!A:E,5,0)</f>
        <v>Silver</v>
      </c>
    </row>
    <row r="819" spans="1:26" x14ac:dyDescent="0.2">
      <c r="A819" s="42" t="s">
        <v>477</v>
      </c>
      <c r="B819" s="1" t="str">
        <f>VLOOKUP(A819,Participanti!A:B,2,0)</f>
        <v>M</v>
      </c>
      <c r="C819" s="61">
        <v>14</v>
      </c>
      <c r="D819" s="43">
        <v>18.11</v>
      </c>
      <c r="E819" s="44">
        <v>7.4270833333333328E-2</v>
      </c>
      <c r="F819" s="44">
        <v>7.6273148148148145E-2</v>
      </c>
      <c r="G819" s="59">
        <f t="shared" si="140"/>
        <v>7.527199074074073E-2</v>
      </c>
      <c r="H819" s="45">
        <v>57</v>
      </c>
      <c r="I819" s="11">
        <f t="shared" si="141"/>
        <v>4.1563771806041264E-3</v>
      </c>
      <c r="J819" s="31">
        <f t="shared" si="142"/>
        <v>4.3119047619047617</v>
      </c>
      <c r="K819" s="31">
        <f>IF(J819=0,0,IF(B819="F",VLOOKUP(I819,Barem!$G$2:$H$16,2,1),VLOOKUP(I819,Barem!$G$17:$H$31,2,1)))</f>
        <v>3</v>
      </c>
      <c r="L819" s="43">
        <v>3.5</v>
      </c>
      <c r="M819" s="93" t="s">
        <v>83</v>
      </c>
      <c r="N819" s="10">
        <f t="shared" si="144"/>
        <v>0.25</v>
      </c>
      <c r="O819" s="10">
        <f t="shared" si="144"/>
        <v>0.25</v>
      </c>
      <c r="P819" s="10">
        <f t="shared" si="144"/>
        <v>0.5</v>
      </c>
      <c r="Q819" s="33">
        <f>IF(B819="M",IF(AND(H819&gt;=200,H819&lt;500,I819&lt;Barem!$M$21),H819/1500,IF(AND(H819&gt;=500,H819&lt;750,I819&lt;Barem!$M$22),H819/1500,IF(AND(H819&gt;=750,H819&lt;1000,I819&lt;Barem!$M$23),H819/1500,IF(AND(H819&gt;=1000,H819&lt;1500,I819&lt;Barem!$M$24),H819/1500,IF(AND(H819&gt;=1500,H819&lt;2000,I819&lt;Barem!$M$25),H819/1500,IF(AND(H819&gt;=2000,H819&lt;3000,I819&lt;Barem!$M$26),H819/1500,IF(AND(H819&gt;=3000,I819&lt;Barem!$M$27),H819/1500,0))))))),IF(AND(H819&gt;=200,H819&lt;500,I819&lt;Barem!$N$21),H819/1500,IF(AND(H819&gt;=500,H819&lt;750,I819&lt;Barem!$N$22),H819/1500,IF(AND(H819&gt;=750,H819&lt;1000,I819&lt;Barem!$N$23),H819/1500,IF(AND(H819&gt;=1000,H819&lt;1500,I819&lt;Barem!$N$24),H819/1500,IF(AND(H819&gt;=1500,H819&lt;2000,I819&lt;Barem!$N$25),H819/1500,IF(AND(H819&gt;=2000,H819&lt;3000,I819&lt;Barem!$N$26),H819/1500,IF(AND(H819&gt;=3000,I819&lt;Barem!$N$27),H819/1500,0))))))))</f>
        <v>0</v>
      </c>
      <c r="R819" s="19">
        <f>IF(D819&gt;21,VLOOKUP(D819,Barem!$S$1:$T$141,2,1),0)</f>
        <v>0</v>
      </c>
      <c r="S819" s="102">
        <f>IF(D819&lt;1,0,IF(B819="F",VLOOKUP(I819,Barem!$W$2:$Y$13,2,1),VLOOKUP(I819,Barem!$W$14:$Y$25,2,1)))</f>
        <v>0</v>
      </c>
      <c r="T819" s="19">
        <f>VLOOKUP(A819,Participanti!A:C,3,0)</f>
        <v>0</v>
      </c>
      <c r="U819" s="17">
        <f t="shared" si="143"/>
        <v>3.5779761904761904</v>
      </c>
      <c r="V819" s="49"/>
      <c r="W819" s="146"/>
      <c r="X819" s="104">
        <f t="shared" si="138"/>
        <v>5</v>
      </c>
      <c r="Y819" s="63">
        <f t="shared" si="139"/>
        <v>1</v>
      </c>
      <c r="Z819" s="103" t="str">
        <f>VLOOKUP(A819,Participanti!A:E,5,0)</f>
        <v>Silver</v>
      </c>
    </row>
    <row r="820" spans="1:26" x14ac:dyDescent="0.2">
      <c r="A820" s="42" t="s">
        <v>207</v>
      </c>
      <c r="B820" s="1" t="str">
        <f>VLOOKUP(A820,Participanti!A:B,2,0)</f>
        <v>M</v>
      </c>
      <c r="C820" s="61">
        <v>14</v>
      </c>
      <c r="D820" s="43">
        <v>12.05</v>
      </c>
      <c r="E820" s="44">
        <v>4.6932870370370368E-2</v>
      </c>
      <c r="F820" s="44">
        <v>5.0358796296296297E-2</v>
      </c>
      <c r="G820" s="59">
        <f t="shared" si="140"/>
        <v>4.8645833333333333E-2</v>
      </c>
      <c r="H820" s="45">
        <v>90</v>
      </c>
      <c r="I820" s="11">
        <f t="shared" si="141"/>
        <v>4.0369986168741351E-3</v>
      </c>
      <c r="J820" s="31">
        <f t="shared" si="142"/>
        <v>2.8690476190476191</v>
      </c>
      <c r="K820" s="31">
        <f>IF(J820=0,0,IF(B820="F",VLOOKUP(I820,Barem!$G$2:$H$16,2,1),VLOOKUP(I820,Barem!$G$17:$H$31,2,1)))</f>
        <v>3</v>
      </c>
      <c r="L820" s="43">
        <v>2.75</v>
      </c>
      <c r="M820" s="93" t="s">
        <v>82</v>
      </c>
      <c r="N820" s="10">
        <f t="shared" si="144"/>
        <v>0.5</v>
      </c>
      <c r="O820" s="10">
        <f t="shared" si="144"/>
        <v>0.25</v>
      </c>
      <c r="P820" s="10">
        <f t="shared" si="144"/>
        <v>0.25</v>
      </c>
      <c r="Q820" s="33">
        <f>IF(B820="M",IF(AND(H820&gt;=200,H820&lt;500,I820&lt;Barem!$M$21),H820/1500,IF(AND(H820&gt;=500,H820&lt;750,I820&lt;Barem!$M$22),H820/1500,IF(AND(H820&gt;=750,H820&lt;1000,I820&lt;Barem!$M$23),H820/1500,IF(AND(H820&gt;=1000,H820&lt;1500,I820&lt;Barem!$M$24),H820/1500,IF(AND(H820&gt;=1500,H820&lt;2000,I820&lt;Barem!$M$25),H820/1500,IF(AND(H820&gt;=2000,H820&lt;3000,I820&lt;Barem!$M$26),H820/1500,IF(AND(H820&gt;=3000,I820&lt;Barem!$M$27),H820/1500,0))))))),IF(AND(H820&gt;=200,H820&lt;500,I820&lt;Barem!$N$21),H820/1500,IF(AND(H820&gt;=500,H820&lt;750,I820&lt;Barem!$N$22),H820/1500,IF(AND(H820&gt;=750,H820&lt;1000,I820&lt;Barem!$N$23),H820/1500,IF(AND(H820&gt;=1000,H820&lt;1500,I820&lt;Barem!$N$24),H820/1500,IF(AND(H820&gt;=1500,H820&lt;2000,I820&lt;Barem!$N$25),H820/1500,IF(AND(H820&gt;=2000,H820&lt;3000,I820&lt;Barem!$N$26),H820/1500,IF(AND(H820&gt;=3000,I820&lt;Barem!$N$27),H820/1500,0))))))))</f>
        <v>0</v>
      </c>
      <c r="R820" s="19">
        <f>IF(D820&gt;21,VLOOKUP(D820,Barem!$S$1:$T$141,2,1),0)</f>
        <v>0</v>
      </c>
      <c r="S820" s="102">
        <f>IF(D820&lt;1,0,IF(B820="F",VLOOKUP(I820,Barem!$W$2:$Y$13,2,1),VLOOKUP(I820,Barem!$W$14:$Y$25,2,1)))</f>
        <v>0</v>
      </c>
      <c r="T820" s="19">
        <f>VLOOKUP(A820,Participanti!A:C,3,0)</f>
        <v>0.4</v>
      </c>
      <c r="U820" s="17">
        <f t="shared" si="143"/>
        <v>3.2720238095238092</v>
      </c>
      <c r="V820" s="49"/>
      <c r="W820" s="146"/>
      <c r="X820" s="104">
        <f t="shared" si="138"/>
        <v>5</v>
      </c>
      <c r="Y820" s="63">
        <f t="shared" si="139"/>
        <v>1</v>
      </c>
      <c r="Z820" s="103" t="str">
        <f>VLOOKUP(A820,Participanti!A:E,5,0)</f>
        <v>Silver</v>
      </c>
    </row>
    <row r="821" spans="1:26" x14ac:dyDescent="0.2">
      <c r="A821" s="42" t="s">
        <v>470</v>
      </c>
      <c r="B821" s="1" t="str">
        <f>VLOOKUP(A821,Participanti!A:B,2,0)</f>
        <v>M</v>
      </c>
      <c r="C821" s="61">
        <v>14</v>
      </c>
      <c r="D821" s="43">
        <v>12.57</v>
      </c>
      <c r="E821" s="44">
        <v>4.3773148148148151E-2</v>
      </c>
      <c r="F821" s="44">
        <v>4.3819444444444446E-2</v>
      </c>
      <c r="G821" s="59">
        <f t="shared" si="140"/>
        <v>4.3796296296296298E-2</v>
      </c>
      <c r="H821" s="45">
        <v>22</v>
      </c>
      <c r="I821" s="11">
        <f t="shared" si="141"/>
        <v>3.4841922272312092E-3</v>
      </c>
      <c r="J821" s="31">
        <f t="shared" si="142"/>
        <v>2.9928571428571429</v>
      </c>
      <c r="K821" s="31">
        <f>IF(J821=0,0,IF(B821="F",VLOOKUP(I821,Barem!$G$2:$H$16,2,1),VLOOKUP(I821,Barem!$G$17:$H$31,2,1)))</f>
        <v>3.75</v>
      </c>
      <c r="L821" s="43">
        <v>1.75</v>
      </c>
      <c r="M821" s="93" t="s">
        <v>82</v>
      </c>
      <c r="N821" s="10">
        <f t="shared" si="144"/>
        <v>0.5</v>
      </c>
      <c r="O821" s="10">
        <f t="shared" si="144"/>
        <v>0.25</v>
      </c>
      <c r="P821" s="10">
        <f t="shared" si="144"/>
        <v>0.25</v>
      </c>
      <c r="Q821" s="33">
        <f>IF(B821="M",IF(AND(H821&gt;=200,H821&lt;500,I821&lt;Barem!$M$21),H821/1500,IF(AND(H821&gt;=500,H821&lt;750,I821&lt;Barem!$M$22),H821/1500,IF(AND(H821&gt;=750,H821&lt;1000,I821&lt;Barem!$M$23),H821/1500,IF(AND(H821&gt;=1000,H821&lt;1500,I821&lt;Barem!$M$24),H821/1500,IF(AND(H821&gt;=1500,H821&lt;2000,I821&lt;Barem!$M$25),H821/1500,IF(AND(H821&gt;=2000,H821&lt;3000,I821&lt;Barem!$M$26),H821/1500,IF(AND(H821&gt;=3000,I821&lt;Barem!$M$27),H821/1500,0))))))),IF(AND(H821&gt;=200,H821&lt;500,I821&lt;Barem!$N$21),H821/1500,IF(AND(H821&gt;=500,H821&lt;750,I821&lt;Barem!$N$22),H821/1500,IF(AND(H821&gt;=750,H821&lt;1000,I821&lt;Barem!$N$23),H821/1500,IF(AND(H821&gt;=1000,H821&lt;1500,I821&lt;Barem!$N$24),H821/1500,IF(AND(H821&gt;=1500,H821&lt;2000,I821&lt;Barem!$N$25),H821/1500,IF(AND(H821&gt;=2000,H821&lt;3000,I821&lt;Barem!$N$26),H821/1500,IF(AND(H821&gt;=3000,I821&lt;Barem!$N$27),H821/1500,0))))))))</f>
        <v>0</v>
      </c>
      <c r="R821" s="19">
        <f>IF(D821&gt;21,VLOOKUP(D821,Barem!$S$1:$T$141,2,1),0)</f>
        <v>0</v>
      </c>
      <c r="S821" s="102">
        <f>IF(D821&lt;1,0,IF(B821="F",VLOOKUP(I821,Barem!$W$2:$Y$13,2,1),VLOOKUP(I821,Barem!$W$14:$Y$25,2,1)))</f>
        <v>0</v>
      </c>
      <c r="T821" s="19">
        <f>VLOOKUP(A821,Participanti!A:C,3,0)</f>
        <v>0</v>
      </c>
      <c r="U821" s="17">
        <f t="shared" si="143"/>
        <v>2.8714285714285714</v>
      </c>
      <c r="V821" s="49"/>
      <c r="W821" s="146"/>
      <c r="X821" s="104">
        <f t="shared" si="138"/>
        <v>5</v>
      </c>
      <c r="Y821" s="63">
        <f t="shared" si="139"/>
        <v>1</v>
      </c>
      <c r="Z821" s="103" t="str">
        <f>VLOOKUP(A821,Participanti!A:E,5,0)</f>
        <v>Silver</v>
      </c>
    </row>
    <row r="822" spans="1:26" x14ac:dyDescent="0.2">
      <c r="A822" s="42" t="s">
        <v>323</v>
      </c>
      <c r="B822" s="1" t="str">
        <f>VLOOKUP(A822,Participanti!A:B,2,0)</f>
        <v>M</v>
      </c>
      <c r="C822" s="61">
        <v>14</v>
      </c>
      <c r="D822" s="43">
        <v>15.32</v>
      </c>
      <c r="E822" s="44">
        <v>6.0405092592592594E-2</v>
      </c>
      <c r="F822" s="44">
        <v>6.2800925925925927E-2</v>
      </c>
      <c r="G822" s="59">
        <f t="shared" si="140"/>
        <v>6.160300925925926E-2</v>
      </c>
      <c r="H822" s="45">
        <v>389</v>
      </c>
      <c r="I822" s="11">
        <f t="shared" si="141"/>
        <v>4.0210841553041292E-3</v>
      </c>
      <c r="J822" s="31">
        <f t="shared" si="142"/>
        <v>3.6476190476190475</v>
      </c>
      <c r="K822" s="31">
        <f>IF(J822=0,0,IF(B822="F",VLOOKUP(I822,Barem!$G$2:$H$16,2,1),VLOOKUP(I822,Barem!$G$17:$H$31,2,1)))</f>
        <v>3</v>
      </c>
      <c r="L822" s="43">
        <v>4.25</v>
      </c>
      <c r="M822" s="93" t="s">
        <v>80</v>
      </c>
      <c r="N822" s="10">
        <f t="shared" si="144"/>
        <v>0.25</v>
      </c>
      <c r="O822" s="10">
        <f t="shared" si="144"/>
        <v>0.5</v>
      </c>
      <c r="P822" s="10">
        <f t="shared" si="144"/>
        <v>0.25</v>
      </c>
      <c r="Q822" s="33">
        <f>IF(B822="M",IF(AND(H822&gt;=200,H822&lt;500,I822&lt;Barem!$M$21),H822/1500,IF(AND(H822&gt;=500,H822&lt;750,I822&lt;Barem!$M$22),H822/1500,IF(AND(H822&gt;=750,H822&lt;1000,I822&lt;Barem!$M$23),H822/1500,IF(AND(H822&gt;=1000,H822&lt;1500,I822&lt;Barem!$M$24),H822/1500,IF(AND(H822&gt;=1500,H822&lt;2000,I822&lt;Barem!$M$25),H822/1500,IF(AND(H822&gt;=2000,H822&lt;3000,I822&lt;Barem!$M$26),H822/1500,IF(AND(H822&gt;=3000,I822&lt;Barem!$M$27),H822/1500,0))))))),IF(AND(H822&gt;=200,H822&lt;500,I822&lt;Barem!$N$21),H822/1500,IF(AND(H822&gt;=500,H822&lt;750,I822&lt;Barem!$N$22),H822/1500,IF(AND(H822&gt;=750,H822&lt;1000,I822&lt;Barem!$N$23),H822/1500,IF(AND(H822&gt;=1000,H822&lt;1500,I822&lt;Barem!$N$24),H822/1500,IF(AND(H822&gt;=1500,H822&lt;2000,I822&lt;Barem!$N$25),H822/1500,IF(AND(H822&gt;=2000,H822&lt;3000,I822&lt;Barem!$N$26),H822/1500,IF(AND(H822&gt;=3000,I822&lt;Barem!$N$27),H822/1500,0))))))))</f>
        <v>0.25933333333333336</v>
      </c>
      <c r="R822" s="19">
        <f>IF(D822&gt;21,VLOOKUP(D822,Barem!$S$1:$T$141,2,1),0)</f>
        <v>0</v>
      </c>
      <c r="S822" s="102">
        <f>IF(D822&lt;1,0,IF(B822="F",VLOOKUP(I822,Barem!$W$2:$Y$13,2,1),VLOOKUP(I822,Barem!$W$14:$Y$25,2,1)))</f>
        <v>0</v>
      </c>
      <c r="T822" s="19">
        <f>VLOOKUP(A822,Participanti!A:C,3,0)</f>
        <v>0</v>
      </c>
      <c r="U822" s="17">
        <f t="shared" si="143"/>
        <v>3.733738095238095</v>
      </c>
      <c r="V822" s="49"/>
      <c r="W822" s="146"/>
      <c r="X822" s="104">
        <f t="shared" si="138"/>
        <v>4</v>
      </c>
      <c r="Y822" s="63">
        <f t="shared" si="139"/>
        <v>1</v>
      </c>
      <c r="Z822" s="103" t="str">
        <f>VLOOKUP(A822,Participanti!A:E,5,0)</f>
        <v>Silver</v>
      </c>
    </row>
    <row r="823" spans="1:26" x14ac:dyDescent="0.2">
      <c r="A823" s="42" t="s">
        <v>395</v>
      </c>
      <c r="B823" s="1" t="str">
        <f>VLOOKUP(A823,Participanti!A:B,2,0)</f>
        <v>M</v>
      </c>
      <c r="C823" s="61">
        <v>14</v>
      </c>
      <c r="D823" s="43">
        <v>14.15</v>
      </c>
      <c r="E823" s="44">
        <v>5.0879629629629629E-2</v>
      </c>
      <c r="F823" s="44">
        <v>5.1238425925925923E-2</v>
      </c>
      <c r="G823" s="59">
        <f t="shared" si="140"/>
        <v>5.105902777777778E-2</v>
      </c>
      <c r="H823" s="45">
        <v>29</v>
      </c>
      <c r="I823" s="11">
        <f t="shared" si="141"/>
        <v>3.6084118570867689E-3</v>
      </c>
      <c r="J823" s="31">
        <f t="shared" si="142"/>
        <v>3.3690476190476191</v>
      </c>
      <c r="K823" s="31">
        <f>IF(J823=0,0,IF(B823="F",VLOOKUP(I823,Barem!$G$2:$H$16,2,1),VLOOKUP(I823,Barem!$G$17:$H$31,2,1)))</f>
        <v>3.75</v>
      </c>
      <c r="L823" s="43">
        <v>1.75</v>
      </c>
      <c r="M823" s="93" t="s">
        <v>80</v>
      </c>
      <c r="N823" s="10">
        <f t="shared" si="144"/>
        <v>0.25</v>
      </c>
      <c r="O823" s="10">
        <f t="shared" si="144"/>
        <v>0.5</v>
      </c>
      <c r="P823" s="10">
        <f t="shared" si="144"/>
        <v>0.25</v>
      </c>
      <c r="Q823" s="33">
        <f>IF(B823="M",IF(AND(H823&gt;=200,H823&lt;500,I823&lt;Barem!$M$21),H823/1500,IF(AND(H823&gt;=500,H823&lt;750,I823&lt;Barem!$M$22),H823/1500,IF(AND(H823&gt;=750,H823&lt;1000,I823&lt;Barem!$M$23),H823/1500,IF(AND(H823&gt;=1000,H823&lt;1500,I823&lt;Barem!$M$24),H823/1500,IF(AND(H823&gt;=1500,H823&lt;2000,I823&lt;Barem!$M$25),H823/1500,IF(AND(H823&gt;=2000,H823&lt;3000,I823&lt;Barem!$M$26),H823/1500,IF(AND(H823&gt;=3000,I823&lt;Barem!$M$27),H823/1500,0))))))),IF(AND(H823&gt;=200,H823&lt;500,I823&lt;Barem!$N$21),H823/1500,IF(AND(H823&gt;=500,H823&lt;750,I823&lt;Barem!$N$22),H823/1500,IF(AND(H823&gt;=750,H823&lt;1000,I823&lt;Barem!$N$23),H823/1500,IF(AND(H823&gt;=1000,H823&lt;1500,I823&lt;Barem!$N$24),H823/1500,IF(AND(H823&gt;=1500,H823&lt;2000,I823&lt;Barem!$N$25),H823/1500,IF(AND(H823&gt;=2000,H823&lt;3000,I823&lt;Barem!$N$26),H823/1500,IF(AND(H823&gt;=3000,I823&lt;Barem!$N$27),H823/1500,0))))))))</f>
        <v>0</v>
      </c>
      <c r="R823" s="19">
        <f>IF(D823&gt;21,VLOOKUP(D823,Barem!$S$1:$T$141,2,1),0)</f>
        <v>0</v>
      </c>
      <c r="S823" s="102">
        <f>IF(D823&lt;1,0,IF(B823="F",VLOOKUP(I823,Barem!$W$2:$Y$13,2,1),VLOOKUP(I823,Barem!$W$14:$Y$25,2,1)))</f>
        <v>0</v>
      </c>
      <c r="T823" s="19">
        <f>VLOOKUP(A823,Participanti!A:C,3,0)</f>
        <v>0</v>
      </c>
      <c r="U823" s="17">
        <f t="shared" si="143"/>
        <v>3.1547619047619047</v>
      </c>
      <c r="V823" s="49"/>
      <c r="W823" s="146"/>
      <c r="X823" s="104">
        <f t="shared" si="138"/>
        <v>5</v>
      </c>
      <c r="Y823" s="63">
        <f t="shared" si="139"/>
        <v>1</v>
      </c>
      <c r="Z823" s="103" t="str">
        <f>VLOOKUP(A823,Participanti!A:E,5,0)</f>
        <v>Silver</v>
      </c>
    </row>
    <row r="824" spans="1:26" x14ac:dyDescent="0.2">
      <c r="A824" s="42" t="s">
        <v>342</v>
      </c>
      <c r="B824" s="1" t="str">
        <f>VLOOKUP(A824,Participanti!A:B,2,0)</f>
        <v>M</v>
      </c>
      <c r="C824" s="61">
        <v>14</v>
      </c>
      <c r="D824" s="43">
        <v>21.03</v>
      </c>
      <c r="E824" s="44">
        <v>8.038194444444445E-2</v>
      </c>
      <c r="F824" s="44">
        <v>8.1134259259259253E-2</v>
      </c>
      <c r="G824" s="59">
        <f t="shared" si="140"/>
        <v>8.0758101851851852E-2</v>
      </c>
      <c r="H824" s="45">
        <v>13</v>
      </c>
      <c r="I824" s="11">
        <f t="shared" si="141"/>
        <v>3.8401379862982332E-3</v>
      </c>
      <c r="J824" s="31">
        <f t="shared" si="142"/>
        <v>5</v>
      </c>
      <c r="K824" s="31">
        <f>IF(J824=0,0,IF(B824="F",VLOOKUP(I824,Barem!$G$2:$H$16,2,1),VLOOKUP(I824,Barem!$G$17:$H$31,2,1)))</f>
        <v>3.25</v>
      </c>
      <c r="L824" s="43">
        <v>4</v>
      </c>
      <c r="M824" s="93" t="s">
        <v>80</v>
      </c>
      <c r="N824" s="10">
        <f t="shared" si="144"/>
        <v>0.25</v>
      </c>
      <c r="O824" s="10">
        <f t="shared" si="144"/>
        <v>0.5</v>
      </c>
      <c r="P824" s="10">
        <f t="shared" si="144"/>
        <v>0.25</v>
      </c>
      <c r="Q824" s="33">
        <f>IF(B824="M",IF(AND(H824&gt;=200,H824&lt;500,I824&lt;Barem!$M$21),H824/1500,IF(AND(H824&gt;=500,H824&lt;750,I824&lt;Barem!$M$22),H824/1500,IF(AND(H824&gt;=750,H824&lt;1000,I824&lt;Barem!$M$23),H824/1500,IF(AND(H824&gt;=1000,H824&lt;1500,I824&lt;Barem!$M$24),H824/1500,IF(AND(H824&gt;=1500,H824&lt;2000,I824&lt;Barem!$M$25),H824/1500,IF(AND(H824&gt;=2000,H824&lt;3000,I824&lt;Barem!$M$26),H824/1500,IF(AND(H824&gt;=3000,I824&lt;Barem!$M$27),H824/1500,0))))))),IF(AND(H824&gt;=200,H824&lt;500,I824&lt;Barem!$N$21),H824/1500,IF(AND(H824&gt;=500,H824&lt;750,I824&lt;Barem!$N$22),H824/1500,IF(AND(H824&gt;=750,H824&lt;1000,I824&lt;Barem!$N$23),H824/1500,IF(AND(H824&gt;=1000,H824&lt;1500,I824&lt;Barem!$N$24),H824/1500,IF(AND(H824&gt;=1500,H824&lt;2000,I824&lt;Barem!$N$25),H824/1500,IF(AND(H824&gt;=2000,H824&lt;3000,I824&lt;Barem!$N$26),H824/1500,IF(AND(H824&gt;=3000,I824&lt;Barem!$N$27),H824/1500,0))))))))</f>
        <v>0</v>
      </c>
      <c r="R824" s="19">
        <f>IF(D824&gt;21,VLOOKUP(D824,Barem!$S$1:$T$141,2,1),0)</f>
        <v>0</v>
      </c>
      <c r="S824" s="102">
        <f>IF(D824&lt;1,0,IF(B824="F",VLOOKUP(I824,Barem!$W$2:$Y$13,2,1),VLOOKUP(I824,Barem!$W$14:$Y$25,2,1)))</f>
        <v>0</v>
      </c>
      <c r="T824" s="19">
        <f>VLOOKUP(A824,Participanti!A:C,3,0)</f>
        <v>0</v>
      </c>
      <c r="U824" s="17">
        <f t="shared" si="143"/>
        <v>3.875</v>
      </c>
      <c r="V824" s="49"/>
      <c r="W824" s="146"/>
      <c r="X824" s="104">
        <f t="shared" si="138"/>
        <v>4</v>
      </c>
      <c r="Y824" s="63">
        <f t="shared" si="139"/>
        <v>1</v>
      </c>
      <c r="Z824" s="103" t="str">
        <f>VLOOKUP(A824,Participanti!A:E,5,0)</f>
        <v>Silver</v>
      </c>
    </row>
    <row r="825" spans="1:26" x14ac:dyDescent="0.2">
      <c r="A825" s="42" t="s">
        <v>204</v>
      </c>
      <c r="B825" s="1" t="str">
        <f>VLOOKUP(A825,Participanti!A:B,2,0)</f>
        <v>M</v>
      </c>
      <c r="C825" s="61">
        <v>14</v>
      </c>
      <c r="D825" s="43">
        <v>17.75</v>
      </c>
      <c r="E825" s="44">
        <v>7.5370370370370365E-2</v>
      </c>
      <c r="F825" s="44">
        <v>7.5439814814814821E-2</v>
      </c>
      <c r="G825" s="59">
        <f t="shared" si="140"/>
        <v>7.5405092592592593E-2</v>
      </c>
      <c r="H825" s="45">
        <v>15</v>
      </c>
      <c r="I825" s="11">
        <f t="shared" si="141"/>
        <v>4.2481742305685967E-3</v>
      </c>
      <c r="J825" s="31">
        <f t="shared" si="142"/>
        <v>4.2261904761904763</v>
      </c>
      <c r="K825" s="31">
        <f>IF(J825=0,0,IF(B825="F",VLOOKUP(I825,Barem!$G$2:$H$16,2,1),VLOOKUP(I825,Barem!$G$17:$H$31,2,1)))</f>
        <v>2.5</v>
      </c>
      <c r="L825" s="43">
        <v>0.5</v>
      </c>
      <c r="M825" s="93" t="s">
        <v>82</v>
      </c>
      <c r="N825" s="10">
        <f t="shared" si="144"/>
        <v>0.5</v>
      </c>
      <c r="O825" s="10">
        <f t="shared" si="144"/>
        <v>0.25</v>
      </c>
      <c r="P825" s="10">
        <f t="shared" si="144"/>
        <v>0.25</v>
      </c>
      <c r="Q825" s="33">
        <f>IF(B825="M",IF(AND(H825&gt;=200,H825&lt;500,I825&lt;Barem!$M$21),H825/1500,IF(AND(H825&gt;=500,H825&lt;750,I825&lt;Barem!$M$22),H825/1500,IF(AND(H825&gt;=750,H825&lt;1000,I825&lt;Barem!$M$23),H825/1500,IF(AND(H825&gt;=1000,H825&lt;1500,I825&lt;Barem!$M$24),H825/1500,IF(AND(H825&gt;=1500,H825&lt;2000,I825&lt;Barem!$M$25),H825/1500,IF(AND(H825&gt;=2000,H825&lt;3000,I825&lt;Barem!$M$26),H825/1500,IF(AND(H825&gt;=3000,I825&lt;Barem!$M$27),H825/1500,0))))))),IF(AND(H825&gt;=200,H825&lt;500,I825&lt;Barem!$N$21),H825/1500,IF(AND(H825&gt;=500,H825&lt;750,I825&lt;Barem!$N$22),H825/1500,IF(AND(H825&gt;=750,H825&lt;1000,I825&lt;Barem!$N$23),H825/1500,IF(AND(H825&gt;=1000,H825&lt;1500,I825&lt;Barem!$N$24),H825/1500,IF(AND(H825&gt;=1500,H825&lt;2000,I825&lt;Barem!$N$25),H825/1500,IF(AND(H825&gt;=2000,H825&lt;3000,I825&lt;Barem!$N$26),H825/1500,IF(AND(H825&gt;=3000,I825&lt;Barem!$N$27),H825/1500,0))))))))</f>
        <v>0</v>
      </c>
      <c r="R825" s="19">
        <f>IF(D825&gt;21,VLOOKUP(D825,Barem!$S$1:$T$141,2,1),0)</f>
        <v>0</v>
      </c>
      <c r="S825" s="102">
        <f>IF(D825&lt;1,0,IF(B825="F",VLOOKUP(I825,Barem!$W$2:$Y$13,2,1),VLOOKUP(I825,Barem!$W$14:$Y$25,2,1)))</f>
        <v>0</v>
      </c>
      <c r="T825" s="19">
        <f>VLOOKUP(A825,Participanti!A:C,3,0)</f>
        <v>0</v>
      </c>
      <c r="U825" s="17">
        <f t="shared" si="143"/>
        <v>2.8630952380952381</v>
      </c>
      <c r="V825" s="49"/>
      <c r="W825" s="146"/>
      <c r="X825" s="104">
        <f t="shared" si="138"/>
        <v>5</v>
      </c>
      <c r="Y825" s="63">
        <f t="shared" si="139"/>
        <v>1</v>
      </c>
      <c r="Z825" s="103" t="str">
        <f>VLOOKUP(A825,Participanti!A:E,5,0)</f>
        <v>Silver</v>
      </c>
    </row>
    <row r="826" spans="1:26" x14ac:dyDescent="0.2">
      <c r="A826" s="42" t="s">
        <v>174</v>
      </c>
      <c r="B826" s="1" t="str">
        <f>VLOOKUP(A826,Participanti!A:B,2,0)</f>
        <v>M</v>
      </c>
      <c r="C826" s="61">
        <v>14</v>
      </c>
      <c r="D826" s="43">
        <v>4.53</v>
      </c>
      <c r="E826" s="44">
        <v>1.193287037037037E-2</v>
      </c>
      <c r="F826" s="44">
        <v>2.1215277777777777E-2</v>
      </c>
      <c r="G826" s="59">
        <f t="shared" si="140"/>
        <v>1.6574074074074074E-2</v>
      </c>
      <c r="H826" s="45">
        <v>0</v>
      </c>
      <c r="I826" s="11">
        <f t="shared" si="141"/>
        <v>3.6587359986918486E-3</v>
      </c>
      <c r="J826" s="31">
        <f t="shared" si="142"/>
        <v>1.0785714285714285</v>
      </c>
      <c r="K826" s="31">
        <f>IF(J826=0,0,IF(B826="F",VLOOKUP(I826,Barem!$G$2:$H$16,2,1),VLOOKUP(I826,Barem!$G$17:$H$31,2,1)))</f>
        <v>3.5</v>
      </c>
      <c r="L826" s="43">
        <v>3.25</v>
      </c>
      <c r="M826" s="93" t="s">
        <v>80</v>
      </c>
      <c r="N826" s="10">
        <f t="shared" si="144"/>
        <v>0.25</v>
      </c>
      <c r="O826" s="10">
        <f t="shared" si="144"/>
        <v>0.5</v>
      </c>
      <c r="P826" s="10">
        <f t="shared" si="144"/>
        <v>0.25</v>
      </c>
      <c r="Q826" s="33">
        <f>IF(B826="M",IF(AND(H826&gt;=200,H826&lt;500,I826&lt;Barem!$M$21),H826/1500,IF(AND(H826&gt;=500,H826&lt;750,I826&lt;Barem!$M$22),H826/1500,IF(AND(H826&gt;=750,H826&lt;1000,I826&lt;Barem!$M$23),H826/1500,IF(AND(H826&gt;=1000,H826&lt;1500,I826&lt;Barem!$M$24),H826/1500,IF(AND(H826&gt;=1500,H826&lt;2000,I826&lt;Barem!$M$25),H826/1500,IF(AND(H826&gt;=2000,H826&lt;3000,I826&lt;Barem!$M$26),H826/1500,IF(AND(H826&gt;=3000,I826&lt;Barem!$M$27),H826/1500,0))))))),IF(AND(H826&gt;=200,H826&lt;500,I826&lt;Barem!$N$21),H826/1500,IF(AND(H826&gt;=500,H826&lt;750,I826&lt;Barem!$N$22),H826/1500,IF(AND(H826&gt;=750,H826&lt;1000,I826&lt;Barem!$N$23),H826/1500,IF(AND(H826&gt;=1000,H826&lt;1500,I826&lt;Barem!$N$24),H826/1500,IF(AND(H826&gt;=1500,H826&lt;2000,I826&lt;Barem!$N$25),H826/1500,IF(AND(H826&gt;=2000,H826&lt;3000,I826&lt;Barem!$N$26),H826/1500,IF(AND(H826&gt;=3000,I826&lt;Barem!$N$27),H826/1500,0))))))))</f>
        <v>0</v>
      </c>
      <c r="R826" s="19">
        <f>IF(D826&gt;21,VLOOKUP(D826,Barem!$S$1:$T$141,2,1),0)</f>
        <v>0</v>
      </c>
      <c r="S826" s="102">
        <f>IF(D826&lt;1,0,IF(B826="F",VLOOKUP(I826,Barem!$W$2:$Y$13,2,1),VLOOKUP(I826,Barem!$W$14:$Y$25,2,1)))</f>
        <v>0</v>
      </c>
      <c r="T826" s="19">
        <f>VLOOKUP(A826,Participanti!A:C,3,0)</f>
        <v>0</v>
      </c>
      <c r="U826" s="17">
        <f t="shared" si="143"/>
        <v>2.8321428571428573</v>
      </c>
      <c r="V826" s="49"/>
      <c r="W826" s="146"/>
      <c r="X826" s="104">
        <f t="shared" si="138"/>
        <v>4</v>
      </c>
      <c r="Y826" s="63">
        <f t="shared" si="139"/>
        <v>1</v>
      </c>
      <c r="Z826" s="103" t="str">
        <f>VLOOKUP(A826,Participanti!A:E,5,0)</f>
        <v>Silver</v>
      </c>
    </row>
    <row r="827" spans="1:26" x14ac:dyDescent="0.2">
      <c r="A827" s="42" t="s">
        <v>122</v>
      </c>
      <c r="B827" s="1" t="str">
        <f>VLOOKUP(A827,Participanti!A:B,2,0)</f>
        <v>M</v>
      </c>
      <c r="C827" s="61">
        <v>15</v>
      </c>
      <c r="D827" s="43">
        <v>4.6100000000000003</v>
      </c>
      <c r="E827" s="44">
        <v>1.3275462962962963E-2</v>
      </c>
      <c r="F827" s="44">
        <v>1.361111111111111E-2</v>
      </c>
      <c r="G827" s="59">
        <f t="shared" si="140"/>
        <v>1.3443287037037037E-2</v>
      </c>
      <c r="H827" s="45">
        <v>22</v>
      </c>
      <c r="I827" s="11">
        <f t="shared" si="141"/>
        <v>2.9161143247368841E-3</v>
      </c>
      <c r="J827" s="31">
        <f t="shared" si="142"/>
        <v>1.0976190476190477</v>
      </c>
      <c r="K827" s="31">
        <f>IF(J827=0,0,IF(B827="F",VLOOKUP(I827,Barem!$G$2:$H$16,2,1),VLOOKUP(I827,Barem!$G$17:$H$31,2,1)))</f>
        <v>4.75</v>
      </c>
      <c r="L827" s="43">
        <v>3.25</v>
      </c>
      <c r="M827" s="93" t="str">
        <f>VLOOKUP(C827,Barem!K:Q,7,0)</f>
        <v>V</v>
      </c>
      <c r="N827" s="10">
        <f t="shared" si="144"/>
        <v>0.25</v>
      </c>
      <c r="O827" s="10">
        <f t="shared" si="144"/>
        <v>0.5</v>
      </c>
      <c r="P827" s="10">
        <f t="shared" si="144"/>
        <v>0.25</v>
      </c>
      <c r="Q827" s="33">
        <f>IF(B827="M",IF(AND(H827&gt;=200,H827&lt;500,I827&lt;Barem!$M$21),H827/1500,IF(AND(H827&gt;=500,H827&lt;750,I827&lt;Barem!$M$22),H827/1500,IF(AND(H827&gt;=750,H827&lt;1000,I827&lt;Barem!$M$23),H827/1500,IF(AND(H827&gt;=1000,H827&lt;1500,I827&lt;Barem!$M$24),H827/1500,IF(AND(H827&gt;=1500,H827&lt;2000,I827&lt;Barem!$M$25),H827/1500,IF(AND(H827&gt;=2000,H827&lt;3000,I827&lt;Barem!$M$26),H827/1500,IF(AND(H827&gt;=3000,I827&lt;Barem!$M$27),H827/1500,0))))))),IF(AND(H827&gt;=200,H827&lt;500,I827&lt;Barem!$N$21),H827/1500,IF(AND(H827&gt;=500,H827&lt;750,I827&lt;Barem!$N$22),H827/1500,IF(AND(H827&gt;=750,H827&lt;1000,I827&lt;Barem!$N$23),H827/1500,IF(AND(H827&gt;=1000,H827&lt;1500,I827&lt;Barem!$N$24),H827/1500,IF(AND(H827&gt;=1500,H827&lt;2000,I827&lt;Barem!$N$25),H827/1500,IF(AND(H827&gt;=2000,H827&lt;3000,I827&lt;Barem!$N$26),H827/1500,IF(AND(H827&gt;=3000,I827&lt;Barem!$N$27),H827/1500,0))))))))</f>
        <v>0</v>
      </c>
      <c r="R827" s="19">
        <f>IF(D827&gt;21,VLOOKUP(D827,Barem!$S$1:$T$141,2,1),0)</f>
        <v>0</v>
      </c>
      <c r="S827" s="102">
        <f>IF(D827&lt;1,0,IF(B827="F",VLOOKUP(I827,Barem!$W$2:$Y$13,2,1),VLOOKUP(I827,Barem!$W$14:$Y$25,2,1)))</f>
        <v>0</v>
      </c>
      <c r="T827" s="19">
        <f>VLOOKUP(A827,Participanti!A:C,3,0)</f>
        <v>0</v>
      </c>
      <c r="U827" s="17">
        <f t="shared" si="143"/>
        <v>3.461904761904762</v>
      </c>
      <c r="V827" s="49"/>
      <c r="W827" s="146"/>
      <c r="X827" s="104">
        <f t="shared" si="138"/>
        <v>5</v>
      </c>
      <c r="Y827" s="63">
        <f t="shared" si="139"/>
        <v>1</v>
      </c>
      <c r="Z827" s="103" t="str">
        <f>VLOOKUP(A827,Participanti!A:E,5,0)</f>
        <v>Gold</v>
      </c>
    </row>
    <row r="828" spans="1:26" x14ac:dyDescent="0.2">
      <c r="A828" s="42" t="s">
        <v>39</v>
      </c>
      <c r="B828" s="1" t="str">
        <f>VLOOKUP(A828,Participanti!A:B,2,0)</f>
        <v>M</v>
      </c>
      <c r="C828" s="61">
        <v>15</v>
      </c>
      <c r="D828" s="43">
        <v>44.38</v>
      </c>
      <c r="E828" s="44">
        <v>0.12325231481481481</v>
      </c>
      <c r="F828" s="44">
        <v>0.12325231481481481</v>
      </c>
      <c r="G828" s="59">
        <f t="shared" si="140"/>
        <v>0.12325231481481481</v>
      </c>
      <c r="H828" s="45">
        <v>124</v>
      </c>
      <c r="I828" s="11">
        <f t="shared" si="141"/>
        <v>2.7772040291756377E-3</v>
      </c>
      <c r="J828" s="31">
        <f t="shared" si="142"/>
        <v>5</v>
      </c>
      <c r="K828" s="31">
        <f>IF(J828=0,0,IF(B828="F",VLOOKUP(I828,Barem!$G$2:$H$16,2,1),VLOOKUP(I828,Barem!$G$17:$H$31,2,1)))</f>
        <v>5</v>
      </c>
      <c r="L828" s="43">
        <v>4</v>
      </c>
      <c r="M828" s="93" t="s">
        <v>82</v>
      </c>
      <c r="N828" s="10">
        <f t="shared" si="144"/>
        <v>0.5</v>
      </c>
      <c r="O828" s="10">
        <f t="shared" si="144"/>
        <v>0.25</v>
      </c>
      <c r="P828" s="10">
        <f t="shared" si="144"/>
        <v>0.25</v>
      </c>
      <c r="Q828" s="33">
        <f>IF(B828="M",IF(AND(H828&gt;=200,H828&lt;500,I828&lt;Barem!$M$21),H828/1500,IF(AND(H828&gt;=500,H828&lt;750,I828&lt;Barem!$M$22),H828/1500,IF(AND(H828&gt;=750,H828&lt;1000,I828&lt;Barem!$M$23),H828/1500,IF(AND(H828&gt;=1000,H828&lt;1500,I828&lt;Barem!$M$24),H828/1500,IF(AND(H828&gt;=1500,H828&lt;2000,I828&lt;Barem!$M$25),H828/1500,IF(AND(H828&gt;=2000,H828&lt;3000,I828&lt;Barem!$M$26),H828/1500,IF(AND(H828&gt;=3000,I828&lt;Barem!$M$27),H828/1500,0))))))),IF(AND(H828&gt;=200,H828&lt;500,I828&lt;Barem!$N$21),H828/1500,IF(AND(H828&gt;=500,H828&lt;750,I828&lt;Barem!$N$22),H828/1500,IF(AND(H828&gt;=750,H828&lt;1000,I828&lt;Barem!$N$23),H828/1500,IF(AND(H828&gt;=1000,H828&lt;1500,I828&lt;Barem!$N$24),H828/1500,IF(AND(H828&gt;=1500,H828&lt;2000,I828&lt;Barem!$N$25),H828/1500,IF(AND(H828&gt;=2000,H828&lt;3000,I828&lt;Barem!$N$26),H828/1500,IF(AND(H828&gt;=3000,I828&lt;Barem!$N$27),H828/1500,0))))))))</f>
        <v>0</v>
      </c>
      <c r="R828" s="19">
        <f>IF(D828&gt;21,VLOOKUP(D828,Barem!$S$1:$T$141,2,1),0)</f>
        <v>1.1000000000000001</v>
      </c>
      <c r="S828" s="102">
        <f>IF(D828&lt;1,0,IF(B828="F",VLOOKUP(I828,Barem!$W$2:$Y$13,2,1),VLOOKUP(I828,Barem!$W$14:$Y$25,2,1)))</f>
        <v>0.15000000000000002</v>
      </c>
      <c r="T828" s="19">
        <f>VLOOKUP(A828,Participanti!A:C,3,0)</f>
        <v>0</v>
      </c>
      <c r="U828" s="17">
        <f t="shared" si="143"/>
        <v>6</v>
      </c>
      <c r="V828" s="49"/>
      <c r="W828" s="146"/>
      <c r="X828" s="104">
        <f t="shared" si="138"/>
        <v>5</v>
      </c>
      <c r="Y828" s="63">
        <f t="shared" si="139"/>
        <v>1</v>
      </c>
      <c r="Z828" s="103" t="str">
        <f>VLOOKUP(A828,Participanti!A:E,5,0)</f>
        <v>Gold</v>
      </c>
    </row>
    <row r="829" spans="1:26" x14ac:dyDescent="0.2">
      <c r="A829" s="42" t="s">
        <v>193</v>
      </c>
      <c r="B829" s="1" t="str">
        <f>VLOOKUP(A829,Participanti!A:B,2,0)</f>
        <v>M</v>
      </c>
      <c r="C829" s="61">
        <v>15</v>
      </c>
      <c r="D829" s="43">
        <v>21.21</v>
      </c>
      <c r="E829" s="44">
        <v>7.2766203703703708E-2</v>
      </c>
      <c r="F829" s="44">
        <v>7.2847222222222216E-2</v>
      </c>
      <c r="G829" s="59">
        <f t="shared" si="140"/>
        <v>7.2806712962962955E-2</v>
      </c>
      <c r="H829" s="45">
        <v>32</v>
      </c>
      <c r="I829" s="11">
        <f t="shared" si="141"/>
        <v>3.4326597342273905E-3</v>
      </c>
      <c r="J829" s="31">
        <f t="shared" si="142"/>
        <v>5</v>
      </c>
      <c r="K829" s="31">
        <f>IF(J829=0,0,IF(B829="F",VLOOKUP(I829,Barem!$G$2:$H$16,2,1),VLOOKUP(I829,Barem!$G$17:$H$31,2,1)))</f>
        <v>4</v>
      </c>
      <c r="L829" s="43">
        <v>3.5</v>
      </c>
      <c r="M829" s="93" t="str">
        <f>VLOOKUP(C829,Barem!K:Q,7,0)</f>
        <v>V</v>
      </c>
      <c r="N829" s="10">
        <f t="shared" si="144"/>
        <v>0.25</v>
      </c>
      <c r="O829" s="10">
        <f t="shared" si="144"/>
        <v>0.5</v>
      </c>
      <c r="P829" s="10">
        <f t="shared" si="144"/>
        <v>0.25</v>
      </c>
      <c r="Q829" s="33">
        <f>IF(B829="M",IF(AND(H829&gt;=200,H829&lt;500,I829&lt;Barem!$M$21),H829/1500,IF(AND(H829&gt;=500,H829&lt;750,I829&lt;Barem!$M$22),H829/1500,IF(AND(H829&gt;=750,H829&lt;1000,I829&lt;Barem!$M$23),H829/1500,IF(AND(H829&gt;=1000,H829&lt;1500,I829&lt;Barem!$M$24),H829/1500,IF(AND(H829&gt;=1500,H829&lt;2000,I829&lt;Barem!$M$25),H829/1500,IF(AND(H829&gt;=2000,H829&lt;3000,I829&lt;Barem!$M$26),H829/1500,IF(AND(H829&gt;=3000,I829&lt;Barem!$M$27),H829/1500,0))))))),IF(AND(H829&gt;=200,H829&lt;500,I829&lt;Barem!$N$21),H829/1500,IF(AND(H829&gt;=500,H829&lt;750,I829&lt;Barem!$N$22),H829/1500,IF(AND(H829&gt;=750,H829&lt;1000,I829&lt;Barem!$N$23),H829/1500,IF(AND(H829&gt;=1000,H829&lt;1500,I829&lt;Barem!$N$24),H829/1500,IF(AND(H829&gt;=1500,H829&lt;2000,I829&lt;Barem!$N$25),H829/1500,IF(AND(H829&gt;=2000,H829&lt;3000,I829&lt;Barem!$N$26),H829/1500,IF(AND(H829&gt;=3000,I829&lt;Barem!$N$27),H829/1500,0))))))))</f>
        <v>0</v>
      </c>
      <c r="R829" s="19">
        <f>IF(D829&gt;21,VLOOKUP(D829,Barem!$S$1:$T$141,2,1),0)</f>
        <v>0</v>
      </c>
      <c r="S829" s="102">
        <f>IF(D829&lt;1,0,IF(B829="F",VLOOKUP(I829,Barem!$W$2:$Y$13,2,1),VLOOKUP(I829,Barem!$W$14:$Y$25,2,1)))</f>
        <v>0</v>
      </c>
      <c r="T829" s="19">
        <f>VLOOKUP(A829,Participanti!A:C,3,0)</f>
        <v>0</v>
      </c>
      <c r="U829" s="17">
        <f t="shared" si="143"/>
        <v>4.125</v>
      </c>
      <c r="V829" s="49"/>
      <c r="W829" s="146"/>
      <c r="X829" s="104">
        <f t="shared" si="138"/>
        <v>5</v>
      </c>
      <c r="Y829" s="63">
        <f t="shared" si="139"/>
        <v>1</v>
      </c>
      <c r="Z829" s="103" t="str">
        <f>VLOOKUP(A829,Participanti!A:E,5,0)</f>
        <v>Gold</v>
      </c>
    </row>
    <row r="830" spans="1:26" x14ac:dyDescent="0.2">
      <c r="A830" s="42" t="s">
        <v>144</v>
      </c>
      <c r="B830" s="1" t="str">
        <f>VLOOKUP(A830,Participanti!A:B,2,0)</f>
        <v>M</v>
      </c>
      <c r="C830" s="61">
        <v>15</v>
      </c>
      <c r="D830" s="43">
        <v>21.13</v>
      </c>
      <c r="E830" s="44">
        <v>5.5717592592592589E-2</v>
      </c>
      <c r="F830" s="44">
        <v>5.5717592592592589E-2</v>
      </c>
      <c r="G830" s="59">
        <f t="shared" si="140"/>
        <v>5.5717592592592589E-2</v>
      </c>
      <c r="H830" s="45">
        <v>87</v>
      </c>
      <c r="I830" s="11">
        <f t="shared" si="141"/>
        <v>2.6368950588070324E-3</v>
      </c>
      <c r="J830" s="31">
        <f t="shared" si="142"/>
        <v>5</v>
      </c>
      <c r="K830" s="31">
        <f>IF(J830=0,0,IF(B830="F",VLOOKUP(I830,Barem!$G$2:$H$16,2,1),VLOOKUP(I830,Barem!$G$17:$H$31,2,1)))</f>
        <v>5</v>
      </c>
      <c r="L830" s="43">
        <v>5</v>
      </c>
      <c r="M830" s="93" t="str">
        <f>VLOOKUP(C830,Barem!K:Q,7,0)</f>
        <v>V</v>
      </c>
      <c r="N830" s="10">
        <f t="shared" si="144"/>
        <v>0.25</v>
      </c>
      <c r="O830" s="10">
        <f t="shared" si="144"/>
        <v>0.5</v>
      </c>
      <c r="P830" s="10">
        <f t="shared" si="144"/>
        <v>0.25</v>
      </c>
      <c r="Q830" s="33">
        <f>IF(B830="M",IF(AND(H830&gt;=200,H830&lt;500,I830&lt;Barem!$M$21),H830/1500,IF(AND(H830&gt;=500,H830&lt;750,I830&lt;Barem!$M$22),H830/1500,IF(AND(H830&gt;=750,H830&lt;1000,I830&lt;Barem!$M$23),H830/1500,IF(AND(H830&gt;=1000,H830&lt;1500,I830&lt;Barem!$M$24),H830/1500,IF(AND(H830&gt;=1500,H830&lt;2000,I830&lt;Barem!$M$25),H830/1500,IF(AND(H830&gt;=2000,H830&lt;3000,I830&lt;Barem!$M$26),H830/1500,IF(AND(H830&gt;=3000,I830&lt;Barem!$M$27),H830/1500,0))))))),IF(AND(H830&gt;=200,H830&lt;500,I830&lt;Barem!$N$21),H830/1500,IF(AND(H830&gt;=500,H830&lt;750,I830&lt;Barem!$N$22),H830/1500,IF(AND(H830&gt;=750,H830&lt;1000,I830&lt;Barem!$N$23),H830/1500,IF(AND(H830&gt;=1000,H830&lt;1500,I830&lt;Barem!$N$24),H830/1500,IF(AND(H830&gt;=1500,H830&lt;2000,I830&lt;Barem!$N$25),H830/1500,IF(AND(H830&gt;=2000,H830&lt;3000,I830&lt;Barem!$N$26),H830/1500,IF(AND(H830&gt;=3000,I830&lt;Barem!$N$27),H830/1500,0))))))))</f>
        <v>0</v>
      </c>
      <c r="R830" s="19">
        <f>IF(D830&gt;21,VLOOKUP(D830,Barem!$S$1:$T$141,2,1),0)</f>
        <v>0</v>
      </c>
      <c r="S830" s="102">
        <f>IF(D830&lt;1,0,IF(B830="F",VLOOKUP(I830,Barem!$W$2:$Y$13,2,1),VLOOKUP(I830,Barem!$W$14:$Y$25,2,1)))</f>
        <v>0.89999999999999991</v>
      </c>
      <c r="T830" s="19">
        <f>VLOOKUP(A830,Participanti!A:C,3,0)</f>
        <v>0</v>
      </c>
      <c r="U830" s="17">
        <f t="shared" si="143"/>
        <v>5.9</v>
      </c>
      <c r="V830" s="49"/>
      <c r="W830" s="146" t="s">
        <v>586</v>
      </c>
      <c r="X830" s="104">
        <f t="shared" si="138"/>
        <v>5</v>
      </c>
      <c r="Y830" s="63">
        <f t="shared" si="139"/>
        <v>1</v>
      </c>
      <c r="Z830" s="103" t="str">
        <f>VLOOKUP(A830,Participanti!A:E,5,0)</f>
        <v>Gold</v>
      </c>
    </row>
    <row r="831" spans="1:26" x14ac:dyDescent="0.2">
      <c r="A831" s="42" t="s">
        <v>200</v>
      </c>
      <c r="B831" s="1" t="str">
        <f>VLOOKUP(A831,Participanti!A:B,2,0)</f>
        <v>F</v>
      </c>
      <c r="C831" s="61">
        <v>15</v>
      </c>
      <c r="D831" s="43">
        <v>10.029999999999999</v>
      </c>
      <c r="E831" s="44">
        <v>3.2430555555555553E-2</v>
      </c>
      <c r="F831" s="44">
        <v>3.2442129629629626E-2</v>
      </c>
      <c r="G831" s="59">
        <f t="shared" si="140"/>
        <v>3.2436342592592593E-2</v>
      </c>
      <c r="H831" s="45">
        <v>23</v>
      </c>
      <c r="I831" s="11">
        <f t="shared" si="141"/>
        <v>3.2339324618736384E-3</v>
      </c>
      <c r="J831" s="31">
        <f t="shared" si="142"/>
        <v>2.5074999999999998</v>
      </c>
      <c r="K831" s="31">
        <f>IF(J831=0,0,IF(B831="F",VLOOKUP(I831,Barem!$G$2:$H$16,2,1),VLOOKUP(I831,Barem!$G$17:$H$31,2,1)))</f>
        <v>4.75</v>
      </c>
      <c r="L831" s="43">
        <v>5</v>
      </c>
      <c r="M831" s="93" t="s">
        <v>83</v>
      </c>
      <c r="N831" s="10">
        <f t="shared" si="144"/>
        <v>0.25</v>
      </c>
      <c r="O831" s="10">
        <f t="shared" si="144"/>
        <v>0.25</v>
      </c>
      <c r="P831" s="10">
        <f t="shared" si="144"/>
        <v>0.5</v>
      </c>
      <c r="Q831" s="33">
        <f>IF(B831="M",IF(AND(H831&gt;=200,H831&lt;500,I831&lt;Barem!$M$21),H831/1500,IF(AND(H831&gt;=500,H831&lt;750,I831&lt;Barem!$M$22),H831/1500,IF(AND(H831&gt;=750,H831&lt;1000,I831&lt;Barem!$M$23),H831/1500,IF(AND(H831&gt;=1000,H831&lt;1500,I831&lt;Barem!$M$24),H831/1500,IF(AND(H831&gt;=1500,H831&lt;2000,I831&lt;Barem!$M$25),H831/1500,IF(AND(H831&gt;=2000,H831&lt;3000,I831&lt;Barem!$M$26),H831/1500,IF(AND(H831&gt;=3000,I831&lt;Barem!$M$27),H831/1500,0))))))),IF(AND(H831&gt;=200,H831&lt;500,I831&lt;Barem!$N$21),H831/1500,IF(AND(H831&gt;=500,H831&lt;750,I831&lt;Barem!$N$22),H831/1500,IF(AND(H831&gt;=750,H831&lt;1000,I831&lt;Barem!$N$23),H831/1500,IF(AND(H831&gt;=1000,H831&lt;1500,I831&lt;Barem!$N$24),H831/1500,IF(AND(H831&gt;=1500,H831&lt;2000,I831&lt;Barem!$N$25),H831/1500,IF(AND(H831&gt;=2000,H831&lt;3000,I831&lt;Barem!$N$26),H831/1500,IF(AND(H831&gt;=3000,I831&lt;Barem!$N$27),H831/1500,0))))))))</f>
        <v>0</v>
      </c>
      <c r="R831" s="19">
        <f>IF(D831&gt;21,VLOOKUP(D831,Barem!$S$1:$T$141,2,1),0)</f>
        <v>0</v>
      </c>
      <c r="S831" s="102">
        <f>IF(D831&lt;1,0,IF(B831="F",VLOOKUP(I831,Barem!$W$2:$Y$13,2,1),VLOOKUP(I831,Barem!$W$14:$Y$25,2,1)))</f>
        <v>0</v>
      </c>
      <c r="T831" s="19">
        <f>VLOOKUP(A831,Participanti!A:C,3,0)</f>
        <v>0</v>
      </c>
      <c r="U831" s="17">
        <f t="shared" si="143"/>
        <v>4.3143750000000001</v>
      </c>
      <c r="V831" s="49"/>
      <c r="W831" s="146" t="s">
        <v>586</v>
      </c>
      <c r="X831" s="104">
        <f t="shared" si="138"/>
        <v>5</v>
      </c>
      <c r="Y831" s="63">
        <f t="shared" si="139"/>
        <v>1</v>
      </c>
      <c r="Z831" s="103" t="str">
        <f>VLOOKUP(A831,Participanti!A:E,5,0)</f>
        <v>Gold</v>
      </c>
    </row>
    <row r="832" spans="1:26" x14ac:dyDescent="0.2">
      <c r="A832" s="42" t="s">
        <v>160</v>
      </c>
      <c r="B832" s="1" t="str">
        <f>VLOOKUP(A832,Participanti!A:B,2,0)</f>
        <v>M</v>
      </c>
      <c r="C832" s="61">
        <v>15</v>
      </c>
      <c r="D832" s="43">
        <v>21.93</v>
      </c>
      <c r="E832" s="44">
        <v>9.6956018518518525E-2</v>
      </c>
      <c r="F832" s="44">
        <v>9.6828703703703708E-2</v>
      </c>
      <c r="G832" s="59">
        <f t="shared" si="140"/>
        <v>9.6892361111111117E-2</v>
      </c>
      <c r="H832" s="45">
        <v>1129</v>
      </c>
      <c r="I832" s="11">
        <f t="shared" si="141"/>
        <v>4.418256320616102E-3</v>
      </c>
      <c r="J832" s="31">
        <f t="shared" si="142"/>
        <v>5</v>
      </c>
      <c r="K832" s="31">
        <f>IF(J832=0,0,IF(B832="F",VLOOKUP(I832,Barem!$G$2:$H$16,2,1),VLOOKUP(I832,Barem!$G$17:$H$31,2,1)))</f>
        <v>2</v>
      </c>
      <c r="L832" s="43">
        <v>4</v>
      </c>
      <c r="M832" s="93" t="s">
        <v>83</v>
      </c>
      <c r="N832" s="10">
        <f t="shared" si="144"/>
        <v>0.25</v>
      </c>
      <c r="O832" s="10">
        <f t="shared" si="144"/>
        <v>0.25</v>
      </c>
      <c r="P832" s="10">
        <f t="shared" si="144"/>
        <v>0.5</v>
      </c>
      <c r="Q832" s="33">
        <f>IF(B832="M",IF(AND(H832&gt;=200,H832&lt;500,I832&lt;Barem!$M$21),H832/1500,IF(AND(H832&gt;=500,H832&lt;750,I832&lt;Barem!$M$22),H832/1500,IF(AND(H832&gt;=750,H832&lt;1000,I832&lt;Barem!$M$23),H832/1500,IF(AND(H832&gt;=1000,H832&lt;1500,I832&lt;Barem!$M$24),H832/1500,IF(AND(H832&gt;=1500,H832&lt;2000,I832&lt;Barem!$M$25),H832/1500,IF(AND(H832&gt;=2000,H832&lt;3000,I832&lt;Barem!$M$26),H832/1500,IF(AND(H832&gt;=3000,I832&lt;Barem!$M$27),H832/1500,0))))))),IF(AND(H832&gt;=200,H832&lt;500,I832&lt;Barem!$N$21),H832/1500,IF(AND(H832&gt;=500,H832&lt;750,I832&lt;Barem!$N$22),H832/1500,IF(AND(H832&gt;=750,H832&lt;1000,I832&lt;Barem!$N$23),H832/1500,IF(AND(H832&gt;=1000,H832&lt;1500,I832&lt;Barem!$N$24),H832/1500,IF(AND(H832&gt;=1500,H832&lt;2000,I832&lt;Barem!$N$25),H832/1500,IF(AND(H832&gt;=2000,H832&lt;3000,I832&lt;Barem!$N$26),H832/1500,IF(AND(H832&gt;=3000,I832&lt;Barem!$N$27),H832/1500,0))))))))</f>
        <v>0.75266666666666671</v>
      </c>
      <c r="R832" s="19">
        <f>IF(D832&gt;21,VLOOKUP(D832,Barem!$S$1:$T$141,2,1),0)</f>
        <v>0</v>
      </c>
      <c r="S832" s="102">
        <f>IF(D832&lt;1,0,IF(B832="F",VLOOKUP(I832,Barem!$W$2:$Y$13,2,1),VLOOKUP(I832,Barem!$W$14:$Y$25,2,1)))</f>
        <v>0</v>
      </c>
      <c r="T832" s="19">
        <f>VLOOKUP(A832,Participanti!A:C,3,0)</f>
        <v>0</v>
      </c>
      <c r="U832" s="17">
        <f t="shared" si="143"/>
        <v>4.5026666666666664</v>
      </c>
      <c r="V832" s="49"/>
      <c r="W832" s="146" t="s">
        <v>587</v>
      </c>
      <c r="X832" s="104">
        <f t="shared" si="138"/>
        <v>5</v>
      </c>
      <c r="Y832" s="63">
        <f t="shared" si="139"/>
        <v>1</v>
      </c>
      <c r="Z832" s="103" t="str">
        <f>VLOOKUP(A832,Participanti!A:E,5,0)</f>
        <v>Gold</v>
      </c>
    </row>
    <row r="833" spans="1:26" x14ac:dyDescent="0.2">
      <c r="A833" s="42" t="s">
        <v>13</v>
      </c>
      <c r="B833" s="1" t="str">
        <f>VLOOKUP(A833,Participanti!A:B,2,0)</f>
        <v>M</v>
      </c>
      <c r="C833" s="61">
        <v>15</v>
      </c>
      <c r="D833" s="43">
        <v>54.2</v>
      </c>
      <c r="E833" s="44">
        <v>0.34896990740740741</v>
      </c>
      <c r="F833" s="44">
        <v>0.35364583333333333</v>
      </c>
      <c r="G833" s="59">
        <f t="shared" si="140"/>
        <v>0.35130787037037037</v>
      </c>
      <c r="H833" s="45">
        <v>3355</v>
      </c>
      <c r="I833" s="11">
        <f t="shared" si="141"/>
        <v>6.481695025283586E-3</v>
      </c>
      <c r="J833" s="31">
        <f t="shared" si="142"/>
        <v>5</v>
      </c>
      <c r="K833" s="31">
        <f>IF(J833=0,0,IF(B833="F",VLOOKUP(I833,Barem!$G$2:$H$16,2,1),VLOOKUP(I833,Barem!$G$17:$H$31,2,1)))</f>
        <v>0</v>
      </c>
      <c r="L833" s="43">
        <v>5</v>
      </c>
      <c r="M833" s="93" t="str">
        <f>VLOOKUP(C833,Barem!K:Q,7,0)</f>
        <v>V</v>
      </c>
      <c r="N833" s="10">
        <f t="shared" si="144"/>
        <v>0.25</v>
      </c>
      <c r="O833" s="10">
        <f t="shared" si="144"/>
        <v>0.5</v>
      </c>
      <c r="P833" s="10">
        <f t="shared" si="144"/>
        <v>0.25</v>
      </c>
      <c r="Q833" s="33">
        <f>IF(B833="M",IF(AND(H833&gt;=200,H833&lt;500,I833&lt;Barem!$M$21),H833/1500,IF(AND(H833&gt;=500,H833&lt;750,I833&lt;Barem!$M$22),H833/1500,IF(AND(H833&gt;=750,H833&lt;1000,I833&lt;Barem!$M$23),H833/1500,IF(AND(H833&gt;=1000,H833&lt;1500,I833&lt;Barem!$M$24),H833/1500,IF(AND(H833&gt;=1500,H833&lt;2000,I833&lt;Barem!$M$25),H833/1500,IF(AND(H833&gt;=2000,H833&lt;3000,I833&lt;Barem!$M$26),H833/1500,IF(AND(H833&gt;=3000,I833&lt;Barem!$M$27),H833/1500,0))))))),IF(AND(H833&gt;=200,H833&lt;500,I833&lt;Barem!$N$21),H833/1500,IF(AND(H833&gt;=500,H833&lt;750,I833&lt;Barem!$N$22),H833/1500,IF(AND(H833&gt;=750,H833&lt;1000,I833&lt;Barem!$N$23),H833/1500,IF(AND(H833&gt;=1000,H833&lt;1500,I833&lt;Barem!$N$24),H833/1500,IF(AND(H833&gt;=1500,H833&lt;2000,I833&lt;Barem!$N$25),H833/1500,IF(AND(H833&gt;=2000,H833&lt;3000,I833&lt;Barem!$N$26),H833/1500,IF(AND(H833&gt;=3000,I833&lt;Barem!$N$27),H833/1500,0))))))))</f>
        <v>2.2366666666666668</v>
      </c>
      <c r="R833" s="19">
        <f>IF(D833&gt;21,VLOOKUP(D833,Barem!$S$1:$T$141,2,1),0)</f>
        <v>1.6</v>
      </c>
      <c r="S833" s="102">
        <f>IF(D833&lt;1,0,IF(B833="F",VLOOKUP(I833,Barem!$W$2:$Y$13,2,1),VLOOKUP(I833,Barem!$W$14:$Y$25,2,1)))</f>
        <v>0</v>
      </c>
      <c r="T833" s="19">
        <f>VLOOKUP(A833,Participanti!A:C,3,0)</f>
        <v>0</v>
      </c>
      <c r="U833" s="17">
        <f t="shared" si="143"/>
        <v>6.336666666666666</v>
      </c>
      <c r="V833" s="49"/>
      <c r="W833" s="146" t="s">
        <v>589</v>
      </c>
      <c r="X833" s="104">
        <f t="shared" si="138"/>
        <v>5</v>
      </c>
      <c r="Y833" s="63">
        <f t="shared" si="139"/>
        <v>1</v>
      </c>
      <c r="Z833" s="103" t="str">
        <f>VLOOKUP(A833,Participanti!A:E,5,0)</f>
        <v>Gold</v>
      </c>
    </row>
    <row r="834" spans="1:26" x14ac:dyDescent="0.2">
      <c r="A834" s="42" t="s">
        <v>339</v>
      </c>
      <c r="B834" s="1" t="str">
        <f>VLOOKUP(A834,Participanti!A:B,2,0)</f>
        <v>F</v>
      </c>
      <c r="C834" s="61">
        <v>15</v>
      </c>
      <c r="D834" s="43">
        <v>7.09</v>
      </c>
      <c r="E834" s="44">
        <v>2.5601851851851851E-2</v>
      </c>
      <c r="F834" s="44">
        <v>2.5706018518518517E-2</v>
      </c>
      <c r="G834" s="59">
        <f t="shared" si="140"/>
        <v>2.5653935185185182E-2</v>
      </c>
      <c r="H834" s="45">
        <v>12</v>
      </c>
      <c r="I834" s="11">
        <f t="shared" si="141"/>
        <v>3.6183265423392359E-3</v>
      </c>
      <c r="J834" s="31">
        <f t="shared" si="142"/>
        <v>1.7725</v>
      </c>
      <c r="K834" s="31">
        <f>IF(J834=0,0,IF(B834="F",VLOOKUP(I834,Barem!$G$2:$H$16,2,1),VLOOKUP(I834,Barem!$G$17:$H$31,2,1)))</f>
        <v>4.25</v>
      </c>
      <c r="L834" s="43">
        <v>2.75</v>
      </c>
      <c r="M834" s="93" t="str">
        <f>VLOOKUP(C834,Barem!K:Q,7,0)</f>
        <v>V</v>
      </c>
      <c r="N834" s="10">
        <f t="shared" si="144"/>
        <v>0.25</v>
      </c>
      <c r="O834" s="10">
        <f t="shared" si="144"/>
        <v>0.5</v>
      </c>
      <c r="P834" s="10">
        <f t="shared" si="144"/>
        <v>0.25</v>
      </c>
      <c r="Q834" s="33">
        <f>IF(B834="M",IF(AND(H834&gt;=200,H834&lt;500,I834&lt;Barem!$M$21),H834/1500,IF(AND(H834&gt;=500,H834&lt;750,I834&lt;Barem!$M$22),H834/1500,IF(AND(H834&gt;=750,H834&lt;1000,I834&lt;Barem!$M$23),H834/1500,IF(AND(H834&gt;=1000,H834&lt;1500,I834&lt;Barem!$M$24),H834/1500,IF(AND(H834&gt;=1500,H834&lt;2000,I834&lt;Barem!$M$25),H834/1500,IF(AND(H834&gt;=2000,H834&lt;3000,I834&lt;Barem!$M$26),H834/1500,IF(AND(H834&gt;=3000,I834&lt;Barem!$M$27),H834/1500,0))))))),IF(AND(H834&gt;=200,H834&lt;500,I834&lt;Barem!$N$21),H834/1500,IF(AND(H834&gt;=500,H834&lt;750,I834&lt;Barem!$N$22),H834/1500,IF(AND(H834&gt;=750,H834&lt;1000,I834&lt;Barem!$N$23),H834/1500,IF(AND(H834&gt;=1000,H834&lt;1500,I834&lt;Barem!$N$24),H834/1500,IF(AND(H834&gt;=1500,H834&lt;2000,I834&lt;Barem!$N$25),H834/1500,IF(AND(H834&gt;=2000,H834&lt;3000,I834&lt;Barem!$N$26),H834/1500,IF(AND(H834&gt;=3000,I834&lt;Barem!$N$27),H834/1500,0))))))))</f>
        <v>0</v>
      </c>
      <c r="R834" s="19">
        <f>IF(D834&gt;21,VLOOKUP(D834,Barem!$S$1:$T$141,2,1),0)</f>
        <v>0</v>
      </c>
      <c r="S834" s="102">
        <f>IF(D834&lt;1,0,IF(B834="F",VLOOKUP(I834,Barem!$W$2:$Y$13,2,1),VLOOKUP(I834,Barem!$W$14:$Y$25,2,1)))</f>
        <v>0</v>
      </c>
      <c r="T834" s="19">
        <f>VLOOKUP(A834,Participanti!A:C,3,0)</f>
        <v>0</v>
      </c>
      <c r="U834" s="17">
        <f t="shared" si="143"/>
        <v>3.2556250000000002</v>
      </c>
      <c r="V834" s="49"/>
      <c r="W834" s="146"/>
      <c r="X834" s="104">
        <f t="shared" ref="X834:X863" si="145">COUNTIFS(A:A,A834,M:M,M834)</f>
        <v>5</v>
      </c>
      <c r="Y834" s="63">
        <f t="shared" ref="Y834:Y863" si="146">COUNTIFS(A:A,A834,C:C,C834)</f>
        <v>1</v>
      </c>
      <c r="Z834" s="103" t="str">
        <f>VLOOKUP(A834,Participanti!A:E,5,0)</f>
        <v>Gold</v>
      </c>
    </row>
    <row r="835" spans="1:26" x14ac:dyDescent="0.2">
      <c r="A835" s="42" t="s">
        <v>231</v>
      </c>
      <c r="B835" s="1" t="str">
        <f>VLOOKUP(A835,Participanti!A:B,2,0)</f>
        <v>M</v>
      </c>
      <c r="C835" s="61">
        <v>15</v>
      </c>
      <c r="D835" s="43">
        <v>3.49</v>
      </c>
      <c r="E835" s="44">
        <v>1.0763888888888889E-2</v>
      </c>
      <c r="F835" s="44">
        <v>1.0763888888888889E-2</v>
      </c>
      <c r="G835" s="59">
        <f t="shared" si="140"/>
        <v>1.0763888888888889E-2</v>
      </c>
      <c r="H835" s="45">
        <v>16</v>
      </c>
      <c r="I835" s="11">
        <f t="shared" si="141"/>
        <v>3.0842088506844952E-3</v>
      </c>
      <c r="J835" s="31">
        <f t="shared" si="142"/>
        <v>0.830952380952381</v>
      </c>
      <c r="K835" s="31">
        <f>IF(J835=0,0,IF(B835="F",VLOOKUP(I835,Barem!$G$2:$H$16,2,1),VLOOKUP(I835,Barem!$G$17:$H$31,2,1)))</f>
        <v>4.5</v>
      </c>
      <c r="L835" s="43">
        <v>16</v>
      </c>
      <c r="M835" s="93" t="str">
        <f>VLOOKUP(C835,Barem!K:Q,7,0)</f>
        <v>V</v>
      </c>
      <c r="N835" s="10">
        <f t="shared" si="144"/>
        <v>0.25</v>
      </c>
      <c r="O835" s="10">
        <f t="shared" si="144"/>
        <v>0.5</v>
      </c>
      <c r="P835" s="10">
        <f t="shared" si="144"/>
        <v>0.25</v>
      </c>
      <c r="Q835" s="33">
        <f>IF(B835="M",IF(AND(H835&gt;=200,H835&lt;500,I835&lt;Barem!$M$21),H835/1500,IF(AND(H835&gt;=500,H835&lt;750,I835&lt;Barem!$M$22),H835/1500,IF(AND(H835&gt;=750,H835&lt;1000,I835&lt;Barem!$M$23),H835/1500,IF(AND(H835&gt;=1000,H835&lt;1500,I835&lt;Barem!$M$24),H835/1500,IF(AND(H835&gt;=1500,H835&lt;2000,I835&lt;Barem!$M$25),H835/1500,IF(AND(H835&gt;=2000,H835&lt;3000,I835&lt;Barem!$M$26),H835/1500,IF(AND(H835&gt;=3000,I835&lt;Barem!$M$27),H835/1500,0))))))),IF(AND(H835&gt;=200,H835&lt;500,I835&lt;Barem!$N$21),H835/1500,IF(AND(H835&gt;=500,H835&lt;750,I835&lt;Barem!$N$22),H835/1500,IF(AND(H835&gt;=750,H835&lt;1000,I835&lt;Barem!$N$23),H835/1500,IF(AND(H835&gt;=1000,H835&lt;1500,I835&lt;Barem!$N$24),H835/1500,IF(AND(H835&gt;=1500,H835&lt;2000,I835&lt;Barem!$N$25),H835/1500,IF(AND(H835&gt;=2000,H835&lt;3000,I835&lt;Barem!$N$26),H835/1500,IF(AND(H835&gt;=3000,I835&lt;Barem!$N$27),H835/1500,0))))))))</f>
        <v>0</v>
      </c>
      <c r="R835" s="19">
        <f>IF(D835&gt;21,VLOOKUP(D835,Barem!$S$1:$T$141,2,1),0)</f>
        <v>0</v>
      </c>
      <c r="S835" s="102">
        <f>IF(D835&lt;1,0,IF(B835="F",VLOOKUP(I835,Barem!$W$2:$Y$13,2,1),VLOOKUP(I835,Barem!$W$14:$Y$25,2,1)))</f>
        <v>0</v>
      </c>
      <c r="T835" s="19">
        <f>VLOOKUP(A835,Participanti!A:C,3,0)</f>
        <v>0</v>
      </c>
      <c r="U835" s="17">
        <f t="shared" si="143"/>
        <v>6.4577380952380956</v>
      </c>
      <c r="V835" s="49"/>
      <c r="W835" s="146"/>
      <c r="X835" s="104">
        <f t="shared" si="145"/>
        <v>5</v>
      </c>
      <c r="Y835" s="63">
        <f t="shared" si="146"/>
        <v>1</v>
      </c>
      <c r="Z835" s="103" t="str">
        <f>VLOOKUP(A835,Participanti!A:E,5,0)</f>
        <v>Gold</v>
      </c>
    </row>
    <row r="836" spans="1:26" x14ac:dyDescent="0.2">
      <c r="A836" s="42" t="s">
        <v>343</v>
      </c>
      <c r="B836" s="1" t="str">
        <f>VLOOKUP(A836,Participanti!A:B,2,0)</f>
        <v>M</v>
      </c>
      <c r="C836" s="61">
        <v>15</v>
      </c>
      <c r="D836" s="43">
        <v>8.08</v>
      </c>
      <c r="E836" s="44">
        <v>2.8773148148148148E-2</v>
      </c>
      <c r="F836" s="44">
        <v>2.8773148148148148E-2</v>
      </c>
      <c r="G836" s="59">
        <f t="shared" si="140"/>
        <v>2.8773148148148148E-2</v>
      </c>
      <c r="H836" s="45">
        <v>40</v>
      </c>
      <c r="I836" s="11">
        <f t="shared" si="141"/>
        <v>3.5610331866519985E-3</v>
      </c>
      <c r="J836" s="31">
        <f t="shared" si="142"/>
        <v>1.9238095238095236</v>
      </c>
      <c r="K836" s="31">
        <f>IF(J836=0,0,IF(B836="F",VLOOKUP(I836,Barem!$G$2:$H$16,2,1),VLOOKUP(I836,Barem!$G$17:$H$31,2,1)))</f>
        <v>3.75</v>
      </c>
      <c r="L836" s="43">
        <v>2</v>
      </c>
      <c r="M836" s="93" t="str">
        <f>VLOOKUP(C836,Barem!K:Q,7,0)</f>
        <v>V</v>
      </c>
      <c r="N836" s="10">
        <f t="shared" si="144"/>
        <v>0.25</v>
      </c>
      <c r="O836" s="10">
        <f t="shared" si="144"/>
        <v>0.5</v>
      </c>
      <c r="P836" s="10">
        <f t="shared" si="144"/>
        <v>0.25</v>
      </c>
      <c r="Q836" s="33">
        <f>IF(B836="M",IF(AND(H836&gt;=200,H836&lt;500,I836&lt;Barem!$M$21),H836/1500,IF(AND(H836&gt;=500,H836&lt;750,I836&lt;Barem!$M$22),H836/1500,IF(AND(H836&gt;=750,H836&lt;1000,I836&lt;Barem!$M$23),H836/1500,IF(AND(H836&gt;=1000,H836&lt;1500,I836&lt;Barem!$M$24),H836/1500,IF(AND(H836&gt;=1500,H836&lt;2000,I836&lt;Barem!$M$25),H836/1500,IF(AND(H836&gt;=2000,H836&lt;3000,I836&lt;Barem!$M$26),H836/1500,IF(AND(H836&gt;=3000,I836&lt;Barem!$M$27),H836/1500,0))))))),IF(AND(H836&gt;=200,H836&lt;500,I836&lt;Barem!$N$21),H836/1500,IF(AND(H836&gt;=500,H836&lt;750,I836&lt;Barem!$N$22),H836/1500,IF(AND(H836&gt;=750,H836&lt;1000,I836&lt;Barem!$N$23),H836/1500,IF(AND(H836&gt;=1000,H836&lt;1500,I836&lt;Barem!$N$24),H836/1500,IF(AND(H836&gt;=1500,H836&lt;2000,I836&lt;Barem!$N$25),H836/1500,IF(AND(H836&gt;=2000,H836&lt;3000,I836&lt;Barem!$N$26),H836/1500,IF(AND(H836&gt;=3000,I836&lt;Barem!$N$27),H836/1500,0))))))))</f>
        <v>0</v>
      </c>
      <c r="R836" s="19">
        <f>IF(D836&gt;21,VLOOKUP(D836,Barem!$S$1:$T$141,2,1),0)</f>
        <v>0</v>
      </c>
      <c r="S836" s="102">
        <f>IF(D836&lt;1,0,IF(B836="F",VLOOKUP(I836,Barem!$W$2:$Y$13,2,1),VLOOKUP(I836,Barem!$W$14:$Y$25,2,1)))</f>
        <v>0</v>
      </c>
      <c r="T836" s="19">
        <f>VLOOKUP(A836,Participanti!A:C,3,0)</f>
        <v>0.7</v>
      </c>
      <c r="U836" s="17">
        <f t="shared" si="143"/>
        <v>3.5559523809523812</v>
      </c>
      <c r="V836" s="49"/>
      <c r="W836" s="146"/>
      <c r="X836" s="104">
        <f t="shared" si="145"/>
        <v>5</v>
      </c>
      <c r="Y836" s="63">
        <f t="shared" si="146"/>
        <v>1</v>
      </c>
      <c r="Z836" s="103" t="str">
        <f>VLOOKUP(A836,Participanti!A:E,5,0)</f>
        <v>Gold</v>
      </c>
    </row>
    <row r="837" spans="1:26" x14ac:dyDescent="0.2">
      <c r="A837" s="42" t="s">
        <v>7</v>
      </c>
      <c r="B837" s="1" t="str">
        <f>VLOOKUP(A837,Participanti!A:B,2,0)</f>
        <v>M</v>
      </c>
      <c r="C837" s="61">
        <v>15</v>
      </c>
      <c r="D837" s="43">
        <v>25.45</v>
      </c>
      <c r="E837" s="44">
        <v>0.21921296296296297</v>
      </c>
      <c r="F837" s="44">
        <v>0.22866898148148149</v>
      </c>
      <c r="G837" s="59">
        <f t="shared" ref="G837:G863" si="147">AVERAGE(E837:F837)</f>
        <v>0.22394097222222223</v>
      </c>
      <c r="H837" s="45">
        <v>1344</v>
      </c>
      <c r="I837" s="11">
        <f t="shared" si="141"/>
        <v>8.7992523466492046E-3</v>
      </c>
      <c r="J837" s="31">
        <f t="shared" si="142"/>
        <v>5</v>
      </c>
      <c r="K837" s="31">
        <f>IF(J837=0,0,IF(B837="F",VLOOKUP(I837,Barem!$G$2:$H$16,2,1),VLOOKUP(I837,Barem!$G$17:$H$31,2,1)))</f>
        <v>0</v>
      </c>
      <c r="L837" s="43">
        <v>0.5</v>
      </c>
      <c r="M837" s="93" t="s">
        <v>82</v>
      </c>
      <c r="N837" s="10">
        <f t="shared" si="144"/>
        <v>0.5</v>
      </c>
      <c r="O837" s="10">
        <f t="shared" si="144"/>
        <v>0.25</v>
      </c>
      <c r="P837" s="10">
        <f t="shared" si="144"/>
        <v>0.25</v>
      </c>
      <c r="Q837" s="33">
        <f>IF(B837="M",IF(AND(H837&gt;=200,H837&lt;500,I837&lt;Barem!$M$21),H837/1500,IF(AND(H837&gt;=500,H837&lt;750,I837&lt;Barem!$M$22),H837/1500,IF(AND(H837&gt;=750,H837&lt;1000,I837&lt;Barem!$M$23),H837/1500,IF(AND(H837&gt;=1000,H837&lt;1500,I837&lt;Barem!$M$24),H837/1500,IF(AND(H837&gt;=1500,H837&lt;2000,I837&lt;Barem!$M$25),H837/1500,IF(AND(H837&gt;=2000,H837&lt;3000,I837&lt;Barem!$M$26),H837/1500,IF(AND(H837&gt;=3000,I837&lt;Barem!$M$27),H837/1500,0))))))),IF(AND(H837&gt;=200,H837&lt;500,I837&lt;Barem!$N$21),H837/1500,IF(AND(H837&gt;=500,H837&lt;750,I837&lt;Barem!$N$22),H837/1500,IF(AND(H837&gt;=750,H837&lt;1000,I837&lt;Barem!$N$23),H837/1500,IF(AND(H837&gt;=1000,H837&lt;1500,I837&lt;Barem!$N$24),H837/1500,IF(AND(H837&gt;=1500,H837&lt;2000,I837&lt;Barem!$N$25),H837/1500,IF(AND(H837&gt;=2000,H837&lt;3000,I837&lt;Barem!$N$26),H837/1500,IF(AND(H837&gt;=3000,I837&lt;Barem!$N$27),H837/1500,0))))))))</f>
        <v>0</v>
      </c>
      <c r="R837" s="19">
        <f>IF(D837&gt;21,VLOOKUP(D837,Barem!$S$1:$T$141,2,1),0)</f>
        <v>0.2</v>
      </c>
      <c r="S837" s="102">
        <f>IF(D837&lt;1,0,IF(B837="F",VLOOKUP(I837,Barem!$W$2:$Y$13,2,1),VLOOKUP(I837,Barem!$W$14:$Y$25,2,1)))</f>
        <v>0</v>
      </c>
      <c r="T837" s="19">
        <f>VLOOKUP(A837,Participanti!A:C,3,0)</f>
        <v>0.4</v>
      </c>
      <c r="U837" s="17">
        <f t="shared" si="143"/>
        <v>3.2250000000000001</v>
      </c>
      <c r="V837" s="49"/>
      <c r="W837" s="146"/>
      <c r="X837" s="104">
        <f t="shared" si="145"/>
        <v>5</v>
      </c>
      <c r="Y837" s="63">
        <f t="shared" si="146"/>
        <v>1</v>
      </c>
      <c r="Z837" s="103" t="str">
        <f>VLOOKUP(A837,Participanti!A:E,5,0)</f>
        <v>Gold</v>
      </c>
    </row>
    <row r="838" spans="1:26" x14ac:dyDescent="0.2">
      <c r="A838" s="42" t="s">
        <v>164</v>
      </c>
      <c r="B838" s="1" t="str">
        <f>VLOOKUP(A838,Participanti!A:B,2,0)</f>
        <v>M</v>
      </c>
      <c r="C838" s="61">
        <v>15</v>
      </c>
      <c r="D838" s="43">
        <v>10.78</v>
      </c>
      <c r="E838" s="44">
        <v>3.4733796296296297E-2</v>
      </c>
      <c r="F838" s="44">
        <v>3.5057870370370371E-2</v>
      </c>
      <c r="G838" s="59">
        <f t="shared" si="147"/>
        <v>3.4895833333333334E-2</v>
      </c>
      <c r="H838" s="45">
        <v>17</v>
      </c>
      <c r="I838" s="11">
        <f t="shared" si="141"/>
        <v>3.2370902906617197E-3</v>
      </c>
      <c r="J838" s="31">
        <f t="shared" si="142"/>
        <v>2.5666666666666664</v>
      </c>
      <c r="K838" s="31">
        <f>IF(J838=0,0,IF(B838="F",VLOOKUP(I838,Barem!$G$2:$H$16,2,1),VLOOKUP(I838,Barem!$G$17:$H$31,2,1)))</f>
        <v>4.25</v>
      </c>
      <c r="L838" s="43">
        <v>3.5</v>
      </c>
      <c r="M838" s="93" t="str">
        <f>VLOOKUP(C838,Barem!K:Q,7,0)</f>
        <v>V</v>
      </c>
      <c r="N838" s="10">
        <f t="shared" si="144"/>
        <v>0.25</v>
      </c>
      <c r="O838" s="10">
        <f t="shared" si="144"/>
        <v>0.5</v>
      </c>
      <c r="P838" s="10">
        <f t="shared" si="144"/>
        <v>0.25</v>
      </c>
      <c r="Q838" s="33">
        <f>IF(B838="M",IF(AND(H838&gt;=200,H838&lt;500,I838&lt;Barem!$M$21),H838/1500,IF(AND(H838&gt;=500,H838&lt;750,I838&lt;Barem!$M$22),H838/1500,IF(AND(H838&gt;=750,H838&lt;1000,I838&lt;Barem!$M$23),H838/1500,IF(AND(H838&gt;=1000,H838&lt;1500,I838&lt;Barem!$M$24),H838/1500,IF(AND(H838&gt;=1500,H838&lt;2000,I838&lt;Barem!$M$25),H838/1500,IF(AND(H838&gt;=2000,H838&lt;3000,I838&lt;Barem!$M$26),H838/1500,IF(AND(H838&gt;=3000,I838&lt;Barem!$M$27),H838/1500,0))))))),IF(AND(H838&gt;=200,H838&lt;500,I838&lt;Barem!$N$21),H838/1500,IF(AND(H838&gt;=500,H838&lt;750,I838&lt;Barem!$N$22),H838/1500,IF(AND(H838&gt;=750,H838&lt;1000,I838&lt;Barem!$N$23),H838/1500,IF(AND(H838&gt;=1000,H838&lt;1500,I838&lt;Barem!$N$24),H838/1500,IF(AND(H838&gt;=1500,H838&lt;2000,I838&lt;Barem!$N$25),H838/1500,IF(AND(H838&gt;=2000,H838&lt;3000,I838&lt;Barem!$N$26),H838/1500,IF(AND(H838&gt;=3000,I838&lt;Barem!$N$27),H838/1500,0))))))))</f>
        <v>0</v>
      </c>
      <c r="R838" s="19">
        <f>IF(D838&gt;21,VLOOKUP(D838,Barem!$S$1:$T$141,2,1),0)</f>
        <v>0</v>
      </c>
      <c r="S838" s="102">
        <f>IF(D838&lt;1,0,IF(B838="F",VLOOKUP(I838,Barem!$W$2:$Y$13,2,1),VLOOKUP(I838,Barem!$W$14:$Y$25,2,1)))</f>
        <v>0</v>
      </c>
      <c r="T838" s="19">
        <f>VLOOKUP(A838,Participanti!A:C,3,0)</f>
        <v>0</v>
      </c>
      <c r="U838" s="17">
        <f t="shared" si="143"/>
        <v>3.6416666666666666</v>
      </c>
      <c r="V838" s="49"/>
      <c r="W838" s="146"/>
      <c r="X838" s="104">
        <f t="shared" si="145"/>
        <v>5</v>
      </c>
      <c r="Y838" s="63">
        <f t="shared" si="146"/>
        <v>1</v>
      </c>
      <c r="Z838" s="103" t="str">
        <f>VLOOKUP(A838,Participanti!A:E,5,0)</f>
        <v>Gold</v>
      </c>
    </row>
    <row r="839" spans="1:26" x14ac:dyDescent="0.2">
      <c r="A839" s="42" t="s">
        <v>315</v>
      </c>
      <c r="B839" s="1" t="str">
        <f>VLOOKUP(A839,Participanti!A:B,2,0)</f>
        <v>F</v>
      </c>
      <c r="C839" s="61">
        <v>15</v>
      </c>
      <c r="D839" s="43">
        <v>30.03</v>
      </c>
      <c r="E839" s="44">
        <v>0.13059027777777779</v>
      </c>
      <c r="F839" s="44">
        <v>0.13905092592592594</v>
      </c>
      <c r="G839" s="59">
        <f t="shared" si="147"/>
        <v>0.13482060185185185</v>
      </c>
      <c r="H839" s="45">
        <v>76</v>
      </c>
      <c r="I839" s="11">
        <f t="shared" si="141"/>
        <v>4.4895305311971976E-3</v>
      </c>
      <c r="J839" s="31">
        <f t="shared" si="142"/>
        <v>5</v>
      </c>
      <c r="K839" s="31">
        <f>IF(J839=0,0,IF(B839="F",VLOOKUP(I839,Barem!$G$2:$H$16,2,1),VLOOKUP(I839,Barem!$G$17:$H$31,2,1)))</f>
        <v>3</v>
      </c>
      <c r="L839" s="43">
        <v>5</v>
      </c>
      <c r="M839" s="93" t="s">
        <v>82</v>
      </c>
      <c r="N839" s="10">
        <f t="shared" si="144"/>
        <v>0.5</v>
      </c>
      <c r="O839" s="10">
        <f t="shared" si="144"/>
        <v>0.25</v>
      </c>
      <c r="P839" s="10">
        <f t="shared" si="144"/>
        <v>0.25</v>
      </c>
      <c r="Q839" s="33">
        <f>IF(B839="M",IF(AND(H839&gt;=200,H839&lt;500,I839&lt;Barem!$M$21),H839/1500,IF(AND(H839&gt;=500,H839&lt;750,I839&lt;Barem!$M$22),H839/1500,IF(AND(H839&gt;=750,H839&lt;1000,I839&lt;Barem!$M$23),H839/1500,IF(AND(H839&gt;=1000,H839&lt;1500,I839&lt;Barem!$M$24),H839/1500,IF(AND(H839&gt;=1500,H839&lt;2000,I839&lt;Barem!$M$25),H839/1500,IF(AND(H839&gt;=2000,H839&lt;3000,I839&lt;Barem!$M$26),H839/1500,IF(AND(H839&gt;=3000,I839&lt;Barem!$M$27),H839/1500,0))))))),IF(AND(H839&gt;=200,H839&lt;500,I839&lt;Barem!$N$21),H839/1500,IF(AND(H839&gt;=500,H839&lt;750,I839&lt;Barem!$N$22),H839/1500,IF(AND(H839&gt;=750,H839&lt;1000,I839&lt;Barem!$N$23),H839/1500,IF(AND(H839&gt;=1000,H839&lt;1500,I839&lt;Barem!$N$24),H839/1500,IF(AND(H839&gt;=1500,H839&lt;2000,I839&lt;Barem!$N$25),H839/1500,IF(AND(H839&gt;=2000,H839&lt;3000,I839&lt;Barem!$N$26),H839/1500,IF(AND(H839&gt;=3000,I839&lt;Barem!$N$27),H839/1500,0))))))))</f>
        <v>0</v>
      </c>
      <c r="R839" s="19">
        <f>IF(D839&gt;21,VLOOKUP(D839,Barem!$S$1:$T$141,2,1),0)</f>
        <v>0.4</v>
      </c>
      <c r="S839" s="102">
        <f>IF(D839&lt;1,0,IF(B839="F",VLOOKUP(I839,Barem!$W$2:$Y$13,2,1),VLOOKUP(I839,Barem!$W$14:$Y$25,2,1)))</f>
        <v>0</v>
      </c>
      <c r="T839" s="19">
        <f>VLOOKUP(A839,Participanti!A:C,3,0)</f>
        <v>0</v>
      </c>
      <c r="U839" s="17">
        <f t="shared" si="143"/>
        <v>4.9000000000000004</v>
      </c>
      <c r="V839" s="49"/>
      <c r="W839" s="146"/>
      <c r="X839" s="104">
        <f t="shared" si="145"/>
        <v>5</v>
      </c>
      <c r="Y839" s="63">
        <f t="shared" si="146"/>
        <v>1</v>
      </c>
      <c r="Z839" s="103" t="str">
        <f>VLOOKUP(A839,Participanti!A:E,5,0)</f>
        <v>Gold</v>
      </c>
    </row>
    <row r="840" spans="1:26" x14ac:dyDescent="0.2">
      <c r="A840" s="42" t="s">
        <v>394</v>
      </c>
      <c r="B840" s="1" t="str">
        <f>VLOOKUP(A840,Participanti!A:B,2,0)</f>
        <v>F</v>
      </c>
      <c r="C840" s="61">
        <v>15</v>
      </c>
      <c r="D840" s="43">
        <v>10.029999999999999</v>
      </c>
      <c r="E840" s="44">
        <v>4.4722222222222219E-2</v>
      </c>
      <c r="F840" s="44">
        <v>5.6273148148148149E-2</v>
      </c>
      <c r="G840" s="59">
        <f t="shared" si="147"/>
        <v>5.0497685185185187E-2</v>
      </c>
      <c r="H840" s="45">
        <v>45</v>
      </c>
      <c r="I840" s="11">
        <f t="shared" si="141"/>
        <v>5.0346645249436878E-3</v>
      </c>
      <c r="J840" s="31">
        <f t="shared" si="142"/>
        <v>2.5074999999999998</v>
      </c>
      <c r="K840" s="31">
        <f>IF(J840=0,0,IF(B840="F",VLOOKUP(I840,Barem!$G$2:$H$16,2,1),VLOOKUP(I840,Barem!$G$17:$H$31,2,1)))</f>
        <v>1.5</v>
      </c>
      <c r="L840" s="43">
        <v>3</v>
      </c>
      <c r="M840" s="93" t="str">
        <f>VLOOKUP(C840,Barem!K:Q,7,0)</f>
        <v>V</v>
      </c>
      <c r="N840" s="10">
        <f t="shared" si="144"/>
        <v>0.25</v>
      </c>
      <c r="O840" s="10">
        <f t="shared" si="144"/>
        <v>0.5</v>
      </c>
      <c r="P840" s="10">
        <f t="shared" si="144"/>
        <v>0.25</v>
      </c>
      <c r="Q840" s="33">
        <f>IF(B840="M",IF(AND(H840&gt;=200,H840&lt;500,I840&lt;Barem!$M$21),H840/1500,IF(AND(H840&gt;=500,H840&lt;750,I840&lt;Barem!$M$22),H840/1500,IF(AND(H840&gt;=750,H840&lt;1000,I840&lt;Barem!$M$23),H840/1500,IF(AND(H840&gt;=1000,H840&lt;1500,I840&lt;Barem!$M$24),H840/1500,IF(AND(H840&gt;=1500,H840&lt;2000,I840&lt;Barem!$M$25),H840/1500,IF(AND(H840&gt;=2000,H840&lt;3000,I840&lt;Barem!$M$26),H840/1500,IF(AND(H840&gt;=3000,I840&lt;Barem!$M$27),H840/1500,0))))))),IF(AND(H840&gt;=200,H840&lt;500,I840&lt;Barem!$N$21),H840/1500,IF(AND(H840&gt;=500,H840&lt;750,I840&lt;Barem!$N$22),H840/1500,IF(AND(H840&gt;=750,H840&lt;1000,I840&lt;Barem!$N$23),H840/1500,IF(AND(H840&gt;=1000,H840&lt;1500,I840&lt;Barem!$N$24),H840/1500,IF(AND(H840&gt;=1500,H840&lt;2000,I840&lt;Barem!$N$25),H840/1500,IF(AND(H840&gt;=2000,H840&lt;3000,I840&lt;Barem!$N$26),H840/1500,IF(AND(H840&gt;=3000,I840&lt;Barem!$N$27),H840/1500,0))))))))</f>
        <v>0</v>
      </c>
      <c r="R840" s="19">
        <f>IF(D840&gt;21,VLOOKUP(D840,Barem!$S$1:$T$141,2,1),0)</f>
        <v>0</v>
      </c>
      <c r="S840" s="102">
        <f>IF(D840&lt;1,0,IF(B840="F",VLOOKUP(I840,Barem!$W$2:$Y$13,2,1),VLOOKUP(I840,Barem!$W$14:$Y$25,2,1)))</f>
        <v>0</v>
      </c>
      <c r="T840" s="19">
        <f>VLOOKUP(A840,Participanti!A:C,3,0)</f>
        <v>0</v>
      </c>
      <c r="U840" s="17">
        <f t="shared" si="143"/>
        <v>2.1268750000000001</v>
      </c>
      <c r="V840" s="49"/>
      <c r="W840" s="146"/>
      <c r="X840" s="104">
        <f t="shared" si="145"/>
        <v>3</v>
      </c>
      <c r="Y840" s="63">
        <f t="shared" si="146"/>
        <v>1</v>
      </c>
      <c r="Z840" s="103" t="str">
        <f>VLOOKUP(A840,Participanti!A:E,5,0)</f>
        <v>Gold</v>
      </c>
    </row>
    <row r="841" spans="1:26" x14ac:dyDescent="0.2">
      <c r="A841" s="42" t="s">
        <v>335</v>
      </c>
      <c r="B841" s="1" t="str">
        <f>VLOOKUP(A841,Participanti!A:B,2,0)</f>
        <v>F</v>
      </c>
      <c r="C841" s="61">
        <v>15</v>
      </c>
      <c r="D841" s="43">
        <v>10.119999999999999</v>
      </c>
      <c r="E841" s="44">
        <v>3.484953703703704E-2</v>
      </c>
      <c r="F841" s="44">
        <v>3.484953703703704E-2</v>
      </c>
      <c r="G841" s="59">
        <f t="shared" si="147"/>
        <v>3.484953703703704E-2</v>
      </c>
      <c r="H841" s="45">
        <v>30</v>
      </c>
      <c r="I841" s="11">
        <f t="shared" si="141"/>
        <v>3.4436301419997076E-3</v>
      </c>
      <c r="J841" s="31">
        <f t="shared" si="142"/>
        <v>2.5299999999999998</v>
      </c>
      <c r="K841" s="31">
        <f>IF(J841=0,0,IF(B841="F",VLOOKUP(I841,Barem!$G$2:$H$16,2,1),VLOOKUP(I841,Barem!$G$17:$H$31,2,1)))</f>
        <v>4.5</v>
      </c>
      <c r="L841" s="43">
        <v>3.5</v>
      </c>
      <c r="M841" s="93" t="str">
        <f>VLOOKUP(C841,Barem!K:Q,7,0)</f>
        <v>V</v>
      </c>
      <c r="N841" s="10">
        <f t="shared" si="144"/>
        <v>0.25</v>
      </c>
      <c r="O841" s="10">
        <f t="shared" si="144"/>
        <v>0.5</v>
      </c>
      <c r="P841" s="10">
        <f t="shared" si="144"/>
        <v>0.25</v>
      </c>
      <c r="Q841" s="33">
        <f>IF(B841="M",IF(AND(H841&gt;=200,H841&lt;500,I841&lt;Barem!$M$21),H841/1500,IF(AND(H841&gt;=500,H841&lt;750,I841&lt;Barem!$M$22),H841/1500,IF(AND(H841&gt;=750,H841&lt;1000,I841&lt;Barem!$M$23),H841/1500,IF(AND(H841&gt;=1000,H841&lt;1500,I841&lt;Barem!$M$24),H841/1500,IF(AND(H841&gt;=1500,H841&lt;2000,I841&lt;Barem!$M$25),H841/1500,IF(AND(H841&gt;=2000,H841&lt;3000,I841&lt;Barem!$M$26),H841/1500,IF(AND(H841&gt;=3000,I841&lt;Barem!$M$27),H841/1500,0))))))),IF(AND(H841&gt;=200,H841&lt;500,I841&lt;Barem!$N$21),H841/1500,IF(AND(H841&gt;=500,H841&lt;750,I841&lt;Barem!$N$22),H841/1500,IF(AND(H841&gt;=750,H841&lt;1000,I841&lt;Barem!$N$23),H841/1500,IF(AND(H841&gt;=1000,H841&lt;1500,I841&lt;Barem!$N$24),H841/1500,IF(AND(H841&gt;=1500,H841&lt;2000,I841&lt;Barem!$N$25),H841/1500,IF(AND(H841&gt;=2000,H841&lt;3000,I841&lt;Barem!$N$26),H841/1500,IF(AND(H841&gt;=3000,I841&lt;Barem!$N$27),H841/1500,0))))))))</f>
        <v>0</v>
      </c>
      <c r="R841" s="19">
        <f>IF(D841&gt;21,VLOOKUP(D841,Barem!$S$1:$T$141,2,1),0)</f>
        <v>0</v>
      </c>
      <c r="S841" s="102">
        <f>IF(D841&lt;1,0,IF(B841="F",VLOOKUP(I841,Barem!$W$2:$Y$13,2,1),VLOOKUP(I841,Barem!$W$14:$Y$25,2,1)))</f>
        <v>0</v>
      </c>
      <c r="T841" s="19">
        <f>VLOOKUP(A841,Participanti!A:C,3,0)</f>
        <v>0.4</v>
      </c>
      <c r="U841" s="17">
        <f t="shared" si="143"/>
        <v>4.1574999999999998</v>
      </c>
      <c r="V841" s="49"/>
      <c r="W841" s="146" t="s">
        <v>586</v>
      </c>
      <c r="X841" s="104">
        <f t="shared" si="145"/>
        <v>4</v>
      </c>
      <c r="Y841" s="63">
        <f t="shared" si="146"/>
        <v>1</v>
      </c>
      <c r="Z841" s="103" t="str">
        <f>VLOOKUP(A841,Participanti!A:E,5,0)</f>
        <v>Gold</v>
      </c>
    </row>
    <row r="842" spans="1:26" x14ac:dyDescent="0.2">
      <c r="A842" s="42" t="s">
        <v>182</v>
      </c>
      <c r="B842" s="1" t="str">
        <f>VLOOKUP(A842,Participanti!A:B,2,0)</f>
        <v>M</v>
      </c>
      <c r="C842" s="61">
        <v>15</v>
      </c>
      <c r="D842" s="43">
        <v>10.050000000000001</v>
      </c>
      <c r="E842" s="44">
        <v>3.0891203703703702E-2</v>
      </c>
      <c r="F842" s="44">
        <v>3.0891203703703702E-2</v>
      </c>
      <c r="G842" s="59">
        <f t="shared" si="147"/>
        <v>3.0891203703703702E-2</v>
      </c>
      <c r="H842" s="45">
        <v>23</v>
      </c>
      <c r="I842" s="11">
        <f t="shared" si="141"/>
        <v>3.073751612308826E-3</v>
      </c>
      <c r="J842" s="31">
        <f t="shared" si="142"/>
        <v>2.3928571428571428</v>
      </c>
      <c r="K842" s="31">
        <f>IF(J842=0,0,IF(B842="F",VLOOKUP(I842,Barem!$G$2:$H$16,2,1),VLOOKUP(I842,Barem!$G$17:$H$31,2,1)))</f>
        <v>4.5</v>
      </c>
      <c r="L842" s="43">
        <v>5</v>
      </c>
      <c r="M842" s="93" t="str">
        <f>VLOOKUP(C842,Barem!K:Q,7,0)</f>
        <v>V</v>
      </c>
      <c r="N842" s="10">
        <f t="shared" si="144"/>
        <v>0.25</v>
      </c>
      <c r="O842" s="10">
        <f t="shared" si="144"/>
        <v>0.5</v>
      </c>
      <c r="P842" s="10">
        <f t="shared" si="144"/>
        <v>0.25</v>
      </c>
      <c r="Q842" s="33">
        <f>IF(B842="M",IF(AND(H842&gt;=200,H842&lt;500,I842&lt;Barem!$M$21),H842/1500,IF(AND(H842&gt;=500,H842&lt;750,I842&lt;Barem!$M$22),H842/1500,IF(AND(H842&gt;=750,H842&lt;1000,I842&lt;Barem!$M$23),H842/1500,IF(AND(H842&gt;=1000,H842&lt;1500,I842&lt;Barem!$M$24),H842/1500,IF(AND(H842&gt;=1500,H842&lt;2000,I842&lt;Barem!$M$25),H842/1500,IF(AND(H842&gt;=2000,H842&lt;3000,I842&lt;Barem!$M$26),H842/1500,IF(AND(H842&gt;=3000,I842&lt;Barem!$M$27),H842/1500,0))))))),IF(AND(H842&gt;=200,H842&lt;500,I842&lt;Barem!$N$21),H842/1500,IF(AND(H842&gt;=500,H842&lt;750,I842&lt;Barem!$N$22),H842/1500,IF(AND(H842&gt;=750,H842&lt;1000,I842&lt;Barem!$N$23),H842/1500,IF(AND(H842&gt;=1000,H842&lt;1500,I842&lt;Barem!$N$24),H842/1500,IF(AND(H842&gt;=1500,H842&lt;2000,I842&lt;Barem!$N$25),H842/1500,IF(AND(H842&gt;=2000,H842&lt;3000,I842&lt;Barem!$N$26),H842/1500,IF(AND(H842&gt;=3000,I842&lt;Barem!$N$27),H842/1500,0))))))))</f>
        <v>0</v>
      </c>
      <c r="R842" s="19">
        <f>IF(D842&gt;21,VLOOKUP(D842,Barem!$S$1:$T$141,2,1),0)</f>
        <v>0</v>
      </c>
      <c r="S842" s="102">
        <f>IF(D842&lt;1,0,IF(B842="F",VLOOKUP(I842,Barem!$W$2:$Y$13,2,1),VLOOKUP(I842,Barem!$W$14:$Y$25,2,1)))</f>
        <v>0</v>
      </c>
      <c r="T842" s="19">
        <f>VLOOKUP(A842,Participanti!A:C,3,0)</f>
        <v>0</v>
      </c>
      <c r="U842" s="17">
        <f t="shared" si="143"/>
        <v>4.0982142857142856</v>
      </c>
      <c r="V842" s="49"/>
      <c r="W842" s="146" t="s">
        <v>586</v>
      </c>
      <c r="X842" s="104">
        <f t="shared" si="145"/>
        <v>5</v>
      </c>
      <c r="Y842" s="63">
        <f t="shared" si="146"/>
        <v>1</v>
      </c>
      <c r="Z842" s="103" t="str">
        <f>VLOOKUP(A842,Participanti!A:E,5,0)</f>
        <v>Gold</v>
      </c>
    </row>
    <row r="843" spans="1:26" x14ac:dyDescent="0.2">
      <c r="A843" s="42" t="s">
        <v>336</v>
      </c>
      <c r="B843" s="1" t="str">
        <f>VLOOKUP(A843,Participanti!A:B,2,0)</f>
        <v>M</v>
      </c>
      <c r="C843" s="61">
        <v>15</v>
      </c>
      <c r="D843" s="43">
        <v>21.14</v>
      </c>
      <c r="E843" s="44">
        <v>5.8553240740740739E-2</v>
      </c>
      <c r="F843" s="44">
        <v>5.8553240740740739E-2</v>
      </c>
      <c r="G843" s="59">
        <f t="shared" si="147"/>
        <v>5.8553240740740739E-2</v>
      </c>
      <c r="H843" s="45">
        <v>249</v>
      </c>
      <c r="I843" s="11">
        <f t="shared" si="141"/>
        <v>2.7697843302147938E-3</v>
      </c>
      <c r="J843" s="31">
        <f t="shared" si="142"/>
        <v>5</v>
      </c>
      <c r="K843" s="31">
        <f>IF(J843=0,0,IF(B843="F",VLOOKUP(I843,Barem!$G$2:$H$16,2,1),VLOOKUP(I843,Barem!$G$17:$H$31,2,1)))</f>
        <v>5</v>
      </c>
      <c r="L843" s="43">
        <v>3.75</v>
      </c>
      <c r="M843" s="93" t="s">
        <v>82</v>
      </c>
      <c r="N843" s="10">
        <f t="shared" si="144"/>
        <v>0.5</v>
      </c>
      <c r="O843" s="10">
        <f t="shared" si="144"/>
        <v>0.25</v>
      </c>
      <c r="P843" s="10">
        <f t="shared" si="144"/>
        <v>0.25</v>
      </c>
      <c r="Q843" s="33">
        <f>IF(B843="M",IF(AND(H843&gt;=200,H843&lt;500,I843&lt;Barem!$M$21),H843/1500,IF(AND(H843&gt;=500,H843&lt;750,I843&lt;Barem!$M$22),H843/1500,IF(AND(H843&gt;=750,H843&lt;1000,I843&lt;Barem!$M$23),H843/1500,IF(AND(H843&gt;=1000,H843&lt;1500,I843&lt;Barem!$M$24),H843/1500,IF(AND(H843&gt;=1500,H843&lt;2000,I843&lt;Barem!$M$25),H843/1500,IF(AND(H843&gt;=2000,H843&lt;3000,I843&lt;Barem!$M$26),H843/1500,IF(AND(H843&gt;=3000,I843&lt;Barem!$M$27),H843/1500,0))))))),IF(AND(H843&gt;=200,H843&lt;500,I843&lt;Barem!$N$21),H843/1500,IF(AND(H843&gt;=500,H843&lt;750,I843&lt;Barem!$N$22),H843/1500,IF(AND(H843&gt;=750,H843&lt;1000,I843&lt;Barem!$N$23),H843/1500,IF(AND(H843&gt;=1000,H843&lt;1500,I843&lt;Barem!$N$24),H843/1500,IF(AND(H843&gt;=1500,H843&lt;2000,I843&lt;Barem!$N$25),H843/1500,IF(AND(H843&gt;=2000,H843&lt;3000,I843&lt;Barem!$N$26),H843/1500,IF(AND(H843&gt;=3000,I843&lt;Barem!$N$27),H843/1500,0))))))))</f>
        <v>0.16600000000000001</v>
      </c>
      <c r="R843" s="19">
        <f>IF(D843&gt;21,VLOOKUP(D843,Barem!$S$1:$T$141,2,1),0)</f>
        <v>0</v>
      </c>
      <c r="S843" s="102">
        <f>IF(D843&lt;1,0,IF(B843="F",VLOOKUP(I843,Barem!$W$2:$Y$13,2,1),VLOOKUP(I843,Barem!$W$14:$Y$25,2,1)))</f>
        <v>0.15000000000000002</v>
      </c>
      <c r="T843" s="19">
        <f>VLOOKUP(A843,Participanti!A:C,3,0)</f>
        <v>0</v>
      </c>
      <c r="U843" s="17">
        <f t="shared" si="143"/>
        <v>5.0035000000000007</v>
      </c>
      <c r="V843" s="49"/>
      <c r="W843" s="146" t="s">
        <v>590</v>
      </c>
      <c r="X843" s="104">
        <f t="shared" si="145"/>
        <v>5</v>
      </c>
      <c r="Y843" s="63">
        <f t="shared" si="146"/>
        <v>1</v>
      </c>
      <c r="Z843" s="103" t="str">
        <f>VLOOKUP(A843,Participanti!A:E,5,0)</f>
        <v>Gold</v>
      </c>
    </row>
    <row r="844" spans="1:26" x14ac:dyDescent="0.2">
      <c r="A844" s="42" t="s">
        <v>58</v>
      </c>
      <c r="B844" s="1" t="str">
        <f>VLOOKUP(A844,Participanti!A:B,2,0)</f>
        <v>M</v>
      </c>
      <c r="C844" s="61">
        <v>15</v>
      </c>
      <c r="D844" s="43">
        <v>38.03</v>
      </c>
      <c r="E844" s="44">
        <v>0.12</v>
      </c>
      <c r="F844" s="44">
        <v>0.12026620370370371</v>
      </c>
      <c r="G844" s="59">
        <f t="shared" si="147"/>
        <v>0.12013310185185186</v>
      </c>
      <c r="H844" s="45">
        <v>87</v>
      </c>
      <c r="I844" s="11">
        <f t="shared" si="141"/>
        <v>3.1589035459335221E-3</v>
      </c>
      <c r="J844" s="31">
        <f t="shared" si="142"/>
        <v>5</v>
      </c>
      <c r="K844" s="31">
        <f>IF(J844=0,0,IF(B844="F",VLOOKUP(I844,Barem!$G$2:$H$16,2,1),VLOOKUP(I844,Barem!$G$17:$H$31,2,1)))</f>
        <v>4.25</v>
      </c>
      <c r="L844" s="43">
        <v>4.5</v>
      </c>
      <c r="M844" s="93" t="s">
        <v>82</v>
      </c>
      <c r="N844" s="10">
        <f t="shared" si="144"/>
        <v>0.5</v>
      </c>
      <c r="O844" s="10">
        <f t="shared" si="144"/>
        <v>0.25</v>
      </c>
      <c r="P844" s="10">
        <f t="shared" si="144"/>
        <v>0.25</v>
      </c>
      <c r="Q844" s="33">
        <f>IF(B844="M",IF(AND(H844&gt;=200,H844&lt;500,I844&lt;Barem!$M$21),H844/1500,IF(AND(H844&gt;=500,H844&lt;750,I844&lt;Barem!$M$22),H844/1500,IF(AND(H844&gt;=750,H844&lt;1000,I844&lt;Barem!$M$23),H844/1500,IF(AND(H844&gt;=1000,H844&lt;1500,I844&lt;Barem!$M$24),H844/1500,IF(AND(H844&gt;=1500,H844&lt;2000,I844&lt;Barem!$M$25),H844/1500,IF(AND(H844&gt;=2000,H844&lt;3000,I844&lt;Barem!$M$26),H844/1500,IF(AND(H844&gt;=3000,I844&lt;Barem!$M$27),H844/1500,0))))))),IF(AND(H844&gt;=200,H844&lt;500,I844&lt;Barem!$N$21),H844/1500,IF(AND(H844&gt;=500,H844&lt;750,I844&lt;Barem!$N$22),H844/1500,IF(AND(H844&gt;=750,H844&lt;1000,I844&lt;Barem!$N$23),H844/1500,IF(AND(H844&gt;=1000,H844&lt;1500,I844&lt;Barem!$N$24),H844/1500,IF(AND(H844&gt;=1500,H844&lt;2000,I844&lt;Barem!$N$25),H844/1500,IF(AND(H844&gt;=2000,H844&lt;3000,I844&lt;Barem!$N$26),H844/1500,IF(AND(H844&gt;=3000,I844&lt;Barem!$N$27),H844/1500,0))))))))</f>
        <v>0</v>
      </c>
      <c r="R844" s="19">
        <f>IF(D844&gt;21,VLOOKUP(D844,Barem!$S$1:$T$141,2,1),0)</f>
        <v>0.8</v>
      </c>
      <c r="S844" s="102">
        <f>IF(D844&lt;1,0,IF(B844="F",VLOOKUP(I844,Barem!$W$2:$Y$13,2,1),VLOOKUP(I844,Barem!$W$14:$Y$25,2,1)))</f>
        <v>0</v>
      </c>
      <c r="T844" s="19">
        <f>VLOOKUP(A844,Participanti!A:C,3,0)</f>
        <v>0</v>
      </c>
      <c r="U844" s="17">
        <f t="shared" si="143"/>
        <v>5.4874999999999998</v>
      </c>
      <c r="V844" s="49"/>
      <c r="W844" s="146" t="s">
        <v>591</v>
      </c>
      <c r="X844" s="104">
        <f t="shared" si="145"/>
        <v>5</v>
      </c>
      <c r="Y844" s="63">
        <f t="shared" si="146"/>
        <v>1</v>
      </c>
      <c r="Z844" s="103" t="str">
        <f>VLOOKUP(A844,Participanti!A:E,5,0)</f>
        <v>Bronze</v>
      </c>
    </row>
    <row r="845" spans="1:26" x14ac:dyDescent="0.2">
      <c r="A845" s="42" t="s">
        <v>399</v>
      </c>
      <c r="B845" s="1" t="str">
        <f>VLOOKUP(A845,Participanti!A:B,2,0)</f>
        <v>M</v>
      </c>
      <c r="C845" s="61">
        <v>15</v>
      </c>
      <c r="D845" s="43">
        <v>21.2</v>
      </c>
      <c r="E845" s="44">
        <v>7.4884259259259262E-2</v>
      </c>
      <c r="F845" s="44">
        <v>7.5023148148148144E-2</v>
      </c>
      <c r="G845" s="59">
        <f t="shared" si="147"/>
        <v>7.4953703703703703E-2</v>
      </c>
      <c r="H845" s="45">
        <v>50</v>
      </c>
      <c r="I845" s="11">
        <f t="shared" si="141"/>
        <v>3.535552061495458E-3</v>
      </c>
      <c r="J845" s="31">
        <f t="shared" si="142"/>
        <v>5</v>
      </c>
      <c r="K845" s="31">
        <f>IF(J845=0,0,IF(B845="F",VLOOKUP(I845,Barem!$G$2:$H$16,2,1),VLOOKUP(I845,Barem!$G$17:$H$31,2,1)))</f>
        <v>3.75</v>
      </c>
      <c r="L845" s="43">
        <v>3.25</v>
      </c>
      <c r="M845" s="93" t="s">
        <v>82</v>
      </c>
      <c r="N845" s="10">
        <f t="shared" si="144"/>
        <v>0.5</v>
      </c>
      <c r="O845" s="10">
        <f t="shared" si="144"/>
        <v>0.25</v>
      </c>
      <c r="P845" s="10">
        <f t="shared" si="144"/>
        <v>0.25</v>
      </c>
      <c r="Q845" s="33">
        <f>IF(B845="M",IF(AND(H845&gt;=200,H845&lt;500,I845&lt;Barem!$M$21),H845/1500,IF(AND(H845&gt;=500,H845&lt;750,I845&lt;Barem!$M$22),H845/1500,IF(AND(H845&gt;=750,H845&lt;1000,I845&lt;Barem!$M$23),H845/1500,IF(AND(H845&gt;=1000,H845&lt;1500,I845&lt;Barem!$M$24),H845/1500,IF(AND(H845&gt;=1500,H845&lt;2000,I845&lt;Barem!$M$25),H845/1500,IF(AND(H845&gt;=2000,H845&lt;3000,I845&lt;Barem!$M$26),H845/1500,IF(AND(H845&gt;=3000,I845&lt;Barem!$M$27),H845/1500,0))))))),IF(AND(H845&gt;=200,H845&lt;500,I845&lt;Barem!$N$21),H845/1500,IF(AND(H845&gt;=500,H845&lt;750,I845&lt;Barem!$N$22),H845/1500,IF(AND(H845&gt;=750,H845&lt;1000,I845&lt;Barem!$N$23),H845/1500,IF(AND(H845&gt;=1000,H845&lt;1500,I845&lt;Barem!$N$24),H845/1500,IF(AND(H845&gt;=1500,H845&lt;2000,I845&lt;Barem!$N$25),H845/1500,IF(AND(H845&gt;=2000,H845&lt;3000,I845&lt;Barem!$N$26),H845/1500,IF(AND(H845&gt;=3000,I845&lt;Barem!$N$27),H845/1500,0))))))))</f>
        <v>0</v>
      </c>
      <c r="R845" s="19">
        <f>IF(D845&gt;21,VLOOKUP(D845,Barem!$S$1:$T$141,2,1),0)</f>
        <v>0</v>
      </c>
      <c r="S845" s="102">
        <f>IF(D845&lt;1,0,IF(B845="F",VLOOKUP(I845,Barem!$W$2:$Y$13,2,1),VLOOKUP(I845,Barem!$W$14:$Y$25,2,1)))</f>
        <v>0</v>
      </c>
      <c r="T845" s="19">
        <f>VLOOKUP(A845,Participanti!A:C,3,0)</f>
        <v>0.4</v>
      </c>
      <c r="U845" s="17">
        <f t="shared" si="143"/>
        <v>4.6500000000000004</v>
      </c>
      <c r="V845" s="49"/>
      <c r="W845" s="146" t="s">
        <v>586</v>
      </c>
      <c r="X845" s="104">
        <f t="shared" si="145"/>
        <v>5</v>
      </c>
      <c r="Y845" s="63">
        <f t="shared" si="146"/>
        <v>1</v>
      </c>
      <c r="Z845" s="103" t="str">
        <f>VLOOKUP(A845,Participanti!A:E,5,0)</f>
        <v>Bronze</v>
      </c>
    </row>
    <row r="846" spans="1:26" x14ac:dyDescent="0.2">
      <c r="A846" s="42" t="s">
        <v>475</v>
      </c>
      <c r="B846" s="1" t="str">
        <f>VLOOKUP(A846,Participanti!A:B,2,0)</f>
        <v>F</v>
      </c>
      <c r="C846" s="61">
        <v>15</v>
      </c>
      <c r="D846" s="43">
        <v>10.06</v>
      </c>
      <c r="E846" s="44">
        <v>3.0937499999999996E-2</v>
      </c>
      <c r="F846" s="44">
        <v>3.0937499999999996E-2</v>
      </c>
      <c r="G846" s="59">
        <f t="shared" si="147"/>
        <v>3.0937499999999996E-2</v>
      </c>
      <c r="H846" s="45">
        <v>25</v>
      </c>
      <c r="I846" s="11">
        <f t="shared" si="141"/>
        <v>3.0752982107355858E-3</v>
      </c>
      <c r="J846" s="31">
        <f t="shared" si="142"/>
        <v>2.5150000000000001</v>
      </c>
      <c r="K846" s="31">
        <f>IF(J846=0,0,IF(B846="F",VLOOKUP(I846,Barem!$G$2:$H$16,2,1),VLOOKUP(I846,Barem!$G$17:$H$31,2,1)))</f>
        <v>5</v>
      </c>
      <c r="L846" s="43">
        <v>2.25</v>
      </c>
      <c r="M846" s="93" t="s">
        <v>83</v>
      </c>
      <c r="N846" s="10">
        <f t="shared" si="144"/>
        <v>0.25</v>
      </c>
      <c r="O846" s="10">
        <f t="shared" si="144"/>
        <v>0.25</v>
      </c>
      <c r="P846" s="10">
        <f t="shared" si="144"/>
        <v>0.5</v>
      </c>
      <c r="Q846" s="33">
        <f>IF(B846="M",IF(AND(H846&gt;=200,H846&lt;500,I846&lt;Barem!$M$21),H846/1500,IF(AND(H846&gt;=500,H846&lt;750,I846&lt;Barem!$M$22),H846/1500,IF(AND(H846&gt;=750,H846&lt;1000,I846&lt;Barem!$M$23),H846/1500,IF(AND(H846&gt;=1000,H846&lt;1500,I846&lt;Barem!$M$24),H846/1500,IF(AND(H846&gt;=1500,H846&lt;2000,I846&lt;Barem!$M$25),H846/1500,IF(AND(H846&gt;=2000,H846&lt;3000,I846&lt;Barem!$M$26),H846/1500,IF(AND(H846&gt;=3000,I846&lt;Barem!$M$27),H846/1500,0))))))),IF(AND(H846&gt;=200,H846&lt;500,I846&lt;Barem!$N$21),H846/1500,IF(AND(H846&gt;=500,H846&lt;750,I846&lt;Barem!$N$22),H846/1500,IF(AND(H846&gt;=750,H846&lt;1000,I846&lt;Barem!$N$23),H846/1500,IF(AND(H846&gt;=1000,H846&lt;1500,I846&lt;Barem!$N$24),H846/1500,IF(AND(H846&gt;=1500,H846&lt;2000,I846&lt;Barem!$N$25),H846/1500,IF(AND(H846&gt;=2000,H846&lt;3000,I846&lt;Barem!$N$26),H846/1500,IF(AND(H846&gt;=3000,I846&lt;Barem!$N$27),H846/1500,0))))))))</f>
        <v>0</v>
      </c>
      <c r="R846" s="19">
        <f>IF(D846&gt;21,VLOOKUP(D846,Barem!$S$1:$T$141,2,1),0)</f>
        <v>0</v>
      </c>
      <c r="S846" s="102">
        <f>IF(D846&lt;1,0,IF(B846="F",VLOOKUP(I846,Barem!$W$2:$Y$13,2,1),VLOOKUP(I846,Barem!$W$14:$Y$25,2,1)))</f>
        <v>0.15000000000000002</v>
      </c>
      <c r="T846" s="19">
        <f>VLOOKUP(A846,Participanti!A:C,3,0)</f>
        <v>0</v>
      </c>
      <c r="U846" s="17">
        <f t="shared" si="143"/>
        <v>3.1537500000000001</v>
      </c>
      <c r="V846" s="49"/>
      <c r="W846" s="146" t="s">
        <v>586</v>
      </c>
      <c r="X846" s="104">
        <f t="shared" si="145"/>
        <v>5</v>
      </c>
      <c r="Y846" s="63">
        <f t="shared" si="146"/>
        <v>1</v>
      </c>
      <c r="Z846" s="103" t="str">
        <f>VLOOKUP(A846,Participanti!A:E,5,0)</f>
        <v>Bronze</v>
      </c>
    </row>
    <row r="847" spans="1:26" x14ac:dyDescent="0.2">
      <c r="A847" s="42" t="s">
        <v>518</v>
      </c>
      <c r="B847" s="1" t="str">
        <f>VLOOKUP(A847,Participanti!A:B,2,0)</f>
        <v>M</v>
      </c>
      <c r="C847" s="61">
        <v>15</v>
      </c>
      <c r="D847" s="43">
        <v>21.35</v>
      </c>
      <c r="E847" s="44">
        <v>5.9803240740740747E-2</v>
      </c>
      <c r="F847" s="44">
        <v>6.4201388888888891E-2</v>
      </c>
      <c r="G847" s="59">
        <f t="shared" si="147"/>
        <v>6.2002314814814816E-2</v>
      </c>
      <c r="H847" s="45">
        <v>27</v>
      </c>
      <c r="I847" s="11">
        <f t="shared" si="141"/>
        <v>2.904089686876572E-3</v>
      </c>
      <c r="J847" s="31">
        <f t="shared" si="142"/>
        <v>5</v>
      </c>
      <c r="K847" s="31">
        <f>IF(J847=0,0,IF(B847="F",VLOOKUP(I847,Barem!$G$2:$H$16,2,1),VLOOKUP(I847,Barem!$G$17:$H$31,2,1)))</f>
        <v>4.75</v>
      </c>
      <c r="L847" s="43">
        <v>4</v>
      </c>
      <c r="M847" s="93" t="s">
        <v>80</v>
      </c>
      <c r="N847" s="10">
        <f t="shared" si="144"/>
        <v>0.25</v>
      </c>
      <c r="O847" s="10">
        <f t="shared" si="144"/>
        <v>0.5</v>
      </c>
      <c r="P847" s="10">
        <f t="shared" si="144"/>
        <v>0.25</v>
      </c>
      <c r="Q847" s="33">
        <f>IF(B847="M",IF(AND(H847&gt;=200,H847&lt;500,I847&lt;Barem!$M$21),H847/1500,IF(AND(H847&gt;=500,H847&lt;750,I847&lt;Barem!$M$22),H847/1500,IF(AND(H847&gt;=750,H847&lt;1000,I847&lt;Barem!$M$23),H847/1500,IF(AND(H847&gt;=1000,H847&lt;1500,I847&lt;Barem!$M$24),H847/1500,IF(AND(H847&gt;=1500,H847&lt;2000,I847&lt;Barem!$M$25),H847/1500,IF(AND(H847&gt;=2000,H847&lt;3000,I847&lt;Barem!$M$26),H847/1500,IF(AND(H847&gt;=3000,I847&lt;Barem!$M$27),H847/1500,0))))))),IF(AND(H847&gt;=200,H847&lt;500,I847&lt;Barem!$N$21),H847/1500,IF(AND(H847&gt;=500,H847&lt;750,I847&lt;Barem!$N$22),H847/1500,IF(AND(H847&gt;=750,H847&lt;1000,I847&lt;Barem!$N$23),H847/1500,IF(AND(H847&gt;=1000,H847&lt;1500,I847&lt;Barem!$N$24),H847/1500,IF(AND(H847&gt;=1500,H847&lt;2000,I847&lt;Barem!$N$25),H847/1500,IF(AND(H847&gt;=2000,H847&lt;3000,I847&lt;Barem!$N$26),H847/1500,IF(AND(H847&gt;=3000,I847&lt;Barem!$N$27),H847/1500,0))))))))</f>
        <v>0</v>
      </c>
      <c r="R847" s="19">
        <f>IF(D847&gt;21,VLOOKUP(D847,Barem!$S$1:$T$141,2,1),0)</f>
        <v>0</v>
      </c>
      <c r="S847" s="102">
        <f>IF(D847&lt;1,0,IF(B847="F",VLOOKUP(I847,Barem!$W$2:$Y$13,2,1),VLOOKUP(I847,Barem!$W$14:$Y$25,2,1)))</f>
        <v>0</v>
      </c>
      <c r="T847" s="19">
        <f>VLOOKUP(A847,Participanti!A:C,3,0)</f>
        <v>0</v>
      </c>
      <c r="U847" s="17">
        <f t="shared" si="143"/>
        <v>4.625</v>
      </c>
      <c r="V847" s="49"/>
      <c r="W847" s="146" t="s">
        <v>586</v>
      </c>
      <c r="X847" s="104">
        <f t="shared" si="145"/>
        <v>5</v>
      </c>
      <c r="Y847" s="63">
        <f t="shared" si="146"/>
        <v>1</v>
      </c>
      <c r="Z847" s="103" t="str">
        <f>VLOOKUP(A847,Participanti!A:E,5,0)</f>
        <v>Bronze</v>
      </c>
    </row>
    <row r="848" spans="1:26" x14ac:dyDescent="0.2">
      <c r="A848" s="42" t="s">
        <v>173</v>
      </c>
      <c r="B848" s="1" t="str">
        <f>VLOOKUP(A848,Participanti!A:B,2,0)</f>
        <v>M</v>
      </c>
      <c r="C848" s="61">
        <v>15</v>
      </c>
      <c r="D848" s="43">
        <v>21.51</v>
      </c>
      <c r="E848" s="44">
        <v>6.4409722222222215E-2</v>
      </c>
      <c r="F848" s="44">
        <v>6.4548611111111112E-2</v>
      </c>
      <c r="G848" s="59">
        <f t="shared" si="147"/>
        <v>6.4479166666666671E-2</v>
      </c>
      <c r="H848" s="45">
        <v>222</v>
      </c>
      <c r="I848" s="11">
        <f t="shared" si="141"/>
        <v>2.9976367580970089E-3</v>
      </c>
      <c r="J848" s="31">
        <f t="shared" si="142"/>
        <v>5</v>
      </c>
      <c r="K848" s="31">
        <f>IF(J848=0,0,IF(B848="F",VLOOKUP(I848,Barem!$G$2:$H$16,2,1),VLOOKUP(I848,Barem!$G$17:$H$31,2,1)))</f>
        <v>4.5</v>
      </c>
      <c r="L848" s="43">
        <v>2</v>
      </c>
      <c r="M848" s="93" t="s">
        <v>83</v>
      </c>
      <c r="N848" s="10">
        <f t="shared" si="144"/>
        <v>0.25</v>
      </c>
      <c r="O848" s="10">
        <f t="shared" si="144"/>
        <v>0.25</v>
      </c>
      <c r="P848" s="10">
        <f t="shared" si="144"/>
        <v>0.5</v>
      </c>
      <c r="Q848" s="33">
        <f>IF(B848="M",IF(AND(H848&gt;=200,H848&lt;500,I848&lt;Barem!$M$21),H848/1500,IF(AND(H848&gt;=500,H848&lt;750,I848&lt;Barem!$M$22),H848/1500,IF(AND(H848&gt;=750,H848&lt;1000,I848&lt;Barem!$M$23),H848/1500,IF(AND(H848&gt;=1000,H848&lt;1500,I848&lt;Barem!$M$24),H848/1500,IF(AND(H848&gt;=1500,H848&lt;2000,I848&lt;Barem!$M$25),H848/1500,IF(AND(H848&gt;=2000,H848&lt;3000,I848&lt;Barem!$M$26),H848/1500,IF(AND(H848&gt;=3000,I848&lt;Barem!$M$27),H848/1500,0))))))),IF(AND(H848&gt;=200,H848&lt;500,I848&lt;Barem!$N$21),H848/1500,IF(AND(H848&gt;=500,H848&lt;750,I848&lt;Barem!$N$22),H848/1500,IF(AND(H848&gt;=750,H848&lt;1000,I848&lt;Barem!$N$23),H848/1500,IF(AND(H848&gt;=1000,H848&lt;1500,I848&lt;Barem!$N$24),H848/1500,IF(AND(H848&gt;=1500,H848&lt;2000,I848&lt;Barem!$N$25),H848/1500,IF(AND(H848&gt;=2000,H848&lt;3000,I848&lt;Barem!$N$26),H848/1500,IF(AND(H848&gt;=3000,I848&lt;Barem!$N$27),H848/1500,0))))))))</f>
        <v>0.14799999999999999</v>
      </c>
      <c r="R848" s="19">
        <f>IF(D848&gt;21,VLOOKUP(D848,Barem!$S$1:$T$141,2,1),0)</f>
        <v>0</v>
      </c>
      <c r="S848" s="102">
        <f>IF(D848&lt;1,0,IF(B848="F",VLOOKUP(I848,Barem!$W$2:$Y$13,2,1),VLOOKUP(I848,Barem!$W$14:$Y$25,2,1)))</f>
        <v>0</v>
      </c>
      <c r="T848" s="19">
        <f>VLOOKUP(A848,Participanti!A:C,3,0)</f>
        <v>0</v>
      </c>
      <c r="U848" s="17">
        <f t="shared" si="143"/>
        <v>3.5230000000000001</v>
      </c>
      <c r="V848" s="49"/>
      <c r="W848" s="146" t="s">
        <v>590</v>
      </c>
      <c r="X848" s="104">
        <f t="shared" si="145"/>
        <v>5</v>
      </c>
      <c r="Y848" s="63">
        <f t="shared" si="146"/>
        <v>1</v>
      </c>
      <c r="Z848" s="103" t="str">
        <f>VLOOKUP(A848,Participanti!A:E,5,0)</f>
        <v>Bronze</v>
      </c>
    </row>
    <row r="849" spans="1:26" x14ac:dyDescent="0.2">
      <c r="A849" s="42" t="s">
        <v>180</v>
      </c>
      <c r="B849" s="1" t="str">
        <f>VLOOKUP(A849,Participanti!A:B,2,0)</f>
        <v>M</v>
      </c>
      <c r="C849" s="61">
        <v>15</v>
      </c>
      <c r="D849" s="43">
        <v>10.09</v>
      </c>
      <c r="E849" s="44">
        <v>4.4444444444444446E-2</v>
      </c>
      <c r="F849" s="44">
        <v>4.4525462962962961E-2</v>
      </c>
      <c r="G849" s="59">
        <f t="shared" si="147"/>
        <v>4.44849537037037E-2</v>
      </c>
      <c r="H849" s="45">
        <v>28</v>
      </c>
      <c r="I849" s="11">
        <f t="shared" si="141"/>
        <v>4.4088160261351534E-3</v>
      </c>
      <c r="J849" s="31">
        <f t="shared" si="142"/>
        <v>2.4023809523809523</v>
      </c>
      <c r="K849" s="31">
        <f>IF(J849=0,0,IF(B849="F",VLOOKUP(I849,Barem!$G$2:$H$16,2,1),VLOOKUP(I849,Barem!$G$17:$H$31,2,1)))</f>
        <v>2</v>
      </c>
      <c r="L849" s="43">
        <v>1.75</v>
      </c>
      <c r="M849" s="93" t="s">
        <v>83</v>
      </c>
      <c r="N849" s="10">
        <f t="shared" si="144"/>
        <v>0.25</v>
      </c>
      <c r="O849" s="10">
        <f t="shared" si="144"/>
        <v>0.25</v>
      </c>
      <c r="P849" s="10">
        <f t="shared" si="144"/>
        <v>0.5</v>
      </c>
      <c r="Q849" s="33">
        <f>IF(B849="M",IF(AND(H849&gt;=200,H849&lt;500,I849&lt;Barem!$M$21),H849/1500,IF(AND(H849&gt;=500,H849&lt;750,I849&lt;Barem!$M$22),H849/1500,IF(AND(H849&gt;=750,H849&lt;1000,I849&lt;Barem!$M$23),H849/1500,IF(AND(H849&gt;=1000,H849&lt;1500,I849&lt;Barem!$M$24),H849/1500,IF(AND(H849&gt;=1500,H849&lt;2000,I849&lt;Barem!$M$25),H849/1500,IF(AND(H849&gt;=2000,H849&lt;3000,I849&lt;Barem!$M$26),H849/1500,IF(AND(H849&gt;=3000,I849&lt;Barem!$M$27),H849/1500,0))))))),IF(AND(H849&gt;=200,H849&lt;500,I849&lt;Barem!$N$21),H849/1500,IF(AND(H849&gt;=500,H849&lt;750,I849&lt;Barem!$N$22),H849/1500,IF(AND(H849&gt;=750,H849&lt;1000,I849&lt;Barem!$N$23),H849/1500,IF(AND(H849&gt;=1000,H849&lt;1500,I849&lt;Barem!$N$24),H849/1500,IF(AND(H849&gt;=1500,H849&lt;2000,I849&lt;Barem!$N$25),H849/1500,IF(AND(H849&gt;=2000,H849&lt;3000,I849&lt;Barem!$N$26),H849/1500,IF(AND(H849&gt;=3000,I849&lt;Barem!$N$27),H849/1500,0))))))))</f>
        <v>0</v>
      </c>
      <c r="R849" s="19">
        <f>IF(D849&gt;21,VLOOKUP(D849,Barem!$S$1:$T$141,2,1),0)</f>
        <v>0</v>
      </c>
      <c r="S849" s="102">
        <f>IF(D849&lt;1,0,IF(B849="F",VLOOKUP(I849,Barem!$W$2:$Y$13,2,1),VLOOKUP(I849,Barem!$W$14:$Y$25,2,1)))</f>
        <v>0</v>
      </c>
      <c r="T849" s="19">
        <f>VLOOKUP(A849,Participanti!A:C,3,0)</f>
        <v>0</v>
      </c>
      <c r="U849" s="17">
        <f t="shared" si="143"/>
        <v>1.975595238095238</v>
      </c>
      <c r="V849" s="49"/>
      <c r="W849" s="146" t="s">
        <v>586</v>
      </c>
      <c r="X849" s="104">
        <f t="shared" si="145"/>
        <v>5</v>
      </c>
      <c r="Y849" s="63">
        <f t="shared" si="146"/>
        <v>1</v>
      </c>
      <c r="Z849" s="103" t="str">
        <f>VLOOKUP(A849,Participanti!A:E,5,0)</f>
        <v>Bronze</v>
      </c>
    </row>
    <row r="850" spans="1:26" x14ac:dyDescent="0.2">
      <c r="A850" s="42" t="s">
        <v>186</v>
      </c>
      <c r="B850" s="1" t="str">
        <f>VLOOKUP(A850,Participanti!A:B,2,0)</f>
        <v>M</v>
      </c>
      <c r="C850" s="61">
        <v>15</v>
      </c>
      <c r="D850" s="43">
        <v>15</v>
      </c>
      <c r="E850" s="44">
        <v>4.6805555555555559E-2</v>
      </c>
      <c r="F850" s="44">
        <v>4.6805555555555559E-2</v>
      </c>
      <c r="G850" s="59">
        <f t="shared" si="147"/>
        <v>4.6805555555555559E-2</v>
      </c>
      <c r="H850" s="45">
        <v>35</v>
      </c>
      <c r="I850" s="11">
        <f t="shared" si="141"/>
        <v>3.1203703703703706E-3</v>
      </c>
      <c r="J850" s="31">
        <f t="shared" si="142"/>
        <v>3.5714285714285712</v>
      </c>
      <c r="K850" s="31">
        <f>IF(J850=0,0,IF(B850="F",VLOOKUP(I850,Barem!$G$2:$H$16,2,1),VLOOKUP(I850,Barem!$G$17:$H$31,2,1)))</f>
        <v>4.5</v>
      </c>
      <c r="L850" s="43">
        <v>0.5</v>
      </c>
      <c r="M850" s="93" t="s">
        <v>82</v>
      </c>
      <c r="N850" s="10">
        <f t="shared" si="144"/>
        <v>0.5</v>
      </c>
      <c r="O850" s="10">
        <f t="shared" si="144"/>
        <v>0.25</v>
      </c>
      <c r="P850" s="10">
        <f t="shared" si="144"/>
        <v>0.25</v>
      </c>
      <c r="Q850" s="33">
        <f>IF(B850="M",IF(AND(H850&gt;=200,H850&lt;500,I850&lt;Barem!$M$21),H850/1500,IF(AND(H850&gt;=500,H850&lt;750,I850&lt;Barem!$M$22),H850/1500,IF(AND(H850&gt;=750,H850&lt;1000,I850&lt;Barem!$M$23),H850/1500,IF(AND(H850&gt;=1000,H850&lt;1500,I850&lt;Barem!$M$24),H850/1500,IF(AND(H850&gt;=1500,H850&lt;2000,I850&lt;Barem!$M$25),H850/1500,IF(AND(H850&gt;=2000,H850&lt;3000,I850&lt;Barem!$M$26),H850/1500,IF(AND(H850&gt;=3000,I850&lt;Barem!$M$27),H850/1500,0))))))),IF(AND(H850&gt;=200,H850&lt;500,I850&lt;Barem!$N$21),H850/1500,IF(AND(H850&gt;=500,H850&lt;750,I850&lt;Barem!$N$22),H850/1500,IF(AND(H850&gt;=750,H850&lt;1000,I850&lt;Barem!$N$23),H850/1500,IF(AND(H850&gt;=1000,H850&lt;1500,I850&lt;Barem!$N$24),H850/1500,IF(AND(H850&gt;=1500,H850&lt;2000,I850&lt;Barem!$N$25),H850/1500,IF(AND(H850&gt;=2000,H850&lt;3000,I850&lt;Barem!$N$26),H850/1500,IF(AND(H850&gt;=3000,I850&lt;Barem!$N$27),H850/1500,0))))))))</f>
        <v>0</v>
      </c>
      <c r="R850" s="19">
        <f>IF(D850&gt;21,VLOOKUP(D850,Barem!$S$1:$T$141,2,1),0)</f>
        <v>0</v>
      </c>
      <c r="S850" s="102">
        <f>IF(D850&lt;1,0,IF(B850="F",VLOOKUP(I850,Barem!$W$2:$Y$13,2,1),VLOOKUP(I850,Barem!$W$14:$Y$25,2,1)))</f>
        <v>0</v>
      </c>
      <c r="T850" s="19">
        <f>VLOOKUP(A850,Participanti!A:C,3,0)</f>
        <v>0</v>
      </c>
      <c r="U850" s="17">
        <f t="shared" si="143"/>
        <v>3.0357142857142856</v>
      </c>
      <c r="V850" s="49"/>
      <c r="W850" s="146"/>
      <c r="X850" s="104">
        <f t="shared" si="145"/>
        <v>4</v>
      </c>
      <c r="Y850" s="63">
        <f t="shared" si="146"/>
        <v>1</v>
      </c>
      <c r="Z850" s="103" t="str">
        <f>VLOOKUP(A850,Participanti!A:E,5,0)</f>
        <v>Bronze</v>
      </c>
    </row>
    <row r="851" spans="1:26" x14ac:dyDescent="0.2">
      <c r="A851" s="42" t="s">
        <v>312</v>
      </c>
      <c r="B851" s="1" t="str">
        <f>VLOOKUP(A851,Participanti!A:B,2,0)</f>
        <v>M</v>
      </c>
      <c r="C851" s="61">
        <v>15</v>
      </c>
      <c r="D851" s="43">
        <v>21.43</v>
      </c>
      <c r="E851" s="44">
        <v>0.10130787037037037</v>
      </c>
      <c r="F851" s="44">
        <v>0.10274305555555556</v>
      </c>
      <c r="G851" s="59">
        <f t="shared" si="147"/>
        <v>0.10202546296296297</v>
      </c>
      <c r="H851" s="45">
        <v>1115</v>
      </c>
      <c r="I851" s="11">
        <f t="shared" si="141"/>
        <v>4.7608708802129246E-3</v>
      </c>
      <c r="J851" s="31">
        <f t="shared" si="142"/>
        <v>5</v>
      </c>
      <c r="K851" s="31">
        <f>IF(J851=0,0,IF(B851="F",VLOOKUP(I851,Barem!$G$2:$H$16,2,1),VLOOKUP(I851,Barem!$G$17:$H$31,2,1)))</f>
        <v>1</v>
      </c>
      <c r="L851" s="43">
        <v>2</v>
      </c>
      <c r="M851" s="93" t="s">
        <v>83</v>
      </c>
      <c r="N851" s="10">
        <f t="shared" si="144"/>
        <v>0.25</v>
      </c>
      <c r="O851" s="10">
        <f t="shared" si="144"/>
        <v>0.25</v>
      </c>
      <c r="P851" s="10">
        <f t="shared" si="144"/>
        <v>0.5</v>
      </c>
      <c r="Q851" s="33">
        <f>IF(B851="M",IF(AND(H851&gt;=200,H851&lt;500,I851&lt;Barem!$M$21),H851/1500,IF(AND(H851&gt;=500,H851&lt;750,I851&lt;Barem!$M$22),H851/1500,IF(AND(H851&gt;=750,H851&lt;1000,I851&lt;Barem!$M$23),H851/1500,IF(AND(H851&gt;=1000,H851&lt;1500,I851&lt;Barem!$M$24),H851/1500,IF(AND(H851&gt;=1500,H851&lt;2000,I851&lt;Barem!$M$25),H851/1500,IF(AND(H851&gt;=2000,H851&lt;3000,I851&lt;Barem!$M$26),H851/1500,IF(AND(H851&gt;=3000,I851&lt;Barem!$M$27),H851/1500,0))))))),IF(AND(H851&gt;=200,H851&lt;500,I851&lt;Barem!$N$21),H851/1500,IF(AND(H851&gt;=500,H851&lt;750,I851&lt;Barem!$N$22),H851/1500,IF(AND(H851&gt;=750,H851&lt;1000,I851&lt;Barem!$N$23),H851/1500,IF(AND(H851&gt;=1000,H851&lt;1500,I851&lt;Barem!$N$24),H851/1500,IF(AND(H851&gt;=1500,H851&lt;2000,I851&lt;Barem!$N$25),H851/1500,IF(AND(H851&gt;=2000,H851&lt;3000,I851&lt;Barem!$N$26),H851/1500,IF(AND(H851&gt;=3000,I851&lt;Barem!$N$27),H851/1500,0))))))))</f>
        <v>0.74333333333333329</v>
      </c>
      <c r="R851" s="19">
        <f>IF(D851&gt;21,VLOOKUP(D851,Barem!$S$1:$T$141,2,1),0)</f>
        <v>0</v>
      </c>
      <c r="S851" s="102">
        <f>IF(D851&lt;1,0,IF(B851="F",VLOOKUP(I851,Barem!$W$2:$Y$13,2,1),VLOOKUP(I851,Barem!$W$14:$Y$25,2,1)))</f>
        <v>0</v>
      </c>
      <c r="T851" s="19">
        <f>VLOOKUP(A851,Participanti!A:C,3,0)</f>
        <v>0</v>
      </c>
      <c r="U851" s="17">
        <f t="shared" si="143"/>
        <v>3.2433333333333332</v>
      </c>
      <c r="V851" s="49"/>
      <c r="W851" s="146" t="s">
        <v>589</v>
      </c>
      <c r="X851" s="104">
        <f t="shared" si="145"/>
        <v>5</v>
      </c>
      <c r="Y851" s="63">
        <f t="shared" si="146"/>
        <v>1</v>
      </c>
      <c r="Z851" s="103" t="str">
        <f>VLOOKUP(A851,Participanti!A:E,5,0)</f>
        <v>Bronze</v>
      </c>
    </row>
    <row r="852" spans="1:26" x14ac:dyDescent="0.2">
      <c r="A852" s="42" t="s">
        <v>524</v>
      </c>
      <c r="B852" s="1" t="str">
        <f>VLOOKUP(A852,Participanti!A:B,2,0)</f>
        <v>F</v>
      </c>
      <c r="C852" s="61">
        <v>15</v>
      </c>
      <c r="D852" s="43">
        <v>9</v>
      </c>
      <c r="E852" s="44">
        <v>3.2835648148148149E-2</v>
      </c>
      <c r="F852" s="44">
        <v>3.2835648148148149E-2</v>
      </c>
      <c r="G852" s="59">
        <f t="shared" si="147"/>
        <v>3.2835648148148149E-2</v>
      </c>
      <c r="H852" s="45">
        <v>7</v>
      </c>
      <c r="I852" s="11">
        <f t="shared" si="141"/>
        <v>3.6484053497942387E-3</v>
      </c>
      <c r="J852" s="31">
        <f t="shared" si="142"/>
        <v>2.25</v>
      </c>
      <c r="K852" s="31">
        <f>IF(J852=0,0,IF(B852="F",VLOOKUP(I852,Barem!$G$2:$H$16,2,1),VLOOKUP(I852,Barem!$G$17:$H$31,2,1)))</f>
        <v>4.25</v>
      </c>
      <c r="L852" s="43">
        <v>2.75</v>
      </c>
      <c r="M852" s="93" t="s">
        <v>83</v>
      </c>
      <c r="N852" s="10">
        <f t="shared" si="144"/>
        <v>0.25</v>
      </c>
      <c r="O852" s="10">
        <f t="shared" si="144"/>
        <v>0.25</v>
      </c>
      <c r="P852" s="10">
        <f t="shared" si="144"/>
        <v>0.5</v>
      </c>
      <c r="Q852" s="33">
        <f>IF(B852="M",IF(AND(H852&gt;=200,H852&lt;500,I852&lt;Barem!$M$21),H852/1500,IF(AND(H852&gt;=500,H852&lt;750,I852&lt;Barem!$M$22),H852/1500,IF(AND(H852&gt;=750,H852&lt;1000,I852&lt;Barem!$M$23),H852/1500,IF(AND(H852&gt;=1000,H852&lt;1500,I852&lt;Barem!$M$24),H852/1500,IF(AND(H852&gt;=1500,H852&lt;2000,I852&lt;Barem!$M$25),H852/1500,IF(AND(H852&gt;=2000,H852&lt;3000,I852&lt;Barem!$M$26),H852/1500,IF(AND(H852&gt;=3000,I852&lt;Barem!$M$27),H852/1500,0))))))),IF(AND(H852&gt;=200,H852&lt;500,I852&lt;Barem!$N$21),H852/1500,IF(AND(H852&gt;=500,H852&lt;750,I852&lt;Barem!$N$22),H852/1500,IF(AND(H852&gt;=750,H852&lt;1000,I852&lt;Barem!$N$23),H852/1500,IF(AND(H852&gt;=1000,H852&lt;1500,I852&lt;Barem!$N$24),H852/1500,IF(AND(H852&gt;=1500,H852&lt;2000,I852&lt;Barem!$N$25),H852/1500,IF(AND(H852&gt;=2000,H852&lt;3000,I852&lt;Barem!$N$26),H852/1500,IF(AND(H852&gt;=3000,I852&lt;Barem!$N$27),H852/1500,0))))))))</f>
        <v>0</v>
      </c>
      <c r="R852" s="19">
        <f>IF(D852&gt;21,VLOOKUP(D852,Barem!$S$1:$T$141,2,1),0)</f>
        <v>0</v>
      </c>
      <c r="S852" s="102">
        <f>IF(D852&lt;1,0,IF(B852="F",VLOOKUP(I852,Barem!$W$2:$Y$13,2,1),VLOOKUP(I852,Barem!$W$14:$Y$25,2,1)))</f>
        <v>0</v>
      </c>
      <c r="T852" s="19">
        <f>VLOOKUP(A852,Participanti!A:C,3,0)</f>
        <v>0</v>
      </c>
      <c r="U852" s="17">
        <f t="shared" si="143"/>
        <v>3</v>
      </c>
      <c r="V852" s="49"/>
      <c r="W852" s="146"/>
      <c r="X852" s="104">
        <f t="shared" si="145"/>
        <v>5</v>
      </c>
      <c r="Y852" s="63">
        <f t="shared" si="146"/>
        <v>1</v>
      </c>
      <c r="Z852" s="103" t="str">
        <f>VLOOKUP(A852,Participanti!A:E,5,0)</f>
        <v>Bronze</v>
      </c>
    </row>
    <row r="853" spans="1:26" x14ac:dyDescent="0.2">
      <c r="A853" s="42" t="s">
        <v>347</v>
      </c>
      <c r="B853" s="1" t="str">
        <f>VLOOKUP(A853,Participanti!A:B,2,0)</f>
        <v>M</v>
      </c>
      <c r="C853" s="61">
        <v>15</v>
      </c>
      <c r="D853" s="43">
        <v>15.3</v>
      </c>
      <c r="E853" s="44">
        <v>5.1192129629629629E-2</v>
      </c>
      <c r="F853" s="44">
        <v>5.3483796296296293E-2</v>
      </c>
      <c r="G853" s="59">
        <f t="shared" si="147"/>
        <v>5.2337962962962961E-2</v>
      </c>
      <c r="H853" s="45">
        <v>21</v>
      </c>
      <c r="I853" s="11">
        <f t="shared" si="141"/>
        <v>3.420781893004115E-3</v>
      </c>
      <c r="J853" s="31">
        <f t="shared" si="142"/>
        <v>3.6428571428571428</v>
      </c>
      <c r="K853" s="31">
        <f>IF(J853=0,0,IF(B853="F",VLOOKUP(I853,Barem!$G$2:$H$16,2,1),VLOOKUP(I853,Barem!$G$17:$H$31,2,1)))</f>
        <v>4</v>
      </c>
      <c r="L853" s="43">
        <v>1.25</v>
      </c>
      <c r="M853" s="93" t="s">
        <v>82</v>
      </c>
      <c r="N853" s="10">
        <f t="shared" si="144"/>
        <v>0.5</v>
      </c>
      <c r="O853" s="10">
        <f t="shared" si="144"/>
        <v>0.25</v>
      </c>
      <c r="P853" s="10">
        <f t="shared" si="144"/>
        <v>0.25</v>
      </c>
      <c r="Q853" s="33">
        <f>IF(B853="M",IF(AND(H853&gt;=200,H853&lt;500,I853&lt;Barem!$M$21),H853/1500,IF(AND(H853&gt;=500,H853&lt;750,I853&lt;Barem!$M$22),H853/1500,IF(AND(H853&gt;=750,H853&lt;1000,I853&lt;Barem!$M$23),H853/1500,IF(AND(H853&gt;=1000,H853&lt;1500,I853&lt;Barem!$M$24),H853/1500,IF(AND(H853&gt;=1500,H853&lt;2000,I853&lt;Barem!$M$25),H853/1500,IF(AND(H853&gt;=2000,H853&lt;3000,I853&lt;Barem!$M$26),H853/1500,IF(AND(H853&gt;=3000,I853&lt;Barem!$M$27),H853/1500,0))))))),IF(AND(H853&gt;=200,H853&lt;500,I853&lt;Barem!$N$21),H853/1500,IF(AND(H853&gt;=500,H853&lt;750,I853&lt;Barem!$N$22),H853/1500,IF(AND(H853&gt;=750,H853&lt;1000,I853&lt;Barem!$N$23),H853/1500,IF(AND(H853&gt;=1000,H853&lt;1500,I853&lt;Barem!$N$24),H853/1500,IF(AND(H853&gt;=1500,H853&lt;2000,I853&lt;Barem!$N$25),H853/1500,IF(AND(H853&gt;=2000,H853&lt;3000,I853&lt;Barem!$N$26),H853/1500,IF(AND(H853&gt;=3000,I853&lt;Barem!$N$27),H853/1500,0))))))))</f>
        <v>0</v>
      </c>
      <c r="R853" s="19">
        <f>IF(D853&gt;21,VLOOKUP(D853,Barem!$S$1:$T$141,2,1),0)</f>
        <v>0</v>
      </c>
      <c r="S853" s="102">
        <f>IF(D853&lt;1,0,IF(B853="F",VLOOKUP(I853,Barem!$W$2:$Y$13,2,1),VLOOKUP(I853,Barem!$W$14:$Y$25,2,1)))</f>
        <v>0</v>
      </c>
      <c r="T853" s="19">
        <f>VLOOKUP(A853,Participanti!A:C,3,0)</f>
        <v>0</v>
      </c>
      <c r="U853" s="17">
        <f t="shared" si="143"/>
        <v>3.1339285714285712</v>
      </c>
      <c r="V853" s="49"/>
      <c r="W853" s="146"/>
      <c r="X853" s="104">
        <f t="shared" si="145"/>
        <v>5</v>
      </c>
      <c r="Y853" s="63">
        <f t="shared" si="146"/>
        <v>1</v>
      </c>
      <c r="Z853" s="103" t="str">
        <f>VLOOKUP(A853,Participanti!A:E,5,0)</f>
        <v>Bronze</v>
      </c>
    </row>
    <row r="854" spans="1:26" x14ac:dyDescent="0.2">
      <c r="A854" s="42" t="s">
        <v>523</v>
      </c>
      <c r="B854" s="1" t="str">
        <f>VLOOKUP(A854,Participanti!A:B,2,0)</f>
        <v>M</v>
      </c>
      <c r="C854" s="61">
        <v>15</v>
      </c>
      <c r="D854" s="43">
        <v>32.07</v>
      </c>
      <c r="E854" s="44">
        <v>0.24770833333333334</v>
      </c>
      <c r="F854" s="44">
        <v>0.27559027777777778</v>
      </c>
      <c r="G854" s="59">
        <f t="shared" si="147"/>
        <v>0.26164930555555554</v>
      </c>
      <c r="H854" s="45">
        <v>2293</v>
      </c>
      <c r="I854" s="11">
        <f t="shared" si="141"/>
        <v>8.1586936562380898E-3</v>
      </c>
      <c r="J854" s="31">
        <f t="shared" si="142"/>
        <v>5</v>
      </c>
      <c r="K854" s="31">
        <f>IF(J854=0,0,IF(B854="F",VLOOKUP(I854,Barem!$G$2:$H$16,2,1),VLOOKUP(I854,Barem!$G$17:$H$31,2,1)))</f>
        <v>0</v>
      </c>
      <c r="L854" s="43">
        <v>3.5</v>
      </c>
      <c r="M854" s="93" t="s">
        <v>83</v>
      </c>
      <c r="N854" s="10">
        <f t="shared" si="144"/>
        <v>0.25</v>
      </c>
      <c r="O854" s="10">
        <f t="shared" si="144"/>
        <v>0.25</v>
      </c>
      <c r="P854" s="10">
        <f t="shared" si="144"/>
        <v>0.5</v>
      </c>
      <c r="Q854" s="33">
        <f>IF(B854="M",IF(AND(H854&gt;=200,H854&lt;500,I854&lt;Barem!$M$21),H854/1500,IF(AND(H854&gt;=500,H854&lt;750,I854&lt;Barem!$M$22),H854/1500,IF(AND(H854&gt;=750,H854&lt;1000,I854&lt;Barem!$M$23),H854/1500,IF(AND(H854&gt;=1000,H854&lt;1500,I854&lt;Barem!$M$24),H854/1500,IF(AND(H854&gt;=1500,H854&lt;2000,I854&lt;Barem!$M$25),H854/1500,IF(AND(H854&gt;=2000,H854&lt;3000,I854&lt;Barem!$M$26),H854/1500,IF(AND(H854&gt;=3000,I854&lt;Barem!$M$27),H854/1500,0))))))),IF(AND(H854&gt;=200,H854&lt;500,I854&lt;Barem!$N$21),H854/1500,IF(AND(H854&gt;=500,H854&lt;750,I854&lt;Barem!$N$22),H854/1500,IF(AND(H854&gt;=750,H854&lt;1000,I854&lt;Barem!$N$23),H854/1500,IF(AND(H854&gt;=1000,H854&lt;1500,I854&lt;Barem!$N$24),H854/1500,IF(AND(H854&gt;=1500,H854&lt;2000,I854&lt;Barem!$N$25),H854/1500,IF(AND(H854&gt;=2000,H854&lt;3000,I854&lt;Barem!$N$26),H854/1500,IF(AND(H854&gt;=3000,I854&lt;Barem!$N$27),H854/1500,0))))))))</f>
        <v>1.5286666666666666</v>
      </c>
      <c r="R854" s="19">
        <f>IF(D854&gt;21,VLOOKUP(D854,Barem!$S$1:$T$141,2,1),0)</f>
        <v>0.5</v>
      </c>
      <c r="S854" s="102">
        <f>IF(D854&lt;1,0,IF(B854="F",VLOOKUP(I854,Barem!$W$2:$Y$13,2,1),VLOOKUP(I854,Barem!$W$14:$Y$25,2,1)))</f>
        <v>0</v>
      </c>
      <c r="T854" s="19">
        <f>VLOOKUP(A854,Participanti!A:C,3,0)</f>
        <v>0</v>
      </c>
      <c r="U854" s="17">
        <f t="shared" si="143"/>
        <v>5.0286666666666662</v>
      </c>
      <c r="V854" s="49"/>
      <c r="W854" s="146"/>
      <c r="X854" s="104">
        <f t="shared" si="145"/>
        <v>5</v>
      </c>
      <c r="Y854" s="63">
        <f t="shared" si="146"/>
        <v>1</v>
      </c>
      <c r="Z854" s="103" t="str">
        <f>VLOOKUP(A854,Participanti!A:E,5,0)</f>
        <v>Bronze</v>
      </c>
    </row>
    <row r="855" spans="1:26" x14ac:dyDescent="0.2">
      <c r="A855" s="42" t="s">
        <v>468</v>
      </c>
      <c r="B855" s="1" t="str">
        <f>VLOOKUP(A855,Participanti!A:B,2,0)</f>
        <v>M</v>
      </c>
      <c r="C855" s="61">
        <v>15</v>
      </c>
      <c r="D855" s="43">
        <v>7.06</v>
      </c>
      <c r="E855" s="44">
        <v>2.5717592592592594E-2</v>
      </c>
      <c r="F855" s="44">
        <v>2.5717592592592594E-2</v>
      </c>
      <c r="G855" s="59">
        <f t="shared" si="147"/>
        <v>2.5717592592592594E-2</v>
      </c>
      <c r="H855" s="45">
        <v>5</v>
      </c>
      <c r="I855" s="11">
        <f t="shared" si="141"/>
        <v>3.6427184975343619E-3</v>
      </c>
      <c r="J855" s="31">
        <f t="shared" si="142"/>
        <v>1.6809523809523808</v>
      </c>
      <c r="K855" s="31">
        <f>IF(J855=0,0,IF(B855="F",VLOOKUP(I855,Barem!$G$2:$H$16,2,1),VLOOKUP(I855,Barem!$G$17:$H$31,2,1)))</f>
        <v>3.75</v>
      </c>
      <c r="L855" s="43">
        <v>1.25</v>
      </c>
      <c r="M855" s="93" t="s">
        <v>80</v>
      </c>
      <c r="N855" s="10">
        <f t="shared" si="144"/>
        <v>0.25</v>
      </c>
      <c r="O855" s="10">
        <f t="shared" si="144"/>
        <v>0.5</v>
      </c>
      <c r="P855" s="10">
        <f t="shared" si="144"/>
        <v>0.25</v>
      </c>
      <c r="Q855" s="33">
        <f>IF(B855="M",IF(AND(H855&gt;=200,H855&lt;500,I855&lt;Barem!$M$21),H855/1500,IF(AND(H855&gt;=500,H855&lt;750,I855&lt;Barem!$M$22),H855/1500,IF(AND(H855&gt;=750,H855&lt;1000,I855&lt;Barem!$M$23),H855/1500,IF(AND(H855&gt;=1000,H855&lt;1500,I855&lt;Barem!$M$24),H855/1500,IF(AND(H855&gt;=1500,H855&lt;2000,I855&lt;Barem!$M$25),H855/1500,IF(AND(H855&gt;=2000,H855&lt;3000,I855&lt;Barem!$M$26),H855/1500,IF(AND(H855&gt;=3000,I855&lt;Barem!$M$27),H855/1500,0))))))),IF(AND(H855&gt;=200,H855&lt;500,I855&lt;Barem!$N$21),H855/1500,IF(AND(H855&gt;=500,H855&lt;750,I855&lt;Barem!$N$22),H855/1500,IF(AND(H855&gt;=750,H855&lt;1000,I855&lt;Barem!$N$23),H855/1500,IF(AND(H855&gt;=1000,H855&lt;1500,I855&lt;Barem!$N$24),H855/1500,IF(AND(H855&gt;=1500,H855&lt;2000,I855&lt;Barem!$N$25),H855/1500,IF(AND(H855&gt;=2000,H855&lt;3000,I855&lt;Barem!$N$26),H855/1500,IF(AND(H855&gt;=3000,I855&lt;Barem!$N$27),H855/1500,0))))))))</f>
        <v>0</v>
      </c>
      <c r="R855" s="19">
        <f>IF(D855&gt;21,VLOOKUP(D855,Barem!$S$1:$T$141,2,1),0)</f>
        <v>0</v>
      </c>
      <c r="S855" s="102">
        <f>IF(D855&lt;1,0,IF(B855="F",VLOOKUP(I855,Barem!$W$2:$Y$13,2,1),VLOOKUP(I855,Barem!$W$14:$Y$25,2,1)))</f>
        <v>0</v>
      </c>
      <c r="T855" s="19">
        <f>VLOOKUP(A855,Participanti!A:C,3,0)</f>
        <v>0</v>
      </c>
      <c r="U855" s="17">
        <f t="shared" si="143"/>
        <v>2.6077380952380951</v>
      </c>
      <c r="V855" s="49"/>
      <c r="W855" s="146"/>
      <c r="X855" s="104">
        <f t="shared" si="145"/>
        <v>5</v>
      </c>
      <c r="Y855" s="63">
        <f t="shared" si="146"/>
        <v>1</v>
      </c>
      <c r="Z855" s="103" t="str">
        <f>VLOOKUP(A855,Participanti!A:E,5,0)</f>
        <v>Bronze</v>
      </c>
    </row>
    <row r="856" spans="1:26" x14ac:dyDescent="0.2">
      <c r="A856" s="42" t="s">
        <v>250</v>
      </c>
      <c r="B856" s="1" t="str">
        <f>VLOOKUP(A856,Participanti!A:B,2,0)</f>
        <v>F</v>
      </c>
      <c r="C856" s="61">
        <v>15</v>
      </c>
      <c r="D856" s="43">
        <v>10.029999999999999</v>
      </c>
      <c r="E856" s="44">
        <v>5.1076388888888886E-2</v>
      </c>
      <c r="F856" s="44">
        <v>5.2465277777777777E-2</v>
      </c>
      <c r="G856" s="59">
        <f t="shared" si="147"/>
        <v>5.1770833333333335E-2</v>
      </c>
      <c r="H856" s="45">
        <v>188</v>
      </c>
      <c r="I856" s="11">
        <f t="shared" si="141"/>
        <v>5.161598537720173E-3</v>
      </c>
      <c r="J856" s="31">
        <f t="shared" si="142"/>
        <v>2.5074999999999998</v>
      </c>
      <c r="K856" s="31">
        <f>IF(J856=0,0,IF(B856="F",VLOOKUP(I856,Barem!$G$2:$H$16,2,1),VLOOKUP(I856,Barem!$G$17:$H$31,2,1)))</f>
        <v>1</v>
      </c>
      <c r="L856" s="43">
        <v>1.5</v>
      </c>
      <c r="M856" s="93" t="s">
        <v>80</v>
      </c>
      <c r="N856" s="10">
        <f t="shared" si="144"/>
        <v>0.25</v>
      </c>
      <c r="O856" s="10">
        <f t="shared" si="144"/>
        <v>0.5</v>
      </c>
      <c r="P856" s="10">
        <f t="shared" si="144"/>
        <v>0.25</v>
      </c>
      <c r="Q856" s="33">
        <f>IF(B856="M",IF(AND(H856&gt;=200,H856&lt;500,I856&lt;Barem!$M$21),H856/1500,IF(AND(H856&gt;=500,H856&lt;750,I856&lt;Barem!$M$22),H856/1500,IF(AND(H856&gt;=750,H856&lt;1000,I856&lt;Barem!$M$23),H856/1500,IF(AND(H856&gt;=1000,H856&lt;1500,I856&lt;Barem!$M$24),H856/1500,IF(AND(H856&gt;=1500,H856&lt;2000,I856&lt;Barem!$M$25),H856/1500,IF(AND(H856&gt;=2000,H856&lt;3000,I856&lt;Barem!$M$26),H856/1500,IF(AND(H856&gt;=3000,I856&lt;Barem!$M$27),H856/1500,0))))))),IF(AND(H856&gt;=200,H856&lt;500,I856&lt;Barem!$N$21),H856/1500,IF(AND(H856&gt;=500,H856&lt;750,I856&lt;Barem!$N$22),H856/1500,IF(AND(H856&gt;=750,H856&lt;1000,I856&lt;Barem!$N$23),H856/1500,IF(AND(H856&gt;=1000,H856&lt;1500,I856&lt;Barem!$N$24),H856/1500,IF(AND(H856&gt;=1500,H856&lt;2000,I856&lt;Barem!$N$25),H856/1500,IF(AND(H856&gt;=2000,H856&lt;3000,I856&lt;Barem!$N$26),H856/1500,IF(AND(H856&gt;=3000,I856&lt;Barem!$N$27),H856/1500,0))))))))</f>
        <v>0</v>
      </c>
      <c r="R856" s="19">
        <f>IF(D856&gt;21,VLOOKUP(D856,Barem!$S$1:$T$141,2,1),0)</f>
        <v>0</v>
      </c>
      <c r="S856" s="102">
        <f>IF(D856&lt;1,0,IF(B856="F",VLOOKUP(I856,Barem!$W$2:$Y$13,2,1),VLOOKUP(I856,Barem!$W$14:$Y$25,2,1)))</f>
        <v>0</v>
      </c>
      <c r="T856" s="19">
        <f>VLOOKUP(A856,Participanti!A:C,3,0)</f>
        <v>0</v>
      </c>
      <c r="U856" s="17">
        <f t="shared" si="143"/>
        <v>1.5018750000000001</v>
      </c>
      <c r="V856" s="49"/>
      <c r="W856" s="146"/>
      <c r="X856" s="104">
        <f t="shared" si="145"/>
        <v>5</v>
      </c>
      <c r="Y856" s="63">
        <f t="shared" si="146"/>
        <v>1</v>
      </c>
      <c r="Z856" s="103" t="str">
        <f>VLOOKUP(A856,Participanti!A:E,5,0)</f>
        <v>Bronze</v>
      </c>
    </row>
    <row r="857" spans="1:26" x14ac:dyDescent="0.2">
      <c r="A857" s="42" t="s">
        <v>274</v>
      </c>
      <c r="B857" s="1" t="str">
        <f>VLOOKUP(A857,Participanti!A:B,2,0)</f>
        <v>M</v>
      </c>
      <c r="C857" s="61">
        <v>15</v>
      </c>
      <c r="D857" s="43">
        <v>10.17</v>
      </c>
      <c r="E857" s="44">
        <v>3.528935185185185E-2</v>
      </c>
      <c r="F857" s="44">
        <v>4.5104166666666667E-2</v>
      </c>
      <c r="G857" s="59">
        <f t="shared" si="147"/>
        <v>4.0196759259259258E-2</v>
      </c>
      <c r="H857" s="45">
        <v>73</v>
      </c>
      <c r="I857" s="11">
        <f t="shared" si="141"/>
        <v>3.9524837029753452E-3</v>
      </c>
      <c r="J857" s="31">
        <f t="shared" si="142"/>
        <v>2.4214285714285713</v>
      </c>
      <c r="K857" s="31">
        <f>IF(J857=0,0,IF(B857="F",VLOOKUP(I857,Barem!$G$2:$H$16,2,1),VLOOKUP(I857,Barem!$G$17:$H$31,2,1)))</f>
        <v>3.25</v>
      </c>
      <c r="L857" s="43">
        <v>2.75</v>
      </c>
      <c r="M857" s="93" t="s">
        <v>80</v>
      </c>
      <c r="N857" s="10">
        <f t="shared" si="144"/>
        <v>0.25</v>
      </c>
      <c r="O857" s="10">
        <f t="shared" si="144"/>
        <v>0.5</v>
      </c>
      <c r="P857" s="10">
        <f t="shared" si="144"/>
        <v>0.25</v>
      </c>
      <c r="Q857" s="33">
        <f>IF(B857="M",IF(AND(H857&gt;=200,H857&lt;500,I857&lt;Barem!$M$21),H857/1500,IF(AND(H857&gt;=500,H857&lt;750,I857&lt;Barem!$M$22),H857/1500,IF(AND(H857&gt;=750,H857&lt;1000,I857&lt;Barem!$M$23),H857/1500,IF(AND(H857&gt;=1000,H857&lt;1500,I857&lt;Barem!$M$24),H857/1500,IF(AND(H857&gt;=1500,H857&lt;2000,I857&lt;Barem!$M$25),H857/1500,IF(AND(H857&gt;=2000,H857&lt;3000,I857&lt;Barem!$M$26),H857/1500,IF(AND(H857&gt;=3000,I857&lt;Barem!$M$27),H857/1500,0))))))),IF(AND(H857&gt;=200,H857&lt;500,I857&lt;Barem!$N$21),H857/1500,IF(AND(H857&gt;=500,H857&lt;750,I857&lt;Barem!$N$22),H857/1500,IF(AND(H857&gt;=750,H857&lt;1000,I857&lt;Barem!$N$23),H857/1500,IF(AND(H857&gt;=1000,H857&lt;1500,I857&lt;Barem!$N$24),H857/1500,IF(AND(H857&gt;=1500,H857&lt;2000,I857&lt;Barem!$N$25),H857/1500,IF(AND(H857&gt;=2000,H857&lt;3000,I857&lt;Barem!$N$26),H857/1500,IF(AND(H857&gt;=3000,I857&lt;Barem!$N$27),H857/1500,0))))))))</f>
        <v>0</v>
      </c>
      <c r="R857" s="19">
        <f>IF(D857&gt;21,VLOOKUP(D857,Barem!$S$1:$T$141,2,1),0)</f>
        <v>0</v>
      </c>
      <c r="S857" s="102">
        <f>IF(D857&lt;1,0,IF(B857="F",VLOOKUP(I857,Barem!$W$2:$Y$13,2,1),VLOOKUP(I857,Barem!$W$14:$Y$25,2,1)))</f>
        <v>0</v>
      </c>
      <c r="T857" s="19">
        <f>VLOOKUP(A857,Participanti!A:C,3,0)</f>
        <v>0.4</v>
      </c>
      <c r="U857" s="17">
        <f t="shared" si="143"/>
        <v>3.3178571428571426</v>
      </c>
      <c r="V857" s="49"/>
      <c r="W857" s="146" t="s">
        <v>590</v>
      </c>
      <c r="X857" s="104">
        <f t="shared" si="145"/>
        <v>3</v>
      </c>
      <c r="Y857" s="63">
        <f t="shared" si="146"/>
        <v>1</v>
      </c>
      <c r="Z857" s="103" t="str">
        <f>VLOOKUP(A857,Participanti!A:E,5,0)</f>
        <v>Bronze</v>
      </c>
    </row>
    <row r="858" spans="1:26" x14ac:dyDescent="0.2">
      <c r="A858" s="42" t="s">
        <v>279</v>
      </c>
      <c r="B858" s="1" t="str">
        <f>VLOOKUP(A858,Participanti!A:B,2,0)</f>
        <v>F</v>
      </c>
      <c r="C858" s="61">
        <v>15</v>
      </c>
      <c r="D858" s="43">
        <v>8.35</v>
      </c>
      <c r="E858" s="44">
        <v>4.9687500000000002E-2</v>
      </c>
      <c r="F858" s="44">
        <v>5.9571759259259262E-2</v>
      </c>
      <c r="G858" s="59">
        <f t="shared" si="147"/>
        <v>5.4629629629629632E-2</v>
      </c>
      <c r="H858" s="45">
        <v>428</v>
      </c>
      <c r="I858" s="11">
        <f t="shared" si="141"/>
        <v>6.5424706143269026E-3</v>
      </c>
      <c r="J858" s="31">
        <f t="shared" si="142"/>
        <v>2.0874999999999999</v>
      </c>
      <c r="K858" s="31">
        <f>IF(J858=0,0,IF(B858="F",VLOOKUP(I858,Barem!$G$2:$H$16,2,1),VLOOKUP(I858,Barem!$G$17:$H$31,2,1)))</f>
        <v>0</v>
      </c>
      <c r="L858" s="43">
        <v>0.75</v>
      </c>
      <c r="M858" s="93" t="s">
        <v>80</v>
      </c>
      <c r="N858" s="10">
        <f t="shared" si="144"/>
        <v>0.25</v>
      </c>
      <c r="O858" s="10">
        <f t="shared" si="144"/>
        <v>0.5</v>
      </c>
      <c r="P858" s="10">
        <f t="shared" si="144"/>
        <v>0.25</v>
      </c>
      <c r="Q858" s="33">
        <f>IF(B858="M",IF(AND(H858&gt;=200,H858&lt;500,I858&lt;Barem!$M$21),H858/1500,IF(AND(H858&gt;=500,H858&lt;750,I858&lt;Barem!$M$22),H858/1500,IF(AND(H858&gt;=750,H858&lt;1000,I858&lt;Barem!$M$23),H858/1500,IF(AND(H858&gt;=1000,H858&lt;1500,I858&lt;Barem!$M$24),H858/1500,IF(AND(H858&gt;=1500,H858&lt;2000,I858&lt;Barem!$M$25),H858/1500,IF(AND(H858&gt;=2000,H858&lt;3000,I858&lt;Barem!$M$26),H858/1500,IF(AND(H858&gt;=3000,I858&lt;Barem!$M$27),H858/1500,0))))))),IF(AND(H858&gt;=200,H858&lt;500,I858&lt;Barem!$N$21),H858/1500,IF(AND(H858&gt;=500,H858&lt;750,I858&lt;Barem!$N$22),H858/1500,IF(AND(H858&gt;=750,H858&lt;1000,I858&lt;Barem!$N$23),H858/1500,IF(AND(H858&gt;=1000,H858&lt;1500,I858&lt;Barem!$N$24),H858/1500,IF(AND(H858&gt;=1500,H858&lt;2000,I858&lt;Barem!$N$25),H858/1500,IF(AND(H858&gt;=2000,H858&lt;3000,I858&lt;Barem!$N$26),H858/1500,IF(AND(H858&gt;=3000,I858&lt;Barem!$N$27),H858/1500,0))))))))</f>
        <v>0</v>
      </c>
      <c r="R858" s="19">
        <f>IF(D858&gt;21,VLOOKUP(D858,Barem!$S$1:$T$141,2,1),0)</f>
        <v>0</v>
      </c>
      <c r="S858" s="102">
        <f>IF(D858&lt;1,0,IF(B858="F",VLOOKUP(I858,Barem!$W$2:$Y$13,2,1),VLOOKUP(I858,Barem!$W$14:$Y$25,2,1)))</f>
        <v>0</v>
      </c>
      <c r="T858" s="19">
        <f>VLOOKUP(A858,Participanti!A:C,3,0)</f>
        <v>0</v>
      </c>
      <c r="U858" s="17">
        <f t="shared" si="143"/>
        <v>0.70937499999999998</v>
      </c>
      <c r="V858" s="49"/>
      <c r="W858" s="146"/>
      <c r="X858" s="104">
        <f t="shared" si="145"/>
        <v>5</v>
      </c>
      <c r="Y858" s="63">
        <f t="shared" si="146"/>
        <v>1</v>
      </c>
      <c r="Z858" s="103" t="str">
        <f>VLOOKUP(A858,Participanti!A:E,5,0)</f>
        <v>Bronze</v>
      </c>
    </row>
    <row r="859" spans="1:26" x14ac:dyDescent="0.2">
      <c r="A859" s="42" t="s">
        <v>493</v>
      </c>
      <c r="B859" s="1" t="str">
        <f>VLOOKUP(A859,Participanti!A:B,2,0)</f>
        <v>F</v>
      </c>
      <c r="C859" s="61">
        <v>15</v>
      </c>
      <c r="D859" s="43">
        <v>35.340000000000003</v>
      </c>
      <c r="E859" s="44">
        <v>0.20400462962962962</v>
      </c>
      <c r="F859" s="44">
        <v>0.2169675925925926</v>
      </c>
      <c r="G859" s="59">
        <f t="shared" si="147"/>
        <v>0.2104861111111111</v>
      </c>
      <c r="H859" s="45">
        <v>2013</v>
      </c>
      <c r="I859" s="11">
        <f t="shared" ref="I859:I863" si="148">G859/D859</f>
        <v>5.9560303087467766E-3</v>
      </c>
      <c r="J859" s="31">
        <f t="shared" ref="J859:J863" si="149">IF(B859="F",IF(D859&lt;2.5,0,IF(D859&gt;19.99,5,D859/4)),IF(D859&lt;3,0, IF(D859&gt;20.99,5,D859/4.2)))</f>
        <v>5</v>
      </c>
      <c r="K859" s="31">
        <f>IF(J859=0,0,IF(B859="F",VLOOKUP(I859,Barem!$G$2:$H$16,2,1),VLOOKUP(I859,Barem!$G$17:$H$31,2,1)))</f>
        <v>0.5</v>
      </c>
      <c r="L859" s="43">
        <v>3.25</v>
      </c>
      <c r="M859" s="93" t="s">
        <v>82</v>
      </c>
      <c r="N859" s="10">
        <f t="shared" si="144"/>
        <v>0.5</v>
      </c>
      <c r="O859" s="10">
        <f t="shared" si="144"/>
        <v>0.25</v>
      </c>
      <c r="P859" s="10">
        <f t="shared" si="144"/>
        <v>0.25</v>
      </c>
      <c r="Q859" s="33">
        <f>IF(B859="M",IF(AND(H859&gt;=200,H859&lt;500,I859&lt;Barem!$M$21),H859/1500,IF(AND(H859&gt;=500,H859&lt;750,I859&lt;Barem!$M$22),H859/1500,IF(AND(H859&gt;=750,H859&lt;1000,I859&lt;Barem!$M$23),H859/1500,IF(AND(H859&gt;=1000,H859&lt;1500,I859&lt;Barem!$M$24),H859/1500,IF(AND(H859&gt;=1500,H859&lt;2000,I859&lt;Barem!$M$25),H859/1500,IF(AND(H859&gt;=2000,H859&lt;3000,I859&lt;Barem!$M$26),H859/1500,IF(AND(H859&gt;=3000,I859&lt;Barem!$M$27),H859/1500,0))))))),IF(AND(H859&gt;=200,H859&lt;500,I859&lt;Barem!$N$21),H859/1500,IF(AND(H859&gt;=500,H859&lt;750,I859&lt;Barem!$N$22),H859/1500,IF(AND(H859&gt;=750,H859&lt;1000,I859&lt;Barem!$N$23),H859/1500,IF(AND(H859&gt;=1000,H859&lt;1500,I859&lt;Barem!$N$24),H859/1500,IF(AND(H859&gt;=1500,H859&lt;2000,I859&lt;Barem!$N$25),H859/1500,IF(AND(H859&gt;=2000,H859&lt;3000,I859&lt;Barem!$N$26),H859/1500,IF(AND(H859&gt;=3000,I859&lt;Barem!$N$27),H859/1500,0))))))))</f>
        <v>1.3420000000000001</v>
      </c>
      <c r="R859" s="19">
        <f>IF(D859&gt;21,VLOOKUP(D859,Barem!$S$1:$T$141,2,1),0)</f>
        <v>0.7</v>
      </c>
      <c r="S859" s="102">
        <f>IF(D859&lt;1,0,IF(B859="F",VLOOKUP(I859,Barem!$W$2:$Y$13,2,1),VLOOKUP(I859,Barem!$W$14:$Y$25,2,1)))</f>
        <v>0</v>
      </c>
      <c r="T859" s="19">
        <f>VLOOKUP(A859,Participanti!A:C,3,0)</f>
        <v>0</v>
      </c>
      <c r="U859" s="17">
        <f t="shared" ref="U859:U863" si="150">IF(H859&lt;0,0,J859*N859+K859*O859+L859*P859+Q859+R859+S859+T859)</f>
        <v>5.4795000000000007</v>
      </c>
      <c r="V859" s="49"/>
      <c r="W859" s="146"/>
      <c r="X859" s="104">
        <f t="shared" si="145"/>
        <v>5</v>
      </c>
      <c r="Y859" s="63">
        <f t="shared" si="146"/>
        <v>1</v>
      </c>
      <c r="Z859" s="103" t="str">
        <f>VLOOKUP(A859,Participanti!A:E,5,0)</f>
        <v>Bronze</v>
      </c>
    </row>
    <row r="860" spans="1:26" x14ac:dyDescent="0.2">
      <c r="A860" s="42" t="s">
        <v>391</v>
      </c>
      <c r="B860" s="1" t="str">
        <f>VLOOKUP(A860,Participanti!A:B,2,0)</f>
        <v>M</v>
      </c>
      <c r="C860" s="61">
        <v>15</v>
      </c>
      <c r="D860" s="43">
        <v>21.29</v>
      </c>
      <c r="E860" s="44">
        <v>6.3414351851851847E-2</v>
      </c>
      <c r="F860" s="44">
        <v>6.3668981481481479E-2</v>
      </c>
      <c r="G860" s="59">
        <f t="shared" si="147"/>
        <v>6.3541666666666663E-2</v>
      </c>
      <c r="H860" s="45">
        <v>90</v>
      </c>
      <c r="I860" s="11">
        <f t="shared" si="148"/>
        <v>2.9845780491623611E-3</v>
      </c>
      <c r="J860" s="31">
        <f t="shared" si="149"/>
        <v>5</v>
      </c>
      <c r="K860" s="31">
        <f>IF(J860=0,0,IF(B860="F",VLOOKUP(I860,Barem!$G$2:$H$16,2,1),VLOOKUP(I860,Barem!$G$17:$H$31,2,1)))</f>
        <v>4.5</v>
      </c>
      <c r="L860" s="43">
        <v>5</v>
      </c>
      <c r="M860" s="93" t="s">
        <v>80</v>
      </c>
      <c r="N860" s="10">
        <f t="shared" si="144"/>
        <v>0.25</v>
      </c>
      <c r="O860" s="10">
        <f t="shared" si="144"/>
        <v>0.5</v>
      </c>
      <c r="P860" s="10">
        <f t="shared" si="144"/>
        <v>0.25</v>
      </c>
      <c r="Q860" s="33">
        <f>IF(B860="M",IF(AND(H860&gt;=200,H860&lt;500,I860&lt;Barem!$M$21),H860/1500,IF(AND(H860&gt;=500,H860&lt;750,I860&lt;Barem!$M$22),H860/1500,IF(AND(H860&gt;=750,H860&lt;1000,I860&lt;Barem!$M$23),H860/1500,IF(AND(H860&gt;=1000,H860&lt;1500,I860&lt;Barem!$M$24),H860/1500,IF(AND(H860&gt;=1500,H860&lt;2000,I860&lt;Barem!$M$25),H860/1500,IF(AND(H860&gt;=2000,H860&lt;3000,I860&lt;Barem!$M$26),H860/1500,IF(AND(H860&gt;=3000,I860&lt;Barem!$M$27),H860/1500,0))))))),IF(AND(H860&gt;=200,H860&lt;500,I860&lt;Barem!$N$21),H860/1500,IF(AND(H860&gt;=500,H860&lt;750,I860&lt;Barem!$N$22),H860/1500,IF(AND(H860&gt;=750,H860&lt;1000,I860&lt;Barem!$N$23),H860/1500,IF(AND(H860&gt;=1000,H860&lt;1500,I860&lt;Barem!$N$24),H860/1500,IF(AND(H860&gt;=1500,H860&lt;2000,I860&lt;Barem!$N$25),H860/1500,IF(AND(H860&gt;=2000,H860&lt;3000,I860&lt;Barem!$N$26),H860/1500,IF(AND(H860&gt;=3000,I860&lt;Barem!$N$27),H860/1500,0))))))))</f>
        <v>0</v>
      </c>
      <c r="R860" s="19">
        <f>IF(D860&gt;21,VLOOKUP(D860,Barem!$S$1:$T$141,2,1),0)</f>
        <v>0</v>
      </c>
      <c r="S860" s="102">
        <f>IF(D860&lt;1,0,IF(B860="F",VLOOKUP(I860,Barem!$W$2:$Y$13,2,1),VLOOKUP(I860,Barem!$W$14:$Y$25,2,1)))</f>
        <v>0</v>
      </c>
      <c r="T860" s="19">
        <f>VLOOKUP(A860,Participanti!A:C,3,0)</f>
        <v>0</v>
      </c>
      <c r="U860" s="17">
        <f t="shared" si="150"/>
        <v>4.75</v>
      </c>
      <c r="V860" s="49"/>
      <c r="W860" s="146" t="s">
        <v>586</v>
      </c>
      <c r="X860" s="104">
        <f t="shared" si="145"/>
        <v>5</v>
      </c>
      <c r="Y860" s="63">
        <f t="shared" si="146"/>
        <v>1</v>
      </c>
      <c r="Z860" s="103" t="str">
        <f>VLOOKUP(A860,Participanti!A:E,5,0)</f>
        <v>Bronze</v>
      </c>
    </row>
    <row r="861" spans="1:26" x14ac:dyDescent="0.2">
      <c r="A861" s="42" t="s">
        <v>301</v>
      </c>
      <c r="B861" s="1" t="str">
        <f>VLOOKUP(A861,Participanti!A:B,2,0)</f>
        <v>M</v>
      </c>
      <c r="C861" s="61">
        <v>15</v>
      </c>
      <c r="D861" s="43">
        <v>21.33</v>
      </c>
      <c r="E861" s="44">
        <v>0.1115625</v>
      </c>
      <c r="F861" s="44">
        <v>0.12895833333333334</v>
      </c>
      <c r="G861" s="59">
        <f t="shared" si="147"/>
        <v>0.12026041666666668</v>
      </c>
      <c r="H861" s="45">
        <v>623</v>
      </c>
      <c r="I861" s="11">
        <f t="shared" si="148"/>
        <v>5.6380879824972658E-3</v>
      </c>
      <c r="J861" s="31">
        <f t="shared" si="149"/>
        <v>5</v>
      </c>
      <c r="K861" s="31">
        <f>IF(J861=0,0,IF(B861="F",VLOOKUP(I861,Barem!$G$2:$H$16,2,1),VLOOKUP(I861,Barem!$G$17:$H$31,2,1)))</f>
        <v>0</v>
      </c>
      <c r="L861" s="43">
        <v>2.5</v>
      </c>
      <c r="M861" s="93" t="s">
        <v>80</v>
      </c>
      <c r="N861" s="10">
        <f t="shared" si="144"/>
        <v>0.25</v>
      </c>
      <c r="O861" s="10">
        <f t="shared" si="144"/>
        <v>0.5</v>
      </c>
      <c r="P861" s="10">
        <f t="shared" si="144"/>
        <v>0.25</v>
      </c>
      <c r="Q861" s="33">
        <f>IF(B861="M",IF(AND(H861&gt;=200,H861&lt;500,I861&lt;Barem!$M$21),H861/1500,IF(AND(H861&gt;=500,H861&lt;750,I861&lt;Barem!$M$22),H861/1500,IF(AND(H861&gt;=750,H861&lt;1000,I861&lt;Barem!$M$23),H861/1500,IF(AND(H861&gt;=1000,H861&lt;1500,I861&lt;Barem!$M$24),H861/1500,IF(AND(H861&gt;=1500,H861&lt;2000,I861&lt;Barem!$M$25),H861/1500,IF(AND(H861&gt;=2000,H861&lt;3000,I861&lt;Barem!$M$26),H861/1500,IF(AND(H861&gt;=3000,I861&lt;Barem!$M$27),H861/1500,0))))))),IF(AND(H861&gt;=200,H861&lt;500,I861&lt;Barem!$N$21),H861/1500,IF(AND(H861&gt;=500,H861&lt;750,I861&lt;Barem!$N$22),H861/1500,IF(AND(H861&gt;=750,H861&lt;1000,I861&lt;Barem!$N$23),H861/1500,IF(AND(H861&gt;=1000,H861&lt;1500,I861&lt;Barem!$N$24),H861/1500,IF(AND(H861&gt;=1500,H861&lt;2000,I861&lt;Barem!$N$25),H861/1500,IF(AND(H861&gt;=2000,H861&lt;3000,I861&lt;Barem!$N$26),H861/1500,IF(AND(H861&gt;=3000,I861&lt;Barem!$N$27),H861/1500,0))))))))</f>
        <v>0</v>
      </c>
      <c r="R861" s="19">
        <f>IF(D861&gt;21,VLOOKUP(D861,Barem!$S$1:$T$141,2,1),0)</f>
        <v>0</v>
      </c>
      <c r="S861" s="102">
        <f>IF(D861&lt;1,0,IF(B861="F",VLOOKUP(I861,Barem!$W$2:$Y$13,2,1),VLOOKUP(I861,Barem!$W$14:$Y$25,2,1)))</f>
        <v>0</v>
      </c>
      <c r="T861" s="19">
        <f>VLOOKUP(A861,Participanti!A:C,3,0)</f>
        <v>0</v>
      </c>
      <c r="U861" s="17">
        <f t="shared" si="150"/>
        <v>1.875</v>
      </c>
      <c r="V861" s="49"/>
      <c r="W861" s="146"/>
      <c r="X861" s="104">
        <f t="shared" si="145"/>
        <v>3</v>
      </c>
      <c r="Y861" s="63">
        <f t="shared" si="146"/>
        <v>1</v>
      </c>
      <c r="Z861" s="103" t="str">
        <f>VLOOKUP(A861,Participanti!A:E,5,0)</f>
        <v>Bronze</v>
      </c>
    </row>
    <row r="862" spans="1:26" x14ac:dyDescent="0.2">
      <c r="A862" s="42" t="s">
        <v>476</v>
      </c>
      <c r="B862" s="1" t="str">
        <f>VLOOKUP(A862,Participanti!A:B,2,0)</f>
        <v>F</v>
      </c>
      <c r="C862" s="61">
        <v>15</v>
      </c>
      <c r="D862" s="43">
        <v>10.119999999999999</v>
      </c>
      <c r="E862" s="44">
        <v>3.9953703703703707E-2</v>
      </c>
      <c r="F862" s="44">
        <v>4.0324074074074075E-2</v>
      </c>
      <c r="G862" s="59">
        <f t="shared" si="147"/>
        <v>4.0138888888888891E-2</v>
      </c>
      <c r="H862" s="45">
        <v>131</v>
      </c>
      <c r="I862" s="11">
        <f t="shared" si="148"/>
        <v>3.9662933684672819E-3</v>
      </c>
      <c r="J862" s="31">
        <f t="shared" si="149"/>
        <v>2.5299999999999998</v>
      </c>
      <c r="K862" s="31">
        <f>IF(J862=0,0,IF(B862="F",VLOOKUP(I862,Barem!$G$2:$H$16,2,1),VLOOKUP(I862,Barem!$G$17:$H$31,2,1)))</f>
        <v>3.75</v>
      </c>
      <c r="L862" s="43">
        <v>4.75</v>
      </c>
      <c r="M862" s="93" t="s">
        <v>82</v>
      </c>
      <c r="N862" s="10">
        <f t="shared" si="144"/>
        <v>0.5</v>
      </c>
      <c r="O862" s="10">
        <f t="shared" si="144"/>
        <v>0.25</v>
      </c>
      <c r="P862" s="10">
        <f t="shared" si="144"/>
        <v>0.25</v>
      </c>
      <c r="Q862" s="33">
        <f>IF(B862="M",IF(AND(H862&gt;=200,H862&lt;500,I862&lt;Barem!$M$21),H862/1500,IF(AND(H862&gt;=500,H862&lt;750,I862&lt;Barem!$M$22),H862/1500,IF(AND(H862&gt;=750,H862&lt;1000,I862&lt;Barem!$M$23),H862/1500,IF(AND(H862&gt;=1000,H862&lt;1500,I862&lt;Barem!$M$24),H862/1500,IF(AND(H862&gt;=1500,H862&lt;2000,I862&lt;Barem!$M$25),H862/1500,IF(AND(H862&gt;=2000,H862&lt;3000,I862&lt;Barem!$M$26),H862/1500,IF(AND(H862&gt;=3000,I862&lt;Barem!$M$27),H862/1500,0))))))),IF(AND(H862&gt;=200,H862&lt;500,I862&lt;Barem!$N$21),H862/1500,IF(AND(H862&gt;=500,H862&lt;750,I862&lt;Barem!$N$22),H862/1500,IF(AND(H862&gt;=750,H862&lt;1000,I862&lt;Barem!$N$23),H862/1500,IF(AND(H862&gt;=1000,H862&lt;1500,I862&lt;Barem!$N$24),H862/1500,IF(AND(H862&gt;=1500,H862&lt;2000,I862&lt;Barem!$N$25),H862/1500,IF(AND(H862&gt;=2000,H862&lt;3000,I862&lt;Barem!$N$26),H862/1500,IF(AND(H862&gt;=3000,I862&lt;Barem!$N$27),H862/1500,0))))))))</f>
        <v>0</v>
      </c>
      <c r="R862" s="19">
        <f>IF(D862&gt;21,VLOOKUP(D862,Barem!$S$1:$T$141,2,1),0)</f>
        <v>0</v>
      </c>
      <c r="S862" s="102">
        <f>IF(D862&lt;1,0,IF(B862="F",VLOOKUP(I862,Barem!$W$2:$Y$13,2,1),VLOOKUP(I862,Barem!$W$14:$Y$25,2,1)))</f>
        <v>0</v>
      </c>
      <c r="T862" s="19">
        <f>VLOOKUP(A862,Participanti!A:C,3,0)</f>
        <v>0</v>
      </c>
      <c r="U862" s="17">
        <f t="shared" si="150"/>
        <v>3.3899999999999997</v>
      </c>
      <c r="V862" s="49"/>
      <c r="W862" s="146" t="s">
        <v>590</v>
      </c>
      <c r="X862" s="104">
        <f t="shared" si="145"/>
        <v>4</v>
      </c>
      <c r="Y862" s="63">
        <f t="shared" si="146"/>
        <v>1</v>
      </c>
      <c r="Z862" s="103" t="str">
        <f>VLOOKUP(A862,Participanti!A:E,5,0)</f>
        <v>Bronze</v>
      </c>
    </row>
    <row r="863" spans="1:26" x14ac:dyDescent="0.2">
      <c r="A863" s="42" t="s">
        <v>53</v>
      </c>
      <c r="B863" s="1" t="str">
        <f>VLOOKUP(A863,Participanti!A:B,2,0)</f>
        <v>M</v>
      </c>
      <c r="C863" s="61">
        <v>15</v>
      </c>
      <c r="D863" s="226">
        <v>18.18</v>
      </c>
      <c r="E863" s="227">
        <v>7.0451388888888883E-2</v>
      </c>
      <c r="F863" s="227">
        <v>7.1851851851851847E-2</v>
      </c>
      <c r="G863" s="235">
        <f t="shared" si="147"/>
        <v>7.1151620370370372E-2</v>
      </c>
      <c r="H863" s="228">
        <v>314</v>
      </c>
      <c r="I863" s="11">
        <f t="shared" si="148"/>
        <v>3.9137304934197129E-3</v>
      </c>
      <c r="J863" s="31">
        <f t="shared" si="149"/>
        <v>4.3285714285714283</v>
      </c>
      <c r="K863" s="31">
        <f>IF(J863=0,0,IF(B863="F",VLOOKUP(I863,Barem!$G$2:$H$16,2,1),VLOOKUP(I863,Barem!$G$17:$H$31,2,1)))</f>
        <v>3.25</v>
      </c>
      <c r="L863" s="43">
        <v>4.5</v>
      </c>
      <c r="M863" s="93" t="str">
        <f>VLOOKUP(C863,Barem!K:Q,7,0)</f>
        <v>V</v>
      </c>
      <c r="N863" s="10">
        <f t="shared" si="144"/>
        <v>0.25</v>
      </c>
      <c r="O863" s="10">
        <f t="shared" si="144"/>
        <v>0.5</v>
      </c>
      <c r="P863" s="10">
        <f t="shared" si="144"/>
        <v>0.25</v>
      </c>
      <c r="Q863" s="33">
        <f>IF(B863="M",IF(AND(H863&gt;=200,H863&lt;500,I863&lt;Barem!$M$21),H863/1500,IF(AND(H863&gt;=500,H863&lt;750,I863&lt;Barem!$M$22),H863/1500,IF(AND(H863&gt;=750,H863&lt;1000,I863&lt;Barem!$M$23),H863/1500,IF(AND(H863&gt;=1000,H863&lt;1500,I863&lt;Barem!$M$24),H863/1500,IF(AND(H863&gt;=1500,H863&lt;2000,I863&lt;Barem!$M$25),H863/1500,IF(AND(H863&gt;=2000,H863&lt;3000,I863&lt;Barem!$M$26),H863/1500,IF(AND(H863&gt;=3000,I863&lt;Barem!$M$27),H863/1500,0))))))),IF(AND(H863&gt;=200,H863&lt;500,I863&lt;Barem!$N$21),H863/1500,IF(AND(H863&gt;=500,H863&lt;750,I863&lt;Barem!$N$22),H863/1500,IF(AND(H863&gt;=750,H863&lt;1000,I863&lt;Barem!$N$23),H863/1500,IF(AND(H863&gt;=1000,H863&lt;1500,I863&lt;Barem!$N$24),H863/1500,IF(AND(H863&gt;=1500,H863&lt;2000,I863&lt;Barem!$N$25),H863/1500,IF(AND(H863&gt;=2000,H863&lt;3000,I863&lt;Barem!$N$26),H863/1500,IF(AND(H863&gt;=3000,I863&lt;Barem!$N$27),H863/1500,0))))))))</f>
        <v>0.20933333333333334</v>
      </c>
      <c r="R863" s="19">
        <f>IF(D863&gt;21,VLOOKUP(D863,Barem!$S$1:$T$141,2,1),0)</f>
        <v>0</v>
      </c>
      <c r="S863" s="102">
        <f>IF(D863&lt;1,0,IF(B863="F",VLOOKUP(I863,Barem!$W$2:$Y$13,2,1),VLOOKUP(I863,Barem!$W$14:$Y$25,2,1)))</f>
        <v>0</v>
      </c>
      <c r="T863" s="19">
        <f>VLOOKUP(A863,Participanti!A:C,3,0)</f>
        <v>0</v>
      </c>
      <c r="U863" s="17">
        <f t="shared" si="150"/>
        <v>4.0414761904761907</v>
      </c>
      <c r="V863" s="49"/>
      <c r="W863" s="146"/>
      <c r="X863" s="104">
        <f t="shared" si="145"/>
        <v>5</v>
      </c>
      <c r="Y863" s="63">
        <f t="shared" si="146"/>
        <v>1</v>
      </c>
      <c r="Z863" s="103" t="str">
        <f>VLOOKUP(A863,Participanti!A:E,5,0)</f>
        <v>Bronze</v>
      </c>
    </row>
    <row r="864" spans="1:26" x14ac:dyDescent="0.2">
      <c r="A864" s="42" t="s">
        <v>483</v>
      </c>
      <c r="B864" s="1" t="str">
        <f>VLOOKUP(A864,Participanti!A:B,2,0)</f>
        <v>M</v>
      </c>
      <c r="C864" s="61">
        <v>15</v>
      </c>
      <c r="D864" s="43">
        <v>21.38</v>
      </c>
      <c r="E864" s="44">
        <v>6.4814814814814811E-2</v>
      </c>
      <c r="F864" s="44">
        <v>6.4814814814814811E-2</v>
      </c>
      <c r="G864" s="59">
        <f t="shared" ref="G864:G882" si="151">AVERAGE(E864:F864)</f>
        <v>6.4814814814814811E-2</v>
      </c>
      <c r="H864" s="45">
        <v>260</v>
      </c>
      <c r="I864" s="11">
        <f t="shared" ref="I864:I882" si="152">G864/D864</f>
        <v>3.0315629005993831E-3</v>
      </c>
      <c r="J864" s="31">
        <f t="shared" ref="J864:J882" si="153">IF(B864="F",IF(D864&lt;2.5,0,IF(D864&gt;19.99,5,D864/4)),IF(D864&lt;3,0, IF(D864&gt;20.99,5,D864/4.2)))</f>
        <v>5</v>
      </c>
      <c r="K864" s="31">
        <f>IF(J864=0,0,IF(B864="F",VLOOKUP(I864,Barem!$G$2:$H$16,2,1),VLOOKUP(I864,Barem!$G$17:$H$31,2,1)))</f>
        <v>4.5</v>
      </c>
      <c r="L864" s="43">
        <v>3.75</v>
      </c>
      <c r="M864" s="93" t="s">
        <v>80</v>
      </c>
      <c r="N864" s="10">
        <f t="shared" si="144"/>
        <v>0.25</v>
      </c>
      <c r="O864" s="10">
        <f t="shared" si="144"/>
        <v>0.5</v>
      </c>
      <c r="P864" s="10">
        <f t="shared" si="144"/>
        <v>0.25</v>
      </c>
      <c r="Q864" s="33">
        <f>IF(B864="M",IF(AND(H864&gt;=200,H864&lt;500,I864&lt;Barem!$M$21),H864/1500,IF(AND(H864&gt;=500,H864&lt;750,I864&lt;Barem!$M$22),H864/1500,IF(AND(H864&gt;=750,H864&lt;1000,I864&lt;Barem!$M$23),H864/1500,IF(AND(H864&gt;=1000,H864&lt;1500,I864&lt;Barem!$M$24),H864/1500,IF(AND(H864&gt;=1500,H864&lt;2000,I864&lt;Barem!$M$25),H864/1500,IF(AND(H864&gt;=2000,H864&lt;3000,I864&lt;Barem!$M$26),H864/1500,IF(AND(H864&gt;=3000,I864&lt;Barem!$M$27),H864/1500,0))))))),IF(AND(H864&gt;=200,H864&lt;500,I864&lt;Barem!$N$21),H864/1500,IF(AND(H864&gt;=500,H864&lt;750,I864&lt;Barem!$N$22),H864/1500,IF(AND(H864&gt;=750,H864&lt;1000,I864&lt;Barem!$N$23),H864/1500,IF(AND(H864&gt;=1000,H864&lt;1500,I864&lt;Barem!$N$24),H864/1500,IF(AND(H864&gt;=1500,H864&lt;2000,I864&lt;Barem!$N$25),H864/1500,IF(AND(H864&gt;=2000,H864&lt;3000,I864&lt;Barem!$N$26),H864/1500,IF(AND(H864&gt;=3000,I864&lt;Barem!$N$27),H864/1500,0))))))))</f>
        <v>0.17333333333333334</v>
      </c>
      <c r="R864" s="19">
        <f>IF(D864&gt;21,VLOOKUP(D864,Barem!$S$1:$T$141,2,1),0)</f>
        <v>0</v>
      </c>
      <c r="S864" s="102">
        <f>IF(D864&lt;1,0,IF(B864="F",VLOOKUP(I864,Barem!$W$2:$Y$13,2,1),VLOOKUP(I864,Barem!$W$14:$Y$25,2,1)))</f>
        <v>0</v>
      </c>
      <c r="T864" s="19">
        <f>VLOOKUP(A864,Participanti!A:C,3,0)</f>
        <v>0</v>
      </c>
      <c r="U864" s="17">
        <f t="shared" ref="U864:U882" si="154">IF(H864&lt;0,0,J864*N864+K864*O864+L864*P864+Q864+R864+S864+T864)</f>
        <v>4.6108333333333338</v>
      </c>
      <c r="V864" s="49"/>
      <c r="W864" s="146"/>
      <c r="X864" s="104">
        <f t="shared" ref="X864:X882" si="155">COUNTIFS(A:A,A864,M:M,M864)</f>
        <v>5</v>
      </c>
      <c r="Y864" s="63">
        <f t="shared" ref="Y864:Y882" si="156">COUNTIFS(A:A,A864,C:C,C864)</f>
        <v>1</v>
      </c>
      <c r="Z864" s="103" t="str">
        <f>VLOOKUP(A864,Participanti!A:E,5,0)</f>
        <v>Silver</v>
      </c>
    </row>
    <row r="865" spans="1:26" x14ac:dyDescent="0.2">
      <c r="A865" s="42" t="s">
        <v>206</v>
      </c>
      <c r="B865" s="1" t="str">
        <f>VLOOKUP(A865,Participanti!A:B,2,0)</f>
        <v>M</v>
      </c>
      <c r="C865" s="61">
        <v>15</v>
      </c>
      <c r="D865" s="43">
        <v>21.15</v>
      </c>
      <c r="E865" s="44">
        <v>6.9560185185185183E-2</v>
      </c>
      <c r="F865" s="44">
        <v>6.9560185185185183E-2</v>
      </c>
      <c r="G865" s="59">
        <f t="shared" si="151"/>
        <v>6.9560185185185183E-2</v>
      </c>
      <c r="H865" s="45">
        <v>30</v>
      </c>
      <c r="I865" s="11">
        <f t="shared" si="152"/>
        <v>3.2888976446896071E-3</v>
      </c>
      <c r="J865" s="31">
        <f t="shared" si="153"/>
        <v>5</v>
      </c>
      <c r="K865" s="31">
        <f>IF(J865=0,0,IF(B865="F",VLOOKUP(I865,Barem!$G$2:$H$16,2,1),VLOOKUP(I865,Barem!$G$17:$H$31,2,1)))</f>
        <v>4.25</v>
      </c>
      <c r="L865" s="43">
        <v>4.25</v>
      </c>
      <c r="M865" s="93" t="s">
        <v>80</v>
      </c>
      <c r="N865" s="10">
        <f t="shared" ref="N865:P883" si="157">IF($M865=N$1,50%,25%)</f>
        <v>0.25</v>
      </c>
      <c r="O865" s="10">
        <f t="shared" si="157"/>
        <v>0.5</v>
      </c>
      <c r="P865" s="10">
        <f t="shared" si="157"/>
        <v>0.25</v>
      </c>
      <c r="Q865" s="33">
        <f>IF(B865="M",IF(AND(H865&gt;=200,H865&lt;500,I865&lt;Barem!$M$21),H865/1500,IF(AND(H865&gt;=500,H865&lt;750,I865&lt;Barem!$M$22),H865/1500,IF(AND(H865&gt;=750,H865&lt;1000,I865&lt;Barem!$M$23),H865/1500,IF(AND(H865&gt;=1000,H865&lt;1500,I865&lt;Barem!$M$24),H865/1500,IF(AND(H865&gt;=1500,H865&lt;2000,I865&lt;Barem!$M$25),H865/1500,IF(AND(H865&gt;=2000,H865&lt;3000,I865&lt;Barem!$M$26),H865/1500,IF(AND(H865&gt;=3000,I865&lt;Barem!$M$27),H865/1500,0))))))),IF(AND(H865&gt;=200,H865&lt;500,I865&lt;Barem!$N$21),H865/1500,IF(AND(H865&gt;=500,H865&lt;750,I865&lt;Barem!$N$22),H865/1500,IF(AND(H865&gt;=750,H865&lt;1000,I865&lt;Barem!$N$23),H865/1500,IF(AND(H865&gt;=1000,H865&lt;1500,I865&lt;Barem!$N$24),H865/1500,IF(AND(H865&gt;=1500,H865&lt;2000,I865&lt;Barem!$N$25),H865/1500,IF(AND(H865&gt;=2000,H865&lt;3000,I865&lt;Barem!$N$26),H865/1500,IF(AND(H865&gt;=3000,I865&lt;Barem!$N$27),H865/1500,0))))))))</f>
        <v>0</v>
      </c>
      <c r="R865" s="19">
        <f>IF(D865&gt;21,VLOOKUP(D865,Barem!$S$1:$T$141,2,1),0)</f>
        <v>0</v>
      </c>
      <c r="S865" s="102">
        <f>IF(D865&lt;1,0,IF(B865="F",VLOOKUP(I865,Barem!$W$2:$Y$13,2,1),VLOOKUP(I865,Barem!$W$14:$Y$25,2,1)))</f>
        <v>0</v>
      </c>
      <c r="T865" s="19">
        <f>VLOOKUP(A865,Participanti!A:C,3,0)</f>
        <v>0</v>
      </c>
      <c r="U865" s="17">
        <f t="shared" si="154"/>
        <v>4.4375</v>
      </c>
      <c r="V865" s="49"/>
      <c r="W865" s="146"/>
      <c r="X865" s="104">
        <f t="shared" si="155"/>
        <v>5</v>
      </c>
      <c r="Y865" s="63">
        <f t="shared" si="156"/>
        <v>1</v>
      </c>
      <c r="Z865" s="103" t="str">
        <f>VLOOKUP(A865,Participanti!A:E,5,0)</f>
        <v>Silver</v>
      </c>
    </row>
    <row r="866" spans="1:26" x14ac:dyDescent="0.2">
      <c r="A866" s="42" t="s">
        <v>109</v>
      </c>
      <c r="B866" s="1" t="str">
        <f>VLOOKUP(A866,Participanti!A:B,2,0)</f>
        <v>M</v>
      </c>
      <c r="C866" s="61">
        <v>15</v>
      </c>
      <c r="D866" s="43">
        <v>10.07</v>
      </c>
      <c r="E866" s="44">
        <v>2.8067129629629629E-2</v>
      </c>
      <c r="F866" s="44">
        <v>2.8113425925925927E-2</v>
      </c>
      <c r="G866" s="59">
        <f t="shared" si="151"/>
        <v>2.8090277777777777E-2</v>
      </c>
      <c r="H866" s="45">
        <v>18</v>
      </c>
      <c r="I866" s="11">
        <f t="shared" si="152"/>
        <v>2.7895012688955089E-3</v>
      </c>
      <c r="J866" s="31">
        <f t="shared" si="153"/>
        <v>2.3976190476190475</v>
      </c>
      <c r="K866" s="31">
        <f>IF(J866=0,0,IF(B866="F",VLOOKUP(I866,Barem!$G$2:$H$16,2,1),VLOOKUP(I866,Barem!$G$17:$H$31,2,1)))</f>
        <v>4.75</v>
      </c>
      <c r="L866" s="43">
        <v>4.5</v>
      </c>
      <c r="M866" s="93" t="s">
        <v>80</v>
      </c>
      <c r="N866" s="10">
        <f t="shared" si="157"/>
        <v>0.25</v>
      </c>
      <c r="O866" s="10">
        <f t="shared" si="157"/>
        <v>0.5</v>
      </c>
      <c r="P866" s="10">
        <f t="shared" si="157"/>
        <v>0.25</v>
      </c>
      <c r="Q866" s="33">
        <f>IF(B866="M",IF(AND(H866&gt;=200,H866&lt;500,I866&lt;Barem!$M$21),H866/1500,IF(AND(H866&gt;=500,H866&lt;750,I866&lt;Barem!$M$22),H866/1500,IF(AND(H866&gt;=750,H866&lt;1000,I866&lt;Barem!$M$23),H866/1500,IF(AND(H866&gt;=1000,H866&lt;1500,I866&lt;Barem!$M$24),H866/1500,IF(AND(H866&gt;=1500,H866&lt;2000,I866&lt;Barem!$M$25),H866/1500,IF(AND(H866&gt;=2000,H866&lt;3000,I866&lt;Barem!$M$26),H866/1500,IF(AND(H866&gt;=3000,I866&lt;Barem!$M$27),H866/1500,0))))))),IF(AND(H866&gt;=200,H866&lt;500,I866&lt;Barem!$N$21),H866/1500,IF(AND(H866&gt;=500,H866&lt;750,I866&lt;Barem!$N$22),H866/1500,IF(AND(H866&gt;=750,H866&lt;1000,I866&lt;Barem!$N$23),H866/1500,IF(AND(H866&gt;=1000,H866&lt;1500,I866&lt;Barem!$N$24),H866/1500,IF(AND(H866&gt;=1500,H866&lt;2000,I866&lt;Barem!$N$25),H866/1500,IF(AND(H866&gt;=2000,H866&lt;3000,I866&lt;Barem!$N$26),H866/1500,IF(AND(H866&gt;=3000,I866&lt;Barem!$N$27),H866/1500,0))))))))</f>
        <v>0</v>
      </c>
      <c r="R866" s="19">
        <f>IF(D866&gt;21,VLOOKUP(D866,Barem!$S$1:$T$141,2,1),0)</f>
        <v>0</v>
      </c>
      <c r="S866" s="102">
        <f>IF(D866&lt;1,0,IF(B866="F",VLOOKUP(I866,Barem!$W$2:$Y$13,2,1),VLOOKUP(I866,Barem!$W$14:$Y$25,2,1)))</f>
        <v>0</v>
      </c>
      <c r="T866" s="19">
        <f>VLOOKUP(A866,Participanti!A:C,3,0)</f>
        <v>0</v>
      </c>
      <c r="U866" s="17">
        <f t="shared" si="154"/>
        <v>4.0994047619047613</v>
      </c>
      <c r="V866" s="49"/>
      <c r="W866" s="146" t="s">
        <v>586</v>
      </c>
      <c r="X866" s="104">
        <f t="shared" si="155"/>
        <v>5</v>
      </c>
      <c r="Y866" s="63">
        <f t="shared" si="156"/>
        <v>1</v>
      </c>
      <c r="Z866" s="103" t="str">
        <f>VLOOKUP(A866,Participanti!A:E,5,0)</f>
        <v>Silver</v>
      </c>
    </row>
    <row r="867" spans="1:26" x14ac:dyDescent="0.2">
      <c r="A867" s="42" t="s">
        <v>325</v>
      </c>
      <c r="B867" s="1" t="str">
        <f>VLOOKUP(A867,Participanti!A:B,2,0)</f>
        <v>M</v>
      </c>
      <c r="C867" s="61">
        <v>15</v>
      </c>
      <c r="D867" s="43">
        <v>21.37</v>
      </c>
      <c r="E867" s="44">
        <v>9.2071759259259256E-2</v>
      </c>
      <c r="F867" s="44">
        <v>9.3460648148148154E-2</v>
      </c>
      <c r="G867" s="59">
        <f t="shared" si="151"/>
        <v>9.2766203703703698E-2</v>
      </c>
      <c r="H867" s="45">
        <v>1068</v>
      </c>
      <c r="I867" s="11">
        <f t="shared" si="152"/>
        <v>4.3409547825785533E-3</v>
      </c>
      <c r="J867" s="31">
        <f t="shared" si="153"/>
        <v>5</v>
      </c>
      <c r="K867" s="31">
        <f>IF(J867=0,0,IF(B867="F",VLOOKUP(I867,Barem!$G$2:$H$16,2,1),VLOOKUP(I867,Barem!$G$17:$H$31,2,1)))</f>
        <v>2.5</v>
      </c>
      <c r="L867" s="43">
        <v>3</v>
      </c>
      <c r="M867" s="93" t="s">
        <v>80</v>
      </c>
      <c r="N867" s="10">
        <f t="shared" si="157"/>
        <v>0.25</v>
      </c>
      <c r="O867" s="10">
        <f t="shared" si="157"/>
        <v>0.5</v>
      </c>
      <c r="P867" s="10">
        <f t="shared" si="157"/>
        <v>0.25</v>
      </c>
      <c r="Q867" s="33">
        <f>IF(B867="M",IF(AND(H867&gt;=200,H867&lt;500,I867&lt;Barem!$M$21),H867/1500,IF(AND(H867&gt;=500,H867&lt;750,I867&lt;Barem!$M$22),H867/1500,IF(AND(H867&gt;=750,H867&lt;1000,I867&lt;Barem!$M$23),H867/1500,IF(AND(H867&gt;=1000,H867&lt;1500,I867&lt;Barem!$M$24),H867/1500,IF(AND(H867&gt;=1500,H867&lt;2000,I867&lt;Barem!$M$25),H867/1500,IF(AND(H867&gt;=2000,H867&lt;3000,I867&lt;Barem!$M$26),H867/1500,IF(AND(H867&gt;=3000,I867&lt;Barem!$M$27),H867/1500,0))))))),IF(AND(H867&gt;=200,H867&lt;500,I867&lt;Barem!$N$21),H867/1500,IF(AND(H867&gt;=500,H867&lt;750,I867&lt;Barem!$N$22),H867/1500,IF(AND(H867&gt;=750,H867&lt;1000,I867&lt;Barem!$N$23),H867/1500,IF(AND(H867&gt;=1000,H867&lt;1500,I867&lt;Barem!$N$24),H867/1500,IF(AND(H867&gt;=1500,H867&lt;2000,I867&lt;Barem!$N$25),H867/1500,IF(AND(H867&gt;=2000,H867&lt;3000,I867&lt;Barem!$N$26),H867/1500,IF(AND(H867&gt;=3000,I867&lt;Barem!$N$27),H867/1500,0))))))))</f>
        <v>0.71199999999999997</v>
      </c>
      <c r="R867" s="19">
        <f>IF(D867&gt;21,VLOOKUP(D867,Barem!$S$1:$T$141,2,1),0)</f>
        <v>0</v>
      </c>
      <c r="S867" s="102">
        <f>IF(D867&lt;1,0,IF(B867="F",VLOOKUP(I867,Barem!$W$2:$Y$13,2,1),VLOOKUP(I867,Barem!$W$14:$Y$25,2,1)))</f>
        <v>0</v>
      </c>
      <c r="T867" s="19">
        <f>VLOOKUP(A867,Participanti!A:C,3,0)</f>
        <v>0</v>
      </c>
      <c r="U867" s="17">
        <f t="shared" si="154"/>
        <v>3.9619999999999997</v>
      </c>
      <c r="V867" s="49"/>
      <c r="W867" s="146" t="s">
        <v>592</v>
      </c>
      <c r="X867" s="104">
        <f t="shared" si="155"/>
        <v>5</v>
      </c>
      <c r="Y867" s="63">
        <f t="shared" si="156"/>
        <v>1</v>
      </c>
      <c r="Z867" s="103" t="str">
        <f>VLOOKUP(A867,Participanti!A:E,5,0)</f>
        <v>Silver</v>
      </c>
    </row>
    <row r="868" spans="1:26" x14ac:dyDescent="0.2">
      <c r="A868" s="42" t="s">
        <v>330</v>
      </c>
      <c r="B868" s="1" t="str">
        <f>VLOOKUP(A868,Participanti!A:B,2,0)</f>
        <v>M</v>
      </c>
      <c r="C868" s="61">
        <v>15</v>
      </c>
      <c r="D868" s="43">
        <v>21.14</v>
      </c>
      <c r="E868" s="44">
        <v>5.6296296296296296E-2</v>
      </c>
      <c r="F868" s="44">
        <v>5.6319444444444443E-2</v>
      </c>
      <c r="G868" s="59">
        <f t="shared" si="151"/>
        <v>5.6307870370370369E-2</v>
      </c>
      <c r="H868" s="45">
        <v>66</v>
      </c>
      <c r="I868" s="11">
        <f t="shared" si="152"/>
        <v>2.6635700269806227E-3</v>
      </c>
      <c r="J868" s="31">
        <f t="shared" si="153"/>
        <v>5</v>
      </c>
      <c r="K868" s="31">
        <f>IF(J868=0,0,IF(B868="F",VLOOKUP(I868,Barem!$G$2:$H$16,2,1),VLOOKUP(I868,Barem!$G$17:$H$31,2,1)))</f>
        <v>5</v>
      </c>
      <c r="L868" s="43">
        <v>3.75</v>
      </c>
      <c r="M868" s="93" t="s">
        <v>83</v>
      </c>
      <c r="N868" s="10">
        <f t="shared" si="157"/>
        <v>0.25</v>
      </c>
      <c r="O868" s="10">
        <f t="shared" si="157"/>
        <v>0.25</v>
      </c>
      <c r="P868" s="10">
        <f t="shared" si="157"/>
        <v>0.5</v>
      </c>
      <c r="Q868" s="33">
        <f>IF(B868="M",IF(AND(H868&gt;=200,H868&lt;500,I868&lt;Barem!$M$21),H868/1500,IF(AND(H868&gt;=500,H868&lt;750,I868&lt;Barem!$M$22),H868/1500,IF(AND(H868&gt;=750,H868&lt;1000,I868&lt;Barem!$M$23),H868/1500,IF(AND(H868&gt;=1000,H868&lt;1500,I868&lt;Barem!$M$24),H868/1500,IF(AND(H868&gt;=1500,H868&lt;2000,I868&lt;Barem!$M$25),H868/1500,IF(AND(H868&gt;=2000,H868&lt;3000,I868&lt;Barem!$M$26),H868/1500,IF(AND(H868&gt;=3000,I868&lt;Barem!$M$27),H868/1500,0))))))),IF(AND(H868&gt;=200,H868&lt;500,I868&lt;Barem!$N$21),H868/1500,IF(AND(H868&gt;=500,H868&lt;750,I868&lt;Barem!$N$22),H868/1500,IF(AND(H868&gt;=750,H868&lt;1000,I868&lt;Barem!$N$23),H868/1500,IF(AND(H868&gt;=1000,H868&lt;1500,I868&lt;Barem!$N$24),H868/1500,IF(AND(H868&gt;=1500,H868&lt;2000,I868&lt;Barem!$N$25),H868/1500,IF(AND(H868&gt;=2000,H868&lt;3000,I868&lt;Barem!$N$26),H868/1500,IF(AND(H868&gt;=3000,I868&lt;Barem!$N$27),H868/1500,0))))))))</f>
        <v>0</v>
      </c>
      <c r="R868" s="19">
        <f>IF(D868&gt;21,VLOOKUP(D868,Barem!$S$1:$T$141,2,1),0)</f>
        <v>0</v>
      </c>
      <c r="S868" s="102">
        <f>IF(D868&lt;1,0,IF(B868="F",VLOOKUP(I868,Barem!$W$2:$Y$13,2,1),VLOOKUP(I868,Barem!$W$14:$Y$25,2,1)))</f>
        <v>0.89999999999999991</v>
      </c>
      <c r="T868" s="19">
        <f>VLOOKUP(A868,Participanti!A:C,3,0)</f>
        <v>0</v>
      </c>
      <c r="U868" s="17">
        <f t="shared" si="154"/>
        <v>5.2750000000000004</v>
      </c>
      <c r="V868" s="49"/>
      <c r="W868" s="146" t="s">
        <v>586</v>
      </c>
      <c r="X868" s="104">
        <f t="shared" si="155"/>
        <v>5</v>
      </c>
      <c r="Y868" s="63">
        <f t="shared" si="156"/>
        <v>1</v>
      </c>
      <c r="Z868" s="103" t="str">
        <f>VLOOKUP(A868,Participanti!A:E,5,0)</f>
        <v>Silver</v>
      </c>
    </row>
    <row r="869" spans="1:26" x14ac:dyDescent="0.2">
      <c r="A869" s="42" t="s">
        <v>472</v>
      </c>
      <c r="B869" s="1" t="str">
        <f>VLOOKUP(A869,Participanti!A:B,2,0)</f>
        <v>M</v>
      </c>
      <c r="C869" s="61">
        <v>15</v>
      </c>
      <c r="D869" s="43">
        <v>18.84</v>
      </c>
      <c r="E869" s="44">
        <v>0.1362962962962963</v>
      </c>
      <c r="F869" s="44">
        <v>6.7928240740740747E-2</v>
      </c>
      <c r="G869" s="59">
        <f t="shared" si="151"/>
        <v>0.10211226851851853</v>
      </c>
      <c r="H869" s="45">
        <v>10</v>
      </c>
      <c r="I869" s="11">
        <f t="shared" si="152"/>
        <v>5.4199717897302829E-3</v>
      </c>
      <c r="J869" s="31">
        <f t="shared" si="153"/>
        <v>4.4857142857142858</v>
      </c>
      <c r="K869" s="31">
        <f>IF(J869=0,0,IF(B869="F",VLOOKUP(I869,Barem!$G$2:$H$16,2,1),VLOOKUP(I869,Barem!$G$17:$H$31,2,1)))</f>
        <v>0.5</v>
      </c>
      <c r="L869" s="43">
        <v>2.25</v>
      </c>
      <c r="M869" s="93" t="s">
        <v>80</v>
      </c>
      <c r="N869" s="10">
        <f t="shared" si="157"/>
        <v>0.25</v>
      </c>
      <c r="O869" s="10">
        <f t="shared" si="157"/>
        <v>0.5</v>
      </c>
      <c r="P869" s="10">
        <f t="shared" si="157"/>
        <v>0.25</v>
      </c>
      <c r="Q869" s="33">
        <f>IF(B869="M",IF(AND(H869&gt;=200,H869&lt;500,I869&lt;Barem!$M$21),H869/1500,IF(AND(H869&gt;=500,H869&lt;750,I869&lt;Barem!$M$22),H869/1500,IF(AND(H869&gt;=750,H869&lt;1000,I869&lt;Barem!$M$23),H869/1500,IF(AND(H869&gt;=1000,H869&lt;1500,I869&lt;Barem!$M$24),H869/1500,IF(AND(H869&gt;=1500,H869&lt;2000,I869&lt;Barem!$M$25),H869/1500,IF(AND(H869&gt;=2000,H869&lt;3000,I869&lt;Barem!$M$26),H869/1500,IF(AND(H869&gt;=3000,I869&lt;Barem!$M$27),H869/1500,0))))))),IF(AND(H869&gt;=200,H869&lt;500,I869&lt;Barem!$N$21),H869/1500,IF(AND(H869&gt;=500,H869&lt;750,I869&lt;Barem!$N$22),H869/1500,IF(AND(H869&gt;=750,H869&lt;1000,I869&lt;Barem!$N$23),H869/1500,IF(AND(H869&gt;=1000,H869&lt;1500,I869&lt;Barem!$N$24),H869/1500,IF(AND(H869&gt;=1500,H869&lt;2000,I869&lt;Barem!$N$25),H869/1500,IF(AND(H869&gt;=2000,H869&lt;3000,I869&lt;Barem!$N$26),H869/1500,IF(AND(H869&gt;=3000,I869&lt;Barem!$N$27),H869/1500,0))))))))</f>
        <v>0</v>
      </c>
      <c r="R869" s="19">
        <f>IF(D869&gt;21,VLOOKUP(D869,Barem!$S$1:$T$141,2,1),0)</f>
        <v>0</v>
      </c>
      <c r="S869" s="102">
        <f>IF(D869&lt;1,0,IF(B869="F",VLOOKUP(I869,Barem!$W$2:$Y$13,2,1),VLOOKUP(I869,Barem!$W$14:$Y$25,2,1)))</f>
        <v>0</v>
      </c>
      <c r="T869" s="19">
        <f>VLOOKUP(A869,Participanti!A:C,3,0)</f>
        <v>0</v>
      </c>
      <c r="U869" s="17">
        <f t="shared" si="154"/>
        <v>1.9339285714285714</v>
      </c>
      <c r="V869" s="49"/>
      <c r="W869" s="146"/>
      <c r="X869" s="104">
        <f t="shared" si="155"/>
        <v>5</v>
      </c>
      <c r="Y869" s="63">
        <f t="shared" si="156"/>
        <v>1</v>
      </c>
      <c r="Z869" s="103" t="str">
        <f>VLOOKUP(A869,Participanti!A:E,5,0)</f>
        <v>Silver</v>
      </c>
    </row>
    <row r="870" spans="1:26" x14ac:dyDescent="0.2">
      <c r="A870" s="42" t="s">
        <v>477</v>
      </c>
      <c r="B870" s="1" t="str">
        <f>VLOOKUP(A870,Participanti!A:B,2,0)</f>
        <v>M</v>
      </c>
      <c r="C870" s="61">
        <v>15</v>
      </c>
      <c r="D870" s="43">
        <v>10.08</v>
      </c>
      <c r="E870" s="44">
        <v>3.2835648148148149E-2</v>
      </c>
      <c r="F870" s="44">
        <v>3.2858796296296296E-2</v>
      </c>
      <c r="G870" s="59">
        <f t="shared" si="151"/>
        <v>3.2847222222222222E-2</v>
      </c>
      <c r="H870" s="45">
        <v>18</v>
      </c>
      <c r="I870" s="11">
        <f t="shared" si="152"/>
        <v>3.2586529982363316E-3</v>
      </c>
      <c r="J870" s="31">
        <f t="shared" si="153"/>
        <v>2.4</v>
      </c>
      <c r="K870" s="31">
        <f>IF(J870=0,0,IF(B870="F",VLOOKUP(I870,Barem!$G$2:$H$16,2,1),VLOOKUP(I870,Barem!$G$17:$H$31,2,1)))</f>
        <v>4.25</v>
      </c>
      <c r="L870" s="43">
        <v>4</v>
      </c>
      <c r="M870" s="93" t="s">
        <v>80</v>
      </c>
      <c r="N870" s="10">
        <f t="shared" si="157"/>
        <v>0.25</v>
      </c>
      <c r="O870" s="10">
        <f t="shared" si="157"/>
        <v>0.5</v>
      </c>
      <c r="P870" s="10">
        <f t="shared" si="157"/>
        <v>0.25</v>
      </c>
      <c r="Q870" s="33">
        <f>IF(B870="M",IF(AND(H870&gt;=200,H870&lt;500,I870&lt;Barem!$M$21),H870/1500,IF(AND(H870&gt;=500,H870&lt;750,I870&lt;Barem!$M$22),H870/1500,IF(AND(H870&gt;=750,H870&lt;1000,I870&lt;Barem!$M$23),H870/1500,IF(AND(H870&gt;=1000,H870&lt;1500,I870&lt;Barem!$M$24),H870/1500,IF(AND(H870&gt;=1500,H870&lt;2000,I870&lt;Barem!$M$25),H870/1500,IF(AND(H870&gt;=2000,H870&lt;3000,I870&lt;Barem!$M$26),H870/1500,IF(AND(H870&gt;=3000,I870&lt;Barem!$M$27),H870/1500,0))))))),IF(AND(H870&gt;=200,H870&lt;500,I870&lt;Barem!$N$21),H870/1500,IF(AND(H870&gt;=500,H870&lt;750,I870&lt;Barem!$N$22),H870/1500,IF(AND(H870&gt;=750,H870&lt;1000,I870&lt;Barem!$N$23),H870/1500,IF(AND(H870&gt;=1000,H870&lt;1500,I870&lt;Barem!$N$24),H870/1500,IF(AND(H870&gt;=1500,H870&lt;2000,I870&lt;Barem!$N$25),H870/1500,IF(AND(H870&gt;=2000,H870&lt;3000,I870&lt;Barem!$N$26),H870/1500,IF(AND(H870&gt;=3000,I870&lt;Barem!$N$27),H870/1500,0))))))))</f>
        <v>0</v>
      </c>
      <c r="R870" s="19">
        <f>IF(D870&gt;21,VLOOKUP(D870,Barem!$S$1:$T$141,2,1),0)</f>
        <v>0</v>
      </c>
      <c r="S870" s="102">
        <f>IF(D870&lt;1,0,IF(B870="F",VLOOKUP(I870,Barem!$W$2:$Y$13,2,1),VLOOKUP(I870,Barem!$W$14:$Y$25,2,1)))</f>
        <v>0</v>
      </c>
      <c r="T870" s="19">
        <f>VLOOKUP(A870,Participanti!A:C,3,0)</f>
        <v>0</v>
      </c>
      <c r="U870" s="17">
        <f t="shared" si="154"/>
        <v>3.7250000000000001</v>
      </c>
      <c r="V870" s="49"/>
      <c r="W870" s="146" t="s">
        <v>586</v>
      </c>
      <c r="X870" s="104">
        <f t="shared" si="155"/>
        <v>5</v>
      </c>
      <c r="Y870" s="63">
        <f t="shared" si="156"/>
        <v>1</v>
      </c>
      <c r="Z870" s="103" t="str">
        <f>VLOOKUP(A870,Participanti!A:E,5,0)</f>
        <v>Silver</v>
      </c>
    </row>
    <row r="871" spans="1:26" x14ac:dyDescent="0.2">
      <c r="A871" s="42" t="s">
        <v>517</v>
      </c>
      <c r="B871" s="1" t="str">
        <f>VLOOKUP(A871,Participanti!A:B,2,0)</f>
        <v>M</v>
      </c>
      <c r="C871" s="61">
        <v>15</v>
      </c>
      <c r="D871" s="43">
        <v>3</v>
      </c>
      <c r="E871" s="44">
        <v>7.858796296296296E-3</v>
      </c>
      <c r="F871" s="44">
        <v>7.858796296296296E-3</v>
      </c>
      <c r="G871" s="59">
        <f t="shared" si="151"/>
        <v>7.858796296296296E-3</v>
      </c>
      <c r="H871" s="45">
        <v>6</v>
      </c>
      <c r="I871" s="11">
        <f t="shared" si="152"/>
        <v>2.6195987654320987E-3</v>
      </c>
      <c r="J871" s="31">
        <f t="shared" si="153"/>
        <v>0.7142857142857143</v>
      </c>
      <c r="K871" s="31">
        <f>IF(J871=0,0,IF(B871="F",VLOOKUP(I871,Barem!$G$2:$H$16,2,1),VLOOKUP(I871,Barem!$G$17:$H$31,2,1)))</f>
        <v>5</v>
      </c>
      <c r="L871" s="43">
        <v>1.5</v>
      </c>
      <c r="M871" s="93" t="s">
        <v>83</v>
      </c>
      <c r="N871" s="10">
        <f t="shared" si="157"/>
        <v>0.25</v>
      </c>
      <c r="O871" s="10">
        <f t="shared" si="157"/>
        <v>0.25</v>
      </c>
      <c r="P871" s="10">
        <f t="shared" si="157"/>
        <v>0.5</v>
      </c>
      <c r="Q871" s="33">
        <f>IF(B871="M",IF(AND(H871&gt;=200,H871&lt;500,I871&lt;Barem!$M$21),H871/1500,IF(AND(H871&gt;=500,H871&lt;750,I871&lt;Barem!$M$22),H871/1500,IF(AND(H871&gt;=750,H871&lt;1000,I871&lt;Barem!$M$23),H871/1500,IF(AND(H871&gt;=1000,H871&lt;1500,I871&lt;Barem!$M$24),H871/1500,IF(AND(H871&gt;=1500,H871&lt;2000,I871&lt;Barem!$M$25),H871/1500,IF(AND(H871&gt;=2000,H871&lt;3000,I871&lt;Barem!$M$26),H871/1500,IF(AND(H871&gt;=3000,I871&lt;Barem!$M$27),H871/1500,0))))))),IF(AND(H871&gt;=200,H871&lt;500,I871&lt;Barem!$N$21),H871/1500,IF(AND(H871&gt;=500,H871&lt;750,I871&lt;Barem!$N$22),H871/1500,IF(AND(H871&gt;=750,H871&lt;1000,I871&lt;Barem!$N$23),H871/1500,IF(AND(H871&gt;=1000,H871&lt;1500,I871&lt;Barem!$N$24),H871/1500,IF(AND(H871&gt;=1500,H871&lt;2000,I871&lt;Barem!$N$25),H871/1500,IF(AND(H871&gt;=2000,H871&lt;3000,I871&lt;Barem!$N$26),H871/1500,IF(AND(H871&gt;=3000,I871&lt;Barem!$N$27),H871/1500,0))))))))</f>
        <v>0</v>
      </c>
      <c r="R871" s="19">
        <f>IF(D871&gt;21,VLOOKUP(D871,Barem!$S$1:$T$141,2,1),0)</f>
        <v>0</v>
      </c>
      <c r="S871" s="102">
        <f>IF(D871&lt;1,0,IF(B871="F",VLOOKUP(I871,Barem!$W$2:$Y$13,2,1),VLOOKUP(I871,Barem!$W$14:$Y$25,2,1)))</f>
        <v>0.89999999999999991</v>
      </c>
      <c r="T871" s="19">
        <f>VLOOKUP(A871,Participanti!A:C,3,0)</f>
        <v>0</v>
      </c>
      <c r="U871" s="17">
        <f t="shared" si="154"/>
        <v>3.0785714285714287</v>
      </c>
      <c r="V871" s="49"/>
      <c r="W871" s="146"/>
      <c r="X871" s="104">
        <f t="shared" si="155"/>
        <v>5</v>
      </c>
      <c r="Y871" s="63">
        <f t="shared" si="156"/>
        <v>1</v>
      </c>
      <c r="Z871" s="103" t="str">
        <f>VLOOKUP(A871,Participanti!A:E,5,0)</f>
        <v>Silver</v>
      </c>
    </row>
    <row r="872" spans="1:26" x14ac:dyDescent="0.2">
      <c r="A872" s="42" t="s">
        <v>323</v>
      </c>
      <c r="B872" s="1" t="str">
        <f>VLOOKUP(A872,Participanti!A:B,2,0)</f>
        <v>M</v>
      </c>
      <c r="C872" s="61">
        <v>15</v>
      </c>
      <c r="D872" s="43">
        <v>21.4</v>
      </c>
      <c r="E872" s="44">
        <v>0.11766203703703704</v>
      </c>
      <c r="F872" s="44">
        <v>0.12261574074074075</v>
      </c>
      <c r="G872" s="59">
        <f t="shared" si="151"/>
        <v>0.12013888888888889</v>
      </c>
      <c r="H872" s="45">
        <v>1087</v>
      </c>
      <c r="I872" s="11">
        <f t="shared" si="152"/>
        <v>5.6139667705088275E-3</v>
      </c>
      <c r="J872" s="31">
        <f t="shared" si="153"/>
        <v>5</v>
      </c>
      <c r="K872" s="31">
        <f>IF(J872=0,0,IF(B872="F",VLOOKUP(I872,Barem!$G$2:$H$16,2,1),VLOOKUP(I872,Barem!$G$17:$H$31,2,1)))</f>
        <v>0</v>
      </c>
      <c r="L872" s="43">
        <v>4.25</v>
      </c>
      <c r="M872" s="93" t="s">
        <v>83</v>
      </c>
      <c r="N872" s="10">
        <f t="shared" si="157"/>
        <v>0.25</v>
      </c>
      <c r="O872" s="10">
        <f t="shared" si="157"/>
        <v>0.25</v>
      </c>
      <c r="P872" s="10">
        <f t="shared" si="157"/>
        <v>0.5</v>
      </c>
      <c r="Q872" s="33">
        <f>IF(B872="M",IF(AND(H872&gt;=200,H872&lt;500,I872&lt;Barem!$M$21),H872/1500,IF(AND(H872&gt;=500,H872&lt;750,I872&lt;Barem!$M$22),H872/1500,IF(AND(H872&gt;=750,H872&lt;1000,I872&lt;Barem!$M$23),H872/1500,IF(AND(H872&gt;=1000,H872&lt;1500,I872&lt;Barem!$M$24),H872/1500,IF(AND(H872&gt;=1500,H872&lt;2000,I872&lt;Barem!$M$25),H872/1500,IF(AND(H872&gt;=2000,H872&lt;3000,I872&lt;Barem!$M$26),H872/1500,IF(AND(H872&gt;=3000,I872&lt;Barem!$M$27),H872/1500,0))))))),IF(AND(H872&gt;=200,H872&lt;500,I872&lt;Barem!$N$21),H872/1500,IF(AND(H872&gt;=500,H872&lt;750,I872&lt;Barem!$N$22),H872/1500,IF(AND(H872&gt;=750,H872&lt;1000,I872&lt;Barem!$N$23),H872/1500,IF(AND(H872&gt;=1000,H872&lt;1500,I872&lt;Barem!$N$24),H872/1500,IF(AND(H872&gt;=1500,H872&lt;2000,I872&lt;Barem!$N$25),H872/1500,IF(AND(H872&gt;=2000,H872&lt;3000,I872&lt;Barem!$N$26),H872/1500,IF(AND(H872&gt;=3000,I872&lt;Barem!$N$27),H872/1500,0))))))))</f>
        <v>0.72466666666666668</v>
      </c>
      <c r="R872" s="19">
        <f>IF(D872&gt;21,VLOOKUP(D872,Barem!$S$1:$T$141,2,1),0)</f>
        <v>0</v>
      </c>
      <c r="S872" s="102">
        <f>IF(D872&lt;1,0,IF(B872="F",VLOOKUP(I872,Barem!$W$2:$Y$13,2,1),VLOOKUP(I872,Barem!$W$14:$Y$25,2,1)))</f>
        <v>0</v>
      </c>
      <c r="T872" s="19">
        <f>VLOOKUP(A872,Participanti!A:C,3,0)</f>
        <v>0</v>
      </c>
      <c r="U872" s="17">
        <f t="shared" si="154"/>
        <v>4.0996666666666668</v>
      </c>
      <c r="V872" s="49"/>
      <c r="W872" s="146"/>
      <c r="X872" s="104">
        <f t="shared" si="155"/>
        <v>5</v>
      </c>
      <c r="Y872" s="63">
        <f t="shared" si="156"/>
        <v>1</v>
      </c>
      <c r="Z872" s="103" t="str">
        <f>VLOOKUP(A872,Participanti!A:E,5,0)</f>
        <v>Silver</v>
      </c>
    </row>
    <row r="873" spans="1:26" x14ac:dyDescent="0.2">
      <c r="A873" s="42" t="s">
        <v>207</v>
      </c>
      <c r="B873" s="1" t="str">
        <f>VLOOKUP(A873,Participanti!A:B,2,0)</f>
        <v>M</v>
      </c>
      <c r="C873" s="61">
        <v>15</v>
      </c>
      <c r="D873" s="43">
        <v>11.52</v>
      </c>
      <c r="E873" s="44">
        <v>4.9988425925925929E-2</v>
      </c>
      <c r="F873" s="44">
        <v>5.3171296296296293E-2</v>
      </c>
      <c r="G873" s="59">
        <f t="shared" si="151"/>
        <v>5.1579861111111111E-2</v>
      </c>
      <c r="H873" s="45">
        <v>52</v>
      </c>
      <c r="I873" s="11">
        <f t="shared" si="152"/>
        <v>4.4774184992283951E-3</v>
      </c>
      <c r="J873" s="31">
        <f t="shared" si="153"/>
        <v>2.7428571428571424</v>
      </c>
      <c r="K873" s="31">
        <f>IF(J873=0,0,IF(B873="F",VLOOKUP(I873,Barem!$G$2:$H$16,2,1),VLOOKUP(I873,Barem!$G$17:$H$31,2,1)))</f>
        <v>2</v>
      </c>
      <c r="L873" s="43">
        <v>3</v>
      </c>
      <c r="M873" s="93" t="s">
        <v>82</v>
      </c>
      <c r="N873" s="10">
        <f t="shared" si="157"/>
        <v>0.5</v>
      </c>
      <c r="O873" s="10">
        <f t="shared" si="157"/>
        <v>0.25</v>
      </c>
      <c r="P873" s="10">
        <f t="shared" si="157"/>
        <v>0.25</v>
      </c>
      <c r="Q873" s="33">
        <f>IF(B873="M",IF(AND(H873&gt;=200,H873&lt;500,I873&lt;Barem!$M$21),H873/1500,IF(AND(H873&gt;=500,H873&lt;750,I873&lt;Barem!$M$22),H873/1500,IF(AND(H873&gt;=750,H873&lt;1000,I873&lt;Barem!$M$23),H873/1500,IF(AND(H873&gt;=1000,H873&lt;1500,I873&lt;Barem!$M$24),H873/1500,IF(AND(H873&gt;=1500,H873&lt;2000,I873&lt;Barem!$M$25),H873/1500,IF(AND(H873&gt;=2000,H873&lt;3000,I873&lt;Barem!$M$26),H873/1500,IF(AND(H873&gt;=3000,I873&lt;Barem!$M$27),H873/1500,0))))))),IF(AND(H873&gt;=200,H873&lt;500,I873&lt;Barem!$N$21),H873/1500,IF(AND(H873&gt;=500,H873&lt;750,I873&lt;Barem!$N$22),H873/1500,IF(AND(H873&gt;=750,H873&lt;1000,I873&lt;Barem!$N$23),H873/1500,IF(AND(H873&gt;=1000,H873&lt;1500,I873&lt;Barem!$N$24),H873/1500,IF(AND(H873&gt;=1500,H873&lt;2000,I873&lt;Barem!$N$25),H873/1500,IF(AND(H873&gt;=2000,H873&lt;3000,I873&lt;Barem!$N$26),H873/1500,IF(AND(H873&gt;=3000,I873&lt;Barem!$N$27),H873/1500,0))))))))</f>
        <v>0</v>
      </c>
      <c r="R873" s="19">
        <f>IF(D873&gt;21,VLOOKUP(D873,Barem!$S$1:$T$141,2,1),0)</f>
        <v>0</v>
      </c>
      <c r="S873" s="102">
        <f>IF(D873&lt;1,0,IF(B873="F",VLOOKUP(I873,Barem!$W$2:$Y$13,2,1),VLOOKUP(I873,Barem!$W$14:$Y$25,2,1)))</f>
        <v>0</v>
      </c>
      <c r="T873" s="19">
        <f>VLOOKUP(A873,Participanti!A:C,3,0)</f>
        <v>0.4</v>
      </c>
      <c r="U873" s="17">
        <f t="shared" si="154"/>
        <v>3.0214285714285709</v>
      </c>
      <c r="V873" s="49"/>
      <c r="W873" s="146"/>
      <c r="X873" s="104">
        <f t="shared" si="155"/>
        <v>5</v>
      </c>
      <c r="Y873" s="63">
        <f t="shared" si="156"/>
        <v>1</v>
      </c>
      <c r="Z873" s="103" t="str">
        <f>VLOOKUP(A873,Participanti!A:E,5,0)</f>
        <v>Silver</v>
      </c>
    </row>
    <row r="874" spans="1:26" x14ac:dyDescent="0.2">
      <c r="A874" s="42" t="s">
        <v>470</v>
      </c>
      <c r="B874" s="1" t="str">
        <f>VLOOKUP(A874,Participanti!A:B,2,0)</f>
        <v>M</v>
      </c>
      <c r="C874" s="61">
        <v>15</v>
      </c>
      <c r="D874" s="43">
        <v>21.11</v>
      </c>
      <c r="E874" s="44">
        <v>7.5891203703703697E-2</v>
      </c>
      <c r="F874" s="44">
        <v>7.5972222222222219E-2</v>
      </c>
      <c r="G874" s="59">
        <f t="shared" si="151"/>
        <v>7.5931712962962958E-2</v>
      </c>
      <c r="H874" s="45">
        <v>51</v>
      </c>
      <c r="I874" s="11">
        <f t="shared" si="152"/>
        <v>3.5969546642805762E-3</v>
      </c>
      <c r="J874" s="31">
        <f t="shared" si="153"/>
        <v>5</v>
      </c>
      <c r="K874" s="31">
        <f>IF(J874=0,0,IF(B874="F",VLOOKUP(I874,Barem!$G$2:$H$16,2,1),VLOOKUP(I874,Barem!$G$17:$H$31,2,1)))</f>
        <v>3.75</v>
      </c>
      <c r="L874" s="43">
        <v>2.25</v>
      </c>
      <c r="M874" s="93" t="s">
        <v>82</v>
      </c>
      <c r="N874" s="10">
        <f t="shared" si="157"/>
        <v>0.5</v>
      </c>
      <c r="O874" s="10">
        <f t="shared" si="157"/>
        <v>0.25</v>
      </c>
      <c r="P874" s="10">
        <f t="shared" si="157"/>
        <v>0.25</v>
      </c>
      <c r="Q874" s="33">
        <f>IF(B874="M",IF(AND(H874&gt;=200,H874&lt;500,I874&lt;Barem!$M$21),H874/1500,IF(AND(H874&gt;=500,H874&lt;750,I874&lt;Barem!$M$22),H874/1500,IF(AND(H874&gt;=750,H874&lt;1000,I874&lt;Barem!$M$23),H874/1500,IF(AND(H874&gt;=1000,H874&lt;1500,I874&lt;Barem!$M$24),H874/1500,IF(AND(H874&gt;=1500,H874&lt;2000,I874&lt;Barem!$M$25),H874/1500,IF(AND(H874&gt;=2000,H874&lt;3000,I874&lt;Barem!$M$26),H874/1500,IF(AND(H874&gt;=3000,I874&lt;Barem!$M$27),H874/1500,0))))))),IF(AND(H874&gt;=200,H874&lt;500,I874&lt;Barem!$N$21),H874/1500,IF(AND(H874&gt;=500,H874&lt;750,I874&lt;Barem!$N$22),H874/1500,IF(AND(H874&gt;=750,H874&lt;1000,I874&lt;Barem!$N$23),H874/1500,IF(AND(H874&gt;=1000,H874&lt;1500,I874&lt;Barem!$N$24),H874/1500,IF(AND(H874&gt;=1500,H874&lt;2000,I874&lt;Barem!$N$25),H874/1500,IF(AND(H874&gt;=2000,H874&lt;3000,I874&lt;Barem!$N$26),H874/1500,IF(AND(H874&gt;=3000,I874&lt;Barem!$N$27),H874/1500,0))))))))</f>
        <v>0</v>
      </c>
      <c r="R874" s="19">
        <f>IF(D874&gt;21,VLOOKUP(D874,Barem!$S$1:$T$141,2,1),0)</f>
        <v>0</v>
      </c>
      <c r="S874" s="102">
        <f>IF(D874&lt;1,0,IF(B874="F",VLOOKUP(I874,Barem!$W$2:$Y$13,2,1),VLOOKUP(I874,Barem!$W$14:$Y$25,2,1)))</f>
        <v>0</v>
      </c>
      <c r="T874" s="19">
        <f>VLOOKUP(A874,Participanti!A:C,3,0)</f>
        <v>0</v>
      </c>
      <c r="U874" s="17">
        <f t="shared" si="154"/>
        <v>4</v>
      </c>
      <c r="V874" s="49"/>
      <c r="W874" s="146"/>
      <c r="X874" s="104">
        <f t="shared" si="155"/>
        <v>5</v>
      </c>
      <c r="Y874" s="63">
        <f t="shared" si="156"/>
        <v>1</v>
      </c>
      <c r="Z874" s="103" t="str">
        <f>VLOOKUP(A874,Participanti!A:E,5,0)</f>
        <v>Silver</v>
      </c>
    </row>
    <row r="875" spans="1:26" x14ac:dyDescent="0.2">
      <c r="A875" s="42" t="s">
        <v>350</v>
      </c>
      <c r="B875" s="1" t="str">
        <f>VLOOKUP(A875,Participanti!A:B,2,0)</f>
        <v>M</v>
      </c>
      <c r="C875" s="61">
        <v>15</v>
      </c>
      <c r="D875" s="43">
        <v>42.2</v>
      </c>
      <c r="E875" s="44">
        <v>0.12114583333333333</v>
      </c>
      <c r="F875" s="44">
        <v>0.12298611111111112</v>
      </c>
      <c r="G875" s="59">
        <f t="shared" si="151"/>
        <v>0.12206597222222222</v>
      </c>
      <c r="H875" s="45">
        <v>256</v>
      </c>
      <c r="I875" s="11">
        <f t="shared" si="152"/>
        <v>2.8925585834649816E-3</v>
      </c>
      <c r="J875" s="31">
        <f t="shared" si="153"/>
        <v>5</v>
      </c>
      <c r="K875" s="31">
        <f>IF(J875=0,0,IF(B875="F",VLOOKUP(I875,Barem!$G$2:$H$16,2,1),VLOOKUP(I875,Barem!$G$17:$H$31,2,1)))</f>
        <v>4.75</v>
      </c>
      <c r="L875" s="43">
        <v>3</v>
      </c>
      <c r="M875" s="93" t="s">
        <v>80</v>
      </c>
      <c r="N875" s="10">
        <f t="shared" si="157"/>
        <v>0.25</v>
      </c>
      <c r="O875" s="10">
        <f t="shared" si="157"/>
        <v>0.5</v>
      </c>
      <c r="P875" s="10">
        <f t="shared" si="157"/>
        <v>0.25</v>
      </c>
      <c r="Q875" s="33">
        <f>IF(B875="M",IF(AND(H875&gt;=200,H875&lt;500,I875&lt;Barem!$M$21),H875/1500,IF(AND(H875&gt;=500,H875&lt;750,I875&lt;Barem!$M$22),H875/1500,IF(AND(H875&gt;=750,H875&lt;1000,I875&lt;Barem!$M$23),H875/1500,IF(AND(H875&gt;=1000,H875&lt;1500,I875&lt;Barem!$M$24),H875/1500,IF(AND(H875&gt;=1500,H875&lt;2000,I875&lt;Barem!$M$25),H875/1500,IF(AND(H875&gt;=2000,H875&lt;3000,I875&lt;Barem!$M$26),H875/1500,IF(AND(H875&gt;=3000,I875&lt;Barem!$M$27),H875/1500,0))))))),IF(AND(H875&gt;=200,H875&lt;500,I875&lt;Barem!$N$21),H875/1500,IF(AND(H875&gt;=500,H875&lt;750,I875&lt;Barem!$N$22),H875/1500,IF(AND(H875&gt;=750,H875&lt;1000,I875&lt;Barem!$N$23),H875/1500,IF(AND(H875&gt;=1000,H875&lt;1500,I875&lt;Barem!$N$24),H875/1500,IF(AND(H875&gt;=1500,H875&lt;2000,I875&lt;Barem!$N$25),H875/1500,IF(AND(H875&gt;=2000,H875&lt;3000,I875&lt;Barem!$N$26),H875/1500,IF(AND(H875&gt;=3000,I875&lt;Barem!$N$27),H875/1500,0))))))))</f>
        <v>0.17066666666666666</v>
      </c>
      <c r="R875" s="19">
        <f>IF(D875&gt;21,VLOOKUP(D875,Barem!$S$1:$T$141,2,1),0)</f>
        <v>1</v>
      </c>
      <c r="S875" s="102">
        <f>IF(D875&lt;1,0,IF(B875="F",VLOOKUP(I875,Barem!$W$2:$Y$13,2,1),VLOOKUP(I875,Barem!$W$14:$Y$25,2,1)))</f>
        <v>0</v>
      </c>
      <c r="T875" s="19">
        <f>VLOOKUP(A875,Participanti!A:C,3,0)</f>
        <v>0</v>
      </c>
      <c r="U875" s="17">
        <f t="shared" si="154"/>
        <v>5.5456666666666665</v>
      </c>
      <c r="V875" s="49"/>
      <c r="W875" s="146" t="s">
        <v>593</v>
      </c>
      <c r="X875" s="104">
        <f t="shared" si="155"/>
        <v>4</v>
      </c>
      <c r="Y875" s="63">
        <f t="shared" si="156"/>
        <v>1</v>
      </c>
      <c r="Z875" s="103" t="str">
        <f>VLOOKUP(A875,Participanti!A:E,5,0)</f>
        <v>Silver</v>
      </c>
    </row>
    <row r="876" spans="1:26" x14ac:dyDescent="0.2">
      <c r="A876" s="42" t="s">
        <v>342</v>
      </c>
      <c r="B876" s="1" t="str">
        <f>VLOOKUP(A876,Participanti!A:B,2,0)</f>
        <v>M</v>
      </c>
      <c r="C876" s="61">
        <v>15</v>
      </c>
      <c r="D876" s="43">
        <v>5.0199999999999996</v>
      </c>
      <c r="E876" s="44">
        <v>1.787037037037037E-2</v>
      </c>
      <c r="F876" s="44">
        <v>1.787037037037037E-2</v>
      </c>
      <c r="G876" s="59">
        <f t="shared" si="151"/>
        <v>1.787037037037037E-2</v>
      </c>
      <c r="H876" s="45">
        <v>21</v>
      </c>
      <c r="I876" s="11">
        <f t="shared" si="152"/>
        <v>3.55983473513354E-3</v>
      </c>
      <c r="J876" s="31">
        <f t="shared" si="153"/>
        <v>1.195238095238095</v>
      </c>
      <c r="K876" s="31">
        <f>IF(J876=0,0,IF(B876="F",VLOOKUP(I876,Barem!$G$2:$H$16,2,1),VLOOKUP(I876,Barem!$G$17:$H$31,2,1)))</f>
        <v>3.75</v>
      </c>
      <c r="L876" s="43">
        <v>4</v>
      </c>
      <c r="M876" s="93" t="s">
        <v>80</v>
      </c>
      <c r="N876" s="10">
        <f t="shared" si="157"/>
        <v>0.25</v>
      </c>
      <c r="O876" s="10">
        <f t="shared" si="157"/>
        <v>0.5</v>
      </c>
      <c r="P876" s="10">
        <f t="shared" si="157"/>
        <v>0.25</v>
      </c>
      <c r="Q876" s="33">
        <f>IF(B876="M",IF(AND(H876&gt;=200,H876&lt;500,I876&lt;Barem!$M$21),H876/1500,IF(AND(H876&gt;=500,H876&lt;750,I876&lt;Barem!$M$22),H876/1500,IF(AND(H876&gt;=750,H876&lt;1000,I876&lt;Barem!$M$23),H876/1500,IF(AND(H876&gt;=1000,H876&lt;1500,I876&lt;Barem!$M$24),H876/1500,IF(AND(H876&gt;=1500,H876&lt;2000,I876&lt;Barem!$M$25),H876/1500,IF(AND(H876&gt;=2000,H876&lt;3000,I876&lt;Barem!$M$26),H876/1500,IF(AND(H876&gt;=3000,I876&lt;Barem!$M$27),H876/1500,0))))))),IF(AND(H876&gt;=200,H876&lt;500,I876&lt;Barem!$N$21),H876/1500,IF(AND(H876&gt;=500,H876&lt;750,I876&lt;Barem!$N$22),H876/1500,IF(AND(H876&gt;=750,H876&lt;1000,I876&lt;Barem!$N$23),H876/1500,IF(AND(H876&gt;=1000,H876&lt;1500,I876&lt;Barem!$N$24),H876/1500,IF(AND(H876&gt;=1500,H876&lt;2000,I876&lt;Barem!$N$25),H876/1500,IF(AND(H876&gt;=2000,H876&lt;3000,I876&lt;Barem!$N$26),H876/1500,IF(AND(H876&gt;=3000,I876&lt;Barem!$N$27),H876/1500,0))))))))</f>
        <v>0</v>
      </c>
      <c r="R876" s="19">
        <f>IF(D876&gt;21,VLOOKUP(D876,Barem!$S$1:$T$141,2,1),0)</f>
        <v>0</v>
      </c>
      <c r="S876" s="102">
        <f>IF(D876&lt;1,0,IF(B876="F",VLOOKUP(I876,Barem!$W$2:$Y$13,2,1),VLOOKUP(I876,Barem!$W$14:$Y$25,2,1)))</f>
        <v>0</v>
      </c>
      <c r="T876" s="19">
        <f>VLOOKUP(A876,Participanti!A:C,3,0)</f>
        <v>0</v>
      </c>
      <c r="U876" s="17">
        <f t="shared" si="154"/>
        <v>3.1738095238095236</v>
      </c>
      <c r="V876" s="49"/>
      <c r="W876" s="146"/>
      <c r="X876" s="104">
        <f t="shared" si="155"/>
        <v>4</v>
      </c>
      <c r="Y876" s="63">
        <f t="shared" si="156"/>
        <v>1</v>
      </c>
      <c r="Z876" s="103" t="str">
        <f>VLOOKUP(A876,Participanti!A:E,5,0)</f>
        <v>Silver</v>
      </c>
    </row>
    <row r="877" spans="1:26" x14ac:dyDescent="0.2">
      <c r="A877" s="42" t="s">
        <v>395</v>
      </c>
      <c r="B877" s="1" t="str">
        <f>VLOOKUP(A877,Participanti!A:B,2,0)</f>
        <v>M</v>
      </c>
      <c r="C877" s="61">
        <v>15</v>
      </c>
      <c r="D877" s="43">
        <v>14.01</v>
      </c>
      <c r="E877" s="44">
        <v>4.6527777777777779E-2</v>
      </c>
      <c r="F877" s="44">
        <v>4.6527777777777779E-2</v>
      </c>
      <c r="G877" s="59">
        <f t="shared" si="151"/>
        <v>4.6527777777777779E-2</v>
      </c>
      <c r="H877" s="45">
        <v>30</v>
      </c>
      <c r="I877" s="11">
        <f t="shared" si="152"/>
        <v>3.3210405266079785E-3</v>
      </c>
      <c r="J877" s="31">
        <f t="shared" si="153"/>
        <v>3.3357142857142854</v>
      </c>
      <c r="K877" s="31">
        <f>IF(J877=0,0,IF(B877="F",VLOOKUP(I877,Barem!$G$2:$H$16,2,1),VLOOKUP(I877,Barem!$G$17:$H$31,2,1)))</f>
        <v>4</v>
      </c>
      <c r="L877" s="43">
        <v>1.5</v>
      </c>
      <c r="M877" s="93" t="s">
        <v>80</v>
      </c>
      <c r="N877" s="10">
        <f t="shared" si="157"/>
        <v>0.25</v>
      </c>
      <c r="O877" s="10">
        <f t="shared" si="157"/>
        <v>0.5</v>
      </c>
      <c r="P877" s="10">
        <f t="shared" si="157"/>
        <v>0.25</v>
      </c>
      <c r="Q877" s="33">
        <f>IF(B877="M",IF(AND(H877&gt;=200,H877&lt;500,I877&lt;Barem!$M$21),H877/1500,IF(AND(H877&gt;=500,H877&lt;750,I877&lt;Barem!$M$22),H877/1500,IF(AND(H877&gt;=750,H877&lt;1000,I877&lt;Barem!$M$23),H877/1500,IF(AND(H877&gt;=1000,H877&lt;1500,I877&lt;Barem!$M$24),H877/1500,IF(AND(H877&gt;=1500,H877&lt;2000,I877&lt;Barem!$M$25),H877/1500,IF(AND(H877&gt;=2000,H877&lt;3000,I877&lt;Barem!$M$26),H877/1500,IF(AND(H877&gt;=3000,I877&lt;Barem!$M$27),H877/1500,0))))))),IF(AND(H877&gt;=200,H877&lt;500,I877&lt;Barem!$N$21),H877/1500,IF(AND(H877&gt;=500,H877&lt;750,I877&lt;Barem!$N$22),H877/1500,IF(AND(H877&gt;=750,H877&lt;1000,I877&lt;Barem!$N$23),H877/1500,IF(AND(H877&gt;=1000,H877&lt;1500,I877&lt;Barem!$N$24),H877/1500,IF(AND(H877&gt;=1500,H877&lt;2000,I877&lt;Barem!$N$25),H877/1500,IF(AND(H877&gt;=2000,H877&lt;3000,I877&lt;Barem!$N$26),H877/1500,IF(AND(H877&gt;=3000,I877&lt;Barem!$N$27),H877/1500,0))))))))</f>
        <v>0</v>
      </c>
      <c r="R877" s="19">
        <f>IF(D877&gt;21,VLOOKUP(D877,Barem!$S$1:$T$141,2,1),0)</f>
        <v>0</v>
      </c>
      <c r="S877" s="102">
        <f>IF(D877&lt;1,0,IF(B877="F",VLOOKUP(I877,Barem!$W$2:$Y$13,2,1),VLOOKUP(I877,Barem!$W$14:$Y$25,2,1)))</f>
        <v>0</v>
      </c>
      <c r="T877" s="19">
        <f>VLOOKUP(A877,Participanti!A:C,3,0)</f>
        <v>0</v>
      </c>
      <c r="U877" s="17">
        <f t="shared" si="154"/>
        <v>3.2089285714285714</v>
      </c>
      <c r="V877" s="49"/>
      <c r="W877" s="146"/>
      <c r="X877" s="104">
        <f t="shared" si="155"/>
        <v>5</v>
      </c>
      <c r="Y877" s="63">
        <f t="shared" si="156"/>
        <v>1</v>
      </c>
      <c r="Z877" s="103" t="str">
        <f>VLOOKUP(A877,Participanti!A:E,5,0)</f>
        <v>Silver</v>
      </c>
    </row>
    <row r="878" spans="1:26" x14ac:dyDescent="0.2">
      <c r="A878" s="42" t="s">
        <v>204</v>
      </c>
      <c r="B878" s="1" t="str">
        <f>VLOOKUP(A878,Participanti!A:B,2,0)</f>
        <v>M</v>
      </c>
      <c r="C878" s="61">
        <v>15</v>
      </c>
      <c r="D878" s="43">
        <v>4.28</v>
      </c>
      <c r="E878" s="44">
        <v>1.6712962962962964E-2</v>
      </c>
      <c r="F878" s="44">
        <v>1.6712962962962964E-2</v>
      </c>
      <c r="G878" s="59">
        <f t="shared" si="151"/>
        <v>1.6712962962962964E-2</v>
      </c>
      <c r="H878" s="45">
        <v>3</v>
      </c>
      <c r="I878" s="11">
        <f t="shared" si="152"/>
        <v>3.9048978885427485E-3</v>
      </c>
      <c r="J878" s="31">
        <f t="shared" si="153"/>
        <v>1.019047619047619</v>
      </c>
      <c r="K878" s="31">
        <f>IF(J878=0,0,IF(B878="F",VLOOKUP(I878,Barem!$G$2:$H$16,2,1),VLOOKUP(I878,Barem!$G$17:$H$31,2,1)))</f>
        <v>3.25</v>
      </c>
      <c r="L878" s="43">
        <v>2.75</v>
      </c>
      <c r="M878" s="93" t="s">
        <v>80</v>
      </c>
      <c r="N878" s="10">
        <f t="shared" si="157"/>
        <v>0.25</v>
      </c>
      <c r="O878" s="10">
        <f t="shared" si="157"/>
        <v>0.5</v>
      </c>
      <c r="P878" s="10">
        <f t="shared" si="157"/>
        <v>0.25</v>
      </c>
      <c r="Q878" s="33">
        <f>IF(B878="M",IF(AND(H878&gt;=200,H878&lt;500,I878&lt;Barem!$M$21),H878/1500,IF(AND(H878&gt;=500,H878&lt;750,I878&lt;Barem!$M$22),H878/1500,IF(AND(H878&gt;=750,H878&lt;1000,I878&lt;Barem!$M$23),H878/1500,IF(AND(H878&gt;=1000,H878&lt;1500,I878&lt;Barem!$M$24),H878/1500,IF(AND(H878&gt;=1500,H878&lt;2000,I878&lt;Barem!$M$25),H878/1500,IF(AND(H878&gt;=2000,H878&lt;3000,I878&lt;Barem!$M$26),H878/1500,IF(AND(H878&gt;=3000,I878&lt;Barem!$M$27),H878/1500,0))))))),IF(AND(H878&gt;=200,H878&lt;500,I878&lt;Barem!$N$21),H878/1500,IF(AND(H878&gt;=500,H878&lt;750,I878&lt;Barem!$N$22),H878/1500,IF(AND(H878&gt;=750,H878&lt;1000,I878&lt;Barem!$N$23),H878/1500,IF(AND(H878&gt;=1000,H878&lt;1500,I878&lt;Barem!$N$24),H878/1500,IF(AND(H878&gt;=1500,H878&lt;2000,I878&lt;Barem!$N$25),H878/1500,IF(AND(H878&gt;=2000,H878&lt;3000,I878&lt;Barem!$N$26),H878/1500,IF(AND(H878&gt;=3000,I878&lt;Barem!$N$27),H878/1500,0))))))))</f>
        <v>0</v>
      </c>
      <c r="R878" s="19">
        <f>IF(D878&gt;21,VLOOKUP(D878,Barem!$S$1:$T$141,2,1),0)</f>
        <v>0</v>
      </c>
      <c r="S878" s="102">
        <f>IF(D878&lt;1,0,IF(B878="F",VLOOKUP(I878,Barem!$W$2:$Y$13,2,1),VLOOKUP(I878,Barem!$W$14:$Y$25,2,1)))</f>
        <v>0</v>
      </c>
      <c r="T878" s="19">
        <f>VLOOKUP(A878,Participanti!A:C,3,0)</f>
        <v>0</v>
      </c>
      <c r="U878" s="17">
        <f t="shared" si="154"/>
        <v>2.5672619047619047</v>
      </c>
      <c r="V878" s="49"/>
      <c r="W878" s="146"/>
      <c r="X878" s="104">
        <f t="shared" si="155"/>
        <v>5</v>
      </c>
      <c r="Y878" s="63">
        <f t="shared" si="156"/>
        <v>1</v>
      </c>
      <c r="Z878" s="103" t="str">
        <f>VLOOKUP(A878,Participanti!A:E,5,0)</f>
        <v>Silver</v>
      </c>
    </row>
    <row r="879" spans="1:26" x14ac:dyDescent="0.2">
      <c r="A879" s="42" t="s">
        <v>174</v>
      </c>
      <c r="B879" s="1" t="str">
        <f>VLOOKUP(A879,Participanti!A:B,2,0)</f>
        <v>M</v>
      </c>
      <c r="C879" s="61">
        <v>15</v>
      </c>
      <c r="D879" s="43">
        <v>25.32</v>
      </c>
      <c r="E879" s="44">
        <v>8.3287037037037034E-2</v>
      </c>
      <c r="F879" s="44">
        <v>8.3287037037037034E-2</v>
      </c>
      <c r="G879" s="59">
        <f t="shared" si="151"/>
        <v>8.3287037037037034E-2</v>
      </c>
      <c r="H879" s="45">
        <v>43</v>
      </c>
      <c r="I879" s="11">
        <f t="shared" si="152"/>
        <v>3.2893774501199461E-3</v>
      </c>
      <c r="J879" s="31">
        <f t="shared" si="153"/>
        <v>5</v>
      </c>
      <c r="K879" s="31">
        <f>IF(J879=0,0,IF(B879="F",VLOOKUP(I879,Barem!$G$2:$H$16,2,1),VLOOKUP(I879,Barem!$G$17:$H$31,2,1)))</f>
        <v>4.25</v>
      </c>
      <c r="L879" s="43">
        <v>3.5</v>
      </c>
      <c r="M879" s="93" t="s">
        <v>80</v>
      </c>
      <c r="N879" s="10">
        <f t="shared" si="157"/>
        <v>0.25</v>
      </c>
      <c r="O879" s="10">
        <f t="shared" si="157"/>
        <v>0.5</v>
      </c>
      <c r="P879" s="10">
        <f t="shared" si="157"/>
        <v>0.25</v>
      </c>
      <c r="Q879" s="33">
        <f>IF(B879="M",IF(AND(H879&gt;=200,H879&lt;500,I879&lt;Barem!$M$21),H879/1500,IF(AND(H879&gt;=500,H879&lt;750,I879&lt;Barem!$M$22),H879/1500,IF(AND(H879&gt;=750,H879&lt;1000,I879&lt;Barem!$M$23),H879/1500,IF(AND(H879&gt;=1000,H879&lt;1500,I879&lt;Barem!$M$24),H879/1500,IF(AND(H879&gt;=1500,H879&lt;2000,I879&lt;Barem!$M$25),H879/1500,IF(AND(H879&gt;=2000,H879&lt;3000,I879&lt;Barem!$M$26),H879/1500,IF(AND(H879&gt;=3000,I879&lt;Barem!$M$27),H879/1500,0))))))),IF(AND(H879&gt;=200,H879&lt;500,I879&lt;Barem!$N$21),H879/1500,IF(AND(H879&gt;=500,H879&lt;750,I879&lt;Barem!$N$22),H879/1500,IF(AND(H879&gt;=750,H879&lt;1000,I879&lt;Barem!$N$23),H879/1500,IF(AND(H879&gt;=1000,H879&lt;1500,I879&lt;Barem!$N$24),H879/1500,IF(AND(H879&gt;=1500,H879&lt;2000,I879&lt;Barem!$N$25),H879/1500,IF(AND(H879&gt;=2000,H879&lt;3000,I879&lt;Barem!$N$26),H879/1500,IF(AND(H879&gt;=3000,I879&lt;Barem!$N$27),H879/1500,0))))))))</f>
        <v>0</v>
      </c>
      <c r="R879" s="19">
        <f>IF(D879&gt;21,VLOOKUP(D879,Barem!$S$1:$T$141,2,1),0)</f>
        <v>0.2</v>
      </c>
      <c r="S879" s="102">
        <f>IF(D879&lt;1,0,IF(B879="F",VLOOKUP(I879,Barem!$W$2:$Y$13,2,1),VLOOKUP(I879,Barem!$W$14:$Y$25,2,1)))</f>
        <v>0</v>
      </c>
      <c r="T879" s="19">
        <f>VLOOKUP(A879,Participanti!A:C,3,0)</f>
        <v>0</v>
      </c>
      <c r="U879" s="17">
        <f t="shared" si="154"/>
        <v>4.45</v>
      </c>
      <c r="V879" s="49"/>
      <c r="W879" s="146"/>
      <c r="X879" s="104">
        <f t="shared" si="155"/>
        <v>4</v>
      </c>
      <c r="Y879" s="63">
        <f t="shared" si="156"/>
        <v>1</v>
      </c>
      <c r="Z879" s="103" t="str">
        <f>VLOOKUP(A879,Participanti!A:E,5,0)</f>
        <v>Silver</v>
      </c>
    </row>
    <row r="880" spans="1:26" x14ac:dyDescent="0.2">
      <c r="A880" s="42" t="s">
        <v>338</v>
      </c>
      <c r="B880" s="1" t="str">
        <f>VLOOKUP(A880,Participanti!A:B,2,0)</f>
        <v>F</v>
      </c>
      <c r="C880" s="61">
        <v>15</v>
      </c>
      <c r="D880" s="43">
        <v>27.56</v>
      </c>
      <c r="E880" s="44">
        <v>0.17561342592592594</v>
      </c>
      <c r="F880" s="44">
        <v>0.19947916666666668</v>
      </c>
      <c r="G880" s="59">
        <f t="shared" si="151"/>
        <v>0.18754629629629632</v>
      </c>
      <c r="H880" s="45">
        <v>1015</v>
      </c>
      <c r="I880" s="11">
        <f t="shared" si="152"/>
        <v>6.8050180078481981E-3</v>
      </c>
      <c r="J880" s="31">
        <f t="shared" si="153"/>
        <v>5</v>
      </c>
      <c r="K880" s="31">
        <f>IF(J880=0,0,IF(B880="F",VLOOKUP(I880,Barem!$G$2:$H$16,2,1),VLOOKUP(I880,Barem!$G$17:$H$31,2,1)))</f>
        <v>0</v>
      </c>
      <c r="L880" s="43">
        <v>3</v>
      </c>
      <c r="M880" s="93" t="s">
        <v>80</v>
      </c>
      <c r="N880" s="10">
        <f t="shared" si="157"/>
        <v>0.25</v>
      </c>
      <c r="O880" s="10">
        <f t="shared" si="157"/>
        <v>0.5</v>
      </c>
      <c r="P880" s="10">
        <f t="shared" si="157"/>
        <v>0.25</v>
      </c>
      <c r="Q880" s="33">
        <f>IF(B880="M",IF(AND(H880&gt;=200,H880&lt;500,I880&lt;Barem!$M$21),H880/1500,IF(AND(H880&gt;=500,H880&lt;750,I880&lt;Barem!$M$22),H880/1500,IF(AND(H880&gt;=750,H880&lt;1000,I880&lt;Barem!$M$23),H880/1500,IF(AND(H880&gt;=1000,H880&lt;1500,I880&lt;Barem!$M$24),H880/1500,IF(AND(H880&gt;=1500,H880&lt;2000,I880&lt;Barem!$M$25),H880/1500,IF(AND(H880&gt;=2000,H880&lt;3000,I880&lt;Barem!$M$26),H880/1500,IF(AND(H880&gt;=3000,I880&lt;Barem!$M$27),H880/1500,0))))))),IF(AND(H880&gt;=200,H880&lt;500,I880&lt;Barem!$N$21),H880/1500,IF(AND(H880&gt;=500,H880&lt;750,I880&lt;Barem!$N$22),H880/1500,IF(AND(H880&gt;=750,H880&lt;1000,I880&lt;Barem!$N$23),H880/1500,IF(AND(H880&gt;=1000,H880&lt;1500,I880&lt;Barem!$N$24),H880/1500,IF(AND(H880&gt;=1500,H880&lt;2000,I880&lt;Barem!$N$25),H880/1500,IF(AND(H880&gt;=2000,H880&lt;3000,I880&lt;Barem!$N$26),H880/1500,IF(AND(H880&gt;=3000,I880&lt;Barem!$N$27),H880/1500,0))))))))</f>
        <v>0.67666666666666664</v>
      </c>
      <c r="R880" s="19">
        <f>IF(D880&gt;21,VLOOKUP(D880,Barem!$S$1:$T$141,2,1),0)</f>
        <v>0.3</v>
      </c>
      <c r="S880" s="102">
        <f>IF(D880&lt;1,0,IF(B880="F",VLOOKUP(I880,Barem!$W$2:$Y$13,2,1),VLOOKUP(I880,Barem!$W$14:$Y$25,2,1)))</f>
        <v>0</v>
      </c>
      <c r="T880" s="19">
        <f>VLOOKUP(A880,Participanti!A:C,3,0)</f>
        <v>0</v>
      </c>
      <c r="U880" s="17">
        <f t="shared" si="154"/>
        <v>2.9766666666666666</v>
      </c>
      <c r="V880" s="49"/>
      <c r="W880" s="146"/>
      <c r="X880" s="104">
        <f t="shared" si="155"/>
        <v>5</v>
      </c>
      <c r="Y880" s="63">
        <f t="shared" si="156"/>
        <v>1</v>
      </c>
      <c r="Z880" s="103" t="str">
        <f>VLOOKUP(A880,Participanti!A:E,5,0)</f>
        <v>Silver</v>
      </c>
    </row>
    <row r="881" spans="1:26" x14ac:dyDescent="0.2">
      <c r="A881" s="42"/>
      <c r="B881" s="1" t="e">
        <f>VLOOKUP(A881,Participanti!A:B,2,0)</f>
        <v>#N/A</v>
      </c>
      <c r="C881" s="61">
        <v>15</v>
      </c>
      <c r="D881" s="43"/>
      <c r="E881" s="44"/>
      <c r="F881" s="44"/>
      <c r="G881" s="59" t="e">
        <f t="shared" si="151"/>
        <v>#DIV/0!</v>
      </c>
      <c r="H881" s="45"/>
      <c r="I881" s="11" t="e">
        <f t="shared" si="152"/>
        <v>#DIV/0!</v>
      </c>
      <c r="J881" s="31" t="e">
        <f t="shared" si="153"/>
        <v>#N/A</v>
      </c>
      <c r="K881" s="31" t="e">
        <f>IF(J881=0,0,IF(B881="F",VLOOKUP(I881,Barem!$G$2:$H$16,2,1),VLOOKUP(I881,Barem!$G$17:$H$31,2,1)))</f>
        <v>#N/A</v>
      </c>
      <c r="L881" s="43"/>
      <c r="M881" s="93" t="str">
        <f>VLOOKUP(C881,Barem!K:Q,7,0)</f>
        <v>V</v>
      </c>
      <c r="N881" s="10">
        <f t="shared" si="157"/>
        <v>0.25</v>
      </c>
      <c r="O881" s="10">
        <f t="shared" si="157"/>
        <v>0.5</v>
      </c>
      <c r="P881" s="10">
        <f t="shared" si="157"/>
        <v>0.25</v>
      </c>
      <c r="Q881" s="33" t="e">
        <f>IF(B881="M",IF(AND(H881&gt;=200,H881&lt;500,I881&lt;Barem!$M$21),H881/1500,IF(AND(H881&gt;=500,H881&lt;750,I881&lt;Barem!$M$22),H881/1500,IF(AND(H881&gt;=750,H881&lt;1000,I881&lt;Barem!$M$23),H881/1500,IF(AND(H881&gt;=1000,H881&lt;1500,I881&lt;Barem!$M$24),H881/1500,IF(AND(H881&gt;=1500,H881&lt;2000,I881&lt;Barem!$M$25),H881/1500,IF(AND(H881&gt;=2000,H881&lt;3000,I881&lt;Barem!$M$26),H881/1500,IF(AND(H881&gt;=3000,I881&lt;Barem!$M$27),H881/1500,0))))))),IF(AND(H881&gt;=200,H881&lt;500,I881&lt;Barem!$N$21),H881/1500,IF(AND(H881&gt;=500,H881&lt;750,I881&lt;Barem!$N$22),H881/1500,IF(AND(H881&gt;=750,H881&lt;1000,I881&lt;Barem!$N$23),H881/1500,IF(AND(H881&gt;=1000,H881&lt;1500,I881&lt;Barem!$N$24),H881/1500,IF(AND(H881&gt;=1500,H881&lt;2000,I881&lt;Barem!$N$25),H881/1500,IF(AND(H881&gt;=2000,H881&lt;3000,I881&lt;Barem!$N$26),H881/1500,IF(AND(H881&gt;=3000,I881&lt;Barem!$N$27),H881/1500,0))))))))</f>
        <v>#N/A</v>
      </c>
      <c r="R881" s="19">
        <f>IF(D881&gt;21,VLOOKUP(D881,Barem!$S$1:$T$141,2,1),0)</f>
        <v>0</v>
      </c>
      <c r="S881" s="102">
        <f>IF(D881&lt;1,0,IF(B881="F",VLOOKUP(I881,Barem!$W$2:$Y$13,2,1),VLOOKUP(I881,Barem!$W$14:$Y$25,2,1)))</f>
        <v>0</v>
      </c>
      <c r="T881" s="19" t="e">
        <f>VLOOKUP(A881,Participanti!A:C,3,0)</f>
        <v>#N/A</v>
      </c>
      <c r="U881" s="17" t="e">
        <f t="shared" si="154"/>
        <v>#N/A</v>
      </c>
      <c r="V881" s="49"/>
      <c r="W881" s="146"/>
      <c r="X881" s="104">
        <f t="shared" si="155"/>
        <v>0</v>
      </c>
      <c r="Y881" s="63">
        <f t="shared" si="156"/>
        <v>0</v>
      </c>
      <c r="Z881" s="103" t="e">
        <f>VLOOKUP(A881,Participanti!A:E,5,0)</f>
        <v>#N/A</v>
      </c>
    </row>
    <row r="882" spans="1:26" x14ac:dyDescent="0.2">
      <c r="A882" s="42"/>
      <c r="B882" s="1" t="e">
        <f>VLOOKUP(A882,Participanti!A:B,2,0)</f>
        <v>#N/A</v>
      </c>
      <c r="C882" s="61">
        <v>15</v>
      </c>
      <c r="D882" s="43"/>
      <c r="E882" s="44"/>
      <c r="F882" s="44"/>
      <c r="G882" s="59" t="e">
        <f t="shared" si="151"/>
        <v>#DIV/0!</v>
      </c>
      <c r="H882" s="45"/>
      <c r="I882" s="11" t="e">
        <f t="shared" si="152"/>
        <v>#DIV/0!</v>
      </c>
      <c r="J882" s="31" t="e">
        <f t="shared" si="153"/>
        <v>#N/A</v>
      </c>
      <c r="K882" s="31" t="e">
        <f>IF(J882=0,0,IF(B882="F",VLOOKUP(I882,Barem!$G$2:$H$16,2,1),VLOOKUP(I882,Barem!$G$17:$H$31,2,1)))</f>
        <v>#N/A</v>
      </c>
      <c r="L882" s="43"/>
      <c r="M882" s="93" t="str">
        <f>VLOOKUP(C882,Barem!K:Q,7,0)</f>
        <v>V</v>
      </c>
      <c r="N882" s="10">
        <f t="shared" si="157"/>
        <v>0.25</v>
      </c>
      <c r="O882" s="10">
        <f t="shared" si="157"/>
        <v>0.5</v>
      </c>
      <c r="P882" s="10">
        <f t="shared" si="157"/>
        <v>0.25</v>
      </c>
      <c r="Q882" s="33" t="e">
        <f>IF(B882="M",IF(AND(H882&gt;=200,H882&lt;500,I882&lt;Barem!$M$21),H882/1500,IF(AND(H882&gt;=500,H882&lt;750,I882&lt;Barem!$M$22),H882/1500,IF(AND(H882&gt;=750,H882&lt;1000,I882&lt;Barem!$M$23),H882/1500,IF(AND(H882&gt;=1000,H882&lt;1500,I882&lt;Barem!$M$24),H882/1500,IF(AND(H882&gt;=1500,H882&lt;2000,I882&lt;Barem!$M$25),H882/1500,IF(AND(H882&gt;=2000,H882&lt;3000,I882&lt;Barem!$M$26),H882/1500,IF(AND(H882&gt;=3000,I882&lt;Barem!$M$27),H882/1500,0))))))),IF(AND(H882&gt;=200,H882&lt;500,I882&lt;Barem!$N$21),H882/1500,IF(AND(H882&gt;=500,H882&lt;750,I882&lt;Barem!$N$22),H882/1500,IF(AND(H882&gt;=750,H882&lt;1000,I882&lt;Barem!$N$23),H882/1500,IF(AND(H882&gt;=1000,H882&lt;1500,I882&lt;Barem!$N$24),H882/1500,IF(AND(H882&gt;=1500,H882&lt;2000,I882&lt;Barem!$N$25),H882/1500,IF(AND(H882&gt;=2000,H882&lt;3000,I882&lt;Barem!$N$26),H882/1500,IF(AND(H882&gt;=3000,I882&lt;Barem!$N$27),H882/1500,0))))))))</f>
        <v>#N/A</v>
      </c>
      <c r="R882" s="19">
        <f>IF(D882&gt;21,VLOOKUP(D882,Barem!$S$1:$T$141,2,1),0)</f>
        <v>0</v>
      </c>
      <c r="S882" s="102">
        <f>IF(D882&lt;1,0,IF(B882="F",VLOOKUP(I882,Barem!$W$2:$Y$13,2,1),VLOOKUP(I882,Barem!$W$14:$Y$25,2,1)))</f>
        <v>0</v>
      </c>
      <c r="T882" s="19" t="e">
        <f>VLOOKUP(A882,Participanti!A:C,3,0)</f>
        <v>#N/A</v>
      </c>
      <c r="U882" s="17" t="e">
        <f t="shared" si="154"/>
        <v>#N/A</v>
      </c>
      <c r="V882" s="49"/>
      <c r="W882" s="146"/>
      <c r="X882" s="104">
        <f t="shared" si="155"/>
        <v>0</v>
      </c>
      <c r="Y882" s="63">
        <f t="shared" si="156"/>
        <v>0</v>
      </c>
      <c r="Z882" s="103" t="e">
        <f>VLOOKUP(A882,Participanti!A:E,5,0)</f>
        <v>#N/A</v>
      </c>
    </row>
    <row r="883" spans="1:26" x14ac:dyDescent="0.2">
      <c r="A883" s="42"/>
      <c r="B883" s="1" t="e">
        <f>VLOOKUP(A883,Participanti!A:B,2,0)</f>
        <v>#N/A</v>
      </c>
      <c r="C883" s="61">
        <v>15</v>
      </c>
      <c r="D883" s="43"/>
      <c r="E883" s="44"/>
      <c r="F883" s="44"/>
      <c r="G883" s="59" t="e">
        <f t="shared" ref="G883" si="158">AVERAGE(E883:F883)</f>
        <v>#DIV/0!</v>
      </c>
      <c r="H883" s="45"/>
      <c r="I883" s="11" t="e">
        <f t="shared" ref="I883" si="159">G883/D883</f>
        <v>#DIV/0!</v>
      </c>
      <c r="J883" s="31" t="e">
        <f t="shared" ref="J883" si="160">IF(B883="F",IF(D883&lt;2.5,0,IF(D883&gt;19.99,5,D883/4)),IF(D883&lt;3,0, IF(D883&gt;20.99,5,D883/4.2)))</f>
        <v>#N/A</v>
      </c>
      <c r="K883" s="31" t="e">
        <f>IF(J883=0,0,IF(B883="F",VLOOKUP(I883,Barem!$G$2:$H$16,2,1),VLOOKUP(I883,Barem!$G$17:$H$31,2,1)))</f>
        <v>#N/A</v>
      </c>
      <c r="L883" s="43"/>
      <c r="M883" s="93" t="str">
        <f>VLOOKUP(C883,Barem!K:Q,7,0)</f>
        <v>V</v>
      </c>
      <c r="N883" s="10">
        <f t="shared" si="157"/>
        <v>0.25</v>
      </c>
      <c r="O883" s="10">
        <f t="shared" si="157"/>
        <v>0.5</v>
      </c>
      <c r="P883" s="10">
        <f t="shared" si="157"/>
        <v>0.25</v>
      </c>
      <c r="Q883" s="33" t="e">
        <f>IF(B883="M",IF(AND(H883&gt;=200,H883&lt;500,I883&lt;Barem!$M$21),H883/1500,IF(AND(H883&gt;=500,H883&lt;750,I883&lt;Barem!$M$22),H883/1500,IF(AND(H883&gt;=750,H883&lt;1000,I883&lt;Barem!$M$23),H883/1500,IF(AND(H883&gt;=1000,H883&lt;1500,I883&lt;Barem!$M$24),H883/1500,IF(AND(H883&gt;=1500,H883&lt;2000,I883&lt;Barem!$M$25),H883/1500,IF(AND(H883&gt;=2000,H883&lt;3000,I883&lt;Barem!$M$26),H883/1500,IF(AND(H883&gt;=3000,I883&lt;Barem!$M$27),H883/1500,0))))))),IF(AND(H883&gt;=200,H883&lt;500,I883&lt;Barem!$N$21),H883/1500,IF(AND(H883&gt;=500,H883&lt;750,I883&lt;Barem!$N$22),H883/1500,IF(AND(H883&gt;=750,H883&lt;1000,I883&lt;Barem!$N$23),H883/1500,IF(AND(H883&gt;=1000,H883&lt;1500,I883&lt;Barem!$N$24),H883/1500,IF(AND(H883&gt;=1500,H883&lt;2000,I883&lt;Barem!$N$25),H883/1500,IF(AND(H883&gt;=2000,H883&lt;3000,I883&lt;Barem!$N$26),H883/1500,IF(AND(H883&gt;=3000,I883&lt;Barem!$N$27),H883/1500,0))))))))</f>
        <v>#N/A</v>
      </c>
      <c r="R883" s="19">
        <f>IF(D883&gt;21,VLOOKUP(D883,Barem!$S$1:$T$141,2,1),0)</f>
        <v>0</v>
      </c>
      <c r="S883" s="102">
        <f>IF(D883&lt;1,0,IF(B883="F",VLOOKUP(I883,Barem!$W$2:$Y$13,2,1),VLOOKUP(I883,Barem!$W$14:$Y$25,2,1)))</f>
        <v>0</v>
      </c>
      <c r="T883" s="19" t="e">
        <f>VLOOKUP(A883,Participanti!A:C,3,0)</f>
        <v>#N/A</v>
      </c>
      <c r="U883" s="17" t="e">
        <f t="shared" ref="U883" si="161">IF(H883&lt;0,0,J883*N883+K883*O883+L883*P883+Q883+R883+S883+T883)</f>
        <v>#N/A</v>
      </c>
      <c r="V883" s="49"/>
      <c r="W883" s="146"/>
      <c r="X883" s="104">
        <f t="shared" ref="X883" si="162">COUNTIFS(A:A,A883,M:M,M883)</f>
        <v>0</v>
      </c>
      <c r="Y883" s="63">
        <f t="shared" ref="Y883" si="163">COUNTIFS(A:A,A883,C:C,C883)</f>
        <v>0</v>
      </c>
      <c r="Z883" s="103" t="e">
        <f>VLOOKUP(A883,Participanti!A:E,5,0)</f>
        <v>#N/A</v>
      </c>
    </row>
  </sheetData>
  <autoFilter ref="A1:Z863" xr:uid="{00000000-0001-0000-0500-000000000000}"/>
  <sortState xmlns:xlrd2="http://schemas.microsoft.com/office/spreadsheetml/2017/richdata2" ref="A2:Z863">
    <sortCondition ref="A8:A863"/>
  </sortState>
  <phoneticPr fontId="19" type="noConversion"/>
  <conditionalFormatting sqref="X1:X1048576">
    <cfRule type="cellIs" dxfId="1" priority="2" operator="greaterThan">
      <formula>5</formula>
    </cfRule>
  </conditionalFormatting>
  <conditionalFormatting sqref="Y1:Y1048576">
    <cfRule type="cellIs" dxfId="0" priority="1" operator="greaterThan">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G114"/>
  <sheetViews>
    <sheetView zoomScale="115" zoomScaleNormal="115" workbookViewId="0">
      <selection activeCell="A13" sqref="A13"/>
    </sheetView>
  </sheetViews>
  <sheetFormatPr defaultColWidth="9.140625" defaultRowHeight="15" x14ac:dyDescent="0.25"/>
  <cols>
    <col min="1" max="1" width="168.42578125" style="167" customWidth="1"/>
    <col min="2" max="2" width="47.42578125" style="14" customWidth="1"/>
    <col min="3" max="3" width="9.140625" style="14"/>
    <col min="4" max="4" width="22.42578125" style="14" customWidth="1"/>
    <col min="5" max="5" width="42.28515625" style="14" customWidth="1"/>
    <col min="6" max="16384" width="9.140625" style="14"/>
  </cols>
  <sheetData>
    <row r="1" spans="1:1" x14ac:dyDescent="0.25">
      <c r="A1" s="163" t="s">
        <v>86</v>
      </c>
    </row>
    <row r="2" spans="1:1" x14ac:dyDescent="0.25">
      <c r="A2" s="164" t="s">
        <v>408</v>
      </c>
    </row>
    <row r="3" spans="1:1" x14ac:dyDescent="0.25">
      <c r="A3" s="165" t="s">
        <v>410</v>
      </c>
    </row>
    <row r="4" spans="1:1" ht="24" x14ac:dyDescent="0.25">
      <c r="A4" s="165" t="s">
        <v>409</v>
      </c>
    </row>
    <row r="5" spans="1:1" x14ac:dyDescent="0.25">
      <c r="A5" s="165" t="s">
        <v>412</v>
      </c>
    </row>
    <row r="6" spans="1:1" ht="48" x14ac:dyDescent="0.25">
      <c r="A6" s="165" t="s">
        <v>498</v>
      </c>
    </row>
    <row r="7" spans="1:1" x14ac:dyDescent="0.25">
      <c r="A7" s="165" t="s">
        <v>499</v>
      </c>
    </row>
    <row r="8" spans="1:1" x14ac:dyDescent="0.25">
      <c r="A8" s="165" t="s">
        <v>466</v>
      </c>
    </row>
    <row r="9" spans="1:1" x14ac:dyDescent="0.25">
      <c r="A9" s="165"/>
    </row>
    <row r="10" spans="1:1" x14ac:dyDescent="0.25">
      <c r="A10" s="164" t="s">
        <v>411</v>
      </c>
    </row>
    <row r="11" spans="1:1" ht="48" x14ac:dyDescent="0.25">
      <c r="A11" s="162" t="s">
        <v>514</v>
      </c>
    </row>
    <row r="12" spans="1:1" ht="24" x14ac:dyDescent="0.25">
      <c r="A12" s="162" t="s">
        <v>413</v>
      </c>
    </row>
    <row r="13" spans="1:1" ht="24" x14ac:dyDescent="0.25">
      <c r="A13" s="162" t="s">
        <v>500</v>
      </c>
    </row>
    <row r="14" spans="1:1" ht="24" x14ac:dyDescent="0.25">
      <c r="A14" s="162" t="s">
        <v>414</v>
      </c>
    </row>
    <row r="15" spans="1:1" ht="24" x14ac:dyDescent="0.25">
      <c r="A15" s="165" t="s">
        <v>87</v>
      </c>
    </row>
    <row r="16" spans="1:1" x14ac:dyDescent="0.25">
      <c r="A16" s="165" t="s">
        <v>88</v>
      </c>
    </row>
    <row r="17" spans="1:1" x14ac:dyDescent="0.25">
      <c r="A17" s="165" t="s">
        <v>419</v>
      </c>
    </row>
    <row r="18" spans="1:1" x14ac:dyDescent="0.25">
      <c r="A18" s="165"/>
    </row>
    <row r="19" spans="1:1" x14ac:dyDescent="0.25">
      <c r="A19" s="164" t="s">
        <v>415</v>
      </c>
    </row>
    <row r="20" spans="1:1" x14ac:dyDescent="0.25">
      <c r="A20" s="165" t="s">
        <v>416</v>
      </c>
    </row>
    <row r="21" spans="1:1" ht="36" x14ac:dyDescent="0.25">
      <c r="A21" s="165" t="s">
        <v>420</v>
      </c>
    </row>
    <row r="22" spans="1:1" ht="24" x14ac:dyDescent="0.25">
      <c r="A22" s="165" t="s">
        <v>421</v>
      </c>
    </row>
    <row r="23" spans="1:1" x14ac:dyDescent="0.25">
      <c r="A23" s="165" t="s">
        <v>422</v>
      </c>
    </row>
    <row r="24" spans="1:1" x14ac:dyDescent="0.25">
      <c r="A24" s="165" t="s">
        <v>89</v>
      </c>
    </row>
    <row r="25" spans="1:1" x14ac:dyDescent="0.25">
      <c r="A25" s="165" t="s">
        <v>417</v>
      </c>
    </row>
    <row r="26" spans="1:1" ht="36" x14ac:dyDescent="0.25">
      <c r="A26" s="165" t="s">
        <v>90</v>
      </c>
    </row>
    <row r="27" spans="1:1" ht="36" x14ac:dyDescent="0.25">
      <c r="A27" s="165" t="s">
        <v>418</v>
      </c>
    </row>
    <row r="28" spans="1:1" x14ac:dyDescent="0.25">
      <c r="A28" s="165" t="s">
        <v>423</v>
      </c>
    </row>
    <row r="29" spans="1:1" x14ac:dyDescent="0.25">
      <c r="A29" s="165"/>
    </row>
    <row r="30" spans="1:1" x14ac:dyDescent="0.25">
      <c r="A30" s="164" t="s">
        <v>424</v>
      </c>
    </row>
    <row r="31" spans="1:1" x14ac:dyDescent="0.25">
      <c r="A31" s="168" t="s">
        <v>93</v>
      </c>
    </row>
    <row r="32" spans="1:1" x14ac:dyDescent="0.25">
      <c r="A32" s="169" t="s">
        <v>94</v>
      </c>
    </row>
    <row r="33" spans="1:2" x14ac:dyDescent="0.25">
      <c r="A33" s="160" t="s">
        <v>508</v>
      </c>
      <c r="B33" s="23"/>
    </row>
    <row r="34" spans="1:2" x14ac:dyDescent="0.25">
      <c r="A34" s="160" t="s">
        <v>509</v>
      </c>
      <c r="B34" s="23"/>
    </row>
    <row r="35" spans="1:2" x14ac:dyDescent="0.25">
      <c r="A35" s="160" t="s">
        <v>510</v>
      </c>
      <c r="B35" s="23"/>
    </row>
    <row r="36" spans="1:2" x14ac:dyDescent="0.25">
      <c r="A36" s="170"/>
    </row>
    <row r="37" spans="1:2" x14ac:dyDescent="0.25">
      <c r="A37" s="169" t="s">
        <v>95</v>
      </c>
    </row>
    <row r="38" spans="1:2" x14ac:dyDescent="0.25">
      <c r="A38" s="160" t="s">
        <v>511</v>
      </c>
      <c r="B38" s="23"/>
    </row>
    <row r="39" spans="1:2" x14ac:dyDescent="0.25">
      <c r="A39" s="160" t="s">
        <v>512</v>
      </c>
      <c r="B39" s="23"/>
    </row>
    <row r="40" spans="1:2" x14ac:dyDescent="0.25">
      <c r="A40" s="160" t="s">
        <v>513</v>
      </c>
      <c r="B40" s="23"/>
    </row>
    <row r="41" spans="1:2" x14ac:dyDescent="0.25">
      <c r="A41" s="165"/>
      <c r="B41" s="23"/>
    </row>
    <row r="42" spans="1:2" x14ac:dyDescent="0.25">
      <c r="A42" s="163" t="s">
        <v>96</v>
      </c>
      <c r="B42" s="23"/>
    </row>
    <row r="43" spans="1:2" x14ac:dyDescent="0.25">
      <c r="A43" s="173" t="s">
        <v>506</v>
      </c>
      <c r="B43" s="23"/>
    </row>
    <row r="44" spans="1:2" x14ac:dyDescent="0.25">
      <c r="A44" s="173" t="s">
        <v>507</v>
      </c>
      <c r="B44" s="23"/>
    </row>
    <row r="45" spans="1:2" x14ac:dyDescent="0.25">
      <c r="A45" s="165"/>
      <c r="B45" s="23"/>
    </row>
    <row r="46" spans="1:2" x14ac:dyDescent="0.25">
      <c r="A46" s="165"/>
      <c r="B46" s="23"/>
    </row>
    <row r="47" spans="1:2" x14ac:dyDescent="0.25">
      <c r="A47" s="163" t="s">
        <v>97</v>
      </c>
      <c r="B47" s="23"/>
    </row>
    <row r="48" spans="1:2" x14ac:dyDescent="0.25">
      <c r="A48" s="165" t="s">
        <v>98</v>
      </c>
      <c r="B48" s="23"/>
    </row>
    <row r="49" spans="1:7" x14ac:dyDescent="0.25">
      <c r="A49" s="165"/>
      <c r="B49" s="23"/>
    </row>
    <row r="50" spans="1:7" x14ac:dyDescent="0.25">
      <c r="A50" s="165"/>
      <c r="B50" s="23"/>
    </row>
    <row r="51" spans="1:7" x14ac:dyDescent="0.25">
      <c r="A51" s="164" t="s">
        <v>425</v>
      </c>
      <c r="B51" s="23"/>
    </row>
    <row r="52" spans="1:7" ht="156" x14ac:dyDescent="0.25">
      <c r="A52" s="162" t="s">
        <v>501</v>
      </c>
      <c r="B52" s="162"/>
      <c r="C52" s="162"/>
      <c r="D52" s="162"/>
      <c r="E52" s="162"/>
    </row>
    <row r="53" spans="1:7" ht="24" x14ac:dyDescent="0.25">
      <c r="A53" s="165" t="s">
        <v>503</v>
      </c>
    </row>
    <row r="54" spans="1:7" ht="72" x14ac:dyDescent="0.25">
      <c r="A54" s="159" t="s">
        <v>502</v>
      </c>
      <c r="B54" s="159"/>
      <c r="C54" s="159"/>
      <c r="D54" s="159"/>
      <c r="E54" s="159"/>
    </row>
    <row r="55" spans="1:7" ht="36" x14ac:dyDescent="0.25">
      <c r="A55" s="165" t="s">
        <v>91</v>
      </c>
    </row>
    <row r="56" spans="1:7" x14ac:dyDescent="0.25">
      <c r="A56" s="165"/>
    </row>
    <row r="57" spans="1:7" ht="24" x14ac:dyDescent="0.25">
      <c r="A57" s="165" t="s">
        <v>92</v>
      </c>
    </row>
    <row r="58" spans="1:7" x14ac:dyDescent="0.25">
      <c r="A58" s="165"/>
      <c r="F58" s="81"/>
      <c r="G58" s="81"/>
    </row>
    <row r="59" spans="1:7" x14ac:dyDescent="0.25">
      <c r="A59" s="51" t="s">
        <v>504</v>
      </c>
      <c r="F59" s="81"/>
      <c r="G59" s="81"/>
    </row>
    <row r="60" spans="1:7" x14ac:dyDescent="0.25">
      <c r="A60" s="165" t="s">
        <v>467</v>
      </c>
      <c r="F60" s="81"/>
      <c r="G60" s="81"/>
    </row>
    <row r="61" spans="1:7" x14ac:dyDescent="0.25">
      <c r="A61" s="163"/>
      <c r="F61" s="81"/>
      <c r="G61" s="81"/>
    </row>
    <row r="62" spans="1:7" x14ac:dyDescent="0.25">
      <c r="A62" s="165"/>
      <c r="B62" s="23"/>
      <c r="C62" s="23"/>
    </row>
    <row r="63" spans="1:7" x14ac:dyDescent="0.25">
      <c r="A63" s="163" t="s">
        <v>99</v>
      </c>
    </row>
    <row r="64" spans="1:7" x14ac:dyDescent="0.25">
      <c r="A64" s="165" t="s">
        <v>100</v>
      </c>
    </row>
    <row r="65" spans="1:7" x14ac:dyDescent="0.25">
      <c r="A65" s="163" t="s">
        <v>101</v>
      </c>
    </row>
    <row r="66" spans="1:7" x14ac:dyDescent="0.25">
      <c r="A66" s="165" t="s">
        <v>102</v>
      </c>
    </row>
    <row r="67" spans="1:7" x14ac:dyDescent="0.25">
      <c r="A67" s="163" t="s">
        <v>103</v>
      </c>
    </row>
    <row r="68" spans="1:7" x14ac:dyDescent="0.25">
      <c r="A68" s="173" t="s">
        <v>505</v>
      </c>
    </row>
    <row r="69" spans="1:7" x14ac:dyDescent="0.25">
      <c r="A69" s="165"/>
    </row>
    <row r="70" spans="1:7" x14ac:dyDescent="0.25">
      <c r="A70" s="166"/>
      <c r="G70" s="23"/>
    </row>
    <row r="71" spans="1:7" x14ac:dyDescent="0.25">
      <c r="A71" s="165"/>
      <c r="G71" s="23"/>
    </row>
    <row r="72" spans="1:7" x14ac:dyDescent="0.25">
      <c r="A72" s="166"/>
      <c r="B72" s="107"/>
      <c r="G72" s="23"/>
    </row>
    <row r="73" spans="1:7" x14ac:dyDescent="0.25">
      <c r="A73" s="166"/>
      <c r="G73" s="23"/>
    </row>
    <row r="74" spans="1:7" x14ac:dyDescent="0.25">
      <c r="A74" s="163"/>
      <c r="B74" s="47"/>
      <c r="G74" s="23"/>
    </row>
    <row r="75" spans="1:7" x14ac:dyDescent="0.25">
      <c r="A75" s="166"/>
      <c r="G75" s="23"/>
    </row>
    <row r="76" spans="1:7" x14ac:dyDescent="0.25">
      <c r="A76" s="163"/>
      <c r="B76" s="47"/>
      <c r="G76" s="23"/>
    </row>
    <row r="77" spans="1:7" x14ac:dyDescent="0.25">
      <c r="A77" s="166"/>
      <c r="G77" s="23"/>
    </row>
    <row r="78" spans="1:7" x14ac:dyDescent="0.25">
      <c r="A78" s="163"/>
      <c r="B78" s="47"/>
      <c r="G78" s="23"/>
    </row>
    <row r="80" spans="1:7" x14ac:dyDescent="0.25">
      <c r="A80" s="163"/>
      <c r="B80" s="47"/>
    </row>
    <row r="82" spans="1:2" x14ac:dyDescent="0.25">
      <c r="A82" s="163"/>
      <c r="B82" s="47"/>
    </row>
    <row r="83" spans="1:2" x14ac:dyDescent="0.25">
      <c r="A83" s="163"/>
      <c r="B83" s="47"/>
    </row>
    <row r="84" spans="1:2" x14ac:dyDescent="0.25">
      <c r="A84" s="163"/>
      <c r="B84" s="47"/>
    </row>
    <row r="86" spans="1:2" x14ac:dyDescent="0.25">
      <c r="A86" s="163"/>
      <c r="B86" s="47"/>
    </row>
    <row r="88" spans="1:2" x14ac:dyDescent="0.25">
      <c r="A88" s="163"/>
      <c r="B88" s="47"/>
    </row>
    <row r="89" spans="1:2" x14ac:dyDescent="0.25">
      <c r="A89" s="163"/>
      <c r="B89" s="47"/>
    </row>
    <row r="90" spans="1:2" x14ac:dyDescent="0.25">
      <c r="A90" s="163"/>
      <c r="B90" s="47"/>
    </row>
    <row r="91" spans="1:2" x14ac:dyDescent="0.25">
      <c r="A91" s="163"/>
      <c r="B91" s="47"/>
    </row>
    <row r="92" spans="1:2" x14ac:dyDescent="0.25">
      <c r="A92" s="163"/>
      <c r="B92" s="47"/>
    </row>
    <row r="93" spans="1:2" x14ac:dyDescent="0.25">
      <c r="A93" s="163"/>
      <c r="B93" s="47"/>
    </row>
    <row r="94" spans="1:2" x14ac:dyDescent="0.25">
      <c r="A94" s="163"/>
      <c r="B94" s="47"/>
    </row>
    <row r="96" spans="1:2" x14ac:dyDescent="0.25">
      <c r="A96" s="163"/>
      <c r="B96" s="47"/>
    </row>
    <row r="98" spans="1:2" x14ac:dyDescent="0.25">
      <c r="A98" s="163"/>
      <c r="B98" s="47"/>
    </row>
    <row r="99" spans="1:2" x14ac:dyDescent="0.25">
      <c r="B99" s="47"/>
    </row>
    <row r="100" spans="1:2" x14ac:dyDescent="0.25">
      <c r="A100" s="163"/>
      <c r="B100" s="47"/>
    </row>
    <row r="101" spans="1:2" x14ac:dyDescent="0.25">
      <c r="A101" s="163"/>
      <c r="B101" s="47"/>
    </row>
    <row r="102" spans="1:2" x14ac:dyDescent="0.25">
      <c r="A102" s="163"/>
      <c r="B102" s="47"/>
    </row>
    <row r="103" spans="1:2" x14ac:dyDescent="0.25">
      <c r="A103" s="163"/>
      <c r="B103" s="47"/>
    </row>
    <row r="104" spans="1:2" x14ac:dyDescent="0.25">
      <c r="A104" s="163"/>
      <c r="B104" s="47"/>
    </row>
    <row r="105" spans="1:2" x14ac:dyDescent="0.25">
      <c r="B105" s="47"/>
    </row>
    <row r="106" spans="1:2" x14ac:dyDescent="0.25">
      <c r="A106" s="163"/>
      <c r="B106" s="47"/>
    </row>
    <row r="107" spans="1:2" x14ac:dyDescent="0.25">
      <c r="B107" s="47"/>
    </row>
    <row r="108" spans="1:2" x14ac:dyDescent="0.25">
      <c r="A108" s="163"/>
      <c r="B108" s="47"/>
    </row>
    <row r="109" spans="1:2" x14ac:dyDescent="0.25">
      <c r="B109" s="47"/>
    </row>
    <row r="110" spans="1:2" x14ac:dyDescent="0.25">
      <c r="A110" s="163"/>
      <c r="B110" s="47"/>
    </row>
    <row r="111" spans="1:2" x14ac:dyDescent="0.25">
      <c r="B111" s="47"/>
    </row>
    <row r="112" spans="1:2" x14ac:dyDescent="0.25">
      <c r="A112" s="163"/>
      <c r="B112" s="47"/>
    </row>
    <row r="113" spans="1:2" x14ac:dyDescent="0.25">
      <c r="B113" s="47"/>
    </row>
    <row r="114" spans="1:2" x14ac:dyDescent="0.25">
      <c r="A114" s="163"/>
      <c r="B114" s="47"/>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16"/>
  <sheetViews>
    <sheetView workbookViewId="0">
      <selection activeCell="B24" sqref="B24"/>
    </sheetView>
  </sheetViews>
  <sheetFormatPr defaultRowHeight="15" x14ac:dyDescent="0.25"/>
  <cols>
    <col min="1" max="1" width="23.7109375" bestFit="1" customWidth="1"/>
    <col min="3" max="3" width="32.5703125" bestFit="1" customWidth="1"/>
  </cols>
  <sheetData>
    <row r="2" spans="1:3" x14ac:dyDescent="0.25">
      <c r="A2" t="s">
        <v>104</v>
      </c>
      <c r="C2" s="60" t="s">
        <v>105</v>
      </c>
    </row>
    <row r="3" spans="1:3" x14ac:dyDescent="0.25">
      <c r="A3" t="s">
        <v>12</v>
      </c>
      <c r="C3" s="60" t="s">
        <v>106</v>
      </c>
    </row>
    <row r="4" spans="1:3" x14ac:dyDescent="0.25">
      <c r="A4" t="s">
        <v>107</v>
      </c>
      <c r="C4" s="60" t="s">
        <v>108</v>
      </c>
    </row>
    <row r="5" spans="1:3" x14ac:dyDescent="0.25">
      <c r="A5" t="s">
        <v>109</v>
      </c>
      <c r="C5" t="s">
        <v>110</v>
      </c>
    </row>
    <row r="6" spans="1:3" x14ac:dyDescent="0.25">
      <c r="A6" t="s">
        <v>111</v>
      </c>
      <c r="C6" t="s">
        <v>112</v>
      </c>
    </row>
    <row r="7" spans="1:3" x14ac:dyDescent="0.25">
      <c r="A7" t="s">
        <v>45</v>
      </c>
      <c r="C7" t="s">
        <v>113</v>
      </c>
    </row>
    <row r="8" spans="1:3" x14ac:dyDescent="0.25">
      <c r="A8" t="s">
        <v>114</v>
      </c>
      <c r="C8" t="s">
        <v>115</v>
      </c>
    </row>
    <row r="9" spans="1:3" x14ac:dyDescent="0.25">
      <c r="A9" t="s">
        <v>116</v>
      </c>
      <c r="C9" t="s">
        <v>117</v>
      </c>
    </row>
    <row r="10" spans="1:3" x14ac:dyDescent="0.25">
      <c r="A10" t="s">
        <v>118</v>
      </c>
      <c r="C10" t="s">
        <v>119</v>
      </c>
    </row>
    <row r="11" spans="1:3" x14ac:dyDescent="0.25">
      <c r="A11" t="s">
        <v>120</v>
      </c>
      <c r="C11" t="s">
        <v>121</v>
      </c>
    </row>
    <row r="12" spans="1:3" x14ac:dyDescent="0.25">
      <c r="A12" t="s">
        <v>122</v>
      </c>
      <c r="C12" t="s">
        <v>123</v>
      </c>
    </row>
    <row r="13" spans="1:3" x14ac:dyDescent="0.25">
      <c r="A13" t="s">
        <v>124</v>
      </c>
      <c r="C13" t="s">
        <v>125</v>
      </c>
    </row>
    <row r="14" spans="1:3" x14ac:dyDescent="0.25">
      <c r="A14" t="s">
        <v>31</v>
      </c>
      <c r="C14" t="s">
        <v>126</v>
      </c>
    </row>
    <row r="15" spans="1:3" x14ac:dyDescent="0.25">
      <c r="A15" t="s">
        <v>48</v>
      </c>
      <c r="C15" t="s">
        <v>127</v>
      </c>
    </row>
    <row r="16" spans="1:3" x14ac:dyDescent="0.25">
      <c r="A16" t="s">
        <v>128</v>
      </c>
      <c r="C16" t="s">
        <v>129</v>
      </c>
    </row>
  </sheetData>
  <hyperlinks>
    <hyperlink ref="A16" r:id="rId1" display="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xr:uid="{00000000-0004-0000-0200-000000000000}"/>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C86"/>
  <sheetViews>
    <sheetView workbookViewId="0">
      <selection activeCell="N18" sqref="N18"/>
    </sheetView>
  </sheetViews>
  <sheetFormatPr defaultColWidth="9.140625" defaultRowHeight="12" customHeight="1" x14ac:dyDescent="0.2"/>
  <cols>
    <col min="1" max="1" width="17.140625" style="1" customWidth="1"/>
    <col min="2" max="4" width="9.140625" style="1"/>
    <col min="5" max="5" width="9.28515625" style="1" customWidth="1"/>
    <col min="6" max="6" width="9.140625" style="1"/>
    <col min="7" max="7" width="9.42578125" style="1" bestFit="1" customWidth="1"/>
    <col min="8" max="9" width="9.140625" style="1"/>
    <col min="10" max="10" width="10" style="1" bestFit="1" customWidth="1"/>
    <col min="11" max="11" width="7.140625" style="1" bestFit="1" customWidth="1"/>
    <col min="12" max="12" width="27.140625" style="1" customWidth="1"/>
    <col min="13" max="13" width="11.85546875" style="1" customWidth="1"/>
    <col min="14" max="16" width="9.140625" style="1" customWidth="1"/>
    <col min="17" max="17" width="6.28515625" style="1" customWidth="1"/>
    <col min="18" max="18" width="2.42578125" style="1" customWidth="1"/>
    <col min="19" max="19" width="9.140625" style="1"/>
    <col min="20" max="20" width="9.140625" style="75"/>
    <col min="21" max="21" width="1.7109375" style="1" customWidth="1"/>
    <col min="22" max="22" width="6.28515625" style="1" customWidth="1"/>
    <col min="23" max="23" width="9.140625" style="1"/>
    <col min="24" max="24" width="9.140625" style="75"/>
    <col min="25" max="25" width="9.140625" style="1"/>
    <col min="26" max="26" width="1.7109375" style="1" customWidth="1"/>
    <col min="27" max="16384" width="9.140625" style="1"/>
  </cols>
  <sheetData>
    <row r="1" spans="1:29" ht="24" customHeight="1" x14ac:dyDescent="0.2">
      <c r="A1" s="15" t="s">
        <v>65</v>
      </c>
      <c r="B1" s="2" t="s">
        <v>66</v>
      </c>
      <c r="C1" s="3" t="s">
        <v>67</v>
      </c>
      <c r="D1" s="2" t="s">
        <v>68</v>
      </c>
      <c r="E1" s="4"/>
      <c r="F1" s="16" t="s">
        <v>69</v>
      </c>
      <c r="G1" s="6" t="s">
        <v>66</v>
      </c>
      <c r="H1" s="5" t="s">
        <v>70</v>
      </c>
      <c r="I1" s="6" t="s">
        <v>68</v>
      </c>
      <c r="J1" s="4"/>
      <c r="K1" s="13" t="s">
        <v>71</v>
      </c>
      <c r="L1" s="13" t="s">
        <v>72</v>
      </c>
      <c r="M1" s="13" t="s">
        <v>73</v>
      </c>
      <c r="N1" s="24" t="s">
        <v>82</v>
      </c>
      <c r="O1" s="24" t="s">
        <v>83</v>
      </c>
      <c r="P1" s="24" t="s">
        <v>80</v>
      </c>
      <c r="Q1" s="24" t="s">
        <v>76</v>
      </c>
      <c r="S1" s="2" t="s">
        <v>427</v>
      </c>
      <c r="T1" s="74" t="s">
        <v>77</v>
      </c>
      <c r="V1" s="16" t="s">
        <v>78</v>
      </c>
      <c r="W1" s="6" t="s">
        <v>66</v>
      </c>
      <c r="X1" s="76" t="s">
        <v>70</v>
      </c>
      <c r="Y1" s="6" t="s">
        <v>68</v>
      </c>
    </row>
    <row r="2" spans="1:29" ht="12" customHeight="1" x14ac:dyDescent="0.2">
      <c r="A2" s="7" t="s">
        <v>79</v>
      </c>
      <c r="B2" s="70">
        <v>0</v>
      </c>
      <c r="C2" s="70">
        <v>0</v>
      </c>
      <c r="D2" s="70">
        <v>2.4900000000000002</v>
      </c>
      <c r="E2" s="4"/>
      <c r="F2" s="116" t="s">
        <v>79</v>
      </c>
      <c r="G2" s="117">
        <v>1.1574074074074073E-5</v>
      </c>
      <c r="H2" s="120">
        <v>5</v>
      </c>
      <c r="I2" s="117">
        <v>3.1249999999999997E-3</v>
      </c>
      <c r="J2" s="4"/>
      <c r="K2" s="63">
        <v>1</v>
      </c>
      <c r="L2" s="4">
        <v>45670</v>
      </c>
      <c r="M2" s="4">
        <f>L2+6</f>
        <v>45676</v>
      </c>
      <c r="N2" s="110">
        <f>IF($Q2=N$1,0.5,0.25)</f>
        <v>0.5</v>
      </c>
      <c r="O2" s="110">
        <f t="shared" ref="O2:P16" si="0">IF($Q2=O$1,0.5,0.25)</f>
        <v>0.25</v>
      </c>
      <c r="P2" s="110">
        <f t="shared" si="0"/>
        <v>0.25</v>
      </c>
      <c r="Q2" s="110" t="s">
        <v>82</v>
      </c>
      <c r="S2" s="77">
        <v>0</v>
      </c>
      <c r="T2" s="70">
        <v>0</v>
      </c>
      <c r="V2" s="8" t="s">
        <v>79</v>
      </c>
      <c r="W2" s="9">
        <v>2.0833333333333333E-3</v>
      </c>
      <c r="X2" s="72">
        <v>9.8999999999999986</v>
      </c>
      <c r="Y2" s="9">
        <v>2.5519675925925927E-3</v>
      </c>
      <c r="AC2" s="47"/>
    </row>
    <row r="3" spans="1:29" ht="12" customHeight="1" x14ac:dyDescent="0.2">
      <c r="A3" s="7" t="s">
        <v>79</v>
      </c>
      <c r="B3" s="70">
        <v>2.5</v>
      </c>
      <c r="C3" s="70" t="s">
        <v>81</v>
      </c>
      <c r="D3" s="70">
        <v>20</v>
      </c>
      <c r="E3" s="4"/>
      <c r="F3" s="116" t="s">
        <v>79</v>
      </c>
      <c r="G3" s="117">
        <v>3.1365740740740742E-3</v>
      </c>
      <c r="H3" s="120">
        <v>4.75</v>
      </c>
      <c r="I3" s="117">
        <v>3.2986111111111111E-3</v>
      </c>
      <c r="J3" s="4"/>
      <c r="K3" s="63">
        <v>2</v>
      </c>
      <c r="L3" s="4">
        <f>L2+7</f>
        <v>45677</v>
      </c>
      <c r="M3" s="4">
        <f>M2+7</f>
        <v>45683</v>
      </c>
      <c r="N3" s="110">
        <f t="shared" ref="N3:N16" si="1">IF($Q3=N$1,0.5,0.25)</f>
        <v>0.25</v>
      </c>
      <c r="O3" s="110">
        <f t="shared" si="0"/>
        <v>0.5</v>
      </c>
      <c r="P3" s="110">
        <f t="shared" si="0"/>
        <v>0.25</v>
      </c>
      <c r="Q3" s="110" t="s">
        <v>83</v>
      </c>
      <c r="S3" s="77">
        <v>23</v>
      </c>
      <c r="T3" s="70">
        <v>0.1</v>
      </c>
      <c r="V3" s="8" t="s">
        <v>79</v>
      </c>
      <c r="W3" s="9">
        <v>2.5520833333333333E-3</v>
      </c>
      <c r="X3" s="72">
        <v>8.25</v>
      </c>
      <c r="Y3" s="9">
        <v>2.6145833333333333E-3</v>
      </c>
      <c r="AC3" s="47"/>
    </row>
    <row r="4" spans="1:29" ht="12" customHeight="1" x14ac:dyDescent="0.2">
      <c r="A4" s="50" t="s">
        <v>79</v>
      </c>
      <c r="B4" s="71">
        <v>20</v>
      </c>
      <c r="C4" s="71">
        <v>5</v>
      </c>
      <c r="D4" s="71"/>
      <c r="E4" s="4"/>
      <c r="F4" s="116" t="s">
        <v>79</v>
      </c>
      <c r="G4" s="117">
        <v>3.3101851851851851E-3</v>
      </c>
      <c r="H4" s="120">
        <v>4.5</v>
      </c>
      <c r="I4" s="117">
        <v>3.472222222222222E-3</v>
      </c>
      <c r="J4" s="4"/>
      <c r="K4" s="63">
        <v>3</v>
      </c>
      <c r="L4" s="4">
        <f t="shared" ref="L4:L16" si="2">L3+7</f>
        <v>45684</v>
      </c>
      <c r="M4" s="4">
        <f t="shared" ref="M4:M16" si="3">M3+7</f>
        <v>45690</v>
      </c>
      <c r="N4" s="110">
        <f t="shared" si="1"/>
        <v>0.25</v>
      </c>
      <c r="O4" s="110">
        <f t="shared" si="0"/>
        <v>0.25</v>
      </c>
      <c r="P4" s="110">
        <f t="shared" si="0"/>
        <v>0.5</v>
      </c>
      <c r="Q4" s="110" t="s">
        <v>80</v>
      </c>
      <c r="S4" s="77">
        <f>S3+2</f>
        <v>25</v>
      </c>
      <c r="T4" s="70">
        <v>0.2</v>
      </c>
      <c r="V4" s="8" t="s">
        <v>79</v>
      </c>
      <c r="W4" s="9">
        <v>2.6100694444444444E-3</v>
      </c>
      <c r="X4" s="72">
        <v>6.75</v>
      </c>
      <c r="Y4" s="9">
        <v>2.6677083333333331E-3</v>
      </c>
      <c r="AC4" s="47"/>
    </row>
    <row r="5" spans="1:29" ht="12" customHeight="1" x14ac:dyDescent="0.2">
      <c r="A5" s="50" t="s">
        <v>84</v>
      </c>
      <c r="B5" s="71">
        <v>0</v>
      </c>
      <c r="C5" s="71">
        <v>0</v>
      </c>
      <c r="D5" s="71">
        <v>2.99</v>
      </c>
      <c r="E5" s="4"/>
      <c r="F5" s="116" t="s">
        <v>79</v>
      </c>
      <c r="G5" s="117">
        <v>3.483796296296296E-3</v>
      </c>
      <c r="H5" s="120">
        <v>4.25</v>
      </c>
      <c r="I5" s="117">
        <v>3.645833333333333E-3</v>
      </c>
      <c r="J5" s="4"/>
      <c r="K5" s="63">
        <v>4</v>
      </c>
      <c r="L5" s="4">
        <f t="shared" si="2"/>
        <v>45691</v>
      </c>
      <c r="M5" s="4">
        <f t="shared" si="3"/>
        <v>45697</v>
      </c>
      <c r="N5" s="110">
        <f t="shared" si="1"/>
        <v>0.5</v>
      </c>
      <c r="O5" s="110">
        <f t="shared" si="0"/>
        <v>0.25</v>
      </c>
      <c r="P5" s="110">
        <f t="shared" si="0"/>
        <v>0.25</v>
      </c>
      <c r="Q5" s="110" t="s">
        <v>82</v>
      </c>
      <c r="S5" s="77">
        <f>S4+2</f>
        <v>27</v>
      </c>
      <c r="T5" s="70">
        <v>0.3</v>
      </c>
      <c r="V5" s="8" t="s">
        <v>79</v>
      </c>
      <c r="W5" s="9">
        <v>2.6678240740740742E-3</v>
      </c>
      <c r="X5" s="72">
        <v>5.4</v>
      </c>
      <c r="Y5" s="9">
        <v>2.725578703703704E-3</v>
      </c>
      <c r="AC5" s="47"/>
    </row>
    <row r="6" spans="1:29" ht="12" customHeight="1" x14ac:dyDescent="0.2">
      <c r="A6" s="50" t="s">
        <v>84</v>
      </c>
      <c r="B6" s="71">
        <v>3</v>
      </c>
      <c r="C6" s="71" t="s">
        <v>85</v>
      </c>
      <c r="D6" s="71">
        <v>21</v>
      </c>
      <c r="E6" s="4"/>
      <c r="F6" s="116" t="s">
        <v>79</v>
      </c>
      <c r="G6" s="117">
        <v>3.6574074074074074E-3</v>
      </c>
      <c r="H6" s="120">
        <v>4</v>
      </c>
      <c r="I6" s="117">
        <v>3.8194444444444443E-3</v>
      </c>
      <c r="J6" s="4"/>
      <c r="K6" s="63">
        <v>5</v>
      </c>
      <c r="L6" s="4">
        <f t="shared" si="2"/>
        <v>45698</v>
      </c>
      <c r="M6" s="4">
        <f t="shared" si="3"/>
        <v>45704</v>
      </c>
      <c r="N6" s="110">
        <f t="shared" si="1"/>
        <v>0.25</v>
      </c>
      <c r="O6" s="110">
        <f t="shared" si="0"/>
        <v>0.5</v>
      </c>
      <c r="P6" s="110">
        <f t="shared" si="0"/>
        <v>0.25</v>
      </c>
      <c r="Q6" s="110" t="s">
        <v>83</v>
      </c>
      <c r="S6" s="77">
        <f t="shared" ref="S6:S41" si="4">S5+2</f>
        <v>29</v>
      </c>
      <c r="T6" s="70">
        <v>0.4</v>
      </c>
      <c r="V6" s="8" t="s">
        <v>79</v>
      </c>
      <c r="W6" s="9">
        <v>2.7256944444444442E-3</v>
      </c>
      <c r="X6" s="72">
        <v>4.1999999999999993</v>
      </c>
      <c r="Y6" s="9">
        <v>2.783449074074074E-3</v>
      </c>
      <c r="AC6" s="47"/>
    </row>
    <row r="7" spans="1:29" ht="12" customHeight="1" x14ac:dyDescent="0.2">
      <c r="A7" s="50" t="s">
        <v>84</v>
      </c>
      <c r="B7" s="71">
        <v>21</v>
      </c>
      <c r="C7" s="71">
        <v>5</v>
      </c>
      <c r="D7" s="71"/>
      <c r="E7" s="4"/>
      <c r="F7" s="116" t="s">
        <v>79</v>
      </c>
      <c r="G7" s="117">
        <v>3.8310185185185183E-3</v>
      </c>
      <c r="H7" s="120">
        <v>3.75</v>
      </c>
      <c r="I7" s="117">
        <v>3.9930555555555561E-3</v>
      </c>
      <c r="J7" s="4"/>
      <c r="K7" s="63">
        <v>6</v>
      </c>
      <c r="L7" s="4">
        <f t="shared" si="2"/>
        <v>45705</v>
      </c>
      <c r="M7" s="4">
        <f t="shared" si="3"/>
        <v>45711</v>
      </c>
      <c r="N7" s="110">
        <f t="shared" si="1"/>
        <v>0.25</v>
      </c>
      <c r="O7" s="110">
        <f t="shared" si="0"/>
        <v>0.25</v>
      </c>
      <c r="P7" s="110">
        <f t="shared" si="0"/>
        <v>0.5</v>
      </c>
      <c r="Q7" s="110" t="s">
        <v>80</v>
      </c>
      <c r="S7" s="77">
        <f t="shared" si="4"/>
        <v>31</v>
      </c>
      <c r="T7" s="70">
        <v>0.5</v>
      </c>
      <c r="V7" s="8" t="s">
        <v>79</v>
      </c>
      <c r="W7" s="9">
        <v>2.7836805555555553E-3</v>
      </c>
      <c r="X7" s="72">
        <v>3.1500000000000004</v>
      </c>
      <c r="Y7" s="9">
        <v>2.8413194444444445E-3</v>
      </c>
      <c r="AC7" s="47"/>
    </row>
    <row r="8" spans="1:29" s="47" customFormat="1" ht="12" customHeight="1" x14ac:dyDescent="0.2">
      <c r="A8" s="4"/>
      <c r="B8" s="4"/>
      <c r="C8" s="4"/>
      <c r="D8" s="4"/>
      <c r="E8" s="51"/>
      <c r="F8" s="118" t="s">
        <v>79</v>
      </c>
      <c r="G8" s="119">
        <v>4.0046296296296297E-3</v>
      </c>
      <c r="H8" s="171">
        <v>3.5</v>
      </c>
      <c r="I8" s="119">
        <v>4.1666666666666666E-3</v>
      </c>
      <c r="J8" s="51"/>
      <c r="K8" s="63">
        <v>7</v>
      </c>
      <c r="L8" s="4">
        <f t="shared" si="2"/>
        <v>45712</v>
      </c>
      <c r="M8" s="4">
        <f t="shared" si="3"/>
        <v>45718</v>
      </c>
      <c r="N8" s="110">
        <f t="shared" si="1"/>
        <v>0.5</v>
      </c>
      <c r="O8" s="110">
        <f t="shared" si="0"/>
        <v>0.25</v>
      </c>
      <c r="P8" s="110">
        <f t="shared" si="0"/>
        <v>0.25</v>
      </c>
      <c r="Q8" s="110" t="s">
        <v>82</v>
      </c>
      <c r="S8" s="78">
        <f t="shared" si="4"/>
        <v>33</v>
      </c>
      <c r="T8" s="71">
        <v>0.6</v>
      </c>
      <c r="V8" s="52" t="s">
        <v>79</v>
      </c>
      <c r="W8" s="53">
        <v>2.8415509259259262E-3</v>
      </c>
      <c r="X8" s="73">
        <v>2.25</v>
      </c>
      <c r="Y8" s="53">
        <v>2.8991898148148145E-3</v>
      </c>
    </row>
    <row r="9" spans="1:29" s="47" customFormat="1" ht="12" customHeight="1" x14ac:dyDescent="0.2">
      <c r="A9" s="4"/>
      <c r="B9" s="4"/>
      <c r="C9" s="4"/>
      <c r="D9" s="4"/>
      <c r="E9" s="51"/>
      <c r="F9" s="116" t="s">
        <v>79</v>
      </c>
      <c r="G9" s="117">
        <v>4.1782407407407402E-3</v>
      </c>
      <c r="H9" s="120">
        <v>3.25</v>
      </c>
      <c r="I9" s="117">
        <v>4.3402777777777797E-3</v>
      </c>
      <c r="J9" s="51"/>
      <c r="K9" s="63">
        <v>8</v>
      </c>
      <c r="L9" s="4">
        <f t="shared" si="2"/>
        <v>45719</v>
      </c>
      <c r="M9" s="4">
        <f t="shared" si="3"/>
        <v>45725</v>
      </c>
      <c r="N9" s="110">
        <f t="shared" si="1"/>
        <v>0.25</v>
      </c>
      <c r="O9" s="110">
        <f t="shared" si="0"/>
        <v>0.5</v>
      </c>
      <c r="P9" s="110">
        <f t="shared" si="0"/>
        <v>0.25</v>
      </c>
      <c r="Q9" s="110" t="s">
        <v>83</v>
      </c>
      <c r="S9" s="78">
        <f t="shared" si="4"/>
        <v>35</v>
      </c>
      <c r="T9" s="71">
        <v>0.7</v>
      </c>
      <c r="V9" s="52" t="s">
        <v>79</v>
      </c>
      <c r="W9" s="53">
        <v>2.8994212962962962E-3</v>
      </c>
      <c r="X9" s="73">
        <v>1.4999999999999998</v>
      </c>
      <c r="Y9" s="53">
        <v>2.9570601851851854E-3</v>
      </c>
    </row>
    <row r="10" spans="1:29" s="47" customFormat="1" ht="12" customHeight="1" x14ac:dyDescent="0.2">
      <c r="A10" s="4"/>
      <c r="B10" s="4"/>
      <c r="C10" s="55"/>
      <c r="D10" s="4"/>
      <c r="E10" s="51"/>
      <c r="F10" s="116" t="s">
        <v>79</v>
      </c>
      <c r="G10" s="117">
        <v>4.3518518518518498E-3</v>
      </c>
      <c r="H10" s="120">
        <v>3</v>
      </c>
      <c r="I10" s="117">
        <v>4.5138888888888902E-3</v>
      </c>
      <c r="J10" s="51"/>
      <c r="K10" s="63">
        <v>9</v>
      </c>
      <c r="L10" s="4">
        <f t="shared" si="2"/>
        <v>45726</v>
      </c>
      <c r="M10" s="4">
        <f t="shared" si="3"/>
        <v>45732</v>
      </c>
      <c r="N10" s="110">
        <f t="shared" si="1"/>
        <v>0.25</v>
      </c>
      <c r="O10" s="110">
        <f t="shared" si="0"/>
        <v>0.25</v>
      </c>
      <c r="P10" s="110">
        <f t="shared" si="0"/>
        <v>0.5</v>
      </c>
      <c r="Q10" s="110" t="s">
        <v>80</v>
      </c>
      <c r="S10" s="78">
        <f t="shared" si="4"/>
        <v>37</v>
      </c>
      <c r="T10" s="71">
        <v>0.8</v>
      </c>
      <c r="V10" s="52" t="s">
        <v>79</v>
      </c>
      <c r="W10" s="53">
        <v>2.9572916666666667E-3</v>
      </c>
      <c r="X10" s="73">
        <v>0.89999999999999991</v>
      </c>
      <c r="Y10" s="53">
        <v>3.0149305555555554E-3</v>
      </c>
    </row>
    <row r="11" spans="1:29" s="47" customFormat="1" ht="12" customHeight="1" x14ac:dyDescent="0.2">
      <c r="A11" s="4"/>
      <c r="B11" s="54"/>
      <c r="C11" s="54"/>
      <c r="D11" s="56"/>
      <c r="E11" s="51"/>
      <c r="F11" s="116" t="s">
        <v>79</v>
      </c>
      <c r="G11" s="119">
        <v>4.5254629629629603E-3</v>
      </c>
      <c r="H11" s="120">
        <v>2.5</v>
      </c>
      <c r="I11" s="119">
        <v>4.6874999999999998E-3</v>
      </c>
      <c r="J11" s="51"/>
      <c r="K11" s="63">
        <v>10</v>
      </c>
      <c r="L11" s="4">
        <f t="shared" si="2"/>
        <v>45733</v>
      </c>
      <c r="M11" s="4">
        <f t="shared" si="3"/>
        <v>45739</v>
      </c>
      <c r="N11" s="110">
        <f t="shared" si="1"/>
        <v>0.5</v>
      </c>
      <c r="O11" s="110">
        <f t="shared" si="0"/>
        <v>0.25</v>
      </c>
      <c r="P11" s="110">
        <f t="shared" si="0"/>
        <v>0.25</v>
      </c>
      <c r="Q11" s="110" t="s">
        <v>82</v>
      </c>
      <c r="S11" s="78">
        <f t="shared" si="4"/>
        <v>39</v>
      </c>
      <c r="T11" s="71">
        <v>0.9</v>
      </c>
      <c r="V11" s="52" t="s">
        <v>79</v>
      </c>
      <c r="W11" s="53">
        <v>3.0151620370370371E-3</v>
      </c>
      <c r="X11" s="73">
        <v>0.45000000000000007</v>
      </c>
      <c r="Y11" s="53">
        <v>3.0728009259259254E-3</v>
      </c>
    </row>
    <row r="12" spans="1:29" s="47" customFormat="1" ht="12" customHeight="1" x14ac:dyDescent="0.2">
      <c r="A12" s="4"/>
      <c r="B12" s="54"/>
      <c r="C12" s="54"/>
      <c r="D12" s="56"/>
      <c r="E12" s="51"/>
      <c r="F12" s="116" t="s">
        <v>79</v>
      </c>
      <c r="G12" s="117">
        <v>4.6990740740740803E-3</v>
      </c>
      <c r="H12" s="120">
        <v>2</v>
      </c>
      <c r="I12" s="117">
        <v>4.8611111111111103E-3</v>
      </c>
      <c r="J12" s="51"/>
      <c r="K12" s="63">
        <v>11</v>
      </c>
      <c r="L12" s="4">
        <f t="shared" si="2"/>
        <v>45740</v>
      </c>
      <c r="M12" s="4">
        <f t="shared" si="3"/>
        <v>45746</v>
      </c>
      <c r="N12" s="110">
        <f t="shared" si="1"/>
        <v>0.25</v>
      </c>
      <c r="O12" s="110">
        <f t="shared" si="0"/>
        <v>0.5</v>
      </c>
      <c r="P12" s="110">
        <f t="shared" si="0"/>
        <v>0.25</v>
      </c>
      <c r="Q12" s="110" t="s">
        <v>83</v>
      </c>
      <c r="S12" s="78">
        <f t="shared" si="4"/>
        <v>41</v>
      </c>
      <c r="T12" s="71">
        <v>1</v>
      </c>
      <c r="V12" s="52" t="s">
        <v>79</v>
      </c>
      <c r="W12" s="53">
        <v>3.0730324074074076E-3</v>
      </c>
      <c r="X12" s="73">
        <v>0.15000000000000002</v>
      </c>
      <c r="Y12" s="53">
        <v>3.1306712962962963E-3</v>
      </c>
    </row>
    <row r="13" spans="1:29" s="47" customFormat="1" ht="12" customHeight="1" x14ac:dyDescent="0.2">
      <c r="A13" s="4"/>
      <c r="B13" s="54"/>
      <c r="C13" s="54"/>
      <c r="D13" s="56"/>
      <c r="E13" s="51"/>
      <c r="F13" s="116" t="s">
        <v>79</v>
      </c>
      <c r="G13" s="117">
        <v>4.87268518518519E-3</v>
      </c>
      <c r="H13" s="120">
        <v>1.5</v>
      </c>
      <c r="I13" s="117">
        <v>5.0347222222222199E-3</v>
      </c>
      <c r="J13" s="51"/>
      <c r="K13" s="63">
        <v>12</v>
      </c>
      <c r="L13" s="4">
        <f t="shared" si="2"/>
        <v>45747</v>
      </c>
      <c r="M13" s="4">
        <f t="shared" si="3"/>
        <v>45753</v>
      </c>
      <c r="N13" s="110">
        <f t="shared" si="1"/>
        <v>0.25</v>
      </c>
      <c r="O13" s="110">
        <f t="shared" si="0"/>
        <v>0.25</v>
      </c>
      <c r="P13" s="110">
        <f t="shared" si="0"/>
        <v>0.5</v>
      </c>
      <c r="Q13" s="110" t="s">
        <v>80</v>
      </c>
      <c r="S13" s="78">
        <f t="shared" si="4"/>
        <v>43</v>
      </c>
      <c r="T13" s="71">
        <v>1.1000000000000001</v>
      </c>
      <c r="V13" s="52" t="s">
        <v>79</v>
      </c>
      <c r="W13" s="53">
        <v>3.1309027777777776E-3</v>
      </c>
      <c r="X13" s="73">
        <v>0</v>
      </c>
      <c r="Y13" s="53"/>
    </row>
    <row r="14" spans="1:29" s="47" customFormat="1" ht="12" customHeight="1" x14ac:dyDescent="0.2">
      <c r="A14" s="4"/>
      <c r="B14" s="54"/>
      <c r="C14" s="54"/>
      <c r="D14" s="56"/>
      <c r="E14" s="51"/>
      <c r="F14" s="116" t="s">
        <v>79</v>
      </c>
      <c r="G14" s="119">
        <v>5.0462962962962996E-3</v>
      </c>
      <c r="H14" s="120">
        <v>1</v>
      </c>
      <c r="I14" s="119">
        <v>5.2083333333333296E-3</v>
      </c>
      <c r="J14" s="51"/>
      <c r="K14" s="63">
        <v>13</v>
      </c>
      <c r="L14" s="4">
        <f t="shared" si="2"/>
        <v>45754</v>
      </c>
      <c r="M14" s="4">
        <f t="shared" si="3"/>
        <v>45760</v>
      </c>
      <c r="N14" s="110">
        <f t="shared" si="1"/>
        <v>0.5</v>
      </c>
      <c r="O14" s="110">
        <f t="shared" si="0"/>
        <v>0.25</v>
      </c>
      <c r="P14" s="110">
        <f t="shared" si="0"/>
        <v>0.25</v>
      </c>
      <c r="Q14" s="110" t="s">
        <v>82</v>
      </c>
      <c r="S14" s="78">
        <f t="shared" si="4"/>
        <v>45</v>
      </c>
      <c r="T14" s="71">
        <v>1.2</v>
      </c>
      <c r="V14" s="52" t="s">
        <v>84</v>
      </c>
      <c r="W14" s="53">
        <v>1.736111111111111E-3</v>
      </c>
      <c r="X14" s="73">
        <v>9.8999999999999986</v>
      </c>
      <c r="Y14" s="53">
        <v>2.2047453703703704E-3</v>
      </c>
      <c r="AA14" s="1"/>
    </row>
    <row r="15" spans="1:29" s="47" customFormat="1" ht="12" customHeight="1" x14ac:dyDescent="0.2">
      <c r="A15" s="4"/>
      <c r="B15" s="54"/>
      <c r="C15" s="54"/>
      <c r="D15" s="56"/>
      <c r="E15" s="51"/>
      <c r="F15" s="116" t="s">
        <v>79</v>
      </c>
      <c r="G15" s="117">
        <v>5.2199074074074101E-3</v>
      </c>
      <c r="H15" s="120">
        <v>0.5</v>
      </c>
      <c r="I15" s="119">
        <v>6.2499999999999995E-3</v>
      </c>
      <c r="J15" s="51"/>
      <c r="K15" s="63">
        <v>14</v>
      </c>
      <c r="L15" s="4">
        <f t="shared" si="2"/>
        <v>45761</v>
      </c>
      <c r="M15" s="4">
        <f t="shared" si="3"/>
        <v>45767</v>
      </c>
      <c r="N15" s="110">
        <f t="shared" si="1"/>
        <v>0.25</v>
      </c>
      <c r="O15" s="110">
        <f t="shared" si="0"/>
        <v>0.5</v>
      </c>
      <c r="P15" s="110">
        <f t="shared" si="0"/>
        <v>0.25</v>
      </c>
      <c r="Q15" s="110" t="s">
        <v>83</v>
      </c>
      <c r="S15" s="78">
        <f t="shared" si="4"/>
        <v>47</v>
      </c>
      <c r="T15" s="71">
        <v>1.3</v>
      </c>
      <c r="V15" s="52" t="s">
        <v>84</v>
      </c>
      <c r="W15" s="53">
        <v>2.204861111111111E-3</v>
      </c>
      <c r="X15" s="73">
        <v>8.25</v>
      </c>
      <c r="Y15" s="53">
        <v>2.2626157407407408E-3</v>
      </c>
      <c r="AA15" s="1"/>
    </row>
    <row r="16" spans="1:29" ht="12" customHeight="1" x14ac:dyDescent="0.2">
      <c r="B16" s="54"/>
      <c r="C16" s="54"/>
      <c r="D16" s="56"/>
      <c r="E16" s="4"/>
      <c r="F16" s="116" t="s">
        <v>79</v>
      </c>
      <c r="G16" s="119">
        <v>6.2615740740740748E-3</v>
      </c>
      <c r="H16" s="120">
        <v>0</v>
      </c>
      <c r="I16" s="119"/>
      <c r="J16" s="4"/>
      <c r="K16" s="63">
        <v>15</v>
      </c>
      <c r="L16" s="4">
        <f t="shared" si="2"/>
        <v>45768</v>
      </c>
      <c r="M16" s="4">
        <f t="shared" si="3"/>
        <v>45774</v>
      </c>
      <c r="N16" s="110">
        <f t="shared" si="1"/>
        <v>0.25</v>
      </c>
      <c r="O16" s="110">
        <f t="shared" si="0"/>
        <v>0.25</v>
      </c>
      <c r="P16" s="110">
        <f t="shared" si="0"/>
        <v>0.5</v>
      </c>
      <c r="Q16" s="110" t="s">
        <v>80</v>
      </c>
      <c r="S16" s="77">
        <f t="shared" si="4"/>
        <v>49</v>
      </c>
      <c r="T16" s="70">
        <v>1.4</v>
      </c>
      <c r="V16" s="8" t="s">
        <v>84</v>
      </c>
      <c r="W16" s="9">
        <v>2.2627314814814815E-3</v>
      </c>
      <c r="X16" s="72">
        <v>6.75</v>
      </c>
      <c r="Y16" s="9">
        <v>2.3204861111111113E-3</v>
      </c>
      <c r="AC16" s="47"/>
    </row>
    <row r="17" spans="2:29" ht="12" customHeight="1" x14ac:dyDescent="0.2">
      <c r="B17" s="54"/>
      <c r="C17" s="54"/>
      <c r="D17" s="56"/>
      <c r="E17" s="4"/>
      <c r="F17" s="121" t="s">
        <v>84</v>
      </c>
      <c r="G17" s="122">
        <v>1.1574074074074073E-5</v>
      </c>
      <c r="H17" s="172">
        <v>5</v>
      </c>
      <c r="I17" s="122">
        <v>2.7777777777777779E-3</v>
      </c>
      <c r="J17" s="4"/>
      <c r="K17" s="4"/>
      <c r="L17" s="4"/>
      <c r="M17" s="4"/>
      <c r="N17" s="10"/>
      <c r="O17" s="10"/>
      <c r="P17" s="10"/>
      <c r="Q17" s="10"/>
      <c r="S17" s="77">
        <f t="shared" si="4"/>
        <v>51</v>
      </c>
      <c r="T17" s="70">
        <v>1.5</v>
      </c>
      <c r="V17" s="8" t="s">
        <v>84</v>
      </c>
      <c r="W17" s="9">
        <v>2.3206018518518519E-3</v>
      </c>
      <c r="X17" s="72">
        <v>5.4</v>
      </c>
      <c r="Y17" s="9">
        <v>2.3783564814814817E-3</v>
      </c>
      <c r="AC17" s="47"/>
    </row>
    <row r="18" spans="2:29" ht="12" customHeight="1" x14ac:dyDescent="0.2">
      <c r="B18" s="54"/>
      <c r="C18" s="54"/>
      <c r="D18" s="56"/>
      <c r="E18" s="4"/>
      <c r="F18" s="121" t="s">
        <v>84</v>
      </c>
      <c r="G18" s="122">
        <v>2.7893518518518519E-3</v>
      </c>
      <c r="H18" s="172">
        <v>4.75</v>
      </c>
      <c r="I18" s="122">
        <v>2.9513888888888888E-3</v>
      </c>
      <c r="J18" s="4"/>
      <c r="K18" s="4"/>
      <c r="L18" s="4"/>
      <c r="M18" s="4"/>
      <c r="S18" s="77">
        <f t="shared" si="4"/>
        <v>53</v>
      </c>
      <c r="T18" s="70">
        <v>1.6</v>
      </c>
      <c r="V18" s="8" t="s">
        <v>84</v>
      </c>
      <c r="W18" s="9">
        <v>2.3784722222222224E-3</v>
      </c>
      <c r="X18" s="72">
        <v>4.1999999999999993</v>
      </c>
      <c r="Y18" s="9">
        <v>2.4362268518518522E-3</v>
      </c>
      <c r="AC18" s="47"/>
    </row>
    <row r="19" spans="2:29" ht="12" customHeight="1" x14ac:dyDescent="0.2">
      <c r="D19" s="4"/>
      <c r="E19" s="4"/>
      <c r="F19" s="121" t="s">
        <v>84</v>
      </c>
      <c r="G19" s="122">
        <v>2.9629629629629628E-3</v>
      </c>
      <c r="H19" s="172">
        <v>4.5</v>
      </c>
      <c r="I19" s="122">
        <v>3.1249999999999997E-3</v>
      </c>
      <c r="J19" s="4"/>
      <c r="K19" s="4"/>
      <c r="L19" s="4"/>
      <c r="M19" s="4"/>
      <c r="S19" s="77">
        <f t="shared" si="4"/>
        <v>55</v>
      </c>
      <c r="T19" s="70">
        <v>1.7</v>
      </c>
      <c r="V19" s="8" t="s">
        <v>84</v>
      </c>
      <c r="W19" s="9">
        <v>2.4363425925925928E-3</v>
      </c>
      <c r="X19" s="72">
        <v>3.1500000000000004</v>
      </c>
      <c r="Y19" s="9">
        <v>2.4940972222222222E-3</v>
      </c>
      <c r="AC19" s="47"/>
    </row>
    <row r="20" spans="2:29" ht="12" customHeight="1" x14ac:dyDescent="0.2">
      <c r="E20" s="4"/>
      <c r="F20" s="121" t="s">
        <v>84</v>
      </c>
      <c r="G20" s="122">
        <v>3.1365740740740742E-3</v>
      </c>
      <c r="H20" s="172">
        <v>4.25</v>
      </c>
      <c r="I20" s="122">
        <v>3.2986111111111111E-3</v>
      </c>
      <c r="J20" s="4"/>
      <c r="K20" s="4"/>
      <c r="M20" s="53" t="s">
        <v>84</v>
      </c>
      <c r="N20" s="53" t="s">
        <v>79</v>
      </c>
      <c r="S20" s="77">
        <f t="shared" si="4"/>
        <v>57</v>
      </c>
      <c r="T20" s="70">
        <v>1.8</v>
      </c>
      <c r="V20" s="8" t="s">
        <v>84</v>
      </c>
      <c r="W20" s="9">
        <v>2.4942129629629633E-3</v>
      </c>
      <c r="X20" s="72">
        <v>2.25</v>
      </c>
      <c r="Y20" s="9">
        <v>2.5519675925925927E-3</v>
      </c>
      <c r="AC20" s="47"/>
    </row>
    <row r="21" spans="2:29" ht="12" customHeight="1" x14ac:dyDescent="0.2">
      <c r="E21" s="4"/>
      <c r="F21" s="123" t="s">
        <v>84</v>
      </c>
      <c r="G21" s="124">
        <v>3.3101851851851851E-3</v>
      </c>
      <c r="H21" s="125">
        <v>4</v>
      </c>
      <c r="I21" s="124">
        <v>3.472222222222222E-3</v>
      </c>
      <c r="J21" s="4"/>
      <c r="K21" s="4"/>
      <c r="L21" s="108" t="s">
        <v>401</v>
      </c>
      <c r="M21" s="122">
        <v>4.8611111111111112E-3</v>
      </c>
      <c r="N21" s="119">
        <v>5.5555555555555558E-3</v>
      </c>
      <c r="S21" s="77">
        <f t="shared" si="4"/>
        <v>59</v>
      </c>
      <c r="T21" s="70">
        <v>1.9</v>
      </c>
      <c r="V21" s="8" t="s">
        <v>84</v>
      </c>
      <c r="W21" s="9">
        <v>2.5520833333333333E-3</v>
      </c>
      <c r="X21" s="72">
        <v>1.4999999999999998</v>
      </c>
      <c r="Y21" s="9">
        <v>2.6098379629629631E-3</v>
      </c>
      <c r="AC21" s="47"/>
    </row>
    <row r="22" spans="2:29" ht="12.75" customHeight="1" x14ac:dyDescent="0.2">
      <c r="F22" s="123" t="s">
        <v>84</v>
      </c>
      <c r="G22" s="124">
        <v>3.483796296296296E-3</v>
      </c>
      <c r="H22" s="125">
        <v>3.75</v>
      </c>
      <c r="I22" s="124">
        <v>3.645833333333333E-3</v>
      </c>
      <c r="L22" s="92" t="s">
        <v>402</v>
      </c>
      <c r="M22" s="122">
        <v>5.5555555555555558E-3</v>
      </c>
      <c r="N22" s="119">
        <v>6.2500000000000003E-3</v>
      </c>
      <c r="S22" s="77">
        <f t="shared" si="4"/>
        <v>61</v>
      </c>
      <c r="T22" s="70">
        <v>2</v>
      </c>
      <c r="V22" s="8" t="s">
        <v>84</v>
      </c>
      <c r="W22" s="9">
        <v>2.6099537037037033E-3</v>
      </c>
      <c r="X22" s="72">
        <v>0.89999999999999991</v>
      </c>
      <c r="Y22" s="9">
        <v>2.6677083333333331E-3</v>
      </c>
      <c r="AC22" s="47"/>
    </row>
    <row r="23" spans="2:29" ht="12" customHeight="1" x14ac:dyDescent="0.2">
      <c r="F23" s="123" t="s">
        <v>84</v>
      </c>
      <c r="G23" s="124">
        <v>3.6574074074074074E-3</v>
      </c>
      <c r="H23" s="125">
        <v>3.5</v>
      </c>
      <c r="I23" s="124">
        <v>3.8194444444444443E-3</v>
      </c>
      <c r="L23" s="92" t="s">
        <v>403</v>
      </c>
      <c r="M23" s="122">
        <v>6.5972222222222222E-3</v>
      </c>
      <c r="N23" s="119">
        <v>7.2916666666666668E-3</v>
      </c>
      <c r="S23" s="77">
        <f t="shared" si="4"/>
        <v>63</v>
      </c>
      <c r="T23" s="70">
        <v>2.1</v>
      </c>
      <c r="V23" s="8" t="s">
        <v>84</v>
      </c>
      <c r="W23" s="9">
        <v>2.6678240740740742E-3</v>
      </c>
      <c r="X23" s="72">
        <v>0.45000000000000007</v>
      </c>
      <c r="Y23" s="9">
        <v>2.725578703703704E-3</v>
      </c>
      <c r="AC23" s="47"/>
    </row>
    <row r="24" spans="2:29" ht="12" customHeight="1" x14ac:dyDescent="0.2">
      <c r="F24" s="123" t="s">
        <v>84</v>
      </c>
      <c r="G24" s="124">
        <v>3.8310185185185183E-3</v>
      </c>
      <c r="H24" s="125">
        <v>3.25</v>
      </c>
      <c r="I24" s="124">
        <v>3.9930555555555596E-3</v>
      </c>
      <c r="L24" s="92" t="s">
        <v>404</v>
      </c>
      <c r="M24" s="122">
        <v>7.6388888888888886E-3</v>
      </c>
      <c r="N24" s="119">
        <v>8.3333333333333332E-3</v>
      </c>
      <c r="S24" s="77">
        <f t="shared" si="4"/>
        <v>65</v>
      </c>
      <c r="T24" s="70">
        <v>2.2000000000000002</v>
      </c>
      <c r="V24" s="8" t="s">
        <v>84</v>
      </c>
      <c r="W24" s="9">
        <v>2.7256944444444442E-3</v>
      </c>
      <c r="X24" s="72">
        <v>0.15000000000000002</v>
      </c>
      <c r="Y24" s="9">
        <v>2.783449074074074E-3</v>
      </c>
      <c r="AC24" s="47"/>
    </row>
    <row r="25" spans="2:29" ht="12" customHeight="1" x14ac:dyDescent="0.2">
      <c r="F25" s="123" t="s">
        <v>84</v>
      </c>
      <c r="G25" s="124">
        <v>4.0046296296296297E-3</v>
      </c>
      <c r="H25" s="125">
        <v>3</v>
      </c>
      <c r="I25" s="124">
        <v>4.1666666666666701E-3</v>
      </c>
      <c r="L25" s="92" t="s">
        <v>405</v>
      </c>
      <c r="M25" s="122">
        <v>9.0277777777777787E-3</v>
      </c>
      <c r="N25" s="119">
        <v>9.7222222222222224E-3</v>
      </c>
      <c r="S25" s="77">
        <f t="shared" si="4"/>
        <v>67</v>
      </c>
      <c r="T25" s="70">
        <v>2.2999999999999998</v>
      </c>
      <c r="V25" s="8" t="s">
        <v>84</v>
      </c>
      <c r="W25" s="9">
        <v>2.7835648148148151E-3</v>
      </c>
      <c r="X25" s="72">
        <v>0</v>
      </c>
      <c r="Y25" s="9"/>
    </row>
    <row r="26" spans="2:29" ht="12" customHeight="1" x14ac:dyDescent="0.2">
      <c r="F26" s="123" t="s">
        <v>84</v>
      </c>
      <c r="G26" s="124">
        <v>4.1782407407407402E-3</v>
      </c>
      <c r="H26" s="125">
        <v>2.5</v>
      </c>
      <c r="I26" s="124">
        <v>4.3402777777777797E-3</v>
      </c>
      <c r="L26" s="92" t="s">
        <v>406</v>
      </c>
      <c r="M26" s="122">
        <v>1.0416666666666666E-2</v>
      </c>
      <c r="N26" s="119">
        <v>1.111111111111111E-2</v>
      </c>
      <c r="S26" s="77">
        <f t="shared" si="4"/>
        <v>69</v>
      </c>
      <c r="T26" s="70">
        <v>2.4</v>
      </c>
    </row>
    <row r="27" spans="2:29" ht="12" customHeight="1" x14ac:dyDescent="0.2">
      <c r="F27" s="123" t="s">
        <v>84</v>
      </c>
      <c r="G27" s="124">
        <v>4.3518518518518498E-3</v>
      </c>
      <c r="H27" s="125">
        <v>2</v>
      </c>
      <c r="I27" s="124">
        <v>4.5138888888888902E-3</v>
      </c>
      <c r="L27" s="92" t="s">
        <v>407</v>
      </c>
      <c r="M27" s="122">
        <v>1.1805555555555555E-2</v>
      </c>
      <c r="N27" s="119">
        <v>1.2500000000000001E-2</v>
      </c>
      <c r="S27" s="77">
        <f t="shared" si="4"/>
        <v>71</v>
      </c>
      <c r="T27" s="70">
        <v>2.5</v>
      </c>
    </row>
    <row r="28" spans="2:29" ht="12" customHeight="1" x14ac:dyDescent="0.2">
      <c r="F28" s="123" t="s">
        <v>84</v>
      </c>
      <c r="G28" s="124">
        <v>4.5254629629629698E-3</v>
      </c>
      <c r="H28" s="125">
        <v>1.5</v>
      </c>
      <c r="I28" s="124">
        <v>4.6874999999999998E-3</v>
      </c>
      <c r="S28" s="77">
        <f t="shared" si="4"/>
        <v>73</v>
      </c>
      <c r="T28" s="70">
        <v>2.6</v>
      </c>
      <c r="W28" s="18"/>
      <c r="Y28" s="92"/>
    </row>
    <row r="29" spans="2:29" ht="12" customHeight="1" x14ac:dyDescent="0.2">
      <c r="F29" s="123" t="s">
        <v>84</v>
      </c>
      <c r="G29" s="124">
        <v>4.6990740740740699E-3</v>
      </c>
      <c r="H29" s="125">
        <v>1</v>
      </c>
      <c r="I29" s="124">
        <v>4.8611111111111103E-3</v>
      </c>
      <c r="S29" s="77">
        <f t="shared" si="4"/>
        <v>75</v>
      </c>
      <c r="T29" s="70">
        <v>2.7</v>
      </c>
      <c r="W29" s="18"/>
    </row>
    <row r="30" spans="2:29" ht="12" customHeight="1" x14ac:dyDescent="0.2">
      <c r="F30" s="123" t="s">
        <v>84</v>
      </c>
      <c r="G30" s="124">
        <v>4.8726851851851856E-3</v>
      </c>
      <c r="H30" s="125">
        <v>0.5</v>
      </c>
      <c r="I30" s="124">
        <v>5.5555555555555558E-3</v>
      </c>
      <c r="S30" s="77">
        <f t="shared" si="4"/>
        <v>77</v>
      </c>
      <c r="T30" s="70">
        <v>2.8</v>
      </c>
      <c r="W30" s="18"/>
    </row>
    <row r="31" spans="2:29" ht="12" customHeight="1" x14ac:dyDescent="0.2">
      <c r="F31" s="123" t="s">
        <v>84</v>
      </c>
      <c r="G31" s="124">
        <v>5.5671296296296302E-3</v>
      </c>
      <c r="H31" s="125">
        <v>0</v>
      </c>
      <c r="I31" s="126"/>
      <c r="S31" s="77">
        <f t="shared" si="4"/>
        <v>79</v>
      </c>
      <c r="T31" s="70">
        <v>2.9</v>
      </c>
      <c r="W31" s="18"/>
    </row>
    <row r="32" spans="2:29" ht="12" customHeight="1" x14ac:dyDescent="0.2">
      <c r="G32" s="57"/>
      <c r="I32" s="57"/>
      <c r="S32" s="77">
        <f t="shared" si="4"/>
        <v>81</v>
      </c>
      <c r="T32" s="70">
        <v>3</v>
      </c>
      <c r="W32" s="18"/>
    </row>
    <row r="33" spans="1:23" ht="12" customHeight="1" x14ac:dyDescent="0.2">
      <c r="G33" s="57"/>
      <c r="I33" s="57"/>
      <c r="S33" s="77">
        <f t="shared" si="4"/>
        <v>83</v>
      </c>
      <c r="T33" s="70">
        <v>3.1</v>
      </c>
      <c r="W33" s="18"/>
    </row>
    <row r="34" spans="1:23" ht="12" customHeight="1" x14ac:dyDescent="0.2">
      <c r="G34" s="57"/>
      <c r="I34" s="57"/>
      <c r="S34" s="77">
        <f t="shared" si="4"/>
        <v>85</v>
      </c>
      <c r="T34" s="70">
        <v>3.2</v>
      </c>
      <c r="W34" s="18"/>
    </row>
    <row r="35" spans="1:23" ht="12" customHeight="1" x14ac:dyDescent="0.2">
      <c r="G35" s="57"/>
      <c r="I35" s="57"/>
      <c r="S35" s="77">
        <f t="shared" si="4"/>
        <v>87</v>
      </c>
      <c r="T35" s="70">
        <v>3.3</v>
      </c>
      <c r="W35" s="18"/>
    </row>
    <row r="36" spans="1:23" ht="12" customHeight="1" x14ac:dyDescent="0.2">
      <c r="G36" s="57"/>
      <c r="I36" s="57"/>
      <c r="S36" s="77">
        <f t="shared" si="4"/>
        <v>89</v>
      </c>
      <c r="T36" s="70">
        <v>3.4</v>
      </c>
      <c r="W36" s="18"/>
    </row>
    <row r="37" spans="1:23" ht="12" customHeight="1" x14ac:dyDescent="0.2">
      <c r="G37" s="57"/>
      <c r="I37" s="57"/>
      <c r="S37" s="77">
        <f t="shared" si="4"/>
        <v>91</v>
      </c>
      <c r="T37" s="70">
        <v>3.5</v>
      </c>
      <c r="W37" s="18"/>
    </row>
    <row r="38" spans="1:23" ht="12" customHeight="1" x14ac:dyDescent="0.2">
      <c r="G38" s="57"/>
      <c r="I38" s="57"/>
      <c r="S38" s="77">
        <f t="shared" si="4"/>
        <v>93</v>
      </c>
      <c r="T38" s="70">
        <v>3.6</v>
      </c>
      <c r="W38" s="18"/>
    </row>
    <row r="39" spans="1:23" ht="12" customHeight="1" x14ac:dyDescent="0.2">
      <c r="G39" s="57"/>
      <c r="I39" s="57"/>
      <c r="S39" s="77">
        <f t="shared" si="4"/>
        <v>95</v>
      </c>
      <c r="T39" s="70">
        <v>3.7</v>
      </c>
      <c r="V39" s="20">
        <v>0</v>
      </c>
      <c r="W39" s="20">
        <v>0</v>
      </c>
    </row>
    <row r="40" spans="1:23" ht="12" customHeight="1" x14ac:dyDescent="0.2">
      <c r="A40" s="136" t="s">
        <v>430</v>
      </c>
      <c r="B40" s="137" t="s">
        <v>431</v>
      </c>
      <c r="C40" s="138" t="s">
        <v>432</v>
      </c>
      <c r="D40" s="138" t="s">
        <v>433</v>
      </c>
      <c r="E40" s="138" t="s">
        <v>434</v>
      </c>
      <c r="F40" s="138" t="s">
        <v>435</v>
      </c>
      <c r="G40" s="138" t="s">
        <v>436</v>
      </c>
      <c r="H40" s="138" t="s">
        <v>437</v>
      </c>
      <c r="I40" s="138" t="s">
        <v>438</v>
      </c>
      <c r="J40" s="138" t="s">
        <v>439</v>
      </c>
      <c r="K40" s="138" t="s">
        <v>440</v>
      </c>
      <c r="L40" s="138" t="s">
        <v>441</v>
      </c>
      <c r="S40" s="77">
        <f t="shared" si="4"/>
        <v>97</v>
      </c>
      <c r="T40" s="70">
        <v>3.8</v>
      </c>
      <c r="V40" s="20">
        <v>1</v>
      </c>
      <c r="W40" s="20">
        <v>0</v>
      </c>
    </row>
    <row r="41" spans="1:23" ht="12" customHeight="1" x14ac:dyDescent="0.25">
      <c r="A41" s="137" t="s">
        <v>442</v>
      </c>
      <c r="B41" s="137"/>
      <c r="C41" s="138"/>
      <c r="D41" s="138"/>
      <c r="E41" s="138"/>
      <c r="F41" s="138"/>
      <c r="G41" s="138"/>
      <c r="H41" s="138"/>
      <c r="I41" s="138"/>
      <c r="J41" s="138"/>
      <c r="K41" s="138"/>
      <c r="L41" s="139"/>
      <c r="S41" s="77">
        <f t="shared" si="4"/>
        <v>99</v>
      </c>
      <c r="T41" s="70">
        <v>3.9</v>
      </c>
      <c r="V41" s="20">
        <v>2</v>
      </c>
      <c r="W41" s="20">
        <v>0</v>
      </c>
    </row>
    <row r="42" spans="1:23" ht="12" customHeight="1" x14ac:dyDescent="0.2">
      <c r="A42" s="138" t="s">
        <v>443</v>
      </c>
      <c r="B42" s="138"/>
      <c r="C42" s="140">
        <v>0.29166666666666669</v>
      </c>
      <c r="D42" s="140">
        <v>0.3125</v>
      </c>
      <c r="E42" s="140">
        <v>0.33333333333333331</v>
      </c>
      <c r="F42" s="140">
        <v>0.35416666666666663</v>
      </c>
      <c r="G42" s="140">
        <v>0.37499999999999994</v>
      </c>
      <c r="H42" s="140">
        <v>0.39583333333333326</v>
      </c>
      <c r="I42" s="140">
        <v>0.41666666666666657</v>
      </c>
      <c r="J42" s="140">
        <v>0.4583333333333332</v>
      </c>
      <c r="K42" s="140">
        <v>0.47916666666666652</v>
      </c>
      <c r="L42" s="140">
        <v>0.49999999999999983</v>
      </c>
      <c r="S42" s="77">
        <v>103</v>
      </c>
      <c r="T42" s="70">
        <v>4</v>
      </c>
      <c r="V42" s="20">
        <v>3</v>
      </c>
      <c r="W42" s="20">
        <v>0</v>
      </c>
    </row>
    <row r="43" spans="1:23" ht="12" customHeight="1" x14ac:dyDescent="0.2">
      <c r="A43" s="138" t="s">
        <v>444</v>
      </c>
      <c r="B43" s="138"/>
      <c r="C43" s="141">
        <v>0.3125</v>
      </c>
      <c r="D43" s="140">
        <v>0.33333333333333331</v>
      </c>
      <c r="E43" s="140">
        <v>0.35416666666666663</v>
      </c>
      <c r="F43" s="140">
        <v>0.37499999999999994</v>
      </c>
      <c r="G43" s="140">
        <v>0.39583333333333326</v>
      </c>
      <c r="H43" s="140">
        <v>0.41666666666666657</v>
      </c>
      <c r="I43" s="140">
        <v>0.43749999999999989</v>
      </c>
      <c r="J43" s="140">
        <v>0.47916666666666652</v>
      </c>
      <c r="K43" s="140">
        <v>0.49999999999999983</v>
      </c>
      <c r="L43" s="140">
        <v>0.52083333333333315</v>
      </c>
      <c r="S43" s="77">
        <v>107</v>
      </c>
      <c r="T43" s="70">
        <v>4.0999999999999996</v>
      </c>
      <c r="V43" s="20">
        <v>4</v>
      </c>
      <c r="W43" s="20">
        <v>0</v>
      </c>
    </row>
    <row r="44" spans="1:23" ht="12" customHeight="1" x14ac:dyDescent="0.2">
      <c r="A44" s="142" t="s">
        <v>445</v>
      </c>
      <c r="B44" s="142"/>
      <c r="C44" s="141">
        <v>0.33333333333333331</v>
      </c>
      <c r="D44" s="140">
        <v>0.35416666666666663</v>
      </c>
      <c r="E44" s="140">
        <v>0.37499999999999994</v>
      </c>
      <c r="F44" s="140">
        <v>0.39583333333333326</v>
      </c>
      <c r="G44" s="140">
        <v>0.41666666666666657</v>
      </c>
      <c r="H44" s="140">
        <v>0.43749999999999989</v>
      </c>
      <c r="I44" s="140">
        <v>0.4583333333333332</v>
      </c>
      <c r="J44" s="140">
        <v>0.49999999999999983</v>
      </c>
      <c r="K44" s="140">
        <v>0.52083333333333315</v>
      </c>
      <c r="L44" s="140">
        <v>0.54166666666666652</v>
      </c>
      <c r="S44" s="77">
        <v>111</v>
      </c>
      <c r="T44" s="70">
        <v>4.2</v>
      </c>
      <c r="V44" s="20">
        <v>5</v>
      </c>
      <c r="W44" s="20">
        <v>0</v>
      </c>
    </row>
    <row r="45" spans="1:23" ht="12" customHeight="1" x14ac:dyDescent="0.2">
      <c r="A45" s="142" t="s">
        <v>446</v>
      </c>
      <c r="B45" s="142"/>
      <c r="C45" s="141">
        <v>0.35416666666666669</v>
      </c>
      <c r="D45" s="140">
        <v>0.375</v>
      </c>
      <c r="E45" s="140">
        <v>0.39583333333333331</v>
      </c>
      <c r="F45" s="140">
        <v>0.41666666666666663</v>
      </c>
      <c r="G45" s="140">
        <v>0.43749999999999994</v>
      </c>
      <c r="H45" s="140">
        <v>0.45833333333333326</v>
      </c>
      <c r="I45" s="140">
        <v>0.47916666666666657</v>
      </c>
      <c r="J45" s="140">
        <v>0.52083333333333326</v>
      </c>
      <c r="K45" s="140">
        <v>0.54166666666666652</v>
      </c>
      <c r="L45" s="140">
        <v>0.56249999999999978</v>
      </c>
      <c r="S45" s="77">
        <v>115</v>
      </c>
      <c r="T45" s="70">
        <v>4.3</v>
      </c>
      <c r="V45" s="20">
        <v>6</v>
      </c>
      <c r="W45" s="20">
        <v>1</v>
      </c>
    </row>
    <row r="46" spans="1:23" ht="12" customHeight="1" x14ac:dyDescent="0.2">
      <c r="A46" s="142" t="s">
        <v>447</v>
      </c>
      <c r="B46" s="142"/>
      <c r="C46" s="141">
        <v>0.375</v>
      </c>
      <c r="D46" s="140">
        <v>0.39583333333333331</v>
      </c>
      <c r="E46" s="140">
        <v>0.41666666666666663</v>
      </c>
      <c r="F46" s="140">
        <v>0.43749999999999994</v>
      </c>
      <c r="G46" s="140">
        <v>0.45833333333333326</v>
      </c>
      <c r="H46" s="140">
        <v>0.47916666666666657</v>
      </c>
      <c r="I46" s="140">
        <v>0.49999999999999989</v>
      </c>
      <c r="J46" s="140">
        <v>0.54166666666666652</v>
      </c>
      <c r="K46" s="140">
        <v>0.56249999999999978</v>
      </c>
      <c r="L46" s="140">
        <v>0.58333333333333304</v>
      </c>
      <c r="S46" s="77">
        <v>119</v>
      </c>
      <c r="T46" s="70">
        <v>4.4000000000000004</v>
      </c>
      <c r="V46" s="20">
        <v>7</v>
      </c>
      <c r="W46" s="20">
        <v>1</v>
      </c>
    </row>
    <row r="47" spans="1:23" ht="12" customHeight="1" x14ac:dyDescent="0.2">
      <c r="A47" s="142" t="s">
        <v>448</v>
      </c>
      <c r="B47" s="142"/>
      <c r="C47" s="141">
        <v>0.39583333333333331</v>
      </c>
      <c r="D47" s="140">
        <v>0.41666666666666663</v>
      </c>
      <c r="E47" s="140">
        <v>0.43749999999999994</v>
      </c>
      <c r="F47" s="140">
        <v>0.45833333333333326</v>
      </c>
      <c r="G47" s="140">
        <v>0.47916666666666657</v>
      </c>
      <c r="H47" s="140">
        <v>0.49999999999999989</v>
      </c>
      <c r="I47" s="140">
        <v>0.52083333333333326</v>
      </c>
      <c r="J47" s="140">
        <v>0.56249999999999978</v>
      </c>
      <c r="K47" s="140">
        <v>0.58333333333333304</v>
      </c>
      <c r="L47" s="140">
        <v>0.6041666666666663</v>
      </c>
      <c r="S47" s="77">
        <v>123</v>
      </c>
      <c r="T47" s="70">
        <v>4.5</v>
      </c>
      <c r="V47" s="20">
        <v>8</v>
      </c>
      <c r="W47" s="20">
        <v>2</v>
      </c>
    </row>
    <row r="48" spans="1:23" ht="12" customHeight="1" x14ac:dyDescent="0.2">
      <c r="A48" s="142" t="s">
        <v>449</v>
      </c>
      <c r="B48" s="142"/>
      <c r="C48" s="141">
        <v>0.41666666666666669</v>
      </c>
      <c r="D48" s="140">
        <v>0.4375</v>
      </c>
      <c r="E48" s="140">
        <v>0.45833333333333331</v>
      </c>
      <c r="F48" s="140">
        <v>0.47916666666666663</v>
      </c>
      <c r="G48" s="140">
        <v>0.49999999999999994</v>
      </c>
      <c r="H48" s="140">
        <v>0.52083333333333326</v>
      </c>
      <c r="I48" s="140">
        <v>0.54166666666666652</v>
      </c>
      <c r="J48" s="140">
        <v>0.58333333333333304</v>
      </c>
      <c r="K48" s="140">
        <v>0.6041666666666663</v>
      </c>
      <c r="L48" s="140">
        <v>0.62499999999999956</v>
      </c>
      <c r="S48" s="77">
        <v>127</v>
      </c>
      <c r="T48" s="70">
        <v>4.5999999999999996</v>
      </c>
      <c r="V48" s="20">
        <v>9</v>
      </c>
      <c r="W48" s="20">
        <v>2</v>
      </c>
    </row>
    <row r="49" spans="1:23" ht="12" customHeight="1" x14ac:dyDescent="0.2">
      <c r="A49" s="142" t="s">
        <v>450</v>
      </c>
      <c r="B49" s="142"/>
      <c r="C49" s="141">
        <v>0.45833333333333331</v>
      </c>
      <c r="D49" s="140">
        <v>0.47916666666666663</v>
      </c>
      <c r="E49" s="140">
        <v>0.49999999999999994</v>
      </c>
      <c r="F49" s="140">
        <v>0.52083333333333326</v>
      </c>
      <c r="G49" s="140">
        <v>0.54166666666666652</v>
      </c>
      <c r="H49" s="140">
        <v>0.56249999999999978</v>
      </c>
      <c r="I49" s="140">
        <v>0.58333333333333304</v>
      </c>
      <c r="J49" s="140">
        <v>0.62499999999999956</v>
      </c>
      <c r="K49" s="140">
        <v>0.64583333333333282</v>
      </c>
      <c r="L49" s="140">
        <v>0.66666666666666607</v>
      </c>
      <c r="S49" s="77">
        <v>131</v>
      </c>
      <c r="T49" s="70">
        <v>4.7</v>
      </c>
      <c r="V49" s="20">
        <v>10</v>
      </c>
      <c r="W49" s="20">
        <v>3</v>
      </c>
    </row>
    <row r="50" spans="1:23" ht="12" customHeight="1" x14ac:dyDescent="0.2">
      <c r="A50" s="142" t="s">
        <v>451</v>
      </c>
      <c r="B50" s="142"/>
      <c r="C50" s="141">
        <v>0.5</v>
      </c>
      <c r="D50" s="140">
        <v>0.52083333333333326</v>
      </c>
      <c r="E50" s="140">
        <v>0.54166666666666652</v>
      </c>
      <c r="F50" s="140">
        <v>0.56249999999999978</v>
      </c>
      <c r="G50" s="140">
        <v>0.58333333333333304</v>
      </c>
      <c r="H50" s="140">
        <v>0.6041666666666663</v>
      </c>
      <c r="I50" s="140">
        <v>0.62499999999999956</v>
      </c>
      <c r="J50" s="140">
        <v>0.66666666666666607</v>
      </c>
      <c r="K50" s="140">
        <v>0.68749999999999933</v>
      </c>
      <c r="L50" s="140">
        <v>0.70833333333333259</v>
      </c>
      <c r="S50" s="77">
        <v>135</v>
      </c>
      <c r="T50" s="70">
        <v>4.8</v>
      </c>
      <c r="V50" s="20">
        <v>11</v>
      </c>
      <c r="W50" s="20">
        <v>3</v>
      </c>
    </row>
    <row r="51" spans="1:23" ht="12" customHeight="1" x14ac:dyDescent="0.2">
      <c r="A51" s="142" t="s">
        <v>452</v>
      </c>
      <c r="B51" s="142"/>
      <c r="C51" s="141">
        <v>0.54166666666666663</v>
      </c>
      <c r="D51" s="140">
        <v>0.5625</v>
      </c>
      <c r="E51" s="140">
        <v>0.58333333333333326</v>
      </c>
      <c r="F51" s="140">
        <v>0.60416666666666652</v>
      </c>
      <c r="G51" s="140">
        <v>0.62499999999999978</v>
      </c>
      <c r="H51" s="140">
        <v>0.64583333333333304</v>
      </c>
      <c r="I51" s="140">
        <v>0.6666666666666663</v>
      </c>
      <c r="J51" s="140">
        <v>0.70833333333333282</v>
      </c>
      <c r="K51" s="140">
        <v>0.72916666666666607</v>
      </c>
      <c r="L51" s="140">
        <v>0.74999999999999933</v>
      </c>
      <c r="S51" s="77">
        <v>139</v>
      </c>
      <c r="T51" s="70">
        <v>4.9000000000000004</v>
      </c>
      <c r="V51" s="20">
        <v>12</v>
      </c>
      <c r="W51" s="20">
        <v>4</v>
      </c>
    </row>
    <row r="52" spans="1:23" ht="12" customHeight="1" x14ac:dyDescent="0.2">
      <c r="A52" s="142" t="s">
        <v>453</v>
      </c>
      <c r="B52" s="142"/>
      <c r="C52" s="141">
        <v>0.58333333333333337</v>
      </c>
      <c r="D52" s="140">
        <v>0.60416666666666674</v>
      </c>
      <c r="E52" s="140">
        <v>0.625</v>
      </c>
      <c r="F52" s="140">
        <v>0.64583333333333326</v>
      </c>
      <c r="G52" s="140">
        <v>0.66666666666666652</v>
      </c>
      <c r="H52" s="140">
        <v>0.68749999999999978</v>
      </c>
      <c r="I52" s="140">
        <v>0.70833333333333304</v>
      </c>
      <c r="J52" s="140">
        <v>0.74999999999999956</v>
      </c>
      <c r="K52" s="140">
        <v>0.77083333333333282</v>
      </c>
      <c r="L52" s="140">
        <v>0.79166666666666607</v>
      </c>
      <c r="S52" s="77">
        <v>143</v>
      </c>
      <c r="T52" s="70">
        <v>5</v>
      </c>
      <c r="V52" s="20">
        <v>13</v>
      </c>
      <c r="W52" s="20">
        <v>4</v>
      </c>
    </row>
    <row r="53" spans="1:23" ht="12" customHeight="1" x14ac:dyDescent="0.2">
      <c r="A53" s="142" t="s">
        <v>454</v>
      </c>
      <c r="B53" s="142"/>
      <c r="C53" s="142" t="s">
        <v>455</v>
      </c>
      <c r="D53" s="140">
        <v>0.625</v>
      </c>
      <c r="E53" s="140">
        <v>0.64583333333333326</v>
      </c>
      <c r="F53" s="140">
        <v>0.66666666666666652</v>
      </c>
      <c r="G53" s="140">
        <v>0.68749999999999978</v>
      </c>
      <c r="H53" s="140">
        <v>0.70833333333333304</v>
      </c>
      <c r="I53" s="140">
        <v>0.7291666666666663</v>
      </c>
      <c r="J53" s="140">
        <v>0.77083333333333282</v>
      </c>
      <c r="K53" s="140">
        <v>0.79166666666666607</v>
      </c>
      <c r="L53" s="140">
        <v>0.81249999999999933</v>
      </c>
      <c r="S53" s="77">
        <v>147</v>
      </c>
      <c r="T53" s="70">
        <v>5.0999999999999996</v>
      </c>
      <c r="V53" s="20">
        <v>14</v>
      </c>
      <c r="W53" s="20">
        <v>5</v>
      </c>
    </row>
    <row r="54" spans="1:23" ht="12" customHeight="1" x14ac:dyDescent="0.2">
      <c r="A54" s="142" t="s">
        <v>456</v>
      </c>
      <c r="B54" s="142"/>
      <c r="C54" s="142" t="s">
        <v>455</v>
      </c>
      <c r="D54" s="142" t="s">
        <v>455</v>
      </c>
      <c r="E54" s="141">
        <v>0.64583333333333337</v>
      </c>
      <c r="F54" s="140">
        <v>0.66666666666666674</v>
      </c>
      <c r="G54" s="140">
        <v>0.6875</v>
      </c>
      <c r="H54" s="140">
        <v>0.70833333333333326</v>
      </c>
      <c r="I54" s="140">
        <v>0.72916666666666652</v>
      </c>
      <c r="J54" s="140">
        <v>0.77083333333333304</v>
      </c>
      <c r="K54" s="140">
        <v>0.7916666666666663</v>
      </c>
      <c r="L54" s="140">
        <v>0.81249999999999956</v>
      </c>
      <c r="S54" s="77">
        <v>151</v>
      </c>
      <c r="T54" s="70">
        <v>5.2</v>
      </c>
      <c r="V54" s="20">
        <v>15</v>
      </c>
      <c r="W54" s="20">
        <v>5</v>
      </c>
    </row>
    <row r="55" spans="1:23" ht="12" customHeight="1" x14ac:dyDescent="0.2">
      <c r="A55" s="142" t="s">
        <v>457</v>
      </c>
      <c r="B55" s="142"/>
      <c r="C55" s="142" t="s">
        <v>455</v>
      </c>
      <c r="D55" s="142" t="s">
        <v>455</v>
      </c>
      <c r="E55" s="141">
        <v>0.64583333333333337</v>
      </c>
      <c r="F55" s="140">
        <v>0.66666666666666674</v>
      </c>
      <c r="G55" s="140">
        <v>0.6875</v>
      </c>
      <c r="H55" s="140">
        <v>0.70833333333333326</v>
      </c>
      <c r="I55" s="140">
        <v>0.72916666666666652</v>
      </c>
      <c r="J55" s="140">
        <v>0.77083333333333304</v>
      </c>
      <c r="K55" s="140">
        <v>0.7916666666666663</v>
      </c>
      <c r="L55" s="140">
        <v>0.81249999999999956</v>
      </c>
      <c r="S55" s="77">
        <v>155</v>
      </c>
      <c r="T55" s="70">
        <v>5.3</v>
      </c>
      <c r="W55" s="18"/>
    </row>
    <row r="56" spans="1:23" ht="12" customHeight="1" x14ac:dyDescent="0.2">
      <c r="A56" s="142" t="s">
        <v>458</v>
      </c>
      <c r="B56" s="142"/>
      <c r="C56" s="142" t="s">
        <v>455</v>
      </c>
      <c r="D56" s="142" t="s">
        <v>455</v>
      </c>
      <c r="E56" s="141">
        <v>0.66666666666666663</v>
      </c>
      <c r="F56" s="140">
        <v>0.6875</v>
      </c>
      <c r="G56" s="140">
        <v>0.70833333333333326</v>
      </c>
      <c r="H56" s="140">
        <v>0.72916666666666652</v>
      </c>
      <c r="I56" s="140">
        <v>0.74999999999999978</v>
      </c>
      <c r="J56" s="140">
        <v>0.7916666666666663</v>
      </c>
      <c r="K56" s="140">
        <v>0.81249999999999956</v>
      </c>
      <c r="L56" s="140">
        <v>0.83333333333333282</v>
      </c>
      <c r="S56" s="77">
        <v>159</v>
      </c>
      <c r="T56" s="70">
        <v>5.4</v>
      </c>
      <c r="W56" s="18"/>
    </row>
    <row r="57" spans="1:23" ht="12" customHeight="1" x14ac:dyDescent="0.2">
      <c r="A57" s="142" t="s">
        <v>459</v>
      </c>
      <c r="B57" s="142"/>
      <c r="C57" s="142" t="s">
        <v>455</v>
      </c>
      <c r="D57" s="142" t="s">
        <v>455</v>
      </c>
      <c r="E57" s="142" t="s">
        <v>455</v>
      </c>
      <c r="F57" s="140">
        <v>0.6875</v>
      </c>
      <c r="G57" s="140">
        <v>0.70833333333333326</v>
      </c>
      <c r="H57" s="140">
        <v>0.72916666666666652</v>
      </c>
      <c r="I57" s="140">
        <v>0.74999999999999978</v>
      </c>
      <c r="J57" s="140">
        <v>0.7916666666666663</v>
      </c>
      <c r="K57" s="140">
        <v>0.81249999999999956</v>
      </c>
      <c r="L57" s="140">
        <v>0.83333333333333282</v>
      </c>
      <c r="S57" s="77">
        <v>163</v>
      </c>
      <c r="T57" s="70">
        <v>5.5</v>
      </c>
      <c r="W57" s="18"/>
    </row>
    <row r="58" spans="1:23" ht="12" customHeight="1" x14ac:dyDescent="0.2">
      <c r="A58" s="142" t="s">
        <v>460</v>
      </c>
      <c r="B58" s="142"/>
      <c r="C58" s="142" t="s">
        <v>455</v>
      </c>
      <c r="D58" s="142" t="s">
        <v>455</v>
      </c>
      <c r="E58" s="142" t="s">
        <v>455</v>
      </c>
      <c r="F58" s="140">
        <v>0.70833333333333337</v>
      </c>
      <c r="G58" s="140">
        <v>0.72916666666666674</v>
      </c>
      <c r="H58" s="140">
        <v>0.75</v>
      </c>
      <c r="I58" s="140">
        <v>0.77083333333333326</v>
      </c>
      <c r="J58" s="140">
        <v>0.81249999999999978</v>
      </c>
      <c r="K58" s="140">
        <v>0.83333333333333304</v>
      </c>
      <c r="L58" s="140">
        <v>0.8541666666666663</v>
      </c>
      <c r="S58" s="77">
        <v>167</v>
      </c>
      <c r="T58" s="70">
        <v>5.6</v>
      </c>
      <c r="W58" s="18"/>
    </row>
    <row r="59" spans="1:23" ht="12" customHeight="1" x14ac:dyDescent="0.2">
      <c r="A59" s="142" t="s">
        <v>461</v>
      </c>
      <c r="B59" s="142"/>
      <c r="C59" s="142" t="s">
        <v>455</v>
      </c>
      <c r="D59" s="142" t="s">
        <v>455</v>
      </c>
      <c r="E59" s="142" t="s">
        <v>455</v>
      </c>
      <c r="F59" s="142" t="s">
        <v>455</v>
      </c>
      <c r="G59" s="142" t="s">
        <v>455</v>
      </c>
      <c r="H59" s="141">
        <v>0.77083333333333337</v>
      </c>
      <c r="I59" s="140">
        <v>0.79166666666666674</v>
      </c>
      <c r="J59" s="140">
        <v>0.83333333333333326</v>
      </c>
      <c r="K59" s="140">
        <v>0.85416666666666652</v>
      </c>
      <c r="L59" s="140">
        <v>0.87499999999999978</v>
      </c>
      <c r="S59" s="77">
        <v>171</v>
      </c>
      <c r="T59" s="70">
        <v>5.7</v>
      </c>
      <c r="W59" s="18"/>
    </row>
    <row r="60" spans="1:23" ht="12" customHeight="1" x14ac:dyDescent="0.2">
      <c r="A60" s="142" t="s">
        <v>462</v>
      </c>
      <c r="B60" s="142"/>
      <c r="C60" s="142" t="s">
        <v>455</v>
      </c>
      <c r="D60" s="142" t="s">
        <v>455</v>
      </c>
      <c r="E60" s="142" t="s">
        <v>455</v>
      </c>
      <c r="F60" s="142" t="s">
        <v>455</v>
      </c>
      <c r="G60" s="142" t="s">
        <v>455</v>
      </c>
      <c r="H60" s="142" t="s">
        <v>455</v>
      </c>
      <c r="I60" s="142" t="s">
        <v>455</v>
      </c>
      <c r="J60" s="140">
        <v>0.83333333333333337</v>
      </c>
      <c r="K60" s="140">
        <v>0.85416666666666674</v>
      </c>
      <c r="L60" s="140">
        <v>0.875</v>
      </c>
      <c r="S60" s="77">
        <v>175</v>
      </c>
      <c r="T60" s="70">
        <v>5.8</v>
      </c>
      <c r="W60" s="18"/>
    </row>
    <row r="61" spans="1:23" ht="12" customHeight="1" x14ac:dyDescent="0.2">
      <c r="A61" s="142" t="s">
        <v>463</v>
      </c>
      <c r="B61" s="142"/>
      <c r="C61" s="142" t="s">
        <v>455</v>
      </c>
      <c r="D61" s="142" t="s">
        <v>455</v>
      </c>
      <c r="E61" s="142" t="s">
        <v>455</v>
      </c>
      <c r="F61" s="142" t="s">
        <v>455</v>
      </c>
      <c r="G61" s="142" t="s">
        <v>455</v>
      </c>
      <c r="H61" s="142" t="s">
        <v>455</v>
      </c>
      <c r="I61" s="142" t="s">
        <v>455</v>
      </c>
      <c r="J61" s="142" t="s">
        <v>455</v>
      </c>
      <c r="K61" s="142" t="s">
        <v>455</v>
      </c>
      <c r="L61" s="140">
        <v>0.89583333333333337</v>
      </c>
      <c r="S61" s="77">
        <v>179</v>
      </c>
      <c r="T61" s="70">
        <v>5.9</v>
      </c>
      <c r="W61" s="18"/>
    </row>
    <row r="62" spans="1:23" ht="12" customHeight="1" x14ac:dyDescent="0.2">
      <c r="A62" s="142" t="s">
        <v>464</v>
      </c>
      <c r="B62" s="142"/>
      <c r="C62" s="142" t="s">
        <v>455</v>
      </c>
      <c r="D62" s="142" t="s">
        <v>455</v>
      </c>
      <c r="E62" s="142" t="s">
        <v>455</v>
      </c>
      <c r="F62" s="142" t="s">
        <v>455</v>
      </c>
      <c r="G62" s="142" t="s">
        <v>455</v>
      </c>
      <c r="H62" s="142" t="s">
        <v>455</v>
      </c>
      <c r="I62" s="142" t="s">
        <v>455</v>
      </c>
      <c r="J62" s="142" t="s">
        <v>455</v>
      </c>
      <c r="K62" s="142" t="s">
        <v>455</v>
      </c>
      <c r="L62" s="140">
        <v>0.91666666666666663</v>
      </c>
      <c r="S62" s="77">
        <v>183</v>
      </c>
      <c r="T62" s="70">
        <v>6</v>
      </c>
      <c r="W62" s="18"/>
    </row>
    <row r="63" spans="1:23" ht="12" customHeight="1" x14ac:dyDescent="0.25">
      <c r="A63" s="138"/>
      <c r="B63" s="138"/>
      <c r="C63" s="138"/>
      <c r="D63" s="138"/>
      <c r="E63" s="138"/>
      <c r="F63" s="138"/>
      <c r="G63" s="138"/>
      <c r="H63" s="138"/>
      <c r="I63" s="138"/>
      <c r="J63" s="138"/>
      <c r="K63" s="138"/>
      <c r="L63" s="139"/>
      <c r="S63" s="77">
        <v>187</v>
      </c>
      <c r="T63" s="70">
        <v>6.1</v>
      </c>
      <c r="W63" s="18"/>
    </row>
    <row r="64" spans="1:23" ht="12" customHeight="1" x14ac:dyDescent="0.2">
      <c r="A64" s="143" t="s">
        <v>465</v>
      </c>
      <c r="B64" s="137" t="s">
        <v>431</v>
      </c>
      <c r="C64" s="138" t="s">
        <v>432</v>
      </c>
      <c r="D64" s="138" t="s">
        <v>433</v>
      </c>
      <c r="E64" s="138" t="s">
        <v>434</v>
      </c>
      <c r="F64" s="138" t="s">
        <v>435</v>
      </c>
      <c r="G64" s="138" t="s">
        <v>436</v>
      </c>
      <c r="H64" s="138" t="s">
        <v>437</v>
      </c>
      <c r="I64" s="138" t="s">
        <v>438</v>
      </c>
      <c r="J64" s="138" t="s">
        <v>439</v>
      </c>
      <c r="K64" s="138" t="s">
        <v>440</v>
      </c>
      <c r="L64" s="138" t="s">
        <v>441</v>
      </c>
      <c r="S64" s="77">
        <v>191</v>
      </c>
      <c r="T64" s="70">
        <v>6.2</v>
      </c>
      <c r="W64" s="18"/>
    </row>
    <row r="65" spans="1:23" ht="12" customHeight="1" x14ac:dyDescent="0.25">
      <c r="A65" s="137" t="s">
        <v>442</v>
      </c>
      <c r="B65" s="137"/>
      <c r="C65" s="138"/>
      <c r="D65" s="138"/>
      <c r="E65" s="138"/>
      <c r="F65" s="138"/>
      <c r="G65" s="138"/>
      <c r="H65" s="138"/>
      <c r="I65" s="138"/>
      <c r="J65" s="138"/>
      <c r="K65" s="138"/>
      <c r="L65" s="139"/>
      <c r="S65" s="77">
        <v>195</v>
      </c>
      <c r="T65" s="70">
        <v>6.3</v>
      </c>
      <c r="W65" s="18"/>
    </row>
    <row r="66" spans="1:23" ht="12" customHeight="1" x14ac:dyDescent="0.2">
      <c r="A66" s="138" t="s">
        <v>443</v>
      </c>
      <c r="B66" s="138"/>
      <c r="C66" s="140">
        <v>0.33333333333333331</v>
      </c>
      <c r="D66" s="140">
        <v>0.35416666666666663</v>
      </c>
      <c r="E66" s="140">
        <v>0.37499999999999994</v>
      </c>
      <c r="F66" s="140">
        <v>0.39583333333333326</v>
      </c>
      <c r="G66" s="140">
        <v>0.41666666666666657</v>
      </c>
      <c r="H66" s="140">
        <v>0.43749999999999989</v>
      </c>
      <c r="I66" s="140">
        <v>0.4583333333333332</v>
      </c>
      <c r="J66" s="140">
        <v>0.49999999999999983</v>
      </c>
      <c r="K66" s="140">
        <v>0.52083333333333315</v>
      </c>
      <c r="L66" s="140">
        <v>0.54166666666666652</v>
      </c>
      <c r="S66" s="77">
        <v>199</v>
      </c>
      <c r="T66" s="70">
        <v>6.4</v>
      </c>
      <c r="W66" s="18"/>
    </row>
    <row r="67" spans="1:23" ht="12" customHeight="1" x14ac:dyDescent="0.2">
      <c r="A67" s="138" t="s">
        <v>444</v>
      </c>
      <c r="B67" s="138"/>
      <c r="C67" s="140">
        <v>0.35416666666666663</v>
      </c>
      <c r="D67" s="140">
        <v>0.37499999999999994</v>
      </c>
      <c r="E67" s="140">
        <v>0.39583333333333326</v>
      </c>
      <c r="F67" s="140">
        <v>0.41666666666666657</v>
      </c>
      <c r="G67" s="140">
        <v>0.43749999999999989</v>
      </c>
      <c r="H67" s="144">
        <v>0.4583333333333332</v>
      </c>
      <c r="I67" s="140">
        <v>0.47916666666666652</v>
      </c>
      <c r="J67" s="140">
        <v>0.52083333333333315</v>
      </c>
      <c r="K67" s="140">
        <v>0.54166666666666652</v>
      </c>
      <c r="L67" s="140">
        <v>0.56249999999999978</v>
      </c>
      <c r="S67" s="77">
        <v>207</v>
      </c>
      <c r="T67" s="70">
        <v>6.5</v>
      </c>
      <c r="W67" s="18"/>
    </row>
    <row r="68" spans="1:23" ht="12" customHeight="1" x14ac:dyDescent="0.2">
      <c r="A68" s="142" t="s">
        <v>445</v>
      </c>
      <c r="B68" s="142"/>
      <c r="C68" s="140">
        <v>0.37499999999999994</v>
      </c>
      <c r="D68" s="140">
        <v>0.39583333333333326</v>
      </c>
      <c r="E68" s="140">
        <v>0.41666666666666657</v>
      </c>
      <c r="F68" s="140">
        <v>0.43749999999999989</v>
      </c>
      <c r="G68" s="140">
        <v>0.4583333333333332</v>
      </c>
      <c r="H68" s="140">
        <v>0.47916666666666652</v>
      </c>
      <c r="I68" s="140">
        <v>0.49999999999999983</v>
      </c>
      <c r="J68" s="140">
        <v>0.54166666666666652</v>
      </c>
      <c r="K68" s="140">
        <v>0.56249999999999978</v>
      </c>
      <c r="L68" s="140">
        <v>0.58333333333333315</v>
      </c>
      <c r="S68" s="77">
        <v>215</v>
      </c>
      <c r="T68" s="70">
        <v>6.6</v>
      </c>
      <c r="W68" s="18"/>
    </row>
    <row r="69" spans="1:23" ht="12" customHeight="1" x14ac:dyDescent="0.2">
      <c r="A69" s="142" t="s">
        <v>446</v>
      </c>
      <c r="B69" s="142"/>
      <c r="C69" s="140">
        <v>0.39583333333333331</v>
      </c>
      <c r="D69" s="140">
        <v>0.41666666666666663</v>
      </c>
      <c r="E69" s="140">
        <v>0.43749999999999994</v>
      </c>
      <c r="F69" s="140">
        <v>0.45833333333333326</v>
      </c>
      <c r="G69" s="140">
        <v>0.47916666666666657</v>
      </c>
      <c r="H69" s="140">
        <v>0.49999999999999989</v>
      </c>
      <c r="I69" s="140">
        <v>0.52083333333333326</v>
      </c>
      <c r="J69" s="140">
        <v>0.56249999999999989</v>
      </c>
      <c r="K69" s="140">
        <v>0.58333333333333315</v>
      </c>
      <c r="L69" s="140">
        <v>0.60416666666666641</v>
      </c>
      <c r="S69" s="77">
        <v>223</v>
      </c>
      <c r="T69" s="70">
        <v>6.7</v>
      </c>
      <c r="W69" s="18"/>
    </row>
    <row r="70" spans="1:23" ht="12" customHeight="1" x14ac:dyDescent="0.2">
      <c r="A70" s="142" t="s">
        <v>447</v>
      </c>
      <c r="B70" s="142"/>
      <c r="C70" s="140">
        <v>0.41666666666666663</v>
      </c>
      <c r="D70" s="140">
        <v>0.43749999999999994</v>
      </c>
      <c r="E70" s="140">
        <v>0.45833333333333326</v>
      </c>
      <c r="F70" s="140">
        <v>0.47916666666666657</v>
      </c>
      <c r="G70" s="140">
        <v>0.49999999999999989</v>
      </c>
      <c r="H70" s="140">
        <v>0.52083333333333326</v>
      </c>
      <c r="I70" s="140">
        <v>0.54166666666666652</v>
      </c>
      <c r="J70" s="140">
        <v>0.58333333333333315</v>
      </c>
      <c r="K70" s="140">
        <v>0.60416666666666641</v>
      </c>
      <c r="L70" s="140">
        <v>0.62499999999999967</v>
      </c>
      <c r="S70" s="77">
        <v>231</v>
      </c>
      <c r="T70" s="70">
        <v>6.8</v>
      </c>
      <c r="W70" s="18"/>
    </row>
    <row r="71" spans="1:23" ht="12" customHeight="1" x14ac:dyDescent="0.2">
      <c r="A71" s="142" t="s">
        <v>448</v>
      </c>
      <c r="B71" s="142"/>
      <c r="C71" s="140">
        <v>0.43749999999999994</v>
      </c>
      <c r="D71" s="140">
        <v>0.45833333333333326</v>
      </c>
      <c r="E71" s="140">
        <v>0.47916666666666657</v>
      </c>
      <c r="F71" s="140">
        <v>0.49999999999999989</v>
      </c>
      <c r="G71" s="140">
        <v>0.52083333333333326</v>
      </c>
      <c r="H71" s="140">
        <v>0.54166666666666652</v>
      </c>
      <c r="I71" s="140">
        <v>0.56249999999999989</v>
      </c>
      <c r="J71" s="140">
        <v>0.60416666666666641</v>
      </c>
      <c r="K71" s="140">
        <v>0.62499999999999967</v>
      </c>
      <c r="L71" s="140">
        <v>0.64583333333333293</v>
      </c>
      <c r="S71" s="77">
        <v>239</v>
      </c>
      <c r="T71" s="70">
        <v>6.9</v>
      </c>
      <c r="W71" s="18"/>
    </row>
    <row r="72" spans="1:23" ht="12" customHeight="1" x14ac:dyDescent="0.2">
      <c r="A72" s="142" t="s">
        <v>449</v>
      </c>
      <c r="B72" s="142"/>
      <c r="C72" s="140">
        <v>0.45833333333333331</v>
      </c>
      <c r="D72" s="140">
        <v>0.47916666666666663</v>
      </c>
      <c r="E72" s="140">
        <v>0.49999999999999994</v>
      </c>
      <c r="F72" s="140">
        <v>0.52083333333333326</v>
      </c>
      <c r="G72" s="140">
        <v>0.54166666666666652</v>
      </c>
      <c r="H72" s="140">
        <v>0.56249999999999989</v>
      </c>
      <c r="I72" s="140">
        <v>0.58333333333333315</v>
      </c>
      <c r="J72" s="140">
        <v>0.62499999999999967</v>
      </c>
      <c r="K72" s="140">
        <v>0.64583333333333293</v>
      </c>
      <c r="L72" s="140">
        <v>0.66666666666666619</v>
      </c>
      <c r="S72" s="77">
        <v>247</v>
      </c>
      <c r="T72" s="70">
        <v>7</v>
      </c>
      <c r="W72" s="18"/>
    </row>
    <row r="73" spans="1:23" ht="12" customHeight="1" x14ac:dyDescent="0.2">
      <c r="A73" s="142" t="s">
        <v>450</v>
      </c>
      <c r="B73" s="142"/>
      <c r="C73" s="140">
        <v>0.49999999999999994</v>
      </c>
      <c r="D73" s="140">
        <v>0.52083333333333326</v>
      </c>
      <c r="E73" s="140">
        <v>0.54166666666666652</v>
      </c>
      <c r="F73" s="140">
        <v>0.56249999999999989</v>
      </c>
      <c r="G73" s="140">
        <v>0.58333333333333315</v>
      </c>
      <c r="H73" s="140">
        <v>0.60416666666666641</v>
      </c>
      <c r="I73" s="140">
        <v>0.62499999999999967</v>
      </c>
      <c r="J73" s="140">
        <v>0.66666666666666619</v>
      </c>
      <c r="K73" s="140">
        <v>0.68749999999999944</v>
      </c>
      <c r="L73" s="140">
        <v>0.7083333333333327</v>
      </c>
      <c r="S73" s="77">
        <v>255</v>
      </c>
      <c r="T73" s="70">
        <v>7.1</v>
      </c>
      <c r="W73" s="18"/>
    </row>
    <row r="74" spans="1:23" ht="12" customHeight="1" x14ac:dyDescent="0.2">
      <c r="A74" s="142" t="s">
        <v>451</v>
      </c>
      <c r="B74" s="142"/>
      <c r="C74" s="140">
        <v>0.54166666666666663</v>
      </c>
      <c r="D74" s="140">
        <v>0.56249999999999989</v>
      </c>
      <c r="E74" s="140">
        <v>0.58333333333333315</v>
      </c>
      <c r="F74" s="140">
        <v>0.60416666666666641</v>
      </c>
      <c r="G74" s="140">
        <v>0.62499999999999967</v>
      </c>
      <c r="H74" s="140">
        <v>0.64583333333333293</v>
      </c>
      <c r="I74" s="140">
        <v>0.66666666666666619</v>
      </c>
      <c r="J74" s="140">
        <v>0.7083333333333327</v>
      </c>
      <c r="K74" s="140">
        <v>0.72916666666666596</v>
      </c>
      <c r="L74" s="140">
        <v>0.74999999999999922</v>
      </c>
      <c r="S74" s="77">
        <v>263</v>
      </c>
      <c r="T74" s="70">
        <v>7.2</v>
      </c>
      <c r="W74" s="18"/>
    </row>
    <row r="75" spans="1:23" ht="12" customHeight="1" x14ac:dyDescent="0.2">
      <c r="A75" s="142" t="s">
        <v>452</v>
      </c>
      <c r="B75" s="142"/>
      <c r="C75" s="140">
        <v>0.58333333333333326</v>
      </c>
      <c r="D75" s="140">
        <v>0.60416666666666663</v>
      </c>
      <c r="E75" s="140">
        <v>0.62499999999999989</v>
      </c>
      <c r="F75" s="140">
        <v>0.64583333333333315</v>
      </c>
      <c r="G75" s="140">
        <v>0.66666666666666641</v>
      </c>
      <c r="H75" s="140">
        <v>0.68749999999999967</v>
      </c>
      <c r="I75" s="140">
        <v>0.70833333333333293</v>
      </c>
      <c r="J75" s="140">
        <v>0.74999999999999944</v>
      </c>
      <c r="K75" s="140">
        <v>0.7708333333333327</v>
      </c>
      <c r="L75" s="140">
        <v>0.79166666666666596</v>
      </c>
      <c r="S75" s="77">
        <v>271</v>
      </c>
      <c r="T75" s="70">
        <v>7.3</v>
      </c>
      <c r="W75" s="18"/>
    </row>
    <row r="76" spans="1:23" ht="12" customHeight="1" x14ac:dyDescent="0.2">
      <c r="A76" s="142" t="s">
        <v>453</v>
      </c>
      <c r="B76" s="142"/>
      <c r="C76" s="140">
        <v>0.625</v>
      </c>
      <c r="D76" s="140">
        <v>0.64583333333333337</v>
      </c>
      <c r="E76" s="140">
        <v>0.66666666666666663</v>
      </c>
      <c r="F76" s="140">
        <v>0.68749999999999989</v>
      </c>
      <c r="G76" s="140">
        <v>0.70833333333333315</v>
      </c>
      <c r="H76" s="140">
        <v>0.72916666666666641</v>
      </c>
      <c r="I76" s="140">
        <v>0.74999999999999967</v>
      </c>
      <c r="J76" s="140">
        <v>0.79166666666666619</v>
      </c>
      <c r="K76" s="140">
        <v>0.81249999999999944</v>
      </c>
      <c r="L76" s="140">
        <v>0.8333333333333327</v>
      </c>
    </row>
    <row r="77" spans="1:23" ht="12" customHeight="1" x14ac:dyDescent="0.2">
      <c r="A77" s="142" t="s">
        <v>454</v>
      </c>
      <c r="B77" s="142"/>
      <c r="C77" s="142" t="s">
        <v>455</v>
      </c>
      <c r="D77" s="140">
        <v>0.66666666666666663</v>
      </c>
      <c r="E77" s="140">
        <v>0.68749999999999989</v>
      </c>
      <c r="F77" s="140">
        <v>0.70833333333333315</v>
      </c>
      <c r="G77" s="140">
        <v>0.72916666666666641</v>
      </c>
      <c r="H77" s="140">
        <v>0.74999999999999967</v>
      </c>
      <c r="I77" s="140">
        <v>0.77083333333333293</v>
      </c>
      <c r="J77" s="140">
        <v>0.81249999999999944</v>
      </c>
      <c r="K77" s="140">
        <v>0.8333333333333327</v>
      </c>
      <c r="L77" s="140">
        <v>0.85416666666666596</v>
      </c>
    </row>
    <row r="78" spans="1:23" ht="12" customHeight="1" x14ac:dyDescent="0.2">
      <c r="A78" s="142" t="s">
        <v>456</v>
      </c>
      <c r="B78" s="142"/>
      <c r="C78" s="142" t="s">
        <v>455</v>
      </c>
      <c r="D78" s="142" t="s">
        <v>455</v>
      </c>
      <c r="E78" s="140">
        <v>0.6875</v>
      </c>
      <c r="F78" s="140">
        <v>0.70833333333333337</v>
      </c>
      <c r="G78" s="140">
        <v>0.72916666666666663</v>
      </c>
      <c r="H78" s="140">
        <v>0.74999999999999989</v>
      </c>
      <c r="I78" s="140">
        <v>0.77083333333333315</v>
      </c>
      <c r="J78" s="140">
        <v>0.81249999999999967</v>
      </c>
      <c r="K78" s="140">
        <v>0.83333333333333293</v>
      </c>
      <c r="L78" s="140">
        <v>0.85416666666666619</v>
      </c>
    </row>
    <row r="79" spans="1:23" ht="12" customHeight="1" x14ac:dyDescent="0.2">
      <c r="A79" s="142" t="s">
        <v>457</v>
      </c>
      <c r="B79" s="142"/>
      <c r="C79" s="142" t="s">
        <v>455</v>
      </c>
      <c r="D79" s="142" t="s">
        <v>455</v>
      </c>
      <c r="E79" s="140">
        <v>0.6875</v>
      </c>
      <c r="F79" s="140">
        <v>0.70833333333333337</v>
      </c>
      <c r="G79" s="140">
        <v>0.72916666666666663</v>
      </c>
      <c r="H79" s="140">
        <v>0.74999999999999989</v>
      </c>
      <c r="I79" s="140">
        <v>0.77083333333333315</v>
      </c>
      <c r="J79" s="140">
        <v>0.81249999999999967</v>
      </c>
      <c r="K79" s="140">
        <v>0.83333333333333293</v>
      </c>
      <c r="L79" s="140">
        <v>0.85416666666666619</v>
      </c>
    </row>
    <row r="80" spans="1:23" ht="12" customHeight="1" x14ac:dyDescent="0.2">
      <c r="A80" s="142" t="s">
        <v>458</v>
      </c>
      <c r="B80" s="142"/>
      <c r="C80" s="142" t="s">
        <v>455</v>
      </c>
      <c r="D80" s="142" t="s">
        <v>455</v>
      </c>
      <c r="E80" s="140">
        <v>0.70833333333333326</v>
      </c>
      <c r="F80" s="140">
        <v>0.72916666666666663</v>
      </c>
      <c r="G80" s="140">
        <v>0.74999999999999989</v>
      </c>
      <c r="H80" s="140">
        <v>0.77083333333333315</v>
      </c>
      <c r="I80" s="140">
        <v>0.79166666666666641</v>
      </c>
      <c r="J80" s="140">
        <v>0.83333333333333293</v>
      </c>
      <c r="K80" s="140">
        <v>0.85416666666666619</v>
      </c>
      <c r="L80" s="140">
        <v>0.87499999999999944</v>
      </c>
    </row>
    <row r="81" spans="1:12" ht="12" customHeight="1" x14ac:dyDescent="0.2">
      <c r="A81" s="142" t="s">
        <v>459</v>
      </c>
      <c r="B81" s="142"/>
      <c r="C81" s="142" t="s">
        <v>455</v>
      </c>
      <c r="D81" s="142" t="s">
        <v>455</v>
      </c>
      <c r="E81" s="142" t="s">
        <v>455</v>
      </c>
      <c r="F81" s="140">
        <v>0.72916666666666663</v>
      </c>
      <c r="G81" s="140">
        <v>0.74999999999999989</v>
      </c>
      <c r="H81" s="140">
        <v>0.77083333333333315</v>
      </c>
      <c r="I81" s="140">
        <v>0.79166666666666641</v>
      </c>
      <c r="J81" s="140">
        <v>0.83333333333333293</v>
      </c>
      <c r="K81" s="140">
        <v>0.85416666666666619</v>
      </c>
      <c r="L81" s="140">
        <v>0.87499999999999944</v>
      </c>
    </row>
    <row r="82" spans="1:12" ht="12" customHeight="1" x14ac:dyDescent="0.2">
      <c r="A82" s="142" t="s">
        <v>460</v>
      </c>
      <c r="B82" s="142"/>
      <c r="C82" s="142" t="s">
        <v>455</v>
      </c>
      <c r="D82" s="142" t="s">
        <v>455</v>
      </c>
      <c r="E82" s="142" t="s">
        <v>455</v>
      </c>
      <c r="F82" s="140">
        <v>0.75</v>
      </c>
      <c r="G82" s="140">
        <v>0.77083333333333337</v>
      </c>
      <c r="H82" s="140">
        <v>0.79166666666666663</v>
      </c>
      <c r="I82" s="140">
        <v>0.81249999999999989</v>
      </c>
      <c r="J82" s="140">
        <v>0.85416666666666641</v>
      </c>
      <c r="K82" s="140">
        <v>0.87499999999999967</v>
      </c>
      <c r="L82" s="140">
        <v>0.89583333333333293</v>
      </c>
    </row>
    <row r="83" spans="1:12" ht="12" customHeight="1" x14ac:dyDescent="0.2">
      <c r="A83" s="142" t="s">
        <v>461</v>
      </c>
      <c r="B83" s="142"/>
      <c r="C83" s="142" t="s">
        <v>455</v>
      </c>
      <c r="D83" s="142" t="s">
        <v>455</v>
      </c>
      <c r="E83" s="142" t="s">
        <v>455</v>
      </c>
      <c r="F83" s="142" t="s">
        <v>455</v>
      </c>
      <c r="G83" s="142" t="s">
        <v>455</v>
      </c>
      <c r="H83" s="140">
        <v>0.8125</v>
      </c>
      <c r="I83" s="140">
        <v>0.83333333333333337</v>
      </c>
      <c r="J83" s="140">
        <v>0.87499999999999989</v>
      </c>
      <c r="K83" s="140">
        <v>0.89583333333333315</v>
      </c>
      <c r="L83" s="140">
        <v>0.91666666666666641</v>
      </c>
    </row>
    <row r="84" spans="1:12" ht="12" customHeight="1" x14ac:dyDescent="0.2">
      <c r="A84" s="142" t="s">
        <v>462</v>
      </c>
      <c r="B84" s="142"/>
      <c r="C84" s="142" t="s">
        <v>455</v>
      </c>
      <c r="D84" s="142" t="s">
        <v>455</v>
      </c>
      <c r="E84" s="142" t="s">
        <v>455</v>
      </c>
      <c r="F84" s="142" t="s">
        <v>455</v>
      </c>
      <c r="G84" s="142" t="s">
        <v>455</v>
      </c>
      <c r="H84" s="142" t="s">
        <v>455</v>
      </c>
      <c r="I84" s="142" t="s">
        <v>455</v>
      </c>
      <c r="J84" s="140">
        <v>0.875</v>
      </c>
      <c r="K84" s="140">
        <v>0.89583333333333337</v>
      </c>
      <c r="L84" s="140">
        <v>0.91666666666666663</v>
      </c>
    </row>
    <row r="85" spans="1:12" ht="12" customHeight="1" x14ac:dyDescent="0.2">
      <c r="A85" s="142" t="s">
        <v>463</v>
      </c>
      <c r="B85" s="142"/>
      <c r="C85" s="142" t="s">
        <v>455</v>
      </c>
      <c r="D85" s="142" t="s">
        <v>455</v>
      </c>
      <c r="E85" s="142" t="s">
        <v>455</v>
      </c>
      <c r="F85" s="142" t="s">
        <v>455</v>
      </c>
      <c r="G85" s="142" t="s">
        <v>455</v>
      </c>
      <c r="H85" s="142" t="s">
        <v>455</v>
      </c>
      <c r="I85" s="142" t="s">
        <v>455</v>
      </c>
      <c r="J85" s="142" t="s">
        <v>455</v>
      </c>
      <c r="K85" s="142" t="s">
        <v>455</v>
      </c>
      <c r="L85" s="140">
        <v>0.9375</v>
      </c>
    </row>
    <row r="86" spans="1:12" ht="12" customHeight="1" x14ac:dyDescent="0.2">
      <c r="A86" s="142" t="s">
        <v>464</v>
      </c>
      <c r="B86" s="142"/>
      <c r="C86" s="142" t="s">
        <v>455</v>
      </c>
      <c r="D86" s="142" t="s">
        <v>455</v>
      </c>
      <c r="E86" s="142" t="s">
        <v>455</v>
      </c>
      <c r="F86" s="142" t="s">
        <v>455</v>
      </c>
      <c r="G86" s="142" t="s">
        <v>455</v>
      </c>
      <c r="H86" s="142" t="s">
        <v>455</v>
      </c>
      <c r="I86" s="142" t="s">
        <v>455</v>
      </c>
      <c r="J86" s="142" t="s">
        <v>455</v>
      </c>
      <c r="K86" s="142" t="s">
        <v>455</v>
      </c>
      <c r="L86" s="140">
        <v>0.95833333333333326</v>
      </c>
    </row>
  </sheetData>
  <autoFilter ref="K1:Q16" xr:uid="{00000000-0001-0000-0300-000000000000}"/>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F283"/>
  <sheetViews>
    <sheetView workbookViewId="0">
      <pane ySplit="1" topLeftCell="A274" activePane="bottomLeft" state="frozen"/>
      <selection activeCell="A31" sqref="A31"/>
      <selection pane="bottomLeft" activeCell="A283" sqref="A283"/>
    </sheetView>
  </sheetViews>
  <sheetFormatPr defaultRowHeight="15" x14ac:dyDescent="0.25"/>
  <cols>
    <col min="1" max="1" width="22.5703125" customWidth="1"/>
    <col min="3" max="3" width="9.140625" style="90" customWidth="1"/>
    <col min="4" max="4" width="10.28515625" bestFit="1" customWidth="1"/>
    <col min="5" max="5" width="9.5703125" bestFit="1" customWidth="1"/>
    <col min="6" max="6" width="10" customWidth="1"/>
  </cols>
  <sheetData>
    <row r="1" spans="1:5" s="12" customFormat="1" x14ac:dyDescent="0.25">
      <c r="A1" s="12" t="s">
        <v>130</v>
      </c>
      <c r="B1" s="12" t="s">
        <v>131</v>
      </c>
      <c r="C1" s="89" t="s">
        <v>132</v>
      </c>
      <c r="D1" s="12" t="s">
        <v>133</v>
      </c>
      <c r="E1" s="12" t="s">
        <v>429</v>
      </c>
    </row>
    <row r="2" spans="1:5" x14ac:dyDescent="0.25">
      <c r="A2" t="s">
        <v>62</v>
      </c>
      <c r="B2" t="s">
        <v>79</v>
      </c>
    </row>
    <row r="3" spans="1:5" x14ac:dyDescent="0.25">
      <c r="A3" t="s">
        <v>134</v>
      </c>
      <c r="B3" t="s">
        <v>79</v>
      </c>
    </row>
    <row r="4" spans="1:5" x14ac:dyDescent="0.25">
      <c r="A4" t="s">
        <v>135</v>
      </c>
      <c r="B4" t="s">
        <v>84</v>
      </c>
    </row>
    <row r="5" spans="1:5" x14ac:dyDescent="0.25">
      <c r="A5" t="s">
        <v>58</v>
      </c>
      <c r="B5" t="s">
        <v>84</v>
      </c>
      <c r="E5" t="s">
        <v>469</v>
      </c>
    </row>
    <row r="6" spans="1:5" x14ac:dyDescent="0.25">
      <c r="A6" t="s">
        <v>136</v>
      </c>
      <c r="B6" t="s">
        <v>84</v>
      </c>
    </row>
    <row r="7" spans="1:5" x14ac:dyDescent="0.25">
      <c r="A7" t="s">
        <v>137</v>
      </c>
      <c r="B7" t="s">
        <v>84</v>
      </c>
    </row>
    <row r="8" spans="1:5" x14ac:dyDescent="0.25">
      <c r="A8" t="s">
        <v>138</v>
      </c>
      <c r="B8" t="s">
        <v>79</v>
      </c>
      <c r="E8" t="s">
        <v>469</v>
      </c>
    </row>
    <row r="9" spans="1:5" x14ac:dyDescent="0.25">
      <c r="A9" t="s">
        <v>139</v>
      </c>
      <c r="B9" t="s">
        <v>84</v>
      </c>
    </row>
    <row r="10" spans="1:5" x14ac:dyDescent="0.25">
      <c r="A10" t="s">
        <v>140</v>
      </c>
      <c r="B10" t="s">
        <v>84</v>
      </c>
    </row>
    <row r="11" spans="1:5" x14ac:dyDescent="0.25">
      <c r="A11" t="s">
        <v>141</v>
      </c>
      <c r="B11" t="s">
        <v>84</v>
      </c>
    </row>
    <row r="12" spans="1:5" x14ac:dyDescent="0.25">
      <c r="A12" t="s">
        <v>142</v>
      </c>
      <c r="B12" t="s">
        <v>84</v>
      </c>
    </row>
    <row r="13" spans="1:5" x14ac:dyDescent="0.25">
      <c r="A13" t="s">
        <v>143</v>
      </c>
      <c r="B13" t="s">
        <v>79</v>
      </c>
    </row>
    <row r="14" spans="1:5" x14ac:dyDescent="0.25">
      <c r="A14" t="s">
        <v>397</v>
      </c>
      <c r="B14" t="s">
        <v>84</v>
      </c>
      <c r="E14" t="s">
        <v>480</v>
      </c>
    </row>
    <row r="15" spans="1:5" x14ac:dyDescent="0.25">
      <c r="A15" t="s">
        <v>144</v>
      </c>
      <c r="B15" t="s">
        <v>84</v>
      </c>
      <c r="E15" t="s">
        <v>479</v>
      </c>
    </row>
    <row r="16" spans="1:5" x14ac:dyDescent="0.25">
      <c r="A16" t="s">
        <v>145</v>
      </c>
      <c r="B16" t="s">
        <v>84</v>
      </c>
    </row>
    <row r="17" spans="1:5" x14ac:dyDescent="0.25">
      <c r="A17" t="s">
        <v>146</v>
      </c>
      <c r="B17" t="s">
        <v>84</v>
      </c>
    </row>
    <row r="18" spans="1:5" x14ac:dyDescent="0.25">
      <c r="A18" t="s">
        <v>147</v>
      </c>
      <c r="B18" t="s">
        <v>84</v>
      </c>
    </row>
    <row r="19" spans="1:5" x14ac:dyDescent="0.25">
      <c r="A19" t="s">
        <v>148</v>
      </c>
      <c r="B19" t="s">
        <v>79</v>
      </c>
    </row>
    <row r="20" spans="1:5" x14ac:dyDescent="0.25">
      <c r="A20" t="s">
        <v>149</v>
      </c>
      <c r="B20" t="s">
        <v>79</v>
      </c>
    </row>
    <row r="21" spans="1:5" x14ac:dyDescent="0.25">
      <c r="A21" t="s">
        <v>150</v>
      </c>
      <c r="B21" t="s">
        <v>79</v>
      </c>
    </row>
    <row r="22" spans="1:5" x14ac:dyDescent="0.25">
      <c r="A22" t="s">
        <v>151</v>
      </c>
      <c r="B22" t="s">
        <v>79</v>
      </c>
    </row>
    <row r="23" spans="1:5" x14ac:dyDescent="0.25">
      <c r="A23" t="s">
        <v>152</v>
      </c>
      <c r="B23" t="s">
        <v>79</v>
      </c>
      <c r="E23" t="s">
        <v>469</v>
      </c>
    </row>
    <row r="24" spans="1:5" x14ac:dyDescent="0.25">
      <c r="A24" t="s">
        <v>153</v>
      </c>
      <c r="B24" t="s">
        <v>79</v>
      </c>
    </row>
    <row r="25" spans="1:5" x14ac:dyDescent="0.25">
      <c r="A25" t="s">
        <v>26</v>
      </c>
      <c r="B25" t="s">
        <v>79</v>
      </c>
    </row>
    <row r="26" spans="1:5" x14ac:dyDescent="0.25">
      <c r="A26" t="s">
        <v>21</v>
      </c>
      <c r="B26" t="s">
        <v>79</v>
      </c>
      <c r="E26" t="s">
        <v>469</v>
      </c>
    </row>
    <row r="27" spans="1:5" x14ac:dyDescent="0.25">
      <c r="A27" t="s">
        <v>154</v>
      </c>
      <c r="B27" t="s">
        <v>79</v>
      </c>
    </row>
    <row r="28" spans="1:5" x14ac:dyDescent="0.25">
      <c r="A28" t="s">
        <v>155</v>
      </c>
      <c r="B28" t="s">
        <v>84</v>
      </c>
    </row>
    <row r="29" spans="1:5" x14ac:dyDescent="0.25">
      <c r="A29" t="s">
        <v>156</v>
      </c>
      <c r="B29" t="s">
        <v>84</v>
      </c>
    </row>
    <row r="30" spans="1:5" x14ac:dyDescent="0.25">
      <c r="A30" t="s">
        <v>157</v>
      </c>
      <c r="B30" t="s">
        <v>84</v>
      </c>
      <c r="E30" t="s">
        <v>469</v>
      </c>
    </row>
    <row r="31" spans="1:5" x14ac:dyDescent="0.25">
      <c r="A31" t="s">
        <v>158</v>
      </c>
      <c r="B31" t="s">
        <v>84</v>
      </c>
    </row>
    <row r="32" spans="1:5" x14ac:dyDescent="0.25">
      <c r="A32" t="s">
        <v>159</v>
      </c>
      <c r="B32" t="s">
        <v>84</v>
      </c>
    </row>
    <row r="33" spans="1:5" x14ac:dyDescent="0.25">
      <c r="A33" t="s">
        <v>160</v>
      </c>
      <c r="B33" t="s">
        <v>84</v>
      </c>
      <c r="E33" t="s">
        <v>479</v>
      </c>
    </row>
    <row r="34" spans="1:5" x14ac:dyDescent="0.25">
      <c r="A34" t="s">
        <v>161</v>
      </c>
      <c r="B34" t="s">
        <v>79</v>
      </c>
    </row>
    <row r="35" spans="1:5" x14ac:dyDescent="0.25">
      <c r="A35" t="s">
        <v>162</v>
      </c>
      <c r="B35" t="s">
        <v>84</v>
      </c>
    </row>
    <row r="36" spans="1:5" x14ac:dyDescent="0.25">
      <c r="A36" t="s">
        <v>163</v>
      </c>
      <c r="B36" t="s">
        <v>84</v>
      </c>
    </row>
    <row r="37" spans="1:5" x14ac:dyDescent="0.25">
      <c r="A37" t="s">
        <v>164</v>
      </c>
      <c r="B37" t="s">
        <v>84</v>
      </c>
      <c r="E37" t="s">
        <v>479</v>
      </c>
    </row>
    <row r="38" spans="1:5" x14ac:dyDescent="0.25">
      <c r="A38" t="s">
        <v>165</v>
      </c>
      <c r="B38" t="s">
        <v>84</v>
      </c>
    </row>
    <row r="39" spans="1:5" x14ac:dyDescent="0.25">
      <c r="A39" t="s">
        <v>166</v>
      </c>
      <c r="B39" t="s">
        <v>84</v>
      </c>
    </row>
    <row r="40" spans="1:5" x14ac:dyDescent="0.25">
      <c r="A40" t="s">
        <v>517</v>
      </c>
      <c r="B40" t="s">
        <v>84</v>
      </c>
      <c r="E40" t="s">
        <v>480</v>
      </c>
    </row>
    <row r="41" spans="1:5" x14ac:dyDescent="0.25">
      <c r="A41" t="s">
        <v>168</v>
      </c>
      <c r="B41" t="s">
        <v>84</v>
      </c>
    </row>
    <row r="42" spans="1:5" x14ac:dyDescent="0.25">
      <c r="A42" t="s">
        <v>169</v>
      </c>
      <c r="B42" t="s">
        <v>84</v>
      </c>
    </row>
    <row r="43" spans="1:5" x14ac:dyDescent="0.25">
      <c r="A43" t="s">
        <v>170</v>
      </c>
      <c r="B43" t="s">
        <v>84</v>
      </c>
    </row>
    <row r="44" spans="1:5" x14ac:dyDescent="0.25">
      <c r="A44" t="s">
        <v>171</v>
      </c>
      <c r="B44" t="s">
        <v>84</v>
      </c>
    </row>
    <row r="45" spans="1:5" x14ac:dyDescent="0.25">
      <c r="A45" t="s">
        <v>23</v>
      </c>
      <c r="B45" t="s">
        <v>84</v>
      </c>
      <c r="E45" t="s">
        <v>469</v>
      </c>
    </row>
    <row r="46" spans="1:5" x14ac:dyDescent="0.25">
      <c r="A46" t="s">
        <v>172</v>
      </c>
      <c r="B46" t="s">
        <v>84</v>
      </c>
    </row>
    <row r="47" spans="1:5" x14ac:dyDescent="0.25">
      <c r="A47" t="s">
        <v>173</v>
      </c>
      <c r="B47" t="s">
        <v>84</v>
      </c>
      <c r="E47" t="s">
        <v>469</v>
      </c>
    </row>
    <row r="48" spans="1:5" x14ac:dyDescent="0.25">
      <c r="A48" t="s">
        <v>20</v>
      </c>
      <c r="B48" t="s">
        <v>84</v>
      </c>
    </row>
    <row r="49" spans="1:5" x14ac:dyDescent="0.25">
      <c r="A49" t="s">
        <v>174</v>
      </c>
      <c r="B49" t="s">
        <v>84</v>
      </c>
      <c r="E49" t="s">
        <v>480</v>
      </c>
    </row>
    <row r="50" spans="1:5" x14ac:dyDescent="0.25">
      <c r="A50" t="s">
        <v>175</v>
      </c>
      <c r="B50" t="s">
        <v>84</v>
      </c>
    </row>
    <row r="51" spans="1:5" x14ac:dyDescent="0.25">
      <c r="A51" t="s">
        <v>176</v>
      </c>
      <c r="B51" t="s">
        <v>84</v>
      </c>
    </row>
    <row r="52" spans="1:5" x14ac:dyDescent="0.25">
      <c r="A52" t="s">
        <v>7</v>
      </c>
      <c r="B52" t="s">
        <v>84</v>
      </c>
      <c r="C52" s="90">
        <v>0.4</v>
      </c>
      <c r="E52" t="s">
        <v>479</v>
      </c>
    </row>
    <row r="53" spans="1:5" x14ac:dyDescent="0.25">
      <c r="A53" t="s">
        <v>177</v>
      </c>
      <c r="B53" t="s">
        <v>79</v>
      </c>
    </row>
    <row r="54" spans="1:5" x14ac:dyDescent="0.25">
      <c r="A54" t="s">
        <v>178</v>
      </c>
      <c r="B54" t="s">
        <v>79</v>
      </c>
      <c r="E54" t="s">
        <v>469</v>
      </c>
    </row>
    <row r="55" spans="1:5" x14ac:dyDescent="0.25">
      <c r="A55" t="s">
        <v>179</v>
      </c>
      <c r="B55" t="s">
        <v>84</v>
      </c>
    </row>
    <row r="56" spans="1:5" x14ac:dyDescent="0.25">
      <c r="A56" t="s">
        <v>180</v>
      </c>
      <c r="B56" t="s">
        <v>84</v>
      </c>
      <c r="E56" t="s">
        <v>469</v>
      </c>
    </row>
    <row r="57" spans="1:5" x14ac:dyDescent="0.25">
      <c r="A57" t="s">
        <v>181</v>
      </c>
      <c r="B57" t="s">
        <v>79</v>
      </c>
    </row>
    <row r="58" spans="1:5" x14ac:dyDescent="0.25">
      <c r="A58" t="s">
        <v>182</v>
      </c>
      <c r="B58" t="s">
        <v>84</v>
      </c>
      <c r="E58" t="s">
        <v>479</v>
      </c>
    </row>
    <row r="59" spans="1:5" x14ac:dyDescent="0.25">
      <c r="A59" t="s">
        <v>31</v>
      </c>
      <c r="B59" t="s">
        <v>84</v>
      </c>
    </row>
    <row r="60" spans="1:5" x14ac:dyDescent="0.25">
      <c r="A60" t="s">
        <v>183</v>
      </c>
      <c r="B60" t="s">
        <v>84</v>
      </c>
    </row>
    <row r="61" spans="1:5" x14ac:dyDescent="0.25">
      <c r="A61" t="s">
        <v>184</v>
      </c>
      <c r="B61" t="s">
        <v>84</v>
      </c>
    </row>
    <row r="62" spans="1:5" ht="16.5" customHeight="1" x14ac:dyDescent="0.25">
      <c r="A62" t="s">
        <v>185</v>
      </c>
      <c r="B62" t="s">
        <v>84</v>
      </c>
    </row>
    <row r="63" spans="1:5" x14ac:dyDescent="0.25">
      <c r="A63" t="s">
        <v>186</v>
      </c>
      <c r="B63" t="s">
        <v>84</v>
      </c>
      <c r="E63" t="s">
        <v>469</v>
      </c>
    </row>
    <row r="64" spans="1:5" x14ac:dyDescent="0.25">
      <c r="A64" t="s">
        <v>34</v>
      </c>
      <c r="B64" t="s">
        <v>84</v>
      </c>
      <c r="C64" s="90">
        <v>0.4</v>
      </c>
    </row>
    <row r="65" spans="1:5" x14ac:dyDescent="0.25">
      <c r="A65" t="s">
        <v>187</v>
      </c>
      <c r="B65" t="s">
        <v>84</v>
      </c>
    </row>
    <row r="66" spans="1:5" x14ac:dyDescent="0.25">
      <c r="A66" t="s">
        <v>188</v>
      </c>
      <c r="B66" t="s">
        <v>84</v>
      </c>
    </row>
    <row r="67" spans="1:5" x14ac:dyDescent="0.25">
      <c r="A67" t="s">
        <v>189</v>
      </c>
      <c r="B67" t="s">
        <v>84</v>
      </c>
    </row>
    <row r="68" spans="1:5" x14ac:dyDescent="0.25">
      <c r="A68" t="s">
        <v>190</v>
      </c>
      <c r="B68" t="s">
        <v>79</v>
      </c>
    </row>
    <row r="69" spans="1:5" x14ac:dyDescent="0.25">
      <c r="A69" t="s">
        <v>10</v>
      </c>
      <c r="B69" t="s">
        <v>79</v>
      </c>
      <c r="E69" t="s">
        <v>479</v>
      </c>
    </row>
    <row r="70" spans="1:5" x14ac:dyDescent="0.25">
      <c r="A70" t="s">
        <v>191</v>
      </c>
      <c r="B70" t="s">
        <v>84</v>
      </c>
    </row>
    <row r="71" spans="1:5" x14ac:dyDescent="0.25">
      <c r="A71" t="s">
        <v>192</v>
      </c>
      <c r="B71" t="s">
        <v>84</v>
      </c>
    </row>
    <row r="72" spans="1:5" x14ac:dyDescent="0.25">
      <c r="A72" t="s">
        <v>193</v>
      </c>
      <c r="B72" t="s">
        <v>84</v>
      </c>
      <c r="E72" t="s">
        <v>479</v>
      </c>
    </row>
    <row r="73" spans="1:5" x14ac:dyDescent="0.25">
      <c r="A73" t="s">
        <v>39</v>
      </c>
      <c r="B73" t="s">
        <v>84</v>
      </c>
      <c r="E73" t="s">
        <v>479</v>
      </c>
    </row>
    <row r="74" spans="1:5" x14ac:dyDescent="0.25">
      <c r="A74" t="s">
        <v>194</v>
      </c>
      <c r="B74" t="s">
        <v>84</v>
      </c>
    </row>
    <row r="75" spans="1:5" x14ac:dyDescent="0.25">
      <c r="A75" t="s">
        <v>195</v>
      </c>
      <c r="B75" t="s">
        <v>84</v>
      </c>
    </row>
    <row r="76" spans="1:5" x14ac:dyDescent="0.25">
      <c r="A76" t="s">
        <v>196</v>
      </c>
      <c r="B76" t="s">
        <v>84</v>
      </c>
    </row>
    <row r="77" spans="1:5" x14ac:dyDescent="0.25">
      <c r="A77" t="s">
        <v>111</v>
      </c>
      <c r="B77" t="s">
        <v>84</v>
      </c>
    </row>
    <row r="78" spans="1:5" x14ac:dyDescent="0.25">
      <c r="A78" t="s">
        <v>197</v>
      </c>
      <c r="B78" t="s">
        <v>79</v>
      </c>
    </row>
    <row r="79" spans="1:5" x14ac:dyDescent="0.25">
      <c r="A79" t="s">
        <v>198</v>
      </c>
      <c r="B79" t="s">
        <v>84</v>
      </c>
    </row>
    <row r="80" spans="1:5" x14ac:dyDescent="0.25">
      <c r="A80" t="s">
        <v>199</v>
      </c>
      <c r="B80" t="s">
        <v>79</v>
      </c>
      <c r="E80" t="s">
        <v>469</v>
      </c>
    </row>
    <row r="81" spans="1:5" x14ac:dyDescent="0.25">
      <c r="A81" t="s">
        <v>200</v>
      </c>
      <c r="B81" t="s">
        <v>79</v>
      </c>
      <c r="E81" t="s">
        <v>479</v>
      </c>
    </row>
    <row r="82" spans="1:5" x14ac:dyDescent="0.25">
      <c r="A82" t="s">
        <v>201</v>
      </c>
      <c r="B82" t="s">
        <v>79</v>
      </c>
    </row>
    <row r="83" spans="1:5" x14ac:dyDescent="0.25">
      <c r="A83" t="s">
        <v>202</v>
      </c>
      <c r="B83" t="s">
        <v>79</v>
      </c>
    </row>
    <row r="84" spans="1:5" x14ac:dyDescent="0.25">
      <c r="A84" t="s">
        <v>120</v>
      </c>
      <c r="B84" t="s">
        <v>79</v>
      </c>
      <c r="C84" s="90">
        <v>0.4</v>
      </c>
    </row>
    <row r="85" spans="1:5" x14ac:dyDescent="0.25">
      <c r="A85" t="s">
        <v>203</v>
      </c>
      <c r="B85" t="s">
        <v>84</v>
      </c>
    </row>
    <row r="86" spans="1:5" x14ac:dyDescent="0.25">
      <c r="A86" t="s">
        <v>204</v>
      </c>
      <c r="B86" t="s">
        <v>84</v>
      </c>
      <c r="E86" t="s">
        <v>480</v>
      </c>
    </row>
    <row r="87" spans="1:5" x14ac:dyDescent="0.25">
      <c r="A87" t="s">
        <v>205</v>
      </c>
      <c r="B87" t="s">
        <v>84</v>
      </c>
      <c r="E87" t="s">
        <v>469</v>
      </c>
    </row>
    <row r="88" spans="1:5" x14ac:dyDescent="0.25">
      <c r="A88" t="s">
        <v>206</v>
      </c>
      <c r="B88" t="s">
        <v>84</v>
      </c>
      <c r="E88" t="s">
        <v>480</v>
      </c>
    </row>
    <row r="89" spans="1:5" x14ac:dyDescent="0.25">
      <c r="A89" t="s">
        <v>207</v>
      </c>
      <c r="B89" t="s">
        <v>84</v>
      </c>
      <c r="C89" s="90">
        <v>0.4</v>
      </c>
      <c r="E89" t="s">
        <v>480</v>
      </c>
    </row>
    <row r="90" spans="1:5" x14ac:dyDescent="0.25">
      <c r="A90" t="s">
        <v>208</v>
      </c>
      <c r="B90" t="s">
        <v>84</v>
      </c>
      <c r="E90" t="s">
        <v>479</v>
      </c>
    </row>
    <row r="91" spans="1:5" x14ac:dyDescent="0.25">
      <c r="A91" t="s">
        <v>209</v>
      </c>
      <c r="B91" t="s">
        <v>84</v>
      </c>
    </row>
    <row r="92" spans="1:5" x14ac:dyDescent="0.25">
      <c r="A92" t="s">
        <v>210</v>
      </c>
      <c r="B92" t="s">
        <v>84</v>
      </c>
    </row>
    <row r="93" spans="1:5" x14ac:dyDescent="0.25">
      <c r="A93" t="s">
        <v>211</v>
      </c>
      <c r="B93" t="s">
        <v>84</v>
      </c>
    </row>
    <row r="94" spans="1:5" x14ac:dyDescent="0.25">
      <c r="A94" t="s">
        <v>212</v>
      </c>
      <c r="B94" t="s">
        <v>84</v>
      </c>
    </row>
    <row r="95" spans="1:5" x14ac:dyDescent="0.25">
      <c r="A95" t="s">
        <v>213</v>
      </c>
      <c r="B95" t="s">
        <v>79</v>
      </c>
      <c r="E95" t="s">
        <v>469</v>
      </c>
    </row>
    <row r="96" spans="1:5" x14ac:dyDescent="0.25">
      <c r="A96" t="s">
        <v>214</v>
      </c>
      <c r="B96" t="s">
        <v>84</v>
      </c>
    </row>
    <row r="97" spans="1:5" x14ac:dyDescent="0.25">
      <c r="A97" t="s">
        <v>215</v>
      </c>
      <c r="B97" t="s">
        <v>84</v>
      </c>
    </row>
    <row r="98" spans="1:5" x14ac:dyDescent="0.25">
      <c r="A98" t="s">
        <v>216</v>
      </c>
      <c r="B98" t="s">
        <v>84</v>
      </c>
    </row>
    <row r="99" spans="1:5" x14ac:dyDescent="0.25">
      <c r="A99" t="s">
        <v>217</v>
      </c>
      <c r="B99" t="s">
        <v>84</v>
      </c>
    </row>
    <row r="100" spans="1:5" x14ac:dyDescent="0.25">
      <c r="A100" t="s">
        <v>218</v>
      </c>
      <c r="B100" t="s">
        <v>79</v>
      </c>
    </row>
    <row r="101" spans="1:5" x14ac:dyDescent="0.25">
      <c r="A101" t="s">
        <v>219</v>
      </c>
      <c r="B101" t="s">
        <v>79</v>
      </c>
    </row>
    <row r="102" spans="1:5" x14ac:dyDescent="0.25">
      <c r="A102" t="s">
        <v>220</v>
      </c>
      <c r="B102" t="s">
        <v>79</v>
      </c>
    </row>
    <row r="103" spans="1:5" x14ac:dyDescent="0.25">
      <c r="A103" t="s">
        <v>221</v>
      </c>
      <c r="B103" t="s">
        <v>79</v>
      </c>
    </row>
    <row r="104" spans="1:5" x14ac:dyDescent="0.25">
      <c r="A104" t="s">
        <v>222</v>
      </c>
      <c r="B104" t="s">
        <v>84</v>
      </c>
    </row>
    <row r="105" spans="1:5" x14ac:dyDescent="0.25">
      <c r="A105" t="s">
        <v>223</v>
      </c>
      <c r="B105" t="s">
        <v>84</v>
      </c>
    </row>
    <row r="106" spans="1:5" x14ac:dyDescent="0.25">
      <c r="A106" t="s">
        <v>224</v>
      </c>
      <c r="B106" t="s">
        <v>84</v>
      </c>
    </row>
    <row r="107" spans="1:5" x14ac:dyDescent="0.25">
      <c r="A107" t="s">
        <v>225</v>
      </c>
      <c r="B107" t="s">
        <v>84</v>
      </c>
      <c r="E107" t="s">
        <v>469</v>
      </c>
    </row>
    <row r="108" spans="1:5" x14ac:dyDescent="0.25">
      <c r="A108" t="s">
        <v>226</v>
      </c>
      <c r="B108" t="s">
        <v>84</v>
      </c>
      <c r="E108" t="s">
        <v>469</v>
      </c>
    </row>
    <row r="109" spans="1:5" x14ac:dyDescent="0.25">
      <c r="A109" t="s">
        <v>227</v>
      </c>
      <c r="B109" t="s">
        <v>84</v>
      </c>
    </row>
    <row r="110" spans="1:5" x14ac:dyDescent="0.25">
      <c r="A110" t="s">
        <v>122</v>
      </c>
      <c r="B110" t="s">
        <v>84</v>
      </c>
      <c r="E110" t="s">
        <v>479</v>
      </c>
    </row>
    <row r="111" spans="1:5" x14ac:dyDescent="0.25">
      <c r="A111" t="s">
        <v>228</v>
      </c>
      <c r="B111" t="s">
        <v>79</v>
      </c>
    </row>
    <row r="112" spans="1:5" x14ac:dyDescent="0.25">
      <c r="A112" t="s">
        <v>229</v>
      </c>
      <c r="B112" t="s">
        <v>84</v>
      </c>
      <c r="C112" s="90">
        <v>0.4</v>
      </c>
    </row>
    <row r="113" spans="1:5" x14ac:dyDescent="0.25">
      <c r="A113" t="s">
        <v>230</v>
      </c>
      <c r="B113" t="s">
        <v>79</v>
      </c>
    </row>
    <row r="114" spans="1:5" x14ac:dyDescent="0.25">
      <c r="A114" t="s">
        <v>231</v>
      </c>
      <c r="B114" t="s">
        <v>84</v>
      </c>
      <c r="E114" t="s">
        <v>479</v>
      </c>
    </row>
    <row r="115" spans="1:5" x14ac:dyDescent="0.25">
      <c r="A115" t="s">
        <v>232</v>
      </c>
      <c r="B115" t="s">
        <v>84</v>
      </c>
    </row>
    <row r="116" spans="1:5" x14ac:dyDescent="0.25">
      <c r="A116" t="s">
        <v>233</v>
      </c>
      <c r="B116" t="s">
        <v>84</v>
      </c>
    </row>
    <row r="117" spans="1:5" x14ac:dyDescent="0.25">
      <c r="A117" t="s">
        <v>234</v>
      </c>
      <c r="B117" t="s">
        <v>84</v>
      </c>
      <c r="E117" t="s">
        <v>469</v>
      </c>
    </row>
    <row r="118" spans="1:5" x14ac:dyDescent="0.25">
      <c r="A118" t="s">
        <v>235</v>
      </c>
      <c r="B118" t="s">
        <v>84</v>
      </c>
    </row>
    <row r="119" spans="1:5" x14ac:dyDescent="0.25">
      <c r="A119" t="s">
        <v>236</v>
      </c>
      <c r="B119" t="s">
        <v>84</v>
      </c>
    </row>
    <row r="120" spans="1:5" x14ac:dyDescent="0.25">
      <c r="A120" t="s">
        <v>237</v>
      </c>
      <c r="B120" t="s">
        <v>84</v>
      </c>
    </row>
    <row r="121" spans="1:5" x14ac:dyDescent="0.25">
      <c r="A121" t="s">
        <v>238</v>
      </c>
      <c r="B121" t="s">
        <v>84</v>
      </c>
    </row>
    <row r="122" spans="1:5" x14ac:dyDescent="0.25">
      <c r="A122" t="s">
        <v>239</v>
      </c>
      <c r="B122" t="s">
        <v>79</v>
      </c>
    </row>
    <row r="123" spans="1:5" x14ac:dyDescent="0.25">
      <c r="A123" t="s">
        <v>240</v>
      </c>
      <c r="B123" t="s">
        <v>79</v>
      </c>
    </row>
    <row r="124" spans="1:5" x14ac:dyDescent="0.25">
      <c r="A124" t="s">
        <v>241</v>
      </c>
      <c r="B124" t="s">
        <v>84</v>
      </c>
    </row>
    <row r="125" spans="1:5" x14ac:dyDescent="0.25">
      <c r="A125" t="s">
        <v>242</v>
      </c>
      <c r="B125" t="s">
        <v>79</v>
      </c>
    </row>
    <row r="126" spans="1:5" x14ac:dyDescent="0.25">
      <c r="A126" t="s">
        <v>243</v>
      </c>
      <c r="B126" t="s">
        <v>84</v>
      </c>
    </row>
    <row r="127" spans="1:5" x14ac:dyDescent="0.25">
      <c r="A127" t="s">
        <v>244</v>
      </c>
      <c r="B127" t="s">
        <v>79</v>
      </c>
    </row>
    <row r="128" spans="1:5" x14ac:dyDescent="0.25">
      <c r="A128" t="s">
        <v>245</v>
      </c>
      <c r="B128" t="s">
        <v>79</v>
      </c>
    </row>
    <row r="129" spans="1:5" x14ac:dyDescent="0.25">
      <c r="A129" t="s">
        <v>246</v>
      </c>
      <c r="B129" t="s">
        <v>79</v>
      </c>
      <c r="C129" s="90">
        <v>0.7</v>
      </c>
    </row>
    <row r="130" spans="1:5" x14ac:dyDescent="0.25">
      <c r="A130" t="s">
        <v>247</v>
      </c>
      <c r="B130" t="s">
        <v>84</v>
      </c>
    </row>
    <row r="131" spans="1:5" x14ac:dyDescent="0.25">
      <c r="A131" t="s">
        <v>248</v>
      </c>
      <c r="B131" t="s">
        <v>79</v>
      </c>
      <c r="E131" t="s">
        <v>469</v>
      </c>
    </row>
    <row r="132" spans="1:5" x14ac:dyDescent="0.25">
      <c r="A132" t="s">
        <v>249</v>
      </c>
      <c r="B132" t="s">
        <v>79</v>
      </c>
    </row>
    <row r="133" spans="1:5" x14ac:dyDescent="0.25">
      <c r="A133" t="s">
        <v>42</v>
      </c>
      <c r="B133" t="s">
        <v>79</v>
      </c>
    </row>
    <row r="134" spans="1:5" x14ac:dyDescent="0.25">
      <c r="A134" t="s">
        <v>250</v>
      </c>
      <c r="B134" t="s">
        <v>79</v>
      </c>
      <c r="E134" t="s">
        <v>469</v>
      </c>
    </row>
    <row r="135" spans="1:5" x14ac:dyDescent="0.25">
      <c r="A135" t="s">
        <v>251</v>
      </c>
      <c r="B135" t="s">
        <v>84</v>
      </c>
    </row>
    <row r="136" spans="1:5" x14ac:dyDescent="0.25">
      <c r="A136" t="s">
        <v>252</v>
      </c>
      <c r="B136" t="s">
        <v>84</v>
      </c>
      <c r="E136" t="s">
        <v>469</v>
      </c>
    </row>
    <row r="137" spans="1:5" x14ac:dyDescent="0.25">
      <c r="A137" t="s">
        <v>253</v>
      </c>
      <c r="B137" t="s">
        <v>84</v>
      </c>
    </row>
    <row r="138" spans="1:5" x14ac:dyDescent="0.25">
      <c r="A138" t="s">
        <v>254</v>
      </c>
      <c r="B138" t="s">
        <v>84</v>
      </c>
    </row>
    <row r="139" spans="1:5" x14ac:dyDescent="0.25">
      <c r="A139" t="s">
        <v>255</v>
      </c>
      <c r="B139" t="s">
        <v>79</v>
      </c>
    </row>
    <row r="140" spans="1:5" x14ac:dyDescent="0.25">
      <c r="A140" t="s">
        <v>255</v>
      </c>
      <c r="B140" t="s">
        <v>79</v>
      </c>
    </row>
    <row r="141" spans="1:5" x14ac:dyDescent="0.25">
      <c r="A141" t="s">
        <v>256</v>
      </c>
      <c r="B141" t="s">
        <v>79</v>
      </c>
    </row>
    <row r="142" spans="1:5" x14ac:dyDescent="0.25">
      <c r="A142" t="s">
        <v>257</v>
      </c>
      <c r="B142" t="s">
        <v>84</v>
      </c>
    </row>
    <row r="143" spans="1:5" x14ac:dyDescent="0.25">
      <c r="A143" t="s">
        <v>53</v>
      </c>
      <c r="B143" t="s">
        <v>84</v>
      </c>
      <c r="E143" t="s">
        <v>469</v>
      </c>
    </row>
    <row r="144" spans="1:5" x14ac:dyDescent="0.25">
      <c r="A144" t="s">
        <v>258</v>
      </c>
      <c r="B144" t="s">
        <v>79</v>
      </c>
      <c r="E144" t="s">
        <v>469</v>
      </c>
    </row>
    <row r="145" spans="1:5" x14ac:dyDescent="0.25">
      <c r="A145" t="s">
        <v>259</v>
      </c>
      <c r="B145" t="s">
        <v>84</v>
      </c>
    </row>
    <row r="146" spans="1:5" x14ac:dyDescent="0.25">
      <c r="A146" t="s">
        <v>109</v>
      </c>
      <c r="B146" t="s">
        <v>84</v>
      </c>
      <c r="E146" t="s">
        <v>480</v>
      </c>
    </row>
    <row r="147" spans="1:5" x14ac:dyDescent="0.25">
      <c r="A147" t="s">
        <v>48</v>
      </c>
      <c r="B147" t="s">
        <v>79</v>
      </c>
    </row>
    <row r="148" spans="1:5" x14ac:dyDescent="0.25">
      <c r="A148" t="s">
        <v>260</v>
      </c>
      <c r="B148" t="s">
        <v>79</v>
      </c>
    </row>
    <row r="149" spans="1:5" x14ac:dyDescent="0.25">
      <c r="A149" t="s">
        <v>261</v>
      </c>
      <c r="B149" t="s">
        <v>79</v>
      </c>
    </row>
    <row r="150" spans="1:5" x14ac:dyDescent="0.25">
      <c r="A150" t="s">
        <v>262</v>
      </c>
      <c r="B150" t="s">
        <v>79</v>
      </c>
    </row>
    <row r="151" spans="1:5" x14ac:dyDescent="0.25">
      <c r="A151" t="s">
        <v>263</v>
      </c>
      <c r="B151" t="s">
        <v>84</v>
      </c>
    </row>
    <row r="152" spans="1:5" x14ac:dyDescent="0.25">
      <c r="A152" t="s">
        <v>264</v>
      </c>
      <c r="B152" t="s">
        <v>84</v>
      </c>
    </row>
    <row r="153" spans="1:5" x14ac:dyDescent="0.25">
      <c r="A153" t="s">
        <v>265</v>
      </c>
      <c r="B153" t="s">
        <v>84</v>
      </c>
    </row>
    <row r="154" spans="1:5" x14ac:dyDescent="0.25">
      <c r="A154" t="s">
        <v>266</v>
      </c>
      <c r="B154" t="s">
        <v>84</v>
      </c>
    </row>
    <row r="155" spans="1:5" x14ac:dyDescent="0.25">
      <c r="A155" t="s">
        <v>267</v>
      </c>
      <c r="B155" t="s">
        <v>79</v>
      </c>
    </row>
    <row r="156" spans="1:5" x14ac:dyDescent="0.25">
      <c r="A156" t="s">
        <v>268</v>
      </c>
      <c r="B156" t="s">
        <v>79</v>
      </c>
    </row>
    <row r="157" spans="1:5" x14ac:dyDescent="0.25">
      <c r="A157" t="s">
        <v>269</v>
      </c>
      <c r="B157" t="s">
        <v>79</v>
      </c>
    </row>
    <row r="158" spans="1:5" x14ac:dyDescent="0.25">
      <c r="A158" t="s">
        <v>270</v>
      </c>
      <c r="B158" t="s">
        <v>79</v>
      </c>
    </row>
    <row r="159" spans="1:5" x14ac:dyDescent="0.25">
      <c r="A159" t="s">
        <v>271</v>
      </c>
      <c r="B159" t="s">
        <v>79</v>
      </c>
    </row>
    <row r="160" spans="1:5" x14ac:dyDescent="0.25">
      <c r="A160" t="s">
        <v>272</v>
      </c>
      <c r="B160" t="s">
        <v>79</v>
      </c>
      <c r="E160" t="s">
        <v>469</v>
      </c>
    </row>
    <row r="161" spans="1:5" x14ac:dyDescent="0.25">
      <c r="A161" t="s">
        <v>273</v>
      </c>
      <c r="B161" t="s">
        <v>79</v>
      </c>
    </row>
    <row r="162" spans="1:5" x14ac:dyDescent="0.25">
      <c r="A162" t="s">
        <v>274</v>
      </c>
      <c r="B162" t="s">
        <v>84</v>
      </c>
      <c r="C162" s="90">
        <v>0.4</v>
      </c>
      <c r="E162" t="s">
        <v>469</v>
      </c>
    </row>
    <row r="163" spans="1:5" x14ac:dyDescent="0.25">
      <c r="A163" t="s">
        <v>275</v>
      </c>
      <c r="B163" t="s">
        <v>84</v>
      </c>
    </row>
    <row r="164" spans="1:5" x14ac:dyDescent="0.25">
      <c r="A164" t="s">
        <v>276</v>
      </c>
      <c r="B164" t="s">
        <v>84</v>
      </c>
    </row>
    <row r="165" spans="1:5" x14ac:dyDescent="0.25">
      <c r="A165" t="s">
        <v>277</v>
      </c>
      <c r="B165" t="s">
        <v>84</v>
      </c>
    </row>
    <row r="166" spans="1:5" x14ac:dyDescent="0.25">
      <c r="A166" t="s">
        <v>278</v>
      </c>
      <c r="B166" t="s">
        <v>79</v>
      </c>
    </row>
    <row r="167" spans="1:5" x14ac:dyDescent="0.25">
      <c r="A167" t="s">
        <v>279</v>
      </c>
      <c r="B167" t="s">
        <v>79</v>
      </c>
      <c r="E167" t="s">
        <v>469</v>
      </c>
    </row>
    <row r="168" spans="1:5" x14ac:dyDescent="0.25">
      <c r="A168" t="s">
        <v>280</v>
      </c>
      <c r="B168" t="s">
        <v>84</v>
      </c>
    </row>
    <row r="169" spans="1:5" x14ac:dyDescent="0.25">
      <c r="A169" t="s">
        <v>281</v>
      </c>
      <c r="B169" t="s">
        <v>84</v>
      </c>
      <c r="E169" t="s">
        <v>469</v>
      </c>
    </row>
    <row r="170" spans="1:5" x14ac:dyDescent="0.25">
      <c r="A170" t="s">
        <v>282</v>
      </c>
      <c r="B170" t="s">
        <v>84</v>
      </c>
    </row>
    <row r="171" spans="1:5" x14ac:dyDescent="0.25">
      <c r="A171" t="s">
        <v>283</v>
      </c>
      <c r="B171" t="s">
        <v>84</v>
      </c>
    </row>
    <row r="172" spans="1:5" x14ac:dyDescent="0.25">
      <c r="A172" t="s">
        <v>284</v>
      </c>
      <c r="B172" t="s">
        <v>84</v>
      </c>
    </row>
    <row r="173" spans="1:5" x14ac:dyDescent="0.25">
      <c r="A173" t="s">
        <v>285</v>
      </c>
      <c r="B173" t="s">
        <v>79</v>
      </c>
    </row>
    <row r="174" spans="1:5" x14ac:dyDescent="0.25">
      <c r="A174" t="s">
        <v>107</v>
      </c>
      <c r="B174" t="s">
        <v>79</v>
      </c>
    </row>
    <row r="175" spans="1:5" x14ac:dyDescent="0.25">
      <c r="A175" t="s">
        <v>286</v>
      </c>
      <c r="B175" t="s">
        <v>79</v>
      </c>
    </row>
    <row r="176" spans="1:5" x14ac:dyDescent="0.25">
      <c r="A176" t="s">
        <v>287</v>
      </c>
      <c r="B176" t="s">
        <v>84</v>
      </c>
    </row>
    <row r="177" spans="1:6" x14ac:dyDescent="0.25">
      <c r="A177" t="s">
        <v>288</v>
      </c>
      <c r="B177" t="s">
        <v>84</v>
      </c>
    </row>
    <row r="178" spans="1:6" x14ac:dyDescent="0.25">
      <c r="A178" t="s">
        <v>289</v>
      </c>
      <c r="B178" t="s">
        <v>84</v>
      </c>
    </row>
    <row r="179" spans="1:6" x14ac:dyDescent="0.25">
      <c r="A179" t="s">
        <v>290</v>
      </c>
      <c r="B179" t="s">
        <v>84</v>
      </c>
    </row>
    <row r="180" spans="1:6" x14ac:dyDescent="0.25">
      <c r="A180" t="s">
        <v>492</v>
      </c>
      <c r="B180" t="s">
        <v>79</v>
      </c>
      <c r="C180" s="90">
        <v>0.4</v>
      </c>
      <c r="E180" t="s">
        <v>469</v>
      </c>
      <c r="F180" s="60" t="s">
        <v>492</v>
      </c>
    </row>
    <row r="181" spans="1:6" x14ac:dyDescent="0.25">
      <c r="A181" t="s">
        <v>292</v>
      </c>
      <c r="B181" t="s">
        <v>84</v>
      </c>
    </row>
    <row r="182" spans="1:6" x14ac:dyDescent="0.25">
      <c r="A182" t="s">
        <v>59</v>
      </c>
      <c r="B182" t="s">
        <v>84</v>
      </c>
    </row>
    <row r="183" spans="1:6" x14ac:dyDescent="0.25">
      <c r="A183" t="s">
        <v>13</v>
      </c>
      <c r="B183" t="s">
        <v>84</v>
      </c>
      <c r="E183" t="s">
        <v>479</v>
      </c>
    </row>
    <row r="184" spans="1:6" x14ac:dyDescent="0.25">
      <c r="A184" t="s">
        <v>293</v>
      </c>
      <c r="B184" t="s">
        <v>84</v>
      </c>
    </row>
    <row r="185" spans="1:6" x14ac:dyDescent="0.25">
      <c r="A185" t="s">
        <v>294</v>
      </c>
      <c r="B185" t="s">
        <v>79</v>
      </c>
    </row>
    <row r="186" spans="1:6" x14ac:dyDescent="0.25">
      <c r="A186" t="s">
        <v>295</v>
      </c>
      <c r="B186" t="s">
        <v>84</v>
      </c>
    </row>
    <row r="187" spans="1:6" x14ac:dyDescent="0.25">
      <c r="A187" t="s">
        <v>296</v>
      </c>
      <c r="B187" t="s">
        <v>84</v>
      </c>
    </row>
    <row r="188" spans="1:6" x14ac:dyDescent="0.25">
      <c r="A188" t="s">
        <v>297</v>
      </c>
      <c r="B188" t="s">
        <v>84</v>
      </c>
    </row>
    <row r="189" spans="1:6" x14ac:dyDescent="0.25">
      <c r="A189" t="s">
        <v>114</v>
      </c>
      <c r="B189" t="s">
        <v>79</v>
      </c>
      <c r="C189" s="90">
        <v>0.7</v>
      </c>
      <c r="E189" t="s">
        <v>469</v>
      </c>
    </row>
    <row r="190" spans="1:6" x14ac:dyDescent="0.25">
      <c r="A190" t="s">
        <v>12</v>
      </c>
      <c r="B190" t="s">
        <v>84</v>
      </c>
      <c r="E190" t="s">
        <v>469</v>
      </c>
    </row>
    <row r="191" spans="1:6" x14ac:dyDescent="0.25">
      <c r="A191" t="s">
        <v>298</v>
      </c>
      <c r="B191" t="s">
        <v>84</v>
      </c>
    </row>
    <row r="192" spans="1:6" x14ac:dyDescent="0.25">
      <c r="A192" t="s">
        <v>299</v>
      </c>
      <c r="B192" t="s">
        <v>84</v>
      </c>
    </row>
    <row r="193" spans="1:5" x14ac:dyDescent="0.25">
      <c r="A193" t="s">
        <v>300</v>
      </c>
      <c r="B193" t="s">
        <v>84</v>
      </c>
    </row>
    <row r="194" spans="1:5" x14ac:dyDescent="0.25">
      <c r="A194" t="s">
        <v>301</v>
      </c>
      <c r="B194" t="s">
        <v>84</v>
      </c>
      <c r="E194" t="s">
        <v>469</v>
      </c>
    </row>
    <row r="195" spans="1:5" x14ac:dyDescent="0.25">
      <c r="A195" t="s">
        <v>302</v>
      </c>
      <c r="B195" t="s">
        <v>84</v>
      </c>
    </row>
    <row r="196" spans="1:5" x14ac:dyDescent="0.25">
      <c r="A196" t="s">
        <v>303</v>
      </c>
      <c r="B196" t="s">
        <v>84</v>
      </c>
    </row>
    <row r="197" spans="1:5" x14ac:dyDescent="0.25">
      <c r="A197" t="s">
        <v>304</v>
      </c>
      <c r="B197" t="s">
        <v>79</v>
      </c>
      <c r="E197" t="s">
        <v>469</v>
      </c>
    </row>
    <row r="198" spans="1:5" x14ac:dyDescent="0.25">
      <c r="A198" t="s">
        <v>305</v>
      </c>
      <c r="B198" t="s">
        <v>84</v>
      </c>
    </row>
    <row r="199" spans="1:5" x14ac:dyDescent="0.25">
      <c r="A199" t="s">
        <v>17</v>
      </c>
      <c r="B199" t="s">
        <v>84</v>
      </c>
      <c r="E199" t="s">
        <v>480</v>
      </c>
    </row>
    <row r="200" spans="1:5" x14ac:dyDescent="0.25">
      <c r="A200" t="s">
        <v>306</v>
      </c>
      <c r="B200" t="s">
        <v>84</v>
      </c>
      <c r="E200" t="s">
        <v>469</v>
      </c>
    </row>
    <row r="201" spans="1:5" x14ac:dyDescent="0.25">
      <c r="A201" t="s">
        <v>307</v>
      </c>
      <c r="B201" t="s">
        <v>84</v>
      </c>
    </row>
    <row r="202" spans="1:5" x14ac:dyDescent="0.25">
      <c r="A202" t="s">
        <v>308</v>
      </c>
      <c r="B202" t="s">
        <v>84</v>
      </c>
    </row>
    <row r="203" spans="1:5" x14ac:dyDescent="0.25">
      <c r="A203" t="s">
        <v>128</v>
      </c>
      <c r="B203" t="s">
        <v>84</v>
      </c>
      <c r="E203" t="s">
        <v>469</v>
      </c>
    </row>
    <row r="204" spans="1:5" x14ac:dyDescent="0.25">
      <c r="A204" t="s">
        <v>309</v>
      </c>
      <c r="B204" t="s">
        <v>79</v>
      </c>
    </row>
    <row r="205" spans="1:5" x14ac:dyDescent="0.25">
      <c r="A205" t="s">
        <v>310</v>
      </c>
      <c r="B205" t="s">
        <v>84</v>
      </c>
    </row>
    <row r="206" spans="1:5" x14ac:dyDescent="0.25">
      <c r="A206" t="s">
        <v>45</v>
      </c>
      <c r="B206" t="s">
        <v>84</v>
      </c>
    </row>
    <row r="207" spans="1:5" x14ac:dyDescent="0.25">
      <c r="A207" t="s">
        <v>124</v>
      </c>
      <c r="B207" t="s">
        <v>79</v>
      </c>
    </row>
    <row r="208" spans="1:5" x14ac:dyDescent="0.25">
      <c r="A208" t="s">
        <v>311</v>
      </c>
      <c r="B208" t="s">
        <v>84</v>
      </c>
    </row>
    <row r="209" spans="1:5" x14ac:dyDescent="0.25">
      <c r="A209" t="s">
        <v>312</v>
      </c>
      <c r="B209" t="s">
        <v>84</v>
      </c>
      <c r="D209" s="90"/>
      <c r="E209" t="s">
        <v>469</v>
      </c>
    </row>
    <row r="210" spans="1:5" x14ac:dyDescent="0.25">
      <c r="A210" t="s">
        <v>313</v>
      </c>
      <c r="B210" t="s">
        <v>84</v>
      </c>
      <c r="D210" s="90"/>
    </row>
    <row r="211" spans="1:5" x14ac:dyDescent="0.25">
      <c r="A211" t="s">
        <v>314</v>
      </c>
      <c r="B211" t="s">
        <v>84</v>
      </c>
      <c r="D211" s="90"/>
      <c r="E211" t="s">
        <v>469</v>
      </c>
    </row>
    <row r="212" spans="1:5" x14ac:dyDescent="0.25">
      <c r="A212" t="s">
        <v>315</v>
      </c>
      <c r="B212" t="s">
        <v>79</v>
      </c>
      <c r="D212" s="90"/>
      <c r="E212" t="s">
        <v>479</v>
      </c>
    </row>
    <row r="213" spans="1:5" x14ac:dyDescent="0.25">
      <c r="A213" t="s">
        <v>316</v>
      </c>
      <c r="B213" t="s">
        <v>84</v>
      </c>
      <c r="D213" s="90"/>
    </row>
    <row r="214" spans="1:5" x14ac:dyDescent="0.25">
      <c r="A214" t="s">
        <v>317</v>
      </c>
      <c r="B214" t="s">
        <v>84</v>
      </c>
      <c r="E214" t="s">
        <v>469</v>
      </c>
    </row>
    <row r="215" spans="1:5" x14ac:dyDescent="0.25">
      <c r="A215" t="s">
        <v>318</v>
      </c>
      <c r="B215" t="s">
        <v>84</v>
      </c>
      <c r="E215" t="s">
        <v>469</v>
      </c>
    </row>
    <row r="216" spans="1:5" x14ac:dyDescent="0.25">
      <c r="A216" t="s">
        <v>319</v>
      </c>
      <c r="B216" t="s">
        <v>79</v>
      </c>
    </row>
    <row r="217" spans="1:5" x14ac:dyDescent="0.25">
      <c r="A217" t="s">
        <v>320</v>
      </c>
      <c r="B217" t="s">
        <v>84</v>
      </c>
    </row>
    <row r="218" spans="1:5" x14ac:dyDescent="0.25">
      <c r="A218" t="s">
        <v>321</v>
      </c>
      <c r="B218" t="s">
        <v>84</v>
      </c>
    </row>
    <row r="219" spans="1:5" x14ac:dyDescent="0.25">
      <c r="A219" t="s">
        <v>322</v>
      </c>
      <c r="B219" t="s">
        <v>79</v>
      </c>
    </row>
    <row r="220" spans="1:5" x14ac:dyDescent="0.25">
      <c r="A220" t="s">
        <v>323</v>
      </c>
      <c r="B220" t="s">
        <v>84</v>
      </c>
      <c r="E220" t="s">
        <v>480</v>
      </c>
    </row>
    <row r="221" spans="1:5" x14ac:dyDescent="0.25">
      <c r="A221" t="s">
        <v>324</v>
      </c>
      <c r="B221" t="s">
        <v>79</v>
      </c>
      <c r="E221" t="s">
        <v>469</v>
      </c>
    </row>
    <row r="222" spans="1:5" x14ac:dyDescent="0.25">
      <c r="A222" t="s">
        <v>325</v>
      </c>
      <c r="B222" t="s">
        <v>84</v>
      </c>
      <c r="E222" t="s">
        <v>480</v>
      </c>
    </row>
    <row r="223" spans="1:5" x14ac:dyDescent="0.25">
      <c r="A223" t="s">
        <v>326</v>
      </c>
      <c r="B223" t="s">
        <v>79</v>
      </c>
      <c r="E223" t="s">
        <v>469</v>
      </c>
    </row>
    <row r="224" spans="1:5" x14ac:dyDescent="0.25">
      <c r="A224" t="s">
        <v>327</v>
      </c>
      <c r="B224" t="s">
        <v>84</v>
      </c>
    </row>
    <row r="225" spans="1:5" x14ac:dyDescent="0.25">
      <c r="A225" t="s">
        <v>328</v>
      </c>
      <c r="B225" t="s">
        <v>79</v>
      </c>
    </row>
    <row r="226" spans="1:5" x14ac:dyDescent="0.25">
      <c r="A226" t="s">
        <v>329</v>
      </c>
      <c r="B226" t="s">
        <v>84</v>
      </c>
    </row>
    <row r="227" spans="1:5" x14ac:dyDescent="0.25">
      <c r="A227" t="s">
        <v>330</v>
      </c>
      <c r="B227" t="s">
        <v>84</v>
      </c>
      <c r="E227" t="s">
        <v>480</v>
      </c>
    </row>
    <row r="228" spans="1:5" x14ac:dyDescent="0.25">
      <c r="A228" t="s">
        <v>331</v>
      </c>
      <c r="B228" t="s">
        <v>84</v>
      </c>
    </row>
    <row r="229" spans="1:5" x14ac:dyDescent="0.25">
      <c r="A229" t="s">
        <v>332</v>
      </c>
      <c r="B229" t="s">
        <v>84</v>
      </c>
    </row>
    <row r="230" spans="1:5" x14ac:dyDescent="0.25">
      <c r="A230" t="s">
        <v>333</v>
      </c>
      <c r="B230" t="s">
        <v>79</v>
      </c>
      <c r="E230" t="s">
        <v>469</v>
      </c>
    </row>
    <row r="231" spans="1:5" x14ac:dyDescent="0.25">
      <c r="A231" t="s">
        <v>334</v>
      </c>
      <c r="B231" t="s">
        <v>84</v>
      </c>
    </row>
    <row r="232" spans="1:5" x14ac:dyDescent="0.25">
      <c r="A232" t="s">
        <v>335</v>
      </c>
      <c r="B232" t="s">
        <v>79</v>
      </c>
      <c r="C232" s="90">
        <v>0.4</v>
      </c>
      <c r="E232" t="s">
        <v>479</v>
      </c>
    </row>
    <row r="233" spans="1:5" x14ac:dyDescent="0.25">
      <c r="A233" t="s">
        <v>336</v>
      </c>
      <c r="B233" t="s">
        <v>84</v>
      </c>
      <c r="E233" t="s">
        <v>479</v>
      </c>
    </row>
    <row r="234" spans="1:5" x14ac:dyDescent="0.25">
      <c r="A234" t="s">
        <v>337</v>
      </c>
      <c r="B234" t="s">
        <v>79</v>
      </c>
    </row>
    <row r="235" spans="1:5" x14ac:dyDescent="0.25">
      <c r="A235" t="s">
        <v>338</v>
      </c>
      <c r="B235" t="s">
        <v>79</v>
      </c>
      <c r="E235" t="s">
        <v>480</v>
      </c>
    </row>
    <row r="236" spans="1:5" x14ac:dyDescent="0.25">
      <c r="A236" t="s">
        <v>339</v>
      </c>
      <c r="B236" t="s">
        <v>79</v>
      </c>
      <c r="E236" t="s">
        <v>479</v>
      </c>
    </row>
    <row r="237" spans="1:5" x14ac:dyDescent="0.25">
      <c r="A237" t="s">
        <v>340</v>
      </c>
      <c r="B237" t="s">
        <v>79</v>
      </c>
    </row>
    <row r="238" spans="1:5" x14ac:dyDescent="0.25">
      <c r="A238" t="s">
        <v>341</v>
      </c>
      <c r="B238" t="s">
        <v>84</v>
      </c>
      <c r="E238" t="s">
        <v>526</v>
      </c>
    </row>
    <row r="239" spans="1:5" x14ac:dyDescent="0.25">
      <c r="A239" t="s">
        <v>342</v>
      </c>
      <c r="B239" t="s">
        <v>84</v>
      </c>
      <c r="E239" t="s">
        <v>480</v>
      </c>
    </row>
    <row r="240" spans="1:5" x14ac:dyDescent="0.25">
      <c r="A240" t="s">
        <v>343</v>
      </c>
      <c r="B240" t="s">
        <v>84</v>
      </c>
      <c r="C240" s="90">
        <v>0.7</v>
      </c>
      <c r="E240" t="s">
        <v>479</v>
      </c>
    </row>
    <row r="241" spans="1:5" x14ac:dyDescent="0.25">
      <c r="A241" t="s">
        <v>344</v>
      </c>
      <c r="B241" t="s">
        <v>84</v>
      </c>
      <c r="E241" t="s">
        <v>469</v>
      </c>
    </row>
    <row r="242" spans="1:5" x14ac:dyDescent="0.25">
      <c r="A242" t="s">
        <v>345</v>
      </c>
      <c r="B242" t="s">
        <v>84</v>
      </c>
    </row>
    <row r="243" spans="1:5" x14ac:dyDescent="0.25">
      <c r="A243" t="s">
        <v>346</v>
      </c>
      <c r="B243" t="s">
        <v>84</v>
      </c>
      <c r="E243" t="s">
        <v>479</v>
      </c>
    </row>
    <row r="244" spans="1:5" x14ac:dyDescent="0.25">
      <c r="A244" t="s">
        <v>347</v>
      </c>
      <c r="B244" t="s">
        <v>84</v>
      </c>
      <c r="E244" t="s">
        <v>469</v>
      </c>
    </row>
    <row r="245" spans="1:5" x14ac:dyDescent="0.25">
      <c r="A245" t="s">
        <v>348</v>
      </c>
      <c r="B245" t="s">
        <v>84</v>
      </c>
    </row>
    <row r="246" spans="1:5" x14ac:dyDescent="0.25">
      <c r="A246" t="s">
        <v>349</v>
      </c>
      <c r="B246" t="s">
        <v>84</v>
      </c>
    </row>
    <row r="247" spans="1:5" x14ac:dyDescent="0.25">
      <c r="A247" t="s">
        <v>350</v>
      </c>
      <c r="B247" t="s">
        <v>84</v>
      </c>
      <c r="E247" t="s">
        <v>480</v>
      </c>
    </row>
    <row r="248" spans="1:5" x14ac:dyDescent="0.25">
      <c r="A248" t="s">
        <v>384</v>
      </c>
      <c r="B248" t="s">
        <v>84</v>
      </c>
      <c r="E248" t="s">
        <v>469</v>
      </c>
    </row>
    <row r="249" spans="1:5" x14ac:dyDescent="0.25">
      <c r="A249" t="s">
        <v>385</v>
      </c>
      <c r="B249" t="s">
        <v>84</v>
      </c>
    </row>
    <row r="250" spans="1:5" x14ac:dyDescent="0.25">
      <c r="A250" t="s">
        <v>386</v>
      </c>
      <c r="B250" t="s">
        <v>79</v>
      </c>
    </row>
    <row r="251" spans="1:5" x14ac:dyDescent="0.25">
      <c r="A251" t="s">
        <v>391</v>
      </c>
      <c r="B251" t="s">
        <v>84</v>
      </c>
      <c r="E251" t="s">
        <v>469</v>
      </c>
    </row>
    <row r="252" spans="1:5" x14ac:dyDescent="0.25">
      <c r="A252" t="s">
        <v>392</v>
      </c>
      <c r="B252" t="s">
        <v>79</v>
      </c>
      <c r="E252" t="s">
        <v>469</v>
      </c>
    </row>
    <row r="253" spans="1:5" x14ac:dyDescent="0.25">
      <c r="A253" t="s">
        <v>393</v>
      </c>
      <c r="B253" t="s">
        <v>79</v>
      </c>
      <c r="E253" t="s">
        <v>469</v>
      </c>
    </row>
    <row r="254" spans="1:5" x14ac:dyDescent="0.25">
      <c r="A254" t="s">
        <v>394</v>
      </c>
      <c r="B254" t="s">
        <v>79</v>
      </c>
      <c r="E254" t="s">
        <v>479</v>
      </c>
    </row>
    <row r="255" spans="1:5" x14ac:dyDescent="0.25">
      <c r="A255" t="s">
        <v>395</v>
      </c>
      <c r="B255" t="s">
        <v>84</v>
      </c>
      <c r="E255" t="s">
        <v>480</v>
      </c>
    </row>
    <row r="256" spans="1:5" x14ac:dyDescent="0.25">
      <c r="A256" t="s">
        <v>396</v>
      </c>
      <c r="B256" t="s">
        <v>84</v>
      </c>
      <c r="E256" t="s">
        <v>526</v>
      </c>
    </row>
    <row r="257" spans="1:5" x14ac:dyDescent="0.25">
      <c r="A257" t="s">
        <v>398</v>
      </c>
      <c r="B257" t="s">
        <v>84</v>
      </c>
      <c r="E257" t="s">
        <v>469</v>
      </c>
    </row>
    <row r="258" spans="1:5" x14ac:dyDescent="0.25">
      <c r="A258" t="s">
        <v>399</v>
      </c>
      <c r="B258" t="s">
        <v>84</v>
      </c>
      <c r="C258" s="90">
        <v>0.4</v>
      </c>
      <c r="E258" t="s">
        <v>469</v>
      </c>
    </row>
    <row r="259" spans="1:5" x14ac:dyDescent="0.25">
      <c r="A259" t="s">
        <v>468</v>
      </c>
      <c r="B259" t="s">
        <v>84</v>
      </c>
      <c r="E259" t="s">
        <v>469</v>
      </c>
    </row>
    <row r="260" spans="1:5" x14ac:dyDescent="0.25">
      <c r="A260" t="s">
        <v>470</v>
      </c>
      <c r="B260" t="s">
        <v>84</v>
      </c>
      <c r="E260" t="s">
        <v>480</v>
      </c>
    </row>
    <row r="261" spans="1:5" x14ac:dyDescent="0.25">
      <c r="A261" t="s">
        <v>471</v>
      </c>
      <c r="B261" t="s">
        <v>84</v>
      </c>
      <c r="E261" t="s">
        <v>480</v>
      </c>
    </row>
    <row r="262" spans="1:5" x14ac:dyDescent="0.25">
      <c r="A262" t="s">
        <v>472</v>
      </c>
      <c r="B262" t="s">
        <v>84</v>
      </c>
      <c r="E262" t="s">
        <v>480</v>
      </c>
    </row>
    <row r="263" spans="1:5" x14ac:dyDescent="0.25">
      <c r="A263" t="s">
        <v>473</v>
      </c>
      <c r="B263" t="s">
        <v>84</v>
      </c>
      <c r="E263" t="s">
        <v>469</v>
      </c>
    </row>
    <row r="264" spans="1:5" x14ac:dyDescent="0.25">
      <c r="A264" t="s">
        <v>474</v>
      </c>
      <c r="B264" t="s">
        <v>84</v>
      </c>
      <c r="E264" t="s">
        <v>469</v>
      </c>
    </row>
    <row r="265" spans="1:5" x14ac:dyDescent="0.25">
      <c r="A265" t="s">
        <v>475</v>
      </c>
      <c r="B265" t="s">
        <v>79</v>
      </c>
      <c r="E265" t="s">
        <v>469</v>
      </c>
    </row>
    <row r="266" spans="1:5" x14ac:dyDescent="0.25">
      <c r="A266" t="s">
        <v>476</v>
      </c>
      <c r="B266" t="s">
        <v>79</v>
      </c>
      <c r="E266" t="s">
        <v>469</v>
      </c>
    </row>
    <row r="267" spans="1:5" x14ac:dyDescent="0.25">
      <c r="A267" t="s">
        <v>477</v>
      </c>
      <c r="B267" t="s">
        <v>84</v>
      </c>
      <c r="E267" t="s">
        <v>480</v>
      </c>
    </row>
    <row r="268" spans="1:5" x14ac:dyDescent="0.25">
      <c r="A268" t="s">
        <v>478</v>
      </c>
      <c r="B268" t="s">
        <v>79</v>
      </c>
      <c r="E268" t="s">
        <v>469</v>
      </c>
    </row>
    <row r="269" spans="1:5" x14ac:dyDescent="0.25">
      <c r="A269" t="s">
        <v>483</v>
      </c>
      <c r="B269" t="s">
        <v>84</v>
      </c>
      <c r="E269" t="s">
        <v>480</v>
      </c>
    </row>
    <row r="270" spans="1:5" x14ac:dyDescent="0.25">
      <c r="A270" t="s">
        <v>484</v>
      </c>
      <c r="B270" t="s">
        <v>84</v>
      </c>
      <c r="E270" t="s">
        <v>469</v>
      </c>
    </row>
    <row r="271" spans="1:5" x14ac:dyDescent="0.25">
      <c r="A271" t="s">
        <v>485</v>
      </c>
      <c r="B271" t="s">
        <v>84</v>
      </c>
      <c r="E271" t="s">
        <v>469</v>
      </c>
    </row>
    <row r="272" spans="1:5" x14ac:dyDescent="0.25">
      <c r="A272" t="s">
        <v>486</v>
      </c>
      <c r="B272" t="s">
        <v>79</v>
      </c>
      <c r="E272" t="s">
        <v>469</v>
      </c>
    </row>
    <row r="273" spans="1:5" x14ac:dyDescent="0.25">
      <c r="A273" t="s">
        <v>489</v>
      </c>
      <c r="B273" t="s">
        <v>79</v>
      </c>
      <c r="E273" t="s">
        <v>469</v>
      </c>
    </row>
    <row r="274" spans="1:5" x14ac:dyDescent="0.25">
      <c r="A274" t="s">
        <v>493</v>
      </c>
      <c r="B274" t="s">
        <v>79</v>
      </c>
      <c r="E274" t="s">
        <v>469</v>
      </c>
    </row>
    <row r="275" spans="1:5" x14ac:dyDescent="0.25">
      <c r="A275" t="s">
        <v>497</v>
      </c>
      <c r="B275" t="s">
        <v>84</v>
      </c>
      <c r="D275" t="s">
        <v>368</v>
      </c>
      <c r="E275" t="s">
        <v>469</v>
      </c>
    </row>
    <row r="276" spans="1:5" x14ac:dyDescent="0.25">
      <c r="A276" t="s">
        <v>518</v>
      </c>
      <c r="B276" t="s">
        <v>84</v>
      </c>
      <c r="D276" t="s">
        <v>368</v>
      </c>
      <c r="E276" t="s">
        <v>469</v>
      </c>
    </row>
    <row r="277" spans="1:5" x14ac:dyDescent="0.25">
      <c r="A277" t="s">
        <v>520</v>
      </c>
      <c r="B277" t="s">
        <v>79</v>
      </c>
      <c r="D277" t="s">
        <v>368</v>
      </c>
      <c r="E277" t="s">
        <v>469</v>
      </c>
    </row>
    <row r="278" spans="1:5" x14ac:dyDescent="0.25">
      <c r="A278" t="s">
        <v>522</v>
      </c>
      <c r="B278" t="s">
        <v>79</v>
      </c>
      <c r="D278" t="s">
        <v>368</v>
      </c>
      <c r="E278" t="s">
        <v>469</v>
      </c>
    </row>
    <row r="279" spans="1:5" x14ac:dyDescent="0.25">
      <c r="A279" t="s">
        <v>523</v>
      </c>
      <c r="B279" t="s">
        <v>84</v>
      </c>
      <c r="D279" t="s">
        <v>368</v>
      </c>
      <c r="E279" t="s">
        <v>469</v>
      </c>
    </row>
    <row r="280" spans="1:5" x14ac:dyDescent="0.25">
      <c r="A280" t="s">
        <v>524</v>
      </c>
      <c r="B280" t="s">
        <v>79</v>
      </c>
      <c r="D280" t="s">
        <v>368</v>
      </c>
      <c r="E280" t="s">
        <v>469</v>
      </c>
    </row>
    <row r="281" spans="1:5" x14ac:dyDescent="0.25">
      <c r="A281" t="s">
        <v>525</v>
      </c>
      <c r="B281" t="s">
        <v>79</v>
      </c>
      <c r="D281" t="s">
        <v>368</v>
      </c>
      <c r="E281" t="s">
        <v>469</v>
      </c>
    </row>
    <row r="282" spans="1:5" x14ac:dyDescent="0.25">
      <c r="A282" t="s">
        <v>535</v>
      </c>
      <c r="B282" t="s">
        <v>79</v>
      </c>
      <c r="D282" t="s">
        <v>368</v>
      </c>
      <c r="E282" t="s">
        <v>469</v>
      </c>
    </row>
    <row r="283" spans="1:5" x14ac:dyDescent="0.25">
      <c r="A283" t="s">
        <v>547</v>
      </c>
      <c r="B283" t="s">
        <v>79</v>
      </c>
      <c r="D283" t="s">
        <v>368</v>
      </c>
      <c r="E283" t="s">
        <v>479</v>
      </c>
    </row>
  </sheetData>
  <autoFilter ref="A1:E282" xr:uid="{00000000-0001-0000-0400-000000000000}"/>
  <sortState xmlns:xlrd2="http://schemas.microsoft.com/office/spreadsheetml/2017/richdata2" ref="A2:D208">
    <sortCondition ref="A2:A208"/>
  </sortState>
  <phoneticPr fontId="19"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5B4E2-C246-4448-BEA9-02D6FFFF08B5}">
  <sheetPr filterMode="1"/>
  <dimension ref="A1:H74"/>
  <sheetViews>
    <sheetView workbookViewId="0">
      <selection activeCell="A62" sqref="A62"/>
    </sheetView>
  </sheetViews>
  <sheetFormatPr defaultRowHeight="15" x14ac:dyDescent="0.25"/>
  <cols>
    <col min="1" max="1" width="23.42578125" bestFit="1" customWidth="1"/>
    <col min="3" max="3" width="9.85546875" bestFit="1" customWidth="1"/>
  </cols>
  <sheetData>
    <row r="1" spans="1:8" x14ac:dyDescent="0.25">
      <c r="A1" s="12" t="s">
        <v>130</v>
      </c>
      <c r="B1" s="12" t="s">
        <v>528</v>
      </c>
      <c r="C1" s="12" t="s">
        <v>527</v>
      </c>
    </row>
    <row r="2" spans="1:8" hidden="1" x14ac:dyDescent="0.25">
      <c r="A2" t="s">
        <v>394</v>
      </c>
      <c r="B2" t="str">
        <f>VLOOKUP(A2,Participanti!A:E,5,0)</f>
        <v>Gold</v>
      </c>
      <c r="H2" s="114"/>
    </row>
    <row r="3" spans="1:8" hidden="1" x14ac:dyDescent="0.25">
      <c r="A3" t="s">
        <v>144</v>
      </c>
      <c r="B3" t="str">
        <f>VLOOKUP(A3,Participanti!A:E,5,0)</f>
        <v>Gold</v>
      </c>
      <c r="H3" s="114"/>
    </row>
    <row r="4" spans="1:8" hidden="1" x14ac:dyDescent="0.25">
      <c r="A4" t="s">
        <v>315</v>
      </c>
      <c r="B4" t="str">
        <f>VLOOKUP(A4,Participanti!A:E,5,0)</f>
        <v>Gold</v>
      </c>
      <c r="H4" s="114"/>
    </row>
    <row r="5" spans="1:8" hidden="1" x14ac:dyDescent="0.25">
      <c r="A5" t="s">
        <v>160</v>
      </c>
      <c r="B5" t="str">
        <f>VLOOKUP(A5,Participanti!A:E,5,0)</f>
        <v>Gold</v>
      </c>
      <c r="H5" s="114"/>
    </row>
    <row r="6" spans="1:8" hidden="1" x14ac:dyDescent="0.25">
      <c r="A6" t="s">
        <v>164</v>
      </c>
      <c r="B6" t="s">
        <v>479</v>
      </c>
      <c r="H6" s="114"/>
    </row>
    <row r="7" spans="1:8" hidden="1" x14ac:dyDescent="0.25">
      <c r="A7" t="s">
        <v>346</v>
      </c>
      <c r="B7" t="str">
        <f>VLOOKUP(A7,Participanti!A:E,5,0)</f>
        <v>Gold</v>
      </c>
      <c r="H7" s="114"/>
    </row>
    <row r="8" spans="1:8" hidden="1" x14ac:dyDescent="0.25">
      <c r="A8" t="s">
        <v>7</v>
      </c>
      <c r="B8" t="str">
        <f>VLOOKUP(A8,Participanti!A:E,5,0)</f>
        <v>Gold</v>
      </c>
      <c r="H8" s="114"/>
    </row>
    <row r="9" spans="1:8" hidden="1" x14ac:dyDescent="0.25">
      <c r="A9" t="s">
        <v>182</v>
      </c>
      <c r="B9" t="str">
        <f>VLOOKUP(A9,Participanti!A:E,5,0)</f>
        <v>Gold</v>
      </c>
      <c r="H9" s="114"/>
    </row>
    <row r="10" spans="1:8" hidden="1" x14ac:dyDescent="0.25">
      <c r="A10" t="s">
        <v>10</v>
      </c>
      <c r="B10" t="str">
        <f>VLOOKUP(A10,Participanti!A:E,5,0)</f>
        <v>Gold</v>
      </c>
      <c r="H10" s="114"/>
    </row>
    <row r="11" spans="1:8" hidden="1" x14ac:dyDescent="0.25">
      <c r="A11" t="s">
        <v>193</v>
      </c>
      <c r="B11" t="str">
        <f>VLOOKUP(A11,Participanti!A:E,5,0)</f>
        <v>Gold</v>
      </c>
      <c r="H11" s="114"/>
    </row>
    <row r="12" spans="1:8" hidden="1" x14ac:dyDescent="0.25">
      <c r="A12" t="s">
        <v>39</v>
      </c>
      <c r="B12" t="str">
        <f>VLOOKUP(A12,Participanti!A:E,5,0)</f>
        <v>Gold</v>
      </c>
      <c r="H12" s="114"/>
    </row>
    <row r="13" spans="1:8" hidden="1" x14ac:dyDescent="0.25">
      <c r="A13" t="s">
        <v>200</v>
      </c>
      <c r="B13" t="str">
        <f>VLOOKUP(A13,Participanti!A:E,5,0)</f>
        <v>Gold</v>
      </c>
      <c r="H13" s="114"/>
    </row>
    <row r="14" spans="1:8" hidden="1" x14ac:dyDescent="0.25">
      <c r="A14" t="s">
        <v>208</v>
      </c>
      <c r="B14" t="str">
        <f>VLOOKUP(A14,Participanti!A:E,5,0)</f>
        <v>Gold</v>
      </c>
      <c r="H14" s="114"/>
    </row>
    <row r="15" spans="1:8" hidden="1" x14ac:dyDescent="0.25">
      <c r="A15" t="s">
        <v>122</v>
      </c>
      <c r="B15" t="str">
        <f>VLOOKUP(A15,Participanti!A:E,5,0)</f>
        <v>Gold</v>
      </c>
      <c r="H15" s="114"/>
    </row>
    <row r="16" spans="1:8" hidden="1" x14ac:dyDescent="0.25">
      <c r="A16" t="s">
        <v>231</v>
      </c>
      <c r="B16" t="str">
        <f>VLOOKUP(A16,Participanti!A:E,5,0)</f>
        <v>Gold</v>
      </c>
      <c r="H16" s="114"/>
    </row>
    <row r="17" spans="1:8" hidden="1" x14ac:dyDescent="0.25">
      <c r="A17" t="s">
        <v>339</v>
      </c>
      <c r="B17" t="str">
        <f>VLOOKUP(A17,Participanti!A:E,5,0)</f>
        <v>Gold</v>
      </c>
      <c r="H17" s="114"/>
    </row>
    <row r="18" spans="1:8" hidden="1" x14ac:dyDescent="0.25">
      <c r="A18" t="s">
        <v>343</v>
      </c>
      <c r="B18" t="str">
        <f>VLOOKUP(A18,Participanti!A:E,5,0)</f>
        <v>Gold</v>
      </c>
      <c r="H18" s="114"/>
    </row>
    <row r="19" spans="1:8" hidden="1" x14ac:dyDescent="0.25">
      <c r="A19" t="s">
        <v>13</v>
      </c>
      <c r="B19" t="str">
        <f>VLOOKUP(A19,Participanti!A:E,5,0)</f>
        <v>Gold</v>
      </c>
      <c r="H19" s="114"/>
    </row>
    <row r="20" spans="1:8" hidden="1" x14ac:dyDescent="0.25">
      <c r="A20" t="s">
        <v>335</v>
      </c>
      <c r="B20" t="s">
        <v>479</v>
      </c>
    </row>
    <row r="21" spans="1:8" hidden="1" x14ac:dyDescent="0.25">
      <c r="A21" t="s">
        <v>336</v>
      </c>
      <c r="B21" t="str">
        <f>VLOOKUP(A21,Participanti!A:E,5,0)</f>
        <v>Gold</v>
      </c>
      <c r="H21" s="114"/>
    </row>
    <row r="22" spans="1:8" hidden="1" x14ac:dyDescent="0.25">
      <c r="A22" t="s">
        <v>397</v>
      </c>
      <c r="B22" t="str">
        <f>VLOOKUP(A22,Participanti!A:E,5,0)</f>
        <v>Silver</v>
      </c>
      <c r="H22" s="114"/>
    </row>
    <row r="23" spans="1:8" hidden="1" x14ac:dyDescent="0.25">
      <c r="A23" t="s">
        <v>483</v>
      </c>
      <c r="B23" t="str">
        <f>VLOOKUP(A23,Participanti!A:E,5,0)</f>
        <v>Silver</v>
      </c>
    </row>
    <row r="24" spans="1:8" hidden="1" x14ac:dyDescent="0.25">
      <c r="A24" t="s">
        <v>517</v>
      </c>
      <c r="B24" t="str">
        <f>VLOOKUP(A24,Participanti!A:E,5,0)</f>
        <v>Silver</v>
      </c>
    </row>
    <row r="25" spans="1:8" hidden="1" x14ac:dyDescent="0.25">
      <c r="A25" t="s">
        <v>174</v>
      </c>
      <c r="B25" t="str">
        <f>VLOOKUP(A25,Participanti!A:E,5,0)</f>
        <v>Silver</v>
      </c>
    </row>
    <row r="26" spans="1:8" hidden="1" x14ac:dyDescent="0.25">
      <c r="A26" t="s">
        <v>395</v>
      </c>
      <c r="B26" t="str">
        <f>VLOOKUP(A26,Participanti!A:E,5,0)</f>
        <v>Silver</v>
      </c>
    </row>
    <row r="27" spans="1:8" hidden="1" x14ac:dyDescent="0.25">
      <c r="A27" t="s">
        <v>470</v>
      </c>
      <c r="B27" t="str">
        <f>VLOOKUP(A27,Participanti!A:E,5,0)</f>
        <v>Silver</v>
      </c>
    </row>
    <row r="28" spans="1:8" hidden="1" x14ac:dyDescent="0.25">
      <c r="A28" t="s">
        <v>330</v>
      </c>
      <c r="B28" t="str">
        <f>VLOOKUP(A28,Participanti!A:E,5,0)</f>
        <v>Silver</v>
      </c>
    </row>
    <row r="29" spans="1:8" hidden="1" x14ac:dyDescent="0.25">
      <c r="A29" t="s">
        <v>204</v>
      </c>
      <c r="B29" t="str">
        <f>VLOOKUP(A29,Participanti!A:E,5,0)</f>
        <v>Silver</v>
      </c>
    </row>
    <row r="30" spans="1:8" hidden="1" x14ac:dyDescent="0.25">
      <c r="A30" t="s">
        <v>207</v>
      </c>
      <c r="B30" t="str">
        <f>VLOOKUP(A30,Participanti!A:E,5,0)</f>
        <v>Silver</v>
      </c>
    </row>
    <row r="31" spans="1:8" hidden="1" x14ac:dyDescent="0.25">
      <c r="A31" t="s">
        <v>471</v>
      </c>
      <c r="B31" t="str">
        <f>VLOOKUP(A31,Participanti!A:E,5,0)</f>
        <v>Silver</v>
      </c>
    </row>
    <row r="32" spans="1:8" hidden="1" x14ac:dyDescent="0.25">
      <c r="A32" t="s">
        <v>323</v>
      </c>
      <c r="B32" t="str">
        <f>VLOOKUP(A32,Participanti!A:E,5,0)</f>
        <v>Silver</v>
      </c>
    </row>
    <row r="33" spans="1:3" hidden="1" x14ac:dyDescent="0.25">
      <c r="A33" t="s">
        <v>325</v>
      </c>
      <c r="B33" t="str">
        <f>VLOOKUP(A33,Participanti!A:E,5,0)</f>
        <v>Silver</v>
      </c>
    </row>
    <row r="34" spans="1:3" hidden="1" x14ac:dyDescent="0.25">
      <c r="A34" t="s">
        <v>338</v>
      </c>
      <c r="B34" t="str">
        <f>VLOOKUP(A34,Participanti!A:E,5,0)</f>
        <v>Silver</v>
      </c>
    </row>
    <row r="35" spans="1:3" hidden="1" x14ac:dyDescent="0.25">
      <c r="A35" t="s">
        <v>350</v>
      </c>
      <c r="B35" t="str">
        <f>VLOOKUP(A35,Participanti!A:E,5,0)</f>
        <v>Silver</v>
      </c>
    </row>
    <row r="36" spans="1:3" hidden="1" x14ac:dyDescent="0.25">
      <c r="A36" t="s">
        <v>342</v>
      </c>
      <c r="B36" t="str">
        <f>VLOOKUP(A36,Participanti!A:E,5,0)</f>
        <v>Silver</v>
      </c>
    </row>
    <row r="37" spans="1:3" hidden="1" x14ac:dyDescent="0.25">
      <c r="A37" t="s">
        <v>17</v>
      </c>
      <c r="B37" t="str">
        <f>VLOOKUP(A37,Participanti!A:E,5,0)</f>
        <v>Silver</v>
      </c>
    </row>
    <row r="38" spans="1:3" x14ac:dyDescent="0.25">
      <c r="A38" t="s">
        <v>58</v>
      </c>
      <c r="B38" t="str">
        <f>VLOOKUP(A38,Participanti!A:E,5,0)</f>
        <v>Bronze</v>
      </c>
      <c r="C38" t="s">
        <v>519</v>
      </c>
    </row>
    <row r="39" spans="1:3" hidden="1" x14ac:dyDescent="0.25">
      <c r="A39" t="s">
        <v>399</v>
      </c>
      <c r="B39" t="str">
        <f>VLOOKUP(A39,Participanti!A:E,5,0)</f>
        <v>Bronze</v>
      </c>
    </row>
    <row r="40" spans="1:3" hidden="1" x14ac:dyDescent="0.25">
      <c r="A40" t="s">
        <v>477</v>
      </c>
      <c r="B40" t="str">
        <f>VLOOKUP(A40,Participanti!A:E,5,0)</f>
        <v>Silver</v>
      </c>
      <c r="C40" t="s">
        <v>521</v>
      </c>
    </row>
    <row r="41" spans="1:3" hidden="1" x14ac:dyDescent="0.25">
      <c r="A41" t="s">
        <v>520</v>
      </c>
      <c r="B41" t="str">
        <f>VLOOKUP(A41,Participanti!A:E,5,0)</f>
        <v>Bronze</v>
      </c>
    </row>
    <row r="42" spans="1:3" hidden="1" x14ac:dyDescent="0.25">
      <c r="A42" t="s">
        <v>21</v>
      </c>
      <c r="B42" t="str">
        <f>VLOOKUP(A42,Participanti!A:E,5,0)</f>
        <v>Bronze</v>
      </c>
    </row>
    <row r="43" spans="1:3" hidden="1" x14ac:dyDescent="0.25">
      <c r="A43" t="s">
        <v>475</v>
      </c>
      <c r="B43" t="str">
        <f>VLOOKUP(A43,Participanti!A:E,5,0)</f>
        <v>Bronze</v>
      </c>
    </row>
    <row r="44" spans="1:3" hidden="1" x14ac:dyDescent="0.25">
      <c r="A44" t="s">
        <v>518</v>
      </c>
      <c r="B44" t="str">
        <f>VLOOKUP(A44,Participanti!A:E,5,0)</f>
        <v>Bronze</v>
      </c>
    </row>
    <row r="45" spans="1:3" hidden="1" x14ac:dyDescent="0.25">
      <c r="A45" t="s">
        <v>173</v>
      </c>
      <c r="B45" t="str">
        <f>VLOOKUP(A45,Participanti!A:E,5,0)</f>
        <v>Bronze</v>
      </c>
    </row>
    <row r="46" spans="1:3" hidden="1" x14ac:dyDescent="0.25">
      <c r="A46" t="s">
        <v>180</v>
      </c>
      <c r="B46" t="str">
        <f>VLOOKUP(A46,Participanti!A:E,5,0)</f>
        <v>Bronze</v>
      </c>
    </row>
    <row r="47" spans="1:3" hidden="1" x14ac:dyDescent="0.25">
      <c r="A47" t="s">
        <v>186</v>
      </c>
      <c r="B47" t="str">
        <f>VLOOKUP(A47,Participanti!A:E,5,0)</f>
        <v>Bronze</v>
      </c>
    </row>
    <row r="48" spans="1:3" x14ac:dyDescent="0.25">
      <c r="A48" t="s">
        <v>312</v>
      </c>
      <c r="B48" t="str">
        <f>VLOOKUP(A48,Participanti!A:E,5,0)</f>
        <v>Bronze</v>
      </c>
      <c r="C48" t="s">
        <v>519</v>
      </c>
    </row>
    <row r="49" spans="1:3" hidden="1" x14ac:dyDescent="0.25">
      <c r="A49" t="s">
        <v>497</v>
      </c>
      <c r="B49" t="str">
        <f>VLOOKUP(A49,Participanti!A:E,5,0)</f>
        <v>Bronze</v>
      </c>
      <c r="C49" t="s">
        <v>521</v>
      </c>
    </row>
    <row r="50" spans="1:3" hidden="1" x14ac:dyDescent="0.25">
      <c r="A50" t="s">
        <v>524</v>
      </c>
      <c r="B50" t="str">
        <f>VLOOKUP(A50,Participanti!A:E,5,0)</f>
        <v>Bronze</v>
      </c>
      <c r="C50" t="s">
        <v>521</v>
      </c>
    </row>
    <row r="51" spans="1:3" hidden="1" x14ac:dyDescent="0.25">
      <c r="A51" t="s">
        <v>205</v>
      </c>
      <c r="B51" t="str">
        <f>VLOOKUP(A51,Participanti!A:E,5,0)</f>
        <v>Bronze</v>
      </c>
    </row>
    <row r="52" spans="1:3" hidden="1" x14ac:dyDescent="0.25">
      <c r="A52" t="s">
        <v>206</v>
      </c>
      <c r="B52" t="str">
        <f>VLOOKUP(A52,Participanti!A:E,5,0)</f>
        <v>Silver</v>
      </c>
    </row>
    <row r="53" spans="1:3" hidden="1" x14ac:dyDescent="0.25">
      <c r="A53" t="s">
        <v>347</v>
      </c>
      <c r="B53" t="str">
        <f>VLOOKUP(A53,Participanti!A:E,5,0)</f>
        <v>Bronze</v>
      </c>
    </row>
    <row r="54" spans="1:3" hidden="1" x14ac:dyDescent="0.25">
      <c r="A54" t="s">
        <v>522</v>
      </c>
      <c r="B54" t="str">
        <f>VLOOKUP(A54,Participanti!A:E,5,0)</f>
        <v>Bronze</v>
      </c>
      <c r="C54" t="s">
        <v>521</v>
      </c>
    </row>
    <row r="55" spans="1:3" hidden="1" x14ac:dyDescent="0.25">
      <c r="A55" t="s">
        <v>523</v>
      </c>
      <c r="B55" t="str">
        <f>VLOOKUP(A55,Participanti!A:E,5,0)</f>
        <v>Bronze</v>
      </c>
      <c r="C55" t="s">
        <v>521</v>
      </c>
    </row>
    <row r="56" spans="1:3" hidden="1" x14ac:dyDescent="0.25">
      <c r="A56" t="s">
        <v>468</v>
      </c>
      <c r="B56" t="str">
        <f>VLOOKUP(A56,Participanti!A:E,5,0)</f>
        <v>Bronze</v>
      </c>
    </row>
    <row r="57" spans="1:3" hidden="1" x14ac:dyDescent="0.25">
      <c r="A57" t="s">
        <v>234</v>
      </c>
      <c r="B57" t="str">
        <f>VLOOKUP(A57,Participanti!A:E,5,0)</f>
        <v>Bronze</v>
      </c>
    </row>
    <row r="58" spans="1:3" hidden="1" x14ac:dyDescent="0.25">
      <c r="A58" t="s">
        <v>525</v>
      </c>
      <c r="B58" t="str">
        <f>VLOOKUP(A58,Participanti!A:E,5,0)</f>
        <v>Bronze</v>
      </c>
      <c r="C58" t="s">
        <v>521</v>
      </c>
    </row>
    <row r="59" spans="1:3" hidden="1" x14ac:dyDescent="0.25">
      <c r="A59" t="s">
        <v>248</v>
      </c>
      <c r="B59" t="str">
        <f>VLOOKUP(A59,Participanti!A:E,5,0)</f>
        <v>Bronze</v>
      </c>
    </row>
    <row r="60" spans="1:3" hidden="1" x14ac:dyDescent="0.25">
      <c r="A60" t="s">
        <v>250</v>
      </c>
      <c r="B60" t="str">
        <f>VLOOKUP(A60,Participanti!A:E,5,0)</f>
        <v>Bronze</v>
      </c>
    </row>
    <row r="61" spans="1:3" x14ac:dyDescent="0.25">
      <c r="A61" t="s">
        <v>252</v>
      </c>
      <c r="B61" t="str">
        <f>VLOOKUP(A61,Participanti!A:E,5,0)</f>
        <v>Bronze</v>
      </c>
      <c r="C61" t="s">
        <v>519</v>
      </c>
    </row>
    <row r="62" spans="1:3" x14ac:dyDescent="0.25">
      <c r="A62" t="s">
        <v>53</v>
      </c>
      <c r="B62" t="str">
        <f>VLOOKUP(A62,Participanti!A:E,5,0)</f>
        <v>Bronze</v>
      </c>
      <c r="C62" t="s">
        <v>519</v>
      </c>
    </row>
    <row r="63" spans="1:3" x14ac:dyDescent="0.25">
      <c r="A63" t="s">
        <v>274</v>
      </c>
      <c r="B63" t="str">
        <f>VLOOKUP(A63,Participanti!A:E,5,0)</f>
        <v>Bronze</v>
      </c>
      <c r="C63" t="s">
        <v>519</v>
      </c>
    </row>
    <row r="64" spans="1:3" hidden="1" x14ac:dyDescent="0.25">
      <c r="A64" t="s">
        <v>279</v>
      </c>
      <c r="B64" t="str">
        <f>VLOOKUP(A64,Participanti!A:E,5,0)</f>
        <v>Bronze</v>
      </c>
    </row>
    <row r="65" spans="1:2" hidden="1" x14ac:dyDescent="0.25">
      <c r="A65" t="s">
        <v>281</v>
      </c>
      <c r="B65" t="str">
        <f>VLOOKUP(A65,Participanti!A:E,5,0)</f>
        <v>Bronze</v>
      </c>
    </row>
    <row r="66" spans="1:2" hidden="1" x14ac:dyDescent="0.25">
      <c r="A66" t="s">
        <v>317</v>
      </c>
      <c r="B66" t="str">
        <f>VLOOKUP(A66,Participanti!A:E,5,0)</f>
        <v>Bronze</v>
      </c>
    </row>
    <row r="67" spans="1:2" hidden="1" x14ac:dyDescent="0.25">
      <c r="A67" t="s">
        <v>472</v>
      </c>
      <c r="B67" t="str">
        <f>VLOOKUP(A67,Participanti!A:E,5,0)</f>
        <v>Silver</v>
      </c>
    </row>
    <row r="68" spans="1:2" hidden="1" x14ac:dyDescent="0.25">
      <c r="A68" t="s">
        <v>493</v>
      </c>
      <c r="B68" t="str">
        <f>VLOOKUP(A68,Participanti!A:E,5,0)</f>
        <v>Bronze</v>
      </c>
    </row>
    <row r="69" spans="1:2" hidden="1" x14ac:dyDescent="0.25">
      <c r="A69" t="s">
        <v>391</v>
      </c>
      <c r="B69" t="str">
        <f>VLOOKUP(A69,Participanti!A:E,5,0)</f>
        <v>Bronze</v>
      </c>
    </row>
    <row r="70" spans="1:2" hidden="1" x14ac:dyDescent="0.25">
      <c r="A70" t="s">
        <v>109</v>
      </c>
      <c r="B70" t="str">
        <f>VLOOKUP(A70,Participanti!A:E,5,0)</f>
        <v>Silver</v>
      </c>
    </row>
    <row r="71" spans="1:2" hidden="1" x14ac:dyDescent="0.25">
      <c r="A71" t="s">
        <v>301</v>
      </c>
      <c r="B71" t="str">
        <f>VLOOKUP(A71,Participanti!A:E,5,0)</f>
        <v>Bronze</v>
      </c>
    </row>
    <row r="72" spans="1:2" hidden="1" x14ac:dyDescent="0.25">
      <c r="A72" t="s">
        <v>476</v>
      </c>
      <c r="B72" t="str">
        <f>VLOOKUP(A72,Participanti!A:E,5,0)</f>
        <v>Bronze</v>
      </c>
    </row>
    <row r="73" spans="1:2" hidden="1" x14ac:dyDescent="0.25">
      <c r="B73" t="e">
        <f>VLOOKUP(A73,Participanti!A:E,5,0)</f>
        <v>#N/A</v>
      </c>
    </row>
    <row r="74" spans="1:2" hidden="1" x14ac:dyDescent="0.25">
      <c r="B74" t="e">
        <f>VLOOKUP(A74,Participanti!A:E,5,0)</f>
        <v>#N/A</v>
      </c>
    </row>
  </sheetData>
  <autoFilter ref="A1:C74" xr:uid="{C3E5B4E2-C246-4448-BEA9-02D6FFFF08B5}">
    <filterColumn colId="2">
      <filters>
        <filter val="comeback"/>
      </filters>
    </filterColumn>
  </autoFilter>
  <sortState xmlns:xlrd2="http://schemas.microsoft.com/office/spreadsheetml/2017/richdata2" ref="A2:B70">
    <sortCondition ref="B2:B70" customList="Gold,Silver,Bronze"/>
    <sortCondition ref="A2:A70"/>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AF26"/>
  <sheetViews>
    <sheetView tabSelected="1" zoomScale="120" zoomScaleNormal="120" workbookViewId="0">
      <pane ySplit="1" topLeftCell="A2" activePane="bottomLeft" state="frozen"/>
      <selection activeCell="A31" sqref="A31"/>
      <selection pane="bottomLeft" activeCell="X1" sqref="X1"/>
    </sheetView>
  </sheetViews>
  <sheetFormatPr defaultColWidth="9.140625" defaultRowHeight="12" outlineLevelRow="1" x14ac:dyDescent="0.2"/>
  <cols>
    <col min="1" max="1" width="7.7109375" style="66" customWidth="1"/>
    <col min="2" max="2" width="15.5703125" style="21" bestFit="1" customWidth="1"/>
    <col min="3" max="16" width="5.28515625" style="22" customWidth="1"/>
    <col min="17" max="17" width="4.7109375" style="22" customWidth="1"/>
    <col min="18" max="18" width="8.7109375" style="113" customWidth="1"/>
    <col min="19" max="19" width="12.140625" style="22" bestFit="1" customWidth="1"/>
    <col min="20" max="20" width="8" style="1" hidden="1" customWidth="1"/>
    <col min="21" max="21" width="5.85546875" style="1" hidden="1" customWidth="1"/>
    <col min="22" max="22" width="6.42578125" style="1" hidden="1" customWidth="1"/>
    <col min="23" max="23" width="16.85546875" style="1" bestFit="1" customWidth="1"/>
    <col min="24" max="28" width="9.140625" style="1" customWidth="1"/>
    <col min="29" max="29" width="7.7109375" style="1" hidden="1" customWidth="1"/>
    <col min="30" max="31" width="9.140625" style="1" customWidth="1"/>
    <col min="32" max="32" width="9.140625" style="103" customWidth="1"/>
    <col min="33" max="35" width="9.140625" style="1" customWidth="1"/>
    <col min="36" max="16384" width="9.140625" style="1"/>
  </cols>
  <sheetData>
    <row r="1" spans="1:32" x14ac:dyDescent="0.2">
      <c r="A1" s="127" t="s">
        <v>366</v>
      </c>
      <c r="B1" s="128" t="s">
        <v>130</v>
      </c>
      <c r="C1" s="129">
        <v>1</v>
      </c>
      <c r="D1" s="129">
        <v>2</v>
      </c>
      <c r="E1" s="129">
        <v>3</v>
      </c>
      <c r="F1" s="129">
        <v>4</v>
      </c>
      <c r="G1" s="129">
        <v>5</v>
      </c>
      <c r="H1" s="129">
        <v>6</v>
      </c>
      <c r="I1" s="129">
        <v>7</v>
      </c>
      <c r="J1" s="129">
        <v>8</v>
      </c>
      <c r="K1" s="129">
        <v>9</v>
      </c>
      <c r="L1" s="129">
        <v>10</v>
      </c>
      <c r="M1" s="129">
        <v>11</v>
      </c>
      <c r="N1" s="129">
        <v>12</v>
      </c>
      <c r="O1" s="129">
        <v>13</v>
      </c>
      <c r="P1" s="129">
        <v>14</v>
      </c>
      <c r="Q1" s="129">
        <v>15</v>
      </c>
      <c r="R1" s="131" t="s">
        <v>367</v>
      </c>
      <c r="S1" s="130" t="s">
        <v>65</v>
      </c>
      <c r="T1" s="29" t="s">
        <v>482</v>
      </c>
      <c r="U1" s="29" t="s">
        <v>481</v>
      </c>
      <c r="V1" s="29" t="s">
        <v>387</v>
      </c>
      <c r="W1" s="29" t="s">
        <v>496</v>
      </c>
      <c r="X1" s="29" t="s">
        <v>588</v>
      </c>
      <c r="Y1" s="112"/>
      <c r="Z1" s="29"/>
      <c r="AA1" s="29"/>
      <c r="AB1" s="29"/>
      <c r="AC1" s="29" t="s">
        <v>369</v>
      </c>
      <c r="AD1" s="29"/>
    </row>
    <row r="2" spans="1:32" x14ac:dyDescent="0.2">
      <c r="A2" s="132">
        <v>1</v>
      </c>
      <c r="B2" s="133" t="s">
        <v>39</v>
      </c>
      <c r="C2" s="175">
        <f>IF(SUMIFS(Data!$U:$U,Data!$A:$A,$B2,Data!$C:$C,C$1)=0,"",SUMIFS(Data!$U:$U,Data!$A:$A,$B2,Data!$C:$C,C$1))</f>
        <v>6.9190476190476193</v>
      </c>
      <c r="D2" s="134">
        <f>IF(SUMIFS(Data!$U:$U,Data!$A:$A,$B2,Data!$C:$C,D$1)=0,"",SUMIFS(Data!$U:$U,Data!$A:$A,$B2,Data!$C:$C,D$1))</f>
        <v>4.3250000000000002</v>
      </c>
      <c r="E2" s="134">
        <f>IF(SUMIFS(Data!$U:$U,Data!$A:$A,$B2,Data!$C:$C,E$1)=0,"",SUMIFS(Data!$U:$U,Data!$A:$A,$B2,Data!$C:$C,E$1))</f>
        <v>4.230666666666667</v>
      </c>
      <c r="F2" s="134">
        <f>IF(SUMIFS(Data!$U:$U,Data!$A:$A,$B2,Data!$C:$C,F$1)=0,"",SUMIFS(Data!$U:$U,Data!$A:$A,$B2,Data!$C:$C,F$1))</f>
        <v>4.3603571428571435</v>
      </c>
      <c r="G2" s="175">
        <f>IF(SUMIFS(Data!$U:$U,Data!$A:$A,$B2,Data!$C:$C,G$1)=0,"",SUMIFS(Data!$U:$U,Data!$A:$A,$B2,Data!$C:$C,G$1))</f>
        <v>7.2750000000000004</v>
      </c>
      <c r="H2" s="175">
        <f>IF(SUMIFS(Data!$U:$U,Data!$A:$A,$B2,Data!$C:$C,H$1)=0,"",SUMIFS(Data!$U:$U,Data!$A:$A,$B2,Data!$C:$C,H$1))</f>
        <v>6.3624999999999998</v>
      </c>
      <c r="I2" s="175">
        <f>IF(SUMIFS(Data!$U:$U,Data!$A:$A,$B2,Data!$C:$C,I$1)=0,"",SUMIFS(Data!$U:$U,Data!$A:$A,$B2,Data!$C:$C,I$1))</f>
        <v>8.2845238095238081</v>
      </c>
      <c r="J2" s="134">
        <f>IF(SUMIFS(Data!$U:$U,Data!$A:$A,$B2,Data!$C:$C,J$1)=0,"",SUMIFS(Data!$U:$U,Data!$A:$A,$B2,Data!$C:$C,J$1))</f>
        <v>4.8375000000000004</v>
      </c>
      <c r="K2" s="134">
        <f>IF(SUMIFS(Data!$U:$U,Data!$A:$A,$B2,Data!$C:$C,K$1)=0,"",SUMIFS(Data!$U:$U,Data!$A:$A,$B2,Data!$C:$C,K$1))</f>
        <v>5.4874999999999998</v>
      </c>
      <c r="L2" s="134">
        <f>IF(SUMIFS(Data!$U:$U,Data!$A:$A,$B2,Data!$C:$C,L$1)=0,"",SUMIFS(Data!$U:$U,Data!$A:$A,$B2,Data!$C:$C,L$1))</f>
        <v>6.0625</v>
      </c>
      <c r="M2" s="175">
        <f>IF(SUMIFS(Data!$U:$U,Data!$A:$A,$B2,Data!$C:$C,M$1)=0,"",SUMIFS(Data!$U:$U,Data!$A:$A,$B2,Data!$C:$C,M$1))</f>
        <v>8.2440476190476186</v>
      </c>
      <c r="N2" s="134">
        <f>IF(SUMIFS(Data!$U:$U,Data!$A:$A,$B2,Data!$C:$C,N$1)=0,"",SUMIFS(Data!$U:$U,Data!$A:$A,$B2,Data!$C:$C,N$1))</f>
        <v>7</v>
      </c>
      <c r="O2" s="134">
        <f>IF(SUMIFS(Data!$U:$U,Data!$A:$A,$B2,Data!$C:$C,O$1)=0,"",SUMIFS(Data!$U:$U,Data!$A:$A,$B2,Data!$C:$C,O$1))</f>
        <v>6.0595238095238093</v>
      </c>
      <c r="P2" s="175">
        <f>IF(SUMIFS(Data!$U:$U,Data!$A:$A,$B2,Data!$C:$C,P$1)=0,"",SUMIFS(Data!$U:$U,Data!$A:$A,$B2,Data!$C:$C,P$1))</f>
        <v>6.6369047619047619</v>
      </c>
      <c r="Q2" s="134">
        <f>IF(SUMIFS(Data!$U:$U,Data!$A:$A,$B2,Data!$C:$C,Q$1)=0,"",SUMIFS(Data!$U:$U,Data!$A:$A,$B2,Data!$C:$C,Q$1))</f>
        <v>6</v>
      </c>
      <c r="R2" s="135">
        <f t="shared" ref="R2" si="0">SUM(C2:Q2)</f>
        <v>92.08507142857141</v>
      </c>
      <c r="S2" s="134">
        <f>SUMIFS(Data!D:D,Data!A:A,Gold!$B2)</f>
        <v>366.59000000000003</v>
      </c>
      <c r="T2" s="109">
        <f>COUNTIF(Data!A:A,Gold!B2)</f>
        <v>15</v>
      </c>
      <c r="U2" s="91" t="str">
        <f>VLOOKUP(B2,Participanti!A:B,2,0)</f>
        <v>M</v>
      </c>
      <c r="V2" s="111">
        <f t="shared" ref="V2" si="1">R2/S2</f>
        <v>0.25119362619976376</v>
      </c>
      <c r="X2" s="114"/>
      <c r="AC2" s="1" t="e">
        <f>VLOOKUP(B2,Data_Echipe!A:R,18,0)</f>
        <v>#N/A</v>
      </c>
    </row>
    <row r="3" spans="1:32" x14ac:dyDescent="0.2">
      <c r="A3" s="132">
        <v>2</v>
      </c>
      <c r="B3" s="133" t="s">
        <v>144</v>
      </c>
      <c r="C3" s="134">
        <f>IF(SUMIFS(Data!$U:$U,Data!$A:$A,$B3,Data!$C:$C,C$1)=0,"",SUMIFS(Data!$U:$U,Data!$A:$A,$B3,Data!$C:$C,C$1))</f>
        <v>5.0750000000000002</v>
      </c>
      <c r="D3" s="134">
        <f>IF(SUMIFS(Data!$U:$U,Data!$A:$A,$B3,Data!$C:$C,D$1)=0,"",SUMIFS(Data!$U:$U,Data!$A:$A,$B3,Data!$C:$C,D$1))</f>
        <v>4.4375</v>
      </c>
      <c r="E3" s="175">
        <f>IF(SUMIFS(Data!$U:$U,Data!$A:$A,$B3,Data!$C:$C,E$1)=0,"",SUMIFS(Data!$U:$U,Data!$A:$A,$B3,Data!$C:$C,E$1))</f>
        <v>6.6345238095238095</v>
      </c>
      <c r="F3" s="134">
        <f>IF(SUMIFS(Data!$U:$U,Data!$A:$A,$B3,Data!$C:$C,F$1)=0,"",SUMIFS(Data!$U:$U,Data!$A:$A,$B3,Data!$C:$C,F$1))</f>
        <v>4.6875</v>
      </c>
      <c r="G3" s="134">
        <f>IF(SUMIFS(Data!$U:$U,Data!$A:$A,$B3,Data!$C:$C,G$1)=0,"",SUMIFS(Data!$U:$U,Data!$A:$A,$B3,Data!$C:$C,G$1))</f>
        <v>4.9625000000000004</v>
      </c>
      <c r="H3" s="134">
        <f>IF(SUMIFS(Data!$U:$U,Data!$A:$A,$B3,Data!$C:$C,H$1)=0,"",SUMIFS(Data!$U:$U,Data!$A:$A,$B3,Data!$C:$C,H$1))</f>
        <v>5.3125</v>
      </c>
      <c r="I3" s="134">
        <f>IF(SUMIFS(Data!$U:$U,Data!$A:$A,$B3,Data!$C:$C,I$1)=0,"",SUMIFS(Data!$U:$U,Data!$A:$A,$B3,Data!$C:$C,I$1))</f>
        <v>3.9498333333333338</v>
      </c>
      <c r="J3" s="134">
        <f>IF(SUMIFS(Data!$U:$U,Data!$A:$A,$B3,Data!$C:$C,J$1)=0,"",SUMIFS(Data!$U:$U,Data!$A:$A,$B3,Data!$C:$C,J$1))</f>
        <v>4.2565476190476188</v>
      </c>
      <c r="K3" s="134">
        <f>IF(SUMIFS(Data!$U:$U,Data!$A:$A,$B3,Data!$C:$C,K$1)=0,"",SUMIFS(Data!$U:$U,Data!$A:$A,$B3,Data!$C:$C,K$1))</f>
        <v>4.75</v>
      </c>
      <c r="L3" s="134">
        <f>IF(SUMIFS(Data!$U:$U,Data!$A:$A,$B3,Data!$C:$C,L$1)=0,"",SUMIFS(Data!$U:$U,Data!$A:$A,$B3,Data!$C:$C,L$1))</f>
        <v>5.8488095238095239</v>
      </c>
      <c r="M3" s="134">
        <f>IF(SUMIFS(Data!$U:$U,Data!$A:$A,$B3,Data!$C:$C,M$1)=0,"",SUMIFS(Data!$U:$U,Data!$A:$A,$B3,Data!$C:$C,M$1))</f>
        <v>4.645833333333333</v>
      </c>
      <c r="N3" s="134">
        <f>IF(SUMIFS(Data!$U:$U,Data!$A:$A,$B3,Data!$C:$C,N$1)=0,"",SUMIFS(Data!$U:$U,Data!$A:$A,$B3,Data!$C:$C,N$1))</f>
        <v>6.0774999999999997</v>
      </c>
      <c r="O3" s="134">
        <f>IF(SUMIFS(Data!$U:$U,Data!$A:$A,$B3,Data!$C:$C,O$1)=0,"",SUMIFS(Data!$U:$U,Data!$A:$A,$B3,Data!$C:$C,O$1))</f>
        <v>9.338690476190477</v>
      </c>
      <c r="P3" s="134">
        <f>IF(SUMIFS(Data!$U:$U,Data!$A:$A,$B3,Data!$C:$C,P$1)=0,"",SUMIFS(Data!$U:$U,Data!$A:$A,$B3,Data!$C:$C,P$1))</f>
        <v>4.8499999999999996</v>
      </c>
      <c r="Q3" s="134">
        <f>IF(SUMIFS(Data!$U:$U,Data!$A:$A,$B3,Data!$C:$C,Q$1)=0,"",SUMIFS(Data!$U:$U,Data!$A:$A,$B3,Data!$C:$C,Q$1))</f>
        <v>5.9</v>
      </c>
      <c r="R3" s="135">
        <f>SUM(C3:Q3)</f>
        <v>80.72673809523809</v>
      </c>
      <c r="S3" s="134">
        <f>SUMIFS(Data!D:D,Data!A:A,Gold!$B3)</f>
        <v>293.56</v>
      </c>
      <c r="T3" s="109">
        <f>COUNTIF(Data!A:A,Gold!B17)</f>
        <v>14</v>
      </c>
      <c r="U3" s="91" t="str">
        <f>VLOOKUP(B3,Participanti!A:B,2,0)</f>
        <v>M</v>
      </c>
      <c r="V3" s="111">
        <f>R3/S3</f>
        <v>0.27499229491496829</v>
      </c>
      <c r="X3" s="114"/>
      <c r="AC3" s="1" t="e">
        <f>VLOOKUP(B3,Data_Echipe!A:R,18,0)</f>
        <v>#N/A</v>
      </c>
    </row>
    <row r="4" spans="1:32" x14ac:dyDescent="0.2">
      <c r="A4" s="132">
        <v>3</v>
      </c>
      <c r="B4" s="133" t="s">
        <v>13</v>
      </c>
      <c r="C4" s="134">
        <f>IF(SUMIFS(Data!$U:$U,Data!$A:$A,$B4,Data!$C:$C,C$1)=0,"",SUMIFS(Data!$U:$U,Data!$A:$A,$B4,Data!$C:$C,C$1))</f>
        <v>3.9200714285714282</v>
      </c>
      <c r="D4" s="134">
        <f>IF(SUMIFS(Data!$U:$U,Data!$A:$A,$B4,Data!$C:$C,D$1)=0,"",SUMIFS(Data!$U:$U,Data!$A:$A,$B4,Data!$C:$C,D$1))</f>
        <v>5.7656666666666672</v>
      </c>
      <c r="E4" s="134">
        <f>IF(SUMIFS(Data!$U:$U,Data!$A:$A,$B4,Data!$C:$C,E$1)=0,"",SUMIFS(Data!$U:$U,Data!$A:$A,$B4,Data!$C:$C,E$1))</f>
        <v>4.8125</v>
      </c>
      <c r="F4" s="134">
        <f>IF(SUMIFS(Data!$U:$U,Data!$A:$A,$B4,Data!$C:$C,F$1)=0,"",SUMIFS(Data!$U:$U,Data!$A:$A,$B4,Data!$C:$C,F$1))</f>
        <v>5.7240000000000002</v>
      </c>
      <c r="G4" s="134">
        <f>IF(SUMIFS(Data!$U:$U,Data!$A:$A,$B4,Data!$C:$C,G$1)=0,"",SUMIFS(Data!$U:$U,Data!$A:$A,$B4,Data!$C:$C,G$1))</f>
        <v>5.4981666666666671</v>
      </c>
      <c r="H4" s="134">
        <f>IF(SUMIFS(Data!$U:$U,Data!$A:$A,$B4,Data!$C:$C,H$1)=0,"",SUMIFS(Data!$U:$U,Data!$A:$A,$B4,Data!$C:$C,H$1))</f>
        <v>4.4359999999999999</v>
      </c>
      <c r="I4" s="134">
        <f>IF(SUMIFS(Data!$U:$U,Data!$A:$A,$B4,Data!$C:$C,I$1)=0,"",SUMIFS(Data!$U:$U,Data!$A:$A,$B4,Data!$C:$C,I$1))</f>
        <v>6.3699999999999992</v>
      </c>
      <c r="J4" s="134">
        <f>IF(SUMIFS(Data!$U:$U,Data!$A:$A,$B4,Data!$C:$C,J$1)=0,"",SUMIFS(Data!$U:$U,Data!$A:$A,$B4,Data!$C:$C,J$1))</f>
        <v>4.5</v>
      </c>
      <c r="K4" s="175">
        <f>IF(SUMIFS(Data!$U:$U,Data!$A:$A,$B4,Data!$C:$C,K$1)=0,"",SUMIFS(Data!$U:$U,Data!$A:$A,$B4,Data!$C:$C,K$1))</f>
        <v>6.3086666666666673</v>
      </c>
      <c r="L4" s="134">
        <f>IF(SUMIFS(Data!$U:$U,Data!$A:$A,$B4,Data!$C:$C,L$1)=0,"",SUMIFS(Data!$U:$U,Data!$A:$A,$B4,Data!$C:$C,L$1))</f>
        <v>4.225595238095238</v>
      </c>
      <c r="M4" s="134">
        <f>IF(SUMIFS(Data!$U:$U,Data!$A:$A,$B4,Data!$C:$C,M$1)=0,"",SUMIFS(Data!$U:$U,Data!$A:$A,$B4,Data!$C:$C,M$1))</f>
        <v>6.3486666666666665</v>
      </c>
      <c r="N4" s="134">
        <f>IF(SUMIFS(Data!$U:$U,Data!$A:$A,$B4,Data!$C:$C,N$1)=0,"",SUMIFS(Data!$U:$U,Data!$A:$A,$B4,Data!$C:$C,N$1))</f>
        <v>4.1988095238095244</v>
      </c>
      <c r="O4" s="134">
        <f>IF(SUMIFS(Data!$U:$U,Data!$A:$A,$B4,Data!$C:$C,O$1)=0,"",SUMIFS(Data!$U:$U,Data!$A:$A,$B4,Data!$C:$C,O$1))</f>
        <v>6.8186666666666671</v>
      </c>
      <c r="P4" s="134">
        <f>IF(SUMIFS(Data!$U:$U,Data!$A:$A,$B4,Data!$C:$C,P$1)=0,"",SUMIFS(Data!$U:$U,Data!$A:$A,$B4,Data!$C:$C,P$1))</f>
        <v>2.8942380952380953</v>
      </c>
      <c r="Q4" s="134">
        <f>IF(SUMIFS(Data!$U:$U,Data!$A:$A,$B4,Data!$C:$C,Q$1)=0,"",SUMIFS(Data!$U:$U,Data!$A:$A,$B4,Data!$C:$C,Q$1))</f>
        <v>6.336666666666666</v>
      </c>
      <c r="R4" s="135">
        <f>SUM(C4:Q4)</f>
        <v>78.157714285714292</v>
      </c>
      <c r="S4" s="134">
        <f>SUMIFS(Data!D:D,Data!A:A,Gold!$B4)</f>
        <v>490.40999999999991</v>
      </c>
      <c r="T4" s="109">
        <f>COUNTIF(Data!A:A,Gold!B4)</f>
        <v>15</v>
      </c>
      <c r="U4" s="91" t="str">
        <f>VLOOKUP(B4,Participanti!A:B,2,0)</f>
        <v>M</v>
      </c>
      <c r="V4" s="111">
        <f>R4/S4</f>
        <v>0.15937218712039783</v>
      </c>
      <c r="W4" s="1" t="s">
        <v>495</v>
      </c>
      <c r="X4" s="114"/>
      <c r="AC4" s="1" t="e">
        <f>VLOOKUP(B4,Data_Echipe!A:R,18,0)</f>
        <v>#N/A</v>
      </c>
    </row>
    <row r="5" spans="1:32" x14ac:dyDescent="0.2">
      <c r="A5" s="132">
        <v>4</v>
      </c>
      <c r="B5" s="133" t="s">
        <v>343</v>
      </c>
      <c r="C5" s="134">
        <f>IF(SUMIFS(Data!$U:$U,Data!$A:$A,$B5,Data!$C:$C,C$1)=0,"",SUMIFS(Data!$U:$U,Data!$A:$A,$B5,Data!$C:$C,C$1))</f>
        <v>4.8250000000000002</v>
      </c>
      <c r="D5" s="134">
        <f>IF(SUMIFS(Data!$U:$U,Data!$A:$A,$B5,Data!$C:$C,D$1)=0,"",SUMIFS(Data!$U:$U,Data!$A:$A,$B5,Data!$C:$C,D$1))</f>
        <v>5.2456666666666667</v>
      </c>
      <c r="E5" s="134">
        <f>IF(SUMIFS(Data!$U:$U,Data!$A:$A,$B5,Data!$C:$C,E$1)=0,"",SUMIFS(Data!$U:$U,Data!$A:$A,$B5,Data!$C:$C,E$1))</f>
        <v>3.8755952380952383</v>
      </c>
      <c r="F5" s="134">
        <f>IF(SUMIFS(Data!$U:$U,Data!$A:$A,$B5,Data!$C:$C,F$1)=0,"",SUMIFS(Data!$U:$U,Data!$A:$A,$B5,Data!$C:$C,F$1))</f>
        <v>5.0750000000000002</v>
      </c>
      <c r="G5" s="134">
        <f>IF(SUMIFS(Data!$U:$U,Data!$A:$A,$B5,Data!$C:$C,G$1)=0,"",SUMIFS(Data!$U:$U,Data!$A:$A,$B5,Data!$C:$C,G$1))</f>
        <v>5.0191666666666661</v>
      </c>
      <c r="H5" s="134">
        <f>IF(SUMIFS(Data!$U:$U,Data!$A:$A,$B5,Data!$C:$C,H$1)=0,"",SUMIFS(Data!$U:$U,Data!$A:$A,$B5,Data!$C:$C,H$1))</f>
        <v>4.3011904761904765</v>
      </c>
      <c r="I5" s="134">
        <f>IF(SUMIFS(Data!$U:$U,Data!$A:$A,$B5,Data!$C:$C,I$1)=0,"",SUMIFS(Data!$U:$U,Data!$A:$A,$B5,Data!$C:$C,I$1))</f>
        <v>5.0750000000000002</v>
      </c>
      <c r="J5" s="175">
        <f>IF(SUMIFS(Data!$U:$U,Data!$A:$A,$B5,Data!$C:$C,J$1)=0,"",SUMIFS(Data!$U:$U,Data!$A:$A,$B5,Data!$C:$C,J$1))</f>
        <v>5.8306666666666676</v>
      </c>
      <c r="K5" s="134">
        <f>IF(SUMIFS(Data!$U:$U,Data!$A:$A,$B5,Data!$C:$C,K$1)=0,"",SUMIFS(Data!$U:$U,Data!$A:$A,$B5,Data!$C:$C,K$1))</f>
        <v>4.2970238095238091</v>
      </c>
      <c r="L5" s="134">
        <f>IF(SUMIFS(Data!$U:$U,Data!$A:$A,$B5,Data!$C:$C,L$1)=0,"",SUMIFS(Data!$U:$U,Data!$A:$A,$B5,Data!$C:$C,L$1))</f>
        <v>5.2556666666666674</v>
      </c>
      <c r="M5" s="134">
        <f>IF(SUMIFS(Data!$U:$U,Data!$A:$A,$B5,Data!$C:$C,M$1)=0,"",SUMIFS(Data!$U:$U,Data!$A:$A,$B5,Data!$C:$C,M$1))</f>
        <v>4.5750000000000002</v>
      </c>
      <c r="N5" s="134">
        <f>IF(SUMIFS(Data!$U:$U,Data!$A:$A,$B5,Data!$C:$C,N$1)=0,"",SUMIFS(Data!$U:$U,Data!$A:$A,$B5,Data!$C:$C,N$1))</f>
        <v>3.9267857142857139</v>
      </c>
      <c r="O5" s="134">
        <f>IF(SUMIFS(Data!$U:$U,Data!$A:$A,$B5,Data!$C:$C,O$1)=0,"",SUMIFS(Data!$U:$U,Data!$A:$A,$B5,Data!$C:$C,O$1))</f>
        <v>4.9586666666666668</v>
      </c>
      <c r="P5" s="134">
        <f>IF(SUMIFS(Data!$U:$U,Data!$A:$A,$B5,Data!$C:$C,P$1)=0,"",SUMIFS(Data!$U:$U,Data!$A:$A,$B5,Data!$C:$C,P$1))</f>
        <v>4.3455476190476192</v>
      </c>
      <c r="Q5" s="134">
        <f>IF(SUMIFS(Data!$U:$U,Data!$A:$A,$B5,Data!$C:$C,Q$1)=0,"",SUMIFS(Data!$U:$U,Data!$A:$A,$B5,Data!$C:$C,Q$1))</f>
        <v>3.5559523809523812</v>
      </c>
      <c r="R5" s="135">
        <f>SUM(C5:Q5)</f>
        <v>70.161928571428575</v>
      </c>
      <c r="S5" s="134">
        <f>SUMIFS(Data!D:D,Data!A:A,Gold!$B5)</f>
        <v>271.71000000000004</v>
      </c>
      <c r="T5" s="109">
        <f>COUNTIF(Data!A:A,Gold!B15)</f>
        <v>15</v>
      </c>
      <c r="U5" s="91" t="str">
        <f>VLOOKUP(B5,Participanti!A:B,2,0)</f>
        <v>M</v>
      </c>
      <c r="V5" s="111">
        <f>R5/S5</f>
        <v>0.25822357871049489</v>
      </c>
      <c r="X5" s="114"/>
      <c r="AC5" s="1" t="e">
        <f>VLOOKUP(B5,Data_Echipe!A:R,18,0)</f>
        <v>#N/A</v>
      </c>
    </row>
    <row r="6" spans="1:32" x14ac:dyDescent="0.2">
      <c r="A6" s="132">
        <v>5</v>
      </c>
      <c r="B6" s="133" t="s">
        <v>7</v>
      </c>
      <c r="C6" s="134">
        <f>IF(SUMIFS(Data!$U:$U,Data!$A:$A,$B6,Data!$C:$C,C$1)=0,"",SUMIFS(Data!$U:$U,Data!$A:$A,$B6,Data!$C:$C,C$1))</f>
        <v>1.7749999999999999</v>
      </c>
      <c r="D6" s="134">
        <f>IF(SUMIFS(Data!$U:$U,Data!$A:$A,$B6,Data!$C:$C,D$1)=0,"",SUMIFS(Data!$U:$U,Data!$A:$A,$B6,Data!$C:$C,D$1))</f>
        <v>4.2711666666666668</v>
      </c>
      <c r="E6" s="134">
        <f>IF(SUMIFS(Data!$U:$U,Data!$A:$A,$B6,Data!$C:$C,E$1)=0,"",SUMIFS(Data!$U:$U,Data!$A:$A,$B6,Data!$C:$C,E$1))</f>
        <v>4.7426666666666666</v>
      </c>
      <c r="F6" s="175">
        <f>IF(SUMIFS(Data!$U:$U,Data!$A:$A,$B6,Data!$C:$C,F$1)=0,"",SUMIFS(Data!$U:$U,Data!$A:$A,$B6,Data!$C:$C,F$1))</f>
        <v>6.7560000000000002</v>
      </c>
      <c r="G6" s="134">
        <f>IF(SUMIFS(Data!$U:$U,Data!$A:$A,$B6,Data!$C:$C,G$1)=0,"",SUMIFS(Data!$U:$U,Data!$A:$A,$B6,Data!$C:$C,G$1))</f>
        <v>4.6566666666666672</v>
      </c>
      <c r="H6" s="134">
        <f>IF(SUMIFS(Data!$U:$U,Data!$A:$A,$B6,Data!$C:$C,H$1)=0,"",SUMIFS(Data!$U:$U,Data!$A:$A,$B6,Data!$C:$C,H$1))</f>
        <v>4.1943333333333337</v>
      </c>
      <c r="I6" s="134">
        <f>IF(SUMIFS(Data!$U:$U,Data!$A:$A,$B6,Data!$C:$C,I$1)=0,"",SUMIFS(Data!$U:$U,Data!$A:$A,$B6,Data!$C:$C,I$1))</f>
        <v>4.6643333333333334</v>
      </c>
      <c r="J6" s="134">
        <f>IF(SUMIFS(Data!$U:$U,Data!$A:$A,$B6,Data!$C:$C,J$1)=0,"",SUMIFS(Data!$U:$U,Data!$A:$A,$B6,Data!$C:$C,J$1))</f>
        <v>5.1113333333333335</v>
      </c>
      <c r="K6" s="134">
        <f>IF(SUMIFS(Data!$U:$U,Data!$A:$A,$B6,Data!$C:$C,K$1)=0,"",SUMIFS(Data!$U:$U,Data!$A:$A,$B6,Data!$C:$C,K$1))</f>
        <v>4.9220000000000006</v>
      </c>
      <c r="L6" s="134">
        <f>IF(SUMIFS(Data!$U:$U,Data!$A:$A,$B6,Data!$C:$C,L$1)=0,"",SUMIFS(Data!$U:$U,Data!$A:$A,$B6,Data!$C:$C,L$1))</f>
        <v>3.2749999999999999</v>
      </c>
      <c r="M6" s="134">
        <f>IF(SUMIFS(Data!$U:$U,Data!$A:$A,$B6,Data!$C:$C,M$1)=0,"",SUMIFS(Data!$U:$U,Data!$A:$A,$B6,Data!$C:$C,M$1))</f>
        <v>5.7983333333333338</v>
      </c>
      <c r="N6" s="134">
        <f>IF(SUMIFS(Data!$U:$U,Data!$A:$A,$B6,Data!$C:$C,N$1)=0,"",SUMIFS(Data!$U:$U,Data!$A:$A,$B6,Data!$C:$C,N$1))</f>
        <v>5.25</v>
      </c>
      <c r="O6" s="134">
        <f>IF(SUMIFS(Data!$U:$U,Data!$A:$A,$B6,Data!$C:$C,O$1)=0,"",SUMIFS(Data!$U:$U,Data!$A:$A,$B6,Data!$C:$C,O$1))</f>
        <v>3.15</v>
      </c>
      <c r="P6" s="134">
        <f>IF(SUMIFS(Data!$U:$U,Data!$A:$A,$B6,Data!$C:$C,P$1)=0,"",SUMIFS(Data!$U:$U,Data!$A:$A,$B6,Data!$C:$C,P$1))</f>
        <v>6.443833333333334</v>
      </c>
      <c r="Q6" s="134">
        <f>IF(SUMIFS(Data!$U:$U,Data!$A:$A,$B6,Data!$C:$C,Q$1)=0,"",SUMIFS(Data!$U:$U,Data!$A:$A,$B6,Data!$C:$C,Q$1))</f>
        <v>3.2250000000000001</v>
      </c>
      <c r="R6" s="135">
        <f>SUM(C6:Q6)</f>
        <v>68.23566666666666</v>
      </c>
      <c r="S6" s="134">
        <f>SUMIFS(Data!D:D,Data!A:A,Gold!$B6)</f>
        <v>642.22000000000014</v>
      </c>
      <c r="T6" s="109">
        <f>COUNTIF(Data!A:A,Gold!B8)</f>
        <v>15</v>
      </c>
      <c r="U6" s="91" t="str">
        <f>VLOOKUP(B6,Participanti!A:B,2,0)</f>
        <v>M</v>
      </c>
      <c r="V6" s="111">
        <f>R6/S6</f>
        <v>0.10624967560441383</v>
      </c>
      <c r="X6" s="114"/>
      <c r="AC6" s="1" t="e">
        <f>VLOOKUP(B6,Data_Echipe!A:R,18,0)</f>
        <v>#N/A</v>
      </c>
    </row>
    <row r="7" spans="1:32" x14ac:dyDescent="0.2">
      <c r="A7" s="132">
        <v>6</v>
      </c>
      <c r="B7" s="133" t="s">
        <v>231</v>
      </c>
      <c r="C7" s="134">
        <f>IF(SUMIFS(Data!$U:$U,Data!$A:$A,$B7,Data!$C:$C,C$1)=0,"",SUMIFS(Data!$U:$U,Data!$A:$A,$B7,Data!$C:$C,C$1))</f>
        <v>4.1321428571428571</v>
      </c>
      <c r="D7" s="134">
        <f>IF(SUMIFS(Data!$U:$U,Data!$A:$A,$B7,Data!$C:$C,D$1)=0,"",SUMIFS(Data!$U:$U,Data!$A:$A,$B7,Data!$C:$C,D$1))</f>
        <v>4.1503333333333332</v>
      </c>
      <c r="E7" s="134">
        <f>IF(SUMIFS(Data!$U:$U,Data!$A:$A,$B7,Data!$C:$C,E$1)=0,"",SUMIFS(Data!$U:$U,Data!$A:$A,$B7,Data!$C:$C,E$1))</f>
        <v>4.125</v>
      </c>
      <c r="F7" s="134">
        <f>IF(SUMIFS(Data!$U:$U,Data!$A:$A,$B7,Data!$C:$C,F$1)=0,"",SUMIFS(Data!$U:$U,Data!$A:$A,$B7,Data!$C:$C,F$1))</f>
        <v>3.85</v>
      </c>
      <c r="G7" s="134">
        <f>IF(SUMIFS(Data!$U:$U,Data!$A:$A,$B7,Data!$C:$C,G$1)=0,"",SUMIFS(Data!$U:$U,Data!$A:$A,$B7,Data!$C:$C,G$1))</f>
        <v>4.1875</v>
      </c>
      <c r="H7" s="134">
        <f>IF(SUMIFS(Data!$U:$U,Data!$A:$A,$B7,Data!$C:$C,H$1)=0,"",SUMIFS(Data!$U:$U,Data!$A:$A,$B7,Data!$C:$C,H$1))</f>
        <v>3.875</v>
      </c>
      <c r="I7" s="134">
        <f>IF(SUMIFS(Data!$U:$U,Data!$A:$A,$B7,Data!$C:$C,I$1)=0,"",SUMIFS(Data!$U:$U,Data!$A:$A,$B7,Data!$C:$C,I$1))</f>
        <v>3.6666666666666665</v>
      </c>
      <c r="J7" s="134">
        <f>IF(SUMIFS(Data!$U:$U,Data!$A:$A,$B7,Data!$C:$C,J$1)=0,"",SUMIFS(Data!$U:$U,Data!$A:$A,$B7,Data!$C:$C,J$1))</f>
        <v>4.7249999999999996</v>
      </c>
      <c r="K7" s="134">
        <f>IF(SUMIFS(Data!$U:$U,Data!$A:$A,$B7,Data!$C:$C,K$1)=0,"",SUMIFS(Data!$U:$U,Data!$A:$A,$B7,Data!$C:$C,K$1))</f>
        <v>4.0999999999999996</v>
      </c>
      <c r="L7" s="175">
        <f>IF(SUMIFS(Data!$U:$U,Data!$A:$A,$B7,Data!$C:$C,L$1)=0,"",SUMIFS(Data!$U:$U,Data!$A:$A,$B7,Data!$C:$C,L$1))</f>
        <v>6.9994047619047617</v>
      </c>
      <c r="M7" s="134">
        <f>IF(SUMIFS(Data!$U:$U,Data!$A:$A,$B7,Data!$C:$C,M$1)=0,"",SUMIFS(Data!$U:$U,Data!$A:$A,$B7,Data!$C:$C,M$1))</f>
        <v>3.5119047619047619</v>
      </c>
      <c r="N7" s="134">
        <f>IF(SUMIFS(Data!$U:$U,Data!$A:$A,$B7,Data!$C:$C,N$1)=0,"",SUMIFS(Data!$U:$U,Data!$A:$A,$B7,Data!$C:$C,N$1))</f>
        <v>6.5</v>
      </c>
      <c r="O7" s="134">
        <f>IF(SUMIFS(Data!$U:$U,Data!$A:$A,$B7,Data!$C:$C,O$1)=0,"",SUMIFS(Data!$U:$U,Data!$A:$A,$B7,Data!$C:$C,O$1))</f>
        <v>4.2801190476190474</v>
      </c>
      <c r="P7" s="134">
        <f>IF(SUMIFS(Data!$U:$U,Data!$A:$A,$B7,Data!$C:$C,P$1)=0,"",SUMIFS(Data!$U:$U,Data!$A:$A,$B7,Data!$C:$C,P$1))</f>
        <v>2.9577380952380952</v>
      </c>
      <c r="Q7" s="175">
        <f>IF(SUMIFS(Data!$U:$U,Data!$A:$A,$B7,Data!$C:$C,Q$1)=0,"",SUMIFS(Data!$U:$U,Data!$A:$A,$B7,Data!$C:$C,Q$1))</f>
        <v>6.4577380952380956</v>
      </c>
      <c r="R7" s="135">
        <f>SUM(C7:Q7)</f>
        <v>67.518547619047609</v>
      </c>
      <c r="S7" s="134">
        <f>SUMIFS(Data!D:D,Data!A:A,Gold!$B10)</f>
        <v>272.98000000000008</v>
      </c>
      <c r="T7" s="109">
        <f>COUNTIF(Data!A:A,Gold!B19)</f>
        <v>9</v>
      </c>
      <c r="U7" s="91" t="str">
        <f>VLOOKUP(B7,Participanti!A:B,2,0)</f>
        <v>M</v>
      </c>
      <c r="V7" s="111">
        <f>R7/S7</f>
        <v>0.24733880730840205</v>
      </c>
      <c r="W7" s="1" t="s">
        <v>495</v>
      </c>
      <c r="X7" s="114"/>
      <c r="AC7" s="1" t="e">
        <f>VLOOKUP(B7,Data_Echipe!A:R,18,0)</f>
        <v>#N/A</v>
      </c>
    </row>
    <row r="8" spans="1:32" x14ac:dyDescent="0.2">
      <c r="A8" s="132">
        <v>7</v>
      </c>
      <c r="B8" s="133" t="s">
        <v>315</v>
      </c>
      <c r="C8" s="134">
        <f>IF(SUMIFS(Data!$U:$U,Data!$A:$A,$B8,Data!$C:$C,C$1)=0,"",SUMIFS(Data!$U:$U,Data!$A:$A,$B8,Data!$C:$C,C$1))</f>
        <v>4.6875</v>
      </c>
      <c r="D8" s="134">
        <f>IF(SUMIFS(Data!$U:$U,Data!$A:$A,$B8,Data!$C:$C,D$1)=0,"",SUMIFS(Data!$U:$U,Data!$A:$A,$B8,Data!$C:$C,D$1))</f>
        <v>4.0625</v>
      </c>
      <c r="E8" s="134">
        <f>IF(SUMIFS(Data!$U:$U,Data!$A:$A,$B8,Data!$C:$C,E$1)=0,"",SUMIFS(Data!$U:$U,Data!$A:$A,$B8,Data!$C:$C,E$1))</f>
        <v>4.7673333333333332</v>
      </c>
      <c r="F8" s="134">
        <f>IF(SUMIFS(Data!$U:$U,Data!$A:$A,$B8,Data!$C:$C,F$1)=0,"",SUMIFS(Data!$U:$U,Data!$A:$A,$B8,Data!$C:$C,F$1))</f>
        <v>3.9393750000000001</v>
      </c>
      <c r="G8" s="134">
        <f>IF(SUMIFS(Data!$U:$U,Data!$A:$A,$B8,Data!$C:$C,G$1)=0,"",SUMIFS(Data!$U:$U,Data!$A:$A,$B8,Data!$C:$C,G$1))</f>
        <v>4.5125000000000002</v>
      </c>
      <c r="H8" s="134">
        <f>IF(SUMIFS(Data!$U:$U,Data!$A:$A,$B8,Data!$C:$C,H$1)=0,"",SUMIFS(Data!$U:$U,Data!$A:$A,$B8,Data!$C:$C,H$1))</f>
        <v>4.7625000000000002</v>
      </c>
      <c r="I8" s="134">
        <f>IF(SUMIFS(Data!$U:$U,Data!$A:$A,$B8,Data!$C:$C,I$1)=0,"",SUMIFS(Data!$U:$U,Data!$A:$A,$B8,Data!$C:$C,I$1))</f>
        <v>4.5</v>
      </c>
      <c r="J8" s="134">
        <f>IF(SUMIFS(Data!$U:$U,Data!$A:$A,$B8,Data!$C:$C,J$1)=0,"",SUMIFS(Data!$U:$U,Data!$A:$A,$B8,Data!$C:$C,J$1))</f>
        <v>4.8624999999999998</v>
      </c>
      <c r="K8" s="134">
        <f>IF(SUMIFS(Data!$U:$U,Data!$A:$A,$B8,Data!$C:$C,K$1)=0,"",SUMIFS(Data!$U:$U,Data!$A:$A,$B8,Data!$C:$C,K$1))</f>
        <v>4.5163333333333338</v>
      </c>
      <c r="L8" s="134">
        <f>IF(SUMIFS(Data!$U:$U,Data!$A:$A,$B8,Data!$C:$C,L$1)=0,"",SUMIFS(Data!$U:$U,Data!$A:$A,$B8,Data!$C:$C,L$1))</f>
        <v>4.8143333333333338</v>
      </c>
      <c r="M8" s="134">
        <f>IF(SUMIFS(Data!$U:$U,Data!$A:$A,$B8,Data!$C:$C,M$1)=0,"",SUMIFS(Data!$U:$U,Data!$A:$A,$B8,Data!$C:$C,M$1))</f>
        <v>3.8381249999999998</v>
      </c>
      <c r="N8" s="134">
        <f>IF(SUMIFS(Data!$U:$U,Data!$A:$A,$B8,Data!$C:$C,N$1)=0,"",SUMIFS(Data!$U:$U,Data!$A:$A,$B8,Data!$C:$C,N$1))</f>
        <v>4.1887499999999998</v>
      </c>
      <c r="O8" s="134">
        <f>IF(SUMIFS(Data!$U:$U,Data!$A:$A,$B8,Data!$C:$C,O$1)=0,"",SUMIFS(Data!$U:$U,Data!$A:$A,$B8,Data!$C:$C,O$1))</f>
        <v>4.25</v>
      </c>
      <c r="P8" s="134">
        <f>IF(SUMIFS(Data!$U:$U,Data!$A:$A,$B8,Data!$C:$C,P$1)=0,"",SUMIFS(Data!$U:$U,Data!$A:$A,$B8,Data!$C:$C,P$1))</f>
        <v>4.2524999999999995</v>
      </c>
      <c r="Q8" s="134">
        <f>IF(SUMIFS(Data!$U:$U,Data!$A:$A,$B8,Data!$C:$C,Q$1)=0,"",SUMIFS(Data!$U:$U,Data!$A:$A,$B8,Data!$C:$C,Q$1))</f>
        <v>4.9000000000000004</v>
      </c>
      <c r="R8" s="135">
        <f>SUM(C8:Q8)</f>
        <v>66.854249999999993</v>
      </c>
      <c r="S8" s="134">
        <f>SUMIFS(Data!D:D,Data!A:A,Gold!$B7)</f>
        <v>273.89</v>
      </c>
      <c r="T8" s="109">
        <f>COUNTIF(Data!A:A,Gold!B10)</f>
        <v>15</v>
      </c>
      <c r="U8" s="91" t="str">
        <f>VLOOKUP(B8,Participanti!A:B,2,0)</f>
        <v>F</v>
      </c>
      <c r="V8" s="111">
        <f>R8/S8</f>
        <v>0.24409160611924494</v>
      </c>
      <c r="W8" s="114"/>
      <c r="X8" s="114"/>
      <c r="AC8" s="1" t="e">
        <f>VLOOKUP(B8,Data_Echipe!A:R,18,0)</f>
        <v>#N/A</v>
      </c>
    </row>
    <row r="9" spans="1:32" x14ac:dyDescent="0.2">
      <c r="A9" s="132">
        <v>8</v>
      </c>
      <c r="B9" s="133" t="s">
        <v>336</v>
      </c>
      <c r="C9" s="134">
        <f>IF(SUMIFS(Data!$U:$U,Data!$A:$A,$B9,Data!$C:$C,C$1)=0,"",SUMIFS(Data!$U:$U,Data!$A:$A,$B9,Data!$C:$C,C$1))</f>
        <v>4.8361666666666672</v>
      </c>
      <c r="D9" s="134">
        <f>IF(SUMIFS(Data!$U:$U,Data!$A:$A,$B9,Data!$C:$C,D$1)=0,"",SUMIFS(Data!$U:$U,Data!$A:$A,$B9,Data!$C:$C,D$1))</f>
        <v>2.4898809523809522</v>
      </c>
      <c r="E9" s="134">
        <f>IF(SUMIFS(Data!$U:$U,Data!$A:$A,$B9,Data!$C:$C,E$1)=0,"",SUMIFS(Data!$U:$U,Data!$A:$A,$B9,Data!$C:$C,E$1))</f>
        <v>4.0625</v>
      </c>
      <c r="F9" s="134">
        <f>IF(SUMIFS(Data!$U:$U,Data!$A:$A,$B9,Data!$C:$C,F$1)=0,"",SUMIFS(Data!$U:$U,Data!$A:$A,$B9,Data!$C:$C,F$1))</f>
        <v>3.6790000000000003</v>
      </c>
      <c r="G9" s="134">
        <f>IF(SUMIFS(Data!$U:$U,Data!$A:$A,$B9,Data!$C:$C,G$1)=0,"",SUMIFS(Data!$U:$U,Data!$A:$A,$B9,Data!$C:$C,G$1))</f>
        <v>5.3546666666666667</v>
      </c>
      <c r="H9" s="134">
        <f>IF(SUMIFS(Data!$U:$U,Data!$A:$A,$B9,Data!$C:$C,H$1)=0,"",SUMIFS(Data!$U:$U,Data!$A:$A,$B9,Data!$C:$C,H$1))</f>
        <v>4.557666666666667</v>
      </c>
      <c r="I9" s="134">
        <f>IF(SUMIFS(Data!$U:$U,Data!$A:$A,$B9,Data!$C:$C,I$1)=0,"",SUMIFS(Data!$U:$U,Data!$A:$A,$B9,Data!$C:$C,I$1))</f>
        <v>5.6995000000000005</v>
      </c>
      <c r="J9" s="134">
        <f>IF(SUMIFS(Data!$U:$U,Data!$A:$A,$B9,Data!$C:$C,J$1)=0,"",SUMIFS(Data!$U:$U,Data!$A:$A,$B9,Data!$C:$C,J$1))</f>
        <v>4.1766666666666667</v>
      </c>
      <c r="K9" s="134">
        <f>IF(SUMIFS(Data!$U:$U,Data!$A:$A,$B9,Data!$C:$C,K$1)=0,"",SUMIFS(Data!$U:$U,Data!$A:$A,$B9,Data!$C:$C,K$1))</f>
        <v>3.4315476190476191</v>
      </c>
      <c r="L9" s="134">
        <f>IF(SUMIFS(Data!$U:$U,Data!$A:$A,$B9,Data!$C:$C,L$1)=0,"",SUMIFS(Data!$U:$U,Data!$A:$A,$B9,Data!$C:$C,L$1))</f>
        <v>6.3416666666666668</v>
      </c>
      <c r="M9" s="134">
        <f>IF(SUMIFS(Data!$U:$U,Data!$A:$A,$B9,Data!$C:$C,M$1)=0,"",SUMIFS(Data!$U:$U,Data!$A:$A,$B9,Data!$C:$C,M$1))</f>
        <v>3.5</v>
      </c>
      <c r="N9" s="134">
        <f>IF(SUMIFS(Data!$U:$U,Data!$A:$A,$B9,Data!$C:$C,N$1)=0,"",SUMIFS(Data!$U:$U,Data!$A:$A,$B9,Data!$C:$C,N$1))</f>
        <v>3.9229761904761906</v>
      </c>
      <c r="O9" s="134">
        <f>IF(SUMIFS(Data!$U:$U,Data!$A:$A,$B9,Data!$C:$C,O$1)=0,"",SUMIFS(Data!$U:$U,Data!$A:$A,$B9,Data!$C:$C,O$1))</f>
        <v>5.2</v>
      </c>
      <c r="P9" s="134">
        <f>IF(SUMIFS(Data!$U:$U,Data!$A:$A,$B9,Data!$C:$C,P$1)=0,"",SUMIFS(Data!$U:$U,Data!$A:$A,$B9,Data!$C:$C,P$1))</f>
        <v>3.9689523809523806</v>
      </c>
      <c r="Q9" s="134">
        <f>IF(SUMIFS(Data!$U:$U,Data!$A:$A,$B9,Data!$C:$C,Q$1)=0,"",SUMIFS(Data!$U:$U,Data!$A:$A,$B9,Data!$C:$C,Q$1))</f>
        <v>5.0035000000000007</v>
      </c>
      <c r="R9" s="135">
        <f>SUM(C9:Q9)</f>
        <v>66.224690476190489</v>
      </c>
      <c r="S9" s="134">
        <f>SUMIFS(Data!D:D,Data!A:A,Gold!$B9)</f>
        <v>384.47</v>
      </c>
      <c r="T9" s="109">
        <f>COUNTIF(Data!A:A,Gold!B2)</f>
        <v>15</v>
      </c>
      <c r="U9" s="91" t="str">
        <f>VLOOKUP(B9,Participanti!A:B,2,0)</f>
        <v>M</v>
      </c>
      <c r="V9" s="111">
        <f>R9/S9</f>
        <v>0.17224930547556502</v>
      </c>
      <c r="X9" s="114"/>
      <c r="AC9" s="1" t="e">
        <f>VLOOKUP(B9,Data_Echipe!A:R,18,0)</f>
        <v>#N/A</v>
      </c>
    </row>
    <row r="10" spans="1:32" x14ac:dyDescent="0.2">
      <c r="A10" s="132">
        <v>9</v>
      </c>
      <c r="B10" s="133" t="s">
        <v>182</v>
      </c>
      <c r="C10" s="134">
        <f>IF(SUMIFS(Data!$U:$U,Data!$A:$A,$B10,Data!$C:$C,C$1)=0,"",SUMIFS(Data!$U:$U,Data!$A:$A,$B10,Data!$C:$C,C$1))</f>
        <v>4</v>
      </c>
      <c r="D10" s="175">
        <f>IF(SUMIFS(Data!$U:$U,Data!$A:$A,$B10,Data!$C:$C,D$1)=0,"",SUMIFS(Data!$U:$U,Data!$A:$A,$B10,Data!$C:$C,D$1))</f>
        <v>6.0190000000000001</v>
      </c>
      <c r="E10" s="134">
        <f>IF(SUMIFS(Data!$U:$U,Data!$A:$A,$B10,Data!$C:$C,E$1)=0,"",SUMIFS(Data!$U:$U,Data!$A:$A,$B10,Data!$C:$C,E$1))</f>
        <v>4.0089285714285712</v>
      </c>
      <c r="F10" s="134">
        <f>IF(SUMIFS(Data!$U:$U,Data!$A:$A,$B10,Data!$C:$C,F$1)=0,"",SUMIFS(Data!$U:$U,Data!$A:$A,$B10,Data!$C:$C,F$1))</f>
        <v>4.5374999999999996</v>
      </c>
      <c r="G10" s="134">
        <f>IF(SUMIFS(Data!$U:$U,Data!$A:$A,$B10,Data!$C:$C,G$1)=0,"",SUMIFS(Data!$U:$U,Data!$A:$A,$B10,Data!$C:$C,G$1))</f>
        <v>3.6732142857142858</v>
      </c>
      <c r="H10" s="134">
        <f>IF(SUMIFS(Data!$U:$U,Data!$A:$A,$B10,Data!$C:$C,H$1)=0,"",SUMIFS(Data!$U:$U,Data!$A:$A,$B10,Data!$C:$C,H$1))</f>
        <v>4.6749999999999998</v>
      </c>
      <c r="I10" s="134">
        <f>IF(SUMIFS(Data!$U:$U,Data!$A:$A,$B10,Data!$C:$C,I$1)=0,"",SUMIFS(Data!$U:$U,Data!$A:$A,$B10,Data!$C:$C,I$1))</f>
        <v>3.674404761904762</v>
      </c>
      <c r="J10" s="134">
        <f>IF(SUMIFS(Data!$U:$U,Data!$A:$A,$B10,Data!$C:$C,J$1)=0,"",SUMIFS(Data!$U:$U,Data!$A:$A,$B10,Data!$C:$C,J$1))</f>
        <v>4.625</v>
      </c>
      <c r="K10" s="134">
        <f>IF(SUMIFS(Data!$U:$U,Data!$A:$A,$B10,Data!$C:$C,K$1)=0,"",SUMIFS(Data!$U:$U,Data!$A:$A,$B10,Data!$C:$C,K$1))</f>
        <v>4.7</v>
      </c>
      <c r="L10" s="134">
        <f>IF(SUMIFS(Data!$U:$U,Data!$A:$A,$B10,Data!$C:$C,L$1)=0,"",SUMIFS(Data!$U:$U,Data!$A:$A,$B10,Data!$C:$C,L$1))</f>
        <v>4.8125</v>
      </c>
      <c r="M10" s="134">
        <f>IF(SUMIFS(Data!$U:$U,Data!$A:$A,$B10,Data!$C:$C,M$1)=0,"",SUMIFS(Data!$U:$U,Data!$A:$A,$B10,Data!$C:$C,M$1))</f>
        <v>4.3285714285714283</v>
      </c>
      <c r="N10" s="134">
        <f>IF(SUMIFS(Data!$U:$U,Data!$A:$A,$B10,Data!$C:$C,N$1)=0,"",SUMIFS(Data!$U:$U,Data!$A:$A,$B10,Data!$C:$C,N$1))</f>
        <v>3.8107142857142859</v>
      </c>
      <c r="O10" s="134">
        <f>IF(SUMIFS(Data!$U:$U,Data!$A:$A,$B10,Data!$C:$C,O$1)=0,"",SUMIFS(Data!$U:$U,Data!$A:$A,$B10,Data!$C:$C,O$1))</f>
        <v>4.5936666666666666</v>
      </c>
      <c r="P10" s="134">
        <f>IF(SUMIFS(Data!$U:$U,Data!$A:$A,$B10,Data!$C:$C,P$1)=0,"",SUMIFS(Data!$U:$U,Data!$A:$A,$B10,Data!$C:$C,P$1))</f>
        <v>4.4613095238095237</v>
      </c>
      <c r="Q10" s="134">
        <f>IF(SUMIFS(Data!$U:$U,Data!$A:$A,$B10,Data!$C:$C,Q$1)=0,"",SUMIFS(Data!$U:$U,Data!$A:$A,$B10,Data!$C:$C,Q$1))</f>
        <v>4.0982142857142856</v>
      </c>
      <c r="R10" s="135">
        <f>SUM(C10:Q10)</f>
        <v>66.018023809523811</v>
      </c>
      <c r="S10" s="134">
        <f>SUMIFS(Data!D:D,Data!A:A,Gold!$B8)</f>
        <v>321.31999999999994</v>
      </c>
      <c r="T10" s="109">
        <f>COUNTIF(Data!A:A,Gold!B5)</f>
        <v>15</v>
      </c>
      <c r="U10" s="91" t="str">
        <f>VLOOKUP(B10,Participanti!A:B,2,0)</f>
        <v>M</v>
      </c>
      <c r="V10" s="111">
        <f>R10/S10</f>
        <v>0.20545880682660222</v>
      </c>
      <c r="X10" s="114"/>
      <c r="AC10" s="1" t="e">
        <f>VLOOKUP(B10,Data_Echipe!A:R,18,0)</f>
        <v>#N/A</v>
      </c>
    </row>
    <row r="11" spans="1:32" x14ac:dyDescent="0.2">
      <c r="A11" s="132">
        <v>10</v>
      </c>
      <c r="B11" s="161" t="s">
        <v>164</v>
      </c>
      <c r="C11" s="134">
        <f>IF(SUMIFS(Data!$U:$U,Data!$A:$A,$B11,Data!$C:$C,C$1)=0,"",SUMIFS(Data!$U:$U,Data!$A:$A,$B11,Data!$C:$C,C$1))</f>
        <v>4.0327380952380949</v>
      </c>
      <c r="D11" s="134">
        <f>IF(SUMIFS(Data!$U:$U,Data!$A:$A,$B11,Data!$C:$C,D$1)=0,"",SUMIFS(Data!$U:$U,Data!$A:$A,$B11,Data!$C:$C,D$1))</f>
        <v>3.961904761904762</v>
      </c>
      <c r="E11" s="134">
        <f>IF(SUMIFS(Data!$U:$U,Data!$A:$A,$B11,Data!$C:$C,E$1)=0,"",SUMIFS(Data!$U:$U,Data!$A:$A,$B11,Data!$C:$C,E$1))</f>
        <v>4.0464285714285708</v>
      </c>
      <c r="F11" s="134">
        <f>IF(SUMIFS(Data!$U:$U,Data!$A:$A,$B11,Data!$C:$C,F$1)=0,"",SUMIFS(Data!$U:$U,Data!$A:$A,$B11,Data!$C:$C,F$1))</f>
        <v>4.4375</v>
      </c>
      <c r="G11" s="134">
        <f>IF(SUMIFS(Data!$U:$U,Data!$A:$A,$B11,Data!$C:$C,G$1)=0,"",SUMIFS(Data!$U:$U,Data!$A:$A,$B11,Data!$C:$C,G$1))</f>
        <v>4.5625</v>
      </c>
      <c r="H11" s="134">
        <f>IF(SUMIFS(Data!$U:$U,Data!$A:$A,$B11,Data!$C:$C,H$1)=0,"",SUMIFS(Data!$U:$U,Data!$A:$A,$B11,Data!$C:$C,H$1))</f>
        <v>4.0654761904761907</v>
      </c>
      <c r="I11" s="134">
        <f>IF(SUMIFS(Data!$U:$U,Data!$A:$A,$B11,Data!$C:$C,I$1)=0,"",SUMIFS(Data!$U:$U,Data!$A:$A,$B11,Data!$C:$C,I$1))</f>
        <v>3.3875000000000002</v>
      </c>
      <c r="J11" s="134">
        <f>IF(SUMIFS(Data!$U:$U,Data!$A:$A,$B11,Data!$C:$C,J$1)=0,"",SUMIFS(Data!$U:$U,Data!$A:$A,$B11,Data!$C:$C,J$1))</f>
        <v>4.6875</v>
      </c>
      <c r="K11" s="134">
        <f>IF(SUMIFS(Data!$U:$U,Data!$A:$A,$B11,Data!$C:$C,K$1)=0,"",SUMIFS(Data!$U:$U,Data!$A:$A,$B11,Data!$C:$C,K$1))</f>
        <v>3.3803571428571431</v>
      </c>
      <c r="L11" s="134">
        <f>IF(SUMIFS(Data!$U:$U,Data!$A:$A,$B11,Data!$C:$C,L$1)=0,"",SUMIFS(Data!$U:$U,Data!$A:$A,$B11,Data!$C:$C,L$1))</f>
        <v>4.206547619047619</v>
      </c>
      <c r="M11" s="134">
        <f>IF(SUMIFS(Data!$U:$U,Data!$A:$A,$B11,Data!$C:$C,M$1)=0,"",SUMIFS(Data!$U:$U,Data!$A:$A,$B11,Data!$C:$C,M$1))</f>
        <v>4.4375</v>
      </c>
      <c r="N11" s="134">
        <f>IF(SUMIFS(Data!$U:$U,Data!$A:$A,$B11,Data!$C:$C,N$1)=0,"",SUMIFS(Data!$U:$U,Data!$A:$A,$B11,Data!$C:$C,N$1))</f>
        <v>5.0250000000000004</v>
      </c>
      <c r="O11" s="134">
        <f>IF(SUMIFS(Data!$U:$U,Data!$A:$A,$B11,Data!$C:$C,O$1)=0,"",SUMIFS(Data!$U:$U,Data!$A:$A,$B11,Data!$C:$C,O$1))</f>
        <v>4.0172619047619049</v>
      </c>
      <c r="P11" s="134">
        <f>IF(SUMIFS(Data!$U:$U,Data!$A:$A,$B11,Data!$C:$C,P$1)=0,"",SUMIFS(Data!$U:$U,Data!$A:$A,$B11,Data!$C:$C,P$1))</f>
        <v>3.9371666666666667</v>
      </c>
      <c r="Q11" s="134">
        <f>IF(SUMIFS(Data!$U:$U,Data!$A:$A,$B11,Data!$C:$C,Q$1)=0,"",SUMIFS(Data!$U:$U,Data!$A:$A,$B11,Data!$C:$C,Q$1))</f>
        <v>3.6416666666666666</v>
      </c>
      <c r="R11" s="135">
        <f>SUM(C11:Q11)</f>
        <v>61.827047619047619</v>
      </c>
      <c r="S11" s="134">
        <f>SUMIFS(Data!D:D,Data!A:A,Gold!$B11)</f>
        <v>222.87</v>
      </c>
      <c r="T11" s="109">
        <f>COUNTIF(Data!A:A,Gold!B11)</f>
        <v>15</v>
      </c>
      <c r="U11" s="91" t="str">
        <f>VLOOKUP(B11,Participanti!A:B,2,0)</f>
        <v>M</v>
      </c>
      <c r="V11" s="111">
        <f>R11/S11</f>
        <v>0.27741305522971965</v>
      </c>
      <c r="W11" s="1" t="s">
        <v>530</v>
      </c>
      <c r="X11" s="114"/>
      <c r="AC11" s="1" t="e">
        <f>VLOOKUP(B11,Data_Echipe!A:R,18,0)</f>
        <v>#N/A</v>
      </c>
    </row>
    <row r="12" spans="1:32" x14ac:dyDescent="0.2">
      <c r="A12" s="132">
        <v>11</v>
      </c>
      <c r="B12" s="133" t="s">
        <v>160</v>
      </c>
      <c r="C12" s="134">
        <f>IF(SUMIFS(Data!$U:$U,Data!$A:$A,$B12,Data!$C:$C,C$1)=0,"",SUMIFS(Data!$U:$U,Data!$A:$A,$B12,Data!$C:$C,C$1))</f>
        <v>3.8785714285714286</v>
      </c>
      <c r="D12" s="134">
        <f>IF(SUMIFS(Data!$U:$U,Data!$A:$A,$B12,Data!$C:$C,D$1)=0,"",SUMIFS(Data!$U:$U,Data!$A:$A,$B12,Data!$C:$C,D$1))</f>
        <v>3.4308095238095238</v>
      </c>
      <c r="E12" s="134">
        <f>IF(SUMIFS(Data!$U:$U,Data!$A:$A,$B12,Data!$C:$C,E$1)=0,"",SUMIFS(Data!$U:$U,Data!$A:$A,$B12,Data!$C:$C,E$1))</f>
        <v>3.9946666666666664</v>
      </c>
      <c r="F12" s="134">
        <f>IF(SUMIFS(Data!$U:$U,Data!$A:$A,$B12,Data!$C:$C,F$1)=0,"",SUMIFS(Data!$U:$U,Data!$A:$A,$B12,Data!$C:$C,F$1))</f>
        <v>4.1624999999999996</v>
      </c>
      <c r="G12" s="134">
        <f>IF(SUMIFS(Data!$U:$U,Data!$A:$A,$B12,Data!$C:$C,G$1)=0,"",SUMIFS(Data!$U:$U,Data!$A:$A,$B12,Data!$C:$C,G$1))</f>
        <v>3.7482142857142859</v>
      </c>
      <c r="H12" s="134">
        <f>IF(SUMIFS(Data!$U:$U,Data!$A:$A,$B12,Data!$C:$C,H$1)=0,"",SUMIFS(Data!$U:$U,Data!$A:$A,$B12,Data!$C:$C,H$1))</f>
        <v>2.238690476190476</v>
      </c>
      <c r="I12" s="134">
        <f>IF(SUMIFS(Data!$U:$U,Data!$A:$A,$B12,Data!$C:$C,I$1)=0,"",SUMIFS(Data!$U:$U,Data!$A:$A,$B12,Data!$C:$C,I$1))</f>
        <v>3.375</v>
      </c>
      <c r="J12" s="134">
        <f>IF(SUMIFS(Data!$U:$U,Data!$A:$A,$B12,Data!$C:$C,J$1)=0,"",SUMIFS(Data!$U:$U,Data!$A:$A,$B12,Data!$C:$C,J$1))</f>
        <v>4.375</v>
      </c>
      <c r="K12" s="134">
        <f>IF(SUMIFS(Data!$U:$U,Data!$A:$A,$B12,Data!$C:$C,K$1)=0,"",SUMIFS(Data!$U:$U,Data!$A:$A,$B12,Data!$C:$C,K$1))</f>
        <v>5.2</v>
      </c>
      <c r="L12" s="134">
        <f>IF(SUMIFS(Data!$U:$U,Data!$A:$A,$B12,Data!$C:$C,L$1)=0,"",SUMIFS(Data!$U:$U,Data!$A:$A,$B12,Data!$C:$C,L$1))</f>
        <v>4.3250000000000002</v>
      </c>
      <c r="M12" s="134">
        <f>IF(SUMIFS(Data!$U:$U,Data!$A:$A,$B12,Data!$C:$C,M$1)=0,"",SUMIFS(Data!$U:$U,Data!$A:$A,$B12,Data!$C:$C,M$1))</f>
        <v>3.913095238095238</v>
      </c>
      <c r="N12" s="134">
        <f>IF(SUMIFS(Data!$U:$U,Data!$A:$A,$B12,Data!$C:$C,N$1)=0,"",SUMIFS(Data!$U:$U,Data!$A:$A,$B12,Data!$C:$C,N$1))</f>
        <v>5.8125</v>
      </c>
      <c r="O12" s="134">
        <f>IF(SUMIFS(Data!$U:$U,Data!$A:$A,$B12,Data!$C:$C,O$1)=0,"",SUMIFS(Data!$U:$U,Data!$A:$A,$B12,Data!$C:$C,O$1))</f>
        <v>4.1476666666666668</v>
      </c>
      <c r="P12" s="134">
        <f>IF(SUMIFS(Data!$U:$U,Data!$A:$A,$B12,Data!$C:$C,P$1)=0,"",SUMIFS(Data!$U:$U,Data!$A:$A,$B12,Data!$C:$C,P$1))</f>
        <v>4.4590952380952382</v>
      </c>
      <c r="Q12" s="134">
        <f>IF(SUMIFS(Data!$U:$U,Data!$A:$A,$B12,Data!$C:$C,Q$1)=0,"",SUMIFS(Data!$U:$U,Data!$A:$A,$B12,Data!$C:$C,Q$1))</f>
        <v>4.5026666666666664</v>
      </c>
      <c r="R12" s="135">
        <f>SUM(C12:Q12)</f>
        <v>61.563476190476194</v>
      </c>
      <c r="S12" s="134">
        <f>SUMIFS(Data!D:D,Data!A:A,Gold!$B12)</f>
        <v>334.53999999999996</v>
      </c>
      <c r="T12" s="109">
        <f>COUNTIF(Data!A:A,Gold!B9)</f>
        <v>15</v>
      </c>
      <c r="U12" s="91" t="str">
        <f>VLOOKUP(B12,Participanti!A:B,2,0)</f>
        <v>M</v>
      </c>
      <c r="V12" s="111">
        <f>R12/S12</f>
        <v>0.18402426074752257</v>
      </c>
      <c r="W12" s="114"/>
      <c r="X12" s="114"/>
      <c r="AC12" s="1" t="e">
        <f>VLOOKUP(B12,Data_Echipe!A:R,18,0)</f>
        <v>#N/A</v>
      </c>
    </row>
    <row r="13" spans="1:32" x14ac:dyDescent="0.2">
      <c r="A13" s="132">
        <v>12</v>
      </c>
      <c r="B13" s="133" t="s">
        <v>200</v>
      </c>
      <c r="C13" s="134">
        <f>IF(SUMIFS(Data!$U:$U,Data!$A:$A,$B13,Data!$C:$C,C$1)=0,"",SUMIFS(Data!$U:$U,Data!$A:$A,$B13,Data!$C:$C,C$1))</f>
        <v>3.8843749999999999</v>
      </c>
      <c r="D13" s="134">
        <f>IF(SUMIFS(Data!$U:$U,Data!$A:$A,$B13,Data!$C:$C,D$1)=0,"",SUMIFS(Data!$U:$U,Data!$A:$A,$B13,Data!$C:$C,D$1))</f>
        <v>4.1059999999999999</v>
      </c>
      <c r="E13" s="134">
        <f>IF(SUMIFS(Data!$U:$U,Data!$A:$A,$B13,Data!$C:$C,E$1)=0,"",SUMIFS(Data!$U:$U,Data!$A:$A,$B13,Data!$C:$C,E$1))</f>
        <v>4.2762500000000001</v>
      </c>
      <c r="F13" s="134">
        <f>IF(SUMIFS(Data!$U:$U,Data!$A:$A,$B13,Data!$C:$C,F$1)=0,"",SUMIFS(Data!$U:$U,Data!$A:$A,$B13,Data!$C:$C,F$1))</f>
        <v>4.7249999999999996</v>
      </c>
      <c r="G13" s="134">
        <f>IF(SUMIFS(Data!$U:$U,Data!$A:$A,$B13,Data!$C:$C,G$1)=0,"",SUMIFS(Data!$U:$U,Data!$A:$A,$B13,Data!$C:$C,G$1))</f>
        <v>4.53</v>
      </c>
      <c r="H13" s="134">
        <f>IF(SUMIFS(Data!$U:$U,Data!$A:$A,$B13,Data!$C:$C,H$1)=0,"",SUMIFS(Data!$U:$U,Data!$A:$A,$B13,Data!$C:$C,H$1))</f>
        <v>3.9681250000000001</v>
      </c>
      <c r="I13" s="134">
        <f>IF(SUMIFS(Data!$U:$U,Data!$A:$A,$B13,Data!$C:$C,I$1)=0,"",SUMIFS(Data!$U:$U,Data!$A:$A,$B13,Data!$C:$C,I$1))</f>
        <v>3.7725</v>
      </c>
      <c r="J13" s="134">
        <f>IF(SUMIFS(Data!$U:$U,Data!$A:$A,$B13,Data!$C:$C,J$1)=0,"",SUMIFS(Data!$U:$U,Data!$A:$A,$B13,Data!$C:$C,J$1))</f>
        <v>3.3231250000000001</v>
      </c>
      <c r="K13" s="134">
        <f>IF(SUMIFS(Data!$U:$U,Data!$A:$A,$B13,Data!$C:$C,K$1)=0,"",SUMIFS(Data!$U:$U,Data!$A:$A,$B13,Data!$C:$C,K$1))</f>
        <v>4.5575000000000001</v>
      </c>
      <c r="L13" s="134">
        <f>IF(SUMIFS(Data!$U:$U,Data!$A:$A,$B13,Data!$C:$C,L$1)=0,"",SUMIFS(Data!$U:$U,Data!$A:$A,$B13,Data!$C:$C,L$1))</f>
        <v>4.625</v>
      </c>
      <c r="M13" s="134">
        <f>IF(SUMIFS(Data!$U:$U,Data!$A:$A,$B13,Data!$C:$C,M$1)=0,"",SUMIFS(Data!$U:$U,Data!$A:$A,$B13,Data!$C:$C,M$1))</f>
        <v>4.5625</v>
      </c>
      <c r="N13" s="134">
        <f>IF(SUMIFS(Data!$U:$U,Data!$A:$A,$B13,Data!$C:$C,N$1)=0,"",SUMIFS(Data!$U:$U,Data!$A:$A,$B13,Data!$C:$C,N$1))</f>
        <v>4.2131249999999998</v>
      </c>
      <c r="O13" s="134">
        <f>IF(SUMIFS(Data!$U:$U,Data!$A:$A,$B13,Data!$C:$C,O$1)=0,"",SUMIFS(Data!$U:$U,Data!$A:$A,$B13,Data!$C:$C,O$1))</f>
        <v>4.3447916666666666</v>
      </c>
      <c r="P13" s="134">
        <f>IF(SUMIFS(Data!$U:$U,Data!$A:$A,$B13,Data!$C:$C,P$1)=0,"",SUMIFS(Data!$U:$U,Data!$A:$A,$B13,Data!$C:$C,P$1))</f>
        <v>0.5</v>
      </c>
      <c r="Q13" s="134">
        <f>IF(SUMIFS(Data!$U:$U,Data!$A:$A,$B13,Data!$C:$C,Q$1)=0,"",SUMIFS(Data!$U:$U,Data!$A:$A,$B13,Data!$C:$C,Q$1))</f>
        <v>4.3143750000000001</v>
      </c>
      <c r="R13" s="135">
        <f>SUM(C13:Q13)</f>
        <v>59.702666666666659</v>
      </c>
      <c r="S13" s="134">
        <f>SUMIFS(Data!D:D,Data!A:A,Gold!$B13)</f>
        <v>200.60999999999999</v>
      </c>
      <c r="T13" s="109">
        <f>COUNTIF(Data!A:A,Gold!B6)</f>
        <v>15</v>
      </c>
      <c r="U13" s="91" t="str">
        <f>VLOOKUP(B13,Participanti!A:B,2,0)</f>
        <v>F</v>
      </c>
      <c r="V13" s="111">
        <f>R13/S13</f>
        <v>0.29760563614309687</v>
      </c>
      <c r="X13" s="114"/>
      <c r="AC13" s="1" t="e">
        <f>VLOOKUP(B13,Data_Echipe!A:R,18,0)</f>
        <v>#N/A</v>
      </c>
    </row>
    <row r="14" spans="1:32" x14ac:dyDescent="0.2">
      <c r="A14" s="132">
        <v>13</v>
      </c>
      <c r="B14" s="133" t="s">
        <v>122</v>
      </c>
      <c r="C14" s="134">
        <f>IF(SUMIFS(Data!$U:$U,Data!$A:$A,$B14,Data!$C:$C,C$1)=0,"",SUMIFS(Data!$U:$U,Data!$A:$A,$B14,Data!$C:$C,C$1))</f>
        <v>3.99</v>
      </c>
      <c r="D14" s="134">
        <f>IF(SUMIFS(Data!$U:$U,Data!$A:$A,$B14,Data!$C:$C,D$1)=0,"",SUMIFS(Data!$U:$U,Data!$A:$A,$B14,Data!$C:$C,D$1))</f>
        <v>4.1500000000000004</v>
      </c>
      <c r="E14" s="134">
        <f>IF(SUMIFS(Data!$U:$U,Data!$A:$A,$B14,Data!$C:$C,E$1)=0,"",SUMIFS(Data!$U:$U,Data!$A:$A,$B14,Data!$C:$C,E$1))</f>
        <v>3.4303571428571429</v>
      </c>
      <c r="F14" s="134">
        <f>IF(SUMIFS(Data!$U:$U,Data!$A:$A,$B14,Data!$C:$C,F$1)=0,"",SUMIFS(Data!$U:$U,Data!$A:$A,$B14,Data!$C:$C,F$1))</f>
        <v>2.3476190476190473</v>
      </c>
      <c r="G14" s="134">
        <f>IF(SUMIFS(Data!$U:$U,Data!$A:$A,$B14,Data!$C:$C,G$1)=0,"",SUMIFS(Data!$U:$U,Data!$A:$A,$B14,Data!$C:$C,G$1))</f>
        <v>3.288761904761905</v>
      </c>
      <c r="H14" s="134">
        <f>IF(SUMIFS(Data!$U:$U,Data!$A:$A,$B14,Data!$C:$C,H$1)=0,"",SUMIFS(Data!$U:$U,Data!$A:$A,$B14,Data!$C:$C,H$1))</f>
        <v>3.0345238095238094</v>
      </c>
      <c r="I14" s="134">
        <f>IF(SUMIFS(Data!$U:$U,Data!$A:$A,$B14,Data!$C:$C,I$1)=0,"",SUMIFS(Data!$U:$U,Data!$A:$A,$B14,Data!$C:$C,I$1))</f>
        <v>3.5</v>
      </c>
      <c r="J14" s="134">
        <f>IF(SUMIFS(Data!$U:$U,Data!$A:$A,$B14,Data!$C:$C,J$1)=0,"",SUMIFS(Data!$U:$U,Data!$A:$A,$B14,Data!$C:$C,J$1))</f>
        <v>4.875</v>
      </c>
      <c r="K14" s="134">
        <f>IF(SUMIFS(Data!$U:$U,Data!$A:$A,$B14,Data!$C:$C,K$1)=0,"",SUMIFS(Data!$U:$U,Data!$A:$A,$B14,Data!$C:$C,K$1))</f>
        <v>5.25</v>
      </c>
      <c r="L14" s="134">
        <f>IF(SUMIFS(Data!$U:$U,Data!$A:$A,$B14,Data!$C:$C,L$1)=0,"",SUMIFS(Data!$U:$U,Data!$A:$A,$B14,Data!$C:$C,L$1))</f>
        <v>2.9297619047619046</v>
      </c>
      <c r="M14" s="134">
        <f>IF(SUMIFS(Data!$U:$U,Data!$A:$A,$B14,Data!$C:$C,M$1)=0,"",SUMIFS(Data!$U:$U,Data!$A:$A,$B14,Data!$C:$C,M$1))</f>
        <v>2.8374999999999999</v>
      </c>
      <c r="N14" s="175">
        <f>IF(SUMIFS(Data!$U:$U,Data!$A:$A,$B14,Data!$C:$C,N$1)=0,"",SUMIFS(Data!$U:$U,Data!$A:$A,$B14,Data!$C:$C,N$1))</f>
        <v>8.375</v>
      </c>
      <c r="O14" s="134">
        <f>IF(SUMIFS(Data!$U:$U,Data!$A:$A,$B14,Data!$C:$C,O$1)=0,"",SUMIFS(Data!$U:$U,Data!$A:$A,$B14,Data!$C:$C,O$1))</f>
        <v>2.3654761904761905</v>
      </c>
      <c r="P14" s="134">
        <f>IF(SUMIFS(Data!$U:$U,Data!$A:$A,$B14,Data!$C:$C,P$1)=0,"",SUMIFS(Data!$U:$U,Data!$A:$A,$B14,Data!$C:$C,P$1))</f>
        <v>3.4458333333333333</v>
      </c>
      <c r="Q14" s="134">
        <f>IF(SUMIFS(Data!$U:$U,Data!$A:$A,$B14,Data!$C:$C,Q$1)=0,"",SUMIFS(Data!$U:$U,Data!$A:$A,$B14,Data!$C:$C,Q$1))</f>
        <v>3.461904761904762</v>
      </c>
      <c r="R14" s="135">
        <f>SUM(C14:Q14)</f>
        <v>57.28173809523809</v>
      </c>
      <c r="S14" s="134">
        <f>SUMIFS(Data!D:D,Data!A:A,Gold!$B15)</f>
        <v>264.44</v>
      </c>
      <c r="T14" s="109">
        <f>COUNTIF(Data!A:A,Gold!B12)</f>
        <v>15</v>
      </c>
      <c r="U14" s="91" t="str">
        <f>VLOOKUP(B14,Participanti!A:B,2,0)</f>
        <v>M</v>
      </c>
      <c r="V14" s="111">
        <f>R14/S14</f>
        <v>0.21661525523838335</v>
      </c>
      <c r="X14" s="114"/>
      <c r="AC14" s="1" t="e">
        <f>VLOOKUP(B14,Data_Echipe!A:R,18,0)</f>
        <v>#N/A</v>
      </c>
    </row>
    <row r="15" spans="1:32" x14ac:dyDescent="0.2">
      <c r="A15" s="132">
        <v>14</v>
      </c>
      <c r="B15" s="133" t="s">
        <v>339</v>
      </c>
      <c r="C15" s="134">
        <f>IF(SUMIFS(Data!$U:$U,Data!$A:$A,$B15,Data!$C:$C,C$1)=0,"",SUMIFS(Data!$U:$U,Data!$A:$A,$B15,Data!$C:$C,C$1))</f>
        <v>3.1937500000000001</v>
      </c>
      <c r="D15" s="134">
        <f>IF(SUMIFS(Data!$U:$U,Data!$A:$A,$B15,Data!$C:$C,D$1)=0,"",SUMIFS(Data!$U:$U,Data!$A:$A,$B15,Data!$C:$C,D$1))</f>
        <v>3.0724999999999998</v>
      </c>
      <c r="E15" s="134">
        <f>IF(SUMIFS(Data!$U:$U,Data!$A:$A,$B15,Data!$C:$C,E$1)=0,"",SUMIFS(Data!$U:$U,Data!$A:$A,$B15,Data!$C:$C,E$1))</f>
        <v>4.625</v>
      </c>
      <c r="F15" s="134">
        <f>IF(SUMIFS(Data!$U:$U,Data!$A:$A,$B15,Data!$C:$C,F$1)=0,"",SUMIFS(Data!$U:$U,Data!$A:$A,$B15,Data!$C:$C,F$1))</f>
        <v>4</v>
      </c>
      <c r="G15" s="134">
        <f>IF(SUMIFS(Data!$U:$U,Data!$A:$A,$B15,Data!$C:$C,G$1)=0,"",SUMIFS(Data!$U:$U,Data!$A:$A,$B15,Data!$C:$C,G$1))</f>
        <v>3.625</v>
      </c>
      <c r="H15" s="134">
        <f>IF(SUMIFS(Data!$U:$U,Data!$A:$A,$B15,Data!$C:$C,H$1)=0,"",SUMIFS(Data!$U:$U,Data!$A:$A,$B15,Data!$C:$C,H$1))</f>
        <v>3.8149999999999999</v>
      </c>
      <c r="I15" s="134">
        <f>IF(SUMIFS(Data!$U:$U,Data!$A:$A,$B15,Data!$C:$C,I$1)=0,"",SUMIFS(Data!$U:$U,Data!$A:$A,$B15,Data!$C:$C,I$1))</f>
        <v>2.6256249999999999</v>
      </c>
      <c r="J15" s="134">
        <f>IF(SUMIFS(Data!$U:$U,Data!$A:$A,$B15,Data!$C:$C,J$1)=0,"",SUMIFS(Data!$U:$U,Data!$A:$A,$B15,Data!$C:$C,J$1))</f>
        <v>4.75</v>
      </c>
      <c r="K15" s="134">
        <f>IF(SUMIFS(Data!$U:$U,Data!$A:$A,$B15,Data!$C:$C,K$1)=0,"",SUMIFS(Data!$U:$U,Data!$A:$A,$B15,Data!$C:$C,K$1))</f>
        <v>4.2</v>
      </c>
      <c r="L15" s="134">
        <f>IF(SUMIFS(Data!$U:$U,Data!$A:$A,$B15,Data!$C:$C,L$1)=0,"",SUMIFS(Data!$U:$U,Data!$A:$A,$B15,Data!$C:$C,L$1))</f>
        <v>3.5024999999999999</v>
      </c>
      <c r="M15" s="134">
        <f>IF(SUMIFS(Data!$U:$U,Data!$A:$A,$B15,Data!$C:$C,M$1)=0,"",SUMIFS(Data!$U:$U,Data!$A:$A,$B15,Data!$C:$C,M$1))</f>
        <v>3.6237500000000002</v>
      </c>
      <c r="N15" s="134">
        <f>IF(SUMIFS(Data!$U:$U,Data!$A:$A,$B15,Data!$C:$C,N$1)=0,"",SUMIFS(Data!$U:$U,Data!$A:$A,$B15,Data!$C:$C,N$1))</f>
        <v>4.3875000000000002</v>
      </c>
      <c r="O15" s="134">
        <f>IF(SUMIFS(Data!$U:$U,Data!$A:$A,$B15,Data!$C:$C,O$1)=0,"",SUMIFS(Data!$U:$U,Data!$A:$A,$B15,Data!$C:$C,O$1))</f>
        <v>5.4560000000000004</v>
      </c>
      <c r="P15" s="134">
        <f>IF(SUMIFS(Data!$U:$U,Data!$A:$A,$B15,Data!$C:$C,P$1)=0,"",SUMIFS(Data!$U:$U,Data!$A:$A,$B15,Data!$C:$C,P$1))</f>
        <v>3.0718749999999999</v>
      </c>
      <c r="Q15" s="134">
        <f>IF(SUMIFS(Data!$U:$U,Data!$A:$A,$B15,Data!$C:$C,Q$1)=0,"",SUMIFS(Data!$U:$U,Data!$A:$A,$B15,Data!$C:$C,Q$1))</f>
        <v>3.2556250000000002</v>
      </c>
      <c r="R15" s="135">
        <f>SUM(C15:Q15)</f>
        <v>57.204125000000005</v>
      </c>
      <c r="S15" s="134">
        <f>SUMIFS(Data!D:D,Data!A:A,Gold!$B14)</f>
        <v>405.99</v>
      </c>
      <c r="T15" s="109">
        <f>COUNTIF(Data!A:A,Gold!B13)</f>
        <v>15</v>
      </c>
      <c r="U15" s="91" t="str">
        <f>VLOOKUP(B15,Participanti!A:B,2,0)</f>
        <v>F</v>
      </c>
      <c r="V15" s="111">
        <f>R15/S15</f>
        <v>0.14090033005739058</v>
      </c>
      <c r="X15" s="114"/>
      <c r="AC15" s="1" t="e">
        <f>VLOOKUP(B15,Data_Echipe!A:R,18,0)</f>
        <v>#N/A</v>
      </c>
    </row>
    <row r="16" spans="1:32" s="184" customFormat="1" x14ac:dyDescent="0.2">
      <c r="A16" s="132">
        <v>15</v>
      </c>
      <c r="B16" s="133" t="s">
        <v>394</v>
      </c>
      <c r="C16" s="134">
        <f>IF(SUMIFS(Data!$U:$U,Data!$A:$A,$B16,Data!$C:$C,C$1)=0,"",SUMIFS(Data!$U:$U,Data!$A:$A,$B16,Data!$C:$C,C$1))</f>
        <v>0.5</v>
      </c>
      <c r="D16" s="176" t="str">
        <f>IF(SUMIFS(Data!$U:$U,Data!$A:$A,$B16,Data!$C:$C,D$1)=0,"",SUMIFS(Data!$U:$U,Data!$A:$A,$B16,Data!$C:$C,D$1))</f>
        <v/>
      </c>
      <c r="E16" s="134">
        <f>IF(SUMIFS(Data!$U:$U,Data!$A:$A,$B16,Data!$C:$C,E$1)=0,"",SUMIFS(Data!$U:$U,Data!$A:$A,$B16,Data!$C:$C,E$1))</f>
        <v>1.5062500000000001</v>
      </c>
      <c r="F16" s="134">
        <f>IF(SUMIFS(Data!$U:$U,Data!$A:$A,$B16,Data!$C:$C,F$1)=0,"",SUMIFS(Data!$U:$U,Data!$A:$A,$B16,Data!$C:$C,F$1))</f>
        <v>2.4412500000000001</v>
      </c>
      <c r="G16" s="134">
        <f>IF(SUMIFS(Data!$U:$U,Data!$A:$A,$B16,Data!$C:$C,G$1)=0,"",SUMIFS(Data!$U:$U,Data!$A:$A,$B16,Data!$C:$C,G$1))</f>
        <v>1.8131249999999999</v>
      </c>
      <c r="H16" s="134">
        <f>IF(SUMIFS(Data!$U:$U,Data!$A:$A,$B16,Data!$C:$C,H$1)=0,"",SUMIFS(Data!$U:$U,Data!$A:$A,$B16,Data!$C:$C,H$1))</f>
        <v>3.9769999999999999</v>
      </c>
      <c r="I16" s="134">
        <f>IF(SUMIFS(Data!$U:$U,Data!$A:$A,$B16,Data!$C:$C,I$1)=0,"",SUMIFS(Data!$U:$U,Data!$A:$A,$B16,Data!$C:$C,I$1))</f>
        <v>2.4406249999999998</v>
      </c>
      <c r="J16" s="134">
        <f>IF(SUMIFS(Data!$U:$U,Data!$A:$A,$B16,Data!$C:$C,J$1)=0,"",SUMIFS(Data!$U:$U,Data!$A:$A,$B16,Data!$C:$C,J$1))</f>
        <v>3.7243333333333335</v>
      </c>
      <c r="K16" s="134">
        <f>IF(SUMIFS(Data!$U:$U,Data!$A:$A,$B16,Data!$C:$C,K$1)=0,"",SUMIFS(Data!$U:$U,Data!$A:$A,$B16,Data!$C:$C,K$1))</f>
        <v>2.8762499999999998</v>
      </c>
      <c r="L16" s="134">
        <f>IF(SUMIFS(Data!$U:$U,Data!$A:$A,$B16,Data!$C:$C,L$1)=0,"",SUMIFS(Data!$U:$U,Data!$A:$A,$B16,Data!$C:$C,L$1))</f>
        <v>3.7586666666666666</v>
      </c>
      <c r="M16" s="134">
        <f>IF(SUMIFS(Data!$U:$U,Data!$A:$A,$B16,Data!$C:$C,M$1)=0,"",SUMIFS(Data!$U:$U,Data!$A:$A,$B16,Data!$C:$C,M$1))</f>
        <v>4.8120000000000003</v>
      </c>
      <c r="N16" s="134">
        <f>IF(SUMIFS(Data!$U:$U,Data!$A:$A,$B16,Data!$C:$C,N$1)=0,"",SUMIFS(Data!$U:$U,Data!$A:$A,$B16,Data!$C:$C,N$1))</f>
        <v>3.8543333333333334</v>
      </c>
      <c r="O16" s="175">
        <f>IF(SUMIFS(Data!$U:$U,Data!$A:$A,$B16,Data!$C:$C,O$1)=0,"",SUMIFS(Data!$U:$U,Data!$A:$A,$B16,Data!$C:$C,O$1))</f>
        <v>10.723333333333333</v>
      </c>
      <c r="P16" s="134">
        <f>IF(SUMIFS(Data!$U:$U,Data!$A:$A,$B16,Data!$C:$C,P$1)=0,"",SUMIFS(Data!$U:$U,Data!$A:$A,$B16,Data!$C:$C,P$1))</f>
        <v>2.6262499999999998</v>
      </c>
      <c r="Q16" s="134">
        <f>IF(SUMIFS(Data!$U:$U,Data!$A:$A,$B16,Data!$C:$C,Q$1)=0,"",SUMIFS(Data!$U:$U,Data!$A:$A,$B16,Data!$C:$C,Q$1))</f>
        <v>2.1268750000000001</v>
      </c>
      <c r="R16" s="135">
        <f>SUM(C16:Q16)</f>
        <v>47.180291666666662</v>
      </c>
      <c r="S16" s="134">
        <f>SUMIFS(Data!D:D,Data!A:A,Gold!$B16)</f>
        <v>322.54999999999995</v>
      </c>
      <c r="T16" s="109">
        <f>COUNTIF(Data!A:A,Gold!B18)</f>
        <v>14</v>
      </c>
      <c r="U16" s="91" t="str">
        <f>VLOOKUP(B16,Participanti!A:B,2,0)</f>
        <v>F</v>
      </c>
      <c r="V16" s="111">
        <f>R16/S16</f>
        <v>0.14627280008267451</v>
      </c>
      <c r="W16" s="1" t="s">
        <v>495</v>
      </c>
      <c r="X16" s="114"/>
      <c r="AC16" s="184" t="e">
        <f>VLOOKUP(B16,Data_Echipe!A:R,18,0)</f>
        <v>#N/A</v>
      </c>
      <c r="AF16" s="185"/>
    </row>
    <row r="17" spans="1:29" x14ac:dyDescent="0.2">
      <c r="A17" s="177">
        <v>16</v>
      </c>
      <c r="B17" s="133" t="s">
        <v>193</v>
      </c>
      <c r="C17" s="134">
        <f>IF(SUMIFS(Data!$U:$U,Data!$A:$A,$B17,Data!$C:$C,C$1)=0,"",SUMIFS(Data!$U:$U,Data!$A:$A,$B17,Data!$C:$C,C$1))</f>
        <v>2.6994047619047619</v>
      </c>
      <c r="D17" s="134">
        <f>IF(SUMIFS(Data!$U:$U,Data!$A:$A,$B17,Data!$C:$C,D$1)=0,"",SUMIFS(Data!$U:$U,Data!$A:$A,$B17,Data!$C:$C,D$1))</f>
        <v>0.5</v>
      </c>
      <c r="E17" s="134">
        <f>IF(SUMIFS(Data!$U:$U,Data!$A:$A,$B17,Data!$C:$C,E$1)=0,"",SUMIFS(Data!$U:$U,Data!$A:$A,$B17,Data!$C:$C,E$1))</f>
        <v>4.25</v>
      </c>
      <c r="F17" s="134">
        <f>IF(SUMIFS(Data!$U:$U,Data!$A:$A,$B17,Data!$C:$C,F$1)=0,"",SUMIFS(Data!$U:$U,Data!$A:$A,$B17,Data!$C:$C,F$1))</f>
        <v>3.0107142857142857</v>
      </c>
      <c r="G17" s="134">
        <f>IF(SUMIFS(Data!$U:$U,Data!$A:$A,$B17,Data!$C:$C,G$1)=0,"",SUMIFS(Data!$U:$U,Data!$A:$A,$B17,Data!$C:$C,G$1))</f>
        <v>2.913095238095238</v>
      </c>
      <c r="H17" s="176" t="str">
        <f>IF(SUMIFS(Data!$U:$U,Data!$A:$A,$B17,Data!$C:$C,H$1)=0,"",SUMIFS(Data!$U:$U,Data!$A:$A,$B17,Data!$C:$C,H$1))</f>
        <v/>
      </c>
      <c r="I17" s="134">
        <f>IF(SUMIFS(Data!$U:$U,Data!$A:$A,$B17,Data!$C:$C,I$1)=0,"",SUMIFS(Data!$U:$U,Data!$A:$A,$B17,Data!$C:$C,I$1))</f>
        <v>2.65</v>
      </c>
      <c r="J17" s="134">
        <f>IF(SUMIFS(Data!$U:$U,Data!$A:$A,$B17,Data!$C:$C,J$1)=0,"",SUMIFS(Data!$U:$U,Data!$A:$A,$B17,Data!$C:$C,J$1))</f>
        <v>3.1202380952380953</v>
      </c>
      <c r="K17" s="134">
        <f>IF(SUMIFS(Data!$U:$U,Data!$A:$A,$B17,Data!$C:$C,K$1)=0,"",SUMIFS(Data!$U:$U,Data!$A:$A,$B17,Data!$C:$C,K$1))</f>
        <v>3.8125</v>
      </c>
      <c r="L17" s="134">
        <f>IF(SUMIFS(Data!$U:$U,Data!$A:$A,$B17,Data!$C:$C,L$1)=0,"",SUMIFS(Data!$U:$U,Data!$A:$A,$B17,Data!$C:$C,L$1))</f>
        <v>3.3589285714285713</v>
      </c>
      <c r="M17" s="134">
        <f>IF(SUMIFS(Data!$U:$U,Data!$A:$A,$B17,Data!$C:$C,M$1)=0,"",SUMIFS(Data!$U:$U,Data!$A:$A,$B17,Data!$C:$C,M$1))</f>
        <v>4.7625000000000002</v>
      </c>
      <c r="N17" s="134">
        <f>IF(SUMIFS(Data!$U:$U,Data!$A:$A,$B17,Data!$C:$C,N$1)=0,"",SUMIFS(Data!$U:$U,Data!$A:$A,$B17,Data!$C:$C,N$1))</f>
        <v>4.5357142857142856</v>
      </c>
      <c r="O17" s="134">
        <f>IF(SUMIFS(Data!$U:$U,Data!$A:$A,$B17,Data!$C:$C,O$1)=0,"",SUMIFS(Data!$U:$U,Data!$A:$A,$B17,Data!$C:$C,O$1))</f>
        <v>3</v>
      </c>
      <c r="P17" s="134">
        <f>IF(SUMIFS(Data!$U:$U,Data!$A:$A,$B17,Data!$C:$C,P$1)=0,"",SUMIFS(Data!$U:$U,Data!$A:$A,$B17,Data!$C:$C,P$1))</f>
        <v>4.0976190476190473</v>
      </c>
      <c r="Q17" s="134">
        <f>IF(SUMIFS(Data!$U:$U,Data!$A:$A,$B17,Data!$C:$C,Q$1)=0,"",SUMIFS(Data!$U:$U,Data!$A:$A,$B17,Data!$C:$C,Q$1))</f>
        <v>4.125</v>
      </c>
      <c r="R17" s="135">
        <f>SUM(C17:Q17)</f>
        <v>46.835714285714289</v>
      </c>
      <c r="S17" s="134">
        <f>SUMIFS(Data!D:D,Data!A:A,Gold!$B17)</f>
        <v>188.74000000000004</v>
      </c>
      <c r="T17" s="109">
        <f>COUNTIF(Data!A:A,Gold!B17)</f>
        <v>14</v>
      </c>
      <c r="U17" s="91" t="str">
        <f>VLOOKUP(B17,Participanti!A:B,2,0)</f>
        <v>M</v>
      </c>
      <c r="V17" s="111">
        <f>R17/S17</f>
        <v>0.24814938161340616</v>
      </c>
      <c r="W17" s="1" t="s">
        <v>495</v>
      </c>
      <c r="X17" s="114" t="s">
        <v>494</v>
      </c>
      <c r="AC17" s="1" t="e">
        <f>VLOOKUP(B17,Data_Echipe!A:R,18,0)</f>
        <v>#N/A</v>
      </c>
    </row>
    <row r="18" spans="1:29" x14ac:dyDescent="0.2">
      <c r="A18" s="177">
        <v>17</v>
      </c>
      <c r="B18" s="161" t="s">
        <v>335</v>
      </c>
      <c r="C18" s="134">
        <f>IF(SUMIFS(Data!$U:$U,Data!$A:$A,$B18,Data!$C:$C,C$1)=0,"",SUMIFS(Data!$U:$U,Data!$A:$A,$B18,Data!$C:$C,C$1))</f>
        <v>3.3137499999999998</v>
      </c>
      <c r="D18" s="134">
        <f>IF(SUMIFS(Data!$U:$U,Data!$A:$A,$B18,Data!$C:$C,D$1)=0,"",SUMIFS(Data!$U:$U,Data!$A:$A,$B18,Data!$C:$C,D$1))</f>
        <v>3.0124999999999997</v>
      </c>
      <c r="E18" s="134">
        <f>IF(SUMIFS(Data!$U:$U,Data!$A:$A,$B18,Data!$C:$C,E$1)=0,"",SUMIFS(Data!$U:$U,Data!$A:$A,$B18,Data!$C:$C,E$1))</f>
        <v>4.4000000000000004</v>
      </c>
      <c r="F18" s="134">
        <f>IF(SUMIFS(Data!$U:$U,Data!$A:$A,$B18,Data!$C:$C,F$1)=0,"",SUMIFS(Data!$U:$U,Data!$A:$A,$B18,Data!$C:$C,F$1))</f>
        <v>3.6599999999999997</v>
      </c>
      <c r="G18" s="134">
        <f>IF(SUMIFS(Data!$U:$U,Data!$A:$A,$B18,Data!$C:$C,G$1)=0,"",SUMIFS(Data!$U:$U,Data!$A:$A,$B18,Data!$C:$C,G$1))</f>
        <v>3.46875</v>
      </c>
      <c r="H18" s="134">
        <f>IF(SUMIFS(Data!$U:$U,Data!$A:$A,$B18,Data!$C:$C,H$1)=0,"",SUMIFS(Data!$U:$U,Data!$A:$A,$B18,Data!$C:$C,H$1))</f>
        <v>2.90625</v>
      </c>
      <c r="I18" s="134">
        <f>IF(SUMIFS(Data!$U:$U,Data!$A:$A,$B18,Data!$C:$C,I$1)=0,"",SUMIFS(Data!$U:$U,Data!$A:$A,$B18,Data!$C:$C,I$1))</f>
        <v>3.5874999999999999</v>
      </c>
      <c r="J18" s="134">
        <f>IF(SUMIFS(Data!$U:$U,Data!$A:$A,$B18,Data!$C:$C,J$1)=0,"",SUMIFS(Data!$U:$U,Data!$A:$A,$B18,Data!$C:$C,J$1))</f>
        <v>2.1068750000000001</v>
      </c>
      <c r="K18" s="176" t="str">
        <f>IF(SUMIFS(Data!$U:$U,Data!$A:$A,$B18,Data!$C:$C,K$1)=0,"",SUMIFS(Data!$U:$U,Data!$A:$A,$B18,Data!$C:$C,K$1))</f>
        <v/>
      </c>
      <c r="L18" s="134">
        <f>IF(SUMIFS(Data!$U:$U,Data!$A:$A,$B18,Data!$C:$C,L$1)=0,"",SUMIFS(Data!$U:$U,Data!$A:$A,$B18,Data!$C:$C,L$1))</f>
        <v>4.2787500000000005</v>
      </c>
      <c r="M18" s="134">
        <f>IF(SUMIFS(Data!$U:$U,Data!$A:$A,$B18,Data!$C:$C,M$1)=0,"",SUMIFS(Data!$U:$U,Data!$A:$A,$B18,Data!$C:$C,M$1))</f>
        <v>2.7037499999999999</v>
      </c>
      <c r="N18" s="134">
        <f>IF(SUMIFS(Data!$U:$U,Data!$A:$A,$B18,Data!$C:$C,N$1)=0,"",SUMIFS(Data!$U:$U,Data!$A:$A,$B18,Data!$C:$C,N$1))</f>
        <v>2.3406250000000002</v>
      </c>
      <c r="O18" s="134">
        <f>IF(SUMIFS(Data!$U:$U,Data!$A:$A,$B18,Data!$C:$C,O$1)=0,"",SUMIFS(Data!$U:$U,Data!$A:$A,$B18,Data!$C:$C,O$1))</f>
        <v>3.0150000000000001</v>
      </c>
      <c r="P18" s="134">
        <f>IF(SUMIFS(Data!$U:$U,Data!$A:$A,$B18,Data!$C:$C,P$1)=0,"",SUMIFS(Data!$U:$U,Data!$A:$A,$B18,Data!$C:$C,P$1))</f>
        <v>2.7349999999999999</v>
      </c>
      <c r="Q18" s="134">
        <f>IF(SUMIFS(Data!$U:$U,Data!$A:$A,$B18,Data!$C:$C,Q$1)=0,"",SUMIFS(Data!$U:$U,Data!$A:$A,$B18,Data!$C:$C,Q$1))</f>
        <v>4.1574999999999998</v>
      </c>
      <c r="R18" s="135">
        <f>SUM(C18:Q18)</f>
        <v>45.686250000000001</v>
      </c>
      <c r="S18" s="134">
        <f>SUMIFS(Data!D:D,Data!A:A,Gold!$B18)</f>
        <v>138.24</v>
      </c>
      <c r="T18" s="109">
        <f>COUNTIF(Data!A:A,Gold!B4)</f>
        <v>15</v>
      </c>
      <c r="U18" s="91" t="str">
        <f>VLOOKUP(B18,Participanti!A:B,2,0)</f>
        <v>F</v>
      </c>
      <c r="V18" s="111">
        <f>R18/S18</f>
        <v>0.33048502604166663</v>
      </c>
      <c r="W18" s="1" t="s">
        <v>530</v>
      </c>
      <c r="X18" s="114" t="s">
        <v>494</v>
      </c>
      <c r="AC18" s="1" t="e">
        <f>VLOOKUP(B18,Data_Echipe!A:R,18,0)</f>
        <v>#N/A</v>
      </c>
    </row>
    <row r="19" spans="1:29" x14ac:dyDescent="0.2">
      <c r="A19" s="177">
        <v>18</v>
      </c>
      <c r="B19" s="133" t="s">
        <v>346</v>
      </c>
      <c r="C19" s="134">
        <f>IF(SUMIFS(Data!$U:$U,Data!$A:$A,$B19,Data!$C:$C,C$1)=0,"",SUMIFS(Data!$U:$U,Data!$A:$A,$B19,Data!$C:$C,C$1))</f>
        <v>3.1518571428571431</v>
      </c>
      <c r="D19" s="134">
        <f>IF(SUMIFS(Data!$U:$U,Data!$A:$A,$B19,Data!$C:$C,D$1)=0,"",SUMIFS(Data!$U:$U,Data!$A:$A,$B19,Data!$C:$C,D$1))</f>
        <v>2.4454761904761901</v>
      </c>
      <c r="E19" s="134">
        <f>IF(SUMIFS(Data!$U:$U,Data!$A:$A,$B19,Data!$C:$C,E$1)=0,"",SUMIFS(Data!$U:$U,Data!$A:$A,$B19,Data!$C:$C,E$1))</f>
        <v>2.2517857142857141</v>
      </c>
      <c r="F19" s="134">
        <f>IF(SUMIFS(Data!$U:$U,Data!$A:$A,$B19,Data!$C:$C,F$1)=0,"",SUMIFS(Data!$U:$U,Data!$A:$A,$B19,Data!$C:$C,F$1))</f>
        <v>3.3738095238095238</v>
      </c>
      <c r="G19" s="134">
        <f>IF(SUMIFS(Data!$U:$U,Data!$A:$A,$B19,Data!$C:$C,G$1)=0,"",SUMIFS(Data!$U:$U,Data!$A:$A,$B19,Data!$C:$C,G$1))</f>
        <v>4.8395000000000001</v>
      </c>
      <c r="H19" s="134">
        <f>IF(SUMIFS(Data!$U:$U,Data!$A:$A,$B19,Data!$C:$C,H$1)=0,"",SUMIFS(Data!$U:$U,Data!$A:$A,$B19,Data!$C:$C,H$1))</f>
        <v>2.9039999999999999</v>
      </c>
      <c r="I19" s="134">
        <f>IF(SUMIFS(Data!$U:$U,Data!$A:$A,$B19,Data!$C:$C,I$1)=0,"",SUMIFS(Data!$U:$U,Data!$A:$A,$B19,Data!$C:$C,I$1))</f>
        <v>2.0031428571428571</v>
      </c>
      <c r="J19" s="134">
        <f>IF(SUMIFS(Data!$U:$U,Data!$A:$A,$B19,Data!$C:$C,J$1)=0,"",SUMIFS(Data!$U:$U,Data!$A:$A,$B19,Data!$C:$C,J$1))</f>
        <v>3.6951666666666667</v>
      </c>
      <c r="K19" s="134">
        <f>IF(SUMIFS(Data!$U:$U,Data!$A:$A,$B19,Data!$C:$C,K$1)=0,"",SUMIFS(Data!$U:$U,Data!$A:$A,$B19,Data!$C:$C,K$1))</f>
        <v>3.4071904761904759</v>
      </c>
      <c r="L19" s="176" t="str">
        <f>IF(SUMIFS(Data!$U:$U,Data!$A:$A,$B19,Data!$C:$C,L$1)=0,"",SUMIFS(Data!$U:$U,Data!$A:$A,$B19,Data!$C:$C,L$1))</f>
        <v/>
      </c>
      <c r="M19" s="176" t="str">
        <f>IF(SUMIFS(Data!$U:$U,Data!$A:$A,$B19,Data!$C:$C,M$1)=0,"",SUMIFS(Data!$U:$U,Data!$A:$A,$B19,Data!$C:$C,M$1))</f>
        <v/>
      </c>
      <c r="N19" s="176" t="str">
        <f>IF(SUMIFS(Data!$U:$U,Data!$A:$A,$B19,Data!$C:$C,N$1)=0,"",SUMIFS(Data!$U:$U,Data!$A:$A,$B19,Data!$C:$C,N$1))</f>
        <v/>
      </c>
      <c r="O19" s="176" t="str">
        <f>IF(SUMIFS(Data!$U:$U,Data!$A:$A,$B19,Data!$C:$C,O$1)=0,"",SUMIFS(Data!$U:$U,Data!$A:$A,$B19,Data!$C:$C,O$1))</f>
        <v/>
      </c>
      <c r="P19" s="176" t="str">
        <f>IF(SUMIFS(Data!$U:$U,Data!$A:$A,$B19,Data!$C:$C,P$1)=0,"",SUMIFS(Data!$U:$U,Data!$A:$A,$B19,Data!$C:$C,P$1))</f>
        <v/>
      </c>
      <c r="Q19" s="176" t="str">
        <f>IF(SUMIFS(Data!$U:$U,Data!$A:$A,$B19,Data!$C:$C,Q$1)=0,"",SUMIFS(Data!$U:$U,Data!$A:$A,$B19,Data!$C:$C,Q$1))</f>
        <v/>
      </c>
      <c r="R19" s="135">
        <f>SUM(C19:Q19)</f>
        <v>28.071928571428572</v>
      </c>
      <c r="S19" s="134">
        <f>SUMIFS(Data!D:D,Data!A:A,Gold!$B19)</f>
        <v>126.34000000000002</v>
      </c>
      <c r="T19" s="109">
        <f>COUNTIF(Data!A:A,Gold!B20)</f>
        <v>7</v>
      </c>
      <c r="U19" s="91" t="str">
        <f>VLOOKUP(B19,Participanti!A:B,2,0)</f>
        <v>M</v>
      </c>
      <c r="V19" s="111">
        <f>R19/S19</f>
        <v>0.2221935141002736</v>
      </c>
      <c r="W19" s="1" t="s">
        <v>495</v>
      </c>
      <c r="X19" s="114" t="s">
        <v>494</v>
      </c>
      <c r="AC19" s="1" t="e">
        <f>VLOOKUP(B19,Data_Echipe!A:R,18,0)</f>
        <v>#N/A</v>
      </c>
    </row>
    <row r="20" spans="1:29" hidden="1" outlineLevel="1" x14ac:dyDescent="0.2">
      <c r="A20" s="188">
        <v>19</v>
      </c>
      <c r="B20" s="179" t="s">
        <v>10</v>
      </c>
      <c r="C20" s="180">
        <f>IF(SUMIFS(Data!$U:$U,Data!$A:$A,$B20,Data!$C:$C,C$1)=0,"",SUMIFS(Data!$U:$U,Data!$A:$A,$B20,Data!$C:$C,C$1))</f>
        <v>4.362333333333333</v>
      </c>
      <c r="D20" s="180">
        <f>IF(SUMIFS(Data!$U:$U,Data!$A:$A,$B20,Data!$C:$C,D$1)=0,"",SUMIFS(Data!$U:$U,Data!$A:$A,$B20,Data!$C:$C,D$1))</f>
        <v>4.442333333333333</v>
      </c>
      <c r="E20" s="180">
        <f>IF(SUMIFS(Data!$U:$U,Data!$A:$A,$B20,Data!$C:$C,E$1)=0,"",SUMIFS(Data!$U:$U,Data!$A:$A,$B20,Data!$C:$C,E$1))</f>
        <v>4.8125</v>
      </c>
      <c r="F20" s="180">
        <f>IF(SUMIFS(Data!$U:$U,Data!$A:$A,$B20,Data!$C:$C,F$1)=0,"",SUMIFS(Data!$U:$U,Data!$A:$A,$B20,Data!$C:$C,F$1))</f>
        <v>4.5131249999999996</v>
      </c>
      <c r="G20" s="180">
        <f>IF(SUMIFS(Data!$U:$U,Data!$A:$A,$B20,Data!$C:$C,G$1)=0,"",SUMIFS(Data!$U:$U,Data!$A:$A,$B20,Data!$C:$C,G$1))</f>
        <v>5.0026666666666673</v>
      </c>
      <c r="H20" s="180">
        <f>IF(SUMIFS(Data!$U:$U,Data!$A:$A,$B20,Data!$C:$C,H$1)=0,"",SUMIFS(Data!$U:$U,Data!$A:$A,$B20,Data!$C:$C,H$1))</f>
        <v>4.2925000000000004</v>
      </c>
      <c r="I20" s="180">
        <f>IF(SUMIFS(Data!$U:$U,Data!$A:$A,$B20,Data!$C:$C,I$1)=0,"",SUMIFS(Data!$U:$U,Data!$A:$A,$B20,Data!$C:$C,I$1))</f>
        <v>4.952</v>
      </c>
      <c r="J20" s="176" t="str">
        <f>IF(SUMIFS(Data!$U:$U,Data!$A:$A,$B20,Data!$C:$C,J$1)=0,"",SUMIFS(Data!$U:$U,Data!$A:$A,$B20,Data!$C:$C,J$1))</f>
        <v/>
      </c>
      <c r="K20" s="176" t="str">
        <f>IF(SUMIFS(Data!$U:$U,Data!$A:$A,$B20,Data!$C:$C,K$1)=0,"",SUMIFS(Data!$U:$U,Data!$A:$A,$B20,Data!$C:$C,K$1))</f>
        <v/>
      </c>
      <c r="L20" s="176" t="str">
        <f>IF(SUMIFS(Data!$U:$U,Data!$A:$A,$B20,Data!$C:$C,L$1)=0,"",SUMIFS(Data!$U:$U,Data!$A:$A,$B20,Data!$C:$C,L$1))</f>
        <v/>
      </c>
      <c r="M20" s="176" t="str">
        <f>IF(SUMIFS(Data!$U:$U,Data!$A:$A,$B20,Data!$C:$C,M$1)=0,"",SUMIFS(Data!$U:$U,Data!$A:$A,$B20,Data!$C:$C,M$1))</f>
        <v/>
      </c>
      <c r="N20" s="176" t="str">
        <f>IF(SUMIFS(Data!$U:$U,Data!$A:$A,$B20,Data!$C:$C,N$1)=0,"",SUMIFS(Data!$U:$U,Data!$A:$A,$B20,Data!$C:$C,N$1))</f>
        <v/>
      </c>
      <c r="O20" s="176" t="str">
        <f>IF(SUMIFS(Data!$U:$U,Data!$A:$A,$B20,Data!$C:$C,O$1)=0,"",SUMIFS(Data!$U:$U,Data!$A:$A,$B20,Data!$C:$C,O$1))</f>
        <v/>
      </c>
      <c r="P20" s="134" t="str">
        <f>IF(SUMIFS(Data!$U:$U,Data!$A:$A,$B20,Data!$C:$C,P$1)=0,"",SUMIFS(Data!$U:$U,Data!$A:$A,$B20,Data!$C:$C,P$1))</f>
        <v/>
      </c>
      <c r="Q20" s="176" t="str">
        <f>IF(SUMIFS(Data!$U:$U,Data!$A:$A,$B20,Data!$C:$C,Q$1)=0,"",SUMIFS(Data!$U:$U,Data!$A:$A,$B20,Data!$C:$C,Q$1))</f>
        <v/>
      </c>
      <c r="R20" s="135">
        <f t="shared" ref="R20:R21" si="2">SUM(C20:Q20)</f>
        <v>32.37745833333333</v>
      </c>
      <c r="S20" s="134">
        <f>SUMIFS(Data!D:D,Data!A:A,Gold!$B20)</f>
        <v>126.89000000000001</v>
      </c>
      <c r="T20" s="181">
        <f>COUNTIF(Data!A:A,Gold!B19)</f>
        <v>9</v>
      </c>
      <c r="U20" s="182" t="str">
        <f>VLOOKUP(B20,Participanti!A:B,2,0)</f>
        <v>F</v>
      </c>
      <c r="V20" s="183">
        <f t="shared" ref="V20:V21" si="3">R20/S20</f>
        <v>0.25516162292799532</v>
      </c>
      <c r="W20" s="187" t="s">
        <v>548</v>
      </c>
      <c r="X20" s="114"/>
      <c r="AC20" s="1" t="e">
        <f>VLOOKUP(B20,Data_Echipe!A:R,18,0)</f>
        <v>#N/A</v>
      </c>
    </row>
    <row r="21" spans="1:29" hidden="1" outlineLevel="1" x14ac:dyDescent="0.2">
      <c r="A21" s="188">
        <v>20</v>
      </c>
      <c r="B21" s="179" t="s">
        <v>208</v>
      </c>
      <c r="C21" s="180">
        <f>IF(SUMIFS(Data!$U:$U,Data!$A:$A,$B21,Data!$C:$C,C$1)=0,"",SUMIFS(Data!$U:$U,Data!$A:$A,$B21,Data!$C:$C,C$1))</f>
        <v>3.7101190476190475</v>
      </c>
      <c r="D21" s="180">
        <f>IF(SUMIFS(Data!$U:$U,Data!$A:$A,$B21,Data!$C:$C,D$1)=0,"",SUMIFS(Data!$U:$U,Data!$A:$A,$B21,Data!$C:$C,D$1))</f>
        <v>2.9732142857142856</v>
      </c>
      <c r="E21" s="180">
        <f>IF(SUMIFS(Data!$U:$U,Data!$A:$A,$B21,Data!$C:$C,E$1)=0,"",SUMIFS(Data!$U:$U,Data!$A:$A,$B21,Data!$C:$C,E$1))</f>
        <v>4.125</v>
      </c>
      <c r="F21" s="176" t="str">
        <f>IF(SUMIFS(Data!$U:$U,Data!$A:$A,$B21,Data!$C:$C,F$1)=0,"",SUMIFS(Data!$U:$U,Data!$A:$A,$B21,Data!$C:$C,F$1))</f>
        <v/>
      </c>
      <c r="G21" s="176" t="str">
        <f>IF(SUMIFS(Data!$U:$U,Data!$A:$A,$B21,Data!$C:$C,G$1)=0,"",SUMIFS(Data!$U:$U,Data!$A:$A,$B21,Data!$C:$C,G$1))</f>
        <v/>
      </c>
      <c r="H21" s="176" t="str">
        <f>IF(SUMIFS(Data!$U:$U,Data!$A:$A,$B21,Data!$C:$C,H$1)=0,"",SUMIFS(Data!$U:$U,Data!$A:$A,$B21,Data!$C:$C,H$1))</f>
        <v/>
      </c>
      <c r="I21" s="176" t="str">
        <f>IF(SUMIFS(Data!$U:$U,Data!$A:$A,$B21,Data!$C:$C,I$1)=0,"",SUMIFS(Data!$U:$U,Data!$A:$A,$B21,Data!$C:$C,I$1))</f>
        <v/>
      </c>
      <c r="J21" s="176" t="str">
        <f>IF(SUMIFS(Data!$U:$U,Data!$A:$A,$B21,Data!$C:$C,J$1)=0,"",SUMIFS(Data!$U:$U,Data!$A:$A,$B21,Data!$C:$C,J$1))</f>
        <v/>
      </c>
      <c r="K21" s="176" t="str">
        <f>IF(SUMIFS(Data!$U:$U,Data!$A:$A,$B21,Data!$C:$C,K$1)=0,"",SUMIFS(Data!$U:$U,Data!$A:$A,$B21,Data!$C:$C,K$1))</f>
        <v/>
      </c>
      <c r="L21" s="176" t="str">
        <f>IF(SUMIFS(Data!$U:$U,Data!$A:$A,$B21,Data!$C:$C,L$1)=0,"",SUMIFS(Data!$U:$U,Data!$A:$A,$B21,Data!$C:$C,L$1))</f>
        <v/>
      </c>
      <c r="M21" s="176" t="str">
        <f>IF(SUMIFS(Data!$U:$U,Data!$A:$A,$B21,Data!$C:$C,M$1)=0,"",SUMIFS(Data!$U:$U,Data!$A:$A,$B21,Data!$C:$C,M$1))</f>
        <v/>
      </c>
      <c r="N21" s="176" t="str">
        <f>IF(SUMIFS(Data!$U:$U,Data!$A:$A,$B21,Data!$C:$C,N$1)=0,"",SUMIFS(Data!$U:$U,Data!$A:$A,$B21,Data!$C:$C,N$1))</f>
        <v/>
      </c>
      <c r="O21" s="176" t="str">
        <f>IF(SUMIFS(Data!$U:$U,Data!$A:$A,$B21,Data!$C:$C,O$1)=0,"",SUMIFS(Data!$U:$U,Data!$A:$A,$B21,Data!$C:$C,O$1))</f>
        <v/>
      </c>
      <c r="P21" s="134" t="str">
        <f>IF(SUMIFS(Data!$U:$U,Data!$A:$A,$B21,Data!$C:$C,P$1)=0,"",SUMIFS(Data!$U:$U,Data!$A:$A,$B21,Data!$C:$C,P$1))</f>
        <v/>
      </c>
      <c r="Q21" s="176" t="str">
        <f>IF(SUMIFS(Data!$U:$U,Data!$A:$A,$B21,Data!$C:$C,Q$1)=0,"",SUMIFS(Data!$U:$U,Data!$A:$A,$B21,Data!$C:$C,Q$1))</f>
        <v/>
      </c>
      <c r="R21" s="135">
        <f t="shared" si="2"/>
        <v>10.808333333333334</v>
      </c>
      <c r="S21" s="134">
        <f>SUMIFS(Data!D:D,Data!A:A,Gold!$B21)</f>
        <v>52.54</v>
      </c>
      <c r="T21" s="181">
        <f>COUNTIF(Data!A:A,Gold!B16)</f>
        <v>14</v>
      </c>
      <c r="U21" s="182" t="str">
        <f>VLOOKUP(B21,Participanti!A:B,2,0)</f>
        <v>M</v>
      </c>
      <c r="V21" s="183">
        <f t="shared" si="3"/>
        <v>0.20571627965994163</v>
      </c>
      <c r="W21" s="187" t="s">
        <v>538</v>
      </c>
      <c r="X21" s="114"/>
      <c r="AC21" s="1" t="e">
        <f>VLOOKUP(B21,Data_Echipe!A:R,18,0)</f>
        <v>#N/A</v>
      </c>
    </row>
    <row r="22" spans="1:29" collapsed="1" x14ac:dyDescent="0.2">
      <c r="B22" s="66"/>
      <c r="C22" s="66"/>
    </row>
    <row r="23" spans="1:29" x14ac:dyDescent="0.2">
      <c r="B23" s="66"/>
      <c r="C23" s="66"/>
    </row>
    <row r="24" spans="1:29" x14ac:dyDescent="0.2">
      <c r="B24" s="66"/>
      <c r="C24" s="66"/>
    </row>
    <row r="25" spans="1:29" x14ac:dyDescent="0.2">
      <c r="B25" s="66"/>
      <c r="C25" s="66"/>
    </row>
    <row r="26" spans="1:29" x14ac:dyDescent="0.2">
      <c r="B26" s="66"/>
      <c r="C26" s="66"/>
    </row>
  </sheetData>
  <autoFilter ref="A1:AI21" xr:uid="{00000000-0001-0000-0600-000000000000}">
    <sortState xmlns:xlrd2="http://schemas.microsoft.com/office/spreadsheetml/2017/richdata2" ref="A2:AI21">
      <sortCondition descending="1" ref="R1:R21"/>
    </sortState>
  </autoFilter>
  <sortState xmlns:xlrd2="http://schemas.microsoft.com/office/spreadsheetml/2017/richdata2" ref="B3:X19">
    <sortCondition descending="1" ref="R3:R1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Istoric</vt:lpstr>
      <vt:lpstr>Prezente</vt:lpstr>
      <vt:lpstr>Data</vt:lpstr>
      <vt:lpstr>Regulament S22</vt:lpstr>
      <vt:lpstr>5 ani SYR</vt:lpstr>
      <vt:lpstr>Barem</vt:lpstr>
      <vt:lpstr>Participanti</vt:lpstr>
      <vt:lpstr>Lista postari E1</vt:lpstr>
      <vt:lpstr>Gold</vt:lpstr>
      <vt:lpstr>Silver</vt:lpstr>
      <vt:lpstr>Bronze</vt:lpstr>
      <vt:lpstr>Cataratorii</vt:lpstr>
      <vt:lpstr>Vitezistii</vt:lpstr>
      <vt:lpstr>Povestitorii</vt:lpstr>
      <vt:lpstr>Curse</vt:lpstr>
      <vt:lpstr>Check</vt:lpstr>
      <vt:lpstr>Echipe</vt:lpstr>
      <vt:lpstr>Data_Echipe</vt:lpstr>
      <vt:lpstr>de alocat</vt:lpstr>
      <vt:lpstr>Premiu_ASC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2025-05-04T21:00:32Z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ad40dd0f-9293-401f-8d94-6b4375d1a5c3_Enabled">
    <vt:lpwstr>True</vt:lpwstr>
  </property>
  <property fmtid="{D5CDD505-2E9C-101B-9397-08002B2CF9AE}" pid="4" name="MSIP_Label_ad40dd0f-9293-401f-8d94-6b4375d1a5c3_SiteId">
    <vt:lpwstr>1ea4ca96-f2e9-4770-a86f-ee95d877c0d8</vt:lpwstr>
  </property>
  <property fmtid="{D5CDD505-2E9C-101B-9397-08002B2CF9AE}" pid="5" name="MSIP_Label_ad40dd0f-9293-401f-8d94-6b4375d1a5c3_Owner">
    <vt:lpwstr>gumirea@alphaleasing.ro</vt:lpwstr>
  </property>
  <property fmtid="{D5CDD505-2E9C-101B-9397-08002B2CF9AE}" pid="6" name="MSIP_Label_ad40dd0f-9293-401f-8d94-6b4375d1a5c3_SetDate">
    <vt:lpwstr>2020-10-12T20:23:00.2912110Z</vt:lpwstr>
  </property>
  <property fmtid="{D5CDD505-2E9C-101B-9397-08002B2CF9AE}" pid="7" name="MSIP_Label_ad40dd0f-9293-401f-8d94-6b4375d1a5c3_Name">
    <vt:lpwstr>PUBLIC</vt:lpwstr>
  </property>
  <property fmtid="{D5CDD505-2E9C-101B-9397-08002B2CF9AE}" pid="8" name="MSIP_Label_ad40dd0f-9293-401f-8d94-6b4375d1a5c3_Application">
    <vt:lpwstr>Microsoft Azure Information Protection</vt:lpwstr>
  </property>
  <property fmtid="{D5CDD505-2E9C-101B-9397-08002B2CF9AE}" pid="9" name="MSIP_Label_ad40dd0f-9293-401f-8d94-6b4375d1a5c3_ActionId">
    <vt:lpwstr>b3d4303b-4d3f-4518-920e-608d33b3774f</vt:lpwstr>
  </property>
  <property fmtid="{D5CDD505-2E9C-101B-9397-08002B2CF9AE}" pid="10" name="MSIP_Label_ad40dd0f-9293-401f-8d94-6b4375d1a5c3_Extended_MSFT_Method">
    <vt:lpwstr>Manual</vt:lpwstr>
  </property>
  <property fmtid="{D5CDD505-2E9C-101B-9397-08002B2CF9AE}" pid="11" name="MSIP_Label_899d74fd-a48c-4042-a2b4-34eef1184746_Enabled">
    <vt:lpwstr>True</vt:lpwstr>
  </property>
  <property fmtid="{D5CDD505-2E9C-101B-9397-08002B2CF9AE}" pid="12" name="MSIP_Label_899d74fd-a48c-4042-a2b4-34eef1184746_SiteId">
    <vt:lpwstr>1ea4ca96-f2e9-4770-a86f-ee95d877c0d8</vt:lpwstr>
  </property>
  <property fmtid="{D5CDD505-2E9C-101B-9397-08002B2CF9AE}" pid="13" name="MSIP_Label_899d74fd-a48c-4042-a2b4-34eef1184746_Owner">
    <vt:lpwstr>gumirea@alphaleasing.ro</vt:lpwstr>
  </property>
  <property fmtid="{D5CDD505-2E9C-101B-9397-08002B2CF9AE}" pid="14" name="MSIP_Label_899d74fd-a48c-4042-a2b4-34eef1184746_SetDate">
    <vt:lpwstr>2020-10-12T20:23:00.2912110Z</vt:lpwstr>
  </property>
  <property fmtid="{D5CDD505-2E9C-101B-9397-08002B2CF9AE}" pid="15" name="MSIP_Label_899d74fd-a48c-4042-a2b4-34eef1184746_Name">
    <vt:lpwstr>Fara Eticheta</vt:lpwstr>
  </property>
  <property fmtid="{D5CDD505-2E9C-101B-9397-08002B2CF9AE}" pid="16" name="MSIP_Label_899d74fd-a48c-4042-a2b4-34eef1184746_Application">
    <vt:lpwstr>Microsoft Azure Information Protection</vt:lpwstr>
  </property>
  <property fmtid="{D5CDD505-2E9C-101B-9397-08002B2CF9AE}" pid="17" name="MSIP_Label_899d74fd-a48c-4042-a2b4-34eef1184746_ActionId">
    <vt:lpwstr>b3d4303b-4d3f-4518-920e-608d33b3774f</vt:lpwstr>
  </property>
  <property fmtid="{D5CDD505-2E9C-101B-9397-08002B2CF9AE}" pid="18" name="MSIP_Label_899d74fd-a48c-4042-a2b4-34eef1184746_Parent">
    <vt:lpwstr>ad40dd0f-9293-401f-8d94-6b4375d1a5c3</vt:lpwstr>
  </property>
  <property fmtid="{D5CDD505-2E9C-101B-9397-08002B2CF9AE}" pid="19" name="MSIP_Label_899d74fd-a48c-4042-a2b4-34eef1184746_Extended_MSFT_Method">
    <vt:lpwstr>Manual</vt:lpwstr>
  </property>
  <property fmtid="{D5CDD505-2E9C-101B-9397-08002B2CF9AE}" pid="20" name="SV_HIDDEN_GRID_QUERY_LIST_4F35BF76-6C0D-4D9B-82B2-816C12CF3733">
    <vt:lpwstr>empty_477D106A-C0D6-4607-AEBD-E2C9D60EA279</vt:lpwstr>
  </property>
  <property fmtid="{D5CDD505-2E9C-101B-9397-08002B2CF9AE}" pid="21" name="MSIP_Label_9d158bc2-ccf1-44dc-a63f-641f484126dc_Enabled">
    <vt:lpwstr>true</vt:lpwstr>
  </property>
  <property fmtid="{D5CDD505-2E9C-101B-9397-08002B2CF9AE}" pid="22" name="MSIP_Label_9d158bc2-ccf1-44dc-a63f-641f484126dc_SetDate">
    <vt:lpwstr>2024-08-06T09:25:09Z</vt:lpwstr>
  </property>
  <property fmtid="{D5CDD505-2E9C-101B-9397-08002B2CF9AE}" pid="23" name="MSIP_Label_9d158bc2-ccf1-44dc-a63f-641f484126dc_Method">
    <vt:lpwstr>Privileged</vt:lpwstr>
  </property>
  <property fmtid="{D5CDD505-2E9C-101B-9397-08002B2CF9AE}" pid="24" name="MSIP_Label_9d158bc2-ccf1-44dc-a63f-641f484126dc_Name">
    <vt:lpwstr>Public</vt:lpwstr>
  </property>
  <property fmtid="{D5CDD505-2E9C-101B-9397-08002B2CF9AE}" pid="25" name="MSIP_Label_9d158bc2-ccf1-44dc-a63f-641f484126dc_SiteId">
    <vt:lpwstr>287e9f0e-91ec-4cf0-b7a4-c63898072181</vt:lpwstr>
  </property>
  <property fmtid="{D5CDD505-2E9C-101B-9397-08002B2CF9AE}" pid="26" name="MSIP_Label_9d158bc2-ccf1-44dc-a63f-641f484126dc_ActionId">
    <vt:lpwstr>824a7607-f264-4f58-89bc-940e4ab74286</vt:lpwstr>
  </property>
  <property fmtid="{D5CDD505-2E9C-101B-9397-08002B2CF9AE}" pid="27" name="MSIP_Label_9d158bc2-ccf1-44dc-a63f-641f484126dc_ContentBits">
    <vt:lpwstr>0</vt:lpwstr>
  </property>
</Properties>
</file>