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omments1.xml" ContentType="application/vnd.openxmlformats-officedocument.spreadsheetml.comments+xml"/>
  <Override PartName="/xl/pivotTables/pivotTable2.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filterPrivacy="1" codeName="ThisWorkbook"/>
  <xr:revisionPtr revIDLastSave="0" documentId="8_{2BFEB20F-2697-4B1A-BA73-1290B067D47E}" xr6:coauthVersionLast="47" xr6:coauthVersionMax="47" xr10:uidLastSave="{00000000-0000-0000-0000-000000000000}"/>
  <bookViews>
    <workbookView xWindow="-120" yWindow="-120" windowWidth="29040" windowHeight="15720" tabRatio="887" activeTab="8" xr2:uid="{00000000-000D-0000-FFFF-FFFF00000000}"/>
  </bookViews>
  <sheets>
    <sheet name="Istoric" sheetId="1" r:id="rId1"/>
    <sheet name="Prezente" sheetId="36" r:id="rId2"/>
    <sheet name="Regulament S24" sheetId="7" r:id="rId3"/>
    <sheet name="5 ani SYR" sheetId="24" state="hidden" r:id="rId4"/>
    <sheet name="Barem" sheetId="3" r:id="rId5"/>
    <sheet name="Lista postari E1" sheetId="43" state="hidden" r:id="rId6"/>
    <sheet name="Participanti" sheetId="5" r:id="rId7"/>
    <sheet name="Data" sheetId="4" r:id="rId8"/>
    <sheet name="Gold" sheetId="8" r:id="rId9"/>
    <sheet name="Silver" sheetId="40" r:id="rId10"/>
    <sheet name="Bronze" sheetId="41" r:id="rId11"/>
    <sheet name="Cataratorii" sheetId="22" r:id="rId12"/>
    <sheet name="Vitezistii" sheetId="20" r:id="rId13"/>
    <sheet name="Povestitorii" sheetId="31" r:id="rId14"/>
    <sheet name="Curse" sheetId="42" state="hidden" r:id="rId15"/>
    <sheet name="Check" sheetId="34" state="hidden" r:id="rId16"/>
    <sheet name="Echipe" sheetId="19" state="hidden" r:id="rId17"/>
    <sheet name="Data_Echipe" sheetId="26" state="hidden" r:id="rId18"/>
    <sheet name="de alocat" sheetId="32" state="hidden" r:id="rId19"/>
    <sheet name="Premiu_ASC" sheetId="27" state="hidden" r:id="rId20"/>
  </sheets>
  <definedNames>
    <definedName name="_xlnm._FilterDatabase" localSheetId="4" hidden="1">Barem!$K$1:$Q$16</definedName>
    <definedName name="_xlnm._FilterDatabase" localSheetId="10" hidden="1">Bronze!$A$1:$AG$18</definedName>
    <definedName name="_xlnm._FilterDatabase" localSheetId="11" hidden="1">Cataratorii!$A$1:$T$62</definedName>
    <definedName name="_xlnm._FilterDatabase" localSheetId="15" hidden="1">Check!$A$1:$G$85</definedName>
    <definedName name="_xlnm._FilterDatabase" localSheetId="7" hidden="1">Data!$A$1:$Z$591</definedName>
    <definedName name="_xlnm._FilterDatabase" localSheetId="16" hidden="1">Echipe!$A$3:$R$8</definedName>
    <definedName name="_xlnm._FilterDatabase" localSheetId="8" hidden="1">Gold!$A$1:$AH$21</definedName>
    <definedName name="_xlnm._FilterDatabase" localSheetId="0" hidden="1">Istoric!$A$1:$I$26</definedName>
    <definedName name="_xlnm._FilterDatabase" localSheetId="5" hidden="1">'Lista postari E1'!$A$1:$C$74</definedName>
    <definedName name="_xlnm._FilterDatabase" localSheetId="6" hidden="1">Participanti!$A$1:$E$285</definedName>
    <definedName name="_xlnm._FilterDatabase" localSheetId="13" hidden="1">Povestitorii!$A$1:$R$1</definedName>
    <definedName name="_xlnm._FilterDatabase" localSheetId="9" hidden="1">Silver!$A$1:$AH$21</definedName>
    <definedName name="_xlnm._FilterDatabase" localSheetId="12" hidden="1">Vitezistii!$A$1:$T$1</definedName>
  </definedNames>
  <calcPr calcId="191029"/>
  <pivotCaches>
    <pivotCache cacheId="0" r:id="rId21"/>
    <pivotCache cacheId="1" r:id="rId22"/>
  </pivotCaches>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3" i="41" l="1"/>
  <c r="S4" i="41"/>
  <c r="S5" i="41"/>
  <c r="S6" i="41"/>
  <c r="S7" i="41"/>
  <c r="S8" i="41"/>
  <c r="S9" i="41"/>
  <c r="S10" i="41"/>
  <c r="S11" i="41"/>
  <c r="S12" i="41"/>
  <c r="S13" i="41"/>
  <c r="S14" i="41"/>
  <c r="S15" i="41"/>
  <c r="S16" i="41"/>
  <c r="S17" i="41"/>
  <c r="S18" i="41"/>
  <c r="S2" i="41"/>
  <c r="U3" i="41"/>
  <c r="U4" i="41"/>
  <c r="U5" i="41"/>
  <c r="U6" i="41"/>
  <c r="U7" i="41"/>
  <c r="U8" i="41"/>
  <c r="U9" i="41"/>
  <c r="U10" i="41"/>
  <c r="U11" i="41"/>
  <c r="U12" i="41"/>
  <c r="U13" i="41"/>
  <c r="U14" i="41"/>
  <c r="U15" i="41"/>
  <c r="U16" i="41"/>
  <c r="U17" i="41"/>
  <c r="U18" i="41"/>
  <c r="T3" i="41"/>
  <c r="T4" i="41"/>
  <c r="T5" i="41"/>
  <c r="T6" i="41"/>
  <c r="T7" i="41"/>
  <c r="T8" i="41"/>
  <c r="T9" i="41"/>
  <c r="T10" i="41"/>
  <c r="T11" i="41"/>
  <c r="T12" i="41"/>
  <c r="T13" i="41"/>
  <c r="T14" i="41"/>
  <c r="T15" i="41"/>
  <c r="T16" i="41"/>
  <c r="T17" i="41"/>
  <c r="T18" i="41"/>
  <c r="N10" i="41"/>
  <c r="N14" i="41"/>
  <c r="N12" i="41"/>
  <c r="N13" i="41"/>
  <c r="N18" i="41"/>
  <c r="N17" i="41"/>
  <c r="N16" i="41"/>
  <c r="N15" i="41"/>
  <c r="S3" i="40"/>
  <c r="T3" i="40"/>
  <c r="U3" i="40"/>
  <c r="S4" i="40"/>
  <c r="T4" i="40"/>
  <c r="U4" i="40"/>
  <c r="S5" i="40"/>
  <c r="T5" i="40"/>
  <c r="U5" i="40"/>
  <c r="S6" i="40"/>
  <c r="T6" i="40"/>
  <c r="U6" i="40"/>
  <c r="S7" i="40"/>
  <c r="T7" i="40"/>
  <c r="U7" i="40"/>
  <c r="S8" i="40"/>
  <c r="T8" i="40"/>
  <c r="U8" i="40"/>
  <c r="S9" i="40"/>
  <c r="T9" i="40"/>
  <c r="U9" i="40"/>
  <c r="S10" i="40"/>
  <c r="T10" i="40"/>
  <c r="U10" i="40"/>
  <c r="S11" i="40"/>
  <c r="T11" i="40"/>
  <c r="U11" i="40"/>
  <c r="S12" i="40"/>
  <c r="T12" i="40"/>
  <c r="U12" i="40"/>
  <c r="S13" i="40"/>
  <c r="T13" i="40"/>
  <c r="U13" i="40"/>
  <c r="S14" i="40"/>
  <c r="T14" i="40"/>
  <c r="U14" i="40"/>
  <c r="S15" i="40"/>
  <c r="T15" i="40"/>
  <c r="U15" i="40"/>
  <c r="S16" i="40"/>
  <c r="T16" i="40"/>
  <c r="U16" i="40"/>
  <c r="S17" i="40"/>
  <c r="T17" i="40"/>
  <c r="U17" i="40"/>
  <c r="S18" i="40"/>
  <c r="T18" i="40"/>
  <c r="U18" i="40"/>
  <c r="S19" i="40"/>
  <c r="T19" i="40"/>
  <c r="U19" i="40"/>
  <c r="S20" i="40"/>
  <c r="T20" i="40"/>
  <c r="U20" i="40"/>
  <c r="S21" i="40"/>
  <c r="T21" i="40"/>
  <c r="U21" i="40"/>
  <c r="G584" i="4"/>
  <c r="G585" i="4"/>
  <c r="G586" i="4"/>
  <c r="G587" i="4"/>
  <c r="G588" i="4"/>
  <c r="G589" i="4"/>
  <c r="G590" i="4"/>
  <c r="G591" i="4"/>
  <c r="N21" i="40"/>
  <c r="N20" i="40"/>
  <c r="N19" i="40"/>
  <c r="N17" i="40"/>
  <c r="S3" i="8"/>
  <c r="S4" i="8"/>
  <c r="S5" i="8"/>
  <c r="S6" i="8"/>
  <c r="S7" i="8"/>
  <c r="S8" i="8"/>
  <c r="S9" i="8"/>
  <c r="S10" i="8"/>
  <c r="S11" i="8"/>
  <c r="S12" i="8"/>
  <c r="S13" i="8"/>
  <c r="S14" i="8"/>
  <c r="S15" i="8"/>
  <c r="S16" i="8"/>
  <c r="S17" i="8"/>
  <c r="S18" i="8"/>
  <c r="S19" i="8"/>
  <c r="S20" i="8"/>
  <c r="S21" i="8"/>
  <c r="N21" i="8"/>
  <c r="M549" i="4"/>
  <c r="O3" i="20"/>
  <c r="P3" i="20"/>
  <c r="Q3" i="20"/>
  <c r="S3" i="20"/>
  <c r="O4" i="20"/>
  <c r="P4" i="20"/>
  <c r="Q4" i="20"/>
  <c r="S4" i="20"/>
  <c r="C5" i="20"/>
  <c r="O5" i="20"/>
  <c r="P5" i="20"/>
  <c r="Q5" i="20"/>
  <c r="S5" i="20"/>
  <c r="O6" i="20"/>
  <c r="P6" i="20"/>
  <c r="Q6" i="20"/>
  <c r="S6" i="20"/>
  <c r="O7" i="20"/>
  <c r="P7" i="20"/>
  <c r="Q7" i="20"/>
  <c r="S7" i="20"/>
  <c r="O8" i="20"/>
  <c r="P8" i="20"/>
  <c r="Q8" i="20"/>
  <c r="S8" i="20"/>
  <c r="O9" i="20"/>
  <c r="P9" i="20"/>
  <c r="Q9" i="20"/>
  <c r="S9" i="20"/>
  <c r="O10" i="20"/>
  <c r="P10" i="20"/>
  <c r="Q10" i="20"/>
  <c r="S10" i="20"/>
  <c r="O11" i="20"/>
  <c r="P11" i="20"/>
  <c r="Q11" i="20"/>
  <c r="S11" i="20"/>
  <c r="O12" i="20"/>
  <c r="P12" i="20"/>
  <c r="Q12" i="20"/>
  <c r="S12" i="20"/>
  <c r="O13" i="20"/>
  <c r="P13" i="20"/>
  <c r="Q13" i="20"/>
  <c r="S13" i="20"/>
  <c r="L14" i="20"/>
  <c r="O14" i="20"/>
  <c r="P14" i="20"/>
  <c r="Q14" i="20"/>
  <c r="S14" i="20"/>
  <c r="O15" i="20"/>
  <c r="P15" i="20"/>
  <c r="Q15" i="20"/>
  <c r="S15" i="20"/>
  <c r="O16" i="20"/>
  <c r="P16" i="20"/>
  <c r="Q16" i="20"/>
  <c r="S16" i="20"/>
  <c r="O17" i="20"/>
  <c r="P17" i="20"/>
  <c r="Q17" i="20"/>
  <c r="S17" i="20"/>
  <c r="O18" i="20"/>
  <c r="P18" i="20"/>
  <c r="Q18" i="20"/>
  <c r="S18" i="20"/>
  <c r="O19" i="20"/>
  <c r="P19" i="20"/>
  <c r="Q19" i="20"/>
  <c r="S19" i="20"/>
  <c r="O20" i="20"/>
  <c r="P20" i="20"/>
  <c r="Q20" i="20"/>
  <c r="S20" i="20"/>
  <c r="D21" i="20"/>
  <c r="O21" i="20"/>
  <c r="P21" i="20"/>
  <c r="Q21" i="20"/>
  <c r="S21" i="20"/>
  <c r="O22" i="20"/>
  <c r="P22" i="20"/>
  <c r="Q22" i="20"/>
  <c r="S22" i="20"/>
  <c r="O23" i="20"/>
  <c r="P23" i="20"/>
  <c r="Q23" i="20"/>
  <c r="S23" i="20"/>
  <c r="O24" i="20"/>
  <c r="P24" i="20"/>
  <c r="Q24" i="20"/>
  <c r="S24" i="20"/>
  <c r="O25" i="20"/>
  <c r="P25" i="20"/>
  <c r="Q25" i="20"/>
  <c r="S25" i="20"/>
  <c r="O26" i="20"/>
  <c r="P26" i="20"/>
  <c r="Q26" i="20"/>
  <c r="S26" i="20"/>
  <c r="O27" i="20"/>
  <c r="P27" i="20"/>
  <c r="Q27" i="20"/>
  <c r="S27" i="20"/>
  <c r="J28" i="20"/>
  <c r="K28" i="20"/>
  <c r="L28" i="20"/>
  <c r="M28" i="20"/>
  <c r="N28" i="20"/>
  <c r="O28" i="20"/>
  <c r="P28" i="20"/>
  <c r="Q28" i="20"/>
  <c r="S28" i="20"/>
  <c r="O29" i="20"/>
  <c r="P29" i="20"/>
  <c r="Q29" i="20"/>
  <c r="S29" i="20"/>
  <c r="O30" i="20"/>
  <c r="P30" i="20"/>
  <c r="Q30" i="20"/>
  <c r="S30" i="20"/>
  <c r="H31" i="20"/>
  <c r="I31" i="20"/>
  <c r="O31" i="20"/>
  <c r="P31" i="20"/>
  <c r="Q31" i="20"/>
  <c r="S31" i="20"/>
  <c r="O32" i="20"/>
  <c r="P32" i="20"/>
  <c r="Q32" i="20"/>
  <c r="S32" i="20"/>
  <c r="E33" i="20"/>
  <c r="F33" i="20"/>
  <c r="O33" i="20"/>
  <c r="P33" i="20"/>
  <c r="Q33" i="20"/>
  <c r="S33" i="20"/>
  <c r="O34" i="20"/>
  <c r="P34" i="20"/>
  <c r="Q34" i="20"/>
  <c r="S34" i="20"/>
  <c r="O35" i="20"/>
  <c r="P35" i="20"/>
  <c r="Q35" i="20"/>
  <c r="S35" i="20"/>
  <c r="O36" i="20"/>
  <c r="P36" i="20"/>
  <c r="Q36" i="20"/>
  <c r="S36" i="20"/>
  <c r="L37" i="20"/>
  <c r="O37" i="20"/>
  <c r="P37" i="20"/>
  <c r="Q37" i="20"/>
  <c r="S37" i="20"/>
  <c r="L38" i="20"/>
  <c r="M38" i="20"/>
  <c r="N38" i="20"/>
  <c r="O38" i="20"/>
  <c r="P38" i="20"/>
  <c r="Q38" i="20"/>
  <c r="S38" i="20"/>
  <c r="O39" i="20"/>
  <c r="P39" i="20"/>
  <c r="Q39" i="20"/>
  <c r="S39" i="20"/>
  <c r="O40" i="20"/>
  <c r="P40" i="20"/>
  <c r="Q40" i="20"/>
  <c r="S40" i="20"/>
  <c r="O41" i="20"/>
  <c r="P41" i="20"/>
  <c r="Q41" i="20"/>
  <c r="S41" i="20"/>
  <c r="L42" i="20"/>
  <c r="O42" i="20"/>
  <c r="P42" i="20"/>
  <c r="Q42" i="20"/>
  <c r="S42" i="20"/>
  <c r="O43" i="20"/>
  <c r="P43" i="20"/>
  <c r="Q43" i="20"/>
  <c r="S43" i="20"/>
  <c r="D44" i="20"/>
  <c r="O44" i="20"/>
  <c r="P44" i="20"/>
  <c r="Q44" i="20"/>
  <c r="S44" i="20"/>
  <c r="L45" i="20"/>
  <c r="M45" i="20"/>
  <c r="N45" i="20"/>
  <c r="O45" i="20"/>
  <c r="P45" i="20"/>
  <c r="Q45" i="20"/>
  <c r="S45" i="20"/>
  <c r="G46" i="20"/>
  <c r="H46" i="20"/>
  <c r="I46" i="20"/>
  <c r="J46" i="20"/>
  <c r="K46" i="20"/>
  <c r="L46" i="20"/>
  <c r="M46" i="20"/>
  <c r="N46" i="20"/>
  <c r="O46" i="20"/>
  <c r="P46" i="20"/>
  <c r="Q46" i="20"/>
  <c r="S46" i="20"/>
  <c r="I47" i="20"/>
  <c r="J47" i="20"/>
  <c r="K47" i="20"/>
  <c r="L47" i="20"/>
  <c r="M47" i="20"/>
  <c r="N47" i="20"/>
  <c r="O47" i="20"/>
  <c r="P47" i="20"/>
  <c r="Q47" i="20"/>
  <c r="S47" i="20"/>
  <c r="J48" i="20"/>
  <c r="K48" i="20"/>
  <c r="L48" i="20"/>
  <c r="M48" i="20"/>
  <c r="N48" i="20"/>
  <c r="O48" i="20"/>
  <c r="P48" i="20"/>
  <c r="Q48" i="20"/>
  <c r="S48" i="20"/>
  <c r="O49" i="20"/>
  <c r="P49" i="20"/>
  <c r="Q49" i="20"/>
  <c r="S49" i="20"/>
  <c r="E50" i="20"/>
  <c r="F50" i="20"/>
  <c r="G50" i="20"/>
  <c r="H50" i="20"/>
  <c r="I50" i="20"/>
  <c r="J50" i="20"/>
  <c r="K50" i="20"/>
  <c r="L50" i="20"/>
  <c r="M50" i="20"/>
  <c r="N50" i="20"/>
  <c r="O50" i="20"/>
  <c r="P50" i="20"/>
  <c r="Q50" i="20"/>
  <c r="S50" i="20"/>
  <c r="H51" i="20"/>
  <c r="I51" i="20"/>
  <c r="J51" i="20"/>
  <c r="K51" i="20"/>
  <c r="L51" i="20"/>
  <c r="M51" i="20"/>
  <c r="N51" i="20"/>
  <c r="O51" i="20"/>
  <c r="P51" i="20"/>
  <c r="Q51" i="20"/>
  <c r="S51" i="20"/>
  <c r="D52" i="20"/>
  <c r="F52" i="20"/>
  <c r="G52" i="20"/>
  <c r="H52" i="20"/>
  <c r="I52" i="20"/>
  <c r="J52" i="20"/>
  <c r="K52" i="20"/>
  <c r="L52" i="20"/>
  <c r="M52" i="20"/>
  <c r="N52" i="20"/>
  <c r="O52" i="20"/>
  <c r="P52" i="20"/>
  <c r="Q52" i="20"/>
  <c r="S52" i="20"/>
  <c r="J53" i="20"/>
  <c r="L53" i="20"/>
  <c r="M53" i="20"/>
  <c r="N53" i="20"/>
  <c r="O53" i="20"/>
  <c r="P53" i="20"/>
  <c r="Q53" i="20"/>
  <c r="S53" i="20"/>
  <c r="C54" i="20"/>
  <c r="G54" i="20"/>
  <c r="H54" i="20"/>
  <c r="I54" i="20"/>
  <c r="J54" i="20"/>
  <c r="K54" i="20"/>
  <c r="L54" i="20"/>
  <c r="M54" i="20"/>
  <c r="N54" i="20"/>
  <c r="O54" i="20"/>
  <c r="P54" i="20"/>
  <c r="Q54" i="20"/>
  <c r="S54" i="20"/>
  <c r="C55" i="20"/>
  <c r="E55" i="20"/>
  <c r="G55" i="20"/>
  <c r="H55" i="20"/>
  <c r="I55" i="20"/>
  <c r="J55" i="20"/>
  <c r="K55" i="20"/>
  <c r="L55" i="20"/>
  <c r="N55" i="20"/>
  <c r="O55" i="20"/>
  <c r="P55" i="20"/>
  <c r="Q55" i="20"/>
  <c r="S55" i="20"/>
  <c r="F56" i="20"/>
  <c r="I56" i="20"/>
  <c r="K56" i="20"/>
  <c r="L56" i="20"/>
  <c r="N56" i="20"/>
  <c r="O56" i="20"/>
  <c r="P56" i="20"/>
  <c r="Q56" i="20"/>
  <c r="S56" i="20"/>
  <c r="C57" i="20"/>
  <c r="D57" i="20"/>
  <c r="E57" i="20"/>
  <c r="F57" i="20"/>
  <c r="G57" i="20"/>
  <c r="H57" i="20"/>
  <c r="I57" i="20"/>
  <c r="J57" i="20"/>
  <c r="K57" i="20"/>
  <c r="L57" i="20"/>
  <c r="M57" i="20"/>
  <c r="N57" i="20"/>
  <c r="O57" i="20"/>
  <c r="P57" i="20"/>
  <c r="Q57" i="20"/>
  <c r="S57" i="20"/>
  <c r="T57" i="20"/>
  <c r="O58" i="20"/>
  <c r="P58" i="20"/>
  <c r="Q58" i="20"/>
  <c r="S58" i="20"/>
  <c r="C59" i="20"/>
  <c r="D59" i="20"/>
  <c r="E59" i="20"/>
  <c r="F59" i="20"/>
  <c r="G59" i="20"/>
  <c r="H59" i="20"/>
  <c r="I59" i="20"/>
  <c r="J59" i="20"/>
  <c r="K59" i="20"/>
  <c r="L59" i="20"/>
  <c r="M59" i="20"/>
  <c r="N59" i="20"/>
  <c r="O59" i="20"/>
  <c r="P59" i="20"/>
  <c r="Q59" i="20"/>
  <c r="S59" i="20"/>
  <c r="T59" i="20"/>
  <c r="C60" i="20"/>
  <c r="D60" i="20"/>
  <c r="E60" i="20"/>
  <c r="F60" i="20"/>
  <c r="G60" i="20"/>
  <c r="H60" i="20"/>
  <c r="I60" i="20"/>
  <c r="J60" i="20"/>
  <c r="K60" i="20"/>
  <c r="L60" i="20"/>
  <c r="M60" i="20"/>
  <c r="N60" i="20"/>
  <c r="O60" i="20"/>
  <c r="P60" i="20"/>
  <c r="Q60" i="20"/>
  <c r="S60" i="20"/>
  <c r="T60" i="20"/>
  <c r="C61" i="20"/>
  <c r="D61" i="20"/>
  <c r="E61" i="20"/>
  <c r="F61" i="20"/>
  <c r="G61" i="20"/>
  <c r="H61" i="20"/>
  <c r="I61" i="20"/>
  <c r="J61" i="20"/>
  <c r="K61" i="20"/>
  <c r="L61" i="20"/>
  <c r="M61" i="20"/>
  <c r="N61" i="20"/>
  <c r="O61" i="20"/>
  <c r="P61" i="20"/>
  <c r="Q61" i="20"/>
  <c r="S61" i="20"/>
  <c r="T61" i="20"/>
  <c r="C62" i="20"/>
  <c r="D62" i="20"/>
  <c r="E62" i="20"/>
  <c r="F62" i="20"/>
  <c r="G62" i="20"/>
  <c r="H62" i="20"/>
  <c r="I62" i="20"/>
  <c r="J62" i="20"/>
  <c r="K62" i="20"/>
  <c r="L62" i="20"/>
  <c r="M62" i="20"/>
  <c r="N62" i="20"/>
  <c r="O62" i="20"/>
  <c r="P62" i="20"/>
  <c r="Q62" i="20"/>
  <c r="S62" i="20"/>
  <c r="T62" i="20"/>
  <c r="C63" i="20"/>
  <c r="D63" i="20"/>
  <c r="E63" i="20"/>
  <c r="F63" i="20"/>
  <c r="G63" i="20"/>
  <c r="H63" i="20"/>
  <c r="I63" i="20"/>
  <c r="J63" i="20"/>
  <c r="K63" i="20"/>
  <c r="L63" i="20"/>
  <c r="M63" i="20"/>
  <c r="N63" i="20"/>
  <c r="O63" i="20"/>
  <c r="P63" i="20"/>
  <c r="Q63" i="20"/>
  <c r="S63" i="20"/>
  <c r="T63" i="20"/>
  <c r="C64" i="20"/>
  <c r="D64" i="20"/>
  <c r="E64" i="20"/>
  <c r="F64" i="20"/>
  <c r="G64" i="20"/>
  <c r="H64" i="20"/>
  <c r="I64" i="20"/>
  <c r="J64" i="20"/>
  <c r="K64" i="20"/>
  <c r="L64" i="20"/>
  <c r="M64" i="20"/>
  <c r="N64" i="20"/>
  <c r="O64" i="20"/>
  <c r="P64" i="20"/>
  <c r="Q64" i="20"/>
  <c r="S64" i="20"/>
  <c r="T64" i="20"/>
  <c r="C65" i="20"/>
  <c r="D65" i="20"/>
  <c r="E65" i="20"/>
  <c r="F65" i="20"/>
  <c r="G65" i="20"/>
  <c r="H65" i="20"/>
  <c r="I65" i="20"/>
  <c r="J65" i="20"/>
  <c r="K65" i="20"/>
  <c r="L65" i="20"/>
  <c r="M65" i="20"/>
  <c r="N65" i="20"/>
  <c r="O65" i="20"/>
  <c r="P65" i="20"/>
  <c r="Q65" i="20"/>
  <c r="S65" i="20"/>
  <c r="T65" i="20"/>
  <c r="C66" i="20"/>
  <c r="D66" i="20"/>
  <c r="E66" i="20"/>
  <c r="F66" i="20"/>
  <c r="G66" i="20"/>
  <c r="H66" i="20"/>
  <c r="I66" i="20"/>
  <c r="J66" i="20"/>
  <c r="K66" i="20"/>
  <c r="L66" i="20"/>
  <c r="M66" i="20"/>
  <c r="N66" i="20"/>
  <c r="O66" i="20"/>
  <c r="P66" i="20"/>
  <c r="Q66" i="20"/>
  <c r="S66" i="20"/>
  <c r="T66" i="20"/>
  <c r="C67" i="20"/>
  <c r="D67" i="20"/>
  <c r="E67" i="20"/>
  <c r="F67" i="20"/>
  <c r="G67" i="20"/>
  <c r="H67" i="20"/>
  <c r="I67" i="20"/>
  <c r="J67" i="20"/>
  <c r="K67" i="20"/>
  <c r="L67" i="20"/>
  <c r="M67" i="20"/>
  <c r="N67" i="20"/>
  <c r="O67" i="20"/>
  <c r="P67" i="20"/>
  <c r="Q67" i="20"/>
  <c r="S67" i="20"/>
  <c r="T67" i="20"/>
  <c r="C68" i="20"/>
  <c r="D68" i="20"/>
  <c r="E68" i="20"/>
  <c r="F68" i="20"/>
  <c r="G68" i="20"/>
  <c r="H68" i="20"/>
  <c r="I68" i="20"/>
  <c r="J68" i="20"/>
  <c r="K68" i="20"/>
  <c r="L68" i="20"/>
  <c r="M68" i="20"/>
  <c r="N68" i="20"/>
  <c r="O68" i="20"/>
  <c r="P68" i="20"/>
  <c r="Q68" i="20"/>
  <c r="S68" i="20"/>
  <c r="T68" i="20"/>
  <c r="C69" i="20"/>
  <c r="D69" i="20"/>
  <c r="E69" i="20"/>
  <c r="F69" i="20"/>
  <c r="G69" i="20"/>
  <c r="H69" i="20"/>
  <c r="I69" i="20"/>
  <c r="J69" i="20"/>
  <c r="K69" i="20"/>
  <c r="L69" i="20"/>
  <c r="M69" i="20"/>
  <c r="N69" i="20"/>
  <c r="O69" i="20"/>
  <c r="P69" i="20"/>
  <c r="Q69" i="20"/>
  <c r="S69" i="20"/>
  <c r="T69" i="20"/>
  <c r="C70" i="20"/>
  <c r="D70" i="20"/>
  <c r="E70" i="20"/>
  <c r="F70" i="20"/>
  <c r="G70" i="20"/>
  <c r="H70" i="20"/>
  <c r="I70" i="20"/>
  <c r="J70" i="20"/>
  <c r="K70" i="20"/>
  <c r="L70" i="20"/>
  <c r="M70" i="20"/>
  <c r="N70" i="20"/>
  <c r="O70" i="20"/>
  <c r="P70" i="20"/>
  <c r="Q70" i="20"/>
  <c r="S70" i="20"/>
  <c r="T70" i="20"/>
  <c r="C71" i="20"/>
  <c r="D71" i="20"/>
  <c r="E71" i="20"/>
  <c r="F71" i="20"/>
  <c r="G71" i="20"/>
  <c r="H71" i="20"/>
  <c r="I71" i="20"/>
  <c r="J71" i="20"/>
  <c r="K71" i="20"/>
  <c r="L71" i="20"/>
  <c r="M71" i="20"/>
  <c r="N71" i="20"/>
  <c r="O71" i="20"/>
  <c r="P71" i="20"/>
  <c r="Q71" i="20"/>
  <c r="S71" i="20"/>
  <c r="T71" i="20"/>
  <c r="C3" i="22"/>
  <c r="D3" i="22"/>
  <c r="E3" i="22"/>
  <c r="F3" i="22"/>
  <c r="G3" i="22"/>
  <c r="H3" i="22"/>
  <c r="I3" i="22"/>
  <c r="J3" i="22"/>
  <c r="K3" i="22"/>
  <c r="L3" i="22"/>
  <c r="M3" i="22"/>
  <c r="N3" i="22"/>
  <c r="O3" i="22"/>
  <c r="P3" i="22"/>
  <c r="Q3" i="22"/>
  <c r="S3" i="22"/>
  <c r="C4" i="22"/>
  <c r="D4" i="22"/>
  <c r="E4" i="22"/>
  <c r="F4" i="22"/>
  <c r="G4" i="22"/>
  <c r="H4" i="22"/>
  <c r="I4" i="22"/>
  <c r="J4" i="22"/>
  <c r="K4" i="22"/>
  <c r="L4" i="22"/>
  <c r="M4" i="22"/>
  <c r="N4" i="22"/>
  <c r="O4" i="22"/>
  <c r="P4" i="22"/>
  <c r="Q4" i="22"/>
  <c r="S4" i="22"/>
  <c r="C5" i="22"/>
  <c r="D5" i="22"/>
  <c r="E5" i="22"/>
  <c r="F5" i="22"/>
  <c r="G5" i="22"/>
  <c r="H5" i="22"/>
  <c r="I5" i="22"/>
  <c r="J5" i="22"/>
  <c r="K5" i="22"/>
  <c r="L5" i="22"/>
  <c r="M5" i="22"/>
  <c r="N5" i="22"/>
  <c r="O5" i="22"/>
  <c r="P5" i="22"/>
  <c r="Q5" i="22"/>
  <c r="S5" i="22"/>
  <c r="C6" i="22"/>
  <c r="D6" i="22"/>
  <c r="E6" i="22"/>
  <c r="F6" i="22"/>
  <c r="G6" i="22"/>
  <c r="H6" i="22"/>
  <c r="I6" i="22"/>
  <c r="J6" i="22"/>
  <c r="K6" i="22"/>
  <c r="L6" i="22"/>
  <c r="M6" i="22"/>
  <c r="N6" i="22"/>
  <c r="O6" i="22"/>
  <c r="P6" i="22"/>
  <c r="Q6" i="22"/>
  <c r="S6" i="22"/>
  <c r="C7" i="22"/>
  <c r="D7" i="22"/>
  <c r="E7" i="22"/>
  <c r="F7" i="22"/>
  <c r="G7" i="22"/>
  <c r="H7" i="22"/>
  <c r="I7" i="22"/>
  <c r="J7" i="22"/>
  <c r="K7" i="22"/>
  <c r="L7" i="22"/>
  <c r="M7" i="22"/>
  <c r="N7" i="22"/>
  <c r="O7" i="22"/>
  <c r="P7" i="22"/>
  <c r="Q7" i="22"/>
  <c r="S7" i="22"/>
  <c r="C8" i="22"/>
  <c r="D8" i="22"/>
  <c r="E8" i="22"/>
  <c r="F8" i="22"/>
  <c r="G8" i="22"/>
  <c r="H8" i="22"/>
  <c r="I8" i="22"/>
  <c r="J8" i="22"/>
  <c r="K8" i="22"/>
  <c r="L8" i="22"/>
  <c r="M8" i="22"/>
  <c r="N8" i="22"/>
  <c r="O8" i="22"/>
  <c r="P8" i="22"/>
  <c r="Q8" i="22"/>
  <c r="S8" i="22"/>
  <c r="C9" i="22"/>
  <c r="D9" i="22"/>
  <c r="E9" i="22"/>
  <c r="F9" i="22"/>
  <c r="G9" i="22"/>
  <c r="H9" i="22"/>
  <c r="I9" i="22"/>
  <c r="J9" i="22"/>
  <c r="K9" i="22"/>
  <c r="L9" i="22"/>
  <c r="M9" i="22"/>
  <c r="N9" i="22"/>
  <c r="O9" i="22"/>
  <c r="P9" i="22"/>
  <c r="Q9" i="22"/>
  <c r="S9" i="22"/>
  <c r="C10" i="22"/>
  <c r="D10" i="22"/>
  <c r="E10" i="22"/>
  <c r="F10" i="22"/>
  <c r="G10" i="22"/>
  <c r="H10" i="22"/>
  <c r="I10" i="22"/>
  <c r="J10" i="22"/>
  <c r="K10" i="22"/>
  <c r="L10" i="22"/>
  <c r="M10" i="22"/>
  <c r="N10" i="22"/>
  <c r="O10" i="22"/>
  <c r="P10" i="22"/>
  <c r="Q10" i="22"/>
  <c r="S10" i="22"/>
  <c r="C11" i="22"/>
  <c r="D11" i="22"/>
  <c r="E11" i="22"/>
  <c r="F11" i="22"/>
  <c r="G11" i="22"/>
  <c r="H11" i="22"/>
  <c r="I11" i="22"/>
  <c r="J11" i="22"/>
  <c r="K11" i="22"/>
  <c r="L11" i="22"/>
  <c r="M11" i="22"/>
  <c r="N11" i="22"/>
  <c r="O11" i="22"/>
  <c r="P11" i="22"/>
  <c r="Q11" i="22"/>
  <c r="S11" i="22"/>
  <c r="C12" i="22"/>
  <c r="D12" i="22"/>
  <c r="E12" i="22"/>
  <c r="F12" i="22"/>
  <c r="G12" i="22"/>
  <c r="H12" i="22"/>
  <c r="I12" i="22"/>
  <c r="J12" i="22"/>
  <c r="K12" i="22"/>
  <c r="L12" i="22"/>
  <c r="M12" i="22"/>
  <c r="N12" i="22"/>
  <c r="O12" i="22"/>
  <c r="P12" i="22"/>
  <c r="Q12" i="22"/>
  <c r="S12" i="22"/>
  <c r="C13" i="22"/>
  <c r="D13" i="22"/>
  <c r="E13" i="22"/>
  <c r="F13" i="22"/>
  <c r="G13" i="22"/>
  <c r="H13" i="22"/>
  <c r="I13" i="22"/>
  <c r="J13" i="22"/>
  <c r="K13" i="22"/>
  <c r="L13" i="22"/>
  <c r="M13" i="22"/>
  <c r="N13" i="22"/>
  <c r="O13" i="22"/>
  <c r="P13" i="22"/>
  <c r="Q13" i="22"/>
  <c r="S13" i="22"/>
  <c r="C14" i="22"/>
  <c r="D14" i="22"/>
  <c r="E14" i="22"/>
  <c r="F14" i="22"/>
  <c r="G14" i="22"/>
  <c r="H14" i="22"/>
  <c r="I14" i="22"/>
  <c r="J14" i="22"/>
  <c r="K14" i="22"/>
  <c r="L14" i="22"/>
  <c r="M14" i="22"/>
  <c r="N14" i="22"/>
  <c r="O14" i="22"/>
  <c r="P14" i="22"/>
  <c r="Q14" i="22"/>
  <c r="S14" i="22"/>
  <c r="C15" i="22"/>
  <c r="D15" i="22"/>
  <c r="E15" i="22"/>
  <c r="F15" i="22"/>
  <c r="G15" i="22"/>
  <c r="H15" i="22"/>
  <c r="I15" i="22"/>
  <c r="J15" i="22"/>
  <c r="K15" i="22"/>
  <c r="L15" i="22"/>
  <c r="M15" i="22"/>
  <c r="N15" i="22"/>
  <c r="O15" i="22"/>
  <c r="P15" i="22"/>
  <c r="Q15" i="22"/>
  <c r="S15" i="22"/>
  <c r="C16" i="22"/>
  <c r="D16" i="22"/>
  <c r="E16" i="22"/>
  <c r="F16" i="22"/>
  <c r="G16" i="22"/>
  <c r="H16" i="22"/>
  <c r="I16" i="22"/>
  <c r="J16" i="22"/>
  <c r="K16" i="22"/>
  <c r="L16" i="22"/>
  <c r="M16" i="22"/>
  <c r="N16" i="22"/>
  <c r="O16" i="22"/>
  <c r="P16" i="22"/>
  <c r="Q16" i="22"/>
  <c r="S16" i="22"/>
  <c r="C17" i="22"/>
  <c r="D17" i="22"/>
  <c r="E17" i="22"/>
  <c r="F17" i="22"/>
  <c r="G17" i="22"/>
  <c r="H17" i="22"/>
  <c r="I17" i="22"/>
  <c r="J17" i="22"/>
  <c r="K17" i="22"/>
  <c r="L17" i="22"/>
  <c r="M17" i="22"/>
  <c r="N17" i="22"/>
  <c r="O17" i="22"/>
  <c r="P17" i="22"/>
  <c r="Q17" i="22"/>
  <c r="S17" i="22"/>
  <c r="C18" i="22"/>
  <c r="D18" i="22"/>
  <c r="E18" i="22"/>
  <c r="F18" i="22"/>
  <c r="G18" i="22"/>
  <c r="H18" i="22"/>
  <c r="I18" i="22"/>
  <c r="J18" i="22"/>
  <c r="K18" i="22"/>
  <c r="L18" i="22"/>
  <c r="M18" i="22"/>
  <c r="N18" i="22"/>
  <c r="O18" i="22"/>
  <c r="P18" i="22"/>
  <c r="Q18" i="22"/>
  <c r="S18" i="22"/>
  <c r="C19" i="22"/>
  <c r="D19" i="22"/>
  <c r="E19" i="22"/>
  <c r="F19" i="22"/>
  <c r="G19" i="22"/>
  <c r="H19" i="22"/>
  <c r="I19" i="22"/>
  <c r="J19" i="22"/>
  <c r="K19" i="22"/>
  <c r="L19" i="22"/>
  <c r="M19" i="22"/>
  <c r="N19" i="22"/>
  <c r="O19" i="22"/>
  <c r="P19" i="22"/>
  <c r="Q19" i="22"/>
  <c r="S19" i="22"/>
  <c r="C20" i="22"/>
  <c r="D20" i="22"/>
  <c r="E20" i="22"/>
  <c r="F20" i="22"/>
  <c r="G20" i="22"/>
  <c r="H20" i="22"/>
  <c r="I20" i="22"/>
  <c r="J20" i="22"/>
  <c r="K20" i="22"/>
  <c r="L20" i="22"/>
  <c r="M20" i="22"/>
  <c r="N20" i="22"/>
  <c r="O20" i="22"/>
  <c r="P20" i="22"/>
  <c r="Q20" i="22"/>
  <c r="S20" i="22"/>
  <c r="C21" i="22"/>
  <c r="D21" i="22"/>
  <c r="E21" i="22"/>
  <c r="F21" i="22"/>
  <c r="G21" i="22"/>
  <c r="H21" i="22"/>
  <c r="I21" i="22"/>
  <c r="J21" i="22"/>
  <c r="K21" i="22"/>
  <c r="L21" i="22"/>
  <c r="M21" i="22"/>
  <c r="N21" i="22"/>
  <c r="O21" i="22"/>
  <c r="P21" i="22"/>
  <c r="Q21" i="22"/>
  <c r="S21" i="22"/>
  <c r="C22" i="22"/>
  <c r="D22" i="22"/>
  <c r="E22" i="22"/>
  <c r="F22" i="22"/>
  <c r="G22" i="22"/>
  <c r="H22" i="22"/>
  <c r="I22" i="22"/>
  <c r="J22" i="22"/>
  <c r="K22" i="22"/>
  <c r="L22" i="22"/>
  <c r="M22" i="22"/>
  <c r="N22" i="22"/>
  <c r="O22" i="22"/>
  <c r="P22" i="22"/>
  <c r="Q22" i="22"/>
  <c r="S22" i="22"/>
  <c r="C23" i="22"/>
  <c r="D23" i="22"/>
  <c r="E23" i="22"/>
  <c r="F23" i="22"/>
  <c r="G23" i="22"/>
  <c r="H23" i="22"/>
  <c r="I23" i="22"/>
  <c r="J23" i="22"/>
  <c r="K23" i="22"/>
  <c r="L23" i="22"/>
  <c r="M23" i="22"/>
  <c r="N23" i="22"/>
  <c r="O23" i="22"/>
  <c r="P23" i="22"/>
  <c r="Q23" i="22"/>
  <c r="S23" i="22"/>
  <c r="C24" i="22"/>
  <c r="D24" i="22"/>
  <c r="E24" i="22"/>
  <c r="F24" i="22"/>
  <c r="G24" i="22"/>
  <c r="H24" i="22"/>
  <c r="I24" i="22"/>
  <c r="J24" i="22"/>
  <c r="K24" i="22"/>
  <c r="L24" i="22"/>
  <c r="M24" i="22"/>
  <c r="N24" i="22"/>
  <c r="O24" i="22"/>
  <c r="P24" i="22"/>
  <c r="Q24" i="22"/>
  <c r="S24" i="22"/>
  <c r="C25" i="22"/>
  <c r="D25" i="22"/>
  <c r="E25" i="22"/>
  <c r="F25" i="22"/>
  <c r="G25" i="22"/>
  <c r="H25" i="22"/>
  <c r="I25" i="22"/>
  <c r="J25" i="22"/>
  <c r="K25" i="22"/>
  <c r="L25" i="22"/>
  <c r="M25" i="22"/>
  <c r="N25" i="22"/>
  <c r="O25" i="22"/>
  <c r="P25" i="22"/>
  <c r="Q25" i="22"/>
  <c r="S25" i="22"/>
  <c r="C26" i="22"/>
  <c r="D26" i="22"/>
  <c r="E26" i="22"/>
  <c r="F26" i="22"/>
  <c r="G26" i="22"/>
  <c r="H26" i="22"/>
  <c r="I26" i="22"/>
  <c r="J26" i="22"/>
  <c r="K26" i="22"/>
  <c r="L26" i="22"/>
  <c r="M26" i="22"/>
  <c r="N26" i="22"/>
  <c r="O26" i="22"/>
  <c r="P26" i="22"/>
  <c r="Q26" i="22"/>
  <c r="S26" i="22"/>
  <c r="C27" i="22"/>
  <c r="D27" i="22"/>
  <c r="E27" i="22"/>
  <c r="F27" i="22"/>
  <c r="G27" i="22"/>
  <c r="H27" i="22"/>
  <c r="I27" i="22"/>
  <c r="J27" i="22"/>
  <c r="K27" i="22"/>
  <c r="L27" i="22"/>
  <c r="M27" i="22"/>
  <c r="N27" i="22"/>
  <c r="O27" i="22"/>
  <c r="P27" i="22"/>
  <c r="Q27" i="22"/>
  <c r="S27" i="22"/>
  <c r="C28" i="22"/>
  <c r="D28" i="22"/>
  <c r="E28" i="22"/>
  <c r="F28" i="22"/>
  <c r="G28" i="22"/>
  <c r="H28" i="22"/>
  <c r="I28" i="22"/>
  <c r="J28" i="22"/>
  <c r="K28" i="22"/>
  <c r="L28" i="22"/>
  <c r="M28" i="22"/>
  <c r="N28" i="22"/>
  <c r="O28" i="22"/>
  <c r="P28" i="22"/>
  <c r="Q28" i="22"/>
  <c r="S28" i="22"/>
  <c r="C29" i="22"/>
  <c r="D29" i="22"/>
  <c r="E29" i="22"/>
  <c r="F29" i="22"/>
  <c r="G29" i="22"/>
  <c r="H29" i="22"/>
  <c r="I29" i="22"/>
  <c r="J29" i="22"/>
  <c r="K29" i="22"/>
  <c r="L29" i="22"/>
  <c r="M29" i="22"/>
  <c r="N29" i="22"/>
  <c r="O29" i="22"/>
  <c r="P29" i="22"/>
  <c r="Q29" i="22"/>
  <c r="S29" i="22"/>
  <c r="C30" i="22"/>
  <c r="D30" i="22"/>
  <c r="E30" i="22"/>
  <c r="F30" i="22"/>
  <c r="G30" i="22"/>
  <c r="H30" i="22"/>
  <c r="I30" i="22"/>
  <c r="J30" i="22"/>
  <c r="K30" i="22"/>
  <c r="L30" i="22"/>
  <c r="M30" i="22"/>
  <c r="N30" i="22"/>
  <c r="O30" i="22"/>
  <c r="P30" i="22"/>
  <c r="Q30" i="22"/>
  <c r="S30" i="22"/>
  <c r="C31" i="22"/>
  <c r="D31" i="22"/>
  <c r="E31" i="22"/>
  <c r="F31" i="22"/>
  <c r="G31" i="22"/>
  <c r="H31" i="22"/>
  <c r="I31" i="22"/>
  <c r="J31" i="22"/>
  <c r="K31" i="22"/>
  <c r="L31" i="22"/>
  <c r="M31" i="22"/>
  <c r="N31" i="22"/>
  <c r="O31" i="22"/>
  <c r="P31" i="22"/>
  <c r="Q31" i="22"/>
  <c r="S31" i="22"/>
  <c r="C32" i="22"/>
  <c r="D32" i="22"/>
  <c r="E32" i="22"/>
  <c r="F32" i="22"/>
  <c r="G32" i="22"/>
  <c r="H32" i="22"/>
  <c r="I32" i="22"/>
  <c r="J32" i="22"/>
  <c r="K32" i="22"/>
  <c r="L32" i="22"/>
  <c r="M32" i="22"/>
  <c r="N32" i="22"/>
  <c r="O32" i="22"/>
  <c r="P32" i="22"/>
  <c r="Q32" i="22"/>
  <c r="S32" i="22"/>
  <c r="C33" i="22"/>
  <c r="D33" i="22"/>
  <c r="E33" i="22"/>
  <c r="F33" i="22"/>
  <c r="G33" i="22"/>
  <c r="H33" i="22"/>
  <c r="I33" i="22"/>
  <c r="J33" i="22"/>
  <c r="K33" i="22"/>
  <c r="L33" i="22"/>
  <c r="M33" i="22"/>
  <c r="N33" i="22"/>
  <c r="O33" i="22"/>
  <c r="P33" i="22"/>
  <c r="Q33" i="22"/>
  <c r="S33" i="22"/>
  <c r="C34" i="22"/>
  <c r="D34" i="22"/>
  <c r="E34" i="22"/>
  <c r="F34" i="22"/>
  <c r="G34" i="22"/>
  <c r="H34" i="22"/>
  <c r="I34" i="22"/>
  <c r="J34" i="22"/>
  <c r="K34" i="22"/>
  <c r="L34" i="22"/>
  <c r="M34" i="22"/>
  <c r="N34" i="22"/>
  <c r="O34" i="22"/>
  <c r="P34" i="22"/>
  <c r="Q34" i="22"/>
  <c r="S34" i="22"/>
  <c r="C35" i="22"/>
  <c r="D35" i="22"/>
  <c r="E35" i="22"/>
  <c r="F35" i="22"/>
  <c r="G35" i="22"/>
  <c r="H35" i="22"/>
  <c r="I35" i="22"/>
  <c r="J35" i="22"/>
  <c r="K35" i="22"/>
  <c r="L35" i="22"/>
  <c r="M35" i="22"/>
  <c r="N35" i="22"/>
  <c r="O35" i="22"/>
  <c r="P35" i="22"/>
  <c r="Q35" i="22"/>
  <c r="S35" i="22"/>
  <c r="C36" i="22"/>
  <c r="D36" i="22"/>
  <c r="E36" i="22"/>
  <c r="F36" i="22"/>
  <c r="G36" i="22"/>
  <c r="H36" i="22"/>
  <c r="I36" i="22"/>
  <c r="J36" i="22"/>
  <c r="K36" i="22"/>
  <c r="L36" i="22"/>
  <c r="M36" i="22"/>
  <c r="N36" i="22"/>
  <c r="O36" i="22"/>
  <c r="P36" i="22"/>
  <c r="Q36" i="22"/>
  <c r="S36" i="22"/>
  <c r="C37" i="22"/>
  <c r="D37" i="22"/>
  <c r="E37" i="22"/>
  <c r="F37" i="22"/>
  <c r="G37" i="22"/>
  <c r="H37" i="22"/>
  <c r="I37" i="22"/>
  <c r="J37" i="22"/>
  <c r="K37" i="22"/>
  <c r="L37" i="22"/>
  <c r="M37" i="22"/>
  <c r="N37" i="22"/>
  <c r="O37" i="22"/>
  <c r="P37" i="22"/>
  <c r="Q37" i="22"/>
  <c r="S37" i="22"/>
  <c r="C38" i="22"/>
  <c r="D38" i="22"/>
  <c r="E38" i="22"/>
  <c r="F38" i="22"/>
  <c r="G38" i="22"/>
  <c r="H38" i="22"/>
  <c r="I38" i="22"/>
  <c r="J38" i="22"/>
  <c r="K38" i="22"/>
  <c r="L38" i="22"/>
  <c r="M38" i="22"/>
  <c r="N38" i="22"/>
  <c r="O38" i="22"/>
  <c r="P38" i="22"/>
  <c r="Q38" i="22"/>
  <c r="S38" i="22"/>
  <c r="C39" i="22"/>
  <c r="D39" i="22"/>
  <c r="E39" i="22"/>
  <c r="F39" i="22"/>
  <c r="G39" i="22"/>
  <c r="H39" i="22"/>
  <c r="I39" i="22"/>
  <c r="J39" i="22"/>
  <c r="K39" i="22"/>
  <c r="L39" i="22"/>
  <c r="M39" i="22"/>
  <c r="N39" i="22"/>
  <c r="O39" i="22"/>
  <c r="P39" i="22"/>
  <c r="Q39" i="22"/>
  <c r="S39" i="22"/>
  <c r="C40" i="22"/>
  <c r="D40" i="22"/>
  <c r="E40" i="22"/>
  <c r="F40" i="22"/>
  <c r="G40" i="22"/>
  <c r="H40" i="22"/>
  <c r="I40" i="22"/>
  <c r="J40" i="22"/>
  <c r="K40" i="22"/>
  <c r="L40" i="22"/>
  <c r="M40" i="22"/>
  <c r="N40" i="22"/>
  <c r="O40" i="22"/>
  <c r="P40" i="22"/>
  <c r="Q40" i="22"/>
  <c r="S40" i="22"/>
  <c r="C41" i="22"/>
  <c r="D41" i="22"/>
  <c r="E41" i="22"/>
  <c r="F41" i="22"/>
  <c r="G41" i="22"/>
  <c r="H41" i="22"/>
  <c r="I41" i="22"/>
  <c r="J41" i="22"/>
  <c r="K41" i="22"/>
  <c r="L41" i="22"/>
  <c r="M41" i="22"/>
  <c r="N41" i="22"/>
  <c r="O41" i="22"/>
  <c r="P41" i="22"/>
  <c r="Q41" i="22"/>
  <c r="S41" i="22"/>
  <c r="C42" i="22"/>
  <c r="D42" i="22"/>
  <c r="E42" i="22"/>
  <c r="F42" i="22"/>
  <c r="G42" i="22"/>
  <c r="H42" i="22"/>
  <c r="I42" i="22"/>
  <c r="J42" i="22"/>
  <c r="K42" i="22"/>
  <c r="L42" i="22"/>
  <c r="M42" i="22"/>
  <c r="N42" i="22"/>
  <c r="O42" i="22"/>
  <c r="P42" i="22"/>
  <c r="Q42" i="22"/>
  <c r="S42" i="22"/>
  <c r="C43" i="22"/>
  <c r="D43" i="22"/>
  <c r="E43" i="22"/>
  <c r="F43" i="22"/>
  <c r="G43" i="22"/>
  <c r="H43" i="22"/>
  <c r="I43" i="22"/>
  <c r="J43" i="22"/>
  <c r="K43" i="22"/>
  <c r="L43" i="22"/>
  <c r="M43" i="22"/>
  <c r="N43" i="22"/>
  <c r="O43" i="22"/>
  <c r="P43" i="22"/>
  <c r="Q43" i="22"/>
  <c r="S43" i="22"/>
  <c r="C44" i="22"/>
  <c r="D44" i="22"/>
  <c r="E44" i="22"/>
  <c r="F44" i="22"/>
  <c r="G44" i="22"/>
  <c r="H44" i="22"/>
  <c r="I44" i="22"/>
  <c r="J44" i="22"/>
  <c r="K44" i="22"/>
  <c r="L44" i="22"/>
  <c r="M44" i="22"/>
  <c r="N44" i="22"/>
  <c r="O44" i="22"/>
  <c r="P44" i="22"/>
  <c r="Q44" i="22"/>
  <c r="S44" i="22"/>
  <c r="C45" i="22"/>
  <c r="D45" i="22"/>
  <c r="E45" i="22"/>
  <c r="F45" i="22"/>
  <c r="G45" i="22"/>
  <c r="H45" i="22"/>
  <c r="I45" i="22"/>
  <c r="J45" i="22"/>
  <c r="K45" i="22"/>
  <c r="L45" i="22"/>
  <c r="M45" i="22"/>
  <c r="N45" i="22"/>
  <c r="O45" i="22"/>
  <c r="P45" i="22"/>
  <c r="Q45" i="22"/>
  <c r="S45" i="22"/>
  <c r="C46" i="22"/>
  <c r="D46" i="22"/>
  <c r="E46" i="22"/>
  <c r="F46" i="22"/>
  <c r="G46" i="22"/>
  <c r="H46" i="22"/>
  <c r="I46" i="22"/>
  <c r="J46" i="22"/>
  <c r="K46" i="22"/>
  <c r="L46" i="22"/>
  <c r="M46" i="22"/>
  <c r="N46" i="22"/>
  <c r="O46" i="22"/>
  <c r="P46" i="22"/>
  <c r="Q46" i="22"/>
  <c r="S46" i="22"/>
  <c r="C47" i="22"/>
  <c r="D47" i="22"/>
  <c r="E47" i="22"/>
  <c r="F47" i="22"/>
  <c r="G47" i="22"/>
  <c r="H47" i="22"/>
  <c r="I47" i="22"/>
  <c r="J47" i="22"/>
  <c r="K47" i="22"/>
  <c r="L47" i="22"/>
  <c r="M47" i="22"/>
  <c r="N47" i="22"/>
  <c r="O47" i="22"/>
  <c r="P47" i="22"/>
  <c r="Q47" i="22"/>
  <c r="S47" i="22"/>
  <c r="C48" i="22"/>
  <c r="D48" i="22"/>
  <c r="E48" i="22"/>
  <c r="F48" i="22"/>
  <c r="G48" i="22"/>
  <c r="H48" i="22"/>
  <c r="I48" i="22"/>
  <c r="J48" i="22"/>
  <c r="K48" i="22"/>
  <c r="L48" i="22"/>
  <c r="M48" i="22"/>
  <c r="N48" i="22"/>
  <c r="O48" i="22"/>
  <c r="P48" i="22"/>
  <c r="Q48" i="22"/>
  <c r="S48" i="22"/>
  <c r="C49" i="22"/>
  <c r="D49" i="22"/>
  <c r="E49" i="22"/>
  <c r="F49" i="22"/>
  <c r="G49" i="22"/>
  <c r="H49" i="22"/>
  <c r="I49" i="22"/>
  <c r="J49" i="22"/>
  <c r="K49" i="22"/>
  <c r="L49" i="22"/>
  <c r="M49" i="22"/>
  <c r="N49" i="22"/>
  <c r="O49" i="22"/>
  <c r="P49" i="22"/>
  <c r="Q49" i="22"/>
  <c r="S49" i="22"/>
  <c r="C50" i="22"/>
  <c r="D50" i="22"/>
  <c r="E50" i="22"/>
  <c r="F50" i="22"/>
  <c r="G50" i="22"/>
  <c r="H50" i="22"/>
  <c r="I50" i="22"/>
  <c r="J50" i="22"/>
  <c r="K50" i="22"/>
  <c r="L50" i="22"/>
  <c r="M50" i="22"/>
  <c r="N50" i="22"/>
  <c r="O50" i="22"/>
  <c r="P50" i="22"/>
  <c r="Q50" i="22"/>
  <c r="S50" i="22"/>
  <c r="C51" i="22"/>
  <c r="D51" i="22"/>
  <c r="E51" i="22"/>
  <c r="F51" i="22"/>
  <c r="G51" i="22"/>
  <c r="H51" i="22"/>
  <c r="I51" i="22"/>
  <c r="J51" i="22"/>
  <c r="K51" i="22"/>
  <c r="L51" i="22"/>
  <c r="M51" i="22"/>
  <c r="N51" i="22"/>
  <c r="O51" i="22"/>
  <c r="P51" i="22"/>
  <c r="Q51" i="22"/>
  <c r="S51" i="22"/>
  <c r="C52" i="22"/>
  <c r="D52" i="22"/>
  <c r="E52" i="22"/>
  <c r="F52" i="22"/>
  <c r="G52" i="22"/>
  <c r="H52" i="22"/>
  <c r="I52" i="22"/>
  <c r="J52" i="22"/>
  <c r="K52" i="22"/>
  <c r="L52" i="22"/>
  <c r="M52" i="22"/>
  <c r="N52" i="22"/>
  <c r="O52" i="22"/>
  <c r="P52" i="22"/>
  <c r="Q52" i="22"/>
  <c r="S52" i="22"/>
  <c r="C53" i="22"/>
  <c r="D53" i="22"/>
  <c r="E53" i="22"/>
  <c r="F53" i="22"/>
  <c r="G53" i="22"/>
  <c r="H53" i="22"/>
  <c r="I53" i="22"/>
  <c r="J53" i="22"/>
  <c r="K53" i="22"/>
  <c r="L53" i="22"/>
  <c r="M53" i="22"/>
  <c r="N53" i="22"/>
  <c r="O53" i="22"/>
  <c r="P53" i="22"/>
  <c r="Q53" i="22"/>
  <c r="S53" i="22"/>
  <c r="C54" i="22"/>
  <c r="D54" i="22"/>
  <c r="E54" i="22"/>
  <c r="F54" i="22"/>
  <c r="G54" i="22"/>
  <c r="H54" i="22"/>
  <c r="I54" i="22"/>
  <c r="J54" i="22"/>
  <c r="K54" i="22"/>
  <c r="L54" i="22"/>
  <c r="M54" i="22"/>
  <c r="N54" i="22"/>
  <c r="O54" i="22"/>
  <c r="P54" i="22"/>
  <c r="Q54" i="22"/>
  <c r="S54" i="22"/>
  <c r="C55" i="22"/>
  <c r="D55" i="22"/>
  <c r="E55" i="22"/>
  <c r="F55" i="22"/>
  <c r="G55" i="22"/>
  <c r="H55" i="22"/>
  <c r="I55" i="22"/>
  <c r="J55" i="22"/>
  <c r="K55" i="22"/>
  <c r="L55" i="22"/>
  <c r="M55" i="22"/>
  <c r="N55" i="22"/>
  <c r="O55" i="22"/>
  <c r="P55" i="22"/>
  <c r="Q55" i="22"/>
  <c r="S55" i="22"/>
  <c r="C56" i="22"/>
  <c r="D56" i="22"/>
  <c r="E56" i="22"/>
  <c r="F56" i="22"/>
  <c r="G56" i="22"/>
  <c r="H56" i="22"/>
  <c r="I56" i="22"/>
  <c r="J56" i="22"/>
  <c r="K56" i="22"/>
  <c r="L56" i="22"/>
  <c r="M56" i="22"/>
  <c r="N56" i="22"/>
  <c r="O56" i="22"/>
  <c r="P56" i="22"/>
  <c r="Q56" i="22"/>
  <c r="S56" i="22"/>
  <c r="C57" i="22"/>
  <c r="D57" i="22"/>
  <c r="E57" i="22"/>
  <c r="F57" i="22"/>
  <c r="G57" i="22"/>
  <c r="H57" i="22"/>
  <c r="I57" i="22"/>
  <c r="J57" i="22"/>
  <c r="K57" i="22"/>
  <c r="L57" i="22"/>
  <c r="M57" i="22"/>
  <c r="N57" i="22"/>
  <c r="O57" i="22"/>
  <c r="P57" i="22"/>
  <c r="Q57" i="22"/>
  <c r="S57" i="22"/>
  <c r="C58" i="22"/>
  <c r="D58" i="22"/>
  <c r="E58" i="22"/>
  <c r="F58" i="22"/>
  <c r="G58" i="22"/>
  <c r="H58" i="22"/>
  <c r="I58" i="22"/>
  <c r="J58" i="22"/>
  <c r="K58" i="22"/>
  <c r="L58" i="22"/>
  <c r="M58" i="22"/>
  <c r="N58" i="22"/>
  <c r="O58" i="22"/>
  <c r="P58" i="22"/>
  <c r="Q58" i="22"/>
  <c r="S58" i="22"/>
  <c r="T2" i="41"/>
  <c r="M10" i="41"/>
  <c r="M18" i="41"/>
  <c r="M17" i="41"/>
  <c r="M16" i="41"/>
  <c r="M15" i="41"/>
  <c r="M19" i="40"/>
  <c r="M21" i="40"/>
  <c r="M20" i="40"/>
  <c r="M17" i="40"/>
  <c r="M21" i="8"/>
  <c r="C59" i="22"/>
  <c r="D59" i="22"/>
  <c r="E59" i="22"/>
  <c r="F59" i="22"/>
  <c r="G59" i="22"/>
  <c r="H59" i="22"/>
  <c r="I59" i="22"/>
  <c r="J59" i="22"/>
  <c r="K59" i="22"/>
  <c r="L59" i="22"/>
  <c r="M59" i="22"/>
  <c r="N59" i="22"/>
  <c r="O59" i="22"/>
  <c r="P59" i="22"/>
  <c r="Q59" i="22"/>
  <c r="S59" i="22"/>
  <c r="C60" i="22"/>
  <c r="D60" i="22"/>
  <c r="E60" i="22"/>
  <c r="F60" i="22"/>
  <c r="G60" i="22"/>
  <c r="H60" i="22"/>
  <c r="I60" i="22"/>
  <c r="J60" i="22"/>
  <c r="K60" i="22"/>
  <c r="L60" i="22"/>
  <c r="M60" i="22"/>
  <c r="N60" i="22"/>
  <c r="O60" i="22"/>
  <c r="P60" i="22"/>
  <c r="Q60" i="22"/>
  <c r="S60" i="22"/>
  <c r="C61" i="22"/>
  <c r="D61" i="22"/>
  <c r="E61" i="22"/>
  <c r="F61" i="22"/>
  <c r="G61" i="22"/>
  <c r="H61" i="22"/>
  <c r="I61" i="22"/>
  <c r="J61" i="22"/>
  <c r="K61" i="22"/>
  <c r="L61" i="22"/>
  <c r="M61" i="22"/>
  <c r="N61" i="22"/>
  <c r="O61" i="22"/>
  <c r="P61" i="22"/>
  <c r="Q61" i="22"/>
  <c r="S61" i="22"/>
  <c r="C62" i="22"/>
  <c r="D62" i="22"/>
  <c r="E62" i="22"/>
  <c r="F62" i="22"/>
  <c r="G62" i="22"/>
  <c r="H62" i="22"/>
  <c r="I62" i="22"/>
  <c r="J62" i="22"/>
  <c r="K62" i="22"/>
  <c r="L62" i="22"/>
  <c r="M62" i="22"/>
  <c r="N62" i="22"/>
  <c r="O62" i="22"/>
  <c r="P62" i="22"/>
  <c r="Q62" i="22"/>
  <c r="S62" i="22"/>
  <c r="C63" i="22"/>
  <c r="D63" i="22"/>
  <c r="E63" i="22"/>
  <c r="F63" i="22"/>
  <c r="G63" i="22"/>
  <c r="H63" i="22"/>
  <c r="I63" i="22"/>
  <c r="J63" i="22"/>
  <c r="K63" i="22"/>
  <c r="L63" i="22"/>
  <c r="M63" i="22"/>
  <c r="N63" i="22"/>
  <c r="O63" i="22"/>
  <c r="P63" i="22"/>
  <c r="Q63" i="22"/>
  <c r="S63" i="22"/>
  <c r="C64" i="22"/>
  <c r="D64" i="22"/>
  <c r="E64" i="22"/>
  <c r="F64" i="22"/>
  <c r="G64" i="22"/>
  <c r="H64" i="22"/>
  <c r="I64" i="22"/>
  <c r="J64" i="22"/>
  <c r="K64" i="22"/>
  <c r="L64" i="22"/>
  <c r="M64" i="22"/>
  <c r="N64" i="22"/>
  <c r="O64" i="22"/>
  <c r="P64" i="22"/>
  <c r="Q64" i="22"/>
  <c r="S64" i="22"/>
  <c r="C65" i="22"/>
  <c r="D65" i="22"/>
  <c r="E65" i="22"/>
  <c r="F65" i="22"/>
  <c r="G65" i="22"/>
  <c r="H65" i="22"/>
  <c r="I65" i="22"/>
  <c r="J65" i="22"/>
  <c r="K65" i="22"/>
  <c r="L65" i="22"/>
  <c r="M65" i="22"/>
  <c r="N65" i="22"/>
  <c r="O65" i="22"/>
  <c r="P65" i="22"/>
  <c r="Q65" i="22"/>
  <c r="S65" i="22"/>
  <c r="C66" i="22"/>
  <c r="D66" i="22"/>
  <c r="E66" i="22"/>
  <c r="F66" i="22"/>
  <c r="G66" i="22"/>
  <c r="H66" i="22"/>
  <c r="I66" i="22"/>
  <c r="J66" i="22"/>
  <c r="K66" i="22"/>
  <c r="L66" i="22"/>
  <c r="M66" i="22"/>
  <c r="N66" i="22"/>
  <c r="O66" i="22"/>
  <c r="P66" i="22"/>
  <c r="Q66" i="22"/>
  <c r="S66" i="22"/>
  <c r="C67" i="22"/>
  <c r="D67" i="22"/>
  <c r="E67" i="22"/>
  <c r="F67" i="22"/>
  <c r="G67" i="22"/>
  <c r="H67" i="22"/>
  <c r="I67" i="22"/>
  <c r="J67" i="22"/>
  <c r="K67" i="22"/>
  <c r="L67" i="22"/>
  <c r="M67" i="22"/>
  <c r="N67" i="22"/>
  <c r="O67" i="22"/>
  <c r="P67" i="22"/>
  <c r="Q67" i="22"/>
  <c r="S67" i="22"/>
  <c r="C68" i="22"/>
  <c r="D68" i="22"/>
  <c r="E68" i="22"/>
  <c r="F68" i="22"/>
  <c r="G68" i="22"/>
  <c r="H68" i="22"/>
  <c r="I68" i="22"/>
  <c r="J68" i="22"/>
  <c r="K68" i="22"/>
  <c r="L68" i="22"/>
  <c r="M68" i="22"/>
  <c r="N68" i="22"/>
  <c r="O68" i="22"/>
  <c r="P68" i="22"/>
  <c r="Q68" i="22"/>
  <c r="S68" i="22"/>
  <c r="C69" i="22"/>
  <c r="D69" i="22"/>
  <c r="E69" i="22"/>
  <c r="F69" i="22"/>
  <c r="G69" i="22"/>
  <c r="H69" i="22"/>
  <c r="I69" i="22"/>
  <c r="J69" i="22"/>
  <c r="K69" i="22"/>
  <c r="L69" i="22"/>
  <c r="M69" i="22"/>
  <c r="N69" i="22"/>
  <c r="O69" i="22"/>
  <c r="P69" i="22"/>
  <c r="Q69" i="22"/>
  <c r="S69" i="22"/>
  <c r="C70" i="22"/>
  <c r="D70" i="22"/>
  <c r="E70" i="22"/>
  <c r="F70" i="22"/>
  <c r="G70" i="22"/>
  <c r="H70" i="22"/>
  <c r="I70" i="22"/>
  <c r="J70" i="22"/>
  <c r="K70" i="22"/>
  <c r="L70" i="22"/>
  <c r="M70" i="22"/>
  <c r="N70" i="22"/>
  <c r="O70" i="22"/>
  <c r="P70" i="22"/>
  <c r="Q70" i="22"/>
  <c r="S70" i="22"/>
  <c r="C71" i="22"/>
  <c r="D71" i="22"/>
  <c r="E71" i="22"/>
  <c r="F71" i="22"/>
  <c r="G71" i="22"/>
  <c r="H71" i="22"/>
  <c r="I71" i="22"/>
  <c r="J71" i="22"/>
  <c r="K71" i="22"/>
  <c r="L71" i="22"/>
  <c r="M71" i="22"/>
  <c r="N71" i="22"/>
  <c r="O71" i="22"/>
  <c r="P71" i="22"/>
  <c r="Q71" i="22"/>
  <c r="S71" i="22"/>
  <c r="C72" i="22"/>
  <c r="D72" i="22"/>
  <c r="E72" i="22"/>
  <c r="F72" i="22"/>
  <c r="G72" i="22"/>
  <c r="H72" i="22"/>
  <c r="I72" i="22"/>
  <c r="J72" i="22"/>
  <c r="K72" i="22"/>
  <c r="L72" i="22"/>
  <c r="M72" i="22"/>
  <c r="N72" i="22"/>
  <c r="O72" i="22"/>
  <c r="P72" i="22"/>
  <c r="Q72" i="22"/>
  <c r="S72" i="22"/>
  <c r="L16" i="40"/>
  <c r="L17" i="40"/>
  <c r="G482" i="4"/>
  <c r="L19" i="40"/>
  <c r="L21" i="40"/>
  <c r="K21" i="40"/>
  <c r="L20" i="40"/>
  <c r="K20" i="40"/>
  <c r="L13" i="41"/>
  <c r="L11" i="41"/>
  <c r="L15" i="41"/>
  <c r="L16" i="41"/>
  <c r="L17" i="41"/>
  <c r="L14" i="41"/>
  <c r="L18" i="41"/>
  <c r="L10" i="41"/>
  <c r="M455" i="4"/>
  <c r="M456" i="4"/>
  <c r="L21" i="8"/>
  <c r="K12" i="41"/>
  <c r="S2" i="8"/>
  <c r="K13" i="41"/>
  <c r="K15" i="41"/>
  <c r="K16" i="41"/>
  <c r="K17" i="41"/>
  <c r="K18" i="41"/>
  <c r="M429" i="4"/>
  <c r="M430" i="4"/>
  <c r="M431" i="4"/>
  <c r="M435" i="4"/>
  <c r="M439" i="4"/>
  <c r="M441" i="4"/>
  <c r="M442" i="4"/>
  <c r="M224" i="4"/>
  <c r="M448" i="4"/>
  <c r="M449" i="4"/>
  <c r="M450" i="4"/>
  <c r="M451" i="4"/>
  <c r="M460" i="4"/>
  <c r="M461" i="4"/>
  <c r="M463" i="4"/>
  <c r="M469" i="4"/>
  <c r="M470" i="4"/>
  <c r="M478" i="4"/>
  <c r="M479" i="4"/>
  <c r="M480" i="4"/>
  <c r="M481" i="4"/>
  <c r="M482" i="4"/>
  <c r="M484" i="4"/>
  <c r="M485" i="4"/>
  <c r="M487" i="4"/>
  <c r="M489" i="4"/>
  <c r="M492" i="4"/>
  <c r="M496" i="4"/>
  <c r="M499" i="4"/>
  <c r="M501" i="4"/>
  <c r="M502" i="4"/>
  <c r="M504" i="4"/>
  <c r="M505" i="4"/>
  <c r="M506" i="4"/>
  <c r="M507" i="4"/>
  <c r="M509" i="4"/>
  <c r="M510" i="4"/>
  <c r="M511" i="4"/>
  <c r="M514" i="4"/>
  <c r="M516" i="4"/>
  <c r="M518" i="4"/>
  <c r="M521" i="4"/>
  <c r="M522" i="4"/>
  <c r="M526" i="4"/>
  <c r="M527" i="4"/>
  <c r="M528" i="4"/>
  <c r="M529" i="4"/>
  <c r="M531" i="4"/>
  <c r="M533" i="4"/>
  <c r="M535" i="4"/>
  <c r="M536" i="4"/>
  <c r="M537" i="4"/>
  <c r="M538" i="4"/>
  <c r="M540" i="4"/>
  <c r="M541" i="4"/>
  <c r="M542" i="4"/>
  <c r="M543" i="4"/>
  <c r="M544" i="4"/>
  <c r="M546" i="4"/>
  <c r="M547" i="4"/>
  <c r="M550" i="4"/>
  <c r="M554" i="4"/>
  <c r="M555" i="4"/>
  <c r="M564" i="4"/>
  <c r="M566" i="4"/>
  <c r="M567" i="4"/>
  <c r="M568" i="4"/>
  <c r="M570" i="4"/>
  <c r="M572" i="4"/>
  <c r="M573" i="4"/>
  <c r="M575" i="4"/>
  <c r="M578" i="4"/>
  <c r="M579" i="4"/>
  <c r="M580" i="4"/>
  <c r="M581" i="4"/>
  <c r="M585" i="4"/>
  <c r="M587" i="4"/>
  <c r="M589" i="4"/>
  <c r="K14" i="41"/>
  <c r="K21" i="8"/>
  <c r="J19" i="40"/>
  <c r="J21" i="40"/>
  <c r="J20" i="40"/>
  <c r="J12" i="41"/>
  <c r="J16" i="41"/>
  <c r="J17" i="41"/>
  <c r="J14" i="41"/>
  <c r="J18" i="41"/>
  <c r="J15" i="41"/>
  <c r="T3" i="8"/>
  <c r="U3" i="8"/>
  <c r="T4" i="8"/>
  <c r="U4" i="8"/>
  <c r="T6" i="8"/>
  <c r="U6" i="8"/>
  <c r="T10" i="8"/>
  <c r="U10" i="8"/>
  <c r="T7" i="8"/>
  <c r="U7" i="8"/>
  <c r="T5" i="8"/>
  <c r="U5" i="8"/>
  <c r="T8" i="8"/>
  <c r="U8" i="8"/>
  <c r="T15" i="8"/>
  <c r="U15" i="8"/>
  <c r="T11" i="8"/>
  <c r="U11" i="8"/>
  <c r="T12" i="8"/>
  <c r="U12" i="8"/>
  <c r="T9" i="8"/>
  <c r="U9" i="8"/>
  <c r="T13" i="8"/>
  <c r="U13" i="8"/>
  <c r="T18" i="8"/>
  <c r="U18" i="8"/>
  <c r="T14" i="8"/>
  <c r="U14" i="8"/>
  <c r="T16" i="8"/>
  <c r="U16" i="8"/>
  <c r="T17" i="8"/>
  <c r="U17" i="8"/>
  <c r="T19" i="8"/>
  <c r="U19" i="8"/>
  <c r="T21" i="8"/>
  <c r="U21" i="8"/>
  <c r="T20" i="8"/>
  <c r="U20" i="8"/>
  <c r="J21" i="8"/>
  <c r="T2" i="8"/>
  <c r="U2" i="8"/>
  <c r="M369" i="4"/>
  <c r="T368" i="4"/>
  <c r="S368" i="4"/>
  <c r="R368" i="4"/>
  <c r="P368" i="4"/>
  <c r="O368" i="4"/>
  <c r="N368" i="4"/>
  <c r="G368" i="4"/>
  <c r="I21" i="8"/>
  <c r="I14" i="41"/>
  <c r="I17" i="41"/>
  <c r="I16" i="41"/>
  <c r="I18" i="41"/>
  <c r="I13" i="41"/>
  <c r="I15" i="41"/>
  <c r="I12" i="41"/>
  <c r="I15" i="40"/>
  <c r="U2" i="40"/>
  <c r="T2" i="40"/>
  <c r="U2" i="41"/>
  <c r="H2" i="22"/>
  <c r="H16" i="41"/>
  <c r="H15" i="41"/>
  <c r="H12" i="41"/>
  <c r="G304" i="4"/>
  <c r="H17" i="41"/>
  <c r="T300" i="4"/>
  <c r="S300" i="4"/>
  <c r="R300" i="4"/>
  <c r="P300" i="4"/>
  <c r="O300" i="4"/>
  <c r="N300" i="4"/>
  <c r="G300" i="4"/>
  <c r="H18" i="41"/>
  <c r="H14" i="41"/>
  <c r="T117" i="4"/>
  <c r="S117" i="4"/>
  <c r="R117" i="4"/>
  <c r="P117" i="4"/>
  <c r="O117" i="4"/>
  <c r="N117" i="4"/>
  <c r="G117" i="4"/>
  <c r="G18" i="41"/>
  <c r="G14" i="41"/>
  <c r="G7" i="41"/>
  <c r="G17" i="41"/>
  <c r="G16" i="41"/>
  <c r="S2" i="40"/>
  <c r="F13" i="41"/>
  <c r="F18" i="41"/>
  <c r="E18" i="41"/>
  <c r="M189" i="4"/>
  <c r="M195" i="4"/>
  <c r="S2" i="20"/>
  <c r="S2" i="22"/>
  <c r="E2" i="22"/>
  <c r="F2" i="22"/>
  <c r="G2" i="22"/>
  <c r="I2" i="22"/>
  <c r="J2" i="22"/>
  <c r="K2" i="22"/>
  <c r="L2" i="22"/>
  <c r="M2" i="22"/>
  <c r="N2" i="22"/>
  <c r="O2" i="22"/>
  <c r="P2" i="22"/>
  <c r="Q2" i="22"/>
  <c r="D2" i="22"/>
  <c r="C2" i="22"/>
  <c r="C14" i="41"/>
  <c r="R18" i="22" l="1"/>
  <c r="T18" i="22" s="1"/>
  <c r="R6" i="22"/>
  <c r="T6" i="22" s="1"/>
  <c r="R26" i="22"/>
  <c r="T26" i="22" s="1"/>
  <c r="R22" i="22"/>
  <c r="T22" i="22" s="1"/>
  <c r="R14" i="22"/>
  <c r="T14" i="22" s="1"/>
  <c r="R10" i="22"/>
  <c r="T10" i="22" s="1"/>
  <c r="R13" i="22"/>
  <c r="T13" i="22" s="1"/>
  <c r="R12" i="22"/>
  <c r="T12" i="22" s="1"/>
  <c r="R11" i="22"/>
  <c r="T11" i="22" s="1"/>
  <c r="R66" i="20"/>
  <c r="R9" i="22"/>
  <c r="T9" i="22" s="1"/>
  <c r="R8" i="22"/>
  <c r="T8" i="22" s="1"/>
  <c r="R7" i="22"/>
  <c r="T7" i="22" s="1"/>
  <c r="R5" i="22"/>
  <c r="T5" i="22" s="1"/>
  <c r="R57" i="20"/>
  <c r="R4" i="22"/>
  <c r="T4" i="22" s="1"/>
  <c r="R71" i="20"/>
  <c r="R68" i="20"/>
  <c r="R57" i="22"/>
  <c r="T57" i="22" s="1"/>
  <c r="R53" i="22"/>
  <c r="T53" i="22" s="1"/>
  <c r="R49" i="22"/>
  <c r="T49" i="22" s="1"/>
  <c r="R45" i="22"/>
  <c r="T45" i="22" s="1"/>
  <c r="R69" i="20"/>
  <c r="R63" i="20"/>
  <c r="R61" i="20"/>
  <c r="R58" i="22"/>
  <c r="T58" i="22" s="1"/>
  <c r="R56" i="22"/>
  <c r="T56" i="22" s="1"/>
  <c r="R55" i="22"/>
  <c r="T55" i="22" s="1"/>
  <c r="R54" i="22"/>
  <c r="T54" i="22" s="1"/>
  <c r="R52" i="22"/>
  <c r="T52" i="22" s="1"/>
  <c r="R51" i="22"/>
  <c r="T51" i="22" s="1"/>
  <c r="R50" i="22"/>
  <c r="T50" i="22" s="1"/>
  <c r="R48" i="22"/>
  <c r="T48" i="22" s="1"/>
  <c r="R47" i="22"/>
  <c r="T47" i="22" s="1"/>
  <c r="R46" i="22"/>
  <c r="T46" i="22" s="1"/>
  <c r="R44" i="22"/>
  <c r="T44" i="22" s="1"/>
  <c r="R43" i="22"/>
  <c r="T43" i="22" s="1"/>
  <c r="R42" i="22"/>
  <c r="T42" i="22" s="1"/>
  <c r="R41" i="22"/>
  <c r="T41" i="22" s="1"/>
  <c r="R40" i="22"/>
  <c r="T40" i="22" s="1"/>
  <c r="R39" i="22"/>
  <c r="T39" i="22" s="1"/>
  <c r="R38" i="22"/>
  <c r="T38" i="22" s="1"/>
  <c r="R37" i="22"/>
  <c r="T37" i="22" s="1"/>
  <c r="R36" i="22"/>
  <c r="T36" i="22" s="1"/>
  <c r="R35" i="22"/>
  <c r="T35" i="22" s="1"/>
  <c r="R34" i="22"/>
  <c r="T34" i="22" s="1"/>
  <c r="R33" i="22"/>
  <c r="T33" i="22" s="1"/>
  <c r="R32" i="22"/>
  <c r="T32" i="22" s="1"/>
  <c r="R31" i="22"/>
  <c r="T31" i="22" s="1"/>
  <c r="R30" i="22"/>
  <c r="T30" i="22" s="1"/>
  <c r="R29" i="22"/>
  <c r="T29" i="22" s="1"/>
  <c r="R28" i="22"/>
  <c r="T28" i="22" s="1"/>
  <c r="R27" i="22"/>
  <c r="T27" i="22" s="1"/>
  <c r="R3" i="22"/>
  <c r="T3" i="22" s="1"/>
  <c r="R70" i="20"/>
  <c r="R62" i="20"/>
  <c r="R25" i="22"/>
  <c r="T25" i="22" s="1"/>
  <c r="R24" i="22"/>
  <c r="T24" i="22" s="1"/>
  <c r="R23" i="22"/>
  <c r="T23" i="22" s="1"/>
  <c r="R21" i="22"/>
  <c r="T21" i="22" s="1"/>
  <c r="R20" i="22"/>
  <c r="T20" i="22" s="1"/>
  <c r="R19" i="22"/>
  <c r="T19" i="22" s="1"/>
  <c r="R67" i="20"/>
  <c r="R64" i="20"/>
  <c r="R60" i="20"/>
  <c r="R17" i="22"/>
  <c r="T17" i="22" s="1"/>
  <c r="R16" i="22"/>
  <c r="T16" i="22" s="1"/>
  <c r="R15" i="22"/>
  <c r="T15" i="22" s="1"/>
  <c r="R65" i="20"/>
  <c r="R59" i="20"/>
  <c r="R61" i="22"/>
  <c r="T61" i="22" s="1"/>
  <c r="R71" i="22"/>
  <c r="T71" i="22" s="1"/>
  <c r="R69" i="22"/>
  <c r="T69" i="22" s="1"/>
  <c r="R65" i="22"/>
  <c r="T65" i="22" s="1"/>
  <c r="R70" i="22"/>
  <c r="T70" i="22" s="1"/>
  <c r="R66" i="22"/>
  <c r="T66" i="22" s="1"/>
  <c r="R64" i="22"/>
  <c r="T64" i="22" s="1"/>
  <c r="R60" i="22"/>
  <c r="T60" i="22" s="1"/>
  <c r="R67" i="22"/>
  <c r="T67" i="22" s="1"/>
  <c r="R63" i="22"/>
  <c r="T63" i="22" s="1"/>
  <c r="R59" i="22"/>
  <c r="T59" i="22" s="1"/>
  <c r="R72" i="22"/>
  <c r="T72" i="22" s="1"/>
  <c r="R68" i="22"/>
  <c r="T68" i="22" s="1"/>
  <c r="R62" i="22"/>
  <c r="T62" i="22" s="1"/>
  <c r="O7" i="40"/>
  <c r="P7" i="40"/>
  <c r="Q7" i="40"/>
  <c r="O13" i="40"/>
  <c r="P13" i="40"/>
  <c r="Q13" i="40"/>
  <c r="J15" i="40"/>
  <c r="O15" i="40"/>
  <c r="P15" i="40"/>
  <c r="Q15" i="40"/>
  <c r="O11" i="40"/>
  <c r="P11" i="40"/>
  <c r="Q11" i="40"/>
  <c r="O17" i="40"/>
  <c r="P17" i="40"/>
  <c r="Q17" i="40"/>
  <c r="O8" i="40"/>
  <c r="P8" i="40"/>
  <c r="Q8" i="40"/>
  <c r="O4" i="40"/>
  <c r="P4" i="40"/>
  <c r="Q4" i="40"/>
  <c r="O12" i="40"/>
  <c r="P12" i="40"/>
  <c r="Q12" i="40"/>
  <c r="O3" i="40"/>
  <c r="P3" i="40"/>
  <c r="Q3" i="40"/>
  <c r="O20" i="40"/>
  <c r="P20" i="40"/>
  <c r="Q20" i="40"/>
  <c r="O16" i="40"/>
  <c r="P16" i="40"/>
  <c r="Q16" i="40"/>
  <c r="D18" i="40"/>
  <c r="O18" i="40"/>
  <c r="P18" i="40"/>
  <c r="Q18" i="40"/>
  <c r="O6" i="40"/>
  <c r="P6" i="40"/>
  <c r="Q6" i="40"/>
  <c r="O2" i="40"/>
  <c r="P2" i="40"/>
  <c r="Q2" i="40"/>
  <c r="O9" i="40"/>
  <c r="P9" i="40"/>
  <c r="Q9" i="40"/>
  <c r="O14" i="40"/>
  <c r="P14" i="40"/>
  <c r="Q14" i="40"/>
  <c r="O5" i="40"/>
  <c r="P5" i="40"/>
  <c r="Q5" i="40"/>
  <c r="O10" i="40"/>
  <c r="P10" i="40"/>
  <c r="Q10" i="40"/>
  <c r="O19" i="40"/>
  <c r="P19" i="40"/>
  <c r="Q19" i="40"/>
  <c r="O2" i="20"/>
  <c r="P2" i="20"/>
  <c r="Q2" i="20"/>
  <c r="O5" i="41"/>
  <c r="P5" i="41"/>
  <c r="Q5" i="41"/>
  <c r="O8" i="41"/>
  <c r="P8" i="41"/>
  <c r="Q8" i="41"/>
  <c r="O4" i="41"/>
  <c r="P4" i="41"/>
  <c r="Q4" i="41"/>
  <c r="O2" i="41"/>
  <c r="P2" i="41"/>
  <c r="Q2" i="41"/>
  <c r="D16" i="41"/>
  <c r="F16" i="41"/>
  <c r="O16" i="41"/>
  <c r="P16" i="41"/>
  <c r="Q16" i="41"/>
  <c r="O6" i="41"/>
  <c r="P6" i="41"/>
  <c r="Q6" i="41"/>
  <c r="O10" i="41"/>
  <c r="P10" i="41"/>
  <c r="Q10" i="41"/>
  <c r="O7" i="41"/>
  <c r="P7" i="41"/>
  <c r="Q7" i="41"/>
  <c r="O18" i="41"/>
  <c r="P18" i="41"/>
  <c r="Q18" i="41"/>
  <c r="O15" i="41"/>
  <c r="P15" i="41"/>
  <c r="Q15" i="41"/>
  <c r="O13" i="41"/>
  <c r="P13" i="41"/>
  <c r="Q13" i="41"/>
  <c r="O9" i="41"/>
  <c r="P9" i="41"/>
  <c r="Q9" i="41"/>
  <c r="O11" i="41"/>
  <c r="P11" i="41"/>
  <c r="Q11" i="41"/>
  <c r="C17" i="41"/>
  <c r="O17" i="41"/>
  <c r="P17" i="41"/>
  <c r="Q17" i="41"/>
  <c r="O12" i="41"/>
  <c r="P12" i="41"/>
  <c r="Q12" i="41"/>
  <c r="C3" i="41"/>
  <c r="O3" i="41"/>
  <c r="P3" i="41"/>
  <c r="Q3" i="41"/>
  <c r="O14" i="41"/>
  <c r="P14" i="41"/>
  <c r="Q14" i="41"/>
  <c r="O15" i="8" l="1"/>
  <c r="P15" i="8"/>
  <c r="Q15" i="8"/>
  <c r="O6" i="8"/>
  <c r="P6" i="8"/>
  <c r="Q6" i="8"/>
  <c r="O2" i="8"/>
  <c r="P2" i="8"/>
  <c r="Q2" i="8"/>
  <c r="O10" i="8"/>
  <c r="P10" i="8"/>
  <c r="Q10" i="8"/>
  <c r="O7" i="8"/>
  <c r="P7" i="8"/>
  <c r="Q7" i="8"/>
  <c r="O8" i="8"/>
  <c r="P8" i="8"/>
  <c r="Q8" i="8"/>
  <c r="O16" i="8"/>
  <c r="P16" i="8"/>
  <c r="Q16" i="8"/>
  <c r="O12" i="8"/>
  <c r="P12" i="8"/>
  <c r="Q12" i="8"/>
  <c r="O5" i="8"/>
  <c r="P5" i="8"/>
  <c r="Q5" i="8"/>
  <c r="O13" i="8"/>
  <c r="P13" i="8"/>
  <c r="Q13" i="8"/>
  <c r="O3" i="8"/>
  <c r="P3" i="8"/>
  <c r="Q3" i="8"/>
  <c r="O11" i="8"/>
  <c r="P11" i="8"/>
  <c r="Q11" i="8"/>
  <c r="O21" i="8"/>
  <c r="P21" i="8"/>
  <c r="Q21" i="8"/>
  <c r="O17" i="8"/>
  <c r="P17" i="8"/>
  <c r="Q17" i="8"/>
  <c r="O18" i="8"/>
  <c r="P18" i="8"/>
  <c r="Q18" i="8"/>
  <c r="O20" i="8"/>
  <c r="P20" i="8"/>
  <c r="Q20" i="8"/>
  <c r="O9" i="8"/>
  <c r="P9" i="8"/>
  <c r="Q9" i="8"/>
  <c r="O19" i="8"/>
  <c r="P19" i="8"/>
  <c r="Q19" i="8"/>
  <c r="C14" i="8"/>
  <c r="D14" i="8"/>
  <c r="O14" i="8"/>
  <c r="P14" i="8"/>
  <c r="Q14" i="8"/>
  <c r="C61" i="31" l="1"/>
  <c r="D61" i="31"/>
  <c r="E61" i="31"/>
  <c r="F61" i="31"/>
  <c r="G61" i="31"/>
  <c r="H61" i="31"/>
  <c r="I61" i="31"/>
  <c r="J61" i="31"/>
  <c r="K61" i="31"/>
  <c r="L61" i="31"/>
  <c r="M61" i="31"/>
  <c r="N61" i="31"/>
  <c r="O61" i="31"/>
  <c r="P61" i="31"/>
  <c r="Q61" i="31"/>
  <c r="C62" i="31"/>
  <c r="D62" i="31"/>
  <c r="E62" i="31"/>
  <c r="F62" i="31"/>
  <c r="G62" i="31"/>
  <c r="H62" i="31"/>
  <c r="I62" i="31"/>
  <c r="J62" i="31"/>
  <c r="K62" i="31"/>
  <c r="L62" i="31"/>
  <c r="M62" i="31"/>
  <c r="N62" i="31"/>
  <c r="O62" i="31"/>
  <c r="P62" i="31"/>
  <c r="Q62" i="31"/>
  <c r="C63" i="31"/>
  <c r="D63" i="31"/>
  <c r="E63" i="31"/>
  <c r="F63" i="31"/>
  <c r="G63" i="31"/>
  <c r="H63" i="31"/>
  <c r="I63" i="31"/>
  <c r="J63" i="31"/>
  <c r="K63" i="31"/>
  <c r="L63" i="31"/>
  <c r="M63" i="31"/>
  <c r="N63" i="31"/>
  <c r="O63" i="31"/>
  <c r="P63" i="31"/>
  <c r="Q63" i="31"/>
  <c r="C64" i="31"/>
  <c r="D64" i="31"/>
  <c r="E64" i="31"/>
  <c r="F64" i="31"/>
  <c r="G64" i="31"/>
  <c r="H64" i="31"/>
  <c r="I64" i="31"/>
  <c r="J64" i="31"/>
  <c r="K64" i="31"/>
  <c r="L64" i="31"/>
  <c r="M64" i="31"/>
  <c r="N64" i="31"/>
  <c r="O64" i="31"/>
  <c r="P64" i="31"/>
  <c r="Q64" i="31"/>
  <c r="C65" i="31"/>
  <c r="D65" i="31"/>
  <c r="E65" i="31"/>
  <c r="F65" i="31"/>
  <c r="G65" i="31"/>
  <c r="H65" i="31"/>
  <c r="I65" i="31"/>
  <c r="J65" i="31"/>
  <c r="K65" i="31"/>
  <c r="L65" i="31"/>
  <c r="M65" i="31"/>
  <c r="N65" i="31"/>
  <c r="O65" i="31"/>
  <c r="P65" i="31"/>
  <c r="Q65" i="31"/>
  <c r="C66" i="31"/>
  <c r="D66" i="31"/>
  <c r="E66" i="31"/>
  <c r="F66" i="31"/>
  <c r="G66" i="31"/>
  <c r="H66" i="31"/>
  <c r="I66" i="31"/>
  <c r="J66" i="31"/>
  <c r="K66" i="31"/>
  <c r="L66" i="31"/>
  <c r="M66" i="31"/>
  <c r="N66" i="31"/>
  <c r="O66" i="31"/>
  <c r="P66" i="31"/>
  <c r="Q66" i="31"/>
  <c r="C67" i="31"/>
  <c r="D67" i="31"/>
  <c r="E67" i="31"/>
  <c r="F67" i="31"/>
  <c r="G67" i="31"/>
  <c r="H67" i="31"/>
  <c r="I67" i="31"/>
  <c r="J67" i="31"/>
  <c r="K67" i="31"/>
  <c r="L67" i="31"/>
  <c r="M67" i="31"/>
  <c r="N67" i="31"/>
  <c r="O67" i="31"/>
  <c r="P67" i="31"/>
  <c r="Q67" i="31"/>
  <c r="C68" i="31"/>
  <c r="D68" i="31"/>
  <c r="E68" i="31"/>
  <c r="F68" i="31"/>
  <c r="G68" i="31"/>
  <c r="H68" i="31"/>
  <c r="I68" i="31"/>
  <c r="J68" i="31"/>
  <c r="K68" i="31"/>
  <c r="L68" i="31"/>
  <c r="M68" i="31"/>
  <c r="N68" i="31"/>
  <c r="O68" i="31"/>
  <c r="P68" i="31"/>
  <c r="Q68" i="31"/>
  <c r="C69" i="31"/>
  <c r="D69" i="31"/>
  <c r="E69" i="31"/>
  <c r="F69" i="31"/>
  <c r="G69" i="31"/>
  <c r="H69" i="31"/>
  <c r="I69" i="31"/>
  <c r="J69" i="31"/>
  <c r="K69" i="31"/>
  <c r="L69" i="31"/>
  <c r="M69" i="31"/>
  <c r="N69" i="31"/>
  <c r="O69" i="31"/>
  <c r="P69" i="31"/>
  <c r="Q69" i="31"/>
  <c r="C70" i="31"/>
  <c r="D70" i="31"/>
  <c r="E70" i="31"/>
  <c r="F70" i="31"/>
  <c r="G70" i="31"/>
  <c r="H70" i="31"/>
  <c r="I70" i="31"/>
  <c r="J70" i="31"/>
  <c r="K70" i="31"/>
  <c r="L70" i="31"/>
  <c r="M70" i="31"/>
  <c r="N70" i="31"/>
  <c r="O70" i="31"/>
  <c r="P70" i="31"/>
  <c r="Q70" i="31"/>
  <c r="R62" i="31" l="1"/>
  <c r="R65" i="31"/>
  <c r="R67" i="31"/>
  <c r="R70" i="31"/>
  <c r="R68" i="31"/>
  <c r="R69" i="31"/>
  <c r="R61" i="31"/>
  <c r="R63" i="31"/>
  <c r="R64" i="31"/>
  <c r="R66" i="31"/>
  <c r="O4" i="8" l="1"/>
  <c r="P4" i="8"/>
  <c r="Q4" i="8"/>
  <c r="O21" i="40"/>
  <c r="P21" i="40"/>
  <c r="Q21" i="40"/>
  <c r="N40" i="4"/>
  <c r="O40" i="4"/>
  <c r="P40" i="4"/>
  <c r="R40" i="4"/>
  <c r="T40" i="4"/>
  <c r="M49" i="4"/>
  <c r="R49" i="4"/>
  <c r="T49" i="4"/>
  <c r="N5" i="4"/>
  <c r="O5" i="4"/>
  <c r="P5" i="4"/>
  <c r="R5" i="4"/>
  <c r="T5" i="4"/>
  <c r="P6" i="4"/>
  <c r="T6" i="4"/>
  <c r="R39" i="4"/>
  <c r="T39" i="4"/>
  <c r="P32" i="4"/>
  <c r="T32" i="4"/>
  <c r="P45" i="4"/>
  <c r="O45" i="4"/>
  <c r="R45" i="4"/>
  <c r="T45" i="4"/>
  <c r="P52" i="4"/>
  <c r="R52" i="4"/>
  <c r="T52" i="4"/>
  <c r="N15" i="4"/>
  <c r="O15" i="4"/>
  <c r="P15" i="4"/>
  <c r="T15" i="4"/>
  <c r="T20" i="4"/>
  <c r="M54" i="4"/>
  <c r="N54" i="4" s="1"/>
  <c r="R54" i="4"/>
  <c r="T54" i="4"/>
  <c r="P16" i="4"/>
  <c r="T16" i="4"/>
  <c r="T24" i="4"/>
  <c r="P30" i="4"/>
  <c r="R30" i="4"/>
  <c r="T30" i="4"/>
  <c r="P263" i="4"/>
  <c r="N263" i="4"/>
  <c r="O263" i="4"/>
  <c r="R263" i="4"/>
  <c r="T263" i="4"/>
  <c r="P35" i="4"/>
  <c r="T35" i="4"/>
  <c r="M25" i="4"/>
  <c r="P25" i="4" s="1"/>
  <c r="T25" i="4"/>
  <c r="T2" i="4"/>
  <c r="N43" i="4"/>
  <c r="O43" i="4"/>
  <c r="P43" i="4"/>
  <c r="R43" i="4"/>
  <c r="T43" i="4"/>
  <c r="P41" i="4"/>
  <c r="T41" i="4"/>
  <c r="T3" i="4"/>
  <c r="P28" i="4"/>
  <c r="T28" i="4"/>
  <c r="P29" i="4"/>
  <c r="N29" i="4"/>
  <c r="O29" i="4"/>
  <c r="T29" i="4"/>
  <c r="M18" i="4"/>
  <c r="P18" i="4" s="1"/>
  <c r="R18" i="4"/>
  <c r="T18" i="4"/>
  <c r="M22" i="4"/>
  <c r="N22" i="4" s="1"/>
  <c r="T22" i="4"/>
  <c r="M27" i="4"/>
  <c r="T27" i="4"/>
  <c r="M11" i="4"/>
  <c r="N11" i="4" s="1"/>
  <c r="R11" i="4"/>
  <c r="T11" i="4"/>
  <c r="P9" i="4"/>
  <c r="R9" i="4"/>
  <c r="T9" i="4"/>
  <c r="R47" i="4"/>
  <c r="T47" i="4"/>
  <c r="P13" i="4"/>
  <c r="T13" i="4"/>
  <c r="M42" i="4"/>
  <c r="T42" i="4"/>
  <c r="P8" i="4"/>
  <c r="R8" i="4"/>
  <c r="T8" i="4"/>
  <c r="N4" i="4"/>
  <c r="O4" i="4"/>
  <c r="P4" i="4"/>
  <c r="T4" i="4"/>
  <c r="M31" i="4"/>
  <c r="R31" i="4"/>
  <c r="T31" i="4"/>
  <c r="M12" i="4"/>
  <c r="O12" i="4" s="1"/>
  <c r="T12" i="4"/>
  <c r="P48" i="4"/>
  <c r="R48" i="4"/>
  <c r="T48" i="4"/>
  <c r="M36" i="4"/>
  <c r="R36" i="4"/>
  <c r="T36" i="4"/>
  <c r="P34" i="4"/>
  <c r="R34" i="4"/>
  <c r="T34" i="4"/>
  <c r="M17" i="4"/>
  <c r="R17" i="4"/>
  <c r="T17" i="4"/>
  <c r="P51" i="4"/>
  <c r="T51" i="4"/>
  <c r="M55" i="4"/>
  <c r="O55" i="4" s="1"/>
  <c r="R55" i="4"/>
  <c r="T55" i="4"/>
  <c r="T21" i="4"/>
  <c r="M37" i="4"/>
  <c r="O37" i="4" s="1"/>
  <c r="R37" i="4"/>
  <c r="T37" i="4"/>
  <c r="M38" i="4"/>
  <c r="P38" i="4" s="1"/>
  <c r="R38" i="4"/>
  <c r="T38" i="4"/>
  <c r="M53" i="4"/>
  <c r="R53" i="4"/>
  <c r="T53" i="4"/>
  <c r="P33" i="4"/>
  <c r="R33" i="4"/>
  <c r="S33" i="4"/>
  <c r="T33" i="4"/>
  <c r="T26" i="4"/>
  <c r="M10" i="4"/>
  <c r="P10" i="4" s="1"/>
  <c r="T10" i="4"/>
  <c r="M23" i="4"/>
  <c r="N23" i="4" s="1"/>
  <c r="T23" i="4"/>
  <c r="M19" i="4"/>
  <c r="T19" i="4"/>
  <c r="N44" i="4"/>
  <c r="O44" i="4"/>
  <c r="P44" i="4"/>
  <c r="T44" i="4"/>
  <c r="M7" i="4"/>
  <c r="P7" i="4" s="1"/>
  <c r="R7" i="4"/>
  <c r="T7" i="4"/>
  <c r="M14" i="4"/>
  <c r="R14" i="4"/>
  <c r="T14" i="4"/>
  <c r="P95" i="4"/>
  <c r="R95" i="4"/>
  <c r="T95" i="4"/>
  <c r="P94" i="4"/>
  <c r="R94" i="4"/>
  <c r="T94" i="4"/>
  <c r="O75" i="4"/>
  <c r="R75" i="4"/>
  <c r="T75" i="4"/>
  <c r="R59" i="4"/>
  <c r="T59" i="4"/>
  <c r="M61" i="4"/>
  <c r="N61" i="4" s="1"/>
  <c r="R61" i="4"/>
  <c r="T61" i="4"/>
  <c r="M102" i="4"/>
  <c r="P102" i="4" s="1"/>
  <c r="T102" i="4"/>
  <c r="M78" i="4"/>
  <c r="P78" i="4" s="1"/>
  <c r="T78" i="4"/>
  <c r="M100" i="4"/>
  <c r="R100" i="4"/>
  <c r="T100" i="4"/>
  <c r="N98" i="4"/>
  <c r="O98" i="4"/>
  <c r="P98" i="4"/>
  <c r="R98" i="4"/>
  <c r="T98" i="4"/>
  <c r="P79" i="4"/>
  <c r="R79" i="4"/>
  <c r="T79" i="4"/>
  <c r="R58" i="4"/>
  <c r="T58" i="4"/>
  <c r="P96" i="4"/>
  <c r="R96" i="4"/>
  <c r="T96" i="4"/>
  <c r="N107" i="4"/>
  <c r="O107" i="4"/>
  <c r="P107" i="4"/>
  <c r="R107" i="4"/>
  <c r="T107" i="4"/>
  <c r="R105" i="4"/>
  <c r="T105" i="4"/>
  <c r="O101" i="4"/>
  <c r="R101" i="4"/>
  <c r="T101" i="4"/>
  <c r="M68" i="4"/>
  <c r="P68" i="4" s="1"/>
  <c r="R68" i="4"/>
  <c r="T68" i="4"/>
  <c r="P87" i="4"/>
  <c r="N87" i="4"/>
  <c r="O87" i="4"/>
  <c r="R87" i="4"/>
  <c r="T87" i="4"/>
  <c r="M67" i="4"/>
  <c r="P67" i="4" s="1"/>
  <c r="T67" i="4"/>
  <c r="M89" i="4"/>
  <c r="N89" i="4" s="1"/>
  <c r="T89" i="4"/>
  <c r="M83" i="4"/>
  <c r="T83" i="4"/>
  <c r="N81" i="4"/>
  <c r="T81" i="4"/>
  <c r="M69" i="4"/>
  <c r="P69" i="4" s="1"/>
  <c r="R69" i="4"/>
  <c r="T69" i="4"/>
  <c r="N73" i="4"/>
  <c r="R73" i="4"/>
  <c r="T73" i="4"/>
  <c r="P63" i="4"/>
  <c r="R63" i="4"/>
  <c r="T63" i="4"/>
  <c r="N103" i="4"/>
  <c r="R103" i="4"/>
  <c r="T103" i="4"/>
  <c r="P62" i="4"/>
  <c r="R62" i="4"/>
  <c r="T62" i="4"/>
  <c r="P109" i="4"/>
  <c r="N109" i="4"/>
  <c r="O109" i="4"/>
  <c r="R109" i="4"/>
  <c r="T109" i="4"/>
  <c r="M93" i="4"/>
  <c r="P93" i="4" s="1"/>
  <c r="T93" i="4"/>
  <c r="M50" i="4"/>
  <c r="N50" i="4" s="1"/>
  <c r="R50" i="4"/>
  <c r="T50" i="4"/>
  <c r="R82" i="4"/>
  <c r="T82" i="4"/>
  <c r="O70" i="4"/>
  <c r="N70" i="4"/>
  <c r="R70" i="4"/>
  <c r="T70" i="4"/>
  <c r="R77" i="4"/>
  <c r="T77" i="4"/>
  <c r="O60" i="4"/>
  <c r="R60" i="4"/>
  <c r="T60" i="4"/>
  <c r="P80" i="4"/>
  <c r="R80" i="4"/>
  <c r="T80" i="4"/>
  <c r="O97" i="4"/>
  <c r="R97" i="4"/>
  <c r="T97" i="4"/>
  <c r="R85" i="4"/>
  <c r="T85" i="4"/>
  <c r="M92" i="4"/>
  <c r="P92" i="4" s="1"/>
  <c r="R92" i="4"/>
  <c r="T92" i="4"/>
  <c r="P72" i="4"/>
  <c r="R72" i="4"/>
  <c r="T72" i="4"/>
  <c r="O66" i="4"/>
  <c r="N66" i="4"/>
  <c r="R66" i="4"/>
  <c r="T66" i="4"/>
  <c r="P88" i="4"/>
  <c r="R88" i="4"/>
  <c r="T88" i="4"/>
  <c r="R86" i="4"/>
  <c r="T86" i="4"/>
  <c r="M76" i="4"/>
  <c r="P76" i="4" s="1"/>
  <c r="T76" i="4"/>
  <c r="N57" i="4"/>
  <c r="O57" i="4"/>
  <c r="P57" i="4"/>
  <c r="R57" i="4"/>
  <c r="T57" i="4"/>
  <c r="M84" i="4"/>
  <c r="P84" i="4" s="1"/>
  <c r="R84" i="4"/>
  <c r="T84" i="4"/>
  <c r="N90" i="4"/>
  <c r="O90" i="4"/>
  <c r="T90" i="4"/>
  <c r="M275" i="4"/>
  <c r="P275" i="4" s="1"/>
  <c r="T275" i="4"/>
  <c r="O91" i="4"/>
  <c r="N91" i="4"/>
  <c r="P91" i="4"/>
  <c r="R91" i="4"/>
  <c r="T91" i="4"/>
  <c r="P56" i="4"/>
  <c r="R56" i="4"/>
  <c r="T56" i="4"/>
  <c r="R64" i="4"/>
  <c r="T64" i="4"/>
  <c r="P108" i="4"/>
  <c r="R108" i="4"/>
  <c r="T108" i="4"/>
  <c r="M99" i="4"/>
  <c r="O99" i="4" s="1"/>
  <c r="T99" i="4"/>
  <c r="P71" i="4"/>
  <c r="R71" i="4"/>
  <c r="T71" i="4"/>
  <c r="N74" i="4"/>
  <c r="O74" i="4"/>
  <c r="R74" i="4"/>
  <c r="T74" i="4"/>
  <c r="M106" i="4"/>
  <c r="P106" i="4" s="1"/>
  <c r="R106" i="4"/>
  <c r="T106" i="4"/>
  <c r="M148" i="4"/>
  <c r="O148" i="4" s="1"/>
  <c r="R148" i="4"/>
  <c r="T148" i="4"/>
  <c r="P131" i="4"/>
  <c r="T131" i="4"/>
  <c r="O184" i="4"/>
  <c r="T184" i="4"/>
  <c r="M149" i="4"/>
  <c r="P149" i="4" s="1"/>
  <c r="T149" i="4"/>
  <c r="P202" i="4"/>
  <c r="R202" i="4"/>
  <c r="T202" i="4"/>
  <c r="P201" i="4"/>
  <c r="R201" i="4"/>
  <c r="T201" i="4"/>
  <c r="N142" i="4"/>
  <c r="R142" i="4"/>
  <c r="T142" i="4"/>
  <c r="P195" i="4"/>
  <c r="T195" i="4"/>
  <c r="R141" i="4"/>
  <c r="T141" i="4"/>
  <c r="M194" i="4"/>
  <c r="P194" i="4" s="1"/>
  <c r="T194" i="4"/>
  <c r="M137" i="4"/>
  <c r="N137" i="4" s="1"/>
  <c r="T137" i="4"/>
  <c r="P190" i="4"/>
  <c r="R190" i="4"/>
  <c r="T190" i="4"/>
  <c r="R189" i="4"/>
  <c r="T189" i="4"/>
  <c r="M136" i="4"/>
  <c r="P136" i="4" s="1"/>
  <c r="R136" i="4"/>
  <c r="T136" i="4"/>
  <c r="N197" i="4"/>
  <c r="O197" i="4"/>
  <c r="P197" i="4"/>
  <c r="T197" i="4"/>
  <c r="P144" i="4"/>
  <c r="T144" i="4"/>
  <c r="R181" i="4"/>
  <c r="T181" i="4"/>
  <c r="P128" i="4"/>
  <c r="T128" i="4"/>
  <c r="M206" i="4"/>
  <c r="P206" i="4" s="1"/>
  <c r="R206" i="4"/>
  <c r="T206" i="4"/>
  <c r="N153" i="4"/>
  <c r="O153" i="4"/>
  <c r="P153" i="4"/>
  <c r="R153" i="4"/>
  <c r="T153" i="4"/>
  <c r="M119" i="4"/>
  <c r="O119" i="4" s="1"/>
  <c r="T119" i="4"/>
  <c r="N196" i="4"/>
  <c r="T196" i="4"/>
  <c r="M143" i="4"/>
  <c r="N143" i="4" s="1"/>
  <c r="T143" i="4"/>
  <c r="R180" i="4"/>
  <c r="T180" i="4"/>
  <c r="M127" i="4"/>
  <c r="N127" i="4" s="1"/>
  <c r="R127" i="4"/>
  <c r="T127" i="4"/>
  <c r="M216" i="4"/>
  <c r="T216" i="4"/>
  <c r="N163" i="4"/>
  <c r="O163" i="4"/>
  <c r="P163" i="4"/>
  <c r="T163" i="4"/>
  <c r="N215" i="4"/>
  <c r="P215" i="4"/>
  <c r="T215" i="4"/>
  <c r="N162" i="4"/>
  <c r="P162" i="4"/>
  <c r="T162" i="4"/>
  <c r="M204" i="4"/>
  <c r="N204" i="4" s="1"/>
  <c r="R204" i="4"/>
  <c r="T204" i="4"/>
  <c r="M151" i="4"/>
  <c r="N151" i="4" s="1"/>
  <c r="R151" i="4"/>
  <c r="T151" i="4"/>
  <c r="N210" i="4"/>
  <c r="O210" i="4"/>
  <c r="P210" i="4"/>
  <c r="T210" i="4"/>
  <c r="M157" i="4"/>
  <c r="O157" i="4" s="1"/>
  <c r="T157" i="4"/>
  <c r="O168" i="4"/>
  <c r="R168" i="4"/>
  <c r="T168" i="4"/>
  <c r="M115" i="4"/>
  <c r="O115" i="4" s="1"/>
  <c r="T115" i="4"/>
  <c r="M177" i="4"/>
  <c r="P177" i="4" s="1"/>
  <c r="T177" i="4"/>
  <c r="P174" i="4"/>
  <c r="R174" i="4"/>
  <c r="T174" i="4"/>
  <c r="R122" i="4"/>
  <c r="T122" i="4"/>
  <c r="O186" i="4"/>
  <c r="T186" i="4"/>
  <c r="P133" i="4"/>
  <c r="T133" i="4"/>
  <c r="M188" i="4"/>
  <c r="N188" i="4" s="1"/>
  <c r="T188" i="4"/>
  <c r="M135" i="4"/>
  <c r="R135" i="4"/>
  <c r="T135" i="4"/>
  <c r="T327" i="4"/>
  <c r="M314" i="4"/>
  <c r="P314" i="4" s="1"/>
  <c r="R314" i="4"/>
  <c r="T314" i="4"/>
  <c r="O193" i="4"/>
  <c r="R193" i="4"/>
  <c r="T193" i="4"/>
  <c r="T140" i="4"/>
  <c r="N179" i="4"/>
  <c r="O179" i="4"/>
  <c r="T179" i="4"/>
  <c r="T126" i="4"/>
  <c r="M208" i="4"/>
  <c r="O208" i="4" s="1"/>
  <c r="R208" i="4"/>
  <c r="T208" i="4"/>
  <c r="N155" i="4"/>
  <c r="O155" i="4"/>
  <c r="P155" i="4"/>
  <c r="T155" i="4"/>
  <c r="T182" i="4"/>
  <c r="O129" i="4"/>
  <c r="T129" i="4"/>
  <c r="N183" i="4"/>
  <c r="T183" i="4"/>
  <c r="M130" i="4"/>
  <c r="N130" i="4" s="1"/>
  <c r="T130" i="4"/>
  <c r="M187" i="4"/>
  <c r="R187" i="4"/>
  <c r="T187" i="4"/>
  <c r="T134" i="4"/>
  <c r="O192" i="4"/>
  <c r="R192" i="4"/>
  <c r="T192" i="4"/>
  <c r="M139" i="4"/>
  <c r="O139" i="4" s="1"/>
  <c r="R139" i="4"/>
  <c r="T139" i="4"/>
  <c r="O191" i="4"/>
  <c r="T191" i="4"/>
  <c r="N138" i="4"/>
  <c r="O138" i="4"/>
  <c r="P138" i="4"/>
  <c r="T138" i="4"/>
  <c r="M132" i="4"/>
  <c r="T132" i="4"/>
  <c r="R185" i="4"/>
  <c r="S185" i="4"/>
  <c r="T185" i="4"/>
  <c r="T164" i="4"/>
  <c r="M110" i="4"/>
  <c r="O110" i="4" s="1"/>
  <c r="T110" i="4"/>
  <c r="M200" i="4"/>
  <c r="N200" i="4" s="1"/>
  <c r="R200" i="4"/>
  <c r="T200" i="4"/>
  <c r="T147" i="4"/>
  <c r="P209" i="4"/>
  <c r="T209" i="4"/>
  <c r="N156" i="4"/>
  <c r="P156" i="4"/>
  <c r="R156" i="4"/>
  <c r="T156" i="4"/>
  <c r="P172" i="4"/>
  <c r="R172" i="4"/>
  <c r="T172" i="4"/>
  <c r="N120" i="4"/>
  <c r="R120" i="4"/>
  <c r="T120" i="4"/>
  <c r="P165" i="4"/>
  <c r="R165" i="4"/>
  <c r="T165" i="4"/>
  <c r="N111" i="4"/>
  <c r="O111" i="4"/>
  <c r="P111" i="4"/>
  <c r="R111" i="4"/>
  <c r="T111" i="4"/>
  <c r="M173" i="4"/>
  <c r="O173" i="4" s="1"/>
  <c r="R173" i="4"/>
  <c r="T173" i="4"/>
  <c r="M121" i="4"/>
  <c r="O121" i="4" s="1"/>
  <c r="R121" i="4"/>
  <c r="T121" i="4"/>
  <c r="M169" i="4"/>
  <c r="N169" i="4" s="1"/>
  <c r="R169" i="4"/>
  <c r="T169" i="4"/>
  <c r="N116" i="4"/>
  <c r="P116" i="4"/>
  <c r="R116" i="4"/>
  <c r="T116" i="4"/>
  <c r="M167" i="4"/>
  <c r="R167" i="4"/>
  <c r="T167" i="4"/>
  <c r="M114" i="4"/>
  <c r="O114" i="4" s="1"/>
  <c r="T114" i="4"/>
  <c r="M112" i="4"/>
  <c r="R112" i="4"/>
  <c r="T112" i="4"/>
  <c r="O175" i="4"/>
  <c r="R175" i="4"/>
  <c r="T175" i="4"/>
  <c r="O123" i="4"/>
  <c r="N123" i="4"/>
  <c r="R123" i="4"/>
  <c r="T123" i="4"/>
  <c r="O178" i="4"/>
  <c r="T178" i="4"/>
  <c r="N125" i="4"/>
  <c r="T125" i="4"/>
  <c r="M166" i="4"/>
  <c r="O166" i="4" s="1"/>
  <c r="T166" i="4"/>
  <c r="M113" i="4"/>
  <c r="N113" i="4" s="1"/>
  <c r="T113" i="4"/>
  <c r="M198" i="4"/>
  <c r="O198" i="4" s="1"/>
  <c r="R198" i="4"/>
  <c r="T198" i="4"/>
  <c r="M145" i="4"/>
  <c r="T145" i="4"/>
  <c r="T205" i="4"/>
  <c r="N152" i="4"/>
  <c r="P152" i="4"/>
  <c r="T152" i="4"/>
  <c r="O214" i="4"/>
  <c r="R214" i="4"/>
  <c r="T214" i="4"/>
  <c r="N161" i="4"/>
  <c r="T161" i="4"/>
  <c r="O213" i="4"/>
  <c r="R213" i="4"/>
  <c r="T213" i="4"/>
  <c r="O160" i="4"/>
  <c r="N160" i="4"/>
  <c r="P160" i="4"/>
  <c r="T160" i="4"/>
  <c r="M176" i="4"/>
  <c r="O176" i="4" s="1"/>
  <c r="R176" i="4"/>
  <c r="T176" i="4"/>
  <c r="R124" i="4"/>
  <c r="T124" i="4"/>
  <c r="M212" i="4"/>
  <c r="O212" i="4" s="1"/>
  <c r="R212" i="4"/>
  <c r="T212" i="4"/>
  <c r="T159" i="4"/>
  <c r="O199" i="4"/>
  <c r="R199" i="4"/>
  <c r="T199" i="4"/>
  <c r="O146" i="4"/>
  <c r="R146" i="4"/>
  <c r="T146" i="4"/>
  <c r="M203" i="4"/>
  <c r="O203" i="4" s="1"/>
  <c r="R203" i="4"/>
  <c r="T203" i="4"/>
  <c r="M150" i="4"/>
  <c r="T150" i="4"/>
  <c r="O207" i="4"/>
  <c r="R207" i="4"/>
  <c r="T207" i="4"/>
  <c r="R154" i="4"/>
  <c r="T154" i="4"/>
  <c r="M104" i="4"/>
  <c r="R104" i="4"/>
  <c r="T104" i="4"/>
  <c r="M65" i="4"/>
  <c r="N65" i="4" s="1"/>
  <c r="T65" i="4"/>
  <c r="O171" i="4"/>
  <c r="T171" i="4"/>
  <c r="O118" i="4"/>
  <c r="R118" i="4"/>
  <c r="T118" i="4"/>
  <c r="M238" i="4"/>
  <c r="O238" i="4" s="1"/>
  <c r="T238" i="4"/>
  <c r="N247" i="4"/>
  <c r="R247" i="4"/>
  <c r="T247" i="4"/>
  <c r="O248" i="4"/>
  <c r="R248" i="4"/>
  <c r="T248" i="4"/>
  <c r="M233" i="4"/>
  <c r="T233" i="4"/>
  <c r="M231" i="4"/>
  <c r="O231" i="4" s="1"/>
  <c r="T231" i="4"/>
  <c r="P235" i="4"/>
  <c r="T235" i="4"/>
  <c r="N239" i="4"/>
  <c r="T239" i="4"/>
  <c r="O245" i="4"/>
  <c r="N245" i="4"/>
  <c r="T245" i="4"/>
  <c r="R234" i="4"/>
  <c r="T234" i="4"/>
  <c r="M241" i="4"/>
  <c r="O241" i="4" s="1"/>
  <c r="T241" i="4"/>
  <c r="O243" i="4"/>
  <c r="T243" i="4"/>
  <c r="M236" i="4"/>
  <c r="P236" i="4" s="1"/>
  <c r="T236" i="4"/>
  <c r="M244" i="4"/>
  <c r="N244" i="4" s="1"/>
  <c r="R244" i="4"/>
  <c r="T244" i="4"/>
  <c r="M359" i="4"/>
  <c r="P359" i="4" s="1"/>
  <c r="T359" i="4"/>
  <c r="N237" i="4"/>
  <c r="T237" i="4"/>
  <c r="R242" i="4"/>
  <c r="T242" i="4"/>
  <c r="R249" i="4"/>
  <c r="T249" i="4"/>
  <c r="N232" i="4"/>
  <c r="R232" i="4"/>
  <c r="T232" i="4"/>
  <c r="M240" i="4"/>
  <c r="N240" i="4" s="1"/>
  <c r="R240" i="4"/>
  <c r="T240" i="4"/>
  <c r="M246" i="4"/>
  <c r="T246" i="4"/>
  <c r="N252" i="4"/>
  <c r="O252" i="4"/>
  <c r="P252" i="4"/>
  <c r="R252" i="4"/>
  <c r="T252" i="4"/>
  <c r="P260" i="4"/>
  <c r="R260" i="4"/>
  <c r="T260" i="4"/>
  <c r="N261" i="4"/>
  <c r="R261" i="4"/>
  <c r="T261" i="4"/>
  <c r="N266" i="4"/>
  <c r="R266" i="4"/>
  <c r="T266" i="4"/>
  <c r="M254" i="4"/>
  <c r="R254" i="4"/>
  <c r="T254" i="4"/>
  <c r="M262" i="4"/>
  <c r="N262" i="4" s="1"/>
  <c r="T262" i="4"/>
  <c r="R267" i="4"/>
  <c r="T267" i="4"/>
  <c r="O265" i="4"/>
  <c r="N265" i="4"/>
  <c r="P265" i="4"/>
  <c r="T265" i="4"/>
  <c r="N257" i="4"/>
  <c r="R257" i="4"/>
  <c r="T257" i="4"/>
  <c r="N264" i="4"/>
  <c r="O264" i="4"/>
  <c r="P264" i="4"/>
  <c r="R264" i="4"/>
  <c r="T264" i="4"/>
  <c r="M258" i="4"/>
  <c r="R258" i="4"/>
  <c r="T258" i="4"/>
  <c r="R259" i="4"/>
  <c r="T259" i="4"/>
  <c r="N251" i="4"/>
  <c r="P251" i="4"/>
  <c r="R251" i="4"/>
  <c r="T251" i="4"/>
  <c r="M255" i="4"/>
  <c r="T255" i="4"/>
  <c r="M268" i="4"/>
  <c r="R268" i="4"/>
  <c r="T268" i="4"/>
  <c r="P253" i="4"/>
  <c r="N253" i="4"/>
  <c r="O253" i="4"/>
  <c r="R253" i="4"/>
  <c r="T253" i="4"/>
  <c r="P229" i="4"/>
  <c r="R229" i="4"/>
  <c r="T229" i="4"/>
  <c r="M225" i="4"/>
  <c r="P225" i="4" s="1"/>
  <c r="R225" i="4"/>
  <c r="T225" i="4"/>
  <c r="M250" i="4"/>
  <c r="N250" i="4" s="1"/>
  <c r="R250" i="4"/>
  <c r="T250" i="4"/>
  <c r="M256" i="4"/>
  <c r="P256" i="4" s="1"/>
  <c r="R256" i="4"/>
  <c r="T256" i="4"/>
  <c r="M230" i="4"/>
  <c r="O230" i="4" s="1"/>
  <c r="T230" i="4"/>
  <c r="M217" i="4"/>
  <c r="N217" i="4" s="1"/>
  <c r="R217" i="4"/>
  <c r="T217" i="4"/>
  <c r="O220" i="4"/>
  <c r="R220" i="4"/>
  <c r="T220" i="4"/>
  <c r="N226" i="4"/>
  <c r="R226" i="4"/>
  <c r="T226" i="4"/>
  <c r="M228" i="4"/>
  <c r="N228" i="4" s="1"/>
  <c r="R228" i="4"/>
  <c r="T228" i="4"/>
  <c r="N222" i="4"/>
  <c r="R222" i="4"/>
  <c r="T222" i="4"/>
  <c r="M223" i="4"/>
  <c r="N223" i="4" s="1"/>
  <c r="R223" i="4"/>
  <c r="T223" i="4"/>
  <c r="M221" i="4"/>
  <c r="O221" i="4" s="1"/>
  <c r="R221" i="4"/>
  <c r="T221" i="4"/>
  <c r="N219" i="4"/>
  <c r="R219" i="4"/>
  <c r="T219" i="4"/>
  <c r="M227" i="4"/>
  <c r="N227" i="4" s="1"/>
  <c r="R227" i="4"/>
  <c r="T227" i="4"/>
  <c r="O308" i="4"/>
  <c r="R308" i="4"/>
  <c r="T308" i="4"/>
  <c r="N218" i="4"/>
  <c r="R218" i="4"/>
  <c r="S218" i="4"/>
  <c r="T218" i="4"/>
  <c r="M296" i="4"/>
  <c r="P296" i="4" s="1"/>
  <c r="R296" i="4"/>
  <c r="T296" i="4"/>
  <c r="M289" i="4"/>
  <c r="N289" i="4" s="1"/>
  <c r="R289" i="4"/>
  <c r="T289" i="4"/>
  <c r="M298" i="4"/>
  <c r="O298" i="4" s="1"/>
  <c r="R298" i="4"/>
  <c r="T298" i="4"/>
  <c r="M299" i="4"/>
  <c r="N299" i="4" s="1"/>
  <c r="R299" i="4"/>
  <c r="T299" i="4"/>
  <c r="O284" i="4"/>
  <c r="R284" i="4"/>
  <c r="T284" i="4"/>
  <c r="N282" i="4"/>
  <c r="R282" i="4"/>
  <c r="T282" i="4"/>
  <c r="M286" i="4"/>
  <c r="P286" i="4" s="1"/>
  <c r="R286" i="4"/>
  <c r="T286" i="4"/>
  <c r="N290" i="4"/>
  <c r="R290" i="4"/>
  <c r="T290" i="4"/>
  <c r="R285" i="4"/>
  <c r="T285" i="4"/>
  <c r="O292" i="4"/>
  <c r="R292" i="4"/>
  <c r="T292" i="4"/>
  <c r="N294" i="4"/>
  <c r="R294" i="4"/>
  <c r="T294" i="4"/>
  <c r="P287" i="4"/>
  <c r="R287" i="4"/>
  <c r="T287" i="4"/>
  <c r="M295" i="4"/>
  <c r="R295" i="4"/>
  <c r="T295" i="4"/>
  <c r="O375" i="4"/>
  <c r="R375" i="4"/>
  <c r="T375" i="4"/>
  <c r="M288" i="4"/>
  <c r="N288" i="4" s="1"/>
  <c r="R288" i="4"/>
  <c r="T288" i="4"/>
  <c r="N293" i="4"/>
  <c r="R293" i="4"/>
  <c r="T293" i="4"/>
  <c r="P283" i="4"/>
  <c r="R283" i="4"/>
  <c r="T283" i="4"/>
  <c r="M291" i="4"/>
  <c r="N291" i="4" s="1"/>
  <c r="R291" i="4"/>
  <c r="T291" i="4"/>
  <c r="M297" i="4"/>
  <c r="R297" i="4"/>
  <c r="T297" i="4"/>
  <c r="M280" i="4"/>
  <c r="N280" i="4" s="1"/>
  <c r="R280" i="4"/>
  <c r="T280" i="4"/>
  <c r="M270" i="4"/>
  <c r="O270" i="4" s="1"/>
  <c r="R270" i="4"/>
  <c r="T270" i="4"/>
  <c r="N311" i="4"/>
  <c r="R311" i="4"/>
  <c r="T311" i="4"/>
  <c r="M273" i="4"/>
  <c r="P273" i="4" s="1"/>
  <c r="R273" i="4"/>
  <c r="T273" i="4"/>
  <c r="M158" i="4"/>
  <c r="O158" i="4" s="1"/>
  <c r="R158" i="4"/>
  <c r="T158" i="4"/>
  <c r="M318" i="4"/>
  <c r="N318" i="4" s="1"/>
  <c r="R318" i="4"/>
  <c r="T318" i="4"/>
  <c r="N313" i="4"/>
  <c r="R313" i="4"/>
  <c r="T313" i="4"/>
  <c r="M309" i="4"/>
  <c r="R309" i="4"/>
  <c r="T309" i="4"/>
  <c r="P315" i="4"/>
  <c r="R315" i="4"/>
  <c r="T315" i="4"/>
  <c r="N269" i="4"/>
  <c r="R269" i="4"/>
  <c r="T269" i="4"/>
  <c r="O303" i="4"/>
  <c r="R303" i="4"/>
  <c r="T303" i="4"/>
  <c r="M312" i="4"/>
  <c r="N312" i="4" s="1"/>
  <c r="R312" i="4"/>
  <c r="T312" i="4"/>
  <c r="R316" i="4"/>
  <c r="T316" i="4"/>
  <c r="R305" i="4"/>
  <c r="T305" i="4"/>
  <c r="N310" i="4"/>
  <c r="R310" i="4"/>
  <c r="T310" i="4"/>
  <c r="N302" i="4"/>
  <c r="R302" i="4"/>
  <c r="T302" i="4"/>
  <c r="R306" i="4"/>
  <c r="T306" i="4"/>
  <c r="N304" i="4"/>
  <c r="R304" i="4"/>
  <c r="T304" i="4"/>
  <c r="M276" i="4"/>
  <c r="N276" i="4" s="1"/>
  <c r="R276" i="4"/>
  <c r="T276" i="4"/>
  <c r="M301" i="4"/>
  <c r="N301" i="4" s="1"/>
  <c r="R301" i="4"/>
  <c r="T301" i="4"/>
  <c r="M307" i="4"/>
  <c r="N307" i="4" s="1"/>
  <c r="R307" i="4"/>
  <c r="T307" i="4"/>
  <c r="M278" i="4"/>
  <c r="R278" i="4"/>
  <c r="T278" i="4"/>
  <c r="M317" i="4"/>
  <c r="N317" i="4" s="1"/>
  <c r="R317" i="4"/>
  <c r="T317" i="4"/>
  <c r="M271" i="4"/>
  <c r="N271" i="4" s="1"/>
  <c r="R271" i="4"/>
  <c r="T271" i="4"/>
  <c r="M281" i="4"/>
  <c r="R281" i="4"/>
  <c r="T281" i="4"/>
  <c r="M274" i="4"/>
  <c r="N274" i="4" s="1"/>
  <c r="R274" i="4"/>
  <c r="T274" i="4"/>
  <c r="M272" i="4"/>
  <c r="R272" i="4"/>
  <c r="T272" i="4"/>
  <c r="M277" i="4"/>
  <c r="N277" i="4" s="1"/>
  <c r="R277" i="4"/>
  <c r="T277" i="4"/>
  <c r="P279" i="4"/>
  <c r="R279" i="4"/>
  <c r="T279" i="4"/>
  <c r="M319" i="4"/>
  <c r="R319" i="4"/>
  <c r="T319" i="4"/>
  <c r="N320" i="4"/>
  <c r="R320" i="4"/>
  <c r="T320" i="4"/>
  <c r="N321" i="4"/>
  <c r="R321" i="4"/>
  <c r="T321" i="4"/>
  <c r="R322" i="4"/>
  <c r="T322" i="4"/>
  <c r="M323" i="4"/>
  <c r="N323" i="4" s="1"/>
  <c r="R323" i="4"/>
  <c r="T323" i="4"/>
  <c r="M324" i="4"/>
  <c r="O324" i="4" s="1"/>
  <c r="R324" i="4"/>
  <c r="T324" i="4"/>
  <c r="N325" i="4"/>
  <c r="R325" i="4"/>
  <c r="T325" i="4"/>
  <c r="N326" i="4"/>
  <c r="R326" i="4"/>
  <c r="T326" i="4"/>
  <c r="R170" i="4"/>
  <c r="T170" i="4"/>
  <c r="N328" i="4"/>
  <c r="R328" i="4"/>
  <c r="T328" i="4"/>
  <c r="N329" i="4"/>
  <c r="R329" i="4"/>
  <c r="T329" i="4"/>
  <c r="R330" i="4"/>
  <c r="T330" i="4"/>
  <c r="N331" i="4"/>
  <c r="R331" i="4"/>
  <c r="T331" i="4"/>
  <c r="M332" i="4"/>
  <c r="R332" i="4"/>
  <c r="T332" i="4"/>
  <c r="N333" i="4"/>
  <c r="R333" i="4"/>
  <c r="T333" i="4"/>
  <c r="N334" i="4"/>
  <c r="R334" i="4"/>
  <c r="T334" i="4"/>
  <c r="M335" i="4"/>
  <c r="R335" i="4"/>
  <c r="T335" i="4"/>
  <c r="M336" i="4"/>
  <c r="N336" i="4" s="1"/>
  <c r="R336" i="4"/>
  <c r="T336" i="4"/>
  <c r="N337" i="4"/>
  <c r="R337" i="4"/>
  <c r="T337" i="4"/>
  <c r="R338" i="4"/>
  <c r="T338" i="4"/>
  <c r="M339" i="4"/>
  <c r="N339" i="4" s="1"/>
  <c r="R339" i="4"/>
  <c r="T339" i="4"/>
  <c r="N340" i="4"/>
  <c r="R340" i="4"/>
  <c r="T340" i="4"/>
  <c r="N341" i="4"/>
  <c r="R341" i="4"/>
  <c r="T341" i="4"/>
  <c r="M342" i="4"/>
  <c r="P342" i="4" s="1"/>
  <c r="R342" i="4"/>
  <c r="T342" i="4"/>
  <c r="R343" i="4"/>
  <c r="T343" i="4"/>
  <c r="N344" i="4"/>
  <c r="R344" i="4"/>
  <c r="T344" i="4"/>
  <c r="N345" i="4"/>
  <c r="R345" i="4"/>
  <c r="T345" i="4"/>
  <c r="R346" i="4"/>
  <c r="T346" i="4"/>
  <c r="M347" i="4"/>
  <c r="N347" i="4" s="1"/>
  <c r="R347" i="4"/>
  <c r="T347" i="4"/>
  <c r="M348" i="4"/>
  <c r="P348" i="4" s="1"/>
  <c r="R348" i="4"/>
  <c r="T348" i="4"/>
  <c r="M349" i="4"/>
  <c r="N349" i="4" s="1"/>
  <c r="R349" i="4"/>
  <c r="T349" i="4"/>
  <c r="N350" i="4"/>
  <c r="R350" i="4"/>
  <c r="T350" i="4"/>
  <c r="M351" i="4"/>
  <c r="R351" i="4"/>
  <c r="T351" i="4"/>
  <c r="M352" i="4"/>
  <c r="N352" i="4" s="1"/>
  <c r="R352" i="4"/>
  <c r="T352" i="4"/>
  <c r="N353" i="4"/>
  <c r="R353" i="4"/>
  <c r="T353" i="4"/>
  <c r="R354" i="4"/>
  <c r="T354" i="4"/>
  <c r="N355" i="4"/>
  <c r="R355" i="4"/>
  <c r="T355" i="4"/>
  <c r="M356" i="4"/>
  <c r="P356" i="4" s="1"/>
  <c r="R356" i="4"/>
  <c r="T356" i="4"/>
  <c r="N357" i="4"/>
  <c r="R357" i="4"/>
  <c r="T357" i="4"/>
  <c r="P358" i="4"/>
  <c r="R358" i="4"/>
  <c r="T358" i="4"/>
  <c r="M412" i="4"/>
  <c r="R412" i="4"/>
  <c r="T412" i="4"/>
  <c r="M360" i="4"/>
  <c r="N360" i="4" s="1"/>
  <c r="R360" i="4"/>
  <c r="T360" i="4"/>
  <c r="M361" i="4"/>
  <c r="N361" i="4" s="1"/>
  <c r="R361" i="4"/>
  <c r="T361" i="4"/>
  <c r="M362" i="4"/>
  <c r="R362" i="4"/>
  <c r="T362" i="4"/>
  <c r="N363" i="4"/>
  <c r="R363" i="4"/>
  <c r="T363" i="4"/>
  <c r="M364" i="4"/>
  <c r="R364" i="4"/>
  <c r="T364" i="4"/>
  <c r="M365" i="4"/>
  <c r="N365" i="4" s="1"/>
  <c r="R365" i="4"/>
  <c r="T365" i="4"/>
  <c r="N366" i="4"/>
  <c r="R366" i="4"/>
  <c r="T366" i="4"/>
  <c r="R367" i="4"/>
  <c r="T367" i="4"/>
  <c r="O369" i="4"/>
  <c r="R369" i="4"/>
  <c r="T369" i="4"/>
  <c r="O370" i="4"/>
  <c r="R370" i="4"/>
  <c r="T370" i="4"/>
  <c r="R371" i="4"/>
  <c r="T371" i="4"/>
  <c r="R372" i="4"/>
  <c r="T372" i="4"/>
  <c r="O373" i="4"/>
  <c r="R373" i="4"/>
  <c r="T373" i="4"/>
  <c r="N374" i="4"/>
  <c r="R374" i="4"/>
  <c r="T374" i="4"/>
  <c r="M428" i="4"/>
  <c r="O428" i="4" s="1"/>
  <c r="R428" i="4"/>
  <c r="T428" i="4"/>
  <c r="N376" i="4"/>
  <c r="R376" i="4"/>
  <c r="T376" i="4"/>
  <c r="O377" i="4"/>
  <c r="R377" i="4"/>
  <c r="T377" i="4"/>
  <c r="M378" i="4"/>
  <c r="P378" i="4" s="1"/>
  <c r="R378" i="4"/>
  <c r="T378" i="4"/>
  <c r="M379" i="4"/>
  <c r="R379" i="4"/>
  <c r="T379" i="4"/>
  <c r="N380" i="4"/>
  <c r="T380" i="4"/>
  <c r="R381" i="4"/>
  <c r="T381" i="4"/>
  <c r="O382" i="4"/>
  <c r="R382" i="4"/>
  <c r="T382" i="4"/>
  <c r="M383" i="4"/>
  <c r="N383" i="4" s="1"/>
  <c r="R383" i="4"/>
  <c r="T383" i="4"/>
  <c r="N384" i="4"/>
  <c r="R384" i="4"/>
  <c r="T384" i="4"/>
  <c r="M385" i="4"/>
  <c r="O385" i="4" s="1"/>
  <c r="R385" i="4"/>
  <c r="T385" i="4"/>
  <c r="O386" i="4"/>
  <c r="R386" i="4"/>
  <c r="T386" i="4"/>
  <c r="R387" i="4"/>
  <c r="T387" i="4"/>
  <c r="O388" i="4"/>
  <c r="R388" i="4"/>
  <c r="T388" i="4"/>
  <c r="M389" i="4"/>
  <c r="O389" i="4" s="1"/>
  <c r="R389" i="4"/>
  <c r="T389" i="4"/>
  <c r="R390" i="4"/>
  <c r="T390" i="4"/>
  <c r="O391" i="4"/>
  <c r="R391" i="4"/>
  <c r="T391" i="4"/>
  <c r="P392" i="4"/>
  <c r="R392" i="4"/>
  <c r="T392" i="4"/>
  <c r="M393" i="4"/>
  <c r="P393" i="4" s="1"/>
  <c r="R393" i="4"/>
  <c r="T393" i="4"/>
  <c r="R394" i="4"/>
  <c r="T394" i="4"/>
  <c r="R395" i="4"/>
  <c r="T395" i="4"/>
  <c r="M396" i="4"/>
  <c r="N396" i="4" s="1"/>
  <c r="R396" i="4"/>
  <c r="T396" i="4"/>
  <c r="M397" i="4"/>
  <c r="P397" i="4" s="1"/>
  <c r="R397" i="4"/>
  <c r="T397" i="4"/>
  <c r="O398" i="4"/>
  <c r="R398" i="4"/>
  <c r="T398" i="4"/>
  <c r="R399" i="4"/>
  <c r="T399" i="4"/>
  <c r="M400" i="4"/>
  <c r="O400" i="4" s="1"/>
  <c r="R400" i="4"/>
  <c r="T400" i="4"/>
  <c r="O401" i="4"/>
  <c r="R401" i="4"/>
  <c r="T401" i="4"/>
  <c r="M402" i="4"/>
  <c r="R402" i="4"/>
  <c r="T402" i="4"/>
  <c r="N403" i="4"/>
  <c r="R403" i="4"/>
  <c r="T403" i="4"/>
  <c r="O404" i="4"/>
  <c r="R404" i="4"/>
  <c r="T404" i="4"/>
  <c r="P405" i="4"/>
  <c r="R405" i="4"/>
  <c r="T405" i="4"/>
  <c r="M406" i="4"/>
  <c r="N406" i="4" s="1"/>
  <c r="R406" i="4"/>
  <c r="T406" i="4"/>
  <c r="M407" i="4"/>
  <c r="R407" i="4"/>
  <c r="T407" i="4"/>
  <c r="P408" i="4"/>
  <c r="R408" i="4"/>
  <c r="T408" i="4"/>
  <c r="O409" i="4"/>
  <c r="R409" i="4"/>
  <c r="T409" i="4"/>
  <c r="P410" i="4"/>
  <c r="R410" i="4"/>
  <c r="T410" i="4"/>
  <c r="O411" i="4"/>
  <c r="R411" i="4"/>
  <c r="T411" i="4"/>
  <c r="R211" i="4"/>
  <c r="T211" i="4"/>
  <c r="M413" i="4"/>
  <c r="R413" i="4"/>
  <c r="T413" i="4"/>
  <c r="R414" i="4"/>
  <c r="T414" i="4"/>
  <c r="N415" i="4"/>
  <c r="R415" i="4"/>
  <c r="T415" i="4"/>
  <c r="R416" i="4"/>
  <c r="T416" i="4"/>
  <c r="R417" i="4"/>
  <c r="T417" i="4"/>
  <c r="O418" i="4"/>
  <c r="R418" i="4"/>
  <c r="T418" i="4"/>
  <c r="M419" i="4"/>
  <c r="N419" i="4" s="1"/>
  <c r="R419" i="4"/>
  <c r="T419" i="4"/>
  <c r="M420" i="4"/>
  <c r="O420" i="4" s="1"/>
  <c r="R420" i="4"/>
  <c r="T420" i="4"/>
  <c r="M421" i="4"/>
  <c r="P421" i="4" s="1"/>
  <c r="R421" i="4"/>
  <c r="T421" i="4"/>
  <c r="O422" i="4"/>
  <c r="R422" i="4"/>
  <c r="T422" i="4"/>
  <c r="O423" i="4"/>
  <c r="R423" i="4"/>
  <c r="T423" i="4"/>
  <c r="O424" i="4"/>
  <c r="R424" i="4"/>
  <c r="S424" i="4"/>
  <c r="T424" i="4"/>
  <c r="N425" i="4"/>
  <c r="R425" i="4"/>
  <c r="T425" i="4"/>
  <c r="R426" i="4"/>
  <c r="T426" i="4"/>
  <c r="O427" i="4"/>
  <c r="R427" i="4"/>
  <c r="T427" i="4"/>
  <c r="R447" i="4"/>
  <c r="T447" i="4"/>
  <c r="O429" i="4"/>
  <c r="R429" i="4"/>
  <c r="T429" i="4"/>
  <c r="N430" i="4"/>
  <c r="R430" i="4"/>
  <c r="T430" i="4"/>
  <c r="O431" i="4"/>
  <c r="R431" i="4"/>
  <c r="T431" i="4"/>
  <c r="N432" i="4"/>
  <c r="R432" i="4"/>
  <c r="T432" i="4"/>
  <c r="O433" i="4"/>
  <c r="R433" i="4"/>
  <c r="T433" i="4"/>
  <c r="N434" i="4"/>
  <c r="R434" i="4"/>
  <c r="T434" i="4"/>
  <c r="N435" i="4"/>
  <c r="R435" i="4"/>
  <c r="T435" i="4"/>
  <c r="N436" i="4"/>
  <c r="R436" i="4"/>
  <c r="T436" i="4"/>
  <c r="N437" i="4"/>
  <c r="R437" i="4"/>
  <c r="T437" i="4"/>
  <c r="N438" i="4"/>
  <c r="R438" i="4"/>
  <c r="T438" i="4"/>
  <c r="R439" i="4"/>
  <c r="T439" i="4"/>
  <c r="N440" i="4"/>
  <c r="T440" i="4"/>
  <c r="N441" i="4"/>
  <c r="R441" i="4"/>
  <c r="T441" i="4"/>
  <c r="R442" i="4"/>
  <c r="T442" i="4"/>
  <c r="N443" i="4"/>
  <c r="R443" i="4"/>
  <c r="T443" i="4"/>
  <c r="N444" i="4"/>
  <c r="R444" i="4"/>
  <c r="T444" i="4"/>
  <c r="N445" i="4"/>
  <c r="R445" i="4"/>
  <c r="T445" i="4"/>
  <c r="N446" i="4"/>
  <c r="R446" i="4"/>
  <c r="T446" i="4"/>
  <c r="N224" i="4"/>
  <c r="R224" i="4"/>
  <c r="T224" i="4"/>
  <c r="N448" i="4"/>
  <c r="R448" i="4"/>
  <c r="T448" i="4"/>
  <c r="N449" i="4"/>
  <c r="R449" i="4"/>
  <c r="T449" i="4"/>
  <c r="N450" i="4"/>
  <c r="R450" i="4"/>
  <c r="T450" i="4"/>
  <c r="N451" i="4"/>
  <c r="R451" i="4"/>
  <c r="T451" i="4"/>
  <c r="R452" i="4"/>
  <c r="T452" i="4"/>
  <c r="N453" i="4"/>
  <c r="R453" i="4"/>
  <c r="T453" i="4"/>
  <c r="N454" i="4"/>
  <c r="R454" i="4"/>
  <c r="T454" i="4"/>
  <c r="N455" i="4"/>
  <c r="R455" i="4"/>
  <c r="T455" i="4"/>
  <c r="N456" i="4"/>
  <c r="R456" i="4"/>
  <c r="T456" i="4"/>
  <c r="N457" i="4"/>
  <c r="R457" i="4"/>
  <c r="T457" i="4"/>
  <c r="R458" i="4"/>
  <c r="S458" i="4"/>
  <c r="T458" i="4"/>
  <c r="N459" i="4"/>
  <c r="R459" i="4"/>
  <c r="T459" i="4"/>
  <c r="N460" i="4"/>
  <c r="R460" i="4"/>
  <c r="T460" i="4"/>
  <c r="R461" i="4"/>
  <c r="T461" i="4"/>
  <c r="N462" i="4"/>
  <c r="R462" i="4"/>
  <c r="T462" i="4"/>
  <c r="N463" i="4"/>
  <c r="R463" i="4"/>
  <c r="T463" i="4"/>
  <c r="N464" i="4"/>
  <c r="R464" i="4"/>
  <c r="T464" i="4"/>
  <c r="R465" i="4"/>
  <c r="T465" i="4"/>
  <c r="N466" i="4"/>
  <c r="R466" i="4"/>
  <c r="T466" i="4"/>
  <c r="N467" i="4"/>
  <c r="R467" i="4"/>
  <c r="T467" i="4"/>
  <c r="R468" i="4"/>
  <c r="T468" i="4"/>
  <c r="N469" i="4"/>
  <c r="R469" i="4"/>
  <c r="T469" i="4"/>
  <c r="N470" i="4"/>
  <c r="R470" i="4"/>
  <c r="T470" i="4"/>
  <c r="N471" i="4"/>
  <c r="R471" i="4"/>
  <c r="T471" i="4"/>
  <c r="N472" i="4"/>
  <c r="R472" i="4"/>
  <c r="T472" i="4"/>
  <c r="N473" i="4"/>
  <c r="R473" i="4"/>
  <c r="T473" i="4"/>
  <c r="R474" i="4"/>
  <c r="T474" i="4"/>
  <c r="N475" i="4"/>
  <c r="R475" i="4"/>
  <c r="T475" i="4"/>
  <c r="N476" i="4"/>
  <c r="R476" i="4"/>
  <c r="T476" i="4"/>
  <c r="N477" i="4"/>
  <c r="R477" i="4"/>
  <c r="T477" i="4"/>
  <c r="N478" i="4"/>
  <c r="R478" i="4"/>
  <c r="T478" i="4"/>
  <c r="N479" i="4"/>
  <c r="R479" i="4"/>
  <c r="T479" i="4"/>
  <c r="N480" i="4"/>
  <c r="R480" i="4"/>
  <c r="T480" i="4"/>
  <c r="P481" i="4"/>
  <c r="R481" i="4"/>
  <c r="T481" i="4"/>
  <c r="N482" i="4"/>
  <c r="R482" i="4"/>
  <c r="T482" i="4"/>
  <c r="R483" i="4"/>
  <c r="T483" i="4"/>
  <c r="N484" i="4"/>
  <c r="R484" i="4"/>
  <c r="T484" i="4"/>
  <c r="P485" i="4"/>
  <c r="R485" i="4"/>
  <c r="T485" i="4"/>
  <c r="N486" i="4"/>
  <c r="R486" i="4"/>
  <c r="T486" i="4"/>
  <c r="R487" i="4"/>
  <c r="T487" i="4"/>
  <c r="N488" i="4"/>
  <c r="R488" i="4"/>
  <c r="T488" i="4"/>
  <c r="P489" i="4"/>
  <c r="R489" i="4"/>
  <c r="T489" i="4"/>
  <c r="N490" i="4"/>
  <c r="R490" i="4"/>
  <c r="S490" i="4"/>
  <c r="T490" i="4"/>
  <c r="R491" i="4"/>
  <c r="T491" i="4"/>
  <c r="N492" i="4"/>
  <c r="R492" i="4"/>
  <c r="T492" i="4"/>
  <c r="P493" i="4"/>
  <c r="R493" i="4"/>
  <c r="T493" i="4"/>
  <c r="N494" i="4"/>
  <c r="R494" i="4"/>
  <c r="T494" i="4"/>
  <c r="R495" i="4"/>
  <c r="T495" i="4"/>
  <c r="N496" i="4"/>
  <c r="R496" i="4"/>
  <c r="T496" i="4"/>
  <c r="P497" i="4"/>
  <c r="R497" i="4"/>
  <c r="T497" i="4"/>
  <c r="N498" i="4"/>
  <c r="R498" i="4"/>
  <c r="T498" i="4"/>
  <c r="R499" i="4"/>
  <c r="T499" i="4"/>
  <c r="N500" i="4"/>
  <c r="R500" i="4"/>
  <c r="T500" i="4"/>
  <c r="P501" i="4"/>
  <c r="R501" i="4"/>
  <c r="T501" i="4"/>
  <c r="N502" i="4"/>
  <c r="R502" i="4"/>
  <c r="T502" i="4"/>
  <c r="R503" i="4"/>
  <c r="T503" i="4"/>
  <c r="N504" i="4"/>
  <c r="R504" i="4"/>
  <c r="T504" i="4"/>
  <c r="P505" i="4"/>
  <c r="R505" i="4"/>
  <c r="T505" i="4"/>
  <c r="N506" i="4"/>
  <c r="R506" i="4"/>
  <c r="T506" i="4"/>
  <c r="R507" i="4"/>
  <c r="T507" i="4"/>
  <c r="N508" i="4"/>
  <c r="R508" i="4"/>
  <c r="T508" i="4"/>
  <c r="P509" i="4"/>
  <c r="R509" i="4"/>
  <c r="T509" i="4"/>
  <c r="N510" i="4"/>
  <c r="R510" i="4"/>
  <c r="T510" i="4"/>
  <c r="R511" i="4"/>
  <c r="T511" i="4"/>
  <c r="N512" i="4"/>
  <c r="R512" i="4"/>
  <c r="T512" i="4"/>
  <c r="P513" i="4"/>
  <c r="R513" i="4"/>
  <c r="T513" i="4"/>
  <c r="N514" i="4"/>
  <c r="R514" i="4"/>
  <c r="T514" i="4"/>
  <c r="R515" i="4"/>
  <c r="T515" i="4"/>
  <c r="O516" i="4"/>
  <c r="R516" i="4"/>
  <c r="T516" i="4"/>
  <c r="P517" i="4"/>
  <c r="R517" i="4"/>
  <c r="T517" i="4"/>
  <c r="N518" i="4"/>
  <c r="R518" i="4"/>
  <c r="T518" i="4"/>
  <c r="P519" i="4"/>
  <c r="R519" i="4"/>
  <c r="T519" i="4"/>
  <c r="N520" i="4"/>
  <c r="R520" i="4"/>
  <c r="T520" i="4"/>
  <c r="P521" i="4"/>
  <c r="R521" i="4"/>
  <c r="T521" i="4"/>
  <c r="O522" i="4"/>
  <c r="R522" i="4"/>
  <c r="T522" i="4"/>
  <c r="P523" i="4"/>
  <c r="R523" i="4"/>
  <c r="T523" i="4"/>
  <c r="O524" i="4"/>
  <c r="R524" i="4"/>
  <c r="T524" i="4"/>
  <c r="P525" i="4"/>
  <c r="R525" i="4"/>
  <c r="T525" i="4"/>
  <c r="O526" i="4"/>
  <c r="R526" i="4"/>
  <c r="T526" i="4"/>
  <c r="P527" i="4"/>
  <c r="R527" i="4"/>
  <c r="T527" i="4"/>
  <c r="R528" i="4"/>
  <c r="T528" i="4"/>
  <c r="P529" i="4"/>
  <c r="R529" i="4"/>
  <c r="T529" i="4"/>
  <c r="O530" i="4"/>
  <c r="R530" i="4"/>
  <c r="T530" i="4"/>
  <c r="R531" i="4"/>
  <c r="T531" i="4"/>
  <c r="O532" i="4"/>
  <c r="R532" i="4"/>
  <c r="T532" i="4"/>
  <c r="P533" i="4"/>
  <c r="R533" i="4"/>
  <c r="T533" i="4"/>
  <c r="N534" i="4"/>
  <c r="R534" i="4"/>
  <c r="T534" i="4"/>
  <c r="P535" i="4"/>
  <c r="R535" i="4"/>
  <c r="T535" i="4"/>
  <c r="O536" i="4"/>
  <c r="R536" i="4"/>
  <c r="T536" i="4"/>
  <c r="P537" i="4"/>
  <c r="R537" i="4"/>
  <c r="T537" i="4"/>
  <c r="R538" i="4"/>
  <c r="T538" i="4"/>
  <c r="P539" i="4"/>
  <c r="R539" i="4"/>
  <c r="T539" i="4"/>
  <c r="O540" i="4"/>
  <c r="R540" i="4"/>
  <c r="T540" i="4"/>
  <c r="O541" i="4"/>
  <c r="R541" i="4"/>
  <c r="T541" i="4"/>
  <c r="O542" i="4"/>
  <c r="R542" i="4"/>
  <c r="T542" i="4"/>
  <c r="N543" i="4"/>
  <c r="R543" i="4"/>
  <c r="T543" i="4"/>
  <c r="R544" i="4"/>
  <c r="T544" i="4"/>
  <c r="O545" i="4"/>
  <c r="R545" i="4"/>
  <c r="T545" i="4"/>
  <c r="R546" i="4"/>
  <c r="T546" i="4"/>
  <c r="O547" i="4"/>
  <c r="R547" i="4"/>
  <c r="T547" i="4"/>
  <c r="O548" i="4"/>
  <c r="R548" i="4"/>
  <c r="T548" i="4"/>
  <c r="R549" i="4"/>
  <c r="T549" i="4"/>
  <c r="N550" i="4"/>
  <c r="R550" i="4"/>
  <c r="T550" i="4"/>
  <c r="N551" i="4"/>
  <c r="R551" i="4"/>
  <c r="T551" i="4"/>
  <c r="O552" i="4"/>
  <c r="R552" i="4"/>
  <c r="T552" i="4"/>
  <c r="O553" i="4"/>
  <c r="R553" i="4"/>
  <c r="T553" i="4"/>
  <c r="R554" i="4"/>
  <c r="T554" i="4"/>
  <c r="O555" i="4"/>
  <c r="T555" i="4"/>
  <c r="O556" i="4"/>
  <c r="R556" i="4"/>
  <c r="T556" i="4"/>
  <c r="O557" i="4"/>
  <c r="R557" i="4"/>
  <c r="T557" i="4"/>
  <c r="O558" i="4"/>
  <c r="R558" i="4"/>
  <c r="T558" i="4"/>
  <c r="N559" i="4"/>
  <c r="R559" i="4"/>
  <c r="T559" i="4"/>
  <c r="O560" i="4"/>
  <c r="R560" i="4"/>
  <c r="T560" i="4"/>
  <c r="O561" i="4"/>
  <c r="R561" i="4"/>
  <c r="T561" i="4"/>
  <c r="R562" i="4"/>
  <c r="T562" i="4"/>
  <c r="O563" i="4"/>
  <c r="R563" i="4"/>
  <c r="T563" i="4"/>
  <c r="R564" i="4"/>
  <c r="T564" i="4"/>
  <c r="N565" i="4"/>
  <c r="R565" i="4"/>
  <c r="T565" i="4"/>
  <c r="O566" i="4"/>
  <c r="R566" i="4"/>
  <c r="T566" i="4"/>
  <c r="N567" i="4"/>
  <c r="R567" i="4"/>
  <c r="T567" i="4"/>
  <c r="O568" i="4"/>
  <c r="R568" i="4"/>
  <c r="T568" i="4"/>
  <c r="R569" i="4"/>
  <c r="T569" i="4"/>
  <c r="R570" i="4"/>
  <c r="T570" i="4"/>
  <c r="O571" i="4"/>
  <c r="R571" i="4"/>
  <c r="T571" i="4"/>
  <c r="O572" i="4"/>
  <c r="R572" i="4"/>
  <c r="T572" i="4"/>
  <c r="P573" i="4"/>
  <c r="R573" i="4"/>
  <c r="T573" i="4"/>
  <c r="O574" i="4"/>
  <c r="R574" i="4"/>
  <c r="T574" i="4"/>
  <c r="R575" i="4"/>
  <c r="T575" i="4"/>
  <c r="O576" i="4"/>
  <c r="R576" i="4"/>
  <c r="T576" i="4"/>
  <c r="N577" i="4"/>
  <c r="R577" i="4"/>
  <c r="T577" i="4"/>
  <c r="O578" i="4"/>
  <c r="R578" i="4"/>
  <c r="T578" i="4"/>
  <c r="P579" i="4"/>
  <c r="R579" i="4"/>
  <c r="T579" i="4"/>
  <c r="N580" i="4"/>
  <c r="T580" i="4"/>
  <c r="P581" i="4"/>
  <c r="R581" i="4"/>
  <c r="T581" i="4"/>
  <c r="R582" i="4"/>
  <c r="T582" i="4"/>
  <c r="R583" i="4"/>
  <c r="T583" i="4"/>
  <c r="I584" i="4"/>
  <c r="O584" i="4"/>
  <c r="R584" i="4"/>
  <c r="T584" i="4"/>
  <c r="P585" i="4"/>
  <c r="R585" i="4"/>
  <c r="T585" i="4"/>
  <c r="N586" i="4"/>
  <c r="R586" i="4"/>
  <c r="T586" i="4"/>
  <c r="O587" i="4"/>
  <c r="R587" i="4"/>
  <c r="T587" i="4"/>
  <c r="N588" i="4"/>
  <c r="R588" i="4"/>
  <c r="T588" i="4"/>
  <c r="P589" i="4"/>
  <c r="R589" i="4"/>
  <c r="T589" i="4"/>
  <c r="N590" i="4"/>
  <c r="R590" i="4"/>
  <c r="T590" i="4"/>
  <c r="N591" i="4"/>
  <c r="R591" i="4"/>
  <c r="T591" i="4"/>
  <c r="N206" i="4" l="1"/>
  <c r="O228" i="4"/>
  <c r="O169" i="4"/>
  <c r="P526" i="4"/>
  <c r="P453" i="4"/>
  <c r="N12" i="4"/>
  <c r="O50" i="4"/>
  <c r="P552" i="4"/>
  <c r="P425" i="4"/>
  <c r="O425" i="4"/>
  <c r="N391" i="4"/>
  <c r="P477" i="4"/>
  <c r="P530" i="4"/>
  <c r="P422" i="4"/>
  <c r="P350" i="4"/>
  <c r="N572" i="4"/>
  <c r="O25" i="4"/>
  <c r="P386" i="4"/>
  <c r="P586" i="4"/>
  <c r="O581" i="4"/>
  <c r="N540" i="4"/>
  <c r="O586" i="4"/>
  <c r="P411" i="4"/>
  <c r="P37" i="4"/>
  <c r="P55" i="4"/>
  <c r="O410" i="4"/>
  <c r="O580" i="4"/>
  <c r="N536" i="4"/>
  <c r="N410" i="4"/>
  <c r="O356" i="4"/>
  <c r="N92" i="4"/>
  <c r="N55" i="4"/>
  <c r="O11" i="4"/>
  <c r="P532" i="4"/>
  <c r="O348" i="4"/>
  <c r="N25" i="4"/>
  <c r="P250" i="4"/>
  <c r="O130" i="4"/>
  <c r="O579" i="4"/>
  <c r="P409" i="4"/>
  <c r="P382" i="4"/>
  <c r="O589" i="4"/>
  <c r="N579" i="4"/>
  <c r="P540" i="4"/>
  <c r="P516" i="4"/>
  <c r="N409" i="4"/>
  <c r="N382" i="4"/>
  <c r="P284" i="4"/>
  <c r="N298" i="4"/>
  <c r="O92" i="4"/>
  <c r="P50" i="4"/>
  <c r="O89" i="4"/>
  <c r="P61" i="4"/>
  <c r="P307" i="4"/>
  <c r="N37" i="4"/>
  <c r="P22" i="4"/>
  <c r="N557" i="4"/>
  <c r="P524" i="4"/>
  <c r="P423" i="4"/>
  <c r="O307" i="4"/>
  <c r="O22" i="4"/>
  <c r="P169" i="4"/>
  <c r="P308" i="4"/>
  <c r="N110" i="4"/>
  <c r="O137" i="4"/>
  <c r="P223" i="4"/>
  <c r="O573" i="4"/>
  <c r="O223" i="4"/>
  <c r="O588" i="4"/>
  <c r="N573" i="4"/>
  <c r="P547" i="4"/>
  <c r="P326" i="4"/>
  <c r="P580" i="4"/>
  <c r="P541" i="4"/>
  <c r="P389" i="4"/>
  <c r="P369" i="4"/>
  <c r="O151" i="4"/>
  <c r="P571" i="4"/>
  <c r="P471" i="4"/>
  <c r="P449" i="4"/>
  <c r="P366" i="4"/>
  <c r="P293" i="4"/>
  <c r="P221" i="4"/>
  <c r="P241" i="4"/>
  <c r="P23" i="4"/>
  <c r="P418" i="4"/>
  <c r="O293" i="4"/>
  <c r="N241" i="4"/>
  <c r="P89" i="4"/>
  <c r="O23" i="4"/>
  <c r="N589" i="4"/>
  <c r="P560" i="4"/>
  <c r="N547" i="4"/>
  <c r="P445" i="4"/>
  <c r="P427" i="4"/>
  <c r="N424" i="4"/>
  <c r="O421" i="4"/>
  <c r="P406" i="4"/>
  <c r="N369" i="4"/>
  <c r="P576" i="4"/>
  <c r="P563" i="4"/>
  <c r="P459" i="4"/>
  <c r="N427" i="4"/>
  <c r="N421" i="4"/>
  <c r="N398" i="4"/>
  <c r="P380" i="4"/>
  <c r="P566" i="4"/>
  <c r="P553" i="4"/>
  <c r="N530" i="4"/>
  <c r="O350" i="4"/>
  <c r="P270" i="4"/>
  <c r="N308" i="4"/>
  <c r="N225" i="4"/>
  <c r="P119" i="4"/>
  <c r="N566" i="4"/>
  <c r="P556" i="4"/>
  <c r="P451" i="4"/>
  <c r="N433" i="4"/>
  <c r="N270" i="4"/>
  <c r="N119" i="4"/>
  <c r="N526" i="4"/>
  <c r="P429" i="4"/>
  <c r="N423" i="4"/>
  <c r="N386" i="4"/>
  <c r="N284" i="4"/>
  <c r="P127" i="4"/>
  <c r="N578" i="4"/>
  <c r="P572" i="4"/>
  <c r="N542" i="4"/>
  <c r="P469" i="4"/>
  <c r="N429" i="4"/>
  <c r="O408" i="4"/>
  <c r="O334" i="4"/>
  <c r="P375" i="4"/>
  <c r="P230" i="4"/>
  <c r="P130" i="4"/>
  <c r="O127" i="4"/>
  <c r="P137" i="4"/>
  <c r="P558" i="4"/>
  <c r="P555" i="4"/>
  <c r="P548" i="4"/>
  <c r="P545" i="4"/>
  <c r="N532" i="4"/>
  <c r="P522" i="4"/>
  <c r="N356" i="4"/>
  <c r="O326" i="4"/>
  <c r="P574" i="4"/>
  <c r="P568" i="4"/>
  <c r="P561" i="4"/>
  <c r="N558" i="4"/>
  <c r="N555" i="4"/>
  <c r="N548" i="4"/>
  <c r="P457" i="4"/>
  <c r="P443" i="4"/>
  <c r="P396" i="4"/>
  <c r="P370" i="4"/>
  <c r="N574" i="4"/>
  <c r="N561" i="4"/>
  <c r="P475" i="4"/>
  <c r="P240" i="4"/>
  <c r="O237" i="4"/>
  <c r="O236" i="4"/>
  <c r="O235" i="4"/>
  <c r="N236" i="4"/>
  <c r="N235" i="4"/>
  <c r="P247" i="4"/>
  <c r="O247" i="4"/>
  <c r="P245" i="4"/>
  <c r="P244" i="4"/>
  <c r="O244" i="4"/>
  <c r="P239" i="4"/>
  <c r="P65" i="4"/>
  <c r="O120" i="4"/>
  <c r="P200" i="4"/>
  <c r="P183" i="4"/>
  <c r="O183" i="4"/>
  <c r="P193" i="4"/>
  <c r="N193" i="4"/>
  <c r="P188" i="4"/>
  <c r="N186" i="4"/>
  <c r="O215" i="4"/>
  <c r="P142" i="4"/>
  <c r="O202" i="4"/>
  <c r="N202" i="4"/>
  <c r="P184" i="4"/>
  <c r="N585" i="4"/>
  <c r="N582" i="4"/>
  <c r="O582" i="4"/>
  <c r="P582" i="4"/>
  <c r="O544" i="4"/>
  <c r="P544" i="4"/>
  <c r="O538" i="4"/>
  <c r="N538" i="4"/>
  <c r="P538" i="4"/>
  <c r="N465" i="4"/>
  <c r="P465" i="4"/>
  <c r="N439" i="4"/>
  <c r="P439" i="4"/>
  <c r="N431" i="4"/>
  <c r="O416" i="4"/>
  <c r="P416" i="4"/>
  <c r="O387" i="4"/>
  <c r="N387" i="4"/>
  <c r="N316" i="4"/>
  <c r="P316" i="4"/>
  <c r="O297" i="4"/>
  <c r="N297" i="4"/>
  <c r="P297" i="4"/>
  <c r="N268" i="4"/>
  <c r="P268" i="4"/>
  <c r="P182" i="4"/>
  <c r="N182" i="4"/>
  <c r="O182" i="4"/>
  <c r="O402" i="4"/>
  <c r="N402" i="4"/>
  <c r="P402" i="4"/>
  <c r="O390" i="4"/>
  <c r="P390" i="4"/>
  <c r="O379" i="4"/>
  <c r="N379" i="4"/>
  <c r="P324" i="4"/>
  <c r="N324" i="4"/>
  <c r="N283" i="4"/>
  <c r="O283" i="4"/>
  <c r="P159" i="4"/>
  <c r="N159" i="4"/>
  <c r="O569" i="4"/>
  <c r="N569" i="4"/>
  <c r="P569" i="4"/>
  <c r="O395" i="4"/>
  <c r="N395" i="4"/>
  <c r="P583" i="4"/>
  <c r="N583" i="4"/>
  <c r="O583" i="4"/>
  <c r="N576" i="4"/>
  <c r="N545" i="4"/>
  <c r="N516" i="4"/>
  <c r="N461" i="4"/>
  <c r="P461" i="4"/>
  <c r="N420" i="4"/>
  <c r="O414" i="4"/>
  <c r="N414" i="4"/>
  <c r="P414" i="4"/>
  <c r="N408" i="4"/>
  <c r="P272" i="4"/>
  <c r="O272" i="4"/>
  <c r="N158" i="4"/>
  <c r="P158" i="4"/>
  <c r="P298" i="4"/>
  <c r="P587" i="4"/>
  <c r="N587" i="4"/>
  <c r="O564" i="4"/>
  <c r="N564" i="4"/>
  <c r="P564" i="4"/>
  <c r="O549" i="4"/>
  <c r="N549" i="4"/>
  <c r="P549" i="4"/>
  <c r="O435" i="4"/>
  <c r="P435" i="4"/>
  <c r="O403" i="4"/>
  <c r="P403" i="4"/>
  <c r="N220" i="4"/>
  <c r="P220" i="4"/>
  <c r="O262" i="4"/>
  <c r="P262" i="4"/>
  <c r="N167" i="4"/>
  <c r="P167" i="4"/>
  <c r="N121" i="4"/>
  <c r="P121" i="4"/>
  <c r="P591" i="4"/>
  <c r="O591" i="4"/>
  <c r="N584" i="4"/>
  <c r="P584" i="4"/>
  <c r="O520" i="4"/>
  <c r="P520" i="4"/>
  <c r="O415" i="4"/>
  <c r="P415" i="4"/>
  <c r="P373" i="4"/>
  <c r="N292" i="4"/>
  <c r="P292" i="4"/>
  <c r="N122" i="4"/>
  <c r="O122" i="4"/>
  <c r="P122" i="4"/>
  <c r="O181" i="4"/>
  <c r="N181" i="4"/>
  <c r="P181" i="4"/>
  <c r="O585" i="4"/>
  <c r="O565" i="4"/>
  <c r="P565" i="4"/>
  <c r="O550" i="4"/>
  <c r="P550" i="4"/>
  <c r="P473" i="4"/>
  <c r="P455" i="4"/>
  <c r="P224" i="4"/>
  <c r="P431" i="4"/>
  <c r="N416" i="4"/>
  <c r="O413" i="4"/>
  <c r="N413" i="4"/>
  <c r="P413" i="4"/>
  <c r="N394" i="4"/>
  <c r="O394" i="4"/>
  <c r="P394" i="4"/>
  <c r="P387" i="4"/>
  <c r="O316" i="4"/>
  <c r="O268" i="4"/>
  <c r="P588" i="4"/>
  <c r="P578" i="4"/>
  <c r="N571" i="4"/>
  <c r="P557" i="4"/>
  <c r="N556" i="4"/>
  <c r="P542" i="4"/>
  <c r="N541" i="4"/>
  <c r="P536" i="4"/>
  <c r="N522" i="4"/>
  <c r="P467" i="4"/>
  <c r="P463" i="4"/>
  <c r="P441" i="4"/>
  <c r="P437" i="4"/>
  <c r="P433" i="4"/>
  <c r="P424" i="4"/>
  <c r="N422" i="4"/>
  <c r="O392" i="4"/>
  <c r="O380" i="4"/>
  <c r="O371" i="4"/>
  <c r="N371" i="4"/>
  <c r="P371" i="4"/>
  <c r="N303" i="4"/>
  <c r="P303" i="4"/>
  <c r="N273" i="4"/>
  <c r="O273" i="4"/>
  <c r="N296" i="4"/>
  <c r="O296" i="4"/>
  <c r="N230" i="4"/>
  <c r="O260" i="4"/>
  <c r="N260" i="4"/>
  <c r="O156" i="4"/>
  <c r="N86" i="4"/>
  <c r="O86" i="4"/>
  <c r="P86" i="4"/>
  <c r="O125" i="4"/>
  <c r="P125" i="4"/>
  <c r="N132" i="4"/>
  <c r="O132" i="4"/>
  <c r="P132" i="4"/>
  <c r="O406" i="4"/>
  <c r="N401" i="4"/>
  <c r="P398" i="4"/>
  <c r="N358" i="4"/>
  <c r="O358" i="4"/>
  <c r="N342" i="4"/>
  <c r="O342" i="4"/>
  <c r="N315" i="4"/>
  <c r="O315" i="4"/>
  <c r="P313" i="4"/>
  <c r="N375" i="4"/>
  <c r="N286" i="4"/>
  <c r="O286" i="4"/>
  <c r="N221" i="4"/>
  <c r="N256" i="4"/>
  <c r="O256" i="4"/>
  <c r="N229" i="4"/>
  <c r="O229" i="4"/>
  <c r="P261" i="4"/>
  <c r="N359" i="4"/>
  <c r="O359" i="4"/>
  <c r="P118" i="4"/>
  <c r="N118" i="4"/>
  <c r="O116" i="4"/>
  <c r="N129" i="4"/>
  <c r="P129" i="4"/>
  <c r="P590" i="4"/>
  <c r="N581" i="4"/>
  <c r="N563" i="4"/>
  <c r="N553" i="4"/>
  <c r="N524" i="4"/>
  <c r="P479" i="4"/>
  <c r="P385" i="4"/>
  <c r="N428" i="4"/>
  <c r="O313" i="4"/>
  <c r="N146" i="4"/>
  <c r="P146" i="4"/>
  <c r="N172" i="4"/>
  <c r="O172" i="4"/>
  <c r="N378" i="4"/>
  <c r="O378" i="4"/>
  <c r="N279" i="4"/>
  <c r="O279" i="4"/>
  <c r="N287" i="4"/>
  <c r="O287" i="4"/>
  <c r="P246" i="4"/>
  <c r="N246" i="4"/>
  <c r="O246" i="4"/>
  <c r="N185" i="4"/>
  <c r="O185" i="4"/>
  <c r="P185" i="4"/>
  <c r="P179" i="4"/>
  <c r="O174" i="4"/>
  <c r="P196" i="4"/>
  <c r="O142" i="4"/>
  <c r="P148" i="4"/>
  <c r="P11" i="4"/>
  <c r="P186" i="4"/>
  <c r="N174" i="4"/>
  <c r="P157" i="4"/>
  <c r="O196" i="4"/>
  <c r="N148" i="4"/>
  <c r="P334" i="4"/>
  <c r="P228" i="4"/>
  <c r="O225" i="4"/>
  <c r="P237" i="4"/>
  <c r="P120" i="4"/>
  <c r="P110" i="4"/>
  <c r="N370" i="4"/>
  <c r="O366" i="4"/>
  <c r="O250" i="4"/>
  <c r="O251" i="4"/>
  <c r="O240" i="4"/>
  <c r="O65" i="4"/>
  <c r="O152" i="4"/>
  <c r="O200" i="4"/>
  <c r="N191" i="4"/>
  <c r="P208" i="4"/>
  <c r="O188" i="4"/>
  <c r="P204" i="4"/>
  <c r="O162" i="4"/>
  <c r="N184" i="4"/>
  <c r="P12" i="4"/>
  <c r="N208" i="4"/>
  <c r="O204" i="4"/>
  <c r="O206" i="4"/>
  <c r="P74" i="4"/>
  <c r="P90" i="4"/>
  <c r="P70" i="4"/>
  <c r="P103" i="4"/>
  <c r="P81" i="4"/>
  <c r="P101" i="4"/>
  <c r="P54" i="4"/>
  <c r="O103" i="4"/>
  <c r="O81" i="4"/>
  <c r="O54" i="4"/>
  <c r="N75" i="4"/>
  <c r="O61" i="4"/>
  <c r="P75" i="4"/>
  <c r="O559" i="4"/>
  <c r="P559" i="4"/>
  <c r="O546" i="4"/>
  <c r="N546" i="4"/>
  <c r="P546" i="4"/>
  <c r="N537" i="4"/>
  <c r="O537" i="4"/>
  <c r="N531" i="4"/>
  <c r="O531" i="4"/>
  <c r="P531" i="4"/>
  <c r="N521" i="4"/>
  <c r="O521" i="4"/>
  <c r="N515" i="4"/>
  <c r="O515" i="4"/>
  <c r="P515" i="4"/>
  <c r="N507" i="4"/>
  <c r="O507" i="4"/>
  <c r="P507" i="4"/>
  <c r="N499" i="4"/>
  <c r="O499" i="4"/>
  <c r="P499" i="4"/>
  <c r="N491" i="4"/>
  <c r="O491" i="4"/>
  <c r="P491" i="4"/>
  <c r="N483" i="4"/>
  <c r="O483" i="4"/>
  <c r="P483" i="4"/>
  <c r="O474" i="4"/>
  <c r="P474" i="4"/>
  <c r="N474" i="4"/>
  <c r="O458" i="4"/>
  <c r="P458" i="4"/>
  <c r="N458" i="4"/>
  <c r="O436" i="4"/>
  <c r="P436" i="4"/>
  <c r="O447" i="4"/>
  <c r="P447" i="4"/>
  <c r="N447" i="4"/>
  <c r="O468" i="4"/>
  <c r="P468" i="4"/>
  <c r="O452" i="4"/>
  <c r="P452" i="4"/>
  <c r="O295" i="4"/>
  <c r="P295" i="4"/>
  <c r="N295" i="4"/>
  <c r="O577" i="4"/>
  <c r="P577" i="4"/>
  <c r="O442" i="4"/>
  <c r="P442" i="4"/>
  <c r="N442" i="4"/>
  <c r="N211" i="4"/>
  <c r="P211" i="4"/>
  <c r="O211" i="4"/>
  <c r="O407" i="4"/>
  <c r="P407" i="4"/>
  <c r="N407" i="4"/>
  <c r="O554" i="4"/>
  <c r="N554" i="4"/>
  <c r="P554" i="4"/>
  <c r="N575" i="4"/>
  <c r="O575" i="4"/>
  <c r="P575" i="4"/>
  <c r="O562" i="4"/>
  <c r="N562" i="4"/>
  <c r="P562" i="4"/>
  <c r="O543" i="4"/>
  <c r="P543" i="4"/>
  <c r="O528" i="4"/>
  <c r="N528" i="4"/>
  <c r="P528" i="4"/>
  <c r="N511" i="4"/>
  <c r="O511" i="4"/>
  <c r="P511" i="4"/>
  <c r="N503" i="4"/>
  <c r="O503" i="4"/>
  <c r="P503" i="4"/>
  <c r="N495" i="4"/>
  <c r="O495" i="4"/>
  <c r="P495" i="4"/>
  <c r="N487" i="4"/>
  <c r="O487" i="4"/>
  <c r="P487" i="4"/>
  <c r="P376" i="4"/>
  <c r="O376" i="4"/>
  <c r="O150" i="4"/>
  <c r="P150" i="4"/>
  <c r="N150" i="4"/>
  <c r="O534" i="4"/>
  <c r="P534" i="4"/>
  <c r="O518" i="4"/>
  <c r="P518" i="4"/>
  <c r="O432" i="4"/>
  <c r="P432" i="4"/>
  <c r="N338" i="4"/>
  <c r="O338" i="4"/>
  <c r="P338" i="4"/>
  <c r="N267" i="4"/>
  <c r="P267" i="4"/>
  <c r="O267" i="4"/>
  <c r="O567" i="4"/>
  <c r="P567" i="4"/>
  <c r="P276" i="4"/>
  <c r="O276" i="4"/>
  <c r="O570" i="4"/>
  <c r="N570" i="4"/>
  <c r="P570" i="4"/>
  <c r="O551" i="4"/>
  <c r="P551" i="4"/>
  <c r="N468" i="4"/>
  <c r="N452" i="4"/>
  <c r="O419" i="4"/>
  <c r="P419" i="4"/>
  <c r="P340" i="4"/>
  <c r="O340" i="4"/>
  <c r="N527" i="4"/>
  <c r="O527" i="4"/>
  <c r="O514" i="4"/>
  <c r="P514" i="4"/>
  <c r="O510" i="4"/>
  <c r="P510" i="4"/>
  <c r="O506" i="4"/>
  <c r="P506" i="4"/>
  <c r="O502" i="4"/>
  <c r="P502" i="4"/>
  <c r="O498" i="4"/>
  <c r="P498" i="4"/>
  <c r="O494" i="4"/>
  <c r="P494" i="4"/>
  <c r="O490" i="4"/>
  <c r="P490" i="4"/>
  <c r="O486" i="4"/>
  <c r="P486" i="4"/>
  <c r="O482" i="4"/>
  <c r="P482" i="4"/>
  <c r="O478" i="4"/>
  <c r="P478" i="4"/>
  <c r="O462" i="4"/>
  <c r="P462" i="4"/>
  <c r="O446" i="4"/>
  <c r="P446" i="4"/>
  <c r="O426" i="4"/>
  <c r="N426" i="4"/>
  <c r="P426" i="4"/>
  <c r="O381" i="4"/>
  <c r="N381" i="4"/>
  <c r="P381" i="4"/>
  <c r="N362" i="4"/>
  <c r="O362" i="4"/>
  <c r="P362" i="4"/>
  <c r="O412" i="4"/>
  <c r="P412" i="4"/>
  <c r="N412" i="4"/>
  <c r="N330" i="4"/>
  <c r="O330" i="4"/>
  <c r="P330" i="4"/>
  <c r="O170" i="4"/>
  <c r="P170" i="4"/>
  <c r="N170" i="4"/>
  <c r="O154" i="4"/>
  <c r="P154" i="4"/>
  <c r="N154" i="4"/>
  <c r="N533" i="4"/>
  <c r="O533" i="4"/>
  <c r="N517" i="4"/>
  <c r="O517" i="4"/>
  <c r="O472" i="4"/>
  <c r="P472" i="4"/>
  <c r="O456" i="4"/>
  <c r="P456" i="4"/>
  <c r="O440" i="4"/>
  <c r="P440" i="4"/>
  <c r="N417" i="4"/>
  <c r="O417" i="4"/>
  <c r="P417" i="4"/>
  <c r="P364" i="4"/>
  <c r="N364" i="4"/>
  <c r="O364" i="4"/>
  <c r="O361" i="4"/>
  <c r="P361" i="4"/>
  <c r="P332" i="4"/>
  <c r="N332" i="4"/>
  <c r="O332" i="4"/>
  <c r="O329" i="4"/>
  <c r="P329" i="4"/>
  <c r="O255" i="4"/>
  <c r="P255" i="4"/>
  <c r="N255" i="4"/>
  <c r="O590" i="4"/>
  <c r="N539" i="4"/>
  <c r="O539" i="4"/>
  <c r="N523" i="4"/>
  <c r="O523" i="4"/>
  <c r="N513" i="4"/>
  <c r="O513" i="4"/>
  <c r="N509" i="4"/>
  <c r="O509" i="4"/>
  <c r="N505" i="4"/>
  <c r="O505" i="4"/>
  <c r="N501" i="4"/>
  <c r="O501" i="4"/>
  <c r="N497" i="4"/>
  <c r="O497" i="4"/>
  <c r="N493" i="4"/>
  <c r="O493" i="4"/>
  <c r="N489" i="4"/>
  <c r="O489" i="4"/>
  <c r="N485" i="4"/>
  <c r="O485" i="4"/>
  <c r="N481" i="4"/>
  <c r="O481" i="4"/>
  <c r="O466" i="4"/>
  <c r="P466" i="4"/>
  <c r="O450" i="4"/>
  <c r="P450" i="4"/>
  <c r="N249" i="4"/>
  <c r="P249" i="4"/>
  <c r="O249" i="4"/>
  <c r="N242" i="4"/>
  <c r="O242" i="4"/>
  <c r="P242" i="4"/>
  <c r="N568" i="4"/>
  <c r="N560" i="4"/>
  <c r="N552" i="4"/>
  <c r="N544" i="4"/>
  <c r="N529" i="4"/>
  <c r="O529" i="4"/>
  <c r="O476" i="4"/>
  <c r="P476" i="4"/>
  <c r="O460" i="4"/>
  <c r="P460" i="4"/>
  <c r="O444" i="4"/>
  <c r="P444" i="4"/>
  <c r="O434" i="4"/>
  <c r="P434" i="4"/>
  <c r="O430" i="4"/>
  <c r="P430" i="4"/>
  <c r="O399" i="4"/>
  <c r="P399" i="4"/>
  <c r="N399" i="4"/>
  <c r="N234" i="4"/>
  <c r="O234" i="4"/>
  <c r="P234" i="4"/>
  <c r="N535" i="4"/>
  <c r="O535" i="4"/>
  <c r="N519" i="4"/>
  <c r="O519" i="4"/>
  <c r="O512" i="4"/>
  <c r="P512" i="4"/>
  <c r="O508" i="4"/>
  <c r="P508" i="4"/>
  <c r="O504" i="4"/>
  <c r="P504" i="4"/>
  <c r="O500" i="4"/>
  <c r="P500" i="4"/>
  <c r="O496" i="4"/>
  <c r="P496" i="4"/>
  <c r="O492" i="4"/>
  <c r="P492" i="4"/>
  <c r="O488" i="4"/>
  <c r="P488" i="4"/>
  <c r="O484" i="4"/>
  <c r="P484" i="4"/>
  <c r="O480" i="4"/>
  <c r="P480" i="4"/>
  <c r="O470" i="4"/>
  <c r="P470" i="4"/>
  <c r="O454" i="4"/>
  <c r="P454" i="4"/>
  <c r="O438" i="4"/>
  <c r="P438" i="4"/>
  <c r="O285" i="4"/>
  <c r="P285" i="4"/>
  <c r="N285" i="4"/>
  <c r="P161" i="4"/>
  <c r="O161" i="4"/>
  <c r="N214" i="4"/>
  <c r="P214" i="4"/>
  <c r="N145" i="4"/>
  <c r="O145" i="4"/>
  <c r="P145" i="4"/>
  <c r="O113" i="4"/>
  <c r="P113" i="4"/>
  <c r="N166" i="4"/>
  <c r="P166" i="4"/>
  <c r="N525" i="4"/>
  <c r="O525" i="4"/>
  <c r="O464" i="4"/>
  <c r="P464" i="4"/>
  <c r="O448" i="4"/>
  <c r="P448" i="4"/>
  <c r="O222" i="4"/>
  <c r="P222" i="4"/>
  <c r="O479" i="4"/>
  <c r="O477" i="4"/>
  <c r="O475" i="4"/>
  <c r="O473" i="4"/>
  <c r="O471" i="4"/>
  <c r="O469" i="4"/>
  <c r="O467" i="4"/>
  <c r="O465" i="4"/>
  <c r="O463" i="4"/>
  <c r="O461" i="4"/>
  <c r="O459" i="4"/>
  <c r="O457" i="4"/>
  <c r="O455" i="4"/>
  <c r="O453" i="4"/>
  <c r="O451" i="4"/>
  <c r="O449" i="4"/>
  <c r="O224" i="4"/>
  <c r="O445" i="4"/>
  <c r="O443" i="4"/>
  <c r="O441" i="4"/>
  <c r="O439" i="4"/>
  <c r="O437" i="4"/>
  <c r="P420" i="4"/>
  <c r="N418" i="4"/>
  <c r="N411" i="4"/>
  <c r="P401" i="4"/>
  <c r="N390" i="4"/>
  <c r="N385" i="4"/>
  <c r="O367" i="4"/>
  <c r="P367" i="4"/>
  <c r="N367" i="4"/>
  <c r="N348" i="4"/>
  <c r="O337" i="4"/>
  <c r="P337" i="4"/>
  <c r="O335" i="4"/>
  <c r="P335" i="4"/>
  <c r="N335" i="4"/>
  <c r="N272" i="4"/>
  <c r="N306" i="4"/>
  <c r="O306" i="4"/>
  <c r="P306" i="4"/>
  <c r="O159" i="4"/>
  <c r="O397" i="4"/>
  <c r="N397" i="4"/>
  <c r="O374" i="4"/>
  <c r="P374" i="4"/>
  <c r="N346" i="4"/>
  <c r="O346" i="4"/>
  <c r="P346" i="4"/>
  <c r="N281" i="4"/>
  <c r="O281" i="4"/>
  <c r="P281" i="4"/>
  <c r="O302" i="4"/>
  <c r="P302" i="4"/>
  <c r="O299" i="4"/>
  <c r="P299" i="4"/>
  <c r="N258" i="4"/>
  <c r="O258" i="4"/>
  <c r="P258" i="4"/>
  <c r="O405" i="4"/>
  <c r="N405" i="4"/>
  <c r="O393" i="4"/>
  <c r="N393" i="4"/>
  <c r="O383" i="4"/>
  <c r="P383" i="4"/>
  <c r="N372" i="4"/>
  <c r="O372" i="4"/>
  <c r="P372" i="4"/>
  <c r="O345" i="4"/>
  <c r="P345" i="4"/>
  <c r="O343" i="4"/>
  <c r="P343" i="4"/>
  <c r="N343" i="4"/>
  <c r="O271" i="4"/>
  <c r="P271" i="4"/>
  <c r="O278" i="4"/>
  <c r="P278" i="4"/>
  <c r="N278" i="4"/>
  <c r="O305" i="4"/>
  <c r="P305" i="4"/>
  <c r="N305" i="4"/>
  <c r="O227" i="4"/>
  <c r="P227" i="4"/>
  <c r="O266" i="4"/>
  <c r="P266" i="4"/>
  <c r="N212" i="4"/>
  <c r="P212" i="4"/>
  <c r="N112" i="4"/>
  <c r="O112" i="4"/>
  <c r="P112" i="4"/>
  <c r="N140" i="4"/>
  <c r="O140" i="4"/>
  <c r="P140" i="4"/>
  <c r="O141" i="4"/>
  <c r="N141" i="4"/>
  <c r="P141" i="4"/>
  <c r="O58" i="4"/>
  <c r="P58" i="4"/>
  <c r="N58" i="4"/>
  <c r="N59" i="4"/>
  <c r="O59" i="4"/>
  <c r="P59" i="4"/>
  <c r="N404" i="4"/>
  <c r="P404" i="4"/>
  <c r="N400" i="4"/>
  <c r="P400" i="4"/>
  <c r="O396" i="4"/>
  <c r="N392" i="4"/>
  <c r="N388" i="4"/>
  <c r="P388" i="4"/>
  <c r="N354" i="4"/>
  <c r="O354" i="4"/>
  <c r="P354" i="4"/>
  <c r="N322" i="4"/>
  <c r="O322" i="4"/>
  <c r="P322" i="4"/>
  <c r="O353" i="4"/>
  <c r="P353" i="4"/>
  <c r="O351" i="4"/>
  <c r="P351" i="4"/>
  <c r="N351" i="4"/>
  <c r="O321" i="4"/>
  <c r="P321" i="4"/>
  <c r="O319" i="4"/>
  <c r="P319" i="4"/>
  <c r="N319" i="4"/>
  <c r="O309" i="4"/>
  <c r="P309" i="4"/>
  <c r="N309" i="4"/>
  <c r="O291" i="4"/>
  <c r="P291" i="4"/>
  <c r="N187" i="4"/>
  <c r="O187" i="4"/>
  <c r="P187" i="4"/>
  <c r="N175" i="4"/>
  <c r="P175" i="4"/>
  <c r="N165" i="4"/>
  <c r="O165" i="4"/>
  <c r="P147" i="4"/>
  <c r="N147" i="4"/>
  <c r="O147" i="4"/>
  <c r="N216" i="4"/>
  <c r="P216" i="4"/>
  <c r="O216" i="4"/>
  <c r="N49" i="4"/>
  <c r="O49" i="4"/>
  <c r="P49" i="4"/>
  <c r="P391" i="4"/>
  <c r="N389" i="4"/>
  <c r="P384" i="4"/>
  <c r="P428" i="4"/>
  <c r="N373" i="4"/>
  <c r="P360" i="4"/>
  <c r="P352" i="4"/>
  <c r="P344" i="4"/>
  <c r="P336" i="4"/>
  <c r="P328" i="4"/>
  <c r="P320" i="4"/>
  <c r="P317" i="4"/>
  <c r="P310" i="4"/>
  <c r="O269" i="4"/>
  <c r="P269" i="4"/>
  <c r="O288" i="4"/>
  <c r="P288" i="4"/>
  <c r="O218" i="4"/>
  <c r="P218" i="4"/>
  <c r="O217" i="4"/>
  <c r="P217" i="4"/>
  <c r="N231" i="4"/>
  <c r="P231" i="4"/>
  <c r="N171" i="4"/>
  <c r="P171" i="4"/>
  <c r="N203" i="4"/>
  <c r="P203" i="4"/>
  <c r="N124" i="4"/>
  <c r="O124" i="4"/>
  <c r="P124" i="4"/>
  <c r="N114" i="4"/>
  <c r="P114" i="4"/>
  <c r="N135" i="4"/>
  <c r="P135" i="4"/>
  <c r="O135" i="4"/>
  <c r="N85" i="4"/>
  <c r="O85" i="4"/>
  <c r="P85" i="4"/>
  <c r="P97" i="4"/>
  <c r="N97" i="4"/>
  <c r="P26" i="4"/>
  <c r="N26" i="4"/>
  <c r="O26" i="4"/>
  <c r="N3" i="4"/>
  <c r="O3" i="4"/>
  <c r="P3" i="4"/>
  <c r="O384" i="4"/>
  <c r="P377" i="4"/>
  <c r="O363" i="4"/>
  <c r="P363" i="4"/>
  <c r="O360" i="4"/>
  <c r="O355" i="4"/>
  <c r="P355" i="4"/>
  <c r="O352" i="4"/>
  <c r="O347" i="4"/>
  <c r="P347" i="4"/>
  <c r="O344" i="4"/>
  <c r="O339" i="4"/>
  <c r="P339" i="4"/>
  <c r="O336" i="4"/>
  <c r="O331" i="4"/>
  <c r="P331" i="4"/>
  <c r="O328" i="4"/>
  <c r="O323" i="4"/>
  <c r="P323" i="4"/>
  <c r="O320" i="4"/>
  <c r="O274" i="4"/>
  <c r="P274" i="4"/>
  <c r="O317" i="4"/>
  <c r="O304" i="4"/>
  <c r="P304" i="4"/>
  <c r="O310" i="4"/>
  <c r="O280" i="4"/>
  <c r="P280" i="4"/>
  <c r="O282" i="4"/>
  <c r="P282" i="4"/>
  <c r="P257" i="4"/>
  <c r="N233" i="4"/>
  <c r="O233" i="4"/>
  <c r="P233" i="4"/>
  <c r="N176" i="4"/>
  <c r="P176" i="4"/>
  <c r="N205" i="4"/>
  <c r="P205" i="4"/>
  <c r="O205" i="4"/>
  <c r="O167" i="4"/>
  <c r="N327" i="4"/>
  <c r="P327" i="4"/>
  <c r="O327" i="4"/>
  <c r="N177" i="4"/>
  <c r="O177" i="4"/>
  <c r="P115" i="4"/>
  <c r="N115" i="4"/>
  <c r="N41" i="4"/>
  <c r="O41" i="4"/>
  <c r="P395" i="4"/>
  <c r="P379" i="4"/>
  <c r="N377" i="4"/>
  <c r="O318" i="4"/>
  <c r="P318" i="4"/>
  <c r="O294" i="4"/>
  <c r="P294" i="4"/>
  <c r="N259" i="4"/>
  <c r="O259" i="4"/>
  <c r="P259" i="4"/>
  <c r="O257" i="4"/>
  <c r="N254" i="4"/>
  <c r="O254" i="4"/>
  <c r="P254" i="4"/>
  <c r="N248" i="4"/>
  <c r="P248" i="4"/>
  <c r="N104" i="4"/>
  <c r="P104" i="4"/>
  <c r="O104" i="4"/>
  <c r="N164" i="4"/>
  <c r="O164" i="4"/>
  <c r="P164" i="4"/>
  <c r="P191" i="4"/>
  <c r="P143" i="4"/>
  <c r="O143" i="4"/>
  <c r="N99" i="4"/>
  <c r="P99" i="4"/>
  <c r="N64" i="4"/>
  <c r="O64" i="4"/>
  <c r="P64" i="4"/>
  <c r="N84" i="4"/>
  <c r="O84" i="4"/>
  <c r="N77" i="4"/>
  <c r="O77" i="4"/>
  <c r="P77" i="4"/>
  <c r="O365" i="4"/>
  <c r="P365" i="4"/>
  <c r="O357" i="4"/>
  <c r="P357" i="4"/>
  <c r="O349" i="4"/>
  <c r="P349" i="4"/>
  <c r="O341" i="4"/>
  <c r="P341" i="4"/>
  <c r="O333" i="4"/>
  <c r="P333" i="4"/>
  <c r="O325" i="4"/>
  <c r="P325" i="4"/>
  <c r="O277" i="4"/>
  <c r="P277" i="4"/>
  <c r="O301" i="4"/>
  <c r="P301" i="4"/>
  <c r="O312" i="4"/>
  <c r="P312" i="4"/>
  <c r="O289" i="4"/>
  <c r="P289" i="4"/>
  <c r="O226" i="4"/>
  <c r="P226" i="4"/>
  <c r="N243" i="4"/>
  <c r="P243" i="4"/>
  <c r="P123" i="4"/>
  <c r="N126" i="4"/>
  <c r="O126" i="4"/>
  <c r="P126" i="4"/>
  <c r="N128" i="4"/>
  <c r="O128" i="4"/>
  <c r="N83" i="4"/>
  <c r="O83" i="4"/>
  <c r="P83" i="4"/>
  <c r="N100" i="4"/>
  <c r="O100" i="4"/>
  <c r="P100" i="4"/>
  <c r="N95" i="4"/>
  <c r="O95" i="4"/>
  <c r="N14" i="4"/>
  <c r="O14" i="4"/>
  <c r="P14" i="4"/>
  <c r="O311" i="4"/>
  <c r="P311" i="4"/>
  <c r="O290" i="4"/>
  <c r="P290" i="4"/>
  <c r="O219" i="4"/>
  <c r="P219" i="4"/>
  <c r="O232" i="4"/>
  <c r="P232" i="4"/>
  <c r="N139" i="4"/>
  <c r="P139" i="4"/>
  <c r="N192" i="4"/>
  <c r="P192" i="4"/>
  <c r="P151" i="4"/>
  <c r="N78" i="4"/>
  <c r="O78" i="4"/>
  <c r="N136" i="4"/>
  <c r="O136" i="4"/>
  <c r="N189" i="4"/>
  <c r="O189" i="4"/>
  <c r="P189" i="4"/>
  <c r="N195" i="4"/>
  <c r="O195" i="4"/>
  <c r="N82" i="4"/>
  <c r="O82" i="4"/>
  <c r="P82" i="4"/>
  <c r="N33" i="4"/>
  <c r="O33" i="4"/>
  <c r="N53" i="4"/>
  <c r="O53" i="4"/>
  <c r="P53" i="4"/>
  <c r="P17" i="4"/>
  <c r="N17" i="4"/>
  <c r="O17" i="4"/>
  <c r="N34" i="4"/>
  <c r="O34" i="4"/>
  <c r="N36" i="4"/>
  <c r="O36" i="4"/>
  <c r="P36" i="4"/>
  <c r="P42" i="4"/>
  <c r="N42" i="4"/>
  <c r="O42" i="4"/>
  <c r="N45" i="4"/>
  <c r="N207" i="4"/>
  <c r="P207" i="4"/>
  <c r="N198" i="4"/>
  <c r="P198" i="4"/>
  <c r="N134" i="4"/>
  <c r="O134" i="4"/>
  <c r="P134" i="4"/>
  <c r="N168" i="4"/>
  <c r="P168" i="4"/>
  <c r="N19" i="4"/>
  <c r="O19" i="4"/>
  <c r="P19" i="4"/>
  <c r="N47" i="4"/>
  <c r="O47" i="4"/>
  <c r="P47" i="4"/>
  <c r="O261" i="4"/>
  <c r="O239" i="4"/>
  <c r="N238" i="4"/>
  <c r="P238" i="4"/>
  <c r="N213" i="4"/>
  <c r="P213" i="4"/>
  <c r="N173" i="4"/>
  <c r="P173" i="4"/>
  <c r="N209" i="4"/>
  <c r="O209" i="4"/>
  <c r="N72" i="4"/>
  <c r="O72" i="4"/>
  <c r="N105" i="4"/>
  <c r="O105" i="4"/>
  <c r="P105" i="4"/>
  <c r="N21" i="4"/>
  <c r="O21" i="4"/>
  <c r="P21" i="4"/>
  <c r="N199" i="4"/>
  <c r="P199" i="4"/>
  <c r="N178" i="4"/>
  <c r="P178" i="4"/>
  <c r="N314" i="4"/>
  <c r="O314" i="4"/>
  <c r="N180" i="4"/>
  <c r="O180" i="4"/>
  <c r="P180" i="4"/>
  <c r="N131" i="4"/>
  <c r="O131" i="4"/>
  <c r="N60" i="4"/>
  <c r="P60" i="4"/>
  <c r="O73" i="4"/>
  <c r="P73" i="4"/>
  <c r="N31" i="4"/>
  <c r="O31" i="4"/>
  <c r="P31" i="4"/>
  <c r="N157" i="4"/>
  <c r="N93" i="4"/>
  <c r="O93" i="4"/>
  <c r="N69" i="4"/>
  <c r="O69" i="4"/>
  <c r="N68" i="4"/>
  <c r="O68" i="4"/>
  <c r="N9" i="4"/>
  <c r="O9" i="4"/>
  <c r="N20" i="4"/>
  <c r="O20" i="4"/>
  <c r="P20" i="4"/>
  <c r="N71" i="4"/>
  <c r="O71" i="4"/>
  <c r="N275" i="4"/>
  <c r="O275" i="4"/>
  <c r="N88" i="4"/>
  <c r="O88" i="4"/>
  <c r="N102" i="4"/>
  <c r="O102" i="4"/>
  <c r="N7" i="4"/>
  <c r="O7" i="4"/>
  <c r="N38" i="4"/>
  <c r="O38" i="4"/>
  <c r="N48" i="4"/>
  <c r="O48" i="4"/>
  <c r="N39" i="4"/>
  <c r="O39" i="4"/>
  <c r="P39" i="4"/>
  <c r="N144" i="4"/>
  <c r="O144" i="4"/>
  <c r="N194" i="4"/>
  <c r="O194" i="4"/>
  <c r="P66" i="4"/>
  <c r="N101" i="4"/>
  <c r="N96" i="4"/>
  <c r="O96" i="4"/>
  <c r="N2" i="4"/>
  <c r="O2" i="4"/>
  <c r="P2" i="4"/>
  <c r="N6" i="4"/>
  <c r="O6" i="4"/>
  <c r="N63" i="4"/>
  <c r="O63" i="4"/>
  <c r="N24" i="4"/>
  <c r="O24" i="4"/>
  <c r="P24" i="4"/>
  <c r="N133" i="4"/>
  <c r="O133" i="4"/>
  <c r="N201" i="4"/>
  <c r="O201" i="4"/>
  <c r="N106" i="4"/>
  <c r="O106" i="4"/>
  <c r="N56" i="4"/>
  <c r="O56" i="4"/>
  <c r="N27" i="4"/>
  <c r="O27" i="4"/>
  <c r="P27" i="4"/>
  <c r="N16" i="4"/>
  <c r="O16" i="4"/>
  <c r="N13" i="4"/>
  <c r="O13" i="4"/>
  <c r="N28" i="4"/>
  <c r="O28" i="4"/>
  <c r="N30" i="4"/>
  <c r="O30" i="4"/>
  <c r="N32" i="4"/>
  <c r="O32" i="4"/>
  <c r="N190" i="4"/>
  <c r="O190" i="4"/>
  <c r="N149" i="4"/>
  <c r="O149" i="4"/>
  <c r="N108" i="4"/>
  <c r="O108" i="4"/>
  <c r="N76" i="4"/>
  <c r="O76" i="4"/>
  <c r="N80" i="4"/>
  <c r="O80" i="4"/>
  <c r="N62" i="4"/>
  <c r="O62" i="4"/>
  <c r="N67" i="4"/>
  <c r="O67" i="4"/>
  <c r="N79" i="4"/>
  <c r="O79" i="4"/>
  <c r="N94" i="4"/>
  <c r="O94" i="4"/>
  <c r="N10" i="4"/>
  <c r="O10" i="4"/>
  <c r="N51" i="4"/>
  <c r="O51" i="4"/>
  <c r="N8" i="4"/>
  <c r="O8" i="4"/>
  <c r="N18" i="4"/>
  <c r="O18" i="4"/>
  <c r="N35" i="4"/>
  <c r="O35" i="4"/>
  <c r="N52" i="4"/>
  <c r="O52" i="4"/>
  <c r="R2" i="22"/>
  <c r="T2" i="22" s="1"/>
  <c r="G476" i="4" l="1"/>
  <c r="I476" i="4" s="1"/>
  <c r="G477" i="4"/>
  <c r="I477" i="4" s="1"/>
  <c r="G478" i="4"/>
  <c r="I478" i="4" s="1"/>
  <c r="G479" i="4"/>
  <c r="I479" i="4" s="1"/>
  <c r="G480" i="4"/>
  <c r="I480" i="4" s="1"/>
  <c r="G481" i="4"/>
  <c r="I481" i="4" s="1"/>
  <c r="I482" i="4"/>
  <c r="G483" i="4"/>
  <c r="I483" i="4" s="1"/>
  <c r="G484" i="4"/>
  <c r="I484" i="4" s="1"/>
  <c r="G485" i="4"/>
  <c r="I485" i="4" s="1"/>
  <c r="G486" i="4"/>
  <c r="I486" i="4" s="1"/>
  <c r="G487" i="4"/>
  <c r="I487" i="4" s="1"/>
  <c r="G488" i="4"/>
  <c r="I488" i="4" s="1"/>
  <c r="G489" i="4"/>
  <c r="I489" i="4" s="1"/>
  <c r="G490" i="4"/>
  <c r="G491" i="4"/>
  <c r="I491" i="4" s="1"/>
  <c r="G492" i="4"/>
  <c r="I492" i="4" s="1"/>
  <c r="G493" i="4"/>
  <c r="I493" i="4" s="1"/>
  <c r="G494" i="4"/>
  <c r="I494" i="4" s="1"/>
  <c r="G495" i="4"/>
  <c r="I495" i="4" s="1"/>
  <c r="G496" i="4"/>
  <c r="I496" i="4" s="1"/>
  <c r="G497" i="4"/>
  <c r="I497" i="4" s="1"/>
  <c r="G498" i="4"/>
  <c r="I498" i="4" s="1"/>
  <c r="G499" i="4"/>
  <c r="I499" i="4" s="1"/>
  <c r="G500" i="4"/>
  <c r="I500" i="4" s="1"/>
  <c r="G501" i="4"/>
  <c r="I501" i="4" s="1"/>
  <c r="G502" i="4"/>
  <c r="I502" i="4" s="1"/>
  <c r="G503" i="4"/>
  <c r="I503" i="4" s="1"/>
  <c r="G504" i="4"/>
  <c r="I504" i="4" s="1"/>
  <c r="G505" i="4"/>
  <c r="I505" i="4" s="1"/>
  <c r="G506" i="4"/>
  <c r="I506" i="4" s="1"/>
  <c r="G507" i="4"/>
  <c r="I507" i="4" s="1"/>
  <c r="G508" i="4"/>
  <c r="I508" i="4" s="1"/>
  <c r="G509" i="4"/>
  <c r="I509" i="4" s="1"/>
  <c r="G510" i="4"/>
  <c r="I510" i="4" s="1"/>
  <c r="G511" i="4"/>
  <c r="I511" i="4" s="1"/>
  <c r="G512" i="4"/>
  <c r="I512" i="4" s="1"/>
  <c r="G513" i="4"/>
  <c r="I513" i="4" s="1"/>
  <c r="G514" i="4"/>
  <c r="I514" i="4" s="1"/>
  <c r="G515" i="4"/>
  <c r="I515" i="4" s="1"/>
  <c r="G516" i="4"/>
  <c r="I516" i="4" s="1"/>
  <c r="G517" i="4"/>
  <c r="I517" i="4" s="1"/>
  <c r="G518" i="4"/>
  <c r="I518" i="4" s="1"/>
  <c r="G519" i="4"/>
  <c r="I519" i="4" s="1"/>
  <c r="G520" i="4"/>
  <c r="I520" i="4" s="1"/>
  <c r="G521" i="4"/>
  <c r="I521" i="4" s="1"/>
  <c r="G522" i="4"/>
  <c r="I522" i="4" s="1"/>
  <c r="G523" i="4"/>
  <c r="I523" i="4" s="1"/>
  <c r="G524" i="4"/>
  <c r="I524" i="4" s="1"/>
  <c r="G525" i="4"/>
  <c r="I525" i="4" s="1"/>
  <c r="G526" i="4"/>
  <c r="I526" i="4" s="1"/>
  <c r="G527" i="4"/>
  <c r="I527" i="4" s="1"/>
  <c r="G528" i="4"/>
  <c r="I528" i="4" s="1"/>
  <c r="G529" i="4"/>
  <c r="I529" i="4" s="1"/>
  <c r="G530" i="4"/>
  <c r="I530" i="4" s="1"/>
  <c r="G531" i="4"/>
  <c r="I531" i="4" s="1"/>
  <c r="G532" i="4"/>
  <c r="I532" i="4" s="1"/>
  <c r="G533" i="4"/>
  <c r="I533" i="4" s="1"/>
  <c r="G534" i="4"/>
  <c r="I534" i="4" s="1"/>
  <c r="G535" i="4"/>
  <c r="I535" i="4" s="1"/>
  <c r="G536" i="4"/>
  <c r="I536" i="4" s="1"/>
  <c r="G537" i="4"/>
  <c r="I537" i="4" s="1"/>
  <c r="G538" i="4"/>
  <c r="I538" i="4" s="1"/>
  <c r="G539" i="4"/>
  <c r="I539" i="4" s="1"/>
  <c r="G540" i="4"/>
  <c r="I540" i="4" s="1"/>
  <c r="G541" i="4"/>
  <c r="I541" i="4" s="1"/>
  <c r="G542" i="4"/>
  <c r="I542" i="4" s="1"/>
  <c r="G543" i="4"/>
  <c r="I543" i="4" s="1"/>
  <c r="G544" i="4"/>
  <c r="I544" i="4" s="1"/>
  <c r="G545" i="4"/>
  <c r="I545" i="4" s="1"/>
  <c r="G546" i="4"/>
  <c r="I546" i="4" s="1"/>
  <c r="G547" i="4"/>
  <c r="I547" i="4" s="1"/>
  <c r="G548" i="4"/>
  <c r="I548" i="4" s="1"/>
  <c r="G549" i="4"/>
  <c r="I549" i="4" s="1"/>
  <c r="G550" i="4"/>
  <c r="I550" i="4" s="1"/>
  <c r="G551" i="4"/>
  <c r="I551" i="4" s="1"/>
  <c r="G552" i="4"/>
  <c r="I552" i="4" s="1"/>
  <c r="G553" i="4"/>
  <c r="I553" i="4" s="1"/>
  <c r="G554" i="4"/>
  <c r="I554" i="4" s="1"/>
  <c r="G555" i="4"/>
  <c r="I555" i="4" s="1"/>
  <c r="G556" i="4"/>
  <c r="I556" i="4" s="1"/>
  <c r="G557" i="4"/>
  <c r="I557" i="4" s="1"/>
  <c r="G558" i="4"/>
  <c r="I558" i="4" s="1"/>
  <c r="G559" i="4"/>
  <c r="I559" i="4" s="1"/>
  <c r="G560" i="4"/>
  <c r="I560" i="4" s="1"/>
  <c r="G561" i="4"/>
  <c r="I561" i="4" s="1"/>
  <c r="G562" i="4"/>
  <c r="I562" i="4" s="1"/>
  <c r="G563" i="4"/>
  <c r="I563" i="4" s="1"/>
  <c r="G564" i="4"/>
  <c r="I564" i="4" s="1"/>
  <c r="G565" i="4"/>
  <c r="I565" i="4" s="1"/>
  <c r="G566" i="4"/>
  <c r="I566" i="4" s="1"/>
  <c r="G567" i="4"/>
  <c r="I567" i="4" s="1"/>
  <c r="G568" i="4"/>
  <c r="I568" i="4" s="1"/>
  <c r="G569" i="4"/>
  <c r="I569" i="4" s="1"/>
  <c r="G570" i="4"/>
  <c r="I570" i="4" s="1"/>
  <c r="G571" i="4"/>
  <c r="I571" i="4" s="1"/>
  <c r="G572" i="4"/>
  <c r="I572" i="4" s="1"/>
  <c r="G573" i="4"/>
  <c r="I573" i="4" s="1"/>
  <c r="G574" i="4"/>
  <c r="I574" i="4" s="1"/>
  <c r="G575" i="4"/>
  <c r="I575" i="4" s="1"/>
  <c r="G576" i="4"/>
  <c r="I576" i="4" s="1"/>
  <c r="G577" i="4"/>
  <c r="I577" i="4" s="1"/>
  <c r="G578" i="4"/>
  <c r="I578" i="4" s="1"/>
  <c r="G579" i="4"/>
  <c r="I579" i="4" s="1"/>
  <c r="G580" i="4"/>
  <c r="I580" i="4" s="1"/>
  <c r="G581" i="4"/>
  <c r="I581" i="4" s="1"/>
  <c r="G582" i="4"/>
  <c r="I582" i="4" s="1"/>
  <c r="G583" i="4"/>
  <c r="I583" i="4" s="1"/>
  <c r="I585" i="4"/>
  <c r="I586" i="4"/>
  <c r="I587" i="4"/>
  <c r="I588" i="4"/>
  <c r="S588" i="4" s="1"/>
  <c r="I589" i="4"/>
  <c r="S589" i="4" s="1"/>
  <c r="I590" i="4"/>
  <c r="S590" i="4" s="1"/>
  <c r="I591" i="4"/>
  <c r="S591" i="4" s="1"/>
  <c r="B451" i="4" l="1"/>
  <c r="G451" i="4"/>
  <c r="I451" i="4" s="1"/>
  <c r="Y451" i="4"/>
  <c r="Z451" i="4"/>
  <c r="B452" i="4"/>
  <c r="G452" i="4"/>
  <c r="I452" i="4" s="1"/>
  <c r="X452" i="4"/>
  <c r="Y452" i="4"/>
  <c r="Z452" i="4"/>
  <c r="B453" i="4"/>
  <c r="G453" i="4"/>
  <c r="I453" i="4" s="1"/>
  <c r="Y453" i="4"/>
  <c r="Z453" i="4"/>
  <c r="B454" i="4"/>
  <c r="G454" i="4"/>
  <c r="I454" i="4" s="1"/>
  <c r="Y454" i="4"/>
  <c r="Z454" i="4"/>
  <c r="B455" i="4"/>
  <c r="G455" i="4"/>
  <c r="I455" i="4" s="1"/>
  <c r="Y455" i="4"/>
  <c r="Z455" i="4"/>
  <c r="B456" i="4"/>
  <c r="G456" i="4"/>
  <c r="I456" i="4" s="1"/>
  <c r="S456" i="4" s="1"/>
  <c r="Y456" i="4"/>
  <c r="Z456" i="4"/>
  <c r="B457" i="4"/>
  <c r="G457" i="4"/>
  <c r="I457" i="4" s="1"/>
  <c r="Y457" i="4"/>
  <c r="Z457" i="4"/>
  <c r="B458" i="4"/>
  <c r="Y458" i="4"/>
  <c r="Z458" i="4"/>
  <c r="B459" i="4"/>
  <c r="G459" i="4"/>
  <c r="I459" i="4" s="1"/>
  <c r="Y459" i="4"/>
  <c r="Z459" i="4"/>
  <c r="B460" i="4"/>
  <c r="G460" i="4"/>
  <c r="I460" i="4" s="1"/>
  <c r="Y460" i="4"/>
  <c r="Z460" i="4"/>
  <c r="B461" i="4"/>
  <c r="G461" i="4"/>
  <c r="I461" i="4" s="1"/>
  <c r="Y461" i="4"/>
  <c r="Z461" i="4"/>
  <c r="B462" i="4"/>
  <c r="G462" i="4"/>
  <c r="I462" i="4" s="1"/>
  <c r="Y462" i="4"/>
  <c r="Z462" i="4"/>
  <c r="B463" i="4"/>
  <c r="G463" i="4"/>
  <c r="I463" i="4" s="1"/>
  <c r="Y463" i="4"/>
  <c r="Z463" i="4"/>
  <c r="B464" i="4"/>
  <c r="G464" i="4"/>
  <c r="I464" i="4" s="1"/>
  <c r="Y464" i="4"/>
  <c r="Z464" i="4"/>
  <c r="B465" i="4"/>
  <c r="G465" i="4"/>
  <c r="I465" i="4" s="1"/>
  <c r="Y465" i="4"/>
  <c r="Z465" i="4"/>
  <c r="S454" i="4" l="1"/>
  <c r="S457" i="4"/>
  <c r="S455" i="4"/>
  <c r="S453" i="4"/>
  <c r="S465" i="4"/>
  <c r="S463" i="4"/>
  <c r="S461" i="4"/>
  <c r="S459" i="4"/>
  <c r="S464" i="4"/>
  <c r="S462" i="4"/>
  <c r="S460" i="4"/>
  <c r="S452" i="4"/>
  <c r="S451" i="4"/>
  <c r="Q462" i="4"/>
  <c r="J462" i="4"/>
  <c r="J458" i="4"/>
  <c r="Q458" i="4"/>
  <c r="Q454" i="4"/>
  <c r="J454" i="4"/>
  <c r="Q452" i="4"/>
  <c r="J452" i="4"/>
  <c r="Q465" i="4"/>
  <c r="J465" i="4"/>
  <c r="Q461" i="4"/>
  <c r="J461" i="4"/>
  <c r="Q457" i="4"/>
  <c r="J457" i="4"/>
  <c r="Q453" i="4"/>
  <c r="J453" i="4"/>
  <c r="Q464" i="4"/>
  <c r="J464" i="4"/>
  <c r="J460" i="4"/>
  <c r="Q460" i="4"/>
  <c r="J456" i="4"/>
  <c r="Q456" i="4"/>
  <c r="Q463" i="4"/>
  <c r="J463" i="4"/>
  <c r="J459" i="4"/>
  <c r="Q459" i="4"/>
  <c r="Q455" i="4"/>
  <c r="J455" i="4"/>
  <c r="Q451" i="4"/>
  <c r="J451" i="4"/>
  <c r="G419" i="4"/>
  <c r="I419" i="4" s="1"/>
  <c r="G447" i="4"/>
  <c r="I447" i="4" s="1"/>
  <c r="K463" i="4" l="1"/>
  <c r="K11" i="20" s="1"/>
  <c r="K452" i="4"/>
  <c r="L3" i="20" s="1"/>
  <c r="K453" i="4"/>
  <c r="K29" i="20" s="1"/>
  <c r="K451" i="4"/>
  <c r="K3" i="20" s="1"/>
  <c r="K457" i="4"/>
  <c r="L5" i="20" s="1"/>
  <c r="K454" i="4"/>
  <c r="L29" i="20" s="1"/>
  <c r="K456" i="4"/>
  <c r="L13" i="20" s="1"/>
  <c r="K455" i="4"/>
  <c r="L27" i="20" s="1"/>
  <c r="K461" i="4"/>
  <c r="K53" i="20" s="1"/>
  <c r="K460" i="4"/>
  <c r="L49" i="20" s="1"/>
  <c r="K458" i="4"/>
  <c r="L24" i="20" s="1"/>
  <c r="K464" i="4"/>
  <c r="L11" i="20" s="1"/>
  <c r="K465" i="4"/>
  <c r="K39" i="20" s="1"/>
  <c r="K462" i="4"/>
  <c r="K31" i="20" s="1"/>
  <c r="K459" i="4"/>
  <c r="K49" i="20" s="1"/>
  <c r="G375" i="4"/>
  <c r="I375" i="4" s="1"/>
  <c r="U465" i="4" l="1"/>
  <c r="K14" i="40" s="1"/>
  <c r="U464" i="4"/>
  <c r="L12" i="40" s="1"/>
  <c r="U463" i="4"/>
  <c r="K12" i="40" s="1"/>
  <c r="U462" i="4"/>
  <c r="K15" i="40" s="1"/>
  <c r="U461" i="4"/>
  <c r="K19" i="40" s="1"/>
  <c r="U460" i="4"/>
  <c r="L5" i="40" s="1"/>
  <c r="U459" i="4"/>
  <c r="K5" i="40" s="1"/>
  <c r="L6" i="40"/>
  <c r="U457" i="4"/>
  <c r="L3" i="41" s="1"/>
  <c r="U456" i="4"/>
  <c r="L12" i="8" s="1"/>
  <c r="U455" i="4"/>
  <c r="L5" i="41" s="1"/>
  <c r="U454" i="4"/>
  <c r="L4" i="40" s="1"/>
  <c r="U453" i="4"/>
  <c r="K4" i="40" s="1"/>
  <c r="U452" i="4"/>
  <c r="L3" i="40" s="1"/>
  <c r="U451" i="4"/>
  <c r="K3" i="40" s="1"/>
  <c r="B242" i="4"/>
  <c r="B249" i="4"/>
  <c r="B232" i="4"/>
  <c r="B240" i="4"/>
  <c r="B246" i="4"/>
  <c r="B252" i="4"/>
  <c r="B260" i="4"/>
  <c r="B261" i="4"/>
  <c r="B266" i="4"/>
  <c r="B254" i="4"/>
  <c r="B262" i="4"/>
  <c r="B267" i="4"/>
  <c r="B265" i="4"/>
  <c r="B257" i="4"/>
  <c r="B264" i="4"/>
  <c r="B258" i="4"/>
  <c r="B259" i="4"/>
  <c r="B251" i="4"/>
  <c r="B255" i="4"/>
  <c r="B268" i="4"/>
  <c r="B253" i="4"/>
  <c r="B229" i="4"/>
  <c r="B225" i="4"/>
  <c r="B250" i="4"/>
  <c r="B256" i="4"/>
  <c r="B230" i="4"/>
  <c r="B217" i="4"/>
  <c r="B220" i="4"/>
  <c r="B226" i="4"/>
  <c r="B228" i="4"/>
  <c r="B222" i="4"/>
  <c r="B223" i="4"/>
  <c r="B221" i="4"/>
  <c r="B219" i="4"/>
  <c r="B227" i="4"/>
  <c r="B308" i="4"/>
  <c r="B218" i="4"/>
  <c r="B296" i="4"/>
  <c r="B289" i="4"/>
  <c r="B298" i="4"/>
  <c r="B299" i="4"/>
  <c r="B284" i="4"/>
  <c r="B282" i="4"/>
  <c r="B286" i="4"/>
  <c r="B290" i="4"/>
  <c r="B285" i="4"/>
  <c r="B292" i="4"/>
  <c r="B294" i="4"/>
  <c r="B287" i="4"/>
  <c r="B295" i="4"/>
  <c r="B375" i="4"/>
  <c r="S375" i="4" s="1"/>
  <c r="B288" i="4"/>
  <c r="B293" i="4"/>
  <c r="B300" i="4"/>
  <c r="B283" i="4"/>
  <c r="B291" i="4"/>
  <c r="B297" i="4"/>
  <c r="B280" i="4"/>
  <c r="B270" i="4"/>
  <c r="B311" i="4"/>
  <c r="B273" i="4"/>
  <c r="B117" i="4"/>
  <c r="B158" i="4"/>
  <c r="B318" i="4"/>
  <c r="B313" i="4"/>
  <c r="B309" i="4"/>
  <c r="B315" i="4"/>
  <c r="B269" i="4"/>
  <c r="B303" i="4"/>
  <c r="B312" i="4"/>
  <c r="B316" i="4"/>
  <c r="B305" i="4"/>
  <c r="B310" i="4"/>
  <c r="B302" i="4"/>
  <c r="B306" i="4"/>
  <c r="B304" i="4"/>
  <c r="B276" i="4"/>
  <c r="B301" i="4"/>
  <c r="B307" i="4"/>
  <c r="B278" i="4"/>
  <c r="B317" i="4"/>
  <c r="B271" i="4"/>
  <c r="B281" i="4"/>
  <c r="B274" i="4"/>
  <c r="B272" i="4"/>
  <c r="B277" i="4"/>
  <c r="B279" i="4"/>
  <c r="B319" i="4"/>
  <c r="B320" i="4"/>
  <c r="B321" i="4"/>
  <c r="B322" i="4"/>
  <c r="B323" i="4"/>
  <c r="B324" i="4"/>
  <c r="B325" i="4"/>
  <c r="B326" i="4"/>
  <c r="B170" i="4"/>
  <c r="B328" i="4"/>
  <c r="B329" i="4"/>
  <c r="B330" i="4"/>
  <c r="B331" i="4"/>
  <c r="B332" i="4"/>
  <c r="B333" i="4"/>
  <c r="B334" i="4"/>
  <c r="B335" i="4"/>
  <c r="B336" i="4"/>
  <c r="B337" i="4"/>
  <c r="B338" i="4"/>
  <c r="B339" i="4"/>
  <c r="B340" i="4"/>
  <c r="B341" i="4"/>
  <c r="B342" i="4"/>
  <c r="B343" i="4"/>
  <c r="B344" i="4"/>
  <c r="B345" i="4"/>
  <c r="B346" i="4"/>
  <c r="B347" i="4"/>
  <c r="B348" i="4"/>
  <c r="B349" i="4"/>
  <c r="B350" i="4"/>
  <c r="B351" i="4"/>
  <c r="B352" i="4"/>
  <c r="B353" i="4"/>
  <c r="B354" i="4"/>
  <c r="B355" i="4"/>
  <c r="B356" i="4"/>
  <c r="B357" i="4"/>
  <c r="B358" i="4"/>
  <c r="B412" i="4"/>
  <c r="B360" i="4"/>
  <c r="B361" i="4"/>
  <c r="B362" i="4"/>
  <c r="B363" i="4"/>
  <c r="B364" i="4"/>
  <c r="B365" i="4"/>
  <c r="B366" i="4"/>
  <c r="B367" i="4"/>
  <c r="B368" i="4"/>
  <c r="J368" i="4" s="1"/>
  <c r="K368" i="4" s="1"/>
  <c r="J31" i="20" s="1"/>
  <c r="B369" i="4"/>
  <c r="B370" i="4"/>
  <c r="B371" i="4"/>
  <c r="B372" i="4"/>
  <c r="B373" i="4"/>
  <c r="B374" i="4"/>
  <c r="B428" i="4"/>
  <c r="B376" i="4"/>
  <c r="B377" i="4"/>
  <c r="B378" i="4"/>
  <c r="B379" i="4"/>
  <c r="B380" i="4"/>
  <c r="B381" i="4"/>
  <c r="B382" i="4"/>
  <c r="B383" i="4"/>
  <c r="B384" i="4"/>
  <c r="B385" i="4"/>
  <c r="B386" i="4"/>
  <c r="B387" i="4"/>
  <c r="B388" i="4"/>
  <c r="B389" i="4"/>
  <c r="B390" i="4"/>
  <c r="B391" i="4"/>
  <c r="B392" i="4"/>
  <c r="B393" i="4"/>
  <c r="B394" i="4"/>
  <c r="B395" i="4"/>
  <c r="B396" i="4"/>
  <c r="B397" i="4"/>
  <c r="B398" i="4"/>
  <c r="B399" i="4"/>
  <c r="B400" i="4"/>
  <c r="B401" i="4"/>
  <c r="B402" i="4"/>
  <c r="B403" i="4"/>
  <c r="B404" i="4"/>
  <c r="B405" i="4"/>
  <c r="B406" i="4"/>
  <c r="B407" i="4"/>
  <c r="B408" i="4"/>
  <c r="B409" i="4"/>
  <c r="B410" i="4"/>
  <c r="B411" i="4"/>
  <c r="B211" i="4"/>
  <c r="B413" i="4"/>
  <c r="B414" i="4"/>
  <c r="B415" i="4"/>
  <c r="B416" i="4"/>
  <c r="B417" i="4"/>
  <c r="B418" i="4"/>
  <c r="B419" i="4"/>
  <c r="S419" i="4" s="1"/>
  <c r="B420" i="4"/>
  <c r="B421" i="4"/>
  <c r="B422" i="4"/>
  <c r="B423" i="4"/>
  <c r="B424" i="4"/>
  <c r="B425" i="4"/>
  <c r="B426" i="4"/>
  <c r="B427" i="4"/>
  <c r="B447" i="4"/>
  <c r="S447" i="4" s="1"/>
  <c r="B429" i="4"/>
  <c r="B430" i="4"/>
  <c r="B431" i="4"/>
  <c r="B432" i="4"/>
  <c r="B433" i="4"/>
  <c r="B434" i="4"/>
  <c r="B435" i="4"/>
  <c r="B436" i="4"/>
  <c r="B437" i="4"/>
  <c r="B438" i="4"/>
  <c r="B439" i="4"/>
  <c r="B440" i="4"/>
  <c r="B441" i="4"/>
  <c r="B442" i="4"/>
  <c r="B443" i="4"/>
  <c r="B444" i="4"/>
  <c r="B445" i="4"/>
  <c r="B446" i="4"/>
  <c r="B224" i="4"/>
  <c r="B448" i="4"/>
  <c r="B449" i="4"/>
  <c r="B450" i="4"/>
  <c r="B466" i="4"/>
  <c r="B467" i="4"/>
  <c r="B468" i="4"/>
  <c r="B469" i="4"/>
  <c r="B470" i="4"/>
  <c r="B471" i="4"/>
  <c r="B472" i="4"/>
  <c r="B473" i="4"/>
  <c r="B474" i="4"/>
  <c r="B475" i="4"/>
  <c r="B476" i="4"/>
  <c r="S476" i="4" s="1"/>
  <c r="B477" i="4"/>
  <c r="S477" i="4" s="1"/>
  <c r="B478" i="4"/>
  <c r="S478" i="4" s="1"/>
  <c r="B479" i="4"/>
  <c r="S479" i="4" s="1"/>
  <c r="B480" i="4"/>
  <c r="S480" i="4" s="1"/>
  <c r="B481" i="4"/>
  <c r="S481" i="4" s="1"/>
  <c r="B482" i="4"/>
  <c r="S482" i="4" s="1"/>
  <c r="B483" i="4"/>
  <c r="S483" i="4" s="1"/>
  <c r="B484" i="4"/>
  <c r="S484" i="4" s="1"/>
  <c r="B485" i="4"/>
  <c r="S485" i="4" s="1"/>
  <c r="B486" i="4"/>
  <c r="S486" i="4" s="1"/>
  <c r="B487" i="4"/>
  <c r="S487" i="4" s="1"/>
  <c r="B488" i="4"/>
  <c r="S488" i="4" s="1"/>
  <c r="B489" i="4"/>
  <c r="S489" i="4" s="1"/>
  <c r="B490" i="4"/>
  <c r="B491" i="4"/>
  <c r="S491" i="4" s="1"/>
  <c r="B492" i="4"/>
  <c r="S492" i="4" s="1"/>
  <c r="B493" i="4"/>
  <c r="S493" i="4" s="1"/>
  <c r="B494" i="4"/>
  <c r="S494" i="4" s="1"/>
  <c r="B495" i="4"/>
  <c r="S495" i="4" s="1"/>
  <c r="B496" i="4"/>
  <c r="S496" i="4" s="1"/>
  <c r="B497" i="4"/>
  <c r="S497" i="4" s="1"/>
  <c r="B498" i="4"/>
  <c r="S498" i="4" s="1"/>
  <c r="B499" i="4"/>
  <c r="S499" i="4" s="1"/>
  <c r="B500" i="4"/>
  <c r="S500" i="4" s="1"/>
  <c r="B501" i="4"/>
  <c r="S501" i="4" s="1"/>
  <c r="B502" i="4"/>
  <c r="S502" i="4" s="1"/>
  <c r="B503" i="4"/>
  <c r="S503" i="4" s="1"/>
  <c r="B504" i="4"/>
  <c r="S504" i="4" s="1"/>
  <c r="B505" i="4"/>
  <c r="S505" i="4" s="1"/>
  <c r="B506" i="4"/>
  <c r="S506" i="4" s="1"/>
  <c r="B507" i="4"/>
  <c r="S507" i="4" s="1"/>
  <c r="B508" i="4"/>
  <c r="S508" i="4" s="1"/>
  <c r="B509" i="4"/>
  <c r="S509" i="4" s="1"/>
  <c r="B510" i="4"/>
  <c r="S510" i="4" s="1"/>
  <c r="B511" i="4"/>
  <c r="S511" i="4" s="1"/>
  <c r="B512" i="4"/>
  <c r="S512" i="4" s="1"/>
  <c r="B513" i="4"/>
  <c r="S513" i="4" s="1"/>
  <c r="B514" i="4"/>
  <c r="S514" i="4" s="1"/>
  <c r="B515" i="4"/>
  <c r="S515" i="4" s="1"/>
  <c r="B516" i="4"/>
  <c r="S516" i="4" s="1"/>
  <c r="B517" i="4"/>
  <c r="S517" i="4" s="1"/>
  <c r="B518" i="4"/>
  <c r="S518" i="4" s="1"/>
  <c r="B519" i="4"/>
  <c r="S519" i="4" s="1"/>
  <c r="B520" i="4"/>
  <c r="S520" i="4" s="1"/>
  <c r="B521" i="4"/>
  <c r="S521" i="4" s="1"/>
  <c r="B522" i="4"/>
  <c r="S522" i="4" s="1"/>
  <c r="B523" i="4"/>
  <c r="S523" i="4" s="1"/>
  <c r="B524" i="4"/>
  <c r="S524" i="4" s="1"/>
  <c r="B525" i="4"/>
  <c r="S525" i="4" s="1"/>
  <c r="B526" i="4"/>
  <c r="S526" i="4" s="1"/>
  <c r="B527" i="4"/>
  <c r="S527" i="4" s="1"/>
  <c r="B528" i="4"/>
  <c r="S528" i="4" s="1"/>
  <c r="B529" i="4"/>
  <c r="S529" i="4" s="1"/>
  <c r="B530" i="4"/>
  <c r="S530" i="4" s="1"/>
  <c r="B531" i="4"/>
  <c r="S531" i="4" s="1"/>
  <c r="B532" i="4"/>
  <c r="S532" i="4" s="1"/>
  <c r="B533" i="4"/>
  <c r="S533" i="4" s="1"/>
  <c r="B534" i="4"/>
  <c r="S534" i="4" s="1"/>
  <c r="B535" i="4"/>
  <c r="S535" i="4" s="1"/>
  <c r="B536" i="4"/>
  <c r="S536" i="4" s="1"/>
  <c r="B537" i="4"/>
  <c r="S537" i="4" s="1"/>
  <c r="B538" i="4"/>
  <c r="S538" i="4" s="1"/>
  <c r="B539" i="4"/>
  <c r="S539" i="4" s="1"/>
  <c r="B540" i="4"/>
  <c r="S540" i="4" s="1"/>
  <c r="B541" i="4"/>
  <c r="S541" i="4" s="1"/>
  <c r="B542" i="4"/>
  <c r="S542" i="4" s="1"/>
  <c r="B543" i="4"/>
  <c r="S543" i="4" s="1"/>
  <c r="B544" i="4"/>
  <c r="S544" i="4" s="1"/>
  <c r="B545" i="4"/>
  <c r="S545" i="4" s="1"/>
  <c r="B546" i="4"/>
  <c r="S546" i="4" s="1"/>
  <c r="B547" i="4"/>
  <c r="S547" i="4" s="1"/>
  <c r="B548" i="4"/>
  <c r="S548" i="4" s="1"/>
  <c r="B549" i="4"/>
  <c r="S549" i="4" s="1"/>
  <c r="B550" i="4"/>
  <c r="S550" i="4" s="1"/>
  <c r="B551" i="4"/>
  <c r="S551" i="4" s="1"/>
  <c r="B552" i="4"/>
  <c r="S552" i="4" s="1"/>
  <c r="B553" i="4"/>
  <c r="S553" i="4" s="1"/>
  <c r="B554" i="4"/>
  <c r="S554" i="4" s="1"/>
  <c r="B555" i="4"/>
  <c r="S555" i="4" s="1"/>
  <c r="B556" i="4"/>
  <c r="S556" i="4" s="1"/>
  <c r="B557" i="4"/>
  <c r="S557" i="4" s="1"/>
  <c r="B558" i="4"/>
  <c r="S558" i="4" s="1"/>
  <c r="B559" i="4"/>
  <c r="S559" i="4" s="1"/>
  <c r="B560" i="4"/>
  <c r="S560" i="4" s="1"/>
  <c r="B561" i="4"/>
  <c r="S561" i="4" s="1"/>
  <c r="B562" i="4"/>
  <c r="S562" i="4" s="1"/>
  <c r="B563" i="4"/>
  <c r="S563" i="4" s="1"/>
  <c r="B564" i="4"/>
  <c r="S564" i="4" s="1"/>
  <c r="B565" i="4"/>
  <c r="S565" i="4" s="1"/>
  <c r="B566" i="4"/>
  <c r="S566" i="4" s="1"/>
  <c r="B567" i="4"/>
  <c r="S567" i="4" s="1"/>
  <c r="B568" i="4"/>
  <c r="S568" i="4" s="1"/>
  <c r="B569" i="4"/>
  <c r="S569" i="4" s="1"/>
  <c r="B570" i="4"/>
  <c r="S570" i="4" s="1"/>
  <c r="B571" i="4"/>
  <c r="S571" i="4" s="1"/>
  <c r="B572" i="4"/>
  <c r="S572" i="4" s="1"/>
  <c r="B573" i="4"/>
  <c r="S573" i="4" s="1"/>
  <c r="B574" i="4"/>
  <c r="S574" i="4" s="1"/>
  <c r="B575" i="4"/>
  <c r="S575" i="4" s="1"/>
  <c r="B576" i="4"/>
  <c r="S576" i="4" s="1"/>
  <c r="B577" i="4"/>
  <c r="S577" i="4" s="1"/>
  <c r="B578" i="4"/>
  <c r="S578" i="4" s="1"/>
  <c r="B579" i="4"/>
  <c r="S579" i="4" s="1"/>
  <c r="B580" i="4"/>
  <c r="S580" i="4" s="1"/>
  <c r="B581" i="4"/>
  <c r="S581" i="4" s="1"/>
  <c r="B582" i="4"/>
  <c r="S582" i="4" s="1"/>
  <c r="B583" i="4"/>
  <c r="S583" i="4" s="1"/>
  <c r="B584" i="4"/>
  <c r="S584" i="4" s="1"/>
  <c r="B585" i="4"/>
  <c r="S585" i="4" s="1"/>
  <c r="B586" i="4"/>
  <c r="S586" i="4" s="1"/>
  <c r="B587" i="4"/>
  <c r="S587" i="4" s="1"/>
  <c r="B588" i="4"/>
  <c r="B589" i="4"/>
  <c r="B590" i="4"/>
  <c r="B591" i="4"/>
  <c r="C19" i="31"/>
  <c r="D19" i="31"/>
  <c r="E19" i="31"/>
  <c r="F19" i="31"/>
  <c r="G19" i="31"/>
  <c r="H19" i="31"/>
  <c r="I19" i="31"/>
  <c r="J19" i="31"/>
  <c r="K19" i="31"/>
  <c r="L19" i="31"/>
  <c r="M19" i="31"/>
  <c r="N19" i="31"/>
  <c r="O19" i="31"/>
  <c r="P19" i="31"/>
  <c r="Q19" i="31"/>
  <c r="Q117" i="4" l="1"/>
  <c r="J117" i="4"/>
  <c r="K117" i="4" s="1"/>
  <c r="J300" i="4"/>
  <c r="K300" i="4" s="1"/>
  <c r="H40" i="20" s="1"/>
  <c r="Q300" i="4"/>
  <c r="J577" i="4"/>
  <c r="Q577" i="4"/>
  <c r="J553" i="4"/>
  <c r="Q553" i="4"/>
  <c r="Q537" i="4"/>
  <c r="J537" i="4"/>
  <c r="Q521" i="4"/>
  <c r="J521" i="4"/>
  <c r="J505" i="4"/>
  <c r="Q505" i="4"/>
  <c r="J489" i="4"/>
  <c r="Q489" i="4"/>
  <c r="J473" i="4"/>
  <c r="J442" i="4"/>
  <c r="J426" i="4"/>
  <c r="J399" i="4"/>
  <c r="J391" i="4"/>
  <c r="J428" i="4"/>
  <c r="J412" i="4"/>
  <c r="J343" i="4"/>
  <c r="J170" i="4"/>
  <c r="J278" i="4"/>
  <c r="J318" i="4"/>
  <c r="J291" i="4"/>
  <c r="J299" i="4"/>
  <c r="J222" i="4"/>
  <c r="J258" i="4"/>
  <c r="J576" i="4"/>
  <c r="Q576" i="4"/>
  <c r="Q568" i="4"/>
  <c r="J568" i="4"/>
  <c r="Q552" i="4"/>
  <c r="J552" i="4"/>
  <c r="Q536" i="4"/>
  <c r="J536" i="4"/>
  <c r="Q520" i="4"/>
  <c r="J520" i="4"/>
  <c r="J504" i="4"/>
  <c r="Q504" i="4"/>
  <c r="Q488" i="4"/>
  <c r="J488" i="4"/>
  <c r="Q480" i="4"/>
  <c r="J480" i="4"/>
  <c r="J449" i="4"/>
  <c r="J433" i="4"/>
  <c r="J417" i="4"/>
  <c r="J406" i="4"/>
  <c r="J390" i="4"/>
  <c r="J382" i="4"/>
  <c r="J366" i="4"/>
  <c r="J350" i="4"/>
  <c r="J334" i="4"/>
  <c r="J279" i="4"/>
  <c r="J316" i="4"/>
  <c r="J158" i="4"/>
  <c r="J292" i="4"/>
  <c r="J225" i="4"/>
  <c r="J260" i="4"/>
  <c r="Q583" i="4"/>
  <c r="J583" i="4"/>
  <c r="J575" i="4"/>
  <c r="Q575" i="4"/>
  <c r="J559" i="4"/>
  <c r="Q559" i="4"/>
  <c r="J543" i="4"/>
  <c r="Q543" i="4"/>
  <c r="J535" i="4"/>
  <c r="Q535" i="4"/>
  <c r="Q519" i="4"/>
  <c r="J519" i="4"/>
  <c r="J503" i="4"/>
  <c r="Q503" i="4"/>
  <c r="Q495" i="4"/>
  <c r="J495" i="4"/>
  <c r="Q487" i="4"/>
  <c r="J487" i="4"/>
  <c r="J479" i="4"/>
  <c r="Q479" i="4"/>
  <c r="J471" i="4"/>
  <c r="J440" i="4"/>
  <c r="J432" i="4"/>
  <c r="J424" i="4"/>
  <c r="J416" i="4"/>
  <c r="J413" i="4"/>
  <c r="J405" i="4"/>
  <c r="J397" i="4"/>
  <c r="J389" i="4"/>
  <c r="J381" i="4"/>
  <c r="J373" i="4"/>
  <c r="J365" i="4"/>
  <c r="J357" i="4"/>
  <c r="J349" i="4"/>
  <c r="J341" i="4"/>
  <c r="J333" i="4"/>
  <c r="J325" i="4"/>
  <c r="J277" i="4"/>
  <c r="J301" i="4"/>
  <c r="J312" i="4"/>
  <c r="J285" i="4"/>
  <c r="J289" i="4"/>
  <c r="J227" i="4"/>
  <c r="J226" i="4"/>
  <c r="J257" i="4"/>
  <c r="J590" i="4"/>
  <c r="K590" i="4" s="1"/>
  <c r="N5" i="20" s="1"/>
  <c r="Q590" i="4"/>
  <c r="Q574" i="4"/>
  <c r="J574" i="4"/>
  <c r="Q558" i="4"/>
  <c r="J558" i="4"/>
  <c r="J542" i="4"/>
  <c r="Q542" i="4"/>
  <c r="J526" i="4"/>
  <c r="Q526" i="4"/>
  <c r="Q510" i="4"/>
  <c r="J510" i="4"/>
  <c r="Q494" i="4"/>
  <c r="J494" i="4"/>
  <c r="J478" i="4"/>
  <c r="Q478" i="4"/>
  <c r="J470" i="4"/>
  <c r="J439" i="4"/>
  <c r="J423" i="4"/>
  <c r="J211" i="4"/>
  <c r="J396" i="4"/>
  <c r="J380" i="4"/>
  <c r="J364" i="4"/>
  <c r="J348" i="4"/>
  <c r="J332" i="4"/>
  <c r="J272" i="4"/>
  <c r="J303" i="4"/>
  <c r="J273" i="4"/>
  <c r="J253" i="4"/>
  <c r="J246" i="4"/>
  <c r="J589" i="4"/>
  <c r="Q589" i="4"/>
  <c r="Q573" i="4"/>
  <c r="J573" i="4"/>
  <c r="Q557" i="4"/>
  <c r="J557" i="4"/>
  <c r="Q541" i="4"/>
  <c r="J541" i="4"/>
  <c r="K541" i="4" s="1"/>
  <c r="M12" i="20" s="1"/>
  <c r="J525" i="4"/>
  <c r="Q525" i="4"/>
  <c r="J517" i="4"/>
  <c r="Q517" i="4"/>
  <c r="Q501" i="4"/>
  <c r="J501" i="4"/>
  <c r="J477" i="4"/>
  <c r="Q477" i="4"/>
  <c r="J469" i="4"/>
  <c r="J438" i="4"/>
  <c r="J422" i="4"/>
  <c r="J411" i="4"/>
  <c r="J395" i="4"/>
  <c r="J379" i="4"/>
  <c r="J363" i="4"/>
  <c r="J355" i="4"/>
  <c r="J339" i="4"/>
  <c r="J323" i="4"/>
  <c r="J304" i="4"/>
  <c r="J311" i="4"/>
  <c r="J288" i="4"/>
  <c r="J218" i="4"/>
  <c r="J217" i="4"/>
  <c r="J267" i="4"/>
  <c r="Q580" i="4"/>
  <c r="J580" i="4"/>
  <c r="K580" i="4" s="1"/>
  <c r="N39" i="20" s="1"/>
  <c r="J572" i="4"/>
  <c r="Q572" i="4"/>
  <c r="J556" i="4"/>
  <c r="Q556" i="4"/>
  <c r="J540" i="4"/>
  <c r="Q540" i="4"/>
  <c r="Q524" i="4"/>
  <c r="J524" i="4"/>
  <c r="J508" i="4"/>
  <c r="Q508" i="4"/>
  <c r="Q492" i="4"/>
  <c r="J492" i="4"/>
  <c r="Q484" i="4"/>
  <c r="J484" i="4"/>
  <c r="J468" i="4"/>
  <c r="J437" i="4"/>
  <c r="J421" i="4"/>
  <c r="J402" i="4"/>
  <c r="J394" i="4"/>
  <c r="J378" i="4"/>
  <c r="J362" i="4"/>
  <c r="J346" i="4"/>
  <c r="J338" i="4"/>
  <c r="J322" i="4"/>
  <c r="J306" i="4"/>
  <c r="J270" i="4"/>
  <c r="Q375" i="4"/>
  <c r="J375" i="4"/>
  <c r="J308" i="4"/>
  <c r="J221" i="4"/>
  <c r="J230" i="4"/>
  <c r="J255" i="4"/>
  <c r="J232" i="4"/>
  <c r="Q587" i="4"/>
  <c r="J587" i="4"/>
  <c r="Q579" i="4"/>
  <c r="J579" i="4"/>
  <c r="J571" i="4"/>
  <c r="Q571" i="4"/>
  <c r="Q563" i="4"/>
  <c r="J563" i="4"/>
  <c r="Q555" i="4"/>
  <c r="J555" i="4"/>
  <c r="Q547" i="4"/>
  <c r="J547" i="4"/>
  <c r="J539" i="4"/>
  <c r="Q539" i="4"/>
  <c r="Q531" i="4"/>
  <c r="J531" i="4"/>
  <c r="Q523" i="4"/>
  <c r="J523" i="4"/>
  <c r="J515" i="4"/>
  <c r="Q515" i="4"/>
  <c r="J507" i="4"/>
  <c r="Q507" i="4"/>
  <c r="J499" i="4"/>
  <c r="Q499" i="4"/>
  <c r="Q491" i="4"/>
  <c r="J491" i="4"/>
  <c r="Q483" i="4"/>
  <c r="J483" i="4"/>
  <c r="J475" i="4"/>
  <c r="J467" i="4"/>
  <c r="J444" i="4"/>
  <c r="J436" i="4"/>
  <c r="J447" i="4"/>
  <c r="Q447" i="4"/>
  <c r="J420" i="4"/>
  <c r="J409" i="4"/>
  <c r="J401" i="4"/>
  <c r="J393" i="4"/>
  <c r="J385" i="4"/>
  <c r="J377" i="4"/>
  <c r="J369" i="4"/>
  <c r="J361" i="4"/>
  <c r="J353" i="4"/>
  <c r="J345" i="4"/>
  <c r="J337" i="4"/>
  <c r="J329" i="4"/>
  <c r="J321" i="4"/>
  <c r="J271" i="4"/>
  <c r="J302" i="4"/>
  <c r="J309" i="4"/>
  <c r="J280" i="4"/>
  <c r="J295" i="4"/>
  <c r="J282" i="4"/>
  <c r="J251" i="4"/>
  <c r="J254" i="4"/>
  <c r="J249" i="4"/>
  <c r="J585" i="4"/>
  <c r="Q585" i="4"/>
  <c r="Q569" i="4"/>
  <c r="J569" i="4"/>
  <c r="J561" i="4"/>
  <c r="Q561" i="4"/>
  <c r="J545" i="4"/>
  <c r="Q545" i="4"/>
  <c r="J529" i="4"/>
  <c r="Q529" i="4"/>
  <c r="J513" i="4"/>
  <c r="Q513" i="4"/>
  <c r="J497" i="4"/>
  <c r="Q497" i="4"/>
  <c r="Q481" i="4"/>
  <c r="J481" i="4"/>
  <c r="J450" i="4"/>
  <c r="J434" i="4"/>
  <c r="J418" i="4"/>
  <c r="J407" i="4"/>
  <c r="J383" i="4"/>
  <c r="J367" i="4"/>
  <c r="J351" i="4"/>
  <c r="J335" i="4"/>
  <c r="J319" i="4"/>
  <c r="J305" i="4"/>
  <c r="J294" i="4"/>
  <c r="J250" i="4"/>
  <c r="J261" i="4"/>
  <c r="Q584" i="4"/>
  <c r="J584" i="4"/>
  <c r="J560" i="4"/>
  <c r="Q560" i="4"/>
  <c r="J544" i="4"/>
  <c r="Q544" i="4"/>
  <c r="J528" i="4"/>
  <c r="Q528" i="4"/>
  <c r="Q512" i="4"/>
  <c r="J512" i="4"/>
  <c r="Q496" i="4"/>
  <c r="J496" i="4"/>
  <c r="J472" i="4"/>
  <c r="J441" i="4"/>
  <c r="J425" i="4"/>
  <c r="J398" i="4"/>
  <c r="J374" i="4"/>
  <c r="J358" i="4"/>
  <c r="J342" i="4"/>
  <c r="J326" i="4"/>
  <c r="J307" i="4"/>
  <c r="J283" i="4"/>
  <c r="J298" i="4"/>
  <c r="J228" i="4"/>
  <c r="J264" i="4"/>
  <c r="J591" i="4"/>
  <c r="Q591" i="4"/>
  <c r="Q567" i="4"/>
  <c r="J567" i="4"/>
  <c r="J551" i="4"/>
  <c r="Q551" i="4"/>
  <c r="J527" i="4"/>
  <c r="Q527" i="4"/>
  <c r="Q511" i="4"/>
  <c r="J511" i="4"/>
  <c r="J448" i="4"/>
  <c r="J229" i="4"/>
  <c r="J252" i="4"/>
  <c r="Q582" i="4"/>
  <c r="J582" i="4"/>
  <c r="Q566" i="4"/>
  <c r="J566" i="4"/>
  <c r="J550" i="4"/>
  <c r="Q550" i="4"/>
  <c r="J534" i="4"/>
  <c r="Q534" i="4"/>
  <c r="J518" i="4"/>
  <c r="Q518" i="4"/>
  <c r="J502" i="4"/>
  <c r="Q502" i="4"/>
  <c r="J486" i="4"/>
  <c r="Q486" i="4"/>
  <c r="J224" i="4"/>
  <c r="J431" i="4"/>
  <c r="J415" i="4"/>
  <c r="J404" i="4"/>
  <c r="J388" i="4"/>
  <c r="J372" i="4"/>
  <c r="J356" i="4"/>
  <c r="J340" i="4"/>
  <c r="J324" i="4"/>
  <c r="J276" i="4"/>
  <c r="J293" i="4"/>
  <c r="J296" i="4"/>
  <c r="J220" i="4"/>
  <c r="J265" i="4"/>
  <c r="J581" i="4"/>
  <c r="Q581" i="4"/>
  <c r="J565" i="4"/>
  <c r="Q565" i="4"/>
  <c r="Q549" i="4"/>
  <c r="J549" i="4"/>
  <c r="Q533" i="4"/>
  <c r="J533" i="4"/>
  <c r="J509" i="4"/>
  <c r="Q509" i="4"/>
  <c r="J493" i="4"/>
  <c r="Q493" i="4"/>
  <c r="Q485" i="4"/>
  <c r="J485" i="4"/>
  <c r="J446" i="4"/>
  <c r="J430" i="4"/>
  <c r="J414" i="4"/>
  <c r="J403" i="4"/>
  <c r="J387" i="4"/>
  <c r="J371" i="4"/>
  <c r="J347" i="4"/>
  <c r="J331" i="4"/>
  <c r="J274" i="4"/>
  <c r="J269" i="4"/>
  <c r="J290" i="4"/>
  <c r="J219" i="4"/>
  <c r="J268" i="4"/>
  <c r="J240" i="4"/>
  <c r="Q588" i="4"/>
  <c r="J588" i="4"/>
  <c r="J564" i="4"/>
  <c r="Q564" i="4"/>
  <c r="Q548" i="4"/>
  <c r="J548" i="4"/>
  <c r="Q532" i="4"/>
  <c r="J532" i="4"/>
  <c r="J516" i="4"/>
  <c r="Q516" i="4"/>
  <c r="Q500" i="4"/>
  <c r="J500" i="4"/>
  <c r="J476" i="4"/>
  <c r="Q476" i="4"/>
  <c r="J445" i="4"/>
  <c r="J429" i="4"/>
  <c r="J410" i="4"/>
  <c r="J386" i="4"/>
  <c r="J370" i="4"/>
  <c r="J354" i="4"/>
  <c r="J330" i="4"/>
  <c r="J281" i="4"/>
  <c r="J315" i="4"/>
  <c r="J286" i="4"/>
  <c r="J262" i="4"/>
  <c r="Q586" i="4"/>
  <c r="J586" i="4"/>
  <c r="Q578" i="4"/>
  <c r="J578" i="4"/>
  <c r="J570" i="4"/>
  <c r="Q570" i="4"/>
  <c r="J562" i="4"/>
  <c r="Q562" i="4"/>
  <c r="J554" i="4"/>
  <c r="Q554" i="4"/>
  <c r="J546" i="4"/>
  <c r="Q546" i="4"/>
  <c r="Q538" i="4"/>
  <c r="J538" i="4"/>
  <c r="Q530" i="4"/>
  <c r="J530" i="4"/>
  <c r="J522" i="4"/>
  <c r="Q522" i="4"/>
  <c r="J514" i="4"/>
  <c r="Q514" i="4"/>
  <c r="J506" i="4"/>
  <c r="Q506" i="4"/>
  <c r="Q498" i="4"/>
  <c r="J498" i="4"/>
  <c r="Q490" i="4"/>
  <c r="J490" i="4"/>
  <c r="Q482" i="4"/>
  <c r="J482" i="4"/>
  <c r="J474" i="4"/>
  <c r="J466" i="4"/>
  <c r="J443" i="4"/>
  <c r="J435" i="4"/>
  <c r="J427" i="4"/>
  <c r="J419" i="4"/>
  <c r="Q419" i="4"/>
  <c r="J408" i="4"/>
  <c r="J400" i="4"/>
  <c r="J392" i="4"/>
  <c r="J384" i="4"/>
  <c r="J376" i="4"/>
  <c r="J360" i="4"/>
  <c r="J352" i="4"/>
  <c r="J344" i="4"/>
  <c r="J336" i="4"/>
  <c r="J328" i="4"/>
  <c r="J320" i="4"/>
  <c r="J317" i="4"/>
  <c r="J310" i="4"/>
  <c r="J313" i="4"/>
  <c r="J297" i="4"/>
  <c r="J287" i="4"/>
  <c r="J284" i="4"/>
  <c r="J223" i="4"/>
  <c r="J256" i="4"/>
  <c r="J259" i="4"/>
  <c r="J266" i="4"/>
  <c r="J242" i="4"/>
  <c r="R19" i="31"/>
  <c r="U580" i="4" l="1"/>
  <c r="N14" i="40" s="1"/>
  <c r="U541" i="4"/>
  <c r="M16" i="8" s="1"/>
  <c r="K490" i="4"/>
  <c r="K42" i="20" s="1"/>
  <c r="K563" i="4"/>
  <c r="K557" i="4"/>
  <c r="K552" i="4"/>
  <c r="K581" i="4"/>
  <c r="K542" i="4"/>
  <c r="M21" i="20" s="1"/>
  <c r="K419" i="4"/>
  <c r="K35" i="20" s="1"/>
  <c r="K562" i="4"/>
  <c r="K516" i="4"/>
  <c r="M44" i="20" s="1"/>
  <c r="K567" i="4"/>
  <c r="K524" i="4"/>
  <c r="M33" i="20" s="1"/>
  <c r="K519" i="4"/>
  <c r="M43" i="20" s="1"/>
  <c r="K488" i="4"/>
  <c r="L22" i="20" s="1"/>
  <c r="K554" i="4"/>
  <c r="K564" i="4"/>
  <c r="K509" i="4"/>
  <c r="M23" i="20" s="1"/>
  <c r="K585" i="4"/>
  <c r="K478" i="4"/>
  <c r="L44" i="20" s="1"/>
  <c r="K479" i="4"/>
  <c r="L16" i="20" s="1"/>
  <c r="K575" i="4"/>
  <c r="K498" i="4"/>
  <c r="L26" i="20" s="1"/>
  <c r="K530" i="4"/>
  <c r="M42" i="20" s="1"/>
  <c r="K481" i="4"/>
  <c r="L21" i="20" s="1"/>
  <c r="K484" i="4"/>
  <c r="L8" i="20" s="1"/>
  <c r="K573" i="4"/>
  <c r="K494" i="4"/>
  <c r="L4" i="20" s="1"/>
  <c r="K558" i="4"/>
  <c r="K545" i="4"/>
  <c r="M10" i="20" s="1"/>
  <c r="K447" i="4"/>
  <c r="K41" i="20" s="1"/>
  <c r="K507" i="4"/>
  <c r="M37" i="20" s="1"/>
  <c r="K539" i="4"/>
  <c r="M5" i="20" s="1"/>
  <c r="K571" i="4"/>
  <c r="K517" i="4"/>
  <c r="M26" i="20" s="1"/>
  <c r="K535" i="4"/>
  <c r="M22" i="20" s="1"/>
  <c r="K504" i="4"/>
  <c r="M24" i="20" s="1"/>
  <c r="K505" i="4"/>
  <c r="M55" i="20" s="1"/>
  <c r="K577" i="4"/>
  <c r="K538" i="4"/>
  <c r="M7" i="20" s="1"/>
  <c r="K532" i="4"/>
  <c r="M41" i="20" s="1"/>
  <c r="K485" i="4"/>
  <c r="L25" i="20" s="1"/>
  <c r="K549" i="4"/>
  <c r="K566" i="4"/>
  <c r="K496" i="4"/>
  <c r="L36" i="20" s="1"/>
  <c r="K579" i="4"/>
  <c r="K510" i="4"/>
  <c r="M31" i="20" s="1"/>
  <c r="K574" i="4"/>
  <c r="K495" i="4"/>
  <c r="L19" i="20" s="1"/>
  <c r="K520" i="4"/>
  <c r="K521" i="4"/>
  <c r="M35" i="20" s="1"/>
  <c r="K506" i="4"/>
  <c r="M56" i="20" s="1"/>
  <c r="K570" i="4"/>
  <c r="K502" i="4"/>
  <c r="M20" i="20" s="1"/>
  <c r="K527" i="4"/>
  <c r="M25" i="20" s="1"/>
  <c r="K560" i="4"/>
  <c r="K497" i="4"/>
  <c r="L30" i="20" s="1"/>
  <c r="K561" i="4"/>
  <c r="K515" i="4"/>
  <c r="M4" i="20" s="1"/>
  <c r="K556" i="4"/>
  <c r="K525" i="4"/>
  <c r="M16" i="20" s="1"/>
  <c r="K589" i="4"/>
  <c r="K543" i="4"/>
  <c r="M3" i="20" s="1"/>
  <c r="K576" i="4"/>
  <c r="K482" i="4"/>
  <c r="L39" i="20" s="1"/>
  <c r="K578" i="4"/>
  <c r="K548" i="4"/>
  <c r="N17" i="20" s="1"/>
  <c r="K582" i="4"/>
  <c r="K512" i="4"/>
  <c r="M19" i="20" s="1"/>
  <c r="K584" i="4"/>
  <c r="K569" i="4"/>
  <c r="K491" i="4"/>
  <c r="K7" i="20" s="1"/>
  <c r="K523" i="4"/>
  <c r="M15" i="20" s="1"/>
  <c r="K555" i="4"/>
  <c r="K587" i="4"/>
  <c r="U587" i="4" s="1"/>
  <c r="N7" i="41" s="1"/>
  <c r="K218" i="4"/>
  <c r="G33" i="20" s="1"/>
  <c r="K480" i="4"/>
  <c r="L15" i="20" s="1"/>
  <c r="K536" i="4"/>
  <c r="M40" i="20" s="1"/>
  <c r="K537" i="4"/>
  <c r="M36" i="20" s="1"/>
  <c r="K586" i="4"/>
  <c r="K500" i="4"/>
  <c r="L12" i="20" s="1"/>
  <c r="K531" i="4"/>
  <c r="U531" i="4" s="1"/>
  <c r="M7" i="41" s="1"/>
  <c r="K501" i="4"/>
  <c r="L35" i="20" s="1"/>
  <c r="K522" i="4"/>
  <c r="M49" i="20" s="1"/>
  <c r="K534" i="4"/>
  <c r="M14" i="20" s="1"/>
  <c r="K528" i="4"/>
  <c r="M30" i="20" s="1"/>
  <c r="K529" i="4"/>
  <c r="M27" i="20" s="1"/>
  <c r="K499" i="4"/>
  <c r="L41" i="20" s="1"/>
  <c r="K424" i="4"/>
  <c r="K38" i="20" s="1"/>
  <c r="K489" i="4"/>
  <c r="K14" i="20" s="1"/>
  <c r="K553" i="4"/>
  <c r="K588" i="4"/>
  <c r="K533" i="4"/>
  <c r="M8" i="20" s="1"/>
  <c r="K511" i="4"/>
  <c r="M13" i="20" s="1"/>
  <c r="K487" i="4"/>
  <c r="K22" i="20" s="1"/>
  <c r="K583" i="4"/>
  <c r="K568" i="4"/>
  <c r="K486" i="4"/>
  <c r="K25" i="20" s="1"/>
  <c r="K550" i="4"/>
  <c r="K591" i="4"/>
  <c r="K544" i="4"/>
  <c r="M34" i="20" s="1"/>
  <c r="K540" i="4"/>
  <c r="M18" i="20" s="1"/>
  <c r="K483" i="4"/>
  <c r="L6" i="20" s="1"/>
  <c r="K547" i="4"/>
  <c r="M32" i="20" s="1"/>
  <c r="K375" i="4"/>
  <c r="H41" i="20" s="1"/>
  <c r="K492" i="4"/>
  <c r="L7" i="20" s="1"/>
  <c r="K514" i="4"/>
  <c r="M58" i="20" s="1"/>
  <c r="K546" i="4"/>
  <c r="M29" i="20" s="1"/>
  <c r="K476" i="4"/>
  <c r="L10" i="20" s="1"/>
  <c r="K493" i="4"/>
  <c r="L58" i="20" s="1"/>
  <c r="K565" i="4"/>
  <c r="K518" i="4"/>
  <c r="M9" i="20" s="1"/>
  <c r="K551" i="4"/>
  <c r="K513" i="4"/>
  <c r="K508" i="4"/>
  <c r="M39" i="20" s="1"/>
  <c r="K572" i="4"/>
  <c r="K477" i="4"/>
  <c r="L32" i="20" s="1"/>
  <c r="K526" i="4"/>
  <c r="M11" i="20" s="1"/>
  <c r="U590" i="4"/>
  <c r="N3" i="41" s="1"/>
  <c r="K503" i="4"/>
  <c r="M6" i="20" s="1"/>
  <c r="K559" i="4"/>
  <c r="U591" i="4" l="1"/>
  <c r="N2" i="41" s="1"/>
  <c r="N10" i="20"/>
  <c r="U589" i="4"/>
  <c r="N5" i="41" s="1"/>
  <c r="N27" i="20"/>
  <c r="U588" i="4"/>
  <c r="N4" i="41" s="1"/>
  <c r="N32" i="20"/>
  <c r="U586" i="4"/>
  <c r="N9" i="41" s="1"/>
  <c r="N16" i="20"/>
  <c r="U585" i="4"/>
  <c r="N11" i="41" s="1"/>
  <c r="N37" i="20"/>
  <c r="U584" i="4"/>
  <c r="N16" i="40" s="1"/>
  <c r="N14" i="20"/>
  <c r="U583" i="4"/>
  <c r="N18" i="40" s="1"/>
  <c r="N21" i="20"/>
  <c r="U582" i="4"/>
  <c r="N3" i="40" s="1"/>
  <c r="N3" i="20"/>
  <c r="U581" i="4"/>
  <c r="N4" i="40" s="1"/>
  <c r="N29" i="20"/>
  <c r="U579" i="4"/>
  <c r="N11" i="40" s="1"/>
  <c r="N7" i="20"/>
  <c r="U578" i="4"/>
  <c r="N7" i="40" s="1"/>
  <c r="N8" i="20"/>
  <c r="U577" i="4"/>
  <c r="N5" i="40" s="1"/>
  <c r="N49" i="20"/>
  <c r="U576" i="4"/>
  <c r="N13" i="8" s="1"/>
  <c r="N15" i="20"/>
  <c r="U575" i="4"/>
  <c r="N14" i="8" s="1"/>
  <c r="N44" i="20"/>
  <c r="U574" i="4"/>
  <c r="N11" i="8" s="1"/>
  <c r="N18" i="20"/>
  <c r="U573" i="4"/>
  <c r="N5" i="8" s="1"/>
  <c r="N30" i="20"/>
  <c r="U572" i="4"/>
  <c r="N18" i="8" s="1"/>
  <c r="N41" i="20"/>
  <c r="U571" i="4"/>
  <c r="N9" i="8" s="1"/>
  <c r="N6" i="20"/>
  <c r="U570" i="4"/>
  <c r="N4" i="8" s="1"/>
  <c r="N4" i="20"/>
  <c r="U569" i="4"/>
  <c r="N16" i="8" s="1"/>
  <c r="N12" i="20"/>
  <c r="U568" i="4"/>
  <c r="N7" i="8" s="1"/>
  <c r="N36" i="20"/>
  <c r="U567" i="4"/>
  <c r="N12" i="40" s="1"/>
  <c r="N11" i="20"/>
  <c r="U566" i="4"/>
  <c r="N10" i="40" s="1"/>
  <c r="N25" i="20"/>
  <c r="U565" i="4"/>
  <c r="N6" i="40" s="1"/>
  <c r="N24" i="20"/>
  <c r="U564" i="4"/>
  <c r="N19" i="8" s="1"/>
  <c r="N35" i="20"/>
  <c r="U563" i="4"/>
  <c r="N2" i="40" s="1"/>
  <c r="N2" i="20"/>
  <c r="U562" i="4"/>
  <c r="N8" i="8" s="1"/>
  <c r="N34" i="20"/>
  <c r="U561" i="4"/>
  <c r="N8" i="41" s="1"/>
  <c r="N33" i="20"/>
  <c r="U560" i="4"/>
  <c r="N10" i="8" s="1"/>
  <c r="N26" i="20"/>
  <c r="U559" i="4"/>
  <c r="N15" i="8" s="1"/>
  <c r="N43" i="20"/>
  <c r="U558" i="4"/>
  <c r="N9" i="40" s="1"/>
  <c r="N22" i="20"/>
  <c r="U557" i="4"/>
  <c r="N8" i="40" s="1"/>
  <c r="N23" i="20"/>
  <c r="U556" i="4"/>
  <c r="N6" i="8" s="1"/>
  <c r="N19" i="20"/>
  <c r="U555" i="4"/>
  <c r="N3" i="8" s="1"/>
  <c r="N58" i="20"/>
  <c r="U554" i="4"/>
  <c r="N13" i="40" s="1"/>
  <c r="N42" i="20"/>
  <c r="U553" i="4"/>
  <c r="N12" i="8" s="1"/>
  <c r="N13" i="20"/>
  <c r="U552" i="4"/>
  <c r="N6" i="41" s="1"/>
  <c r="N9" i="20"/>
  <c r="U551" i="4"/>
  <c r="N20" i="8" s="1"/>
  <c r="N40" i="20"/>
  <c r="U550" i="4"/>
  <c r="N15" i="40" s="1"/>
  <c r="N31" i="20"/>
  <c r="U549" i="4"/>
  <c r="N2" i="8" s="1"/>
  <c r="N20" i="20"/>
  <c r="U548" i="4"/>
  <c r="N17" i="8" s="1"/>
  <c r="M17" i="20"/>
  <c r="U547" i="4"/>
  <c r="M4" i="41" s="1"/>
  <c r="U546" i="4"/>
  <c r="M4" i="40" s="1"/>
  <c r="U545" i="4"/>
  <c r="M2" i="41" s="1"/>
  <c r="U544" i="4"/>
  <c r="M8" i="8" s="1"/>
  <c r="U543" i="4"/>
  <c r="M3" i="40" s="1"/>
  <c r="U542" i="4"/>
  <c r="M18" i="40" s="1"/>
  <c r="U540" i="4"/>
  <c r="M11" i="8" s="1"/>
  <c r="U539" i="4"/>
  <c r="M3" i="41" s="1"/>
  <c r="U538" i="4"/>
  <c r="M11" i="40" s="1"/>
  <c r="U537" i="4"/>
  <c r="M7" i="8" s="1"/>
  <c r="U536" i="4"/>
  <c r="M20" i="8" s="1"/>
  <c r="U535" i="4"/>
  <c r="M9" i="40" s="1"/>
  <c r="U534" i="4"/>
  <c r="M16" i="40" s="1"/>
  <c r="U533" i="4"/>
  <c r="M7" i="40" s="1"/>
  <c r="U532" i="4"/>
  <c r="M18" i="8" s="1"/>
  <c r="U530" i="4"/>
  <c r="M13" i="40" s="1"/>
  <c r="U529" i="4"/>
  <c r="M5" i="41" s="1"/>
  <c r="U528" i="4"/>
  <c r="M5" i="8" s="1"/>
  <c r="U527" i="4"/>
  <c r="M10" i="40" s="1"/>
  <c r="U526" i="4"/>
  <c r="M12" i="40" s="1"/>
  <c r="U525" i="4"/>
  <c r="M9" i="41" s="1"/>
  <c r="U524" i="4"/>
  <c r="U523" i="4"/>
  <c r="M13" i="8" s="1"/>
  <c r="U522" i="4"/>
  <c r="M5" i="40" s="1"/>
  <c r="U521" i="4"/>
  <c r="M19" i="8" s="1"/>
  <c r="U520" i="4"/>
  <c r="M2" i="40" s="1"/>
  <c r="M2" i="20"/>
  <c r="U519" i="4"/>
  <c r="M15" i="8" s="1"/>
  <c r="U518" i="4"/>
  <c r="M6" i="41" s="1"/>
  <c r="U517" i="4"/>
  <c r="M10" i="8" s="1"/>
  <c r="U516" i="4"/>
  <c r="M14" i="8" s="1"/>
  <c r="U515" i="4"/>
  <c r="M4" i="8" s="1"/>
  <c r="U514" i="4"/>
  <c r="M3" i="8" s="1"/>
  <c r="U513" i="4"/>
  <c r="M17" i="8" s="1"/>
  <c r="U512" i="4"/>
  <c r="M6" i="8" s="1"/>
  <c r="U511" i="4"/>
  <c r="M12" i="8" s="1"/>
  <c r="U510" i="4"/>
  <c r="M15" i="40" s="1"/>
  <c r="U509" i="4"/>
  <c r="M8" i="40" s="1"/>
  <c r="U508" i="4"/>
  <c r="M14" i="40" s="1"/>
  <c r="U486" i="4"/>
  <c r="K10" i="40" s="1"/>
  <c r="U492" i="4"/>
  <c r="U488" i="4"/>
  <c r="L9" i="40" s="1"/>
  <c r="L13" i="40"/>
  <c r="U507" i="4"/>
  <c r="M11" i="41" s="1"/>
  <c r="U506" i="4"/>
  <c r="M13" i="41" s="1"/>
  <c r="U505" i="4"/>
  <c r="M14" i="41" s="1"/>
  <c r="U504" i="4"/>
  <c r="M6" i="40" s="1"/>
  <c r="U503" i="4"/>
  <c r="M9" i="8" s="1"/>
  <c r="U502" i="4"/>
  <c r="M2" i="8" s="1"/>
  <c r="U501" i="4"/>
  <c r="L19" i="8" s="1"/>
  <c r="U500" i="4"/>
  <c r="L16" i="8" s="1"/>
  <c r="U499" i="4"/>
  <c r="L18" i="8" s="1"/>
  <c r="U498" i="4"/>
  <c r="L10" i="8" s="1"/>
  <c r="U496" i="4"/>
  <c r="L7" i="8" s="1"/>
  <c r="U495" i="4"/>
  <c r="L6" i="8" s="1"/>
  <c r="U497" i="4"/>
  <c r="L5" i="8" s="1"/>
  <c r="U494" i="4"/>
  <c r="L4" i="8" s="1"/>
  <c r="U493" i="4"/>
  <c r="U491" i="4"/>
  <c r="U489" i="4"/>
  <c r="U487" i="4"/>
  <c r="U485" i="4"/>
  <c r="L10" i="40" s="1"/>
  <c r="U484" i="4"/>
  <c r="L7" i="40" s="1"/>
  <c r="U483" i="4"/>
  <c r="L9" i="8" s="1"/>
  <c r="U482" i="4"/>
  <c r="L14" i="40" s="1"/>
  <c r="U481" i="4"/>
  <c r="L18" i="40" s="1"/>
  <c r="U480" i="4"/>
  <c r="L13" i="8" s="1"/>
  <c r="U479" i="4"/>
  <c r="L9" i="41" s="1"/>
  <c r="U478" i="4"/>
  <c r="L14" i="8" s="1"/>
  <c r="U477" i="4"/>
  <c r="L4" i="41" s="1"/>
  <c r="U476" i="4"/>
  <c r="L2" i="41" s="1"/>
  <c r="U447" i="4"/>
  <c r="K18" i="8" s="1"/>
  <c r="K17" i="40"/>
  <c r="U419" i="4"/>
  <c r="K19" i="8" s="1"/>
  <c r="U375" i="4"/>
  <c r="H18" i="8" s="1"/>
  <c r="G12" i="41"/>
  <c r="G8" i="41"/>
  <c r="Z42" i="4"/>
  <c r="Z8" i="4"/>
  <c r="Z4" i="4"/>
  <c r="Z31" i="4"/>
  <c r="Z12" i="4"/>
  <c r="Z48" i="4"/>
  <c r="Z36" i="4"/>
  <c r="Z34" i="4"/>
  <c r="Z17" i="4"/>
  <c r="Z51" i="4"/>
  <c r="Z55" i="4"/>
  <c r="Z21" i="4"/>
  <c r="Z37" i="4"/>
  <c r="Z38" i="4"/>
  <c r="Z53" i="4"/>
  <c r="Z33" i="4"/>
  <c r="Z26" i="4"/>
  <c r="Z10" i="4"/>
  <c r="Z23" i="4"/>
  <c r="Z19" i="4"/>
  <c r="Z44" i="4"/>
  <c r="Z7" i="4"/>
  <c r="Z14" i="4"/>
  <c r="Z95" i="4"/>
  <c r="Z94" i="4"/>
  <c r="Z75" i="4"/>
  <c r="Z59" i="4"/>
  <c r="Z61" i="4"/>
  <c r="Z102" i="4"/>
  <c r="Z78" i="4"/>
  <c r="Z100" i="4"/>
  <c r="Z98" i="4"/>
  <c r="Z79" i="4"/>
  <c r="Z58" i="4"/>
  <c r="Z96" i="4"/>
  <c r="Z107" i="4"/>
  <c r="Z105" i="4"/>
  <c r="Z101" i="4"/>
  <c r="Z68" i="4"/>
  <c r="Z87" i="4"/>
  <c r="Z67" i="4"/>
  <c r="Z89" i="4"/>
  <c r="Z83" i="4"/>
  <c r="Z81" i="4"/>
  <c r="Z69" i="4"/>
  <c r="Z73" i="4"/>
  <c r="Z63" i="4"/>
  <c r="Z103" i="4"/>
  <c r="Z62" i="4"/>
  <c r="Z109" i="4"/>
  <c r="Z93" i="4"/>
  <c r="Z50" i="4"/>
  <c r="Z82" i="4"/>
  <c r="Z70" i="4"/>
  <c r="Z77" i="4"/>
  <c r="Z60" i="4"/>
  <c r="Z80" i="4"/>
  <c r="Z97" i="4"/>
  <c r="Z85" i="4"/>
  <c r="Z92" i="4"/>
  <c r="Z72" i="4"/>
  <c r="Z66" i="4"/>
  <c r="Z88" i="4"/>
  <c r="Z86" i="4"/>
  <c r="Z76" i="4"/>
  <c r="Z57" i="4"/>
  <c r="Z84" i="4"/>
  <c r="Z90" i="4"/>
  <c r="Z275" i="4"/>
  <c r="Z91" i="4"/>
  <c r="Z56" i="4"/>
  <c r="Z64" i="4"/>
  <c r="Z108" i="4"/>
  <c r="Z99" i="4"/>
  <c r="Z71" i="4"/>
  <c r="Z74" i="4"/>
  <c r="Z106" i="4"/>
  <c r="Z148" i="4"/>
  <c r="Z131" i="4"/>
  <c r="Z184" i="4"/>
  <c r="Z149" i="4"/>
  <c r="Z202" i="4"/>
  <c r="Z201" i="4"/>
  <c r="Z142" i="4"/>
  <c r="Z195" i="4"/>
  <c r="Z141" i="4"/>
  <c r="Z194" i="4"/>
  <c r="Z137" i="4"/>
  <c r="Z190" i="4"/>
  <c r="Z189" i="4"/>
  <c r="Z136" i="4"/>
  <c r="Z197" i="4"/>
  <c r="Z144" i="4"/>
  <c r="Z181" i="4"/>
  <c r="Z128" i="4"/>
  <c r="Z206" i="4"/>
  <c r="Z153" i="4"/>
  <c r="Z119" i="4"/>
  <c r="Z196" i="4"/>
  <c r="Z143" i="4"/>
  <c r="Z180" i="4"/>
  <c r="Z127" i="4"/>
  <c r="Z216" i="4"/>
  <c r="Z163" i="4"/>
  <c r="Z215" i="4"/>
  <c r="Z162" i="4"/>
  <c r="Z204" i="4"/>
  <c r="Z151" i="4"/>
  <c r="Z210" i="4"/>
  <c r="Z157" i="4"/>
  <c r="Z168" i="4"/>
  <c r="Z115" i="4"/>
  <c r="Z177" i="4"/>
  <c r="Z174" i="4"/>
  <c r="Z122" i="4"/>
  <c r="Z186" i="4"/>
  <c r="Z133" i="4"/>
  <c r="Z188" i="4"/>
  <c r="Z135" i="4"/>
  <c r="Z327" i="4"/>
  <c r="Z314" i="4"/>
  <c r="Z193" i="4"/>
  <c r="Z140" i="4"/>
  <c r="Z179" i="4"/>
  <c r="Z126" i="4"/>
  <c r="Z208" i="4"/>
  <c r="Z155" i="4"/>
  <c r="Z182" i="4"/>
  <c r="Z129" i="4"/>
  <c r="Z183" i="4"/>
  <c r="Z130" i="4"/>
  <c r="Z187" i="4"/>
  <c r="Z134" i="4"/>
  <c r="Z192" i="4"/>
  <c r="Z139" i="4"/>
  <c r="Z191" i="4"/>
  <c r="Z138" i="4"/>
  <c r="Z132" i="4"/>
  <c r="Z185" i="4"/>
  <c r="Z164" i="4"/>
  <c r="Z110" i="4"/>
  <c r="Z200" i="4"/>
  <c r="Z147" i="4"/>
  <c r="Z209" i="4"/>
  <c r="Z156" i="4"/>
  <c r="Z172" i="4"/>
  <c r="Z120" i="4"/>
  <c r="Z165" i="4"/>
  <c r="Z111" i="4"/>
  <c r="Z173" i="4"/>
  <c r="Z121" i="4"/>
  <c r="Z169" i="4"/>
  <c r="Z116" i="4"/>
  <c r="Z167" i="4"/>
  <c r="Z114" i="4"/>
  <c r="Z112" i="4"/>
  <c r="Z175" i="4"/>
  <c r="Z123" i="4"/>
  <c r="Z178" i="4"/>
  <c r="Z125" i="4"/>
  <c r="Z166" i="4"/>
  <c r="Z113" i="4"/>
  <c r="Z198" i="4"/>
  <c r="Z145" i="4"/>
  <c r="Z205" i="4"/>
  <c r="Z152" i="4"/>
  <c r="Z214" i="4"/>
  <c r="Z161" i="4"/>
  <c r="Z213" i="4"/>
  <c r="Z160" i="4"/>
  <c r="Z176" i="4"/>
  <c r="Z124" i="4"/>
  <c r="Z212" i="4"/>
  <c r="Z159" i="4"/>
  <c r="Z199" i="4"/>
  <c r="Z146" i="4"/>
  <c r="Z203" i="4"/>
  <c r="Z150" i="4"/>
  <c r="Z207" i="4"/>
  <c r="Z154" i="4"/>
  <c r="Z104" i="4"/>
  <c r="Z65" i="4"/>
  <c r="Z171" i="4"/>
  <c r="Z118" i="4"/>
  <c r="Z238" i="4"/>
  <c r="Z247" i="4"/>
  <c r="Z248" i="4"/>
  <c r="Z233" i="4"/>
  <c r="Z231" i="4"/>
  <c r="Z235" i="4"/>
  <c r="Z239" i="4"/>
  <c r="Z245" i="4"/>
  <c r="Z234" i="4"/>
  <c r="Z241" i="4"/>
  <c r="Z243" i="4"/>
  <c r="Z236" i="4"/>
  <c r="Z244" i="4"/>
  <c r="Z359" i="4"/>
  <c r="Z237" i="4"/>
  <c r="Z242" i="4"/>
  <c r="Z249" i="4"/>
  <c r="Z232" i="4"/>
  <c r="Z240" i="4"/>
  <c r="Z246" i="4"/>
  <c r="Z252" i="4"/>
  <c r="Z260" i="4"/>
  <c r="Z261" i="4"/>
  <c r="Z266" i="4"/>
  <c r="Z254" i="4"/>
  <c r="Z262" i="4"/>
  <c r="Z267" i="4"/>
  <c r="Z265" i="4"/>
  <c r="Z257" i="4"/>
  <c r="Z264" i="4"/>
  <c r="Z258" i="4"/>
  <c r="Z259" i="4"/>
  <c r="Z251" i="4"/>
  <c r="Z255" i="4"/>
  <c r="Z268" i="4"/>
  <c r="Z253" i="4"/>
  <c r="Z229" i="4"/>
  <c r="Z225" i="4"/>
  <c r="Z250" i="4"/>
  <c r="Z256" i="4"/>
  <c r="Z230" i="4"/>
  <c r="Z217" i="4"/>
  <c r="Z220" i="4"/>
  <c r="Z226" i="4"/>
  <c r="Z228" i="4"/>
  <c r="Z222" i="4"/>
  <c r="Z223" i="4"/>
  <c r="Z221" i="4"/>
  <c r="Z219" i="4"/>
  <c r="Z227" i="4"/>
  <c r="Z308" i="4"/>
  <c r="Z218" i="4"/>
  <c r="Z296" i="4"/>
  <c r="Z289" i="4"/>
  <c r="Z298" i="4"/>
  <c r="Z299" i="4"/>
  <c r="Z284" i="4"/>
  <c r="Z282" i="4"/>
  <c r="Z286" i="4"/>
  <c r="Z290" i="4"/>
  <c r="Z285" i="4"/>
  <c r="Z292" i="4"/>
  <c r="Z294" i="4"/>
  <c r="Z287" i="4"/>
  <c r="Z295" i="4"/>
  <c r="Z375" i="4"/>
  <c r="Z288" i="4"/>
  <c r="Z293" i="4"/>
  <c r="Z300" i="4"/>
  <c r="Z283" i="4"/>
  <c r="Z291" i="4"/>
  <c r="Z297" i="4"/>
  <c r="Z280" i="4"/>
  <c r="Z270" i="4"/>
  <c r="Z311" i="4"/>
  <c r="Z273" i="4"/>
  <c r="Z117" i="4"/>
  <c r="Z158" i="4"/>
  <c r="Z318" i="4"/>
  <c r="Z313" i="4"/>
  <c r="Z309" i="4"/>
  <c r="Z315" i="4"/>
  <c r="Z269" i="4"/>
  <c r="Z303" i="4"/>
  <c r="Z312" i="4"/>
  <c r="Z316" i="4"/>
  <c r="Z305" i="4"/>
  <c r="Z310" i="4"/>
  <c r="Z302" i="4"/>
  <c r="Z306" i="4"/>
  <c r="Z304" i="4"/>
  <c r="Z276" i="4"/>
  <c r="Z301" i="4"/>
  <c r="Z307" i="4"/>
  <c r="Z278" i="4"/>
  <c r="Z317" i="4"/>
  <c r="Z271" i="4"/>
  <c r="Z281" i="4"/>
  <c r="Z274" i="4"/>
  <c r="Z272" i="4"/>
  <c r="Z277" i="4"/>
  <c r="Z279" i="4"/>
  <c r="Z319" i="4"/>
  <c r="Z320" i="4"/>
  <c r="Z321" i="4"/>
  <c r="Z322" i="4"/>
  <c r="Z323" i="4"/>
  <c r="Z324" i="4"/>
  <c r="Z325" i="4"/>
  <c r="Z326" i="4"/>
  <c r="Z170" i="4"/>
  <c r="Z328" i="4"/>
  <c r="Z329" i="4"/>
  <c r="Z330" i="4"/>
  <c r="Z331" i="4"/>
  <c r="Z332" i="4"/>
  <c r="Z333" i="4"/>
  <c r="Z334" i="4"/>
  <c r="Z335" i="4"/>
  <c r="Z336" i="4"/>
  <c r="Z337" i="4"/>
  <c r="Z338" i="4"/>
  <c r="Z339" i="4"/>
  <c r="Z340" i="4"/>
  <c r="Z341" i="4"/>
  <c r="Z342" i="4"/>
  <c r="Z343" i="4"/>
  <c r="Z344" i="4"/>
  <c r="Z345" i="4"/>
  <c r="Z346" i="4"/>
  <c r="Z347" i="4"/>
  <c r="Z348" i="4"/>
  <c r="Z349" i="4"/>
  <c r="Z350" i="4"/>
  <c r="Z351" i="4"/>
  <c r="Z352" i="4"/>
  <c r="Z353" i="4"/>
  <c r="Z354" i="4"/>
  <c r="Z355" i="4"/>
  <c r="Z356" i="4"/>
  <c r="Z357" i="4"/>
  <c r="Z358" i="4"/>
  <c r="Z412" i="4"/>
  <c r="Z360" i="4"/>
  <c r="Z361" i="4"/>
  <c r="Z362" i="4"/>
  <c r="Z363" i="4"/>
  <c r="Z364" i="4"/>
  <c r="Z365" i="4"/>
  <c r="Z366" i="4"/>
  <c r="Z367" i="4"/>
  <c r="Z368" i="4"/>
  <c r="Z369" i="4"/>
  <c r="Z370" i="4"/>
  <c r="Z371" i="4"/>
  <c r="Z372" i="4"/>
  <c r="Z373" i="4"/>
  <c r="Z374" i="4"/>
  <c r="Z428" i="4"/>
  <c r="Z376" i="4"/>
  <c r="Z377" i="4"/>
  <c r="Z378" i="4"/>
  <c r="Z379" i="4"/>
  <c r="Z380" i="4"/>
  <c r="Z381" i="4"/>
  <c r="Z382" i="4"/>
  <c r="Z383" i="4"/>
  <c r="Z384" i="4"/>
  <c r="Z385" i="4"/>
  <c r="Z386" i="4"/>
  <c r="Z387" i="4"/>
  <c r="Z388" i="4"/>
  <c r="Z389" i="4"/>
  <c r="Z390" i="4"/>
  <c r="Z391" i="4"/>
  <c r="Z392" i="4"/>
  <c r="Z393" i="4"/>
  <c r="Z394" i="4"/>
  <c r="Z395" i="4"/>
  <c r="Z396" i="4"/>
  <c r="Z397" i="4"/>
  <c r="Z398" i="4"/>
  <c r="Z399" i="4"/>
  <c r="Z400" i="4"/>
  <c r="Z401" i="4"/>
  <c r="Z402" i="4"/>
  <c r="Z403" i="4"/>
  <c r="Z404" i="4"/>
  <c r="Z405" i="4"/>
  <c r="Z406" i="4"/>
  <c r="Z407" i="4"/>
  <c r="Z408" i="4"/>
  <c r="Z409" i="4"/>
  <c r="Z410" i="4"/>
  <c r="Z411" i="4"/>
  <c r="Z211" i="4"/>
  <c r="Z413" i="4"/>
  <c r="Z414" i="4"/>
  <c r="Z415" i="4"/>
  <c r="Z416" i="4"/>
  <c r="Z417" i="4"/>
  <c r="Z418" i="4"/>
  <c r="Z419" i="4"/>
  <c r="Z420" i="4"/>
  <c r="Z421" i="4"/>
  <c r="Z422" i="4"/>
  <c r="Z423" i="4"/>
  <c r="Z424" i="4"/>
  <c r="Z425" i="4"/>
  <c r="Z426" i="4"/>
  <c r="Z427" i="4"/>
  <c r="Z447" i="4"/>
  <c r="Z429" i="4"/>
  <c r="Z430" i="4"/>
  <c r="Z431" i="4"/>
  <c r="Z432" i="4"/>
  <c r="Z433" i="4"/>
  <c r="Z434" i="4"/>
  <c r="Z435" i="4"/>
  <c r="Z436" i="4"/>
  <c r="Z437" i="4"/>
  <c r="Z438" i="4"/>
  <c r="Z439" i="4"/>
  <c r="Z440" i="4"/>
  <c r="Z441" i="4"/>
  <c r="Z442" i="4"/>
  <c r="Z443" i="4"/>
  <c r="Z444" i="4"/>
  <c r="Z445" i="4"/>
  <c r="Z446" i="4"/>
  <c r="Z224" i="4"/>
  <c r="Z448" i="4"/>
  <c r="Z449" i="4"/>
  <c r="Z450" i="4"/>
  <c r="Z466" i="4"/>
  <c r="Z467" i="4"/>
  <c r="Z468" i="4"/>
  <c r="Z469" i="4"/>
  <c r="Z470" i="4"/>
  <c r="Z471" i="4"/>
  <c r="Z472" i="4"/>
  <c r="Z473" i="4"/>
  <c r="Z474" i="4"/>
  <c r="Z475" i="4"/>
  <c r="Z476" i="4"/>
  <c r="Z477" i="4"/>
  <c r="Z478" i="4"/>
  <c r="Z479" i="4"/>
  <c r="Z480" i="4"/>
  <c r="Z481" i="4"/>
  <c r="Z482" i="4"/>
  <c r="Z483" i="4"/>
  <c r="Z484" i="4"/>
  <c r="Z485" i="4"/>
  <c r="Z486" i="4"/>
  <c r="Z487" i="4"/>
  <c r="Z488" i="4"/>
  <c r="Z489" i="4"/>
  <c r="Z490" i="4"/>
  <c r="Z491" i="4"/>
  <c r="Z492" i="4"/>
  <c r="Z493" i="4"/>
  <c r="Z494" i="4"/>
  <c r="Z495" i="4"/>
  <c r="Z496" i="4"/>
  <c r="Z497" i="4"/>
  <c r="Z498" i="4"/>
  <c r="Z499" i="4"/>
  <c r="Z500" i="4"/>
  <c r="Z501" i="4"/>
  <c r="Z502" i="4"/>
  <c r="Z503" i="4"/>
  <c r="Z504" i="4"/>
  <c r="Z505" i="4"/>
  <c r="Z506" i="4"/>
  <c r="Z507" i="4"/>
  <c r="Z508" i="4"/>
  <c r="Z509" i="4"/>
  <c r="Z510" i="4"/>
  <c r="Z511" i="4"/>
  <c r="Z512" i="4"/>
  <c r="Z513" i="4"/>
  <c r="Z514" i="4"/>
  <c r="Z515" i="4"/>
  <c r="Z516" i="4"/>
  <c r="Z517" i="4"/>
  <c r="Z518" i="4"/>
  <c r="Z519" i="4"/>
  <c r="Z520" i="4"/>
  <c r="Z521" i="4"/>
  <c r="Z522" i="4"/>
  <c r="Z523" i="4"/>
  <c r="Z524" i="4"/>
  <c r="Z525" i="4"/>
  <c r="Z526" i="4"/>
  <c r="Z527" i="4"/>
  <c r="Z528" i="4"/>
  <c r="Z529" i="4"/>
  <c r="Z530" i="4"/>
  <c r="Z531" i="4"/>
  <c r="Z532" i="4"/>
  <c r="Z533" i="4"/>
  <c r="Z534" i="4"/>
  <c r="Z535" i="4"/>
  <c r="Z536" i="4"/>
  <c r="Z537" i="4"/>
  <c r="Z538" i="4"/>
  <c r="Z539" i="4"/>
  <c r="Z540" i="4"/>
  <c r="Z541" i="4"/>
  <c r="Z542" i="4"/>
  <c r="Z543" i="4"/>
  <c r="Z544" i="4"/>
  <c r="Z545" i="4"/>
  <c r="Z546" i="4"/>
  <c r="Z547" i="4"/>
  <c r="Z548" i="4"/>
  <c r="Z549" i="4"/>
  <c r="Z550" i="4"/>
  <c r="Z551" i="4"/>
  <c r="Z552" i="4"/>
  <c r="Z553" i="4"/>
  <c r="Z554" i="4"/>
  <c r="Z555" i="4"/>
  <c r="Z556" i="4"/>
  <c r="Z557" i="4"/>
  <c r="Z558" i="4"/>
  <c r="Z559" i="4"/>
  <c r="Z560" i="4"/>
  <c r="Z561" i="4"/>
  <c r="Z562" i="4"/>
  <c r="Z563" i="4"/>
  <c r="Z564" i="4"/>
  <c r="Z565" i="4"/>
  <c r="Z566" i="4"/>
  <c r="Z567" i="4"/>
  <c r="Z568" i="4"/>
  <c r="Z569" i="4"/>
  <c r="Z570" i="4"/>
  <c r="Z571" i="4"/>
  <c r="Z572" i="4"/>
  <c r="Z573" i="4"/>
  <c r="Z574" i="4"/>
  <c r="Z575" i="4"/>
  <c r="Z576" i="4"/>
  <c r="Z577" i="4"/>
  <c r="Z578" i="4"/>
  <c r="Z579" i="4"/>
  <c r="Z580" i="4"/>
  <c r="Z581" i="4"/>
  <c r="Z582" i="4"/>
  <c r="Z583" i="4"/>
  <c r="Z584" i="4"/>
  <c r="Z585" i="4"/>
  <c r="Z586" i="4"/>
  <c r="Z587" i="4"/>
  <c r="Z588" i="4"/>
  <c r="Z589" i="4"/>
  <c r="Z590" i="4"/>
  <c r="Z591" i="4"/>
  <c r="C17" i="31"/>
  <c r="C29" i="31"/>
  <c r="C18" i="31"/>
  <c r="C13" i="31"/>
  <c r="C31" i="31"/>
  <c r="C36" i="31"/>
  <c r="C45" i="31"/>
  <c r="C32" i="31"/>
  <c r="C50" i="31"/>
  <c r="C20" i="31"/>
  <c r="C41" i="31"/>
  <c r="C6" i="31"/>
  <c r="C15" i="31"/>
  <c r="C2" i="31"/>
  <c r="C22" i="31"/>
  <c r="C34" i="31"/>
  <c r="C14" i="31"/>
  <c r="C35" i="31"/>
  <c r="C57" i="31"/>
  <c r="C56" i="31"/>
  <c r="C42" i="31"/>
  <c r="C8" i="31"/>
  <c r="C49" i="31"/>
  <c r="C54" i="31"/>
  <c r="C21" i="31"/>
  <c r="C38" i="31"/>
  <c r="C5" i="31"/>
  <c r="C40" i="31"/>
  <c r="C28" i="31"/>
  <c r="C16" i="31"/>
  <c r="C55" i="31"/>
  <c r="C44" i="31"/>
  <c r="C9" i="31"/>
  <c r="C48" i="31"/>
  <c r="C7" i="31"/>
  <c r="C4" i="31"/>
  <c r="C51" i="31"/>
  <c r="C59" i="31"/>
  <c r="C60" i="31"/>
  <c r="C10" i="31"/>
  <c r="C25" i="31"/>
  <c r="C53" i="31"/>
  <c r="C11" i="31"/>
  <c r="C24" i="31"/>
  <c r="C26" i="31"/>
  <c r="C3" i="31"/>
  <c r="C33" i="31"/>
  <c r="C46" i="31"/>
  <c r="C39" i="31"/>
  <c r="C27" i="31"/>
  <c r="C52" i="31"/>
  <c r="C43" i="31"/>
  <c r="C47" i="31"/>
  <c r="C30" i="31"/>
  <c r="C37" i="31"/>
  <c r="C58" i="31"/>
  <c r="C23" i="31"/>
  <c r="G78" i="4"/>
  <c r="I78" i="4" s="1"/>
  <c r="G100" i="4"/>
  <c r="I100" i="4" s="1"/>
  <c r="G98" i="4"/>
  <c r="I98" i="4" s="1"/>
  <c r="G79" i="4"/>
  <c r="I79" i="4" s="1"/>
  <c r="G58" i="4"/>
  <c r="I58" i="4" s="1"/>
  <c r="G96" i="4"/>
  <c r="I96" i="4" s="1"/>
  <c r="G107" i="4"/>
  <c r="I107" i="4" s="1"/>
  <c r="G105" i="4"/>
  <c r="I105" i="4" s="1"/>
  <c r="G101" i="4"/>
  <c r="I101" i="4" s="1"/>
  <c r="G68" i="4"/>
  <c r="I68" i="4" s="1"/>
  <c r="G87" i="4"/>
  <c r="I87" i="4" s="1"/>
  <c r="G67" i="4"/>
  <c r="I67" i="4" s="1"/>
  <c r="G89" i="4"/>
  <c r="I89" i="4" s="1"/>
  <c r="G83" i="4"/>
  <c r="I83" i="4" s="1"/>
  <c r="G81" i="4"/>
  <c r="I81" i="4" s="1"/>
  <c r="G69" i="4"/>
  <c r="I69" i="4" s="1"/>
  <c r="G73" i="4"/>
  <c r="I73" i="4" s="1"/>
  <c r="G63" i="4"/>
  <c r="I63" i="4" s="1"/>
  <c r="G103" i="4"/>
  <c r="I103" i="4" s="1"/>
  <c r="G62" i="4"/>
  <c r="I62" i="4" s="1"/>
  <c r="G109" i="4"/>
  <c r="I109" i="4" s="1"/>
  <c r="G93" i="4"/>
  <c r="I93" i="4" s="1"/>
  <c r="G50" i="4"/>
  <c r="I50" i="4" s="1"/>
  <c r="G82" i="4"/>
  <c r="I82" i="4" s="1"/>
  <c r="G70" i="4"/>
  <c r="I70" i="4" s="1"/>
  <c r="G77" i="4"/>
  <c r="I77" i="4" s="1"/>
  <c r="G60" i="4"/>
  <c r="I60" i="4" s="1"/>
  <c r="G80" i="4"/>
  <c r="I80" i="4" s="1"/>
  <c r="G97" i="4"/>
  <c r="I97" i="4" s="1"/>
  <c r="G85" i="4"/>
  <c r="I85" i="4" s="1"/>
  <c r="G92" i="4"/>
  <c r="I92" i="4" s="1"/>
  <c r="G72" i="4"/>
  <c r="I72" i="4" s="1"/>
  <c r="T55" i="20" s="1"/>
  <c r="G66" i="4"/>
  <c r="I66" i="4" s="1"/>
  <c r="G88" i="4"/>
  <c r="I88" i="4" s="1"/>
  <c r="G86" i="4"/>
  <c r="I86" i="4" s="1"/>
  <c r="G76" i="4"/>
  <c r="I76" i="4" s="1"/>
  <c r="G57" i="4"/>
  <c r="I57" i="4" s="1"/>
  <c r="G84" i="4"/>
  <c r="I84" i="4" s="1"/>
  <c r="G90" i="4"/>
  <c r="I90" i="4" s="1"/>
  <c r="G275" i="4"/>
  <c r="I275" i="4" s="1"/>
  <c r="G91" i="4"/>
  <c r="I91" i="4" s="1"/>
  <c r="G56" i="4"/>
  <c r="I56" i="4" s="1"/>
  <c r="G64" i="4"/>
  <c r="I64" i="4" s="1"/>
  <c r="G108" i="4"/>
  <c r="I108" i="4" s="1"/>
  <c r="G99" i="4"/>
  <c r="I99" i="4" s="1"/>
  <c r="G71" i="4"/>
  <c r="I71" i="4" s="1"/>
  <c r="G74" i="4"/>
  <c r="I74" i="4" s="1"/>
  <c r="G106" i="4"/>
  <c r="I106" i="4" s="1"/>
  <c r="G148" i="4"/>
  <c r="I148" i="4" s="1"/>
  <c r="G131" i="4"/>
  <c r="I131" i="4" s="1"/>
  <c r="G184" i="4"/>
  <c r="I184" i="4" s="1"/>
  <c r="G149" i="4"/>
  <c r="I149" i="4" s="1"/>
  <c r="G202" i="4"/>
  <c r="I202" i="4" s="1"/>
  <c r="G201" i="4"/>
  <c r="I201" i="4" s="1"/>
  <c r="G142" i="4"/>
  <c r="I142" i="4" s="1"/>
  <c r="G195" i="4"/>
  <c r="I195" i="4" s="1"/>
  <c r="G141" i="4"/>
  <c r="I141" i="4" s="1"/>
  <c r="G194" i="4"/>
  <c r="I194" i="4" s="1"/>
  <c r="G137" i="4"/>
  <c r="I137" i="4" s="1"/>
  <c r="G190" i="4"/>
  <c r="I190" i="4" s="1"/>
  <c r="G189" i="4"/>
  <c r="I189" i="4" s="1"/>
  <c r="G136" i="4"/>
  <c r="I136" i="4" s="1"/>
  <c r="G197" i="4"/>
  <c r="I197" i="4" s="1"/>
  <c r="G144" i="4"/>
  <c r="I144" i="4" s="1"/>
  <c r="G181" i="4"/>
  <c r="I181" i="4" s="1"/>
  <c r="G128" i="4"/>
  <c r="I128" i="4" s="1"/>
  <c r="G206" i="4"/>
  <c r="I206" i="4" s="1"/>
  <c r="G153" i="4"/>
  <c r="I153" i="4" s="1"/>
  <c r="G119" i="4"/>
  <c r="I119" i="4" s="1"/>
  <c r="G196" i="4"/>
  <c r="I196" i="4" s="1"/>
  <c r="G143" i="4"/>
  <c r="I143" i="4" s="1"/>
  <c r="G180" i="4"/>
  <c r="I180" i="4" s="1"/>
  <c r="G127" i="4"/>
  <c r="I127" i="4" s="1"/>
  <c r="G216" i="4"/>
  <c r="I216" i="4" s="1"/>
  <c r="G163" i="4"/>
  <c r="I163" i="4" s="1"/>
  <c r="G215" i="4"/>
  <c r="I215" i="4" s="1"/>
  <c r="G162" i="4"/>
  <c r="I162" i="4" s="1"/>
  <c r="G204" i="4"/>
  <c r="I204" i="4" s="1"/>
  <c r="G151" i="4"/>
  <c r="I151" i="4" s="1"/>
  <c r="G210" i="4"/>
  <c r="I210" i="4" s="1"/>
  <c r="G157" i="4"/>
  <c r="I157" i="4" s="1"/>
  <c r="G168" i="4"/>
  <c r="I168" i="4" s="1"/>
  <c r="G115" i="4"/>
  <c r="I115" i="4" s="1"/>
  <c r="G177" i="4"/>
  <c r="I177" i="4" s="1"/>
  <c r="G174" i="4"/>
  <c r="I174" i="4" s="1"/>
  <c r="G122" i="4"/>
  <c r="I122" i="4" s="1"/>
  <c r="G186" i="4"/>
  <c r="I186" i="4" s="1"/>
  <c r="G133" i="4"/>
  <c r="I133" i="4" s="1"/>
  <c r="G188" i="4"/>
  <c r="I188" i="4" s="1"/>
  <c r="G135" i="4"/>
  <c r="I135" i="4" s="1"/>
  <c r="G327" i="4"/>
  <c r="I327" i="4" s="1"/>
  <c r="G314" i="4"/>
  <c r="I314" i="4" s="1"/>
  <c r="G193" i="4"/>
  <c r="I193" i="4" s="1"/>
  <c r="G140" i="4"/>
  <c r="I140" i="4" s="1"/>
  <c r="G179" i="4"/>
  <c r="I179" i="4" s="1"/>
  <c r="G126" i="4"/>
  <c r="I126" i="4" s="1"/>
  <c r="G208" i="4"/>
  <c r="I208" i="4" s="1"/>
  <c r="G155" i="4"/>
  <c r="I155" i="4" s="1"/>
  <c r="G182" i="4"/>
  <c r="I182" i="4" s="1"/>
  <c r="G129" i="4"/>
  <c r="I129" i="4" s="1"/>
  <c r="G183" i="4"/>
  <c r="I183" i="4" s="1"/>
  <c r="G130" i="4"/>
  <c r="I130" i="4" s="1"/>
  <c r="G187" i="4"/>
  <c r="I187" i="4" s="1"/>
  <c r="G134" i="4"/>
  <c r="I134" i="4" s="1"/>
  <c r="G192" i="4"/>
  <c r="I192" i="4" s="1"/>
  <c r="G139" i="4"/>
  <c r="I139" i="4" s="1"/>
  <c r="G191" i="4"/>
  <c r="I191" i="4" s="1"/>
  <c r="G138" i="4"/>
  <c r="I138" i="4" s="1"/>
  <c r="G132" i="4"/>
  <c r="I132" i="4" s="1"/>
  <c r="G185" i="4"/>
  <c r="I185" i="4" s="1"/>
  <c r="G164" i="4"/>
  <c r="I164" i="4" s="1"/>
  <c r="G110" i="4"/>
  <c r="I110" i="4" s="1"/>
  <c r="G200" i="4"/>
  <c r="I200" i="4" s="1"/>
  <c r="G147" i="4"/>
  <c r="I147" i="4" s="1"/>
  <c r="G209" i="4"/>
  <c r="I209" i="4" s="1"/>
  <c r="G156" i="4"/>
  <c r="I156" i="4" s="1"/>
  <c r="G172" i="4"/>
  <c r="I172" i="4" s="1"/>
  <c r="G120" i="4"/>
  <c r="I120" i="4" s="1"/>
  <c r="G165" i="4"/>
  <c r="I165" i="4" s="1"/>
  <c r="G111" i="4"/>
  <c r="I111" i="4" s="1"/>
  <c r="G173" i="4"/>
  <c r="I173" i="4" s="1"/>
  <c r="G121" i="4"/>
  <c r="I121" i="4" s="1"/>
  <c r="G169" i="4"/>
  <c r="I169" i="4" s="1"/>
  <c r="G116" i="4"/>
  <c r="I116" i="4" s="1"/>
  <c r="G167" i="4"/>
  <c r="I167" i="4" s="1"/>
  <c r="G114" i="4"/>
  <c r="I114" i="4" s="1"/>
  <c r="G112" i="4"/>
  <c r="I112" i="4" s="1"/>
  <c r="G175" i="4"/>
  <c r="I175" i="4" s="1"/>
  <c r="G123" i="4"/>
  <c r="I123" i="4" s="1"/>
  <c r="G178" i="4"/>
  <c r="I178" i="4" s="1"/>
  <c r="G125" i="4"/>
  <c r="I125" i="4" s="1"/>
  <c r="G166" i="4"/>
  <c r="I166" i="4" s="1"/>
  <c r="G113" i="4"/>
  <c r="I113" i="4" s="1"/>
  <c r="G198" i="4"/>
  <c r="I198" i="4" s="1"/>
  <c r="G145" i="4"/>
  <c r="I145" i="4" s="1"/>
  <c r="G205" i="4"/>
  <c r="I205" i="4" s="1"/>
  <c r="G152" i="4"/>
  <c r="I152" i="4" s="1"/>
  <c r="G214" i="4"/>
  <c r="I214" i="4" s="1"/>
  <c r="G161" i="4"/>
  <c r="I161" i="4" s="1"/>
  <c r="G213" i="4"/>
  <c r="I213" i="4" s="1"/>
  <c r="G160" i="4"/>
  <c r="I160" i="4" s="1"/>
  <c r="G176" i="4"/>
  <c r="I176" i="4" s="1"/>
  <c r="G124" i="4"/>
  <c r="I124" i="4" s="1"/>
  <c r="G212" i="4"/>
  <c r="I212" i="4" s="1"/>
  <c r="G159" i="4"/>
  <c r="I159" i="4" s="1"/>
  <c r="G199" i="4"/>
  <c r="I199" i="4" s="1"/>
  <c r="G146" i="4"/>
  <c r="I146" i="4" s="1"/>
  <c r="G203" i="4"/>
  <c r="I203" i="4" s="1"/>
  <c r="G150" i="4"/>
  <c r="I150" i="4" s="1"/>
  <c r="G207" i="4"/>
  <c r="I207" i="4" s="1"/>
  <c r="G154" i="4"/>
  <c r="I154" i="4" s="1"/>
  <c r="G104" i="4"/>
  <c r="I104" i="4" s="1"/>
  <c r="G65" i="4"/>
  <c r="I65" i="4" s="1"/>
  <c r="G171" i="4"/>
  <c r="I171" i="4" s="1"/>
  <c r="G118" i="4"/>
  <c r="I118" i="4" s="1"/>
  <c r="G238" i="4"/>
  <c r="I238" i="4" s="1"/>
  <c r="G247" i="4"/>
  <c r="I247" i="4" s="1"/>
  <c r="G248" i="4"/>
  <c r="I248" i="4" s="1"/>
  <c r="G233" i="4"/>
  <c r="I233" i="4" s="1"/>
  <c r="G231" i="4"/>
  <c r="I231" i="4" s="1"/>
  <c r="G235" i="4"/>
  <c r="I235" i="4" s="1"/>
  <c r="G239" i="4"/>
  <c r="I239" i="4" s="1"/>
  <c r="G245" i="4"/>
  <c r="I245" i="4" s="1"/>
  <c r="G234" i="4"/>
  <c r="I234" i="4" s="1"/>
  <c r="G241" i="4"/>
  <c r="I241" i="4" s="1"/>
  <c r="G243" i="4"/>
  <c r="I243" i="4" s="1"/>
  <c r="G236" i="4"/>
  <c r="I236" i="4" s="1"/>
  <c r="G244" i="4"/>
  <c r="I244" i="4" s="1"/>
  <c r="G359" i="4"/>
  <c r="I359" i="4" s="1"/>
  <c r="G237" i="4"/>
  <c r="I237" i="4" s="1"/>
  <c r="G242" i="4"/>
  <c r="I242" i="4" s="1"/>
  <c r="G249" i="4"/>
  <c r="I249" i="4" s="1"/>
  <c r="G232" i="4"/>
  <c r="I232" i="4" s="1"/>
  <c r="G240" i="4"/>
  <c r="I240" i="4" s="1"/>
  <c r="G246" i="4"/>
  <c r="I246" i="4" s="1"/>
  <c r="G252" i="4"/>
  <c r="I252" i="4" s="1"/>
  <c r="G260" i="4"/>
  <c r="I260" i="4" s="1"/>
  <c r="G261" i="4"/>
  <c r="I261" i="4" s="1"/>
  <c r="G266" i="4"/>
  <c r="I266" i="4" s="1"/>
  <c r="G254" i="4"/>
  <c r="I254" i="4" s="1"/>
  <c r="G262" i="4"/>
  <c r="I262" i="4" s="1"/>
  <c r="G267" i="4"/>
  <c r="I267" i="4" s="1"/>
  <c r="G265" i="4"/>
  <c r="I265" i="4" s="1"/>
  <c r="G257" i="4"/>
  <c r="I257" i="4" s="1"/>
  <c r="G264" i="4"/>
  <c r="I264" i="4" s="1"/>
  <c r="G258" i="4"/>
  <c r="I258" i="4" s="1"/>
  <c r="G259" i="4"/>
  <c r="I259" i="4" s="1"/>
  <c r="G251" i="4"/>
  <c r="I251" i="4" s="1"/>
  <c r="G255" i="4"/>
  <c r="I255" i="4" s="1"/>
  <c r="G268" i="4"/>
  <c r="I268" i="4" s="1"/>
  <c r="G253" i="4"/>
  <c r="I253" i="4" s="1"/>
  <c r="G229" i="4"/>
  <c r="I229" i="4" s="1"/>
  <c r="G225" i="4"/>
  <c r="I225" i="4" s="1"/>
  <c r="G250" i="4"/>
  <c r="I250" i="4" s="1"/>
  <c r="G256" i="4"/>
  <c r="I256" i="4" s="1"/>
  <c r="G230" i="4"/>
  <c r="I230" i="4" s="1"/>
  <c r="G217" i="4"/>
  <c r="I217" i="4" s="1"/>
  <c r="G220" i="4"/>
  <c r="I220" i="4" s="1"/>
  <c r="G226" i="4"/>
  <c r="I226" i="4" s="1"/>
  <c r="G228" i="4"/>
  <c r="I228" i="4" s="1"/>
  <c r="G222" i="4"/>
  <c r="I222" i="4" s="1"/>
  <c r="G223" i="4"/>
  <c r="I223" i="4" s="1"/>
  <c r="G221" i="4"/>
  <c r="I221" i="4" s="1"/>
  <c r="G219" i="4"/>
  <c r="I219" i="4" s="1"/>
  <c r="G227" i="4"/>
  <c r="I227" i="4" s="1"/>
  <c r="G308" i="4"/>
  <c r="I308" i="4" s="1"/>
  <c r="G218" i="4"/>
  <c r="Q218" i="4" s="1"/>
  <c r="G296" i="4"/>
  <c r="I296" i="4" s="1"/>
  <c r="G289" i="4"/>
  <c r="I289" i="4" s="1"/>
  <c r="G298" i="4"/>
  <c r="I298" i="4" s="1"/>
  <c r="G299" i="4"/>
  <c r="I299" i="4" s="1"/>
  <c r="G284" i="4"/>
  <c r="I284" i="4" s="1"/>
  <c r="G282" i="4"/>
  <c r="I282" i="4" s="1"/>
  <c r="G286" i="4"/>
  <c r="I286" i="4" s="1"/>
  <c r="G290" i="4"/>
  <c r="I290" i="4" s="1"/>
  <c r="G285" i="4"/>
  <c r="I285" i="4" s="1"/>
  <c r="G292" i="4"/>
  <c r="I292" i="4" s="1"/>
  <c r="G294" i="4"/>
  <c r="I294" i="4" s="1"/>
  <c r="G287" i="4"/>
  <c r="I287" i="4" s="1"/>
  <c r="G295" i="4"/>
  <c r="I295" i="4" s="1"/>
  <c r="G288" i="4"/>
  <c r="I288" i="4" s="1"/>
  <c r="G293" i="4"/>
  <c r="I293" i="4" s="1"/>
  <c r="H20" i="8"/>
  <c r="G283" i="4"/>
  <c r="I283" i="4" s="1"/>
  <c r="G291" i="4"/>
  <c r="I291" i="4" s="1"/>
  <c r="G297" i="4"/>
  <c r="I297" i="4" s="1"/>
  <c r="G280" i="4"/>
  <c r="I280" i="4" s="1"/>
  <c r="G270" i="4"/>
  <c r="I270" i="4" s="1"/>
  <c r="G311" i="4"/>
  <c r="I311" i="4" s="1"/>
  <c r="G273" i="4"/>
  <c r="I273" i="4" s="1"/>
  <c r="G158" i="4"/>
  <c r="I158" i="4" s="1"/>
  <c r="G318" i="4"/>
  <c r="I318" i="4" s="1"/>
  <c r="G313" i="4"/>
  <c r="I313" i="4" s="1"/>
  <c r="G309" i="4"/>
  <c r="I309" i="4" s="1"/>
  <c r="G315" i="4"/>
  <c r="I315" i="4" s="1"/>
  <c r="G269" i="4"/>
  <c r="I269" i="4" s="1"/>
  <c r="G303" i="4"/>
  <c r="I303" i="4" s="1"/>
  <c r="G312" i="4"/>
  <c r="I312" i="4" s="1"/>
  <c r="G316" i="4"/>
  <c r="I316" i="4" s="1"/>
  <c r="G305" i="4"/>
  <c r="I305" i="4" s="1"/>
  <c r="G310" i="4"/>
  <c r="I310" i="4" s="1"/>
  <c r="G302" i="4"/>
  <c r="I302" i="4" s="1"/>
  <c r="G306" i="4"/>
  <c r="I306" i="4" s="1"/>
  <c r="I304" i="4"/>
  <c r="G276" i="4"/>
  <c r="I276" i="4" s="1"/>
  <c r="G301" i="4"/>
  <c r="I301" i="4" s="1"/>
  <c r="G307" i="4"/>
  <c r="I307" i="4" s="1"/>
  <c r="G278" i="4"/>
  <c r="I278" i="4" s="1"/>
  <c r="G317" i="4"/>
  <c r="I317" i="4" s="1"/>
  <c r="G271" i="4"/>
  <c r="I271" i="4" s="1"/>
  <c r="G281" i="4"/>
  <c r="I281" i="4" s="1"/>
  <c r="G274" i="4"/>
  <c r="I274" i="4" s="1"/>
  <c r="G272" i="4"/>
  <c r="I272" i="4" s="1"/>
  <c r="G277" i="4"/>
  <c r="I277" i="4" s="1"/>
  <c r="G279" i="4"/>
  <c r="I279" i="4" s="1"/>
  <c r="G319" i="4"/>
  <c r="I319" i="4" s="1"/>
  <c r="G320" i="4"/>
  <c r="I320" i="4" s="1"/>
  <c r="G321" i="4"/>
  <c r="I321" i="4" s="1"/>
  <c r="G322" i="4"/>
  <c r="I322" i="4" s="1"/>
  <c r="G323" i="4"/>
  <c r="I323" i="4" s="1"/>
  <c r="G324" i="4"/>
  <c r="I324" i="4" s="1"/>
  <c r="G325" i="4"/>
  <c r="I325" i="4" s="1"/>
  <c r="G326" i="4"/>
  <c r="I326" i="4" s="1"/>
  <c r="G170" i="4"/>
  <c r="I170" i="4" s="1"/>
  <c r="G328" i="4"/>
  <c r="I328" i="4" s="1"/>
  <c r="G329" i="4"/>
  <c r="I329" i="4" s="1"/>
  <c r="G330" i="4"/>
  <c r="I330" i="4" s="1"/>
  <c r="G331" i="4"/>
  <c r="I331" i="4" s="1"/>
  <c r="G332" i="4"/>
  <c r="I332" i="4" s="1"/>
  <c r="G333" i="4"/>
  <c r="I333" i="4" s="1"/>
  <c r="G334" i="4"/>
  <c r="I334" i="4" s="1"/>
  <c r="G335" i="4"/>
  <c r="I335" i="4" s="1"/>
  <c r="G336" i="4"/>
  <c r="I336" i="4" s="1"/>
  <c r="G337" i="4"/>
  <c r="I337" i="4" s="1"/>
  <c r="G338" i="4"/>
  <c r="I338" i="4" s="1"/>
  <c r="G339" i="4"/>
  <c r="I339" i="4" s="1"/>
  <c r="G340" i="4"/>
  <c r="I340" i="4" s="1"/>
  <c r="G341" i="4"/>
  <c r="I341" i="4" s="1"/>
  <c r="G342" i="4"/>
  <c r="I342" i="4" s="1"/>
  <c r="G343" i="4"/>
  <c r="I343" i="4" s="1"/>
  <c r="G344" i="4"/>
  <c r="I344" i="4" s="1"/>
  <c r="G345" i="4"/>
  <c r="I345" i="4" s="1"/>
  <c r="G346" i="4"/>
  <c r="I346" i="4" s="1"/>
  <c r="G347" i="4"/>
  <c r="I347" i="4" s="1"/>
  <c r="G348" i="4"/>
  <c r="I348" i="4" s="1"/>
  <c r="G349" i="4"/>
  <c r="I349" i="4" s="1"/>
  <c r="G350" i="4"/>
  <c r="G351" i="4"/>
  <c r="I351" i="4" s="1"/>
  <c r="G352" i="4"/>
  <c r="I352" i="4" s="1"/>
  <c r="G353" i="4"/>
  <c r="I353" i="4" s="1"/>
  <c r="G354" i="4"/>
  <c r="I354" i="4" s="1"/>
  <c r="G355" i="4"/>
  <c r="I355" i="4" s="1"/>
  <c r="G356" i="4"/>
  <c r="I356" i="4" s="1"/>
  <c r="G357" i="4"/>
  <c r="I357" i="4" s="1"/>
  <c r="G358" i="4"/>
  <c r="I358" i="4" s="1"/>
  <c r="G412" i="4"/>
  <c r="I412" i="4" s="1"/>
  <c r="G360" i="4"/>
  <c r="I360" i="4" s="1"/>
  <c r="G361" i="4"/>
  <c r="I361" i="4" s="1"/>
  <c r="G362" i="4"/>
  <c r="I362" i="4" s="1"/>
  <c r="G363" i="4"/>
  <c r="I363" i="4" s="1"/>
  <c r="G364" i="4"/>
  <c r="I364" i="4" s="1"/>
  <c r="G365" i="4"/>
  <c r="I365" i="4" s="1"/>
  <c r="G366" i="4"/>
  <c r="I366" i="4" s="1"/>
  <c r="G367" i="4"/>
  <c r="I367" i="4" s="1"/>
  <c r="G369" i="4"/>
  <c r="I369" i="4" s="1"/>
  <c r="G370" i="4"/>
  <c r="I370" i="4" s="1"/>
  <c r="G371" i="4"/>
  <c r="I371" i="4" s="1"/>
  <c r="G372" i="4"/>
  <c r="I372" i="4" s="1"/>
  <c r="G373" i="4"/>
  <c r="I373" i="4" s="1"/>
  <c r="G374" i="4"/>
  <c r="I374" i="4" s="1"/>
  <c r="G428" i="4"/>
  <c r="I428" i="4" s="1"/>
  <c r="G376" i="4"/>
  <c r="I376" i="4" s="1"/>
  <c r="G377" i="4"/>
  <c r="I377" i="4" s="1"/>
  <c r="G378" i="4"/>
  <c r="I378" i="4" s="1"/>
  <c r="G379" i="4"/>
  <c r="I379" i="4" s="1"/>
  <c r="G380" i="4"/>
  <c r="I380" i="4" s="1"/>
  <c r="G381" i="4"/>
  <c r="I381" i="4" s="1"/>
  <c r="G382" i="4"/>
  <c r="I382" i="4" s="1"/>
  <c r="G383" i="4"/>
  <c r="I383" i="4" s="1"/>
  <c r="G384" i="4"/>
  <c r="I384" i="4" s="1"/>
  <c r="G385" i="4"/>
  <c r="I385" i="4" s="1"/>
  <c r="G386" i="4"/>
  <c r="I386" i="4" s="1"/>
  <c r="G387" i="4"/>
  <c r="I387" i="4" s="1"/>
  <c r="G388" i="4"/>
  <c r="I388" i="4" s="1"/>
  <c r="G389" i="4"/>
  <c r="I389" i="4" s="1"/>
  <c r="G390" i="4"/>
  <c r="I390" i="4" s="1"/>
  <c r="G391" i="4"/>
  <c r="I391" i="4" s="1"/>
  <c r="G392" i="4"/>
  <c r="I392" i="4" s="1"/>
  <c r="G393" i="4"/>
  <c r="I393" i="4" s="1"/>
  <c r="G394" i="4"/>
  <c r="I394" i="4" s="1"/>
  <c r="G395" i="4"/>
  <c r="I395" i="4" s="1"/>
  <c r="G396" i="4"/>
  <c r="I396" i="4" s="1"/>
  <c r="G397" i="4"/>
  <c r="I397" i="4" s="1"/>
  <c r="G398" i="4"/>
  <c r="I398" i="4" s="1"/>
  <c r="G399" i="4"/>
  <c r="I399" i="4" s="1"/>
  <c r="G400" i="4"/>
  <c r="I400" i="4" s="1"/>
  <c r="G401" i="4"/>
  <c r="I401" i="4" s="1"/>
  <c r="G402" i="4"/>
  <c r="I402" i="4" s="1"/>
  <c r="G403" i="4"/>
  <c r="I403" i="4" s="1"/>
  <c r="G404" i="4"/>
  <c r="I404" i="4" s="1"/>
  <c r="G405" i="4"/>
  <c r="I405" i="4" s="1"/>
  <c r="G406" i="4"/>
  <c r="I406" i="4" s="1"/>
  <c r="G407" i="4"/>
  <c r="I407" i="4" s="1"/>
  <c r="G408" i="4"/>
  <c r="I408" i="4" s="1"/>
  <c r="G409" i="4"/>
  <c r="I409" i="4" s="1"/>
  <c r="G410" i="4"/>
  <c r="I410" i="4" s="1"/>
  <c r="G411" i="4"/>
  <c r="I411" i="4" s="1"/>
  <c r="G211" i="4"/>
  <c r="I211" i="4" s="1"/>
  <c r="G413" i="4"/>
  <c r="I413" i="4" s="1"/>
  <c r="G414" i="4"/>
  <c r="I414" i="4" s="1"/>
  <c r="G415" i="4"/>
  <c r="I415" i="4" s="1"/>
  <c r="G416" i="4"/>
  <c r="I416" i="4" s="1"/>
  <c r="G417" i="4"/>
  <c r="I417" i="4" s="1"/>
  <c r="G418" i="4"/>
  <c r="I418" i="4" s="1"/>
  <c r="G420" i="4"/>
  <c r="I420" i="4" s="1"/>
  <c r="G421" i="4"/>
  <c r="I421" i="4" s="1"/>
  <c r="G422" i="4"/>
  <c r="I422" i="4" s="1"/>
  <c r="G423" i="4"/>
  <c r="I423" i="4" s="1"/>
  <c r="G424" i="4"/>
  <c r="I424" i="4" s="1"/>
  <c r="G425" i="4"/>
  <c r="I425" i="4" s="1"/>
  <c r="G426" i="4"/>
  <c r="I426" i="4" s="1"/>
  <c r="G427" i="4"/>
  <c r="I427" i="4" s="1"/>
  <c r="G429" i="4"/>
  <c r="I429" i="4" s="1"/>
  <c r="G430" i="4"/>
  <c r="I430" i="4" s="1"/>
  <c r="G431" i="4"/>
  <c r="I431" i="4" s="1"/>
  <c r="G432" i="4"/>
  <c r="I432" i="4" s="1"/>
  <c r="G433" i="4"/>
  <c r="I433" i="4" s="1"/>
  <c r="G434" i="4"/>
  <c r="I434" i="4" s="1"/>
  <c r="G435" i="4"/>
  <c r="I435" i="4" s="1"/>
  <c r="G436" i="4"/>
  <c r="I436" i="4" s="1"/>
  <c r="G437" i="4"/>
  <c r="I437" i="4" s="1"/>
  <c r="G438" i="4"/>
  <c r="I438" i="4" s="1"/>
  <c r="G439" i="4"/>
  <c r="I439" i="4" s="1"/>
  <c r="G440" i="4"/>
  <c r="I440" i="4" s="1"/>
  <c r="G441" i="4"/>
  <c r="I441" i="4" s="1"/>
  <c r="G442" i="4"/>
  <c r="I442" i="4" s="1"/>
  <c r="G443" i="4"/>
  <c r="I443" i="4" s="1"/>
  <c r="G444" i="4"/>
  <c r="I444" i="4" s="1"/>
  <c r="G445" i="4"/>
  <c r="I445" i="4" s="1"/>
  <c r="G446" i="4"/>
  <c r="I446" i="4" s="1"/>
  <c r="G224" i="4"/>
  <c r="I224" i="4" s="1"/>
  <c r="G448" i="4"/>
  <c r="I448" i="4" s="1"/>
  <c r="G449" i="4"/>
  <c r="I449" i="4" s="1"/>
  <c r="G450" i="4"/>
  <c r="I450" i="4" s="1"/>
  <c r="G466" i="4"/>
  <c r="I466" i="4" s="1"/>
  <c r="G467" i="4"/>
  <c r="I467" i="4" s="1"/>
  <c r="G468" i="4"/>
  <c r="I468" i="4" s="1"/>
  <c r="G469" i="4"/>
  <c r="I469" i="4" s="1"/>
  <c r="G470" i="4"/>
  <c r="I470" i="4" s="1"/>
  <c r="G471" i="4"/>
  <c r="I471" i="4" s="1"/>
  <c r="G472" i="4"/>
  <c r="I472" i="4" s="1"/>
  <c r="G473" i="4"/>
  <c r="I473" i="4" s="1"/>
  <c r="G474" i="4"/>
  <c r="I474" i="4" s="1"/>
  <c r="G475" i="4"/>
  <c r="I475" i="4" s="1"/>
  <c r="X458" i="4"/>
  <c r="B102" i="4"/>
  <c r="B78" i="4"/>
  <c r="B100" i="4"/>
  <c r="B98" i="4"/>
  <c r="B79" i="4"/>
  <c r="B58" i="4"/>
  <c r="B96" i="4"/>
  <c r="B107" i="4"/>
  <c r="B105" i="4"/>
  <c r="B101" i="4"/>
  <c r="B68" i="4"/>
  <c r="B87" i="4"/>
  <c r="B67" i="4"/>
  <c r="B89" i="4"/>
  <c r="B83" i="4"/>
  <c r="B81" i="4"/>
  <c r="B69" i="4"/>
  <c r="B73" i="4"/>
  <c r="B63" i="4"/>
  <c r="B103" i="4"/>
  <c r="B62" i="4"/>
  <c r="B109" i="4"/>
  <c r="B93" i="4"/>
  <c r="B50" i="4"/>
  <c r="B82" i="4"/>
  <c r="B70" i="4"/>
  <c r="B77" i="4"/>
  <c r="B60" i="4"/>
  <c r="B80" i="4"/>
  <c r="B97" i="4"/>
  <c r="B85" i="4"/>
  <c r="B92" i="4"/>
  <c r="B72" i="4"/>
  <c r="B66" i="4"/>
  <c r="B88" i="4"/>
  <c r="B86" i="4"/>
  <c r="B76" i="4"/>
  <c r="B57" i="4"/>
  <c r="B84" i="4"/>
  <c r="B90" i="4"/>
  <c r="B275" i="4"/>
  <c r="B91" i="4"/>
  <c r="B56" i="4"/>
  <c r="B64" i="4"/>
  <c r="B108" i="4"/>
  <c r="B99" i="4"/>
  <c r="B71" i="4"/>
  <c r="B74" i="4"/>
  <c r="B106" i="4"/>
  <c r="B148" i="4"/>
  <c r="B131" i="4"/>
  <c r="B184" i="4"/>
  <c r="B149" i="4"/>
  <c r="B202" i="4"/>
  <c r="B201" i="4"/>
  <c r="B142" i="4"/>
  <c r="B195" i="4"/>
  <c r="B141" i="4"/>
  <c r="B194" i="4"/>
  <c r="B137" i="4"/>
  <c r="B190" i="4"/>
  <c r="B189" i="4"/>
  <c r="B136" i="4"/>
  <c r="B197" i="4"/>
  <c r="B144" i="4"/>
  <c r="B181" i="4"/>
  <c r="B128" i="4"/>
  <c r="B206" i="4"/>
  <c r="B153" i="4"/>
  <c r="B119" i="4"/>
  <c r="B196" i="4"/>
  <c r="B143" i="4"/>
  <c r="B180" i="4"/>
  <c r="B127" i="4"/>
  <c r="B216" i="4"/>
  <c r="B163" i="4"/>
  <c r="B215" i="4"/>
  <c r="B162" i="4"/>
  <c r="B204" i="4"/>
  <c r="B151" i="4"/>
  <c r="B210" i="4"/>
  <c r="B157" i="4"/>
  <c r="B168" i="4"/>
  <c r="B115" i="4"/>
  <c r="B177" i="4"/>
  <c r="B174" i="4"/>
  <c r="B122" i="4"/>
  <c r="B186" i="4"/>
  <c r="B133" i="4"/>
  <c r="B188" i="4"/>
  <c r="B135" i="4"/>
  <c r="B327" i="4"/>
  <c r="B314" i="4"/>
  <c r="B193" i="4"/>
  <c r="B140" i="4"/>
  <c r="B179" i="4"/>
  <c r="B126" i="4"/>
  <c r="B208" i="4"/>
  <c r="B155" i="4"/>
  <c r="B182" i="4"/>
  <c r="B129" i="4"/>
  <c r="B183" i="4"/>
  <c r="B130" i="4"/>
  <c r="B187" i="4"/>
  <c r="B134" i="4"/>
  <c r="B192" i="4"/>
  <c r="B139" i="4"/>
  <c r="B191" i="4"/>
  <c r="B138" i="4"/>
  <c r="B132" i="4"/>
  <c r="B185" i="4"/>
  <c r="B164" i="4"/>
  <c r="B110" i="4"/>
  <c r="B200" i="4"/>
  <c r="B147" i="4"/>
  <c r="B209" i="4"/>
  <c r="B156" i="4"/>
  <c r="B172" i="4"/>
  <c r="B120" i="4"/>
  <c r="B165" i="4"/>
  <c r="B111" i="4"/>
  <c r="B173" i="4"/>
  <c r="B121" i="4"/>
  <c r="B169" i="4"/>
  <c r="B116" i="4"/>
  <c r="B167" i="4"/>
  <c r="B114" i="4"/>
  <c r="B112" i="4"/>
  <c r="B175" i="4"/>
  <c r="B123" i="4"/>
  <c r="B178" i="4"/>
  <c r="B125" i="4"/>
  <c r="B166" i="4"/>
  <c r="B113" i="4"/>
  <c r="B198" i="4"/>
  <c r="B145" i="4"/>
  <c r="B205" i="4"/>
  <c r="B152" i="4"/>
  <c r="B214" i="4"/>
  <c r="B161" i="4"/>
  <c r="B213" i="4"/>
  <c r="B160" i="4"/>
  <c r="B176" i="4"/>
  <c r="B124" i="4"/>
  <c r="B212" i="4"/>
  <c r="B159" i="4"/>
  <c r="B199" i="4"/>
  <c r="B146" i="4"/>
  <c r="B203" i="4"/>
  <c r="B150" i="4"/>
  <c r="B207" i="4"/>
  <c r="B154" i="4"/>
  <c r="B104" i="4"/>
  <c r="B65" i="4"/>
  <c r="B171" i="4"/>
  <c r="B118" i="4"/>
  <c r="B238" i="4"/>
  <c r="B247" i="4"/>
  <c r="B248" i="4"/>
  <c r="B233" i="4"/>
  <c r="B231" i="4"/>
  <c r="B235" i="4"/>
  <c r="B239" i="4"/>
  <c r="B245" i="4"/>
  <c r="B234" i="4"/>
  <c r="B241" i="4"/>
  <c r="B243" i="4"/>
  <c r="B236" i="4"/>
  <c r="B244" i="4"/>
  <c r="B359" i="4"/>
  <c r="B237" i="4"/>
  <c r="G59" i="4"/>
  <c r="I59" i="4" s="1"/>
  <c r="T5" i="20" l="1"/>
  <c r="T44" i="20"/>
  <c r="T54" i="20"/>
  <c r="S474" i="4"/>
  <c r="Q474" i="4"/>
  <c r="K474" i="4"/>
  <c r="L17" i="20" s="1"/>
  <c r="K13" i="40"/>
  <c r="L3" i="8"/>
  <c r="L11" i="40"/>
  <c r="K11" i="40"/>
  <c r="K16" i="40"/>
  <c r="K9" i="40"/>
  <c r="S475" i="4"/>
  <c r="Q475" i="4"/>
  <c r="K475" i="4"/>
  <c r="L33" i="20" s="1"/>
  <c r="S472" i="4"/>
  <c r="Q472" i="4"/>
  <c r="K472" i="4"/>
  <c r="S473" i="4"/>
  <c r="Q473" i="4"/>
  <c r="K473" i="4"/>
  <c r="S470" i="4"/>
  <c r="Q470" i="4"/>
  <c r="K470" i="4"/>
  <c r="L31" i="20" s="1"/>
  <c r="S471" i="4"/>
  <c r="Q471" i="4"/>
  <c r="K471" i="4"/>
  <c r="L9" i="20" s="1"/>
  <c r="S469" i="4"/>
  <c r="Q469" i="4"/>
  <c r="K469" i="4"/>
  <c r="L43" i="20" s="1"/>
  <c r="S468" i="4"/>
  <c r="Q468" i="4"/>
  <c r="K468" i="4"/>
  <c r="L40" i="20" s="1"/>
  <c r="S467" i="4"/>
  <c r="Q467" i="4"/>
  <c r="K467" i="4"/>
  <c r="S466" i="4"/>
  <c r="Q466" i="4"/>
  <c r="K466" i="4"/>
  <c r="L18" i="20" s="1"/>
  <c r="S449" i="4"/>
  <c r="Q449" i="4"/>
  <c r="K449" i="4"/>
  <c r="S450" i="4"/>
  <c r="Q450" i="4"/>
  <c r="K450" i="4"/>
  <c r="S448" i="4"/>
  <c r="Q448" i="4"/>
  <c r="K448" i="4"/>
  <c r="Q429" i="4"/>
  <c r="S429" i="4"/>
  <c r="K429" i="4"/>
  <c r="K24" i="20" s="1"/>
  <c r="Q224" i="4"/>
  <c r="S224" i="4"/>
  <c r="K224" i="4"/>
  <c r="S446" i="4"/>
  <c r="Q446" i="4"/>
  <c r="K446" i="4"/>
  <c r="K10" i="20" s="1"/>
  <c r="S445" i="4"/>
  <c r="Q445" i="4"/>
  <c r="K445" i="4"/>
  <c r="S444" i="4"/>
  <c r="Q444" i="4"/>
  <c r="K444" i="4"/>
  <c r="K32" i="20" s="1"/>
  <c r="S443" i="4"/>
  <c r="Q443" i="4"/>
  <c r="K443" i="4"/>
  <c r="S442" i="4"/>
  <c r="Q442" i="4"/>
  <c r="K442" i="4"/>
  <c r="Q439" i="4"/>
  <c r="S439" i="4"/>
  <c r="K439" i="4"/>
  <c r="Q441" i="4"/>
  <c r="S441" i="4"/>
  <c r="K441" i="4"/>
  <c r="K43" i="20" s="1"/>
  <c r="S440" i="4"/>
  <c r="Q440" i="4"/>
  <c r="K440" i="4"/>
  <c r="S438" i="4"/>
  <c r="Q438" i="4"/>
  <c r="K438" i="4"/>
  <c r="K36" i="20" s="1"/>
  <c r="S437" i="4"/>
  <c r="Q437" i="4"/>
  <c r="K437" i="4"/>
  <c r="S436" i="4"/>
  <c r="Q436" i="4"/>
  <c r="K436" i="4"/>
  <c r="K4" i="20" s="1"/>
  <c r="S435" i="4"/>
  <c r="Q435" i="4"/>
  <c r="K435" i="4"/>
  <c r="S434" i="4"/>
  <c r="Q434" i="4"/>
  <c r="K434" i="4"/>
  <c r="S433" i="4"/>
  <c r="Q433" i="4"/>
  <c r="K433" i="4"/>
  <c r="K45" i="20" s="1"/>
  <c r="S432" i="4"/>
  <c r="Q432" i="4"/>
  <c r="K432" i="4"/>
  <c r="K15" i="20" s="1"/>
  <c r="S431" i="4"/>
  <c r="Q431" i="4"/>
  <c r="K431" i="4"/>
  <c r="S430" i="4"/>
  <c r="Q430" i="4"/>
  <c r="K430" i="4"/>
  <c r="K21" i="20" s="1"/>
  <c r="S427" i="4"/>
  <c r="Q427" i="4"/>
  <c r="K427" i="4"/>
  <c r="S426" i="4"/>
  <c r="Q426" i="4"/>
  <c r="K426" i="4"/>
  <c r="K5" i="20" s="1"/>
  <c r="S425" i="4"/>
  <c r="Q425" i="4"/>
  <c r="K425" i="4"/>
  <c r="S423" i="4"/>
  <c r="Q423" i="4"/>
  <c r="K423" i="4"/>
  <c r="S422" i="4"/>
  <c r="Q422" i="4"/>
  <c r="K422" i="4"/>
  <c r="K26" i="20" s="1"/>
  <c r="S420" i="4"/>
  <c r="Q420" i="4"/>
  <c r="K420" i="4"/>
  <c r="K44" i="20" s="1"/>
  <c r="S421" i="4"/>
  <c r="Q421" i="4"/>
  <c r="K421" i="4"/>
  <c r="S418" i="4"/>
  <c r="Q418" i="4"/>
  <c r="K418" i="4"/>
  <c r="K13" i="20" s="1"/>
  <c r="S417" i="4"/>
  <c r="Q417" i="4"/>
  <c r="K417" i="4"/>
  <c r="S416" i="4"/>
  <c r="Q416" i="4"/>
  <c r="K416" i="4"/>
  <c r="K40" i="20" s="1"/>
  <c r="S415" i="4"/>
  <c r="Q415" i="4"/>
  <c r="K415" i="4"/>
  <c r="S414" i="4"/>
  <c r="Q414" i="4"/>
  <c r="K414" i="4"/>
  <c r="S413" i="4"/>
  <c r="Q413" i="4"/>
  <c r="K413" i="4"/>
  <c r="J8" i="20" s="1"/>
  <c r="S211" i="4"/>
  <c r="Q211" i="4"/>
  <c r="K211" i="4"/>
  <c r="S411" i="4"/>
  <c r="Q411" i="4"/>
  <c r="K411" i="4"/>
  <c r="S410" i="4"/>
  <c r="Q410" i="4"/>
  <c r="K410" i="4"/>
  <c r="J7" i="20" s="1"/>
  <c r="S409" i="4"/>
  <c r="Q409" i="4"/>
  <c r="K409" i="4"/>
  <c r="S408" i="4"/>
  <c r="Q408" i="4"/>
  <c r="K408" i="4"/>
  <c r="J38" i="20" s="1"/>
  <c r="S407" i="4"/>
  <c r="Q407" i="4"/>
  <c r="K407" i="4"/>
  <c r="S406" i="4"/>
  <c r="Q406" i="4"/>
  <c r="K406" i="4"/>
  <c r="S405" i="4"/>
  <c r="Q405" i="4"/>
  <c r="K405" i="4"/>
  <c r="J5" i="20" s="1"/>
  <c r="S404" i="4"/>
  <c r="Q404" i="4"/>
  <c r="K404" i="4"/>
  <c r="S403" i="4"/>
  <c r="Q403" i="4"/>
  <c r="K403" i="4"/>
  <c r="S402" i="4"/>
  <c r="Q402" i="4"/>
  <c r="K402" i="4"/>
  <c r="J16" i="20" s="1"/>
  <c r="S401" i="4"/>
  <c r="Q401" i="4"/>
  <c r="K401" i="4"/>
  <c r="S400" i="4"/>
  <c r="Q400" i="4"/>
  <c r="K400" i="4"/>
  <c r="J44" i="20" s="1"/>
  <c r="S399" i="4"/>
  <c r="Q399" i="4"/>
  <c r="K399" i="4"/>
  <c r="S398" i="4"/>
  <c r="Q398" i="4"/>
  <c r="K398" i="4"/>
  <c r="S397" i="4"/>
  <c r="Q397" i="4"/>
  <c r="K397" i="4"/>
  <c r="Q396" i="4"/>
  <c r="S396" i="4"/>
  <c r="K396" i="4"/>
  <c r="S395" i="4"/>
  <c r="Q395" i="4"/>
  <c r="K395" i="4"/>
  <c r="S394" i="4"/>
  <c r="Q394" i="4"/>
  <c r="K394" i="4"/>
  <c r="J39" i="20" s="1"/>
  <c r="S393" i="4"/>
  <c r="Q393" i="4"/>
  <c r="K393" i="4"/>
  <c r="S392" i="4"/>
  <c r="Q392" i="4"/>
  <c r="K392" i="4"/>
  <c r="J45" i="20" s="1"/>
  <c r="S391" i="4"/>
  <c r="Q391" i="4"/>
  <c r="K391" i="4"/>
  <c r="S390" i="4"/>
  <c r="Q390" i="4"/>
  <c r="K390" i="4"/>
  <c r="S389" i="4"/>
  <c r="Q389" i="4"/>
  <c r="K389" i="4"/>
  <c r="J30" i="20" s="1"/>
  <c r="S388" i="4"/>
  <c r="Q388" i="4"/>
  <c r="K388" i="4"/>
  <c r="S387" i="4"/>
  <c r="Q387" i="4"/>
  <c r="K387" i="4"/>
  <c r="S386" i="4"/>
  <c r="Q386" i="4"/>
  <c r="K386" i="4"/>
  <c r="J17" i="20" s="1"/>
  <c r="S385" i="4"/>
  <c r="Q385" i="4"/>
  <c r="K385" i="4"/>
  <c r="S384" i="4"/>
  <c r="Q384" i="4"/>
  <c r="K384" i="4"/>
  <c r="J19" i="20" s="1"/>
  <c r="S383" i="4"/>
  <c r="Q383" i="4"/>
  <c r="K383" i="4"/>
  <c r="S382" i="4"/>
  <c r="Q382" i="4"/>
  <c r="K382" i="4"/>
  <c r="S381" i="4"/>
  <c r="Q381" i="4"/>
  <c r="K381" i="4"/>
  <c r="J9" i="20" s="1"/>
  <c r="S380" i="4"/>
  <c r="Q380" i="4"/>
  <c r="K380" i="4"/>
  <c r="S379" i="4"/>
  <c r="Q379" i="4"/>
  <c r="K379" i="4"/>
  <c r="S378" i="4"/>
  <c r="Q378" i="4"/>
  <c r="K378" i="4"/>
  <c r="J25" i="20" s="1"/>
  <c r="S377" i="4"/>
  <c r="Q377" i="4"/>
  <c r="K377" i="4"/>
  <c r="J49" i="20" s="1"/>
  <c r="S376" i="4"/>
  <c r="Q376" i="4"/>
  <c r="K376" i="4"/>
  <c r="J40" i="20" s="1"/>
  <c r="S428" i="4"/>
  <c r="Q428" i="4"/>
  <c r="K428" i="4"/>
  <c r="S374" i="4"/>
  <c r="Q374" i="4"/>
  <c r="K374" i="4"/>
  <c r="S373" i="4"/>
  <c r="Q373" i="4"/>
  <c r="K373" i="4"/>
  <c r="J23" i="20" s="1"/>
  <c r="Q372" i="4"/>
  <c r="S372" i="4"/>
  <c r="K372" i="4"/>
  <c r="S371" i="4"/>
  <c r="Q371" i="4"/>
  <c r="K371" i="4"/>
  <c r="S370" i="4"/>
  <c r="Q370" i="4"/>
  <c r="K370" i="4"/>
  <c r="J14" i="20" s="1"/>
  <c r="S369" i="4"/>
  <c r="Q369" i="4"/>
  <c r="K369" i="4"/>
  <c r="J21" i="20" s="1"/>
  <c r="S367" i="4"/>
  <c r="Q367" i="4"/>
  <c r="K367" i="4"/>
  <c r="J33" i="20" s="1"/>
  <c r="S363" i="4"/>
  <c r="Q363" i="4"/>
  <c r="K363" i="4"/>
  <c r="Q364" i="4"/>
  <c r="S364" i="4"/>
  <c r="K364" i="4"/>
  <c r="Q365" i="4"/>
  <c r="S365" i="4"/>
  <c r="K365" i="4"/>
  <c r="S366" i="4"/>
  <c r="Q366" i="4"/>
  <c r="K366" i="4"/>
  <c r="S362" i="4"/>
  <c r="Q362" i="4"/>
  <c r="K362" i="4"/>
  <c r="S361" i="4"/>
  <c r="Q361" i="4"/>
  <c r="K361" i="4"/>
  <c r="I40" i="20" s="1"/>
  <c r="S360" i="4"/>
  <c r="Q360" i="4"/>
  <c r="K360" i="4"/>
  <c r="I17" i="20" s="1"/>
  <c r="S412" i="4"/>
  <c r="Q412" i="4"/>
  <c r="K412" i="4"/>
  <c r="I41" i="20" s="1"/>
  <c r="S358" i="4"/>
  <c r="Q358" i="4"/>
  <c r="K358" i="4"/>
  <c r="S357" i="4"/>
  <c r="Q357" i="4"/>
  <c r="K357" i="4"/>
  <c r="Q356" i="4"/>
  <c r="S356" i="4"/>
  <c r="K356" i="4"/>
  <c r="Q354" i="4"/>
  <c r="S354" i="4"/>
  <c r="K354" i="4"/>
  <c r="S355" i="4"/>
  <c r="Q355" i="4"/>
  <c r="K355" i="4"/>
  <c r="S353" i="4"/>
  <c r="Q353" i="4"/>
  <c r="K353" i="4"/>
  <c r="I14" i="20" s="1"/>
  <c r="Q352" i="4"/>
  <c r="S352" i="4"/>
  <c r="K352" i="4"/>
  <c r="I23" i="20" s="1"/>
  <c r="S351" i="4"/>
  <c r="Q351" i="4"/>
  <c r="K351" i="4"/>
  <c r="I8" i="20" s="1"/>
  <c r="S350" i="4"/>
  <c r="K350" i="4"/>
  <c r="S349" i="4"/>
  <c r="Q349" i="4"/>
  <c r="K349" i="4"/>
  <c r="I25" i="20" s="1"/>
  <c r="S348" i="4"/>
  <c r="Q348" i="4"/>
  <c r="K348" i="4"/>
  <c r="I21" i="20" s="1"/>
  <c r="S347" i="4"/>
  <c r="Q347" i="4"/>
  <c r="K347" i="4"/>
  <c r="S346" i="4"/>
  <c r="Q346" i="4"/>
  <c r="K346" i="4"/>
  <c r="S345" i="4"/>
  <c r="Q345" i="4"/>
  <c r="K345" i="4"/>
  <c r="I9" i="20" s="1"/>
  <c r="S344" i="4"/>
  <c r="Q344" i="4"/>
  <c r="K344" i="4"/>
  <c r="S343" i="4"/>
  <c r="Q343" i="4"/>
  <c r="K343" i="4"/>
  <c r="S342" i="4"/>
  <c r="Q342" i="4"/>
  <c r="K342" i="4"/>
  <c r="S341" i="4"/>
  <c r="Q341" i="4"/>
  <c r="K341" i="4"/>
  <c r="I36" i="20" s="1"/>
  <c r="S340" i="4"/>
  <c r="Q340" i="4"/>
  <c r="K340" i="4"/>
  <c r="I11" i="20" s="1"/>
  <c r="S339" i="4"/>
  <c r="Q339" i="4"/>
  <c r="K339" i="4"/>
  <c r="S338" i="4"/>
  <c r="Q338" i="4"/>
  <c r="K338" i="4"/>
  <c r="S337" i="4"/>
  <c r="Q337" i="4"/>
  <c r="K337" i="4"/>
  <c r="I28" i="20" s="1"/>
  <c r="S336" i="4"/>
  <c r="Q336" i="4"/>
  <c r="K336" i="4"/>
  <c r="S335" i="4"/>
  <c r="Q335" i="4"/>
  <c r="K335" i="4"/>
  <c r="S334" i="4"/>
  <c r="Q334" i="4"/>
  <c r="K334" i="4"/>
  <c r="S333" i="4"/>
  <c r="Q333" i="4"/>
  <c r="K333" i="4"/>
  <c r="I39" i="20" s="1"/>
  <c r="S332" i="4"/>
  <c r="Q332" i="4"/>
  <c r="K332" i="4"/>
  <c r="I12" i="20" s="1"/>
  <c r="S331" i="4"/>
  <c r="Q331" i="4"/>
  <c r="K331" i="4"/>
  <c r="S330" i="4"/>
  <c r="Q330" i="4"/>
  <c r="K330" i="4"/>
  <c r="Q329" i="4"/>
  <c r="S329" i="4"/>
  <c r="K329" i="4"/>
  <c r="S328" i="4"/>
  <c r="Q328" i="4"/>
  <c r="K328" i="4"/>
  <c r="S170" i="4"/>
  <c r="Q170" i="4"/>
  <c r="K170" i="4"/>
  <c r="S326" i="4"/>
  <c r="Q326" i="4"/>
  <c r="K326" i="4"/>
  <c r="S325" i="4"/>
  <c r="Q325" i="4"/>
  <c r="K325" i="4"/>
  <c r="H29" i="20" s="1"/>
  <c r="Q324" i="4"/>
  <c r="S324" i="4"/>
  <c r="K324" i="4"/>
  <c r="I37" i="20" s="1"/>
  <c r="S323" i="4"/>
  <c r="Q323" i="4"/>
  <c r="K323" i="4"/>
  <c r="S322" i="4"/>
  <c r="Q322" i="4"/>
  <c r="K322" i="4"/>
  <c r="S321" i="4"/>
  <c r="Q321" i="4"/>
  <c r="K321" i="4"/>
  <c r="I30" i="20" s="1"/>
  <c r="S320" i="4"/>
  <c r="Q320" i="4"/>
  <c r="K320" i="4"/>
  <c r="S319" i="4"/>
  <c r="Q319" i="4"/>
  <c r="K319" i="4"/>
  <c r="Q158" i="4"/>
  <c r="S158" i="4"/>
  <c r="K158" i="4"/>
  <c r="S272" i="4"/>
  <c r="Q272" i="4"/>
  <c r="K272" i="4"/>
  <c r="H9" i="20" s="1"/>
  <c r="S277" i="4"/>
  <c r="Q277" i="4"/>
  <c r="K277" i="4"/>
  <c r="H32" i="20" s="1"/>
  <c r="S274" i="4"/>
  <c r="Q274" i="4"/>
  <c r="K274" i="4"/>
  <c r="S279" i="4"/>
  <c r="Q279" i="4"/>
  <c r="K279" i="4"/>
  <c r="S281" i="4"/>
  <c r="Q281" i="4"/>
  <c r="K281" i="4"/>
  <c r="H10" i="20" s="1"/>
  <c r="S312" i="4"/>
  <c r="Q312" i="4"/>
  <c r="K312" i="4"/>
  <c r="S316" i="4"/>
  <c r="Q316" i="4"/>
  <c r="K316" i="4"/>
  <c r="S305" i="4"/>
  <c r="Q305" i="4"/>
  <c r="K305" i="4"/>
  <c r="S310" i="4"/>
  <c r="Q310" i="4"/>
  <c r="K310" i="4"/>
  <c r="H38" i="20" s="1"/>
  <c r="S301" i="4"/>
  <c r="Q301" i="4"/>
  <c r="K301" i="4"/>
  <c r="H25" i="20" s="1"/>
  <c r="S307" i="4"/>
  <c r="Q307" i="4"/>
  <c r="K307" i="4"/>
  <c r="S304" i="4"/>
  <c r="Q304" i="4"/>
  <c r="K304" i="4"/>
  <c r="S302" i="4"/>
  <c r="Q302" i="4"/>
  <c r="K302" i="4"/>
  <c r="H22" i="20" s="1"/>
  <c r="S317" i="4"/>
  <c r="Q317" i="4"/>
  <c r="K317" i="4"/>
  <c r="S306" i="4"/>
  <c r="Q306" i="4"/>
  <c r="K306" i="4"/>
  <c r="S276" i="4"/>
  <c r="Q276" i="4"/>
  <c r="K276" i="4"/>
  <c r="S278" i="4"/>
  <c r="Q278" i="4"/>
  <c r="K278" i="4"/>
  <c r="H37" i="20" s="1"/>
  <c r="S303" i="4"/>
  <c r="Q303" i="4"/>
  <c r="K303" i="4"/>
  <c r="S271" i="4"/>
  <c r="Q271" i="4"/>
  <c r="K271" i="4"/>
  <c r="Q295" i="4"/>
  <c r="S295" i="4"/>
  <c r="K295" i="4"/>
  <c r="Q287" i="4"/>
  <c r="S287" i="4"/>
  <c r="K287" i="4"/>
  <c r="Q292" i="4"/>
  <c r="S292" i="4"/>
  <c r="K292" i="4"/>
  <c r="H43" i="20" s="1"/>
  <c r="Q290" i="4"/>
  <c r="S290" i="4"/>
  <c r="K290" i="4"/>
  <c r="Q285" i="4"/>
  <c r="S285" i="4"/>
  <c r="K285" i="4"/>
  <c r="Q282" i="4"/>
  <c r="S282" i="4"/>
  <c r="K282" i="4"/>
  <c r="H20" i="20" s="1"/>
  <c r="Q291" i="4"/>
  <c r="S291" i="4"/>
  <c r="K291" i="4"/>
  <c r="H35" i="20" s="1"/>
  <c r="Q283" i="4"/>
  <c r="S283" i="4"/>
  <c r="K283" i="4"/>
  <c r="S269" i="4"/>
  <c r="Q269" i="4"/>
  <c r="K269" i="4"/>
  <c r="Q299" i="4"/>
  <c r="S299" i="4"/>
  <c r="K299" i="4"/>
  <c r="Q286" i="4"/>
  <c r="S286" i="4"/>
  <c r="K286" i="4"/>
  <c r="H15" i="20" s="1"/>
  <c r="Q284" i="4"/>
  <c r="S284" i="4"/>
  <c r="K284" i="4"/>
  <c r="S309" i="4"/>
  <c r="Q309" i="4"/>
  <c r="K309" i="4"/>
  <c r="H23" i="20" s="1"/>
  <c r="S315" i="4"/>
  <c r="Q315" i="4"/>
  <c r="K315" i="4"/>
  <c r="H42" i="20" s="1"/>
  <c r="Q294" i="4"/>
  <c r="S294" i="4"/>
  <c r="K294" i="4"/>
  <c r="H6" i="20" s="1"/>
  <c r="Q288" i="4"/>
  <c r="S288" i="4"/>
  <c r="K288" i="4"/>
  <c r="Q297" i="4"/>
  <c r="S297" i="4"/>
  <c r="K297" i="4"/>
  <c r="Q293" i="4"/>
  <c r="S293" i="4"/>
  <c r="K293" i="4"/>
  <c r="S313" i="4"/>
  <c r="Q313" i="4"/>
  <c r="K313" i="4"/>
  <c r="S318" i="4"/>
  <c r="Q318" i="4"/>
  <c r="K318" i="4"/>
  <c r="Q298" i="4"/>
  <c r="S298" i="4"/>
  <c r="K298" i="4"/>
  <c r="S273" i="4"/>
  <c r="Q273" i="4"/>
  <c r="K273" i="4"/>
  <c r="H5" i="20" s="1"/>
  <c r="S311" i="4"/>
  <c r="Q311" i="4"/>
  <c r="K311" i="4"/>
  <c r="H3" i="20" s="1"/>
  <c r="S270" i="4"/>
  <c r="Q270" i="4"/>
  <c r="K270" i="4"/>
  <c r="S280" i="4"/>
  <c r="Q280" i="4"/>
  <c r="K280" i="4"/>
  <c r="Q289" i="4"/>
  <c r="S289" i="4"/>
  <c r="K289" i="4"/>
  <c r="H15" i="40"/>
  <c r="S296" i="4"/>
  <c r="Q296" i="4"/>
  <c r="K296" i="4"/>
  <c r="H34" i="20" s="1"/>
  <c r="S308" i="4"/>
  <c r="Q308" i="4"/>
  <c r="K308" i="4"/>
  <c r="H7" i="20" s="1"/>
  <c r="S132" i="4"/>
  <c r="S166" i="4"/>
  <c r="S177" i="4"/>
  <c r="S76" i="4"/>
  <c r="S237" i="4"/>
  <c r="S121" i="4"/>
  <c r="S216" i="4"/>
  <c r="S77" i="4"/>
  <c r="S214" i="4"/>
  <c r="S135" i="4"/>
  <c r="S56" i="4"/>
  <c r="S167" i="4"/>
  <c r="S162" i="4"/>
  <c r="S97" i="4"/>
  <c r="S203" i="4"/>
  <c r="S129" i="4"/>
  <c r="S149" i="4"/>
  <c r="S163" i="4"/>
  <c r="S60" i="4"/>
  <c r="S139" i="4"/>
  <c r="S194" i="4"/>
  <c r="S160" i="4"/>
  <c r="S193" i="4"/>
  <c r="S99" i="4"/>
  <c r="S137" i="4"/>
  <c r="S156" i="4"/>
  <c r="S153" i="4"/>
  <c r="S64" i="4"/>
  <c r="S146" i="4"/>
  <c r="S125" i="4"/>
  <c r="S209" i="4"/>
  <c r="S182" i="4"/>
  <c r="S115" i="4"/>
  <c r="S206" i="4"/>
  <c r="S184" i="4"/>
  <c r="S86" i="4"/>
  <c r="S103" i="4"/>
  <c r="S199" i="4"/>
  <c r="S178" i="4"/>
  <c r="S147" i="4"/>
  <c r="S155" i="4"/>
  <c r="S168" i="4"/>
  <c r="S128" i="4"/>
  <c r="S88" i="4"/>
  <c r="S159" i="4"/>
  <c r="S123" i="4"/>
  <c r="S200" i="4"/>
  <c r="S208" i="4"/>
  <c r="S157" i="4"/>
  <c r="S181" i="4"/>
  <c r="S148" i="4"/>
  <c r="S66" i="4"/>
  <c r="S73" i="4"/>
  <c r="S212" i="4"/>
  <c r="S175" i="4"/>
  <c r="S110" i="4"/>
  <c r="S126" i="4"/>
  <c r="S210" i="4"/>
  <c r="S144" i="4"/>
  <c r="S106" i="4"/>
  <c r="S72" i="4"/>
  <c r="S124" i="4"/>
  <c r="S112" i="4"/>
  <c r="S164" i="4"/>
  <c r="S179" i="4"/>
  <c r="S151" i="4"/>
  <c r="S197" i="4"/>
  <c r="S74" i="4"/>
  <c r="S92" i="4"/>
  <c r="S176" i="4"/>
  <c r="S114" i="4"/>
  <c r="S140" i="4"/>
  <c r="S204" i="4"/>
  <c r="S136" i="4"/>
  <c r="S71" i="4"/>
  <c r="S85" i="4"/>
  <c r="S213" i="4"/>
  <c r="S116" i="4"/>
  <c r="S138" i="4"/>
  <c r="S314" i="4"/>
  <c r="S215" i="4"/>
  <c r="S190" i="4"/>
  <c r="S108" i="4"/>
  <c r="S80" i="4"/>
  <c r="S118" i="4"/>
  <c r="S161" i="4"/>
  <c r="S169" i="4"/>
  <c r="S191" i="4"/>
  <c r="S327" i="4"/>
  <c r="S65" i="4"/>
  <c r="S152" i="4"/>
  <c r="S173" i="4"/>
  <c r="S192" i="4"/>
  <c r="S188" i="4"/>
  <c r="S127" i="4"/>
  <c r="S141" i="4"/>
  <c r="S91" i="4"/>
  <c r="S70" i="4"/>
  <c r="S205" i="4"/>
  <c r="S111" i="4"/>
  <c r="S134" i="4"/>
  <c r="S133" i="4"/>
  <c r="S180" i="4"/>
  <c r="S195" i="4"/>
  <c r="S275" i="4"/>
  <c r="S82" i="4"/>
  <c r="S154" i="4"/>
  <c r="S145" i="4"/>
  <c r="S165" i="4"/>
  <c r="S187" i="4"/>
  <c r="S186" i="4"/>
  <c r="S143" i="4"/>
  <c r="S142" i="4"/>
  <c r="S90" i="4"/>
  <c r="S50" i="4"/>
  <c r="S207" i="4"/>
  <c r="S198" i="4"/>
  <c r="S120" i="4"/>
  <c r="S130" i="4"/>
  <c r="S122" i="4"/>
  <c r="S196" i="4"/>
  <c r="S201" i="4"/>
  <c r="S84" i="4"/>
  <c r="S93" i="4"/>
  <c r="S150" i="4"/>
  <c r="S113" i="4"/>
  <c r="S172" i="4"/>
  <c r="S183" i="4"/>
  <c r="S174" i="4"/>
  <c r="S119" i="4"/>
  <c r="S202" i="4"/>
  <c r="S57" i="4"/>
  <c r="S109" i="4"/>
  <c r="S227" i="4"/>
  <c r="Q227" i="4"/>
  <c r="K227" i="4"/>
  <c r="G37" i="20" s="1"/>
  <c r="S219" i="4"/>
  <c r="Q219" i="4"/>
  <c r="K219" i="4"/>
  <c r="S221" i="4"/>
  <c r="Q221" i="4"/>
  <c r="K221" i="4"/>
  <c r="S223" i="4"/>
  <c r="Q223" i="4"/>
  <c r="K223" i="4"/>
  <c r="G16" i="20" s="1"/>
  <c r="S222" i="4"/>
  <c r="Q222" i="4"/>
  <c r="K222" i="4"/>
  <c r="S228" i="4"/>
  <c r="Q228" i="4"/>
  <c r="K228" i="4"/>
  <c r="S226" i="4"/>
  <c r="Q226" i="4"/>
  <c r="K226" i="4"/>
  <c r="S220" i="4"/>
  <c r="Q220" i="4"/>
  <c r="K220" i="4"/>
  <c r="G9" i="20" s="1"/>
  <c r="S217" i="4"/>
  <c r="Q217" i="4"/>
  <c r="K217" i="4"/>
  <c r="G27" i="20" s="1"/>
  <c r="S230" i="4"/>
  <c r="Q230" i="4"/>
  <c r="K230" i="4"/>
  <c r="S256" i="4"/>
  <c r="Q256" i="4"/>
  <c r="K256" i="4"/>
  <c r="S250" i="4"/>
  <c r="Q250" i="4"/>
  <c r="K250" i="4"/>
  <c r="G25" i="20" s="1"/>
  <c r="S225" i="4"/>
  <c r="Q225" i="4"/>
  <c r="K225" i="4"/>
  <c r="S229" i="4"/>
  <c r="Q229" i="4"/>
  <c r="K229" i="4"/>
  <c r="S253" i="4"/>
  <c r="Q253" i="4"/>
  <c r="K253" i="4"/>
  <c r="S268" i="4"/>
  <c r="Q268" i="4"/>
  <c r="K268" i="4"/>
  <c r="G53" i="20" s="1"/>
  <c r="S255" i="4"/>
  <c r="Q255" i="4"/>
  <c r="K255" i="4"/>
  <c r="G11" i="20" s="1"/>
  <c r="S251" i="4"/>
  <c r="Q251" i="4"/>
  <c r="K251" i="4"/>
  <c r="S259" i="4"/>
  <c r="K259" i="4"/>
  <c r="G38" i="20" s="1"/>
  <c r="Q259" i="4"/>
  <c r="S258" i="4"/>
  <c r="K258" i="4"/>
  <c r="G23" i="20" s="1"/>
  <c r="S264" i="4"/>
  <c r="Q264" i="4"/>
  <c r="K264" i="4"/>
  <c r="S257" i="4"/>
  <c r="Q257" i="4"/>
  <c r="K257" i="4"/>
  <c r="S265" i="4"/>
  <c r="Q265" i="4"/>
  <c r="K265" i="4"/>
  <c r="G31" i="20" s="1"/>
  <c r="Q258" i="4"/>
  <c r="S267" i="4"/>
  <c r="Q267" i="4"/>
  <c r="K267" i="4"/>
  <c r="G48" i="20" s="1"/>
  <c r="S262" i="4"/>
  <c r="Q262" i="4"/>
  <c r="K262" i="4"/>
  <c r="G24" i="20" s="1"/>
  <c r="S254" i="4"/>
  <c r="K254" i="4"/>
  <c r="Q254" i="4"/>
  <c r="S266" i="4"/>
  <c r="Q266" i="4"/>
  <c r="K266" i="4"/>
  <c r="S261" i="4"/>
  <c r="Q261" i="4"/>
  <c r="K261" i="4"/>
  <c r="G49" i="20" s="1"/>
  <c r="S260" i="4"/>
  <c r="Q260" i="4"/>
  <c r="K260" i="4"/>
  <c r="S252" i="4"/>
  <c r="Q252" i="4"/>
  <c r="K252" i="4"/>
  <c r="S246" i="4"/>
  <c r="Q246" i="4"/>
  <c r="K246" i="4"/>
  <c r="S240" i="4"/>
  <c r="Q240" i="4"/>
  <c r="K240" i="4"/>
  <c r="G35" i="20" s="1"/>
  <c r="S232" i="4"/>
  <c r="Q232" i="4"/>
  <c r="K232" i="4"/>
  <c r="G12" i="20" s="1"/>
  <c r="S249" i="4"/>
  <c r="Q249" i="4"/>
  <c r="K249" i="4"/>
  <c r="S242" i="4"/>
  <c r="Q242" i="4"/>
  <c r="K242" i="4"/>
  <c r="S359" i="4"/>
  <c r="S244" i="4"/>
  <c r="S236" i="4"/>
  <c r="S243" i="4"/>
  <c r="S241" i="4"/>
  <c r="S234" i="4"/>
  <c r="S245" i="4"/>
  <c r="S239" i="4"/>
  <c r="S235" i="4"/>
  <c r="S231" i="4"/>
  <c r="S233" i="4"/>
  <c r="S248" i="4"/>
  <c r="S247" i="4"/>
  <c r="S238" i="4"/>
  <c r="S171" i="4"/>
  <c r="S104" i="4"/>
  <c r="S189" i="4"/>
  <c r="S131" i="4"/>
  <c r="S62" i="4"/>
  <c r="S63" i="4"/>
  <c r="S68" i="4"/>
  <c r="S83" i="4"/>
  <c r="S96" i="4"/>
  <c r="S69" i="4"/>
  <c r="S67" i="4"/>
  <c r="S79" i="4"/>
  <c r="S89" i="4"/>
  <c r="S58" i="4"/>
  <c r="S87" i="4"/>
  <c r="S100" i="4"/>
  <c r="S98" i="4"/>
  <c r="S101" i="4"/>
  <c r="S78" i="4"/>
  <c r="S105" i="4"/>
  <c r="S81" i="4"/>
  <c r="S107" i="4"/>
  <c r="Q145" i="4"/>
  <c r="J145" i="4"/>
  <c r="J187" i="4"/>
  <c r="Q187" i="4"/>
  <c r="Q197" i="4"/>
  <c r="J197" i="4"/>
  <c r="Q81" i="4"/>
  <c r="J81" i="4"/>
  <c r="Q114" i="4"/>
  <c r="J114" i="4"/>
  <c r="Q122" i="4"/>
  <c r="J122" i="4"/>
  <c r="Q71" i="4"/>
  <c r="J71" i="4"/>
  <c r="Q96" i="4"/>
  <c r="J96" i="4"/>
  <c r="Q113" i="4"/>
  <c r="J113" i="4"/>
  <c r="K113" i="4" s="1"/>
  <c r="E9" i="20" s="1"/>
  <c r="Q162" i="4"/>
  <c r="J162" i="4"/>
  <c r="Q97" i="4"/>
  <c r="J97" i="4"/>
  <c r="J138" i="4"/>
  <c r="Q138" i="4"/>
  <c r="Q190" i="4"/>
  <c r="J190" i="4"/>
  <c r="Q62" i="4"/>
  <c r="J62" i="4"/>
  <c r="J236" i="4"/>
  <c r="Q236" i="4"/>
  <c r="Q154" i="4"/>
  <c r="J154" i="4"/>
  <c r="J165" i="4"/>
  <c r="Q165" i="4"/>
  <c r="J151" i="4"/>
  <c r="Q151" i="4"/>
  <c r="J90" i="4"/>
  <c r="Q90" i="4"/>
  <c r="Q207" i="4"/>
  <c r="J207" i="4"/>
  <c r="Q120" i="4"/>
  <c r="J120" i="4"/>
  <c r="K120" i="4" s="1"/>
  <c r="E32" i="20" s="1"/>
  <c r="Q204" i="4"/>
  <c r="J204" i="4"/>
  <c r="K204" i="4" s="1"/>
  <c r="J84" i="4"/>
  <c r="Q84" i="4"/>
  <c r="Q247" i="4"/>
  <c r="J247" i="4"/>
  <c r="Q160" i="4"/>
  <c r="J160" i="4"/>
  <c r="J183" i="4"/>
  <c r="Q183" i="4"/>
  <c r="J193" i="4"/>
  <c r="Q193" i="4"/>
  <c r="J202" i="4"/>
  <c r="Q202" i="4"/>
  <c r="J99" i="4"/>
  <c r="Q99" i="4"/>
  <c r="Q58" i="4"/>
  <c r="J58" i="4"/>
  <c r="Q238" i="4"/>
  <c r="J238" i="4"/>
  <c r="Q213" i="4"/>
  <c r="J213" i="4"/>
  <c r="Q156" i="4"/>
  <c r="J156" i="4"/>
  <c r="Q314" i="4"/>
  <c r="J314" i="4"/>
  <c r="J153" i="4"/>
  <c r="Q153" i="4"/>
  <c r="J108" i="4"/>
  <c r="Q108" i="4"/>
  <c r="Q79" i="4"/>
  <c r="J79" i="4"/>
  <c r="J245" i="4"/>
  <c r="Q245" i="4"/>
  <c r="Q161" i="4"/>
  <c r="J161" i="4"/>
  <c r="J191" i="4"/>
  <c r="Q191" i="4"/>
  <c r="J182" i="4"/>
  <c r="Q182" i="4"/>
  <c r="Q137" i="4"/>
  <c r="J137" i="4"/>
  <c r="Q60" i="4"/>
  <c r="J60" i="4"/>
  <c r="Q233" i="4"/>
  <c r="J233" i="4"/>
  <c r="Q179" i="4"/>
  <c r="J179" i="4"/>
  <c r="J142" i="4"/>
  <c r="Q142" i="4"/>
  <c r="Q50" i="4"/>
  <c r="J50" i="4"/>
  <c r="Q248" i="4"/>
  <c r="J248" i="4"/>
  <c r="J185" i="4"/>
  <c r="Q196" i="4"/>
  <c r="J196" i="4"/>
  <c r="Q83" i="4"/>
  <c r="J83" i="4"/>
  <c r="Q132" i="4"/>
  <c r="J132" i="4"/>
  <c r="K132" i="4" s="1"/>
  <c r="E13" i="20" s="1"/>
  <c r="Q189" i="4"/>
  <c r="J189" i="4"/>
  <c r="Q89" i="4"/>
  <c r="J89" i="4"/>
  <c r="J234" i="4"/>
  <c r="Q234" i="4"/>
  <c r="Q166" i="4"/>
  <c r="J166" i="4"/>
  <c r="J215" i="4"/>
  <c r="Q215" i="4"/>
  <c r="J76" i="4"/>
  <c r="Q76" i="4"/>
  <c r="Q118" i="4"/>
  <c r="J118" i="4"/>
  <c r="Q169" i="4"/>
  <c r="J169" i="4"/>
  <c r="J115" i="4"/>
  <c r="Q115" i="4"/>
  <c r="J184" i="4"/>
  <c r="Q184" i="4"/>
  <c r="J87" i="4"/>
  <c r="Q87" i="4"/>
  <c r="J239" i="4"/>
  <c r="Q239" i="4"/>
  <c r="Q214" i="4"/>
  <c r="J214" i="4"/>
  <c r="J147" i="4"/>
  <c r="Q147" i="4"/>
  <c r="J139" i="4"/>
  <c r="Q139" i="4"/>
  <c r="J155" i="4"/>
  <c r="Q155" i="4"/>
  <c r="J135" i="4"/>
  <c r="Q135" i="4"/>
  <c r="J168" i="4"/>
  <c r="Q168" i="4"/>
  <c r="Q216" i="4"/>
  <c r="J216" i="4"/>
  <c r="Q128" i="4"/>
  <c r="J128" i="4"/>
  <c r="J194" i="4"/>
  <c r="Q194" i="4"/>
  <c r="J131" i="4"/>
  <c r="Q131" i="4"/>
  <c r="J56" i="4"/>
  <c r="Q56" i="4"/>
  <c r="Q88" i="4"/>
  <c r="J88" i="4"/>
  <c r="Q77" i="4"/>
  <c r="J77" i="4"/>
  <c r="J63" i="4"/>
  <c r="Q63" i="4"/>
  <c r="J68" i="4"/>
  <c r="Q68" i="4"/>
  <c r="J100" i="4"/>
  <c r="Q100" i="4"/>
  <c r="Q112" i="4"/>
  <c r="J112" i="4"/>
  <c r="Q186" i="4"/>
  <c r="J186" i="4"/>
  <c r="J74" i="4"/>
  <c r="Q74" i="4"/>
  <c r="Q107" i="4"/>
  <c r="J107" i="4"/>
  <c r="Q176" i="4"/>
  <c r="J176" i="4"/>
  <c r="Q130" i="4"/>
  <c r="J130" i="4"/>
  <c r="Q136" i="4"/>
  <c r="J136" i="4"/>
  <c r="J85" i="4"/>
  <c r="Q85" i="4"/>
  <c r="Q150" i="4"/>
  <c r="J150" i="4"/>
  <c r="Q172" i="4"/>
  <c r="J172" i="4"/>
  <c r="J119" i="4"/>
  <c r="Q119" i="4"/>
  <c r="J57" i="4"/>
  <c r="Q57" i="4"/>
  <c r="Q203" i="4"/>
  <c r="J203" i="4"/>
  <c r="Q116" i="4"/>
  <c r="J116" i="4"/>
  <c r="K116" i="4" s="1"/>
  <c r="E16" i="20" s="1"/>
  <c r="J177" i="4"/>
  <c r="Q177" i="4"/>
  <c r="Q80" i="4"/>
  <c r="J80" i="4"/>
  <c r="J125" i="4"/>
  <c r="Q125" i="4"/>
  <c r="J327" i="4"/>
  <c r="Q327" i="4"/>
  <c r="Q206" i="4"/>
  <c r="J206" i="4"/>
  <c r="Q86" i="4"/>
  <c r="J86" i="4"/>
  <c r="J98" i="4"/>
  <c r="Q98" i="4"/>
  <c r="J237" i="4"/>
  <c r="Q237" i="4"/>
  <c r="J199" i="4"/>
  <c r="Q199" i="4"/>
  <c r="J121" i="4"/>
  <c r="Q121" i="4"/>
  <c r="J235" i="4"/>
  <c r="Q235" i="4"/>
  <c r="Q159" i="4"/>
  <c r="J159" i="4"/>
  <c r="Q123" i="4"/>
  <c r="J123" i="4"/>
  <c r="J200" i="4"/>
  <c r="Q200" i="4"/>
  <c r="J208" i="4"/>
  <c r="Q208" i="4"/>
  <c r="J157" i="4"/>
  <c r="Q157" i="4"/>
  <c r="Q181" i="4"/>
  <c r="J181" i="4"/>
  <c r="J141" i="4"/>
  <c r="Q141" i="4"/>
  <c r="J148" i="4"/>
  <c r="Q148" i="4"/>
  <c r="Q91" i="4"/>
  <c r="J91" i="4"/>
  <c r="J66" i="4"/>
  <c r="Q66" i="4"/>
  <c r="Q70" i="4"/>
  <c r="J70" i="4"/>
  <c r="J73" i="4"/>
  <c r="Q73" i="4"/>
  <c r="J101" i="4"/>
  <c r="Q101" i="4"/>
  <c r="J78" i="4"/>
  <c r="Q78" i="4"/>
  <c r="Q124" i="4"/>
  <c r="J124" i="4"/>
  <c r="J164" i="4"/>
  <c r="Q164" i="4"/>
  <c r="Q143" i="4"/>
  <c r="J143" i="4"/>
  <c r="Q92" i="4"/>
  <c r="J92" i="4"/>
  <c r="J243" i="4"/>
  <c r="Q243" i="4"/>
  <c r="Q198" i="4"/>
  <c r="J198" i="4"/>
  <c r="J140" i="4"/>
  <c r="K140" i="4" s="1"/>
  <c r="Q140" i="4"/>
  <c r="Q201" i="4"/>
  <c r="J201" i="4"/>
  <c r="J93" i="4"/>
  <c r="Q93" i="4"/>
  <c r="Q241" i="4"/>
  <c r="J241" i="4"/>
  <c r="J167" i="4"/>
  <c r="Q167" i="4"/>
  <c r="J174" i="4"/>
  <c r="Q174" i="4"/>
  <c r="J109" i="4"/>
  <c r="Q109" i="4"/>
  <c r="Q129" i="4"/>
  <c r="J129" i="4"/>
  <c r="K129" i="4" s="1"/>
  <c r="J149" i="4"/>
  <c r="Q149" i="4"/>
  <c r="J67" i="4"/>
  <c r="Q67" i="4"/>
  <c r="Q146" i="4"/>
  <c r="J146" i="4"/>
  <c r="J209" i="4"/>
  <c r="Q209" i="4"/>
  <c r="Q163" i="4"/>
  <c r="J163" i="4"/>
  <c r="K163" i="4" s="1"/>
  <c r="J64" i="4"/>
  <c r="Q64" i="4"/>
  <c r="Q103" i="4"/>
  <c r="J103" i="4"/>
  <c r="Q171" i="4"/>
  <c r="J171" i="4"/>
  <c r="Q178" i="4"/>
  <c r="J178" i="4"/>
  <c r="J359" i="4"/>
  <c r="Q359" i="4"/>
  <c r="Q65" i="4"/>
  <c r="J65" i="4"/>
  <c r="Q152" i="4"/>
  <c r="J152" i="4"/>
  <c r="K152" i="4" s="1"/>
  <c r="E7" i="20" s="1"/>
  <c r="J173" i="4"/>
  <c r="Q173" i="4"/>
  <c r="Q192" i="4"/>
  <c r="J192" i="4"/>
  <c r="J188" i="4"/>
  <c r="Q188" i="4"/>
  <c r="Q127" i="4"/>
  <c r="J127" i="4"/>
  <c r="Q244" i="4"/>
  <c r="J244" i="4"/>
  <c r="J231" i="4"/>
  <c r="Q231" i="4"/>
  <c r="J104" i="4"/>
  <c r="Q104" i="4"/>
  <c r="Q212" i="4"/>
  <c r="J212" i="4"/>
  <c r="Q205" i="4"/>
  <c r="J205" i="4"/>
  <c r="J175" i="4"/>
  <c r="Q175" i="4"/>
  <c r="J111" i="4"/>
  <c r="Q111" i="4"/>
  <c r="J110" i="4"/>
  <c r="K110" i="4" s="1"/>
  <c r="E46" i="20" s="1"/>
  <c r="Q110" i="4"/>
  <c r="J134" i="4"/>
  <c r="Q134" i="4"/>
  <c r="J126" i="4"/>
  <c r="Q126" i="4"/>
  <c r="J133" i="4"/>
  <c r="Q133" i="4"/>
  <c r="Q210" i="4"/>
  <c r="J210" i="4"/>
  <c r="Q180" i="4"/>
  <c r="J180" i="4"/>
  <c r="Q144" i="4"/>
  <c r="J144" i="4"/>
  <c r="J195" i="4"/>
  <c r="Q195" i="4"/>
  <c r="Q106" i="4"/>
  <c r="J106" i="4"/>
  <c r="J275" i="4"/>
  <c r="Q275" i="4"/>
  <c r="J72" i="4"/>
  <c r="Q72" i="4"/>
  <c r="Q82" i="4"/>
  <c r="J82" i="4"/>
  <c r="J69" i="4"/>
  <c r="Q69" i="4"/>
  <c r="J105" i="4"/>
  <c r="Q105" i="4"/>
  <c r="J102" i="4"/>
  <c r="X459" i="4"/>
  <c r="X457" i="4"/>
  <c r="X451" i="4"/>
  <c r="X454" i="4"/>
  <c r="X455" i="4"/>
  <c r="X453" i="4"/>
  <c r="X463" i="4"/>
  <c r="X460" i="4"/>
  <c r="X462" i="4"/>
  <c r="X464" i="4"/>
  <c r="X461" i="4"/>
  <c r="X465" i="4"/>
  <c r="X456" i="4"/>
  <c r="X474" i="4"/>
  <c r="F21" i="20" l="1"/>
  <c r="G17" i="20"/>
  <c r="G29" i="20"/>
  <c r="G7" i="20"/>
  <c r="G21" i="20"/>
  <c r="G51" i="20"/>
  <c r="H14" i="20"/>
  <c r="H27" i="20"/>
  <c r="H28" i="20"/>
  <c r="H45" i="20"/>
  <c r="I24" i="20"/>
  <c r="I38" i="20"/>
  <c r="I16" i="20"/>
  <c r="J4" i="20"/>
  <c r="J35" i="20"/>
  <c r="J32" i="20"/>
  <c r="J42" i="20"/>
  <c r="K6" i="20"/>
  <c r="K20" i="20"/>
  <c r="E53" i="20"/>
  <c r="J11" i="20"/>
  <c r="J18" i="20"/>
  <c r="K33" i="20"/>
  <c r="K23" i="20"/>
  <c r="K58" i="20"/>
  <c r="K27" i="20"/>
  <c r="L20" i="20"/>
  <c r="H4" i="20"/>
  <c r="H18" i="20"/>
  <c r="I48" i="20"/>
  <c r="H17" i="20"/>
  <c r="H19" i="20"/>
  <c r="H30" i="20"/>
  <c r="I34" i="20"/>
  <c r="I26" i="20"/>
  <c r="H26" i="20"/>
  <c r="H36" i="20"/>
  <c r="I20" i="20"/>
  <c r="I44" i="20"/>
  <c r="J20" i="20"/>
  <c r="J27" i="20"/>
  <c r="J15" i="20"/>
  <c r="J10" i="20"/>
  <c r="J22" i="20"/>
  <c r="I27" i="20"/>
  <c r="I43" i="20"/>
  <c r="J13" i="20"/>
  <c r="J26" i="20"/>
  <c r="J12" i="20"/>
  <c r="J6" i="20"/>
  <c r="J24" i="20"/>
  <c r="L23" i="20"/>
  <c r="K19" i="20"/>
  <c r="K9" i="20"/>
  <c r="L34" i="20"/>
  <c r="E34" i="20"/>
  <c r="H24" i="20"/>
  <c r="H48" i="20"/>
  <c r="H49" i="20"/>
  <c r="I19" i="20"/>
  <c r="J43" i="20"/>
  <c r="E18" i="20"/>
  <c r="I33" i="20"/>
  <c r="I7" i="20"/>
  <c r="G3" i="20"/>
  <c r="G39" i="20"/>
  <c r="G5" i="20"/>
  <c r="I42" i="20"/>
  <c r="I3" i="20"/>
  <c r="I35" i="20"/>
  <c r="I45" i="20"/>
  <c r="I4" i="20"/>
  <c r="J58" i="20"/>
  <c r="J34" i="20"/>
  <c r="J56" i="20"/>
  <c r="J3" i="20"/>
  <c r="G40" i="20"/>
  <c r="G42" i="20"/>
  <c r="G22" i="20"/>
  <c r="G10" i="20"/>
  <c r="G56" i="20"/>
  <c r="H33" i="20"/>
  <c r="H13" i="20"/>
  <c r="H12" i="20"/>
  <c r="H56" i="20"/>
  <c r="H21" i="20"/>
  <c r="H16" i="20"/>
  <c r="I5" i="20"/>
  <c r="I32" i="20"/>
  <c r="I58" i="20"/>
  <c r="I10" i="20"/>
  <c r="I13" i="20"/>
  <c r="I15" i="20"/>
  <c r="J41" i="20"/>
  <c r="J37" i="20"/>
  <c r="G44" i="20"/>
  <c r="G8" i="20"/>
  <c r="G28" i="20"/>
  <c r="G32" i="20"/>
  <c r="H39" i="20"/>
  <c r="H8" i="20"/>
  <c r="H58" i="20"/>
  <c r="I18" i="20"/>
  <c r="J36" i="20"/>
  <c r="K30" i="20"/>
  <c r="G14" i="20"/>
  <c r="G45" i="20"/>
  <c r="H53" i="20"/>
  <c r="H11" i="20"/>
  <c r="I29" i="20"/>
  <c r="I53" i="20"/>
  <c r="I22" i="20"/>
  <c r="I49" i="20"/>
  <c r="J29" i="20"/>
  <c r="K17" i="20"/>
  <c r="K37" i="20"/>
  <c r="K34" i="20"/>
  <c r="H44" i="20"/>
  <c r="H47" i="20"/>
  <c r="I6" i="20"/>
  <c r="K8" i="20"/>
  <c r="K12" i="20"/>
  <c r="K18" i="20"/>
  <c r="K16" i="20"/>
  <c r="U474" i="4"/>
  <c r="L17" i="8" s="1"/>
  <c r="U475" i="4"/>
  <c r="U472" i="4"/>
  <c r="L2" i="8" s="1"/>
  <c r="U473" i="4"/>
  <c r="L8" i="40" s="1"/>
  <c r="U470" i="4"/>
  <c r="L15" i="40" s="1"/>
  <c r="U471" i="4"/>
  <c r="L6" i="41" s="1"/>
  <c r="U469" i="4"/>
  <c r="L15" i="8" s="1"/>
  <c r="U468" i="4"/>
  <c r="L20" i="8" s="1"/>
  <c r="U467" i="4"/>
  <c r="L8" i="8" s="1"/>
  <c r="U466" i="4"/>
  <c r="L11" i="8" s="1"/>
  <c r="U449" i="4"/>
  <c r="K2" i="40" s="1"/>
  <c r="K2" i="20"/>
  <c r="U450" i="4"/>
  <c r="L2" i="40" s="1"/>
  <c r="L2" i="20"/>
  <c r="U448" i="4"/>
  <c r="U429" i="4"/>
  <c r="K6" i="40" s="1"/>
  <c r="U224" i="4"/>
  <c r="U441" i="4"/>
  <c r="K15" i="8" s="1"/>
  <c r="U446" i="4"/>
  <c r="K2" i="41" s="1"/>
  <c r="U445" i="4"/>
  <c r="K6" i="41" s="1"/>
  <c r="U444" i="4"/>
  <c r="K4" i="41" s="1"/>
  <c r="U443" i="4"/>
  <c r="K5" i="41" s="1"/>
  <c r="U442" i="4"/>
  <c r="K9" i="41" s="1"/>
  <c r="U439" i="4"/>
  <c r="K5" i="8" s="1"/>
  <c r="U352" i="4"/>
  <c r="I8" i="40" s="1"/>
  <c r="U440" i="4"/>
  <c r="K8" i="8" s="1"/>
  <c r="U438" i="4"/>
  <c r="K7" i="8" s="1"/>
  <c r="U437" i="4"/>
  <c r="K6" i="8" s="1"/>
  <c r="U436" i="4"/>
  <c r="K4" i="8" s="1"/>
  <c r="U435" i="4"/>
  <c r="K3" i="8" s="1"/>
  <c r="U434" i="4"/>
  <c r="K11" i="8" s="1"/>
  <c r="U433" i="4"/>
  <c r="K10" i="41" s="1"/>
  <c r="U432" i="4"/>
  <c r="K13" i="8" s="1"/>
  <c r="U431" i="4"/>
  <c r="K11" i="41" s="1"/>
  <c r="U430" i="4"/>
  <c r="K18" i="40" s="1"/>
  <c r="U427" i="4"/>
  <c r="K2" i="8" s="1"/>
  <c r="U426" i="4"/>
  <c r="K3" i="41" s="1"/>
  <c r="U425" i="4"/>
  <c r="K8" i="40" s="1"/>
  <c r="U423" i="4"/>
  <c r="U422" i="4"/>
  <c r="U420" i="4"/>
  <c r="K14" i="8" s="1"/>
  <c r="U421" i="4"/>
  <c r="K17" i="8" s="1"/>
  <c r="U418" i="4"/>
  <c r="K12" i="8" s="1"/>
  <c r="U417" i="4"/>
  <c r="K9" i="8" s="1"/>
  <c r="U416" i="4"/>
  <c r="K20" i="8" s="1"/>
  <c r="U415" i="4"/>
  <c r="K8" i="41" s="1"/>
  <c r="U414" i="4"/>
  <c r="K7" i="40" s="1"/>
  <c r="U413" i="4"/>
  <c r="J7" i="40" s="1"/>
  <c r="U211" i="4"/>
  <c r="J7" i="41" s="1"/>
  <c r="U411" i="4"/>
  <c r="J4" i="40" s="1"/>
  <c r="U410" i="4"/>
  <c r="J11" i="40" s="1"/>
  <c r="U409" i="4"/>
  <c r="J13" i="40" s="1"/>
  <c r="U408" i="4"/>
  <c r="J17" i="40" s="1"/>
  <c r="U407" i="4"/>
  <c r="J11" i="41" s="1"/>
  <c r="U406" i="4"/>
  <c r="J6" i="40" s="1"/>
  <c r="U405" i="4"/>
  <c r="J3" i="41" s="1"/>
  <c r="U404" i="4"/>
  <c r="J3" i="40" s="1"/>
  <c r="U403" i="4"/>
  <c r="J9" i="40" s="1"/>
  <c r="U402" i="4"/>
  <c r="J9" i="41" s="1"/>
  <c r="U401" i="4"/>
  <c r="J4" i="41" s="1"/>
  <c r="U400" i="4"/>
  <c r="J14" i="8" s="1"/>
  <c r="U399" i="4"/>
  <c r="J11" i="8" s="1"/>
  <c r="U398" i="4"/>
  <c r="J9" i="8" s="1"/>
  <c r="U397" i="4"/>
  <c r="J7" i="8" s="1"/>
  <c r="U396" i="4"/>
  <c r="J13" i="41" s="1"/>
  <c r="U395" i="4"/>
  <c r="J2" i="41" s="1"/>
  <c r="U394" i="4"/>
  <c r="J14" i="40" s="1"/>
  <c r="U393" i="4"/>
  <c r="J19" i="8" s="1"/>
  <c r="U392" i="4"/>
  <c r="J10" i="41" s="1"/>
  <c r="U391" i="4"/>
  <c r="J12" i="40" s="1"/>
  <c r="U390" i="4"/>
  <c r="J16" i="8" s="1"/>
  <c r="U389" i="4"/>
  <c r="J5" i="8" s="1"/>
  <c r="U388" i="4"/>
  <c r="J8" i="8" s="1"/>
  <c r="U387" i="4"/>
  <c r="J13" i="8" s="1"/>
  <c r="U386" i="4"/>
  <c r="J17" i="8" s="1"/>
  <c r="U385" i="4"/>
  <c r="J4" i="8" s="1"/>
  <c r="U384" i="4"/>
  <c r="J6" i="8" s="1"/>
  <c r="J2" i="20"/>
  <c r="U383" i="4"/>
  <c r="J2" i="40" s="1"/>
  <c r="U382" i="4"/>
  <c r="J10" i="8" s="1"/>
  <c r="U381" i="4"/>
  <c r="J6" i="41" s="1"/>
  <c r="U380" i="4"/>
  <c r="J3" i="8" s="1"/>
  <c r="U379" i="4"/>
  <c r="J5" i="41" s="1"/>
  <c r="U378" i="4"/>
  <c r="J10" i="40" s="1"/>
  <c r="U377" i="4"/>
  <c r="J5" i="40" s="1"/>
  <c r="U376" i="4"/>
  <c r="J20" i="8" s="1"/>
  <c r="U428" i="4"/>
  <c r="J18" i="8" s="1"/>
  <c r="U374" i="4"/>
  <c r="J12" i="8" s="1"/>
  <c r="U373" i="4"/>
  <c r="J8" i="40" s="1"/>
  <c r="U372" i="4"/>
  <c r="J15" i="8" s="1"/>
  <c r="U371" i="4"/>
  <c r="J2" i="8" s="1"/>
  <c r="U370" i="4"/>
  <c r="J16" i="40" s="1"/>
  <c r="U369" i="4"/>
  <c r="J18" i="40" s="1"/>
  <c r="U367" i="4"/>
  <c r="U363" i="4"/>
  <c r="I13" i="8" s="1"/>
  <c r="U364" i="4"/>
  <c r="I9" i="8" s="1"/>
  <c r="U365" i="4"/>
  <c r="I10" i="8" s="1"/>
  <c r="U366" i="4"/>
  <c r="I4" i="8" s="1"/>
  <c r="U362" i="4"/>
  <c r="I14" i="8" s="1"/>
  <c r="U361" i="4"/>
  <c r="I20" i="8" s="1"/>
  <c r="U360" i="4"/>
  <c r="I17" i="8" s="1"/>
  <c r="U412" i="4"/>
  <c r="I18" i="8" s="1"/>
  <c r="U358" i="4"/>
  <c r="I12" i="8" s="1"/>
  <c r="U357" i="4"/>
  <c r="I15" i="8" s="1"/>
  <c r="U356" i="4"/>
  <c r="I8" i="8" s="1"/>
  <c r="U354" i="4"/>
  <c r="I6" i="8" s="1"/>
  <c r="U355" i="4"/>
  <c r="I2" i="8" s="1"/>
  <c r="U353" i="4"/>
  <c r="I16" i="40" s="1"/>
  <c r="U351" i="4"/>
  <c r="I7" i="40" s="1"/>
  <c r="I20" i="40"/>
  <c r="U349" i="4"/>
  <c r="I10" i="40" s="1"/>
  <c r="U348" i="4"/>
  <c r="I18" i="40" s="1"/>
  <c r="U347" i="4"/>
  <c r="I2" i="41" s="1"/>
  <c r="U346" i="4"/>
  <c r="I5" i="41" s="1"/>
  <c r="U345" i="4"/>
  <c r="I6" i="41" s="1"/>
  <c r="U344" i="4"/>
  <c r="I10" i="41" s="1"/>
  <c r="U343" i="4"/>
  <c r="I5" i="40" s="1"/>
  <c r="U342" i="4"/>
  <c r="I2" i="40" s="1"/>
  <c r="I2" i="20"/>
  <c r="U341" i="4"/>
  <c r="I7" i="8" s="1"/>
  <c r="U340" i="4"/>
  <c r="I12" i="40" s="1"/>
  <c r="U339" i="4"/>
  <c r="I3" i="8" s="1"/>
  <c r="U338" i="4"/>
  <c r="I9" i="41" s="1"/>
  <c r="U337" i="4"/>
  <c r="I21" i="40" s="1"/>
  <c r="U336" i="4"/>
  <c r="I19" i="8" s="1"/>
  <c r="U335" i="4"/>
  <c r="I9" i="40" s="1"/>
  <c r="U334" i="4"/>
  <c r="I11" i="40" s="1"/>
  <c r="U333" i="4"/>
  <c r="I14" i="40" s="1"/>
  <c r="U332" i="4"/>
  <c r="I16" i="8" s="1"/>
  <c r="U331" i="4"/>
  <c r="I4" i="41" s="1"/>
  <c r="U330" i="4"/>
  <c r="I17" i="40" s="1"/>
  <c r="U329" i="4"/>
  <c r="I11" i="8" s="1"/>
  <c r="U328" i="4"/>
  <c r="I3" i="40" s="1"/>
  <c r="U170" i="4"/>
  <c r="I7" i="41" s="1"/>
  <c r="U326" i="4"/>
  <c r="I8" i="41" s="1"/>
  <c r="U325" i="4"/>
  <c r="U324" i="4"/>
  <c r="I11" i="41" s="1"/>
  <c r="U323" i="4"/>
  <c r="I3" i="41" s="1"/>
  <c r="U322" i="4"/>
  <c r="I6" i="40" s="1"/>
  <c r="U321" i="4"/>
  <c r="I5" i="8" s="1"/>
  <c r="U320" i="4"/>
  <c r="I13" i="40" s="1"/>
  <c r="U319" i="4"/>
  <c r="I19" i="40" s="1"/>
  <c r="U290" i="4"/>
  <c r="H7" i="8" s="1"/>
  <c r="U158" i="4"/>
  <c r="H7" i="41" s="1"/>
  <c r="U272" i="4"/>
  <c r="H6" i="41" s="1"/>
  <c r="U277" i="4"/>
  <c r="H4" i="41" s="1"/>
  <c r="U274" i="4"/>
  <c r="H9" i="41" s="1"/>
  <c r="U279" i="4"/>
  <c r="H10" i="41" s="1"/>
  <c r="U281" i="4"/>
  <c r="H2" i="41" s="1"/>
  <c r="U312" i="4"/>
  <c r="H5" i="40" s="1"/>
  <c r="U316" i="4"/>
  <c r="U305" i="4"/>
  <c r="H7" i="40" s="1"/>
  <c r="U310" i="4"/>
  <c r="H17" i="40" s="1"/>
  <c r="U301" i="4"/>
  <c r="H10" i="40" s="1"/>
  <c r="U307" i="4"/>
  <c r="H18" i="40" s="1"/>
  <c r="U304" i="4"/>
  <c r="H21" i="40" s="1"/>
  <c r="U302" i="4"/>
  <c r="H9" i="40" s="1"/>
  <c r="U317" i="4"/>
  <c r="H20" i="40" s="1"/>
  <c r="U306" i="4"/>
  <c r="H12" i="40" s="1"/>
  <c r="U276" i="4"/>
  <c r="H14" i="40" s="1"/>
  <c r="U278" i="4"/>
  <c r="H11" i="41" s="1"/>
  <c r="H2" i="20"/>
  <c r="U303" i="4"/>
  <c r="H2" i="40" s="1"/>
  <c r="U271" i="4"/>
  <c r="H13" i="41" s="1"/>
  <c r="U295" i="4"/>
  <c r="H21" i="8" s="1"/>
  <c r="U287" i="4"/>
  <c r="H5" i="8" s="1"/>
  <c r="U292" i="4"/>
  <c r="H15" i="8" s="1"/>
  <c r="U285" i="4"/>
  <c r="H11" i="8" s="1"/>
  <c r="U282" i="4"/>
  <c r="H2" i="8" s="1"/>
  <c r="U291" i="4"/>
  <c r="H19" i="8" s="1"/>
  <c r="U283" i="4"/>
  <c r="H16" i="8" s="1"/>
  <c r="U269" i="4"/>
  <c r="H5" i="41" s="1"/>
  <c r="U299" i="4"/>
  <c r="H6" i="8" s="1"/>
  <c r="U286" i="4"/>
  <c r="H13" i="8" s="1"/>
  <c r="U284" i="4"/>
  <c r="H10" i="8" s="1"/>
  <c r="U309" i="4"/>
  <c r="H8" i="40" s="1"/>
  <c r="U315" i="4"/>
  <c r="H13" i="40" s="1"/>
  <c r="U294" i="4"/>
  <c r="H9" i="8" s="1"/>
  <c r="U288" i="4"/>
  <c r="H12" i="8" s="1"/>
  <c r="U297" i="4"/>
  <c r="H14" i="8" s="1"/>
  <c r="U293" i="4"/>
  <c r="H17" i="8" s="1"/>
  <c r="U313" i="4"/>
  <c r="H6" i="40" s="1"/>
  <c r="U318" i="4"/>
  <c r="H19" i="40" s="1"/>
  <c r="U298" i="4"/>
  <c r="H4" i="8" s="1"/>
  <c r="U273" i="4"/>
  <c r="H3" i="41" s="1"/>
  <c r="U311" i="4"/>
  <c r="H3" i="40" s="1"/>
  <c r="U270" i="4"/>
  <c r="H8" i="41" s="1"/>
  <c r="U280" i="4"/>
  <c r="H16" i="40" s="1"/>
  <c r="U289" i="4"/>
  <c r="H3" i="8" s="1"/>
  <c r="U296" i="4"/>
  <c r="H8" i="8" s="1"/>
  <c r="U308" i="4"/>
  <c r="H11" i="40" s="1"/>
  <c r="U258" i="4"/>
  <c r="G8" i="40" s="1"/>
  <c r="U259" i="4"/>
  <c r="G17" i="40" s="1"/>
  <c r="U254" i="4"/>
  <c r="G7" i="40" s="1"/>
  <c r="U227" i="4"/>
  <c r="G11" i="41" s="1"/>
  <c r="U219" i="4"/>
  <c r="G13" i="41" s="1"/>
  <c r="U221" i="4"/>
  <c r="G15" i="41" s="1"/>
  <c r="U223" i="4"/>
  <c r="G9" i="41" s="1"/>
  <c r="U222" i="4"/>
  <c r="G3" i="41" s="1"/>
  <c r="U228" i="4"/>
  <c r="G10" i="41" s="1"/>
  <c r="U226" i="4"/>
  <c r="G4" i="41" s="1"/>
  <c r="U220" i="4"/>
  <c r="G6" i="41" s="1"/>
  <c r="U217" i="4"/>
  <c r="G5" i="41" s="1"/>
  <c r="U256" i="4"/>
  <c r="G18" i="40" s="1"/>
  <c r="U250" i="4"/>
  <c r="G10" i="40" s="1"/>
  <c r="U225" i="4"/>
  <c r="G14" i="40" s="1"/>
  <c r="U229" i="4"/>
  <c r="G16" i="40" s="1"/>
  <c r="U253" i="4"/>
  <c r="G21" i="40" s="1"/>
  <c r="U268" i="4"/>
  <c r="G19" i="40" s="1"/>
  <c r="U251" i="4"/>
  <c r="G9" i="40" s="1"/>
  <c r="U264" i="4"/>
  <c r="G13" i="40" s="1"/>
  <c r="U257" i="4"/>
  <c r="G11" i="40" s="1"/>
  <c r="U267" i="4"/>
  <c r="G20" i="40" s="1"/>
  <c r="U266" i="4"/>
  <c r="G4" i="40" s="1"/>
  <c r="U261" i="4"/>
  <c r="G5" i="40" s="1"/>
  <c r="U260" i="4"/>
  <c r="G3" i="40" s="1"/>
  <c r="U252" i="4"/>
  <c r="G2" i="40" s="1"/>
  <c r="G2" i="20"/>
  <c r="U240" i="4"/>
  <c r="G19" i="8" s="1"/>
  <c r="U232" i="4"/>
  <c r="G16" i="8" s="1"/>
  <c r="U249" i="4"/>
  <c r="G20" i="8" s="1"/>
  <c r="U242" i="4"/>
  <c r="G17" i="8" s="1"/>
  <c r="U120" i="4"/>
  <c r="E4" i="41" s="1"/>
  <c r="U204" i="4"/>
  <c r="K126" i="4"/>
  <c r="E20" i="20" s="1"/>
  <c r="K359" i="4"/>
  <c r="G41" i="20" s="1"/>
  <c r="K67" i="4"/>
  <c r="D32" i="20" s="1"/>
  <c r="K78" i="4"/>
  <c r="D15" i="20" s="1"/>
  <c r="K199" i="4"/>
  <c r="F22" i="20" s="1"/>
  <c r="K56" i="4"/>
  <c r="D46" i="20" s="1"/>
  <c r="K193" i="4"/>
  <c r="F34" i="20" s="1"/>
  <c r="K84" i="4"/>
  <c r="D43" i="20" s="1"/>
  <c r="K90" i="4"/>
  <c r="D19" i="20" s="1"/>
  <c r="K236" i="4"/>
  <c r="G30" i="20" s="1"/>
  <c r="K181" i="4"/>
  <c r="F26" i="20" s="1"/>
  <c r="K136" i="4"/>
  <c r="E43" i="20" s="1"/>
  <c r="K216" i="4"/>
  <c r="F53" i="20" s="1"/>
  <c r="K50" i="4"/>
  <c r="K60" i="4"/>
  <c r="D9" i="20" s="1"/>
  <c r="K238" i="4"/>
  <c r="G58" i="20" s="1"/>
  <c r="K71" i="4"/>
  <c r="D14" i="20" s="1"/>
  <c r="K72" i="4"/>
  <c r="D55" i="20" s="1"/>
  <c r="K231" i="4"/>
  <c r="G20" i="20" s="1"/>
  <c r="K177" i="4"/>
  <c r="F55" i="20" s="1"/>
  <c r="K119" i="4"/>
  <c r="E52" i="20" s="1"/>
  <c r="K74" i="4"/>
  <c r="D20" i="20" s="1"/>
  <c r="K87" i="4"/>
  <c r="D47" i="20" s="1"/>
  <c r="K234" i="4"/>
  <c r="G18" i="20" s="1"/>
  <c r="K153" i="4"/>
  <c r="E23" i="20" s="1"/>
  <c r="K180" i="4"/>
  <c r="F12" i="20" s="1"/>
  <c r="K205" i="4"/>
  <c r="F7" i="20" s="1"/>
  <c r="K244" i="4"/>
  <c r="G47" i="20" s="1"/>
  <c r="K178" i="4"/>
  <c r="F10" i="20" s="1"/>
  <c r="K143" i="4"/>
  <c r="E19" i="20" s="1"/>
  <c r="K91" i="4"/>
  <c r="D40" i="20" s="1"/>
  <c r="K159" i="4"/>
  <c r="E42" i="20" s="1"/>
  <c r="U116" i="4"/>
  <c r="E9" i="41" s="1"/>
  <c r="K172" i="4"/>
  <c r="F32" i="20" s="1"/>
  <c r="K130" i="4"/>
  <c r="E15" i="20" s="1"/>
  <c r="K186" i="4"/>
  <c r="F58" i="20" s="1"/>
  <c r="K89" i="4"/>
  <c r="D4" i="20" s="1"/>
  <c r="K196" i="4"/>
  <c r="F19" i="20" s="1"/>
  <c r="K137" i="4"/>
  <c r="E17" i="20" s="1"/>
  <c r="K314" i="4"/>
  <c r="E41" i="20" s="1"/>
  <c r="K58" i="4"/>
  <c r="D33" i="20" s="1"/>
  <c r="K62" i="4"/>
  <c r="D5" i="20" s="1"/>
  <c r="K162" i="4"/>
  <c r="E48" i="20" s="1"/>
  <c r="K122" i="4"/>
  <c r="E54" i="20" s="1"/>
  <c r="K82" i="4"/>
  <c r="D36" i="20" s="1"/>
  <c r="K65" i="4"/>
  <c r="K247" i="4"/>
  <c r="G4" i="20" s="1"/>
  <c r="K154" i="4"/>
  <c r="E38" i="20" s="1"/>
  <c r="K96" i="4"/>
  <c r="D8" i="20" s="1"/>
  <c r="K133" i="4"/>
  <c r="E58" i="20" s="1"/>
  <c r="K200" i="4"/>
  <c r="F2" i="20" s="1"/>
  <c r="K85" i="4"/>
  <c r="D17" i="20" s="1"/>
  <c r="K100" i="4"/>
  <c r="D38" i="20" s="1"/>
  <c r="K201" i="4"/>
  <c r="F28" i="20" s="1"/>
  <c r="K123" i="4"/>
  <c r="E45" i="20" s="1"/>
  <c r="K83" i="4"/>
  <c r="D35" i="20" s="1"/>
  <c r="K161" i="4"/>
  <c r="E29" i="20" s="1"/>
  <c r="K97" i="4"/>
  <c r="D11" i="20" s="1"/>
  <c r="K174" i="4"/>
  <c r="F54" i="20" s="1"/>
  <c r="K68" i="4"/>
  <c r="D37" i="20" s="1"/>
  <c r="K275" i="4"/>
  <c r="D41" i="20" s="1"/>
  <c r="K134" i="4"/>
  <c r="E36" i="20" s="1"/>
  <c r="K173" i="4"/>
  <c r="F37" i="20" s="1"/>
  <c r="K149" i="4"/>
  <c r="E8" i="20" s="1"/>
  <c r="K167" i="4"/>
  <c r="F51" i="20" s="1"/>
  <c r="K101" i="4"/>
  <c r="D3" i="20" s="1"/>
  <c r="K157" i="4"/>
  <c r="E24" i="20" s="1"/>
  <c r="K237" i="4"/>
  <c r="G13" i="20" s="1"/>
  <c r="K327" i="4"/>
  <c r="F41" i="20" s="1"/>
  <c r="K63" i="4"/>
  <c r="D16" i="20" s="1"/>
  <c r="K131" i="4"/>
  <c r="E30" i="20" s="1"/>
  <c r="K168" i="4"/>
  <c r="F5" i="20" s="1"/>
  <c r="K147" i="4"/>
  <c r="K184" i="4"/>
  <c r="F30" i="20" s="1"/>
  <c r="K76" i="4"/>
  <c r="D26" i="20" s="1"/>
  <c r="K142" i="4"/>
  <c r="E4" i="20" s="1"/>
  <c r="K245" i="4"/>
  <c r="G34" i="20" s="1"/>
  <c r="K183" i="4"/>
  <c r="F15" i="20" s="1"/>
  <c r="K151" i="4"/>
  <c r="E21" i="20" s="1"/>
  <c r="K187" i="4"/>
  <c r="F36" i="20" s="1"/>
  <c r="K124" i="4"/>
  <c r="E14" i="20" s="1"/>
  <c r="K86" i="4"/>
  <c r="D6" i="20" s="1"/>
  <c r="K80" i="4"/>
  <c r="D13" i="20" s="1"/>
  <c r="K107" i="4"/>
  <c r="D29" i="20" s="1"/>
  <c r="K88" i="4"/>
  <c r="D34" i="20" s="1"/>
  <c r="K169" i="4"/>
  <c r="F16" i="20" s="1"/>
  <c r="K213" i="4"/>
  <c r="F31" i="20" s="1"/>
  <c r="K207" i="4"/>
  <c r="F38" i="20" s="1"/>
  <c r="K81" i="4"/>
  <c r="D58" i="20" s="1"/>
  <c r="K195" i="4"/>
  <c r="F4" i="20" s="1"/>
  <c r="K104" i="4"/>
  <c r="K109" i="4"/>
  <c r="D53" i="20" s="1"/>
  <c r="K121" i="4"/>
  <c r="E37" i="20" s="1"/>
  <c r="K57" i="4"/>
  <c r="D27" i="20" s="1"/>
  <c r="K155" i="4"/>
  <c r="E3" i="20" s="1"/>
  <c r="K239" i="4"/>
  <c r="G36" i="20" s="1"/>
  <c r="K191" i="4"/>
  <c r="F6" i="20" s="1"/>
  <c r="K138" i="4"/>
  <c r="E6" i="20" s="1"/>
  <c r="K192" i="4"/>
  <c r="F47" i="20" s="1"/>
  <c r="K92" i="4"/>
  <c r="D25" i="20" s="1"/>
  <c r="K206" i="4"/>
  <c r="F23" i="20" s="1"/>
  <c r="K118" i="4"/>
  <c r="E39" i="20" s="1"/>
  <c r="K64" i="4"/>
  <c r="D50" i="20" s="1"/>
  <c r="K66" i="4"/>
  <c r="D39" i="20" s="1"/>
  <c r="K139" i="4"/>
  <c r="E47" i="20" s="1"/>
  <c r="K105" i="4"/>
  <c r="D42" i="20" s="1"/>
  <c r="K106" i="4"/>
  <c r="D31" i="20" s="1"/>
  <c r="K210" i="4"/>
  <c r="F24" i="20" s="1"/>
  <c r="K212" i="4"/>
  <c r="F42" i="20" s="1"/>
  <c r="K127" i="4"/>
  <c r="E12" i="20" s="1"/>
  <c r="K171" i="4"/>
  <c r="F39" i="20" s="1"/>
  <c r="K241" i="4"/>
  <c r="G43" i="20" s="1"/>
  <c r="K198" i="4"/>
  <c r="F25" i="20" s="1"/>
  <c r="K203" i="4"/>
  <c r="F11" i="20" s="1"/>
  <c r="K150" i="4"/>
  <c r="E11" i="20" s="1"/>
  <c r="K176" i="4"/>
  <c r="F14" i="20" s="1"/>
  <c r="K112" i="4"/>
  <c r="E56" i="20" s="1"/>
  <c r="K77" i="4"/>
  <c r="D18" i="20" s="1"/>
  <c r="K214" i="4"/>
  <c r="F29" i="20" s="1"/>
  <c r="K189" i="4"/>
  <c r="F43" i="20" s="1"/>
  <c r="K179" i="4"/>
  <c r="F20" i="20" s="1"/>
  <c r="K79" i="4"/>
  <c r="D30" i="20" s="1"/>
  <c r="K156" i="4"/>
  <c r="E49" i="20" s="1"/>
  <c r="K160" i="4"/>
  <c r="E31" i="20" s="1"/>
  <c r="K190" i="4"/>
  <c r="F17" i="20" s="1"/>
  <c r="K114" i="4"/>
  <c r="E51" i="20" s="1"/>
  <c r="K145" i="4"/>
  <c r="E25" i="20" s="1"/>
  <c r="K103" i="4"/>
  <c r="D24" i="20" s="1"/>
  <c r="K146" i="4"/>
  <c r="E22" i="20" s="1"/>
  <c r="K70" i="4"/>
  <c r="D45" i="20" s="1"/>
  <c r="K128" i="4"/>
  <c r="E26" i="20" s="1"/>
  <c r="K166" i="4"/>
  <c r="F9" i="20" s="1"/>
  <c r="K248" i="4"/>
  <c r="G19" i="20" s="1"/>
  <c r="K233" i="4"/>
  <c r="G26" i="20" s="1"/>
  <c r="K111" i="4"/>
  <c r="E27" i="20" s="1"/>
  <c r="K188" i="4"/>
  <c r="F35" i="20" s="1"/>
  <c r="K93" i="4"/>
  <c r="D22" i="20" s="1"/>
  <c r="K243" i="4"/>
  <c r="G6" i="20" s="1"/>
  <c r="K141" i="4"/>
  <c r="E44" i="20" s="1"/>
  <c r="K108" i="4"/>
  <c r="D48" i="20" s="1"/>
  <c r="K202" i="4"/>
  <c r="F8" i="20" s="1"/>
  <c r="K144" i="4"/>
  <c r="E40" i="20" s="1"/>
  <c r="K197" i="4"/>
  <c r="F40" i="20" s="1"/>
  <c r="K175" i="4"/>
  <c r="F45" i="20" s="1"/>
  <c r="K69" i="4"/>
  <c r="D54" i="20" s="1"/>
  <c r="K209" i="4"/>
  <c r="F49" i="20" s="1"/>
  <c r="K164" i="4"/>
  <c r="F46" i="20" s="1"/>
  <c r="K73" i="4"/>
  <c r="D10" i="20" s="1"/>
  <c r="K148" i="4"/>
  <c r="E28" i="20" s="1"/>
  <c r="K208" i="4"/>
  <c r="F3" i="20" s="1"/>
  <c r="K235" i="4"/>
  <c r="G15" i="20" s="1"/>
  <c r="K98" i="4"/>
  <c r="D7" i="20" s="1"/>
  <c r="K125" i="4"/>
  <c r="E10" i="20" s="1"/>
  <c r="K194" i="4"/>
  <c r="F44" i="20" s="1"/>
  <c r="K135" i="4"/>
  <c r="E35" i="20" s="1"/>
  <c r="K115" i="4"/>
  <c r="E5" i="20" s="1"/>
  <c r="K215" i="4"/>
  <c r="F48" i="20" s="1"/>
  <c r="K185" i="4"/>
  <c r="F13" i="20" s="1"/>
  <c r="K182" i="4"/>
  <c r="F18" i="20" s="1"/>
  <c r="K99" i="4"/>
  <c r="D23" i="20" s="1"/>
  <c r="K165" i="4"/>
  <c r="F27" i="20" s="1"/>
  <c r="R55" i="20" l="1"/>
  <c r="R54" i="20"/>
  <c r="R5" i="20"/>
  <c r="K7" i="41"/>
  <c r="L7" i="41"/>
  <c r="M8" i="41"/>
  <c r="K16" i="8"/>
  <c r="L8" i="41"/>
  <c r="K10" i="8"/>
  <c r="J8" i="41"/>
  <c r="H4" i="40"/>
  <c r="I4" i="40"/>
  <c r="U169" i="4"/>
  <c r="U151" i="4"/>
  <c r="E18" i="40" s="1"/>
  <c r="U127" i="4"/>
  <c r="U156" i="4"/>
  <c r="U135" i="4"/>
  <c r="U122" i="4"/>
  <c r="U136" i="4"/>
  <c r="U139" i="4"/>
  <c r="E2" i="20"/>
  <c r="U314" i="4"/>
  <c r="U153" i="4"/>
  <c r="U234" i="4"/>
  <c r="G11" i="8" s="1"/>
  <c r="U244" i="4"/>
  <c r="G21" i="8" s="1"/>
  <c r="U247" i="4"/>
  <c r="G4" i="8" s="1"/>
  <c r="U248" i="4"/>
  <c r="G6" i="8" s="1"/>
  <c r="U118" i="4"/>
  <c r="E14" i="40" s="1"/>
  <c r="U104" i="4"/>
  <c r="F7" i="41" s="1"/>
  <c r="U154" i="4"/>
  <c r="E17" i="40" s="1"/>
  <c r="U207" i="4"/>
  <c r="F17" i="40" s="1"/>
  <c r="U203" i="4"/>
  <c r="F12" i="40" s="1"/>
  <c r="U146" i="4"/>
  <c r="E9" i="40" s="1"/>
  <c r="U199" i="4"/>
  <c r="F9" i="40" s="1"/>
  <c r="U212" i="4"/>
  <c r="F13" i="40" s="1"/>
  <c r="U124" i="4"/>
  <c r="E16" i="40" s="1"/>
  <c r="U176" i="4"/>
  <c r="F16" i="40" s="1"/>
  <c r="U213" i="4"/>
  <c r="F15" i="40" s="1"/>
  <c r="U214" i="4"/>
  <c r="F4" i="40" s="1"/>
  <c r="U198" i="4"/>
  <c r="F10" i="40" s="1"/>
  <c r="U123" i="4"/>
  <c r="E10" i="41" s="1"/>
  <c r="U175" i="4"/>
  <c r="F10" i="41" s="1"/>
  <c r="U112" i="4"/>
  <c r="U167" i="4"/>
  <c r="F15" i="41" s="1"/>
  <c r="F9" i="41"/>
  <c r="U121" i="4"/>
  <c r="E11" i="41" s="1"/>
  <c r="U173" i="4"/>
  <c r="F11" i="41" s="1"/>
  <c r="U111" i="4"/>
  <c r="E5" i="41" s="1"/>
  <c r="U165" i="4"/>
  <c r="F5" i="41" s="1"/>
  <c r="U172" i="4"/>
  <c r="F4" i="41" s="1"/>
  <c r="U200" i="4"/>
  <c r="F12" i="8"/>
  <c r="U192" i="4"/>
  <c r="U187" i="4"/>
  <c r="F7" i="8" s="1"/>
  <c r="U208" i="4"/>
  <c r="U193" i="4"/>
  <c r="U174" i="4"/>
  <c r="F17" i="41" s="1"/>
  <c r="U168" i="4"/>
  <c r="F18" i="40"/>
  <c r="U180" i="4"/>
  <c r="U206" i="4"/>
  <c r="U181" i="4"/>
  <c r="U189" i="4"/>
  <c r="U190" i="4"/>
  <c r="F17" i="8" s="1"/>
  <c r="U141" i="4"/>
  <c r="E14" i="8" s="1"/>
  <c r="U142" i="4"/>
  <c r="E4" i="8" s="1"/>
  <c r="U201" i="4"/>
  <c r="F21" i="40" s="1"/>
  <c r="U202" i="4"/>
  <c r="F7" i="40" s="1"/>
  <c r="U148" i="4"/>
  <c r="E21" i="40" s="1"/>
  <c r="U106" i="4"/>
  <c r="D15" i="40" s="1"/>
  <c r="U74" i="4"/>
  <c r="D2" i="8" s="1"/>
  <c r="U71" i="4"/>
  <c r="D16" i="40" s="1"/>
  <c r="U108" i="4"/>
  <c r="D20" i="40" s="1"/>
  <c r="U64" i="4"/>
  <c r="D18" i="41" s="1"/>
  <c r="U56" i="4"/>
  <c r="D12" i="41" s="1"/>
  <c r="U91" i="4"/>
  <c r="D20" i="8" s="1"/>
  <c r="U84" i="4"/>
  <c r="D15" i="8" s="1"/>
  <c r="U57" i="4"/>
  <c r="D5" i="41" s="1"/>
  <c r="U86" i="4"/>
  <c r="D9" i="8" s="1"/>
  <c r="U88" i="4"/>
  <c r="D8" i="8" s="1"/>
  <c r="U72" i="4"/>
  <c r="D14" i="41" s="1"/>
  <c r="U66" i="4"/>
  <c r="D14" i="40" s="1"/>
  <c r="U92" i="4"/>
  <c r="D10" i="40" s="1"/>
  <c r="U85" i="4"/>
  <c r="D17" i="8" s="1"/>
  <c r="U97" i="4"/>
  <c r="D12" i="40" s="1"/>
  <c r="U80" i="4"/>
  <c r="D12" i="8" s="1"/>
  <c r="U60" i="4"/>
  <c r="D6" i="41" s="1"/>
  <c r="U77" i="4"/>
  <c r="D11" i="8" s="1"/>
  <c r="U70" i="4"/>
  <c r="D10" i="41" s="1"/>
  <c r="U82" i="4"/>
  <c r="D7" i="8" s="1"/>
  <c r="U50" i="4"/>
  <c r="D7" i="41" s="1"/>
  <c r="U109" i="4"/>
  <c r="D19" i="40" s="1"/>
  <c r="U62" i="4"/>
  <c r="D3" i="41" s="1"/>
  <c r="U103" i="4"/>
  <c r="D6" i="40" s="1"/>
  <c r="U63" i="4"/>
  <c r="D9" i="41" s="1"/>
  <c r="U73" i="4"/>
  <c r="D2" i="41" s="1"/>
  <c r="U69" i="4"/>
  <c r="D17" i="41" s="1"/>
  <c r="U87" i="4"/>
  <c r="D21" i="8" s="1"/>
  <c r="U68" i="4"/>
  <c r="D11" i="41" s="1"/>
  <c r="U101" i="4"/>
  <c r="D3" i="40" s="1"/>
  <c r="U105" i="4"/>
  <c r="D13" i="40" s="1"/>
  <c r="U107" i="4"/>
  <c r="D4" i="40" s="1"/>
  <c r="U96" i="4"/>
  <c r="D7" i="40" s="1"/>
  <c r="U58" i="4"/>
  <c r="D8" i="41" s="1"/>
  <c r="U79" i="4"/>
  <c r="D5" i="8" s="1"/>
  <c r="U98" i="4"/>
  <c r="D11" i="40" s="1"/>
  <c r="U100" i="4"/>
  <c r="B29" i="4"/>
  <c r="B18" i="4"/>
  <c r="B22" i="4"/>
  <c r="B27" i="4"/>
  <c r="B11" i="4"/>
  <c r="B9" i="4"/>
  <c r="B47" i="4"/>
  <c r="B13" i="4"/>
  <c r="B42" i="4"/>
  <c r="B8" i="4"/>
  <c r="B4" i="4"/>
  <c r="B31" i="4"/>
  <c r="B12" i="4"/>
  <c r="B48" i="4"/>
  <c r="B36" i="4"/>
  <c r="B34" i="4"/>
  <c r="B17" i="4"/>
  <c r="B51" i="4"/>
  <c r="B55" i="4"/>
  <c r="B21" i="4"/>
  <c r="B37" i="4"/>
  <c r="B38" i="4"/>
  <c r="B53" i="4"/>
  <c r="B33" i="4"/>
  <c r="B26" i="4"/>
  <c r="B10" i="4"/>
  <c r="B23" i="4"/>
  <c r="B19" i="4"/>
  <c r="B44" i="4"/>
  <c r="B7" i="4"/>
  <c r="B14" i="4"/>
  <c r="B95" i="4"/>
  <c r="B94" i="4"/>
  <c r="B75" i="4"/>
  <c r="B59" i="4"/>
  <c r="S59" i="4" s="1"/>
  <c r="B61" i="4"/>
  <c r="B6" i="4"/>
  <c r="B39" i="4"/>
  <c r="B32" i="4"/>
  <c r="B45" i="4"/>
  <c r="B52" i="4"/>
  <c r="B15" i="4"/>
  <c r="B20" i="4"/>
  <c r="B54" i="4"/>
  <c r="B16" i="4"/>
  <c r="B24" i="4"/>
  <c r="B30" i="4"/>
  <c r="B263" i="4"/>
  <c r="B35" i="4"/>
  <c r="B25" i="4"/>
  <c r="B2" i="4"/>
  <c r="B43" i="4"/>
  <c r="B41" i="4"/>
  <c r="B3" i="4"/>
  <c r="B28" i="4"/>
  <c r="E13" i="41" l="1"/>
  <c r="E5" i="40"/>
  <c r="F2" i="40"/>
  <c r="E21" i="8"/>
  <c r="F21" i="8"/>
  <c r="F3" i="40"/>
  <c r="F8" i="8"/>
  <c r="E18" i="8"/>
  <c r="E19" i="8"/>
  <c r="E14" i="41"/>
  <c r="E17" i="41"/>
  <c r="F3" i="41"/>
  <c r="E16" i="8"/>
  <c r="F16" i="8"/>
  <c r="E8" i="40"/>
  <c r="F8" i="40"/>
  <c r="F10" i="8"/>
  <c r="E15" i="8"/>
  <c r="F15" i="8"/>
  <c r="D17" i="40"/>
  <c r="J30" i="4"/>
  <c r="J34" i="4"/>
  <c r="J39" i="4"/>
  <c r="J47" i="4"/>
  <c r="J7" i="4"/>
  <c r="J43" i="4"/>
  <c r="J61" i="4"/>
  <c r="J37" i="4"/>
  <c r="J12" i="4"/>
  <c r="J2" i="4"/>
  <c r="J20" i="4"/>
  <c r="Q59" i="4"/>
  <c r="J59" i="4"/>
  <c r="J19" i="4"/>
  <c r="J21" i="4"/>
  <c r="J31" i="4"/>
  <c r="J27" i="4"/>
  <c r="J28" i="4"/>
  <c r="J33" i="4"/>
  <c r="J24" i="4"/>
  <c r="J36" i="4"/>
  <c r="J41" i="4"/>
  <c r="J38" i="4"/>
  <c r="J54" i="4"/>
  <c r="J44" i="4"/>
  <c r="J11" i="4"/>
  <c r="J25" i="4"/>
  <c r="J15" i="4"/>
  <c r="J75" i="4"/>
  <c r="J23" i="4"/>
  <c r="J55" i="4"/>
  <c r="J4" i="4"/>
  <c r="J22" i="4"/>
  <c r="J95" i="4"/>
  <c r="J3" i="4"/>
  <c r="J53" i="4"/>
  <c r="J6" i="4"/>
  <c r="J48" i="4"/>
  <c r="J35" i="4"/>
  <c r="J52" i="4"/>
  <c r="J94" i="4"/>
  <c r="J10" i="4"/>
  <c r="J51" i="4"/>
  <c r="J8" i="4"/>
  <c r="J18" i="4"/>
  <c r="J32" i="4"/>
  <c r="J13" i="4"/>
  <c r="J14" i="4"/>
  <c r="J16" i="4"/>
  <c r="J9" i="4"/>
  <c r="J263" i="4"/>
  <c r="J45" i="4"/>
  <c r="J26" i="4"/>
  <c r="J17" i="4"/>
  <c r="J42" i="4"/>
  <c r="J29" i="4"/>
  <c r="G43" i="4"/>
  <c r="I43" i="4" s="1"/>
  <c r="T21" i="20" s="1"/>
  <c r="G41" i="4"/>
  <c r="I41" i="4" s="1"/>
  <c r="T8" i="20" s="1"/>
  <c r="G3" i="4"/>
  <c r="I3" i="4" s="1"/>
  <c r="T27" i="20" s="1"/>
  <c r="G28" i="4"/>
  <c r="I28" i="4" s="1"/>
  <c r="T43" i="20" s="1"/>
  <c r="G29" i="4"/>
  <c r="I29" i="4" s="1"/>
  <c r="T17" i="20" s="1"/>
  <c r="G18" i="4"/>
  <c r="I18" i="4" s="1"/>
  <c r="T20" i="20" s="1"/>
  <c r="G22" i="4"/>
  <c r="I22" i="4" s="1"/>
  <c r="T15" i="20" s="1"/>
  <c r="G27" i="4"/>
  <c r="I27" i="4" s="1"/>
  <c r="T35" i="20" s="1"/>
  <c r="G11" i="4"/>
  <c r="I11" i="4" s="1"/>
  <c r="T39" i="20" s="1"/>
  <c r="G9" i="4"/>
  <c r="I9" i="4" s="1"/>
  <c r="T50" i="20" s="1"/>
  <c r="G47" i="4"/>
  <c r="I47" i="4" s="1"/>
  <c r="T3" i="20" s="1"/>
  <c r="G13" i="4"/>
  <c r="I13" i="4" s="1"/>
  <c r="T32" i="20" s="1"/>
  <c r="G42" i="4"/>
  <c r="I42" i="4" s="1"/>
  <c r="T11" i="20" s="1"/>
  <c r="G8" i="4"/>
  <c r="I8" i="4" s="1"/>
  <c r="T16" i="20" s="1"/>
  <c r="G4" i="4"/>
  <c r="I4" i="4" s="1"/>
  <c r="T33" i="20" s="1"/>
  <c r="G31" i="4"/>
  <c r="I31" i="4" s="1"/>
  <c r="T47" i="20" s="1"/>
  <c r="G12" i="4"/>
  <c r="I12" i="4" s="1"/>
  <c r="T52" i="20" s="1"/>
  <c r="G48" i="4"/>
  <c r="I48" i="4" s="1"/>
  <c r="G36" i="4"/>
  <c r="I36" i="4" s="1"/>
  <c r="T40" i="20" s="1"/>
  <c r="G34" i="4"/>
  <c r="I34" i="4" s="1"/>
  <c r="T4" i="20" s="1"/>
  <c r="G17" i="4"/>
  <c r="I17" i="4" s="1"/>
  <c r="T10" i="20" s="1"/>
  <c r="G51" i="4"/>
  <c r="I51" i="4" s="1"/>
  <c r="T42" i="20" s="1"/>
  <c r="G55" i="4"/>
  <c r="I55" i="4" s="1"/>
  <c r="T53" i="20" s="1"/>
  <c r="G21" i="4"/>
  <c r="I21" i="4" s="1"/>
  <c r="T18" i="20" s="1"/>
  <c r="G37" i="4"/>
  <c r="I37" i="4" s="1"/>
  <c r="T25" i="20" s="1"/>
  <c r="G38" i="4"/>
  <c r="I38" i="4" s="1"/>
  <c r="T22" i="20" s="1"/>
  <c r="G53" i="4"/>
  <c r="I53" i="4" s="1"/>
  <c r="T29" i="20" s="1"/>
  <c r="G33" i="4"/>
  <c r="G26" i="4"/>
  <c r="I26" i="4" s="1"/>
  <c r="T36" i="20" s="1"/>
  <c r="G10" i="4"/>
  <c r="I10" i="4" s="1"/>
  <c r="G23" i="4"/>
  <c r="I23" i="4" s="1"/>
  <c r="T30" i="20" s="1"/>
  <c r="G19" i="4"/>
  <c r="I19" i="4" s="1"/>
  <c r="G44" i="4"/>
  <c r="I44" i="4" s="1"/>
  <c r="T7" i="20" s="1"/>
  <c r="G7" i="4"/>
  <c r="I7" i="4" s="1"/>
  <c r="G14" i="4"/>
  <c r="I14" i="4" s="1"/>
  <c r="T37" i="20" s="1"/>
  <c r="G95" i="4"/>
  <c r="I95" i="4" s="1"/>
  <c r="S95" i="4" s="1"/>
  <c r="G94" i="4"/>
  <c r="I94" i="4" s="1"/>
  <c r="S94" i="4" s="1"/>
  <c r="G75" i="4"/>
  <c r="I75" i="4" s="1"/>
  <c r="S75" i="4" s="1"/>
  <c r="G61" i="4"/>
  <c r="I61" i="4" s="1"/>
  <c r="G102" i="4"/>
  <c r="I102" i="4" s="1"/>
  <c r="T51" i="20" l="1"/>
  <c r="T12" i="20"/>
  <c r="T49" i="20"/>
  <c r="R17" i="41"/>
  <c r="V17" i="41" s="1"/>
  <c r="Q29" i="4"/>
  <c r="Q8" i="4"/>
  <c r="Q43" i="4"/>
  <c r="S19" i="4"/>
  <c r="Q4" i="4"/>
  <c r="Q22" i="4"/>
  <c r="S10" i="4"/>
  <c r="Q51" i="4"/>
  <c r="S17" i="4"/>
  <c r="Q13" i="4"/>
  <c r="Q53" i="4"/>
  <c r="Q9" i="4"/>
  <c r="Q21" i="4"/>
  <c r="S102" i="4"/>
  <c r="Q102" i="4"/>
  <c r="K102" i="4"/>
  <c r="D49" i="20" s="1"/>
  <c r="Q61" i="4"/>
  <c r="S61" i="4"/>
  <c r="Q47" i="4"/>
  <c r="Q10" i="4"/>
  <c r="Q42" i="4"/>
  <c r="Q75" i="4"/>
  <c r="Q94" i="4"/>
  <c r="Q95" i="4"/>
  <c r="S14" i="4"/>
  <c r="Q14" i="4"/>
  <c r="S7" i="4"/>
  <c r="Q7" i="4"/>
  <c r="S44" i="4"/>
  <c r="Q44" i="4"/>
  <c r="Q33" i="4"/>
  <c r="Q19" i="4"/>
  <c r="S23" i="4"/>
  <c r="Q23" i="4"/>
  <c r="S26" i="4"/>
  <c r="Q26" i="4"/>
  <c r="S53" i="4"/>
  <c r="S38" i="4"/>
  <c r="Q38" i="4"/>
  <c r="S37" i="4"/>
  <c r="Q37" i="4"/>
  <c r="S21" i="4"/>
  <c r="S55" i="4"/>
  <c r="Q55" i="4"/>
  <c r="S51" i="4"/>
  <c r="Q17" i="4"/>
  <c r="S34" i="4"/>
  <c r="Q34" i="4"/>
  <c r="S36" i="4"/>
  <c r="Q36" i="4"/>
  <c r="S48" i="4"/>
  <c r="Q48" i="4"/>
  <c r="S12" i="4"/>
  <c r="Q12" i="4"/>
  <c r="S31" i="4"/>
  <c r="Q31" i="4"/>
  <c r="S4" i="4"/>
  <c r="S8" i="4"/>
  <c r="S42" i="4"/>
  <c r="S13" i="4"/>
  <c r="S47" i="4"/>
  <c r="S9" i="4"/>
  <c r="S11" i="4"/>
  <c r="Q11" i="4"/>
  <c r="S27" i="4"/>
  <c r="Q27" i="4"/>
  <c r="S22" i="4"/>
  <c r="S18" i="4"/>
  <c r="Q18" i="4"/>
  <c r="S29" i="4"/>
  <c r="S28" i="4"/>
  <c r="Q28" i="4"/>
  <c r="S3" i="4"/>
  <c r="Q3" i="4"/>
  <c r="S41" i="4"/>
  <c r="Q41" i="4"/>
  <c r="S43" i="4"/>
  <c r="K9" i="4"/>
  <c r="C50" i="20" s="1"/>
  <c r="R50" i="20" s="1"/>
  <c r="K95" i="4"/>
  <c r="D28" i="20" s="1"/>
  <c r="K7" i="4"/>
  <c r="K94" i="4"/>
  <c r="D2" i="20" s="1"/>
  <c r="K22" i="4"/>
  <c r="K44" i="4"/>
  <c r="K47" i="4"/>
  <c r="K8" i="4"/>
  <c r="C16" i="20" s="1"/>
  <c r="R16" i="20" s="1"/>
  <c r="K53" i="4"/>
  <c r="K31" i="4"/>
  <c r="C47" i="20" s="1"/>
  <c r="R47" i="20" s="1"/>
  <c r="K17" i="4"/>
  <c r="C10" i="20" s="1"/>
  <c r="R10" i="20" s="1"/>
  <c r="K3" i="4"/>
  <c r="C27" i="20" s="1"/>
  <c r="R27" i="20" s="1"/>
  <c r="K33" i="4"/>
  <c r="C44" i="20" s="1"/>
  <c r="R44" i="20" s="1"/>
  <c r="K43" i="4"/>
  <c r="C21" i="20" s="1"/>
  <c r="R21" i="20" s="1"/>
  <c r="K34" i="4"/>
  <c r="C4" i="20" s="1"/>
  <c r="R4" i="20" s="1"/>
  <c r="K26" i="4"/>
  <c r="C36" i="20" s="1"/>
  <c r="R36" i="20" s="1"/>
  <c r="K10" i="4"/>
  <c r="K48" i="4"/>
  <c r="K23" i="4"/>
  <c r="C30" i="20" s="1"/>
  <c r="R30" i="20" s="1"/>
  <c r="K11" i="4"/>
  <c r="C39" i="20" s="1"/>
  <c r="R39" i="20" s="1"/>
  <c r="K41" i="4"/>
  <c r="K28" i="4"/>
  <c r="C43" i="20" s="1"/>
  <c r="R43" i="20" s="1"/>
  <c r="K12" i="4"/>
  <c r="K19" i="4"/>
  <c r="C12" i="20" s="1"/>
  <c r="K29" i="4"/>
  <c r="C17" i="20" s="1"/>
  <c r="R17" i="20" s="1"/>
  <c r="K75" i="4"/>
  <c r="D12" i="20" s="1"/>
  <c r="K36" i="4"/>
  <c r="C40" i="20" s="1"/>
  <c r="R40" i="20" s="1"/>
  <c r="K59" i="4"/>
  <c r="D56" i="20" s="1"/>
  <c r="K18" i="4"/>
  <c r="K27" i="4"/>
  <c r="C35" i="20" s="1"/>
  <c r="R35" i="20" s="1"/>
  <c r="K37" i="4"/>
  <c r="C25" i="20" s="1"/>
  <c r="R25" i="20" s="1"/>
  <c r="K61" i="4"/>
  <c r="D51" i="20" s="1"/>
  <c r="K42" i="4"/>
  <c r="C11" i="20" s="1"/>
  <c r="R11" i="20" s="1"/>
  <c r="K14" i="4"/>
  <c r="C37" i="20" s="1"/>
  <c r="R37" i="20" s="1"/>
  <c r="K4" i="4"/>
  <c r="C33" i="20" s="1"/>
  <c r="R33" i="20" s="1"/>
  <c r="K51" i="4"/>
  <c r="C42" i="20" s="1"/>
  <c r="R42" i="20" s="1"/>
  <c r="K55" i="4"/>
  <c r="C53" i="20" s="1"/>
  <c r="R53" i="20" s="1"/>
  <c r="K13" i="4"/>
  <c r="K38" i="4"/>
  <c r="C22" i="20" s="1"/>
  <c r="R22" i="20" s="1"/>
  <c r="K21" i="4"/>
  <c r="C18" i="20" s="1"/>
  <c r="R18" i="20" s="1"/>
  <c r="C32" i="20" l="1"/>
  <c r="R32" i="20" s="1"/>
  <c r="C7" i="20"/>
  <c r="R7" i="20" s="1"/>
  <c r="C20" i="20"/>
  <c r="R20" i="20" s="1"/>
  <c r="C52" i="20"/>
  <c r="R52" i="20" s="1"/>
  <c r="C3" i="20"/>
  <c r="R3" i="20" s="1"/>
  <c r="C8" i="20"/>
  <c r="R8" i="20" s="1"/>
  <c r="C15" i="20"/>
  <c r="R15" i="20" s="1"/>
  <c r="C51" i="20"/>
  <c r="R51" i="20" s="1"/>
  <c r="C49" i="20"/>
  <c r="R49" i="20" s="1"/>
  <c r="C29" i="20"/>
  <c r="R29" i="20" s="1"/>
  <c r="R12" i="20"/>
  <c r="U61" i="4"/>
  <c r="D15" i="41" s="1"/>
  <c r="U59" i="4"/>
  <c r="D13" i="41" s="1"/>
  <c r="U75" i="4"/>
  <c r="D16" i="8" s="1"/>
  <c r="U94" i="4"/>
  <c r="D2" i="40" s="1"/>
  <c r="U95" i="4"/>
  <c r="D21" i="40" s="1"/>
  <c r="U14" i="4"/>
  <c r="U7" i="4"/>
  <c r="C15" i="41" s="1"/>
  <c r="U53" i="4"/>
  <c r="C4" i="40" s="1"/>
  <c r="U38" i="4"/>
  <c r="C9" i="40" s="1"/>
  <c r="U37" i="4"/>
  <c r="C10" i="40" s="1"/>
  <c r="U55" i="4"/>
  <c r="C19" i="40" s="1"/>
  <c r="U17" i="4"/>
  <c r="U34" i="4"/>
  <c r="C4" i="8" s="1"/>
  <c r="U36" i="4"/>
  <c r="C20" i="8" s="1"/>
  <c r="U48" i="4"/>
  <c r="C5" i="40" s="1"/>
  <c r="U31" i="4"/>
  <c r="C21" i="8" s="1"/>
  <c r="U8" i="4"/>
  <c r="C9" i="41" s="1"/>
  <c r="R9" i="41" s="1"/>
  <c r="V9" i="41" s="1"/>
  <c r="U47" i="4"/>
  <c r="C3" i="40" s="1"/>
  <c r="U9" i="4"/>
  <c r="C18" i="41" s="1"/>
  <c r="U11" i="4"/>
  <c r="C14" i="40" s="1"/>
  <c r="U18" i="4"/>
  <c r="C2" i="8" s="1"/>
  <c r="U43" i="4"/>
  <c r="C18" i="40" s="1"/>
  <c r="R18" i="40" l="1"/>
  <c r="V18" i="40" s="1"/>
  <c r="R18" i="41"/>
  <c r="V18" i="41" s="1"/>
  <c r="R21" i="8"/>
  <c r="V21" i="8" s="1"/>
  <c r="C11" i="41"/>
  <c r="R11" i="41" s="1"/>
  <c r="V11" i="41" s="1"/>
  <c r="C2" i="41"/>
  <c r="D17" i="31" l="1"/>
  <c r="E17" i="31"/>
  <c r="F17" i="31"/>
  <c r="G17" i="31"/>
  <c r="H17" i="31"/>
  <c r="I17" i="31"/>
  <c r="J17" i="31"/>
  <c r="K17" i="31"/>
  <c r="L17" i="31"/>
  <c r="M17" i="31"/>
  <c r="N17" i="31"/>
  <c r="O17" i="31"/>
  <c r="P17" i="31"/>
  <c r="Q17" i="31"/>
  <c r="D29" i="31"/>
  <c r="E29" i="31"/>
  <c r="F29" i="31"/>
  <c r="G29" i="31"/>
  <c r="H29" i="31"/>
  <c r="I29" i="31"/>
  <c r="J29" i="31"/>
  <c r="K29" i="31"/>
  <c r="L29" i="31"/>
  <c r="M29" i="31"/>
  <c r="N29" i="31"/>
  <c r="O29" i="31"/>
  <c r="P29" i="31"/>
  <c r="Q29" i="31"/>
  <c r="D18" i="31"/>
  <c r="E18" i="31"/>
  <c r="F18" i="31"/>
  <c r="G18" i="31"/>
  <c r="H18" i="31"/>
  <c r="I18" i="31"/>
  <c r="J18" i="31"/>
  <c r="K18" i="31"/>
  <c r="L18" i="31"/>
  <c r="M18" i="31"/>
  <c r="N18" i="31"/>
  <c r="O18" i="31"/>
  <c r="P18" i="31"/>
  <c r="Q18" i="31"/>
  <c r="D13" i="31"/>
  <c r="E13" i="31"/>
  <c r="F13" i="31"/>
  <c r="G13" i="31"/>
  <c r="H13" i="31"/>
  <c r="I13" i="31"/>
  <c r="J13" i="31"/>
  <c r="K13" i="31"/>
  <c r="L13" i="31"/>
  <c r="M13" i="31"/>
  <c r="N13" i="31"/>
  <c r="O13" i="31"/>
  <c r="P13" i="31"/>
  <c r="Q13" i="31"/>
  <c r="D31" i="31"/>
  <c r="E31" i="31"/>
  <c r="F31" i="31"/>
  <c r="G31" i="31"/>
  <c r="H31" i="31"/>
  <c r="I31" i="31"/>
  <c r="J31" i="31"/>
  <c r="K31" i="31"/>
  <c r="L31" i="31"/>
  <c r="M31" i="31"/>
  <c r="N31" i="31"/>
  <c r="O31" i="31"/>
  <c r="P31" i="31"/>
  <c r="Q31" i="31"/>
  <c r="D41" i="31"/>
  <c r="E41" i="31"/>
  <c r="F41" i="31"/>
  <c r="G41" i="31"/>
  <c r="H41" i="31"/>
  <c r="I41" i="31"/>
  <c r="J41" i="31"/>
  <c r="K41" i="31"/>
  <c r="L41" i="31"/>
  <c r="M41" i="31"/>
  <c r="N41" i="31"/>
  <c r="O41" i="31"/>
  <c r="P41" i="31"/>
  <c r="Q41" i="31"/>
  <c r="D20" i="31"/>
  <c r="E20" i="31"/>
  <c r="F20" i="31"/>
  <c r="G20" i="31"/>
  <c r="H20" i="31"/>
  <c r="I20" i="31"/>
  <c r="J20" i="31"/>
  <c r="K20" i="31"/>
  <c r="L20" i="31"/>
  <c r="M20" i="31"/>
  <c r="N20" i="31"/>
  <c r="O20" i="31"/>
  <c r="P20" i="31"/>
  <c r="Q20" i="31"/>
  <c r="D36" i="31"/>
  <c r="E36" i="31"/>
  <c r="F36" i="31"/>
  <c r="G36" i="31"/>
  <c r="H36" i="31"/>
  <c r="I36" i="31"/>
  <c r="J36" i="31"/>
  <c r="K36" i="31"/>
  <c r="L36" i="31"/>
  <c r="M36" i="31"/>
  <c r="N36" i="31"/>
  <c r="O36" i="31"/>
  <c r="P36" i="31"/>
  <c r="Q36" i="31"/>
  <c r="D50" i="31"/>
  <c r="E50" i="31"/>
  <c r="F50" i="31"/>
  <c r="G50" i="31"/>
  <c r="H50" i="31"/>
  <c r="I50" i="31"/>
  <c r="J50" i="31"/>
  <c r="K50" i="31"/>
  <c r="L50" i="31"/>
  <c r="M50" i="31"/>
  <c r="N50" i="31"/>
  <c r="O50" i="31"/>
  <c r="P50" i="31"/>
  <c r="Q50" i="31"/>
  <c r="D32" i="31"/>
  <c r="E32" i="31"/>
  <c r="F32" i="31"/>
  <c r="G32" i="31"/>
  <c r="H32" i="31"/>
  <c r="I32" i="31"/>
  <c r="J32" i="31"/>
  <c r="K32" i="31"/>
  <c r="L32" i="31"/>
  <c r="M32" i="31"/>
  <c r="N32" i="31"/>
  <c r="O32" i="31"/>
  <c r="P32" i="31"/>
  <c r="Q32" i="31"/>
  <c r="D6" i="31"/>
  <c r="E6" i="31"/>
  <c r="F6" i="31"/>
  <c r="G6" i="31"/>
  <c r="H6" i="31"/>
  <c r="I6" i="31"/>
  <c r="J6" i="31"/>
  <c r="K6" i="31"/>
  <c r="L6" i="31"/>
  <c r="M6" i="31"/>
  <c r="N6" i="31"/>
  <c r="O6" i="31"/>
  <c r="P6" i="31"/>
  <c r="Q6" i="31"/>
  <c r="D2" i="31"/>
  <c r="E2" i="31"/>
  <c r="F2" i="31"/>
  <c r="G2" i="31"/>
  <c r="H2" i="31"/>
  <c r="I2" i="31"/>
  <c r="J2" i="31"/>
  <c r="K2" i="31"/>
  <c r="L2" i="31"/>
  <c r="M2" i="31"/>
  <c r="N2" i="31"/>
  <c r="O2" i="31"/>
  <c r="P2" i="31"/>
  <c r="Q2" i="31"/>
  <c r="D15" i="31"/>
  <c r="E15" i="31"/>
  <c r="F15" i="31"/>
  <c r="G15" i="31"/>
  <c r="H15" i="31"/>
  <c r="I15" i="31"/>
  <c r="J15" i="31"/>
  <c r="K15" i="31"/>
  <c r="L15" i="31"/>
  <c r="M15" i="31"/>
  <c r="N15" i="31"/>
  <c r="O15" i="31"/>
  <c r="P15" i="31"/>
  <c r="Q15" i="31"/>
  <c r="D22" i="31"/>
  <c r="E22" i="31"/>
  <c r="F22" i="31"/>
  <c r="G22" i="31"/>
  <c r="H22" i="31"/>
  <c r="I22" i="31"/>
  <c r="J22" i="31"/>
  <c r="K22" i="31"/>
  <c r="L22" i="31"/>
  <c r="M22" i="31"/>
  <c r="N22" i="31"/>
  <c r="O22" i="31"/>
  <c r="P22" i="31"/>
  <c r="Q22" i="31"/>
  <c r="D14" i="31"/>
  <c r="E14" i="31"/>
  <c r="F14" i="31"/>
  <c r="G14" i="31"/>
  <c r="H14" i="31"/>
  <c r="I14" i="31"/>
  <c r="J14" i="31"/>
  <c r="K14" i="31"/>
  <c r="L14" i="31"/>
  <c r="M14" i="31"/>
  <c r="N14" i="31"/>
  <c r="O14" i="31"/>
  <c r="P14" i="31"/>
  <c r="Q14" i="31"/>
  <c r="D34" i="31"/>
  <c r="E34" i="31"/>
  <c r="F34" i="31"/>
  <c r="G34" i="31"/>
  <c r="H34" i="31"/>
  <c r="I34" i="31"/>
  <c r="J34" i="31"/>
  <c r="K34" i="31"/>
  <c r="L34" i="31"/>
  <c r="M34" i="31"/>
  <c r="N34" i="31"/>
  <c r="O34" i="31"/>
  <c r="P34" i="31"/>
  <c r="Q34" i="31"/>
  <c r="D45" i="31"/>
  <c r="E45" i="31"/>
  <c r="F45" i="31"/>
  <c r="G45" i="31"/>
  <c r="H45" i="31"/>
  <c r="I45" i="31"/>
  <c r="J45" i="31"/>
  <c r="K45" i="31"/>
  <c r="L45" i="31"/>
  <c r="M45" i="31"/>
  <c r="N45" i="31"/>
  <c r="O45" i="31"/>
  <c r="P45" i="31"/>
  <c r="Q45" i="31"/>
  <c r="D57" i="31"/>
  <c r="E57" i="31"/>
  <c r="F57" i="31"/>
  <c r="G57" i="31"/>
  <c r="H57" i="31"/>
  <c r="I57" i="31"/>
  <c r="J57" i="31"/>
  <c r="K57" i="31"/>
  <c r="L57" i="31"/>
  <c r="M57" i="31"/>
  <c r="N57" i="31"/>
  <c r="O57" i="31"/>
  <c r="P57" i="31"/>
  <c r="Q57" i="31"/>
  <c r="D35" i="31"/>
  <c r="E35" i="31"/>
  <c r="F35" i="31"/>
  <c r="G35" i="31"/>
  <c r="H35" i="31"/>
  <c r="I35" i="31"/>
  <c r="J35" i="31"/>
  <c r="K35" i="31"/>
  <c r="L35" i="31"/>
  <c r="M35" i="31"/>
  <c r="N35" i="31"/>
  <c r="O35" i="31"/>
  <c r="P35" i="31"/>
  <c r="Q35" i="31"/>
  <c r="D42" i="31"/>
  <c r="E42" i="31"/>
  <c r="F42" i="31"/>
  <c r="G42" i="31"/>
  <c r="H42" i="31"/>
  <c r="I42" i="31"/>
  <c r="J42" i="31"/>
  <c r="K42" i="31"/>
  <c r="L42" i="31"/>
  <c r="M42" i="31"/>
  <c r="N42" i="31"/>
  <c r="O42" i="31"/>
  <c r="P42" i="31"/>
  <c r="Q42" i="31"/>
  <c r="D56" i="31"/>
  <c r="E56" i="31"/>
  <c r="F56" i="31"/>
  <c r="G56" i="31"/>
  <c r="H56" i="31"/>
  <c r="I56" i="31"/>
  <c r="J56" i="31"/>
  <c r="K56" i="31"/>
  <c r="L56" i="31"/>
  <c r="M56" i="31"/>
  <c r="N56" i="31"/>
  <c r="O56" i="31"/>
  <c r="P56" i="31"/>
  <c r="Q56" i="31"/>
  <c r="D8" i="31"/>
  <c r="E8" i="31"/>
  <c r="F8" i="31"/>
  <c r="G8" i="31"/>
  <c r="H8" i="31"/>
  <c r="I8" i="31"/>
  <c r="J8" i="31"/>
  <c r="K8" i="31"/>
  <c r="L8" i="31"/>
  <c r="M8" i="31"/>
  <c r="N8" i="31"/>
  <c r="O8" i="31"/>
  <c r="P8" i="31"/>
  <c r="Q8" i="31"/>
  <c r="D49" i="31"/>
  <c r="E49" i="31"/>
  <c r="F49" i="31"/>
  <c r="G49" i="31"/>
  <c r="H49" i="31"/>
  <c r="I49" i="31"/>
  <c r="J49" i="31"/>
  <c r="K49" i="31"/>
  <c r="L49" i="31"/>
  <c r="M49" i="31"/>
  <c r="N49" i="31"/>
  <c r="O49" i="31"/>
  <c r="P49" i="31"/>
  <c r="Q49" i="31"/>
  <c r="D38" i="31"/>
  <c r="E38" i="31"/>
  <c r="F38" i="31"/>
  <c r="G38" i="31"/>
  <c r="H38" i="31"/>
  <c r="I38" i="31"/>
  <c r="J38" i="31"/>
  <c r="K38" i="31"/>
  <c r="L38" i="31"/>
  <c r="M38" i="31"/>
  <c r="N38" i="31"/>
  <c r="O38" i="31"/>
  <c r="P38" i="31"/>
  <c r="Q38" i="31"/>
  <c r="D9" i="31"/>
  <c r="E9" i="31"/>
  <c r="F9" i="31"/>
  <c r="G9" i="31"/>
  <c r="H9" i="31"/>
  <c r="I9" i="31"/>
  <c r="J9" i="31"/>
  <c r="K9" i="31"/>
  <c r="L9" i="31"/>
  <c r="M9" i="31"/>
  <c r="N9" i="31"/>
  <c r="O9" i="31"/>
  <c r="P9" i="31"/>
  <c r="Q9" i="31"/>
  <c r="D54" i="31"/>
  <c r="E54" i="31"/>
  <c r="F54" i="31"/>
  <c r="G54" i="31"/>
  <c r="H54" i="31"/>
  <c r="I54" i="31"/>
  <c r="J54" i="31"/>
  <c r="K54" i="31"/>
  <c r="L54" i="31"/>
  <c r="M54" i="31"/>
  <c r="N54" i="31"/>
  <c r="O54" i="31"/>
  <c r="P54" i="31"/>
  <c r="Q54" i="31"/>
  <c r="D44" i="31"/>
  <c r="E44" i="31"/>
  <c r="F44" i="31"/>
  <c r="G44" i="31"/>
  <c r="H44" i="31"/>
  <c r="I44" i="31"/>
  <c r="J44" i="31"/>
  <c r="K44" i="31"/>
  <c r="L44" i="31"/>
  <c r="M44" i="31"/>
  <c r="N44" i="31"/>
  <c r="O44" i="31"/>
  <c r="P44" i="31"/>
  <c r="Q44" i="31"/>
  <c r="D7" i="31"/>
  <c r="E7" i="31"/>
  <c r="F7" i="31"/>
  <c r="G7" i="31"/>
  <c r="H7" i="31"/>
  <c r="I7" i="31"/>
  <c r="J7" i="31"/>
  <c r="K7" i="31"/>
  <c r="L7" i="31"/>
  <c r="M7" i="31"/>
  <c r="N7" i="31"/>
  <c r="O7" i="31"/>
  <c r="P7" i="31"/>
  <c r="Q7" i="31"/>
  <c r="D21" i="31"/>
  <c r="E21" i="31"/>
  <c r="F21" i="31"/>
  <c r="G21" i="31"/>
  <c r="H21" i="31"/>
  <c r="I21" i="31"/>
  <c r="J21" i="31"/>
  <c r="K21" i="31"/>
  <c r="L21" i="31"/>
  <c r="M21" i="31"/>
  <c r="N21" i="31"/>
  <c r="O21" i="31"/>
  <c r="P21" i="31"/>
  <c r="Q21" i="31"/>
  <c r="D40" i="31"/>
  <c r="E40" i="31"/>
  <c r="F40" i="31"/>
  <c r="G40" i="31"/>
  <c r="H40" i="31"/>
  <c r="I40" i="31"/>
  <c r="J40" i="31"/>
  <c r="K40" i="31"/>
  <c r="L40" i="31"/>
  <c r="M40" i="31"/>
  <c r="N40" i="31"/>
  <c r="O40" i="31"/>
  <c r="P40" i="31"/>
  <c r="Q40" i="31"/>
  <c r="D55" i="31"/>
  <c r="E55" i="31"/>
  <c r="F55" i="31"/>
  <c r="G55" i="31"/>
  <c r="H55" i="31"/>
  <c r="I55" i="31"/>
  <c r="J55" i="31"/>
  <c r="K55" i="31"/>
  <c r="L55" i="31"/>
  <c r="M55" i="31"/>
  <c r="N55" i="31"/>
  <c r="O55" i="31"/>
  <c r="P55" i="31"/>
  <c r="Q55" i="31"/>
  <c r="D28" i="31"/>
  <c r="E28" i="31"/>
  <c r="F28" i="31"/>
  <c r="G28" i="31"/>
  <c r="H28" i="31"/>
  <c r="I28" i="31"/>
  <c r="J28" i="31"/>
  <c r="K28" i="31"/>
  <c r="L28" i="31"/>
  <c r="M28" i="31"/>
  <c r="N28" i="31"/>
  <c r="O28" i="31"/>
  <c r="P28" i="31"/>
  <c r="Q28" i="31"/>
  <c r="D48" i="31"/>
  <c r="E48" i="31"/>
  <c r="F48" i="31"/>
  <c r="G48" i="31"/>
  <c r="H48" i="31"/>
  <c r="I48" i="31"/>
  <c r="J48" i="31"/>
  <c r="K48" i="31"/>
  <c r="L48" i="31"/>
  <c r="M48" i="31"/>
  <c r="N48" i="31"/>
  <c r="O48" i="31"/>
  <c r="P48" i="31"/>
  <c r="Q48" i="31"/>
  <c r="D5" i="31"/>
  <c r="E5" i="31"/>
  <c r="F5" i="31"/>
  <c r="G5" i="31"/>
  <c r="H5" i="31"/>
  <c r="I5" i="31"/>
  <c r="J5" i="31"/>
  <c r="K5" i="31"/>
  <c r="L5" i="31"/>
  <c r="M5" i="31"/>
  <c r="N5" i="31"/>
  <c r="O5" i="31"/>
  <c r="P5" i="31"/>
  <c r="Q5" i="31"/>
  <c r="D51" i="31"/>
  <c r="E51" i="31"/>
  <c r="F51" i="31"/>
  <c r="G51" i="31"/>
  <c r="H51" i="31"/>
  <c r="I51" i="31"/>
  <c r="J51" i="31"/>
  <c r="K51" i="31"/>
  <c r="L51" i="31"/>
  <c r="M51" i="31"/>
  <c r="N51" i="31"/>
  <c r="O51" i="31"/>
  <c r="P51" i="31"/>
  <c r="Q51" i="31"/>
  <c r="D16" i="31"/>
  <c r="E16" i="31"/>
  <c r="F16" i="31"/>
  <c r="G16" i="31"/>
  <c r="H16" i="31"/>
  <c r="I16" i="31"/>
  <c r="J16" i="31"/>
  <c r="K16" i="31"/>
  <c r="L16" i="31"/>
  <c r="M16" i="31"/>
  <c r="N16" i="31"/>
  <c r="O16" i="31"/>
  <c r="P16" i="31"/>
  <c r="Q16" i="31"/>
  <c r="D4" i="31"/>
  <c r="E4" i="31"/>
  <c r="F4" i="31"/>
  <c r="G4" i="31"/>
  <c r="H4" i="31"/>
  <c r="I4" i="31"/>
  <c r="J4" i="31"/>
  <c r="K4" i="31"/>
  <c r="L4" i="31"/>
  <c r="M4" i="31"/>
  <c r="N4" i="31"/>
  <c r="O4" i="31"/>
  <c r="P4" i="31"/>
  <c r="Q4" i="31"/>
  <c r="D59" i="31"/>
  <c r="E59" i="31"/>
  <c r="F59" i="31"/>
  <c r="G59" i="31"/>
  <c r="H59" i="31"/>
  <c r="I59" i="31"/>
  <c r="J59" i="31"/>
  <c r="K59" i="31"/>
  <c r="L59" i="31"/>
  <c r="M59" i="31"/>
  <c r="N59" i="31"/>
  <c r="O59" i="31"/>
  <c r="P59" i="31"/>
  <c r="Q59" i="31"/>
  <c r="D60" i="31"/>
  <c r="E60" i="31"/>
  <c r="F60" i="31"/>
  <c r="G60" i="31"/>
  <c r="H60" i="31"/>
  <c r="I60" i="31"/>
  <c r="J60" i="31"/>
  <c r="K60" i="31"/>
  <c r="L60" i="31"/>
  <c r="M60" i="31"/>
  <c r="N60" i="31"/>
  <c r="O60" i="31"/>
  <c r="P60" i="31"/>
  <c r="Q60" i="31"/>
  <c r="D10" i="31"/>
  <c r="E10" i="31"/>
  <c r="F10" i="31"/>
  <c r="G10" i="31"/>
  <c r="H10" i="31"/>
  <c r="I10" i="31"/>
  <c r="J10" i="31"/>
  <c r="K10" i="31"/>
  <c r="L10" i="31"/>
  <c r="M10" i="31"/>
  <c r="N10" i="31"/>
  <c r="O10" i="31"/>
  <c r="P10" i="31"/>
  <c r="Q10" i="31"/>
  <c r="D3" i="31"/>
  <c r="E3" i="31"/>
  <c r="F3" i="31"/>
  <c r="G3" i="31"/>
  <c r="H3" i="31"/>
  <c r="I3" i="31"/>
  <c r="J3" i="31"/>
  <c r="K3" i="31"/>
  <c r="L3" i="31"/>
  <c r="M3" i="31"/>
  <c r="N3" i="31"/>
  <c r="O3" i="31"/>
  <c r="P3" i="31"/>
  <c r="Q3" i="31"/>
  <c r="D26" i="31"/>
  <c r="E26" i="31"/>
  <c r="F26" i="31"/>
  <c r="G26" i="31"/>
  <c r="H26" i="31"/>
  <c r="I26" i="31"/>
  <c r="J26" i="31"/>
  <c r="K26" i="31"/>
  <c r="L26" i="31"/>
  <c r="M26" i="31"/>
  <c r="N26" i="31"/>
  <c r="O26" i="31"/>
  <c r="P26" i="31"/>
  <c r="Q26" i="31"/>
  <c r="D11" i="31"/>
  <c r="E11" i="31"/>
  <c r="F11" i="31"/>
  <c r="G11" i="31"/>
  <c r="H11" i="31"/>
  <c r="I11" i="31"/>
  <c r="J11" i="31"/>
  <c r="K11" i="31"/>
  <c r="L11" i="31"/>
  <c r="M11" i="31"/>
  <c r="N11" i="31"/>
  <c r="O11" i="31"/>
  <c r="P11" i="31"/>
  <c r="Q11" i="31"/>
  <c r="D39" i="31"/>
  <c r="E39" i="31"/>
  <c r="F39" i="31"/>
  <c r="G39" i="31"/>
  <c r="H39" i="31"/>
  <c r="I39" i="31"/>
  <c r="J39" i="31"/>
  <c r="K39" i="31"/>
  <c r="L39" i="31"/>
  <c r="M39" i="31"/>
  <c r="N39" i="31"/>
  <c r="O39" i="31"/>
  <c r="P39" i="31"/>
  <c r="Q39" i="31"/>
  <c r="D33" i="31"/>
  <c r="E33" i="31"/>
  <c r="F33" i="31"/>
  <c r="G33" i="31"/>
  <c r="H33" i="31"/>
  <c r="I33" i="31"/>
  <c r="J33" i="31"/>
  <c r="K33" i="31"/>
  <c r="L33" i="31"/>
  <c r="M33" i="31"/>
  <c r="N33" i="31"/>
  <c r="O33" i="31"/>
  <c r="P33" i="31"/>
  <c r="Q33" i="31"/>
  <c r="D25" i="31"/>
  <c r="E25" i="31"/>
  <c r="F25" i="31"/>
  <c r="G25" i="31"/>
  <c r="H25" i="31"/>
  <c r="I25" i="31"/>
  <c r="J25" i="31"/>
  <c r="K25" i="31"/>
  <c r="L25" i="31"/>
  <c r="M25" i="31"/>
  <c r="N25" i="31"/>
  <c r="O25" i="31"/>
  <c r="P25" i="31"/>
  <c r="Q25" i="31"/>
  <c r="D53" i="31"/>
  <c r="E53" i="31"/>
  <c r="F53" i="31"/>
  <c r="G53" i="31"/>
  <c r="H53" i="31"/>
  <c r="I53" i="31"/>
  <c r="J53" i="31"/>
  <c r="K53" i="31"/>
  <c r="L53" i="31"/>
  <c r="M53" i="31"/>
  <c r="N53" i="31"/>
  <c r="O53" i="31"/>
  <c r="P53" i="31"/>
  <c r="Q53" i="31"/>
  <c r="D24" i="31"/>
  <c r="E24" i="31"/>
  <c r="F24" i="31"/>
  <c r="G24" i="31"/>
  <c r="H24" i="31"/>
  <c r="I24" i="31"/>
  <c r="J24" i="31"/>
  <c r="K24" i="31"/>
  <c r="L24" i="31"/>
  <c r="M24" i="31"/>
  <c r="N24" i="31"/>
  <c r="O24" i="31"/>
  <c r="P24" i="31"/>
  <c r="Q24" i="31"/>
  <c r="D52" i="31"/>
  <c r="E52" i="31"/>
  <c r="F52" i="31"/>
  <c r="G52" i="31"/>
  <c r="H52" i="31"/>
  <c r="I52" i="31"/>
  <c r="J52" i="31"/>
  <c r="K52" i="31"/>
  <c r="L52" i="31"/>
  <c r="M52" i="31"/>
  <c r="N52" i="31"/>
  <c r="O52" i="31"/>
  <c r="P52" i="31"/>
  <c r="Q52" i="31"/>
  <c r="D46" i="31"/>
  <c r="E46" i="31"/>
  <c r="F46" i="31"/>
  <c r="G46" i="31"/>
  <c r="H46" i="31"/>
  <c r="I46" i="31"/>
  <c r="J46" i="31"/>
  <c r="K46" i="31"/>
  <c r="L46" i="31"/>
  <c r="M46" i="31"/>
  <c r="N46" i="31"/>
  <c r="O46" i="31"/>
  <c r="P46" i="31"/>
  <c r="Q46" i="31"/>
  <c r="D43" i="31"/>
  <c r="E43" i="31"/>
  <c r="F43" i="31"/>
  <c r="G43" i="31"/>
  <c r="H43" i="31"/>
  <c r="I43" i="31"/>
  <c r="J43" i="31"/>
  <c r="K43" i="31"/>
  <c r="L43" i="31"/>
  <c r="M43" i="31"/>
  <c r="N43" i="31"/>
  <c r="O43" i="31"/>
  <c r="P43" i="31"/>
  <c r="Q43" i="31"/>
  <c r="D47" i="31"/>
  <c r="E47" i="31"/>
  <c r="F47" i="31"/>
  <c r="G47" i="31"/>
  <c r="H47" i="31"/>
  <c r="I47" i="31"/>
  <c r="J47" i="31"/>
  <c r="K47" i="31"/>
  <c r="L47" i="31"/>
  <c r="M47" i="31"/>
  <c r="N47" i="31"/>
  <c r="O47" i="31"/>
  <c r="P47" i="31"/>
  <c r="Q47" i="31"/>
  <c r="D27" i="31"/>
  <c r="E27" i="31"/>
  <c r="F27" i="31"/>
  <c r="G27" i="31"/>
  <c r="H27" i="31"/>
  <c r="I27" i="31"/>
  <c r="J27" i="31"/>
  <c r="K27" i="31"/>
  <c r="L27" i="31"/>
  <c r="M27" i="31"/>
  <c r="N27" i="31"/>
  <c r="O27" i="31"/>
  <c r="P27" i="31"/>
  <c r="Q27" i="31"/>
  <c r="D30" i="31"/>
  <c r="E30" i="31"/>
  <c r="F30" i="31"/>
  <c r="G30" i="31"/>
  <c r="H30" i="31"/>
  <c r="I30" i="31"/>
  <c r="J30" i="31"/>
  <c r="K30" i="31"/>
  <c r="L30" i="31"/>
  <c r="M30" i="31"/>
  <c r="N30" i="31"/>
  <c r="O30" i="31"/>
  <c r="P30" i="31"/>
  <c r="Q30" i="31"/>
  <c r="D58" i="31"/>
  <c r="E58" i="31"/>
  <c r="F58" i="31"/>
  <c r="G58" i="31"/>
  <c r="H58" i="31"/>
  <c r="I58" i="31"/>
  <c r="J58" i="31"/>
  <c r="K58" i="31"/>
  <c r="L58" i="31"/>
  <c r="M58" i="31"/>
  <c r="N58" i="31"/>
  <c r="O58" i="31"/>
  <c r="P58" i="31"/>
  <c r="Q58" i="31"/>
  <c r="D37" i="31"/>
  <c r="E37" i="31"/>
  <c r="F37" i="31"/>
  <c r="G37" i="31"/>
  <c r="H37" i="31"/>
  <c r="I37" i="31"/>
  <c r="J37" i="31"/>
  <c r="K37" i="31"/>
  <c r="L37" i="31"/>
  <c r="M37" i="31"/>
  <c r="N37" i="31"/>
  <c r="O37" i="31"/>
  <c r="P37" i="31"/>
  <c r="Q37" i="31"/>
  <c r="D23" i="31"/>
  <c r="E23" i="31"/>
  <c r="F23" i="31"/>
  <c r="G23" i="31"/>
  <c r="H23" i="31"/>
  <c r="I23" i="31"/>
  <c r="J23" i="31"/>
  <c r="K23" i="31"/>
  <c r="L23" i="31"/>
  <c r="M23" i="31"/>
  <c r="N23" i="31"/>
  <c r="O23" i="31"/>
  <c r="P23" i="31"/>
  <c r="Q23" i="31"/>
  <c r="R24" i="31" l="1"/>
  <c r="R10" i="31"/>
  <c r="R48" i="31"/>
  <c r="R56" i="31"/>
  <c r="R31" i="31"/>
  <c r="R38" i="31"/>
  <c r="R43" i="31"/>
  <c r="R23" i="31"/>
  <c r="R47" i="31"/>
  <c r="R52" i="31"/>
  <c r="R3" i="31"/>
  <c r="R5" i="31"/>
  <c r="R54" i="31"/>
  <c r="R45" i="31"/>
  <c r="R50" i="31"/>
  <c r="R17" i="31"/>
  <c r="R27" i="31"/>
  <c r="R46" i="31"/>
  <c r="R26" i="31"/>
  <c r="R51" i="31"/>
  <c r="R44" i="31"/>
  <c r="R57" i="31"/>
  <c r="R32" i="31"/>
  <c r="R29" i="31"/>
  <c r="R30" i="31"/>
  <c r="R11" i="31"/>
  <c r="R16" i="31"/>
  <c r="R7" i="31"/>
  <c r="R35" i="31"/>
  <c r="R6" i="31"/>
  <c r="R18" i="31"/>
  <c r="R58" i="31"/>
  <c r="R39" i="31"/>
  <c r="R21" i="31"/>
  <c r="R42" i="31"/>
  <c r="R2" i="31"/>
  <c r="R13" i="31"/>
  <c r="R37" i="31"/>
  <c r="R33" i="31"/>
  <c r="R4" i="31"/>
  <c r="R40" i="31"/>
  <c r="R8" i="31"/>
  <c r="R15" i="31"/>
  <c r="R25" i="31"/>
  <c r="R59" i="31"/>
  <c r="R55" i="31"/>
  <c r="R49" i="31"/>
  <c r="R22" i="31"/>
  <c r="R41" i="31"/>
  <c r="R53" i="31"/>
  <c r="R60" i="31"/>
  <c r="R28" i="31"/>
  <c r="R9" i="31"/>
  <c r="R14" i="31"/>
  <c r="R20" i="31"/>
  <c r="R34" i="31"/>
  <c r="R36" i="31"/>
  <c r="C12" i="31" l="1"/>
  <c r="D12" i="31"/>
  <c r="E12" i="31"/>
  <c r="F12" i="31"/>
  <c r="G12" i="31"/>
  <c r="H12" i="31"/>
  <c r="I12" i="31"/>
  <c r="J12" i="31"/>
  <c r="K12" i="31"/>
  <c r="L12" i="31"/>
  <c r="M12" i="31"/>
  <c r="N12" i="31"/>
  <c r="O12" i="31"/>
  <c r="P12" i="31"/>
  <c r="Q12" i="31"/>
  <c r="Y170" i="4"/>
  <c r="R12" i="31" l="1"/>
  <c r="Y261" i="4" l="1"/>
  <c r="X261" i="4"/>
  <c r="B70" i="43" l="1"/>
  <c r="B71" i="43"/>
  <c r="B72" i="43"/>
  <c r="B73" i="43"/>
  <c r="B74" i="43"/>
  <c r="B64" i="43"/>
  <c r="B33" i="43"/>
  <c r="B3" i="43"/>
  <c r="B13" i="43"/>
  <c r="B69" i="43"/>
  <c r="B17" i="43"/>
  <c r="B14" i="43"/>
  <c r="B40" i="43"/>
  <c r="B55" i="43"/>
  <c r="B5" i="43"/>
  <c r="B43" i="43"/>
  <c r="B32" i="43"/>
  <c r="B18" i="43"/>
  <c r="B28" i="43"/>
  <c r="B38" i="43"/>
  <c r="B30" i="43"/>
  <c r="B15" i="43"/>
  <c r="B50" i="43"/>
  <c r="B57" i="43"/>
  <c r="B65" i="43"/>
  <c r="B58" i="43"/>
  <c r="B26" i="43"/>
  <c r="B11" i="43"/>
  <c r="B47" i="43"/>
  <c r="B45" i="43"/>
  <c r="B54" i="43"/>
  <c r="B59" i="43"/>
  <c r="B42" i="43"/>
  <c r="B68" i="43"/>
  <c r="B52" i="43"/>
  <c r="B51" i="43"/>
  <c r="B23" i="43"/>
  <c r="B35" i="43"/>
  <c r="B12" i="43"/>
  <c r="B49" i="43"/>
  <c r="B8" i="43"/>
  <c r="B60" i="43"/>
  <c r="B62" i="43"/>
  <c r="B25" i="43"/>
  <c r="B2" i="43"/>
  <c r="B16" i="43"/>
  <c r="B31" i="43"/>
  <c r="B10" i="43"/>
  <c r="B67" i="43"/>
  <c r="B24" i="43"/>
  <c r="B44" i="43"/>
  <c r="B39" i="43"/>
  <c r="B63" i="43"/>
  <c r="B22" i="43"/>
  <c r="B66" i="43"/>
  <c r="B56" i="43"/>
  <c r="B61" i="43"/>
  <c r="B29" i="43"/>
  <c r="B7" i="43"/>
  <c r="B48" i="43"/>
  <c r="B34" i="43"/>
  <c r="B36" i="43"/>
  <c r="B37" i="43"/>
  <c r="B46" i="43"/>
  <c r="B27" i="43"/>
  <c r="B9" i="43"/>
  <c r="B4" i="43"/>
  <c r="B21" i="43"/>
  <c r="B41" i="43"/>
  <c r="B53" i="43"/>
  <c r="B19" i="43"/>
  <c r="T46" i="4"/>
  <c r="R46" i="4"/>
  <c r="P46" i="4"/>
  <c r="O46" i="4"/>
  <c r="N46" i="4"/>
  <c r="G46" i="4"/>
  <c r="I46" i="4" s="1"/>
  <c r="T38" i="20" s="1"/>
  <c r="G40" i="4"/>
  <c r="I40" i="4" s="1"/>
  <c r="T28" i="20" s="1"/>
  <c r="G49" i="4"/>
  <c r="I49" i="4" s="1"/>
  <c r="T24" i="20" s="1"/>
  <c r="G5" i="4"/>
  <c r="I5" i="4" s="1"/>
  <c r="T56" i="20" s="1"/>
  <c r="G6" i="4"/>
  <c r="I6" i="4" s="1"/>
  <c r="T9" i="20" s="1"/>
  <c r="G39" i="4"/>
  <c r="I39" i="4" s="1"/>
  <c r="T2" i="20" s="1"/>
  <c r="G32" i="4"/>
  <c r="I32" i="4" s="1"/>
  <c r="T34" i="20" s="1"/>
  <c r="G45" i="4"/>
  <c r="I45" i="4" s="1"/>
  <c r="T23" i="20" s="1"/>
  <c r="G52" i="4"/>
  <c r="I52" i="4" s="1"/>
  <c r="T31" i="20" s="1"/>
  <c r="G15" i="4"/>
  <c r="I15" i="4" s="1"/>
  <c r="T45" i="20" s="1"/>
  <c r="G20" i="4"/>
  <c r="I20" i="4" s="1"/>
  <c r="T26" i="20" s="1"/>
  <c r="G54" i="4"/>
  <c r="I54" i="4" s="1"/>
  <c r="T48" i="20" s="1"/>
  <c r="G16" i="4"/>
  <c r="I16" i="4" s="1"/>
  <c r="T14" i="20" s="1"/>
  <c r="G24" i="4"/>
  <c r="I24" i="4" s="1"/>
  <c r="T13" i="20" s="1"/>
  <c r="G30" i="4"/>
  <c r="I30" i="4" s="1"/>
  <c r="T6" i="20" s="1"/>
  <c r="G263" i="4"/>
  <c r="I263" i="4" s="1"/>
  <c r="T41" i="20" s="1"/>
  <c r="G35" i="4"/>
  <c r="I35" i="4" s="1"/>
  <c r="T19" i="20" s="1"/>
  <c r="G25" i="4"/>
  <c r="I25" i="4" s="1"/>
  <c r="T58" i="20" s="1"/>
  <c r="G2" i="4"/>
  <c r="I2" i="4" s="1"/>
  <c r="T46" i="20" s="1"/>
  <c r="S2" i="4" l="1"/>
  <c r="Q2" i="4"/>
  <c r="K2" i="4"/>
  <c r="C46" i="20" s="1"/>
  <c r="R46" i="20" s="1"/>
  <c r="S25" i="4"/>
  <c r="Q25" i="4"/>
  <c r="K25" i="4"/>
  <c r="S35" i="4"/>
  <c r="Q35" i="4"/>
  <c r="K35" i="4"/>
  <c r="C19" i="20" s="1"/>
  <c r="R19" i="20" s="1"/>
  <c r="S263" i="4"/>
  <c r="Q263" i="4"/>
  <c r="K263" i="4"/>
  <c r="C41" i="20" s="1"/>
  <c r="R41" i="20" s="1"/>
  <c r="S30" i="4"/>
  <c r="Q30" i="4"/>
  <c r="K30" i="4"/>
  <c r="C6" i="20" s="1"/>
  <c r="R6" i="20" s="1"/>
  <c r="S24" i="4"/>
  <c r="Q24" i="4"/>
  <c r="K24" i="4"/>
  <c r="S16" i="4"/>
  <c r="Q16" i="4"/>
  <c r="K16" i="4"/>
  <c r="S54" i="4"/>
  <c r="Q54" i="4"/>
  <c r="K54" i="4"/>
  <c r="C48" i="20" s="1"/>
  <c r="R48" i="20" s="1"/>
  <c r="S20" i="4"/>
  <c r="Q20" i="4"/>
  <c r="K20" i="4"/>
  <c r="C26" i="20" s="1"/>
  <c r="R26" i="20" s="1"/>
  <c r="S15" i="4"/>
  <c r="Q15" i="4"/>
  <c r="K15" i="4"/>
  <c r="S52" i="4"/>
  <c r="Q52" i="4"/>
  <c r="K52" i="4"/>
  <c r="C31" i="20" s="1"/>
  <c r="R31" i="20" s="1"/>
  <c r="S45" i="4"/>
  <c r="K45" i="4"/>
  <c r="C23" i="20" s="1"/>
  <c r="R23" i="20" s="1"/>
  <c r="Q45" i="4"/>
  <c r="S32" i="4"/>
  <c r="Q32" i="4"/>
  <c r="K32" i="4"/>
  <c r="C34" i="20" s="1"/>
  <c r="R34" i="20" s="1"/>
  <c r="S39" i="4"/>
  <c r="Q39" i="4"/>
  <c r="K39" i="4"/>
  <c r="S6" i="4"/>
  <c r="Q6" i="4"/>
  <c r="K6" i="4"/>
  <c r="Y20" i="4"/>
  <c r="Z20" i="4"/>
  <c r="Y30" i="4"/>
  <c r="Z30" i="4"/>
  <c r="Y40" i="4"/>
  <c r="Z40" i="4"/>
  <c r="Y49" i="4"/>
  <c r="Z49" i="4"/>
  <c r="Y45" i="4"/>
  <c r="Z45" i="4"/>
  <c r="Y2" i="4"/>
  <c r="Z2" i="4"/>
  <c r="Y52" i="4"/>
  <c r="Z52" i="4"/>
  <c r="Y32" i="4"/>
  <c r="Z32" i="4"/>
  <c r="Y6" i="4"/>
  <c r="Z6" i="4"/>
  <c r="Y5" i="4"/>
  <c r="Z5" i="4"/>
  <c r="Y39" i="4"/>
  <c r="Z39" i="4"/>
  <c r="Y263" i="4"/>
  <c r="Z263" i="4"/>
  <c r="Y24" i="4"/>
  <c r="Z24" i="4"/>
  <c r="Y35" i="4"/>
  <c r="Z35" i="4"/>
  <c r="Y16" i="4"/>
  <c r="Z16" i="4"/>
  <c r="Y25" i="4"/>
  <c r="Z25" i="4"/>
  <c r="Y15" i="4"/>
  <c r="Z15" i="4"/>
  <c r="Y54" i="4"/>
  <c r="Z54" i="4"/>
  <c r="Y43" i="4"/>
  <c r="Z43" i="4"/>
  <c r="X41" i="4"/>
  <c r="Y41" i="4"/>
  <c r="Z41" i="4"/>
  <c r="X3" i="4"/>
  <c r="Y3" i="4"/>
  <c r="Z3" i="4"/>
  <c r="Y28" i="4"/>
  <c r="Z28" i="4"/>
  <c r="X29" i="4"/>
  <c r="Y29" i="4"/>
  <c r="Z29" i="4"/>
  <c r="X18" i="4"/>
  <c r="Y18" i="4"/>
  <c r="Z18" i="4"/>
  <c r="X22" i="4"/>
  <c r="Y22" i="4"/>
  <c r="Z22" i="4"/>
  <c r="Y27" i="4"/>
  <c r="Z27" i="4"/>
  <c r="Y11" i="4"/>
  <c r="Z11" i="4"/>
  <c r="X9" i="4"/>
  <c r="Y9" i="4"/>
  <c r="Z9" i="4"/>
  <c r="Y47" i="4"/>
  <c r="Z47" i="4"/>
  <c r="Y13" i="4"/>
  <c r="Z13" i="4"/>
  <c r="X42" i="4"/>
  <c r="Y42" i="4"/>
  <c r="Y8" i="4"/>
  <c r="Y4" i="4"/>
  <c r="Y31" i="4"/>
  <c r="Y12" i="4"/>
  <c r="Y48" i="4"/>
  <c r="Y36" i="4"/>
  <c r="Y34" i="4"/>
  <c r="X17" i="4"/>
  <c r="Y17" i="4"/>
  <c r="X51" i="4"/>
  <c r="Y51" i="4"/>
  <c r="X55" i="4"/>
  <c r="Y55" i="4"/>
  <c r="Y21" i="4"/>
  <c r="Y37" i="4"/>
  <c r="X38" i="4"/>
  <c r="Y38" i="4"/>
  <c r="Y53" i="4"/>
  <c r="Y33" i="4"/>
  <c r="X26" i="4"/>
  <c r="Y26" i="4"/>
  <c r="Y10" i="4"/>
  <c r="Y23" i="4"/>
  <c r="X19" i="4"/>
  <c r="Y19" i="4"/>
  <c r="Y44" i="4"/>
  <c r="X7" i="4"/>
  <c r="Y7" i="4"/>
  <c r="X14" i="4"/>
  <c r="Y14" i="4"/>
  <c r="Y95" i="4"/>
  <c r="X94" i="4"/>
  <c r="Y94" i="4"/>
  <c r="Y75" i="4"/>
  <c r="X59" i="4"/>
  <c r="Y59" i="4"/>
  <c r="Y61" i="4"/>
  <c r="Y102" i="4"/>
  <c r="Y78" i="4"/>
  <c r="Y100" i="4"/>
  <c r="Y98" i="4"/>
  <c r="Y79" i="4"/>
  <c r="Y58" i="4"/>
  <c r="Y96" i="4"/>
  <c r="Y107" i="4"/>
  <c r="Y105" i="4"/>
  <c r="Y101" i="4"/>
  <c r="Y68" i="4"/>
  <c r="Y87" i="4"/>
  <c r="Y67" i="4"/>
  <c r="Y89" i="4"/>
  <c r="Y83" i="4"/>
  <c r="Y81" i="4"/>
  <c r="Y69" i="4"/>
  <c r="Y73" i="4"/>
  <c r="Y63" i="4"/>
  <c r="Y103" i="4"/>
  <c r="Y62" i="4"/>
  <c r="Y109" i="4"/>
  <c r="Y93" i="4"/>
  <c r="Y50" i="4"/>
  <c r="Y82" i="4"/>
  <c r="Y70" i="4"/>
  <c r="Y77" i="4"/>
  <c r="Y60" i="4"/>
  <c r="Y80" i="4"/>
  <c r="Y97" i="4"/>
  <c r="Y85" i="4"/>
  <c r="Y92" i="4"/>
  <c r="Y72" i="4"/>
  <c r="Y66" i="4"/>
  <c r="Y88" i="4"/>
  <c r="Y86" i="4"/>
  <c r="Y76" i="4"/>
  <c r="Y57" i="4"/>
  <c r="Y84" i="4"/>
  <c r="Y90" i="4"/>
  <c r="Y275" i="4"/>
  <c r="X91" i="4"/>
  <c r="Y91" i="4"/>
  <c r="Y56" i="4"/>
  <c r="Y64" i="4"/>
  <c r="Y108" i="4"/>
  <c r="Y99" i="4"/>
  <c r="Y71" i="4"/>
  <c r="Y74" i="4"/>
  <c r="Y106" i="4"/>
  <c r="Y148" i="4"/>
  <c r="Y131" i="4"/>
  <c r="Y184" i="4"/>
  <c r="Y149" i="4"/>
  <c r="Y202" i="4"/>
  <c r="Y201" i="4"/>
  <c r="Y142" i="4"/>
  <c r="Y195" i="4"/>
  <c r="Y141" i="4"/>
  <c r="X194" i="4"/>
  <c r="Y194" i="4"/>
  <c r="Y137" i="4"/>
  <c r="Y190" i="4"/>
  <c r="Y189" i="4"/>
  <c r="Y136" i="4"/>
  <c r="Y197" i="4"/>
  <c r="Y144" i="4"/>
  <c r="Y181" i="4"/>
  <c r="Y128" i="4"/>
  <c r="Y206" i="4"/>
  <c r="Y153" i="4"/>
  <c r="Y119" i="4"/>
  <c r="Y196" i="4"/>
  <c r="Y143" i="4"/>
  <c r="Y180" i="4"/>
  <c r="Y127" i="4"/>
  <c r="Y216" i="4"/>
  <c r="Y163" i="4"/>
  <c r="Y215" i="4"/>
  <c r="Y162" i="4"/>
  <c r="Y204" i="4"/>
  <c r="Y151" i="4"/>
  <c r="Y210" i="4"/>
  <c r="Y157" i="4"/>
  <c r="Y168" i="4"/>
  <c r="Y115" i="4"/>
  <c r="Y177" i="4"/>
  <c r="Y174" i="4"/>
  <c r="Y122" i="4"/>
  <c r="Y186" i="4"/>
  <c r="Y133" i="4"/>
  <c r="X188" i="4"/>
  <c r="Y188" i="4"/>
  <c r="Y135" i="4"/>
  <c r="Y327" i="4"/>
  <c r="Y314" i="4"/>
  <c r="X193" i="4"/>
  <c r="Y193" i="4"/>
  <c r="Y140" i="4"/>
  <c r="Y179" i="4"/>
  <c r="Y126" i="4"/>
  <c r="Y208" i="4"/>
  <c r="Y155" i="4"/>
  <c r="Y182" i="4"/>
  <c r="Y129" i="4"/>
  <c r="Y183" i="4"/>
  <c r="Y130" i="4"/>
  <c r="X187" i="4"/>
  <c r="Y187" i="4"/>
  <c r="Y134" i="4"/>
  <c r="Y192" i="4"/>
  <c r="X139" i="4"/>
  <c r="Y139" i="4"/>
  <c r="Y191" i="4"/>
  <c r="Y138" i="4"/>
  <c r="Y132" i="4"/>
  <c r="Y185" i="4"/>
  <c r="Y164" i="4"/>
  <c r="Y110" i="4"/>
  <c r="Y200" i="4"/>
  <c r="Y147" i="4"/>
  <c r="Y209" i="4"/>
  <c r="Y156" i="4"/>
  <c r="Y172" i="4"/>
  <c r="Y120" i="4"/>
  <c r="X165" i="4"/>
  <c r="Y165" i="4"/>
  <c r="Y111" i="4"/>
  <c r="Y173" i="4"/>
  <c r="Y121" i="4"/>
  <c r="Y169" i="4"/>
  <c r="Y116" i="4"/>
  <c r="Y167" i="4"/>
  <c r="Y114" i="4"/>
  <c r="Y112" i="4"/>
  <c r="Y175" i="4"/>
  <c r="Y123" i="4"/>
  <c r="Y178" i="4"/>
  <c r="Y125" i="4"/>
  <c r="Y166" i="4"/>
  <c r="Y113" i="4"/>
  <c r="Y198" i="4"/>
  <c r="Y145" i="4"/>
  <c r="Y205" i="4"/>
  <c r="Y152" i="4"/>
  <c r="Y214" i="4"/>
  <c r="Y161" i="4"/>
  <c r="Y213" i="4"/>
  <c r="Y160" i="4"/>
  <c r="Y176" i="4"/>
  <c r="Y124" i="4"/>
  <c r="Y212" i="4"/>
  <c r="Y159" i="4"/>
  <c r="Y199" i="4"/>
  <c r="Y146" i="4"/>
  <c r="Y203" i="4"/>
  <c r="Y150" i="4"/>
  <c r="Y207" i="4"/>
  <c r="Y154" i="4"/>
  <c r="Y104" i="4"/>
  <c r="Y65" i="4"/>
  <c r="Y171" i="4"/>
  <c r="Y118" i="4"/>
  <c r="Y238" i="4"/>
  <c r="Y247" i="4"/>
  <c r="Y248" i="4"/>
  <c r="Y233" i="4"/>
  <c r="Y231" i="4"/>
  <c r="Y235" i="4"/>
  <c r="Y239" i="4"/>
  <c r="Y245" i="4"/>
  <c r="Y234" i="4"/>
  <c r="Y241" i="4"/>
  <c r="Y243" i="4"/>
  <c r="Y236" i="4"/>
  <c r="Y244" i="4"/>
  <c r="Y359" i="4"/>
  <c r="Y237" i="4"/>
  <c r="Y242" i="4"/>
  <c r="Y249" i="4"/>
  <c r="Y232" i="4"/>
  <c r="Y240" i="4"/>
  <c r="Y246" i="4"/>
  <c r="Y252" i="4"/>
  <c r="Y260" i="4"/>
  <c r="Y266" i="4"/>
  <c r="Y254" i="4"/>
  <c r="Y262" i="4"/>
  <c r="Y267" i="4"/>
  <c r="Y265" i="4"/>
  <c r="Y257" i="4"/>
  <c r="Y264" i="4"/>
  <c r="Y258" i="4"/>
  <c r="Y259" i="4"/>
  <c r="Y251" i="4"/>
  <c r="Y255" i="4"/>
  <c r="Y268" i="4"/>
  <c r="Y253" i="4"/>
  <c r="Y229" i="4"/>
  <c r="Y225" i="4"/>
  <c r="Y250" i="4"/>
  <c r="Y256" i="4"/>
  <c r="Y230" i="4"/>
  <c r="Y217" i="4"/>
  <c r="Y220" i="4"/>
  <c r="Y226" i="4"/>
  <c r="Y228" i="4"/>
  <c r="Y222" i="4"/>
  <c r="Y223" i="4"/>
  <c r="Y221" i="4"/>
  <c r="Y219" i="4"/>
  <c r="Y227" i="4"/>
  <c r="Y308" i="4"/>
  <c r="Y218" i="4"/>
  <c r="Y296" i="4"/>
  <c r="Y289" i="4"/>
  <c r="Y298" i="4"/>
  <c r="Y299" i="4"/>
  <c r="Y284" i="4"/>
  <c r="Y282" i="4"/>
  <c r="Y286" i="4"/>
  <c r="Y290" i="4"/>
  <c r="Y285" i="4"/>
  <c r="Y292" i="4"/>
  <c r="Y294" i="4"/>
  <c r="Y287" i="4"/>
  <c r="Y295" i="4"/>
  <c r="Y375" i="4"/>
  <c r="Y288" i="4"/>
  <c r="Y293" i="4"/>
  <c r="Y300" i="4"/>
  <c r="Y283" i="4"/>
  <c r="Y291" i="4"/>
  <c r="Y297" i="4"/>
  <c r="Y280" i="4"/>
  <c r="Y270" i="4"/>
  <c r="Y311" i="4"/>
  <c r="Y273" i="4"/>
  <c r="Y117" i="4"/>
  <c r="Y158" i="4"/>
  <c r="Y318" i="4"/>
  <c r="Y313" i="4"/>
  <c r="Y309" i="4"/>
  <c r="Y315" i="4"/>
  <c r="Y269" i="4"/>
  <c r="Y303" i="4"/>
  <c r="Y312" i="4"/>
  <c r="Y316" i="4"/>
  <c r="Y305" i="4"/>
  <c r="Y310" i="4"/>
  <c r="Y302" i="4"/>
  <c r="Y306" i="4"/>
  <c r="Y304" i="4"/>
  <c r="Y276" i="4"/>
  <c r="Y301" i="4"/>
  <c r="Y307" i="4"/>
  <c r="Y278" i="4"/>
  <c r="Y317" i="4"/>
  <c r="Y271" i="4"/>
  <c r="Y281" i="4"/>
  <c r="Y274" i="4"/>
  <c r="Y272" i="4"/>
  <c r="Y277" i="4"/>
  <c r="Y279" i="4"/>
  <c r="Y319" i="4"/>
  <c r="Y320" i="4"/>
  <c r="Y321" i="4"/>
  <c r="Y322" i="4"/>
  <c r="Y323" i="4"/>
  <c r="Y324" i="4"/>
  <c r="Y325" i="4"/>
  <c r="Y326" i="4"/>
  <c r="Y328" i="4"/>
  <c r="Y329" i="4"/>
  <c r="Y330" i="4"/>
  <c r="Y331" i="4"/>
  <c r="Y332" i="4"/>
  <c r="Y333" i="4"/>
  <c r="Y334" i="4"/>
  <c r="Y335" i="4"/>
  <c r="Y336" i="4"/>
  <c r="Y337" i="4"/>
  <c r="Y338" i="4"/>
  <c r="Y339" i="4"/>
  <c r="Y340" i="4"/>
  <c r="Y341" i="4"/>
  <c r="Y342" i="4"/>
  <c r="Y343" i="4"/>
  <c r="Y344" i="4"/>
  <c r="Y345" i="4"/>
  <c r="Y346" i="4"/>
  <c r="Y347" i="4"/>
  <c r="Y348" i="4"/>
  <c r="Y349" i="4"/>
  <c r="Y350" i="4"/>
  <c r="Y351" i="4"/>
  <c r="Y352" i="4"/>
  <c r="Y353" i="4"/>
  <c r="Y354" i="4"/>
  <c r="Y355" i="4"/>
  <c r="Y356" i="4"/>
  <c r="Y357" i="4"/>
  <c r="Y358" i="4"/>
  <c r="Y412" i="4"/>
  <c r="Y360" i="4"/>
  <c r="Y361" i="4"/>
  <c r="Y362" i="4"/>
  <c r="Y363" i="4"/>
  <c r="Y364" i="4"/>
  <c r="Y365" i="4"/>
  <c r="Y366" i="4"/>
  <c r="Y367" i="4"/>
  <c r="Y368" i="4"/>
  <c r="Y369" i="4"/>
  <c r="Y370" i="4"/>
  <c r="Y371" i="4"/>
  <c r="Y372" i="4"/>
  <c r="Y373" i="4"/>
  <c r="Y374" i="4"/>
  <c r="Y428" i="4"/>
  <c r="Y376" i="4"/>
  <c r="Y377" i="4"/>
  <c r="Y378" i="4"/>
  <c r="Y379" i="4"/>
  <c r="Y380" i="4"/>
  <c r="Y381" i="4"/>
  <c r="Y382" i="4"/>
  <c r="Y383" i="4"/>
  <c r="Y384" i="4"/>
  <c r="Y385" i="4"/>
  <c r="Y386" i="4"/>
  <c r="Y387" i="4"/>
  <c r="Y388" i="4"/>
  <c r="Y389" i="4"/>
  <c r="Y390" i="4"/>
  <c r="Y391" i="4"/>
  <c r="Y392" i="4"/>
  <c r="Y393" i="4"/>
  <c r="Y394" i="4"/>
  <c r="Y395" i="4"/>
  <c r="Y396" i="4"/>
  <c r="Y397" i="4"/>
  <c r="Y398" i="4"/>
  <c r="Y399" i="4"/>
  <c r="Y400" i="4"/>
  <c r="Y401" i="4"/>
  <c r="Y402" i="4"/>
  <c r="Y403" i="4"/>
  <c r="Y404" i="4"/>
  <c r="Y405" i="4"/>
  <c r="Y406" i="4"/>
  <c r="Y407" i="4"/>
  <c r="Y408" i="4"/>
  <c r="Y409" i="4"/>
  <c r="Y410" i="4"/>
  <c r="Y411" i="4"/>
  <c r="Y211" i="4"/>
  <c r="Y413" i="4"/>
  <c r="Y414" i="4"/>
  <c r="Y415" i="4"/>
  <c r="Y416" i="4"/>
  <c r="Y417" i="4"/>
  <c r="Y418" i="4"/>
  <c r="Y419" i="4"/>
  <c r="Y420" i="4"/>
  <c r="Y421" i="4"/>
  <c r="Y422" i="4"/>
  <c r="Y423" i="4"/>
  <c r="Y424" i="4"/>
  <c r="Y425" i="4"/>
  <c r="Y426" i="4"/>
  <c r="Y427" i="4"/>
  <c r="Y447" i="4"/>
  <c r="Y429" i="4"/>
  <c r="Y430" i="4"/>
  <c r="Y431" i="4"/>
  <c r="Y432" i="4"/>
  <c r="Y433" i="4"/>
  <c r="Y434" i="4"/>
  <c r="Y435" i="4"/>
  <c r="Y436" i="4"/>
  <c r="Y437" i="4"/>
  <c r="Y438" i="4"/>
  <c r="Y439" i="4"/>
  <c r="Y440" i="4"/>
  <c r="Y441" i="4"/>
  <c r="Y442" i="4"/>
  <c r="Y443" i="4"/>
  <c r="Y444" i="4"/>
  <c r="Y445" i="4"/>
  <c r="Y446" i="4"/>
  <c r="Y224" i="4"/>
  <c r="Y448" i="4"/>
  <c r="Y449" i="4"/>
  <c r="Y450" i="4"/>
  <c r="Y466" i="4"/>
  <c r="Y467" i="4"/>
  <c r="Y468" i="4"/>
  <c r="Y469" i="4"/>
  <c r="Y470" i="4"/>
  <c r="Y471" i="4"/>
  <c r="Y472" i="4"/>
  <c r="Y473" i="4"/>
  <c r="Y474" i="4"/>
  <c r="Y475" i="4"/>
  <c r="Y476" i="4"/>
  <c r="Y477" i="4"/>
  <c r="Y478" i="4"/>
  <c r="Y479" i="4"/>
  <c r="Y480" i="4"/>
  <c r="Y481" i="4"/>
  <c r="Y482" i="4"/>
  <c r="Y483" i="4"/>
  <c r="Y484" i="4"/>
  <c r="Y485" i="4"/>
  <c r="Y486" i="4"/>
  <c r="Y487" i="4"/>
  <c r="Y488" i="4"/>
  <c r="Y489" i="4"/>
  <c r="Y490" i="4"/>
  <c r="Y491" i="4"/>
  <c r="Y492" i="4"/>
  <c r="Y493" i="4"/>
  <c r="Y494" i="4"/>
  <c r="Y495" i="4"/>
  <c r="Y496" i="4"/>
  <c r="Y497" i="4"/>
  <c r="Y498" i="4"/>
  <c r="Y499" i="4"/>
  <c r="Y500" i="4"/>
  <c r="Y501" i="4"/>
  <c r="Y502" i="4"/>
  <c r="Y503" i="4"/>
  <c r="Y504" i="4"/>
  <c r="Y505" i="4"/>
  <c r="Y506" i="4"/>
  <c r="Y507" i="4"/>
  <c r="Y508" i="4"/>
  <c r="Y509" i="4"/>
  <c r="Y510" i="4"/>
  <c r="Y511" i="4"/>
  <c r="Y512" i="4"/>
  <c r="Y513" i="4"/>
  <c r="Y514" i="4"/>
  <c r="Y515" i="4"/>
  <c r="Y516" i="4"/>
  <c r="Y517" i="4"/>
  <c r="Y518" i="4"/>
  <c r="Y519" i="4"/>
  <c r="Y520" i="4"/>
  <c r="Y521" i="4"/>
  <c r="Y522" i="4"/>
  <c r="Y523" i="4"/>
  <c r="Y524" i="4"/>
  <c r="Y525" i="4"/>
  <c r="Y526" i="4"/>
  <c r="Y527" i="4"/>
  <c r="Y528" i="4"/>
  <c r="Y529" i="4"/>
  <c r="Y530" i="4"/>
  <c r="Y531" i="4"/>
  <c r="Y532" i="4"/>
  <c r="Y533" i="4"/>
  <c r="Y534" i="4"/>
  <c r="Y535" i="4"/>
  <c r="Y536" i="4"/>
  <c r="Y537" i="4"/>
  <c r="Y538" i="4"/>
  <c r="Y539" i="4"/>
  <c r="Y540" i="4"/>
  <c r="Y541" i="4"/>
  <c r="Y542" i="4"/>
  <c r="Y543" i="4"/>
  <c r="Y544" i="4"/>
  <c r="Y545" i="4"/>
  <c r="Y546" i="4"/>
  <c r="Y547" i="4"/>
  <c r="Y548" i="4"/>
  <c r="Y549" i="4"/>
  <c r="Y550" i="4"/>
  <c r="Y551" i="4"/>
  <c r="Y552" i="4"/>
  <c r="Y553" i="4"/>
  <c r="Y554" i="4"/>
  <c r="Y555" i="4"/>
  <c r="Y556" i="4"/>
  <c r="Y557" i="4"/>
  <c r="Y558" i="4"/>
  <c r="Y559" i="4"/>
  <c r="Y560" i="4"/>
  <c r="Y561" i="4"/>
  <c r="Y562" i="4"/>
  <c r="Y563" i="4"/>
  <c r="Y564" i="4"/>
  <c r="Y565" i="4"/>
  <c r="Y566" i="4"/>
  <c r="Y567" i="4"/>
  <c r="Y568" i="4"/>
  <c r="Y569" i="4"/>
  <c r="Y570" i="4"/>
  <c r="Y571" i="4"/>
  <c r="Y572" i="4"/>
  <c r="Y573" i="4"/>
  <c r="Y574" i="4"/>
  <c r="Y575" i="4"/>
  <c r="Y576" i="4"/>
  <c r="Y577" i="4"/>
  <c r="Y578" i="4"/>
  <c r="Y579" i="4"/>
  <c r="Y580" i="4"/>
  <c r="Y581" i="4"/>
  <c r="Y582" i="4"/>
  <c r="Y583" i="4"/>
  <c r="Y584" i="4"/>
  <c r="Y585" i="4"/>
  <c r="Y586" i="4"/>
  <c r="Y587" i="4"/>
  <c r="Y588" i="4"/>
  <c r="Y589" i="4"/>
  <c r="Y590" i="4"/>
  <c r="Y591" i="4"/>
  <c r="C14" i="20" l="1"/>
  <c r="R14" i="20" s="1"/>
  <c r="C45" i="20"/>
  <c r="R45" i="20" s="1"/>
  <c r="C58" i="20"/>
  <c r="R58" i="20" s="1"/>
  <c r="C9" i="20"/>
  <c r="R9" i="20" s="1"/>
  <c r="C13" i="20"/>
  <c r="R13" i="20" s="1"/>
  <c r="C2" i="20"/>
  <c r="U45" i="4"/>
  <c r="C8" i="40" s="1"/>
  <c r="U263" i="4"/>
  <c r="C18" i="8" s="1"/>
  <c r="U30" i="4"/>
  <c r="C9" i="8" s="1"/>
  <c r="U54" i="4"/>
  <c r="C20" i="40" s="1"/>
  <c r="U52" i="4"/>
  <c r="C15" i="40" s="1"/>
  <c r="U39" i="4"/>
  <c r="C2" i="40" s="1"/>
  <c r="X48" i="4"/>
  <c r="X170" i="4"/>
  <c r="X119" i="4"/>
  <c r="X412" i="4"/>
  <c r="X67" i="4"/>
  <c r="X54" i="4"/>
  <c r="X263" i="4"/>
  <c r="X39" i="4"/>
  <c r="X157" i="4"/>
  <c r="X83" i="4"/>
  <c r="X20" i="4"/>
  <c r="X180" i="4"/>
  <c r="X79" i="4"/>
  <c r="X30" i="4"/>
  <c r="X380" i="4"/>
  <c r="X374" i="4"/>
  <c r="X320" i="4"/>
  <c r="X305" i="4"/>
  <c r="X295" i="4"/>
  <c r="X586" i="4"/>
  <c r="X567" i="4"/>
  <c r="X469" i="4"/>
  <c r="X432" i="4"/>
  <c r="X424" i="4"/>
  <c r="X377" i="4"/>
  <c r="X325" i="4"/>
  <c r="X283" i="4"/>
  <c r="X292" i="4"/>
  <c r="X176" i="4"/>
  <c r="X582" i="4"/>
  <c r="X533" i="4"/>
  <c r="X517" i="4"/>
  <c r="X398" i="4"/>
  <c r="X288" i="4"/>
  <c r="X294" i="4"/>
  <c r="X538" i="4"/>
  <c r="X483" i="4"/>
  <c r="X395" i="4"/>
  <c r="X527" i="4"/>
  <c r="X496" i="4"/>
  <c r="X416" i="4"/>
  <c r="X384" i="4"/>
  <c r="X117" i="4"/>
  <c r="X286" i="4"/>
  <c r="X422" i="4"/>
  <c r="X330" i="4"/>
  <c r="X171" i="4"/>
  <c r="X125" i="4"/>
  <c r="X560" i="4"/>
  <c r="X521" i="4"/>
  <c r="X228" i="4"/>
  <c r="X254" i="4"/>
  <c r="X565" i="4"/>
  <c r="X534" i="4"/>
  <c r="X526" i="4"/>
  <c r="X475" i="4"/>
  <c r="X445" i="4"/>
  <c r="X360" i="4"/>
  <c r="X399" i="4"/>
  <c r="X357" i="4"/>
  <c r="X484" i="4"/>
  <c r="X354" i="4"/>
  <c r="X6" i="4"/>
  <c r="X49" i="4"/>
  <c r="X35" i="4"/>
  <c r="X113" i="4"/>
  <c r="X52" i="4"/>
  <c r="X2" i="4"/>
  <c r="X503" i="4"/>
  <c r="X530" i="4"/>
  <c r="X256" i="4"/>
  <c r="X233" i="4"/>
  <c r="X278" i="4"/>
  <c r="X244" i="4"/>
  <c r="X439" i="4"/>
  <c r="X396" i="4"/>
  <c r="X239" i="4"/>
  <c r="X366" i="4"/>
  <c r="X322" i="4"/>
  <c r="X591" i="4"/>
  <c r="X375" i="4"/>
  <c r="X267" i="4"/>
  <c r="X215" i="4"/>
  <c r="X259" i="4"/>
  <c r="X264" i="4"/>
  <c r="X249" i="4"/>
  <c r="X27" i="4"/>
  <c r="X312" i="4"/>
  <c r="X315" i="4"/>
  <c r="X131" i="4"/>
  <c r="X522" i="4"/>
  <c r="X419" i="4"/>
  <c r="X132" i="4"/>
  <c r="X151" i="4"/>
  <c r="X204" i="4"/>
  <c r="X8" i="4"/>
  <c r="X435" i="4"/>
  <c r="X434" i="4"/>
  <c r="X406" i="4"/>
  <c r="X223" i="4"/>
  <c r="X473" i="4"/>
  <c r="X379" i="4"/>
  <c r="X110" i="4"/>
  <c r="X385" i="4"/>
  <c r="X382" i="4"/>
  <c r="X195" i="4"/>
  <c r="X351" i="4"/>
  <c r="X225" i="4"/>
  <c r="X499" i="4"/>
  <c r="X442" i="4"/>
  <c r="X321" i="4"/>
  <c r="X319" i="4"/>
  <c r="X310" i="4"/>
  <c r="X205" i="4"/>
  <c r="X156" i="4"/>
  <c r="X147" i="4"/>
  <c r="X140" i="4"/>
  <c r="X143" i="4"/>
  <c r="X523" i="4"/>
  <c r="X501" i="4"/>
  <c r="X114" i="4"/>
  <c r="X208" i="4"/>
  <c r="X580" i="4"/>
  <c r="X346" i="4"/>
  <c r="X149" i="4"/>
  <c r="X184" i="4"/>
  <c r="X60" i="4"/>
  <c r="X107" i="4"/>
  <c r="X289" i="4"/>
  <c r="X144" i="4"/>
  <c r="X511" i="4"/>
  <c r="X265" i="4"/>
  <c r="X235" i="4"/>
  <c r="X238" i="4"/>
  <c r="X65" i="4"/>
  <c r="X56" i="4"/>
  <c r="X98" i="4"/>
  <c r="X219" i="4"/>
  <c r="X268" i="4"/>
  <c r="X124" i="4"/>
  <c r="X197" i="4"/>
  <c r="X142" i="4"/>
  <c r="X84" i="4"/>
  <c r="X21" i="4"/>
  <c r="X166" i="4"/>
  <c r="X343" i="4"/>
  <c r="X552" i="4"/>
  <c r="X393" i="4"/>
  <c r="X356" i="4"/>
  <c r="X270" i="4"/>
  <c r="X240" i="4"/>
  <c r="X10" i="4"/>
  <c r="X368" i="4"/>
  <c r="X154" i="4"/>
  <c r="X363" i="4"/>
  <c r="X349" i="4"/>
  <c r="X307" i="4"/>
  <c r="X309" i="4"/>
  <c r="X234" i="4"/>
  <c r="X181" i="4"/>
  <c r="X362" i="4"/>
  <c r="X329" i="4"/>
  <c r="X556" i="4"/>
  <c r="X531" i="4"/>
  <c r="X431" i="4"/>
  <c r="X409" i="4"/>
  <c r="X341" i="4"/>
  <c r="X296" i="4"/>
  <c r="X128" i="4"/>
  <c r="X275" i="4"/>
  <c r="X174" i="4"/>
  <c r="X134" i="4"/>
  <c r="X515" i="4"/>
  <c r="X492" i="4"/>
  <c r="X449" i="4"/>
  <c r="X391" i="4"/>
  <c r="X337" i="4"/>
  <c r="X331" i="4"/>
  <c r="X175" i="4"/>
  <c r="X99" i="4"/>
  <c r="X85" i="4"/>
  <c r="X570" i="4"/>
  <c r="X562" i="4"/>
  <c r="X519" i="4"/>
  <c r="X507" i="4"/>
  <c r="X479" i="4"/>
  <c r="X224" i="4"/>
  <c r="X430" i="4"/>
  <c r="X345" i="4"/>
  <c r="X339" i="4"/>
  <c r="X272" i="4"/>
  <c r="X281" i="4"/>
  <c r="X311" i="4"/>
  <c r="X246" i="4"/>
  <c r="X203" i="4"/>
  <c r="X167" i="4"/>
  <c r="X182" i="4"/>
  <c r="X115" i="4"/>
  <c r="X216" i="4"/>
  <c r="X575" i="4"/>
  <c r="X569" i="4"/>
  <c r="X564" i="4"/>
  <c r="X544" i="4"/>
  <c r="X541" i="4"/>
  <c r="X539" i="4"/>
  <c r="X536" i="4"/>
  <c r="X514" i="4"/>
  <c r="X513" i="4"/>
  <c r="X509" i="4"/>
  <c r="X506" i="4"/>
  <c r="X436" i="4"/>
  <c r="X421" i="4"/>
  <c r="X417" i="4"/>
  <c r="X334" i="4"/>
  <c r="X302" i="4"/>
  <c r="X218" i="4"/>
  <c r="X160" i="4"/>
  <c r="X213" i="4"/>
  <c r="X178" i="4"/>
  <c r="X86" i="4"/>
  <c r="X260" i="4"/>
  <c r="X199" i="4"/>
  <c r="X75" i="4"/>
  <c r="X103" i="4"/>
  <c r="X31" i="4"/>
  <c r="X97" i="4"/>
  <c r="X4" i="4"/>
  <c r="X80" i="4"/>
  <c r="X105" i="4"/>
  <c r="X15" i="4"/>
  <c r="X162" i="4"/>
  <c r="X5" i="4"/>
  <c r="X23" i="4"/>
  <c r="X573" i="4"/>
  <c r="X551" i="4"/>
  <c r="X518" i="4"/>
  <c r="X547" i="4"/>
  <c r="X588" i="4"/>
  <c r="X587" i="4"/>
  <c r="X549" i="4"/>
  <c r="X486" i="4"/>
  <c r="X477" i="4"/>
  <c r="X472" i="4"/>
  <c r="X557" i="4"/>
  <c r="X572" i="4"/>
  <c r="X550" i="4"/>
  <c r="X525" i="4"/>
  <c r="X488" i="4"/>
  <c r="X578" i="4"/>
  <c r="X494" i="4"/>
  <c r="X466" i="4"/>
  <c r="X529" i="4"/>
  <c r="X443" i="4"/>
  <c r="X427" i="4"/>
  <c r="X418" i="4"/>
  <c r="X411" i="4"/>
  <c r="X401" i="4"/>
  <c r="X403" i="4"/>
  <c r="X426" i="4"/>
  <c r="X423" i="4"/>
  <c r="X408" i="4"/>
  <c r="X388" i="4"/>
  <c r="X211" i="4"/>
  <c r="X328" i="4"/>
  <c r="X371" i="4"/>
  <c r="X369" i="4"/>
  <c r="X352" i="4"/>
  <c r="X158" i="4"/>
  <c r="X280" i="4"/>
  <c r="X255" i="4"/>
  <c r="X237" i="4"/>
  <c r="X274" i="4"/>
  <c r="X217" i="4"/>
  <c r="X297" i="4"/>
  <c r="X287" i="4"/>
  <c r="X365" i="4"/>
  <c r="X340" i="4"/>
  <c r="X301" i="4"/>
  <c r="X316" i="4"/>
  <c r="X112" i="4"/>
  <c r="X183" i="4"/>
  <c r="X173" i="4"/>
  <c r="X126" i="4"/>
  <c r="X327" i="4"/>
  <c r="X159" i="4"/>
  <c r="X226" i="4"/>
  <c r="X145" i="4"/>
  <c r="X207" i="4"/>
  <c r="X214" i="4"/>
  <c r="X138" i="4"/>
  <c r="X172" i="4"/>
  <c r="X127" i="4"/>
  <c r="X106" i="4"/>
  <c r="X77" i="4"/>
  <c r="X62" i="4"/>
  <c r="X108" i="4"/>
  <c r="X92" i="4"/>
  <c r="X133" i="4"/>
  <c r="X122" i="4"/>
  <c r="X136" i="4"/>
  <c r="X88" i="4"/>
  <c r="X50" i="4"/>
  <c r="X81" i="4"/>
  <c r="X87" i="4"/>
  <c r="X36" i="4"/>
  <c r="X40" i="4"/>
  <c r="X24" i="4"/>
  <c r="X420" i="4"/>
  <c r="X336" i="4"/>
  <c r="X589" i="4"/>
  <c r="X581" i="4"/>
  <c r="X574" i="4"/>
  <c r="X487" i="4"/>
  <c r="X441" i="4"/>
  <c r="X277" i="4"/>
  <c r="X448" i="4"/>
  <c r="X553" i="4"/>
  <c r="X413" i="4"/>
  <c r="X338" i="4"/>
  <c r="X561" i="4"/>
  <c r="X542" i="4"/>
  <c r="X520" i="4"/>
  <c r="X491" i="4"/>
  <c r="X344" i="4"/>
  <c r="X590" i="4"/>
  <c r="X512" i="4"/>
  <c r="X493" i="4"/>
  <c r="X559" i="4"/>
  <c r="X471" i="4"/>
  <c r="X579" i="4"/>
  <c r="X495" i="4"/>
  <c r="X482" i="4"/>
  <c r="X429" i="4"/>
  <c r="X248" i="4"/>
  <c r="X555" i="4"/>
  <c r="X543" i="4"/>
  <c r="X468" i="4"/>
  <c r="X447" i="4"/>
  <c r="X383" i="4"/>
  <c r="X577" i="4"/>
  <c r="X548" i="4"/>
  <c r="X524" i="4"/>
  <c r="X505" i="4"/>
  <c r="X446" i="4"/>
  <c r="X318" i="4"/>
  <c r="X300" i="4"/>
  <c r="X585" i="4"/>
  <c r="X576" i="4"/>
  <c r="X571" i="4"/>
  <c r="X566" i="4"/>
  <c r="X554" i="4"/>
  <c r="X545" i="4"/>
  <c r="X540" i="4"/>
  <c r="X535" i="4"/>
  <c r="X528" i="4"/>
  <c r="X510" i="4"/>
  <c r="X498" i="4"/>
  <c r="X485" i="4"/>
  <c r="X480" i="4"/>
  <c r="X476" i="4"/>
  <c r="X376" i="4"/>
  <c r="X508" i="4"/>
  <c r="X350" i="4"/>
  <c r="X584" i="4"/>
  <c r="X583" i="4"/>
  <c r="X568" i="4"/>
  <c r="X563" i="4"/>
  <c r="X558" i="4"/>
  <c r="X546" i="4"/>
  <c r="X537" i="4"/>
  <c r="X532" i="4"/>
  <c r="X516" i="4"/>
  <c r="X502" i="4"/>
  <c r="X490" i="4"/>
  <c r="X450" i="4"/>
  <c r="X425" i="4"/>
  <c r="X415" i="4"/>
  <c r="X392" i="4"/>
  <c r="X500" i="4"/>
  <c r="X478" i="4"/>
  <c r="X438" i="4"/>
  <c r="X394" i="4"/>
  <c r="X348" i="4"/>
  <c r="X444" i="4"/>
  <c r="X404" i="4"/>
  <c r="X390" i="4"/>
  <c r="X389" i="4"/>
  <c r="X378" i="4"/>
  <c r="X335" i="4"/>
  <c r="X293" i="4"/>
  <c r="X290" i="4"/>
  <c r="X299" i="4"/>
  <c r="X359" i="4"/>
  <c r="X470" i="4"/>
  <c r="X440" i="4"/>
  <c r="X407" i="4"/>
  <c r="X400" i="4"/>
  <c r="X428" i="4"/>
  <c r="X367" i="4"/>
  <c r="X308" i="4"/>
  <c r="X504" i="4"/>
  <c r="X497" i="4"/>
  <c r="X489" i="4"/>
  <c r="X481" i="4"/>
  <c r="X467" i="4"/>
  <c r="X437" i="4"/>
  <c r="X414" i="4"/>
  <c r="X387" i="4"/>
  <c r="X372" i="4"/>
  <c r="X355" i="4"/>
  <c r="X353" i="4"/>
  <c r="X279" i="4"/>
  <c r="X433" i="4"/>
  <c r="X405" i="4"/>
  <c r="X364" i="4"/>
  <c r="X333" i="4"/>
  <c r="X303" i="4"/>
  <c r="X313" i="4"/>
  <c r="X258" i="4"/>
  <c r="X326" i="4"/>
  <c r="X276" i="4"/>
  <c r="X252" i="4"/>
  <c r="X410" i="4"/>
  <c r="X397" i="4"/>
  <c r="X381" i="4"/>
  <c r="X370" i="4"/>
  <c r="X358" i="4"/>
  <c r="X342" i="4"/>
  <c r="X273" i="4"/>
  <c r="X282" i="4"/>
  <c r="X298" i="4"/>
  <c r="X116" i="4"/>
  <c r="X324" i="4"/>
  <c r="X304" i="4"/>
  <c r="X269" i="4"/>
  <c r="X104" i="4"/>
  <c r="X210" i="4"/>
  <c r="X402" i="4"/>
  <c r="X332" i="4"/>
  <c r="X271" i="4"/>
  <c r="X306" i="4"/>
  <c r="X229" i="4"/>
  <c r="X253" i="4"/>
  <c r="X169" i="4"/>
  <c r="X164" i="4"/>
  <c r="X386" i="4"/>
  <c r="X373" i="4"/>
  <c r="X361" i="4"/>
  <c r="X347" i="4"/>
  <c r="X323" i="4"/>
  <c r="X317" i="4"/>
  <c r="X291" i="4"/>
  <c r="X285" i="4"/>
  <c r="X251" i="4"/>
  <c r="X123" i="4"/>
  <c r="X141" i="4"/>
  <c r="X266" i="4"/>
  <c r="X242" i="4"/>
  <c r="X236" i="4"/>
  <c r="X247" i="4"/>
  <c r="X121" i="4"/>
  <c r="X262" i="4"/>
  <c r="X232" i="4"/>
  <c r="X212" i="4"/>
  <c r="X200" i="4"/>
  <c r="X314" i="4"/>
  <c r="X202" i="4"/>
  <c r="X220" i="4"/>
  <c r="X250" i="4"/>
  <c r="X257" i="4"/>
  <c r="X231" i="4"/>
  <c r="X150" i="4"/>
  <c r="X201" i="4"/>
  <c r="X61" i="4"/>
  <c r="X284" i="4"/>
  <c r="X227" i="4"/>
  <c r="X222" i="4"/>
  <c r="X243" i="4"/>
  <c r="X120" i="4"/>
  <c r="X196" i="4"/>
  <c r="X221" i="4"/>
  <c r="X230" i="4"/>
  <c r="X241" i="4"/>
  <c r="X161" i="4"/>
  <c r="X57" i="4"/>
  <c r="X186" i="4"/>
  <c r="X74" i="4"/>
  <c r="X68" i="4"/>
  <c r="X47" i="4"/>
  <c r="X129" i="4"/>
  <c r="X135" i="4"/>
  <c r="X102" i="4"/>
  <c r="X37" i="4"/>
  <c r="X245" i="4"/>
  <c r="X118" i="4"/>
  <c r="X146" i="4"/>
  <c r="X152" i="4"/>
  <c r="X111" i="4"/>
  <c r="X191" i="4"/>
  <c r="X179" i="4"/>
  <c r="X90" i="4"/>
  <c r="X209" i="4"/>
  <c r="X130" i="4"/>
  <c r="X155" i="4"/>
  <c r="X190" i="4"/>
  <c r="X70" i="4"/>
  <c r="X93" i="4"/>
  <c r="X198" i="4"/>
  <c r="X185" i="4"/>
  <c r="X192" i="4"/>
  <c r="X177" i="4"/>
  <c r="X53" i="4"/>
  <c r="X11" i="4"/>
  <c r="X163" i="4"/>
  <c r="X153" i="4"/>
  <c r="X148" i="4"/>
  <c r="X16" i="4"/>
  <c r="X168" i="4"/>
  <c r="X189" i="4"/>
  <c r="X82" i="4"/>
  <c r="X63" i="4"/>
  <c r="X96" i="4"/>
  <c r="X64" i="4"/>
  <c r="X25" i="4"/>
  <c r="X66" i="4"/>
  <c r="X73" i="4"/>
  <c r="X33" i="4"/>
  <c r="X13" i="4"/>
  <c r="X78" i="4"/>
  <c r="X76" i="4"/>
  <c r="X58" i="4"/>
  <c r="X44" i="4"/>
  <c r="X12" i="4"/>
  <c r="X43" i="4"/>
  <c r="X45" i="4"/>
  <c r="X206" i="4"/>
  <c r="X137" i="4"/>
  <c r="X71" i="4"/>
  <c r="X72" i="4"/>
  <c r="X69" i="4"/>
  <c r="X89" i="4"/>
  <c r="X101" i="4"/>
  <c r="X100" i="4"/>
  <c r="X95" i="4"/>
  <c r="X34" i="4"/>
  <c r="X28" i="4"/>
  <c r="X32" i="4"/>
  <c r="X109" i="4"/>
  <c r="AA18" i="41" l="1"/>
  <c r="AA17" i="41"/>
  <c r="AA16" i="41"/>
  <c r="AA15" i="41"/>
  <c r="AA14" i="41"/>
  <c r="AA13" i="41"/>
  <c r="AA12" i="41"/>
  <c r="AA11" i="41"/>
  <c r="AA10" i="41"/>
  <c r="AA9" i="41"/>
  <c r="AA8" i="41"/>
  <c r="AA7" i="41"/>
  <c r="AA6" i="41"/>
  <c r="AA5" i="41"/>
  <c r="AA4" i="41"/>
  <c r="AA3" i="41"/>
  <c r="AA2" i="41"/>
  <c r="AB6" i="40"/>
  <c r="AB5" i="40"/>
  <c r="AB10" i="40"/>
  <c r="AB4" i="40"/>
  <c r="AB9" i="40"/>
  <c r="AB2" i="40"/>
  <c r="AB7" i="40"/>
  <c r="AB3" i="40"/>
  <c r="AB8" i="40"/>
  <c r="AB11" i="40"/>
  <c r="B40" i="4" l="1"/>
  <c r="S40" i="4" s="1"/>
  <c r="B49" i="4"/>
  <c r="S49" i="4" s="1"/>
  <c r="B5" i="4"/>
  <c r="S5" i="4" s="1"/>
  <c r="N3" i="3"/>
  <c r="O3" i="3"/>
  <c r="P3" i="3"/>
  <c r="N4" i="3"/>
  <c r="O4" i="3"/>
  <c r="P4" i="3"/>
  <c r="N5" i="3"/>
  <c r="O5" i="3"/>
  <c r="P5" i="3"/>
  <c r="N6" i="3"/>
  <c r="O6" i="3"/>
  <c r="P6" i="3"/>
  <c r="N7" i="3"/>
  <c r="O7" i="3"/>
  <c r="P7" i="3"/>
  <c r="N8" i="3"/>
  <c r="O8" i="3"/>
  <c r="P8" i="3"/>
  <c r="N9" i="3"/>
  <c r="O9" i="3"/>
  <c r="P9" i="3"/>
  <c r="N10" i="3"/>
  <c r="O10" i="3"/>
  <c r="P10" i="3"/>
  <c r="N11" i="3"/>
  <c r="O11" i="3"/>
  <c r="P11" i="3"/>
  <c r="N12" i="3"/>
  <c r="O12" i="3"/>
  <c r="P12" i="3"/>
  <c r="N13" i="3"/>
  <c r="O13" i="3"/>
  <c r="P13" i="3"/>
  <c r="P2" i="3"/>
  <c r="O2" i="3"/>
  <c r="N2" i="3"/>
  <c r="Z46" i="4"/>
  <c r="J5" i="4" l="1"/>
  <c r="Q5" i="4"/>
  <c r="J49" i="4"/>
  <c r="Q49" i="4"/>
  <c r="Q40" i="4"/>
  <c r="J40" i="4"/>
  <c r="S4" i="3"/>
  <c r="S5" i="3" s="1"/>
  <c r="S6" i="3" s="1"/>
  <c r="S7" i="3" s="1"/>
  <c r="S8" i="3" s="1"/>
  <c r="S9" i="3" s="1"/>
  <c r="S10" i="3" s="1"/>
  <c r="S11" i="3" s="1"/>
  <c r="S12" i="3" s="1"/>
  <c r="S13" i="3" s="1"/>
  <c r="S14" i="3" s="1"/>
  <c r="S15" i="3" s="1"/>
  <c r="S16" i="3" s="1"/>
  <c r="S17" i="3" s="1"/>
  <c r="S18" i="3" s="1"/>
  <c r="S19" i="3" s="1"/>
  <c r="S20" i="3" s="1"/>
  <c r="S21" i="3" s="1"/>
  <c r="S22" i="3" s="1"/>
  <c r="S23" i="3" s="1"/>
  <c r="S24" i="3" s="1"/>
  <c r="S25" i="3" s="1"/>
  <c r="S26" i="3" s="1"/>
  <c r="S27" i="3" s="1"/>
  <c r="S28" i="3" s="1"/>
  <c r="S29" i="3" s="1"/>
  <c r="S30" i="3" s="1"/>
  <c r="S31" i="3" s="1"/>
  <c r="S32" i="3" s="1"/>
  <c r="S33" i="3" s="1"/>
  <c r="S34" i="3" s="1"/>
  <c r="S35" i="3" s="1"/>
  <c r="B46" i="4"/>
  <c r="L3" i="3"/>
  <c r="L4" i="3" s="1"/>
  <c r="L5" i="3" s="1"/>
  <c r="L6" i="3" s="1"/>
  <c r="L7" i="3" s="1"/>
  <c r="L8" i="3" s="1"/>
  <c r="L9" i="3" s="1"/>
  <c r="L10" i="3" s="1"/>
  <c r="L11" i="3" s="1"/>
  <c r="L12" i="3" s="1"/>
  <c r="L13" i="3" s="1"/>
  <c r="M2" i="3"/>
  <c r="M3" i="3" s="1"/>
  <c r="M4" i="3" s="1"/>
  <c r="M5" i="3" s="1"/>
  <c r="M6" i="3" s="1"/>
  <c r="M7" i="3" s="1"/>
  <c r="M8" i="3" s="1"/>
  <c r="M9" i="3" s="1"/>
  <c r="M10" i="3" s="1"/>
  <c r="M11" i="3" s="1"/>
  <c r="M12" i="3" s="1"/>
  <c r="M13" i="3" s="1"/>
  <c r="Y46" i="4"/>
  <c r="E3" i="34"/>
  <c r="F3" i="34"/>
  <c r="G3" i="34"/>
  <c r="E4" i="34"/>
  <c r="F4" i="34"/>
  <c r="G4" i="34"/>
  <c r="E5" i="34"/>
  <c r="F5" i="34"/>
  <c r="G5" i="34"/>
  <c r="E6" i="34"/>
  <c r="F6" i="34"/>
  <c r="G6" i="34"/>
  <c r="E7" i="34"/>
  <c r="F7" i="34"/>
  <c r="G7" i="34"/>
  <c r="E8" i="34"/>
  <c r="F8" i="34"/>
  <c r="G8" i="34"/>
  <c r="E9" i="34"/>
  <c r="F9" i="34"/>
  <c r="G9" i="34"/>
  <c r="E10" i="34"/>
  <c r="F10" i="34"/>
  <c r="G10" i="34"/>
  <c r="E11" i="34"/>
  <c r="F11" i="34"/>
  <c r="G11" i="34"/>
  <c r="E12" i="34"/>
  <c r="F12" i="34"/>
  <c r="G12" i="34"/>
  <c r="E13" i="34"/>
  <c r="F13" i="34"/>
  <c r="G13" i="34"/>
  <c r="E14" i="34"/>
  <c r="F14" i="34"/>
  <c r="G14" i="34"/>
  <c r="E15" i="34"/>
  <c r="F15" i="34"/>
  <c r="G15" i="34"/>
  <c r="E16" i="34"/>
  <c r="F16" i="34"/>
  <c r="G16" i="34"/>
  <c r="E17" i="34"/>
  <c r="F17" i="34"/>
  <c r="G17" i="34"/>
  <c r="E18" i="34"/>
  <c r="F18" i="34"/>
  <c r="G18" i="34"/>
  <c r="E19" i="34"/>
  <c r="F19" i="34"/>
  <c r="G19" i="34"/>
  <c r="E20" i="34"/>
  <c r="F20" i="34"/>
  <c r="G20" i="34"/>
  <c r="E21" i="34"/>
  <c r="F21" i="34"/>
  <c r="G21" i="34"/>
  <c r="E22" i="34"/>
  <c r="F22" i="34"/>
  <c r="G22" i="34"/>
  <c r="E23" i="34"/>
  <c r="F23" i="34"/>
  <c r="G23" i="34"/>
  <c r="E24" i="34"/>
  <c r="F24" i="34"/>
  <c r="G24" i="34"/>
  <c r="E25" i="34"/>
  <c r="F25" i="34"/>
  <c r="G25" i="34"/>
  <c r="E26" i="34"/>
  <c r="F26" i="34"/>
  <c r="G26" i="34"/>
  <c r="E27" i="34"/>
  <c r="F27" i="34"/>
  <c r="G27" i="34"/>
  <c r="E28" i="34"/>
  <c r="F28" i="34"/>
  <c r="G28" i="34"/>
  <c r="E29" i="34"/>
  <c r="F29" i="34"/>
  <c r="G29" i="34"/>
  <c r="E30" i="34"/>
  <c r="F30" i="34"/>
  <c r="G30" i="34"/>
  <c r="E31" i="34"/>
  <c r="F31" i="34"/>
  <c r="G31" i="34"/>
  <c r="E32" i="34"/>
  <c r="F32" i="34"/>
  <c r="G32" i="34"/>
  <c r="E33" i="34"/>
  <c r="F33" i="34"/>
  <c r="G33" i="34"/>
  <c r="E34" i="34"/>
  <c r="F34" i="34"/>
  <c r="G34" i="34"/>
  <c r="E35" i="34"/>
  <c r="F35" i="34"/>
  <c r="G35" i="34"/>
  <c r="E36" i="34"/>
  <c r="F36" i="34"/>
  <c r="G36" i="34"/>
  <c r="E37" i="34"/>
  <c r="F37" i="34"/>
  <c r="G37" i="34"/>
  <c r="E38" i="34"/>
  <c r="F38" i="34"/>
  <c r="G38" i="34"/>
  <c r="E39" i="34"/>
  <c r="F39" i="34"/>
  <c r="G39" i="34"/>
  <c r="E40" i="34"/>
  <c r="F40" i="34"/>
  <c r="G40" i="34"/>
  <c r="E41" i="34"/>
  <c r="F41" i="34"/>
  <c r="G41" i="34"/>
  <c r="E42" i="34"/>
  <c r="F42" i="34"/>
  <c r="G42" i="34"/>
  <c r="E43" i="34"/>
  <c r="F43" i="34"/>
  <c r="G43" i="34"/>
  <c r="E44" i="34"/>
  <c r="F44" i="34"/>
  <c r="G44" i="34"/>
  <c r="E45" i="34"/>
  <c r="F45" i="34"/>
  <c r="G45" i="34"/>
  <c r="E46" i="34"/>
  <c r="F46" i="34"/>
  <c r="G46" i="34"/>
  <c r="E47" i="34"/>
  <c r="F47" i="34"/>
  <c r="G47" i="34"/>
  <c r="E48" i="34"/>
  <c r="F48" i="34"/>
  <c r="G48" i="34"/>
  <c r="E49" i="34"/>
  <c r="F49" i="34"/>
  <c r="G49" i="34"/>
  <c r="E50" i="34"/>
  <c r="F50" i="34"/>
  <c r="G50" i="34"/>
  <c r="E51" i="34"/>
  <c r="F51" i="34"/>
  <c r="G51" i="34"/>
  <c r="E52" i="34"/>
  <c r="F52" i="34"/>
  <c r="G52" i="34"/>
  <c r="E53" i="34"/>
  <c r="F53" i="34"/>
  <c r="G53" i="34"/>
  <c r="E54" i="34"/>
  <c r="F54" i="34"/>
  <c r="G54" i="34"/>
  <c r="E55" i="34"/>
  <c r="F55" i="34"/>
  <c r="G55" i="34"/>
  <c r="E56" i="34"/>
  <c r="F56" i="34"/>
  <c r="G56" i="34"/>
  <c r="E57" i="34"/>
  <c r="F57" i="34"/>
  <c r="G57" i="34"/>
  <c r="E58" i="34"/>
  <c r="F58" i="34"/>
  <c r="G58" i="34"/>
  <c r="E59" i="34"/>
  <c r="F59" i="34"/>
  <c r="G59" i="34"/>
  <c r="E60" i="34"/>
  <c r="F60" i="34"/>
  <c r="G60" i="34"/>
  <c r="E61" i="34"/>
  <c r="F61" i="34"/>
  <c r="G61" i="34"/>
  <c r="E62" i="34"/>
  <c r="F62" i="34"/>
  <c r="G62" i="34"/>
  <c r="E63" i="34"/>
  <c r="F63" i="34"/>
  <c r="G63" i="34"/>
  <c r="E64" i="34"/>
  <c r="F64" i="34"/>
  <c r="G64" i="34"/>
  <c r="E65" i="34"/>
  <c r="F65" i="34"/>
  <c r="G65" i="34"/>
  <c r="E66" i="34"/>
  <c r="F66" i="34"/>
  <c r="G66" i="34"/>
  <c r="E67" i="34"/>
  <c r="F67" i="34"/>
  <c r="G67" i="34"/>
  <c r="E68" i="34"/>
  <c r="F68" i="34"/>
  <c r="G68" i="34"/>
  <c r="E69" i="34"/>
  <c r="F69" i="34"/>
  <c r="G69" i="34"/>
  <c r="E70" i="34"/>
  <c r="F70" i="34"/>
  <c r="G70" i="34"/>
  <c r="E71" i="34"/>
  <c r="F71" i="34"/>
  <c r="G71" i="34"/>
  <c r="E72" i="34"/>
  <c r="F72" i="34"/>
  <c r="G72" i="34"/>
  <c r="E73" i="34"/>
  <c r="F73" i="34"/>
  <c r="G73" i="34"/>
  <c r="E74" i="34"/>
  <c r="F74" i="34"/>
  <c r="G74" i="34"/>
  <c r="E75" i="34"/>
  <c r="F75" i="34"/>
  <c r="G75" i="34"/>
  <c r="E76" i="34"/>
  <c r="F76" i="34"/>
  <c r="G76" i="34"/>
  <c r="E77" i="34"/>
  <c r="F77" i="34"/>
  <c r="G77" i="34"/>
  <c r="E78" i="34"/>
  <c r="F78" i="34"/>
  <c r="G78" i="34"/>
  <c r="E79" i="34"/>
  <c r="F79" i="34"/>
  <c r="G79" i="34"/>
  <c r="E80" i="34"/>
  <c r="F80" i="34"/>
  <c r="G80" i="34"/>
  <c r="E81" i="34"/>
  <c r="F81" i="34"/>
  <c r="G81" i="34"/>
  <c r="E82" i="34"/>
  <c r="F82" i="34"/>
  <c r="G82" i="34"/>
  <c r="E83" i="34"/>
  <c r="F83" i="34"/>
  <c r="G83" i="34"/>
  <c r="E84" i="34"/>
  <c r="F84" i="34"/>
  <c r="G84" i="34"/>
  <c r="E85" i="34"/>
  <c r="F85" i="34"/>
  <c r="G85" i="34"/>
  <c r="G2" i="34"/>
  <c r="F2" i="34"/>
  <c r="E2" i="34"/>
  <c r="C3" i="34"/>
  <c r="C4" i="34"/>
  <c r="C5" i="34"/>
  <c r="C6" i="34"/>
  <c r="C7" i="34"/>
  <c r="C8" i="34"/>
  <c r="C9" i="34"/>
  <c r="C10" i="34"/>
  <c r="C11" i="34"/>
  <c r="C12" i="34"/>
  <c r="C13" i="34"/>
  <c r="C14" i="34"/>
  <c r="C15" i="34"/>
  <c r="C16" i="34"/>
  <c r="C17" i="34"/>
  <c r="C18" i="34"/>
  <c r="C19" i="34"/>
  <c r="C20" i="34"/>
  <c r="C21" i="34"/>
  <c r="C22" i="34"/>
  <c r="C23" i="34"/>
  <c r="C24" i="34"/>
  <c r="C25" i="34"/>
  <c r="C26" i="34"/>
  <c r="C27" i="34"/>
  <c r="C28" i="34"/>
  <c r="C29" i="34"/>
  <c r="C30" i="34"/>
  <c r="C31" i="34"/>
  <c r="C32" i="34"/>
  <c r="C33" i="34"/>
  <c r="C34" i="34"/>
  <c r="C35" i="34"/>
  <c r="C36" i="34"/>
  <c r="C37" i="34"/>
  <c r="C38" i="34"/>
  <c r="C39" i="34"/>
  <c r="C40" i="34"/>
  <c r="C41" i="34"/>
  <c r="C42" i="34"/>
  <c r="C43" i="34"/>
  <c r="C44" i="34"/>
  <c r="C45" i="34"/>
  <c r="C46" i="34"/>
  <c r="C47" i="34"/>
  <c r="C48" i="34"/>
  <c r="C49" i="34"/>
  <c r="C50" i="34"/>
  <c r="C51" i="34"/>
  <c r="C52" i="34"/>
  <c r="C53" i="34"/>
  <c r="C54" i="34"/>
  <c r="C55" i="34"/>
  <c r="C56" i="34"/>
  <c r="C57" i="34"/>
  <c r="C58" i="34"/>
  <c r="C59" i="34"/>
  <c r="C60" i="34"/>
  <c r="C61" i="34"/>
  <c r="C62" i="34"/>
  <c r="C63" i="34"/>
  <c r="C64" i="34"/>
  <c r="C65" i="34"/>
  <c r="C66" i="34"/>
  <c r="C67" i="34"/>
  <c r="C68" i="34"/>
  <c r="C69" i="34"/>
  <c r="C70" i="34"/>
  <c r="C71" i="34"/>
  <c r="C72" i="34"/>
  <c r="C73" i="34"/>
  <c r="C74" i="34"/>
  <c r="C75" i="34"/>
  <c r="C76" i="34"/>
  <c r="C77" i="34"/>
  <c r="C78" i="34"/>
  <c r="C79" i="34"/>
  <c r="C80" i="34"/>
  <c r="C81" i="34"/>
  <c r="C82" i="34"/>
  <c r="C83" i="34"/>
  <c r="C84" i="34"/>
  <c r="C85" i="34"/>
  <c r="C2" i="34"/>
  <c r="B3" i="34"/>
  <c r="D3" i="34" s="1"/>
  <c r="B4" i="34"/>
  <c r="D4" i="34" s="1"/>
  <c r="B5" i="34"/>
  <c r="D5" i="34" s="1"/>
  <c r="B6" i="34"/>
  <c r="D6" i="34" s="1"/>
  <c r="B7" i="34"/>
  <c r="D7" i="34" s="1"/>
  <c r="B8" i="34"/>
  <c r="D8" i="34" s="1"/>
  <c r="B9" i="34"/>
  <c r="D9" i="34" s="1"/>
  <c r="B10" i="34"/>
  <c r="D10" i="34" s="1"/>
  <c r="B11" i="34"/>
  <c r="D11" i="34" s="1"/>
  <c r="B12" i="34"/>
  <c r="D12" i="34" s="1"/>
  <c r="B13" i="34"/>
  <c r="D13" i="34" s="1"/>
  <c r="B14" i="34"/>
  <c r="D14" i="34" s="1"/>
  <c r="B15" i="34"/>
  <c r="D15" i="34" s="1"/>
  <c r="B16" i="34"/>
  <c r="D16" i="34" s="1"/>
  <c r="B17" i="34"/>
  <c r="D17" i="34" s="1"/>
  <c r="B18" i="34"/>
  <c r="D18" i="34" s="1"/>
  <c r="B19" i="34"/>
  <c r="D19" i="34" s="1"/>
  <c r="B20" i="34"/>
  <c r="D20" i="34" s="1"/>
  <c r="B21" i="34"/>
  <c r="D21" i="34" s="1"/>
  <c r="B22" i="34"/>
  <c r="D22" i="34" s="1"/>
  <c r="B23" i="34"/>
  <c r="D23" i="34" s="1"/>
  <c r="B24" i="34"/>
  <c r="D24" i="34" s="1"/>
  <c r="B25" i="34"/>
  <c r="D25" i="34" s="1"/>
  <c r="B26" i="34"/>
  <c r="D26" i="34" s="1"/>
  <c r="B27" i="34"/>
  <c r="D27" i="34" s="1"/>
  <c r="B28" i="34"/>
  <c r="D28" i="34" s="1"/>
  <c r="B29" i="34"/>
  <c r="D29" i="34" s="1"/>
  <c r="B30" i="34"/>
  <c r="D30" i="34" s="1"/>
  <c r="B31" i="34"/>
  <c r="D31" i="34" s="1"/>
  <c r="B32" i="34"/>
  <c r="D32" i="34" s="1"/>
  <c r="B33" i="34"/>
  <c r="D33" i="34" s="1"/>
  <c r="B34" i="34"/>
  <c r="D34" i="34" s="1"/>
  <c r="B35" i="34"/>
  <c r="D35" i="34" s="1"/>
  <c r="B36" i="34"/>
  <c r="D36" i="34" s="1"/>
  <c r="B37" i="34"/>
  <c r="D37" i="34" s="1"/>
  <c r="B38" i="34"/>
  <c r="D38" i="34" s="1"/>
  <c r="B39" i="34"/>
  <c r="D39" i="34" s="1"/>
  <c r="B40" i="34"/>
  <c r="D40" i="34" s="1"/>
  <c r="B41" i="34"/>
  <c r="D41" i="34" s="1"/>
  <c r="B42" i="34"/>
  <c r="D42" i="34" s="1"/>
  <c r="B43" i="34"/>
  <c r="D43" i="34" s="1"/>
  <c r="B44" i="34"/>
  <c r="D44" i="34" s="1"/>
  <c r="B45" i="34"/>
  <c r="D45" i="34" s="1"/>
  <c r="B46" i="34"/>
  <c r="D46" i="34" s="1"/>
  <c r="B47" i="34"/>
  <c r="D47" i="34" s="1"/>
  <c r="B48" i="34"/>
  <c r="D48" i="34" s="1"/>
  <c r="B49" i="34"/>
  <c r="D49" i="34" s="1"/>
  <c r="B50" i="34"/>
  <c r="D50" i="34" s="1"/>
  <c r="B51" i="34"/>
  <c r="D51" i="34" s="1"/>
  <c r="B52" i="34"/>
  <c r="D52" i="34" s="1"/>
  <c r="B53" i="34"/>
  <c r="D53" i="34" s="1"/>
  <c r="B54" i="34"/>
  <c r="D54" i="34" s="1"/>
  <c r="B55" i="34"/>
  <c r="D55" i="34" s="1"/>
  <c r="B56" i="34"/>
  <c r="D56" i="34" s="1"/>
  <c r="B57" i="34"/>
  <c r="D57" i="34" s="1"/>
  <c r="B58" i="34"/>
  <c r="D58" i="34" s="1"/>
  <c r="B59" i="34"/>
  <c r="D59" i="34" s="1"/>
  <c r="B60" i="34"/>
  <c r="D60" i="34" s="1"/>
  <c r="B61" i="34"/>
  <c r="D61" i="34" s="1"/>
  <c r="B62" i="34"/>
  <c r="D62" i="34" s="1"/>
  <c r="B63" i="34"/>
  <c r="D63" i="34" s="1"/>
  <c r="B64" i="34"/>
  <c r="D64" i="34" s="1"/>
  <c r="B65" i="34"/>
  <c r="D65" i="34" s="1"/>
  <c r="B66" i="34"/>
  <c r="D66" i="34" s="1"/>
  <c r="B67" i="34"/>
  <c r="D67" i="34" s="1"/>
  <c r="B68" i="34"/>
  <c r="D68" i="34" s="1"/>
  <c r="B69" i="34"/>
  <c r="D69" i="34" s="1"/>
  <c r="B70" i="34"/>
  <c r="D70" i="34" s="1"/>
  <c r="B71" i="34"/>
  <c r="D71" i="34" s="1"/>
  <c r="B72" i="34"/>
  <c r="D72" i="34" s="1"/>
  <c r="B73" i="34"/>
  <c r="D73" i="34" s="1"/>
  <c r="B74" i="34"/>
  <c r="D74" i="34" s="1"/>
  <c r="B75" i="34"/>
  <c r="D75" i="34" s="1"/>
  <c r="B76" i="34"/>
  <c r="D76" i="34" s="1"/>
  <c r="B77" i="34"/>
  <c r="D77" i="34" s="1"/>
  <c r="B78" i="34"/>
  <c r="D78" i="34" s="1"/>
  <c r="B79" i="34"/>
  <c r="D79" i="34" s="1"/>
  <c r="B80" i="34"/>
  <c r="D80" i="34" s="1"/>
  <c r="B81" i="34"/>
  <c r="D81" i="34" s="1"/>
  <c r="B82" i="34"/>
  <c r="D82" i="34" s="1"/>
  <c r="B83" i="34"/>
  <c r="D83" i="34" s="1"/>
  <c r="B84" i="34"/>
  <c r="D84" i="34" s="1"/>
  <c r="B85" i="34"/>
  <c r="D85" i="34" s="1"/>
  <c r="B2" i="34"/>
  <c r="D2" i="34" s="1"/>
  <c r="E31" i="26"/>
  <c r="E28" i="26"/>
  <c r="E32" i="26"/>
  <c r="E27" i="26"/>
  <c r="D24" i="26"/>
  <c r="D31" i="26"/>
  <c r="D34" i="26"/>
  <c r="E33" i="26"/>
  <c r="D33" i="26"/>
  <c r="D23" i="26"/>
  <c r="D30" i="26"/>
  <c r="C78" i="26"/>
  <c r="AB3" i="8"/>
  <c r="D32" i="26"/>
  <c r="D22" i="26"/>
  <c r="M74" i="26"/>
  <c r="N74" i="26"/>
  <c r="O74" i="26"/>
  <c r="P74" i="26"/>
  <c r="M75" i="26"/>
  <c r="N75" i="26"/>
  <c r="O75" i="26"/>
  <c r="P75" i="26"/>
  <c r="M76" i="26"/>
  <c r="N76" i="26"/>
  <c r="O76" i="26"/>
  <c r="P76" i="26"/>
  <c r="M77" i="26"/>
  <c r="N77" i="26"/>
  <c r="O77" i="26"/>
  <c r="P77" i="26"/>
  <c r="M78" i="26"/>
  <c r="N78" i="26"/>
  <c r="O78" i="26"/>
  <c r="P78" i="26"/>
  <c r="M79" i="26"/>
  <c r="N79" i="26"/>
  <c r="O79" i="26"/>
  <c r="P79" i="26"/>
  <c r="M80" i="26"/>
  <c r="N80" i="26"/>
  <c r="O80" i="26"/>
  <c r="P80" i="26"/>
  <c r="M81" i="26"/>
  <c r="N81" i="26"/>
  <c r="O81" i="26"/>
  <c r="P81" i="26"/>
  <c r="M82" i="26"/>
  <c r="N82" i="26"/>
  <c r="O82" i="26"/>
  <c r="P82" i="26"/>
  <c r="M83" i="26"/>
  <c r="N83" i="26"/>
  <c r="O83" i="26"/>
  <c r="P83" i="26"/>
  <c r="M84" i="26"/>
  <c r="N84" i="26"/>
  <c r="O84" i="26"/>
  <c r="P84" i="26"/>
  <c r="M85" i="26"/>
  <c r="N85" i="26"/>
  <c r="O85" i="26"/>
  <c r="P85" i="26"/>
  <c r="M86" i="26"/>
  <c r="N86" i="26"/>
  <c r="O86" i="26"/>
  <c r="P86" i="26"/>
  <c r="N73" i="26"/>
  <c r="O73" i="26"/>
  <c r="P73" i="26"/>
  <c r="M57" i="26"/>
  <c r="N57" i="26"/>
  <c r="O57" i="26"/>
  <c r="P57" i="26"/>
  <c r="M58" i="26"/>
  <c r="N58" i="26"/>
  <c r="O58" i="26"/>
  <c r="P58" i="26"/>
  <c r="M59" i="26"/>
  <c r="N59" i="26"/>
  <c r="O59" i="26"/>
  <c r="P59" i="26"/>
  <c r="M60" i="26"/>
  <c r="N60" i="26"/>
  <c r="O60" i="26"/>
  <c r="P60" i="26"/>
  <c r="M61" i="26"/>
  <c r="N61" i="26"/>
  <c r="O61" i="26"/>
  <c r="P61" i="26"/>
  <c r="M62" i="26"/>
  <c r="N62" i="26"/>
  <c r="O62" i="26"/>
  <c r="P62" i="26"/>
  <c r="M63" i="26"/>
  <c r="N63" i="26"/>
  <c r="O63" i="26"/>
  <c r="P63" i="26"/>
  <c r="M64" i="26"/>
  <c r="N64" i="26"/>
  <c r="O64" i="26"/>
  <c r="P64" i="26"/>
  <c r="M65" i="26"/>
  <c r="N65" i="26"/>
  <c r="O65" i="26"/>
  <c r="P65" i="26"/>
  <c r="M66" i="26"/>
  <c r="N66" i="26"/>
  <c r="O66" i="26"/>
  <c r="P66" i="26"/>
  <c r="M67" i="26"/>
  <c r="N67" i="26"/>
  <c r="O67" i="26"/>
  <c r="P67" i="26"/>
  <c r="M68" i="26"/>
  <c r="N68" i="26"/>
  <c r="O68" i="26"/>
  <c r="P68" i="26"/>
  <c r="M69" i="26"/>
  <c r="N69" i="26"/>
  <c r="O69" i="26"/>
  <c r="P69" i="26"/>
  <c r="N56" i="26"/>
  <c r="O56" i="26"/>
  <c r="P56" i="26"/>
  <c r="N39" i="26"/>
  <c r="O39" i="26"/>
  <c r="P39" i="26"/>
  <c r="N40" i="26"/>
  <c r="O40" i="26"/>
  <c r="P40" i="26"/>
  <c r="N41" i="26"/>
  <c r="O41" i="26"/>
  <c r="P41" i="26"/>
  <c r="N42" i="26"/>
  <c r="O42" i="26"/>
  <c r="P42" i="26"/>
  <c r="N43" i="26"/>
  <c r="O43" i="26"/>
  <c r="P43" i="26"/>
  <c r="N44" i="26"/>
  <c r="O44" i="26"/>
  <c r="P44" i="26"/>
  <c r="N45" i="26"/>
  <c r="O45" i="26"/>
  <c r="P45" i="26"/>
  <c r="N46" i="26"/>
  <c r="O46" i="26"/>
  <c r="P46" i="26"/>
  <c r="N47" i="26"/>
  <c r="O47" i="26"/>
  <c r="P47" i="26"/>
  <c r="N48" i="26"/>
  <c r="O48" i="26"/>
  <c r="P48" i="26"/>
  <c r="N49" i="26"/>
  <c r="O49" i="26"/>
  <c r="P49" i="26"/>
  <c r="N50" i="26"/>
  <c r="O50" i="26"/>
  <c r="P50" i="26"/>
  <c r="N51" i="26"/>
  <c r="O51" i="26"/>
  <c r="P51" i="26"/>
  <c r="N52" i="26"/>
  <c r="O52" i="26"/>
  <c r="P52" i="26"/>
  <c r="M40" i="26"/>
  <c r="M41" i="26"/>
  <c r="M42" i="26"/>
  <c r="M43" i="26"/>
  <c r="M44" i="26"/>
  <c r="M45" i="26"/>
  <c r="M46" i="26"/>
  <c r="M47" i="26"/>
  <c r="M48" i="26"/>
  <c r="M49" i="26"/>
  <c r="M50" i="26"/>
  <c r="M51" i="26"/>
  <c r="M52" i="26"/>
  <c r="M22" i="26"/>
  <c r="N22" i="26"/>
  <c r="O22" i="26"/>
  <c r="P22" i="26"/>
  <c r="M23" i="26"/>
  <c r="N23" i="26"/>
  <c r="O23" i="26"/>
  <c r="P23" i="26"/>
  <c r="M24" i="26"/>
  <c r="N24" i="26"/>
  <c r="O24" i="26"/>
  <c r="P24" i="26"/>
  <c r="M25" i="26"/>
  <c r="N25" i="26"/>
  <c r="O25" i="26"/>
  <c r="P25" i="26"/>
  <c r="M26" i="26"/>
  <c r="N26" i="26"/>
  <c r="O26" i="26"/>
  <c r="P26" i="26"/>
  <c r="M27" i="26"/>
  <c r="N27" i="26"/>
  <c r="O27" i="26"/>
  <c r="P27" i="26"/>
  <c r="M28" i="26"/>
  <c r="N28" i="26"/>
  <c r="O28" i="26"/>
  <c r="P28" i="26"/>
  <c r="M29" i="26"/>
  <c r="N29" i="26"/>
  <c r="O29" i="26"/>
  <c r="P29" i="26"/>
  <c r="M30" i="26"/>
  <c r="N30" i="26"/>
  <c r="O30" i="26"/>
  <c r="P30" i="26"/>
  <c r="M32" i="26"/>
  <c r="N32" i="26"/>
  <c r="O32" i="26"/>
  <c r="P32" i="26"/>
  <c r="M33" i="26"/>
  <c r="N33" i="26"/>
  <c r="O33" i="26"/>
  <c r="P33" i="26"/>
  <c r="M34" i="26"/>
  <c r="N34" i="26"/>
  <c r="O34" i="26"/>
  <c r="P34" i="26"/>
  <c r="N21" i="26"/>
  <c r="O21" i="26"/>
  <c r="P21" i="26"/>
  <c r="M4" i="26"/>
  <c r="N4" i="26"/>
  <c r="O4" i="26"/>
  <c r="P4" i="26"/>
  <c r="M5" i="26"/>
  <c r="N5" i="26"/>
  <c r="O5" i="26"/>
  <c r="P5" i="26"/>
  <c r="M6" i="26"/>
  <c r="N6" i="26"/>
  <c r="O6" i="26"/>
  <c r="P6" i="26"/>
  <c r="M7" i="26"/>
  <c r="N7" i="26"/>
  <c r="O7" i="26"/>
  <c r="P7" i="26"/>
  <c r="M8" i="26"/>
  <c r="N8" i="26"/>
  <c r="O8" i="26"/>
  <c r="P8" i="26"/>
  <c r="M9" i="26"/>
  <c r="N9" i="26"/>
  <c r="O9" i="26"/>
  <c r="P9" i="26"/>
  <c r="M10" i="26"/>
  <c r="N10" i="26"/>
  <c r="O10" i="26"/>
  <c r="P10" i="26"/>
  <c r="M11" i="26"/>
  <c r="N11" i="26"/>
  <c r="O11" i="26"/>
  <c r="P11" i="26"/>
  <c r="M12" i="26"/>
  <c r="N12" i="26"/>
  <c r="O12" i="26"/>
  <c r="P12" i="26"/>
  <c r="M13" i="26"/>
  <c r="N13" i="26"/>
  <c r="O13" i="26"/>
  <c r="P13" i="26"/>
  <c r="M14" i="26"/>
  <c r="N14" i="26"/>
  <c r="O14" i="26"/>
  <c r="P14" i="26"/>
  <c r="M15" i="26"/>
  <c r="N15" i="26"/>
  <c r="O15" i="26"/>
  <c r="P15" i="26"/>
  <c r="M16" i="26"/>
  <c r="N16" i="26"/>
  <c r="O16" i="26"/>
  <c r="P16" i="26"/>
  <c r="N3" i="26"/>
  <c r="O3" i="26"/>
  <c r="P3" i="26"/>
  <c r="F3" i="26"/>
  <c r="I3" i="26"/>
  <c r="J3" i="26"/>
  <c r="K3" i="26"/>
  <c r="L3" i="26"/>
  <c r="M3" i="26"/>
  <c r="E4" i="26"/>
  <c r="F4" i="26"/>
  <c r="G4" i="26"/>
  <c r="I4" i="26"/>
  <c r="J4" i="26"/>
  <c r="K4" i="26"/>
  <c r="L4" i="26"/>
  <c r="G5" i="26"/>
  <c r="H5" i="26"/>
  <c r="I5" i="26"/>
  <c r="J5" i="26"/>
  <c r="K5" i="26"/>
  <c r="L5" i="26"/>
  <c r="D6" i="26"/>
  <c r="E6" i="26"/>
  <c r="F6" i="26"/>
  <c r="I6" i="26"/>
  <c r="J6" i="26"/>
  <c r="K6" i="26"/>
  <c r="L6" i="26"/>
  <c r="D7" i="26"/>
  <c r="I7" i="26"/>
  <c r="J7" i="26"/>
  <c r="K7" i="26"/>
  <c r="L7" i="26"/>
  <c r="D8" i="26"/>
  <c r="E8" i="26"/>
  <c r="F8" i="26"/>
  <c r="G8" i="26"/>
  <c r="H8" i="26"/>
  <c r="I8" i="26"/>
  <c r="J8" i="26"/>
  <c r="K8" i="26"/>
  <c r="L8" i="26"/>
  <c r="D9" i="26"/>
  <c r="E9" i="26"/>
  <c r="G9" i="26"/>
  <c r="I9" i="26"/>
  <c r="J9" i="26"/>
  <c r="K9" i="26"/>
  <c r="L9" i="26"/>
  <c r="E10" i="26"/>
  <c r="F10" i="26"/>
  <c r="G10" i="26"/>
  <c r="J10" i="26"/>
  <c r="K10" i="26"/>
  <c r="L10" i="26"/>
  <c r="G11" i="26"/>
  <c r="H11" i="26"/>
  <c r="I11" i="26"/>
  <c r="J11" i="26"/>
  <c r="K11" i="26"/>
  <c r="L11" i="26"/>
  <c r="I12" i="26"/>
  <c r="J12" i="26"/>
  <c r="K12" i="26"/>
  <c r="L12" i="26"/>
  <c r="D13" i="26"/>
  <c r="E13" i="26"/>
  <c r="F13" i="26"/>
  <c r="H13" i="26"/>
  <c r="I13" i="26"/>
  <c r="J13" i="26"/>
  <c r="K13" i="26"/>
  <c r="L13" i="26"/>
  <c r="D14" i="26"/>
  <c r="E14" i="26"/>
  <c r="F14" i="26"/>
  <c r="G14" i="26"/>
  <c r="H14" i="26"/>
  <c r="I14" i="26"/>
  <c r="J14" i="26"/>
  <c r="K14" i="26"/>
  <c r="L14" i="26"/>
  <c r="D15" i="26"/>
  <c r="E15" i="26"/>
  <c r="F15" i="26"/>
  <c r="G15" i="26"/>
  <c r="H15" i="26"/>
  <c r="I15" i="26"/>
  <c r="J15" i="26"/>
  <c r="K15" i="26"/>
  <c r="L15" i="26"/>
  <c r="D16" i="26"/>
  <c r="E16" i="26"/>
  <c r="F16" i="26"/>
  <c r="G16" i="26"/>
  <c r="H16" i="26"/>
  <c r="I16" i="26"/>
  <c r="J16" i="26"/>
  <c r="K16" i="26"/>
  <c r="L16" i="26"/>
  <c r="D25" i="26"/>
  <c r="D10" i="26"/>
  <c r="C14" i="26"/>
  <c r="C15" i="26"/>
  <c r="C16" i="26"/>
  <c r="C13" i="26"/>
  <c r="R86" i="26"/>
  <c r="L86" i="26"/>
  <c r="K86" i="26"/>
  <c r="J86" i="26"/>
  <c r="I86" i="26"/>
  <c r="H86" i="26"/>
  <c r="G86" i="26"/>
  <c r="F86" i="26"/>
  <c r="E86" i="26"/>
  <c r="D86" i="26"/>
  <c r="C86" i="26"/>
  <c r="R85" i="26"/>
  <c r="L85" i="26"/>
  <c r="K85" i="26"/>
  <c r="J85" i="26"/>
  <c r="I85" i="26"/>
  <c r="G85" i="26"/>
  <c r="F85" i="26"/>
  <c r="E85" i="26"/>
  <c r="D85" i="26"/>
  <c r="C85" i="26"/>
  <c r="R84" i="26"/>
  <c r="L84" i="26"/>
  <c r="K84" i="26"/>
  <c r="J84" i="26"/>
  <c r="I84" i="26"/>
  <c r="H84" i="26"/>
  <c r="G84" i="26"/>
  <c r="F84" i="26"/>
  <c r="E84" i="26"/>
  <c r="D84" i="26"/>
  <c r="C84" i="26"/>
  <c r="R83" i="26"/>
  <c r="L83" i="26"/>
  <c r="K83" i="26"/>
  <c r="J83" i="26"/>
  <c r="I83" i="26"/>
  <c r="H83" i="26"/>
  <c r="G83" i="26"/>
  <c r="F83" i="26"/>
  <c r="E83" i="26"/>
  <c r="D83" i="26"/>
  <c r="C83" i="26"/>
  <c r="R82" i="26"/>
  <c r="L82" i="26"/>
  <c r="K82" i="26"/>
  <c r="J82" i="26"/>
  <c r="I82" i="26"/>
  <c r="G82" i="26"/>
  <c r="F82" i="26"/>
  <c r="R81" i="26"/>
  <c r="L81" i="26"/>
  <c r="K81" i="26"/>
  <c r="J81" i="26"/>
  <c r="I81" i="26"/>
  <c r="H81" i="26"/>
  <c r="R80" i="26"/>
  <c r="L80" i="26"/>
  <c r="K80" i="26"/>
  <c r="J80" i="26"/>
  <c r="I80" i="26"/>
  <c r="F80" i="26"/>
  <c r="E80" i="26"/>
  <c r="D80" i="26"/>
  <c r="C80" i="26"/>
  <c r="R79" i="26"/>
  <c r="L79" i="26"/>
  <c r="K79" i="26"/>
  <c r="J79" i="26"/>
  <c r="H79" i="26"/>
  <c r="G79" i="26"/>
  <c r="E79" i="26"/>
  <c r="R78" i="26"/>
  <c r="I78" i="26"/>
  <c r="F78" i="26"/>
  <c r="R77" i="26"/>
  <c r="H77" i="26"/>
  <c r="G77" i="26"/>
  <c r="F77" i="26"/>
  <c r="R76" i="26"/>
  <c r="L76" i="26"/>
  <c r="K76" i="26"/>
  <c r="J76" i="26"/>
  <c r="R75" i="26"/>
  <c r="L75" i="26"/>
  <c r="K75" i="26"/>
  <c r="I75" i="26"/>
  <c r="G75" i="26"/>
  <c r="F75" i="26"/>
  <c r="E75" i="26"/>
  <c r="R74" i="26"/>
  <c r="K74" i="26"/>
  <c r="I74" i="26"/>
  <c r="H74" i="26"/>
  <c r="F74" i="26"/>
  <c r="R73" i="26"/>
  <c r="K73" i="26"/>
  <c r="J73" i="26"/>
  <c r="I73" i="26"/>
  <c r="H73" i="26"/>
  <c r="E73" i="26"/>
  <c r="B72" i="26"/>
  <c r="R69" i="26"/>
  <c r="L69" i="26"/>
  <c r="K69" i="26"/>
  <c r="J69" i="26"/>
  <c r="I69" i="26"/>
  <c r="H69" i="26"/>
  <c r="G69" i="26"/>
  <c r="F69" i="26"/>
  <c r="E69" i="26"/>
  <c r="D69" i="26"/>
  <c r="C69" i="26"/>
  <c r="R68" i="26"/>
  <c r="L68" i="26"/>
  <c r="K68" i="26"/>
  <c r="J68" i="26"/>
  <c r="I68" i="26"/>
  <c r="H68" i="26"/>
  <c r="G68" i="26"/>
  <c r="F68" i="26"/>
  <c r="E68" i="26"/>
  <c r="D68" i="26"/>
  <c r="C68" i="26"/>
  <c r="R67" i="26"/>
  <c r="L67" i="26"/>
  <c r="K67" i="26"/>
  <c r="J67" i="26"/>
  <c r="I67" i="26"/>
  <c r="H67" i="26"/>
  <c r="G67" i="26"/>
  <c r="F67" i="26"/>
  <c r="E67" i="26"/>
  <c r="D67" i="26"/>
  <c r="C67" i="26"/>
  <c r="R66" i="26"/>
  <c r="L66" i="26"/>
  <c r="K66" i="26"/>
  <c r="J66" i="26"/>
  <c r="I66" i="26"/>
  <c r="H66" i="26"/>
  <c r="G66" i="26"/>
  <c r="F66" i="26"/>
  <c r="D66" i="26"/>
  <c r="C66" i="26"/>
  <c r="R65" i="26"/>
  <c r="L65" i="26"/>
  <c r="K65" i="26"/>
  <c r="J65" i="26"/>
  <c r="I65" i="26"/>
  <c r="H65" i="26"/>
  <c r="G65" i="26"/>
  <c r="F65" i="26"/>
  <c r="E65" i="26"/>
  <c r="D65" i="26"/>
  <c r="C65" i="26"/>
  <c r="R64" i="26"/>
  <c r="L64" i="26"/>
  <c r="K64" i="26"/>
  <c r="J64" i="26"/>
  <c r="I64" i="26"/>
  <c r="H64" i="26"/>
  <c r="G64" i="26"/>
  <c r="F64" i="26"/>
  <c r="E64" i="26"/>
  <c r="D64" i="26"/>
  <c r="C64" i="26"/>
  <c r="R63" i="26"/>
  <c r="L63" i="26"/>
  <c r="K63" i="26"/>
  <c r="J63" i="26"/>
  <c r="I63" i="26"/>
  <c r="H63" i="26"/>
  <c r="G63" i="26"/>
  <c r="E63" i="26"/>
  <c r="R62" i="26"/>
  <c r="L62" i="26"/>
  <c r="K62" i="26"/>
  <c r="J62" i="26"/>
  <c r="I62" i="26"/>
  <c r="H62" i="26"/>
  <c r="G62" i="26"/>
  <c r="E62" i="26"/>
  <c r="R61" i="26"/>
  <c r="L61" i="26"/>
  <c r="K61" i="26"/>
  <c r="J61" i="26"/>
  <c r="I61" i="26"/>
  <c r="G61" i="26"/>
  <c r="E61" i="26"/>
  <c r="R60" i="26"/>
  <c r="L60" i="26"/>
  <c r="K60" i="26"/>
  <c r="J60" i="26"/>
  <c r="I60" i="26"/>
  <c r="H60" i="26"/>
  <c r="G60" i="26"/>
  <c r="E60" i="26"/>
  <c r="R59" i="26"/>
  <c r="L59" i="26"/>
  <c r="K59" i="26"/>
  <c r="J59" i="26"/>
  <c r="I59" i="26"/>
  <c r="G59" i="26"/>
  <c r="D59" i="26"/>
  <c r="R58" i="26"/>
  <c r="L58" i="26"/>
  <c r="K58" i="26"/>
  <c r="J58" i="26"/>
  <c r="I58" i="26"/>
  <c r="H58" i="26"/>
  <c r="G58" i="26"/>
  <c r="D58" i="26"/>
  <c r="R57" i="26"/>
  <c r="L57" i="26"/>
  <c r="K57" i="26"/>
  <c r="I57" i="26"/>
  <c r="H57" i="26"/>
  <c r="G57" i="26"/>
  <c r="E57" i="26"/>
  <c r="D57" i="26"/>
  <c r="C57" i="26"/>
  <c r="R56" i="26"/>
  <c r="J56" i="26"/>
  <c r="H56" i="26"/>
  <c r="B55" i="26"/>
  <c r="R52" i="26"/>
  <c r="L52" i="26"/>
  <c r="K52" i="26"/>
  <c r="J52" i="26"/>
  <c r="I52" i="26"/>
  <c r="H52" i="26"/>
  <c r="G52" i="26"/>
  <c r="F52" i="26"/>
  <c r="E52" i="26"/>
  <c r="D52" i="26"/>
  <c r="C52" i="26"/>
  <c r="R51" i="26"/>
  <c r="L51" i="26"/>
  <c r="K51" i="26"/>
  <c r="J51" i="26"/>
  <c r="I51" i="26"/>
  <c r="H51" i="26"/>
  <c r="G51" i="26"/>
  <c r="F51" i="26"/>
  <c r="E51" i="26"/>
  <c r="D51" i="26"/>
  <c r="C51" i="26"/>
  <c r="R50" i="26"/>
  <c r="L50" i="26"/>
  <c r="K50" i="26"/>
  <c r="J50" i="26"/>
  <c r="I50" i="26"/>
  <c r="H50" i="26"/>
  <c r="G50" i="26"/>
  <c r="F50" i="26"/>
  <c r="E50" i="26"/>
  <c r="D50" i="26"/>
  <c r="C50" i="26"/>
  <c r="R49" i="26"/>
  <c r="L49" i="26"/>
  <c r="K49" i="26"/>
  <c r="J49" i="26"/>
  <c r="I49" i="26"/>
  <c r="H49" i="26"/>
  <c r="G49" i="26"/>
  <c r="F49" i="26"/>
  <c r="E49" i="26"/>
  <c r="D49" i="26"/>
  <c r="C49" i="26"/>
  <c r="R48" i="26"/>
  <c r="L48" i="26"/>
  <c r="K48" i="26"/>
  <c r="J48" i="26"/>
  <c r="I48" i="26"/>
  <c r="H48" i="26"/>
  <c r="G48" i="26"/>
  <c r="F48" i="26"/>
  <c r="E48" i="26"/>
  <c r="D48" i="26"/>
  <c r="C48" i="26"/>
  <c r="R47" i="26"/>
  <c r="L47" i="26"/>
  <c r="K47" i="26"/>
  <c r="J47" i="26"/>
  <c r="I47" i="26"/>
  <c r="H47" i="26"/>
  <c r="G47" i="26"/>
  <c r="E47" i="26"/>
  <c r="C47" i="26"/>
  <c r="R46" i="26"/>
  <c r="L46" i="26"/>
  <c r="K46" i="26"/>
  <c r="J46" i="26"/>
  <c r="I46" i="26"/>
  <c r="R45" i="26"/>
  <c r="L45" i="26"/>
  <c r="K45" i="26"/>
  <c r="J45" i="26"/>
  <c r="I45" i="26"/>
  <c r="H45" i="26"/>
  <c r="F45" i="26"/>
  <c r="E45" i="26"/>
  <c r="R44" i="26"/>
  <c r="L44" i="26"/>
  <c r="K44" i="26"/>
  <c r="J44" i="26"/>
  <c r="I44" i="26"/>
  <c r="R43" i="26"/>
  <c r="R42" i="26"/>
  <c r="L42" i="26"/>
  <c r="K42" i="26"/>
  <c r="J42" i="26"/>
  <c r="I42" i="26"/>
  <c r="G42" i="26"/>
  <c r="F42" i="26"/>
  <c r="E42" i="26"/>
  <c r="C42" i="26"/>
  <c r="R41" i="26"/>
  <c r="L41" i="26"/>
  <c r="I41" i="26"/>
  <c r="H41" i="26"/>
  <c r="E41" i="26"/>
  <c r="R40" i="26"/>
  <c r="L40" i="26"/>
  <c r="J40" i="26"/>
  <c r="I40" i="26"/>
  <c r="G40" i="26"/>
  <c r="E40" i="26"/>
  <c r="R39" i="26"/>
  <c r="M39" i="26"/>
  <c r="E39" i="26"/>
  <c r="B38" i="26"/>
  <c r="R34" i="26"/>
  <c r="L34" i="26"/>
  <c r="K34" i="26"/>
  <c r="J34" i="26"/>
  <c r="I34" i="26"/>
  <c r="C34" i="26"/>
  <c r="R33" i="26"/>
  <c r="L33" i="26"/>
  <c r="K33" i="26"/>
  <c r="J33" i="26"/>
  <c r="I33" i="26"/>
  <c r="H33" i="26"/>
  <c r="G33" i="26"/>
  <c r="F33" i="26"/>
  <c r="C33" i="26"/>
  <c r="R32" i="26"/>
  <c r="L32" i="26"/>
  <c r="K32" i="26"/>
  <c r="J32" i="26"/>
  <c r="I32" i="26"/>
  <c r="H32" i="26"/>
  <c r="G32" i="26"/>
  <c r="F32" i="26"/>
  <c r="R31" i="26"/>
  <c r="C31" i="26"/>
  <c r="R30" i="26"/>
  <c r="L30" i="26"/>
  <c r="K30" i="26"/>
  <c r="J30" i="26"/>
  <c r="I30" i="26"/>
  <c r="H30" i="26"/>
  <c r="R29" i="26"/>
  <c r="L29" i="26"/>
  <c r="K29" i="26"/>
  <c r="J29" i="26"/>
  <c r="I29" i="26"/>
  <c r="C29" i="26"/>
  <c r="R28" i="26"/>
  <c r="L28" i="26"/>
  <c r="K28" i="26"/>
  <c r="J28" i="26"/>
  <c r="I28" i="26"/>
  <c r="H28" i="26"/>
  <c r="R27" i="26"/>
  <c r="L27" i="26"/>
  <c r="K27" i="26"/>
  <c r="J27" i="26"/>
  <c r="I27" i="26"/>
  <c r="H27" i="26"/>
  <c r="G27" i="26"/>
  <c r="R26" i="26"/>
  <c r="L26" i="26"/>
  <c r="K26" i="26"/>
  <c r="J26" i="26"/>
  <c r="I26" i="26"/>
  <c r="R25" i="26"/>
  <c r="K25" i="26"/>
  <c r="R24" i="26"/>
  <c r="K24" i="26"/>
  <c r="J24" i="26"/>
  <c r="R23" i="26"/>
  <c r="L23" i="26"/>
  <c r="K23" i="26"/>
  <c r="J23" i="26"/>
  <c r="I23" i="26"/>
  <c r="E23" i="26"/>
  <c r="R22" i="26"/>
  <c r="L22" i="26"/>
  <c r="K22" i="26"/>
  <c r="J22" i="26"/>
  <c r="I22" i="26"/>
  <c r="H22" i="26"/>
  <c r="R21" i="26"/>
  <c r="M21" i="26"/>
  <c r="L21" i="26"/>
  <c r="K21" i="26"/>
  <c r="J21" i="26"/>
  <c r="I21" i="26"/>
  <c r="H21" i="26"/>
  <c r="E21" i="26"/>
  <c r="B20" i="26"/>
  <c r="R16" i="26"/>
  <c r="R15" i="26"/>
  <c r="R14" i="26"/>
  <c r="R13" i="26"/>
  <c r="R12" i="26"/>
  <c r="R11" i="26"/>
  <c r="R10" i="26"/>
  <c r="R9" i="26"/>
  <c r="R8" i="26"/>
  <c r="R7" i="26"/>
  <c r="R6" i="26"/>
  <c r="R5" i="26"/>
  <c r="R4" i="26"/>
  <c r="R3" i="26"/>
  <c r="B2" i="26"/>
  <c r="AB6" i="8"/>
  <c r="AB13" i="8"/>
  <c r="AB5" i="8"/>
  <c r="AB2" i="8"/>
  <c r="AB7" i="8"/>
  <c r="AB16" i="8"/>
  <c r="AB12" i="8"/>
  <c r="AB15" i="8"/>
  <c r="AB11" i="8"/>
  <c r="AB10" i="8"/>
  <c r="AB4" i="8"/>
  <c r="AB8" i="8"/>
  <c r="AB14" i="8"/>
  <c r="AB9" i="8"/>
  <c r="D45" i="26"/>
  <c r="D62" i="26"/>
  <c r="D43" i="26"/>
  <c r="D79" i="26"/>
  <c r="D61" i="26"/>
  <c r="D63" i="26"/>
  <c r="D74" i="26"/>
  <c r="D40" i="26"/>
  <c r="D60" i="26"/>
  <c r="D42" i="26"/>
  <c r="D41" i="26"/>
  <c r="C60" i="26"/>
  <c r="C62" i="26"/>
  <c r="C77" i="26"/>
  <c r="C40" i="26"/>
  <c r="C43" i="26"/>
  <c r="C75" i="26"/>
  <c r="C41" i="26"/>
  <c r="C21" i="26"/>
  <c r="C26" i="26"/>
  <c r="C45" i="26"/>
  <c r="C23" i="26"/>
  <c r="C74" i="26"/>
  <c r="C61" i="26"/>
  <c r="C58" i="26"/>
  <c r="C8" i="26"/>
  <c r="C39" i="26"/>
  <c r="C79" i="26"/>
  <c r="H3" i="26"/>
  <c r="G3" i="26"/>
  <c r="F23" i="26"/>
  <c r="F5" i="26"/>
  <c r="I10" i="26"/>
  <c r="H12" i="26"/>
  <c r="F11" i="26"/>
  <c r="H9" i="26"/>
  <c r="C7" i="26"/>
  <c r="D44" i="26"/>
  <c r="G28" i="26"/>
  <c r="H59" i="26"/>
  <c r="D47" i="26"/>
  <c r="G24" i="26"/>
  <c r="H6" i="26"/>
  <c r="C30" i="26"/>
  <c r="F28" i="26"/>
  <c r="F21" i="26"/>
  <c r="F22" i="26"/>
  <c r="F24" i="26"/>
  <c r="F25" i="26"/>
  <c r="F27" i="26"/>
  <c r="F29" i="26"/>
  <c r="F30" i="26"/>
  <c r="F34" i="26"/>
  <c r="G81" i="26"/>
  <c r="H34" i="26"/>
  <c r="D27" i="26"/>
  <c r="D12" i="26"/>
  <c r="E82" i="26"/>
  <c r="F46" i="26"/>
  <c r="G29" i="26"/>
  <c r="G23" i="26"/>
  <c r="H23" i="26"/>
  <c r="D28" i="26"/>
  <c r="E29" i="26"/>
  <c r="F47" i="26"/>
  <c r="G7" i="26"/>
  <c r="H29" i="26"/>
  <c r="C28" i="26"/>
  <c r="D4" i="26"/>
  <c r="E30" i="26"/>
  <c r="E12" i="26"/>
  <c r="F9" i="26"/>
  <c r="G13" i="26"/>
  <c r="H44" i="26"/>
  <c r="H7" i="26"/>
  <c r="G30" i="26"/>
  <c r="H39" i="26"/>
  <c r="C81" i="26"/>
  <c r="D11" i="26"/>
  <c r="E81" i="26"/>
  <c r="H10" i="26"/>
  <c r="D46" i="26"/>
  <c r="C22" i="26"/>
  <c r="D81" i="26"/>
  <c r="E66" i="26"/>
  <c r="F44" i="26"/>
  <c r="G46" i="26"/>
  <c r="H82" i="26"/>
  <c r="C82" i="26"/>
  <c r="D5" i="26"/>
  <c r="E44" i="26"/>
  <c r="C24" i="26"/>
  <c r="D29" i="26"/>
  <c r="F81" i="26"/>
  <c r="F7" i="26"/>
  <c r="G6" i="26"/>
  <c r="G80" i="26"/>
  <c r="H75" i="26"/>
  <c r="H46" i="26"/>
  <c r="C44" i="26"/>
  <c r="D3" i="26"/>
  <c r="E34" i="26"/>
  <c r="G12" i="26"/>
  <c r="C10" i="26"/>
  <c r="D82" i="26"/>
  <c r="E11" i="26"/>
  <c r="E5" i="26"/>
  <c r="E7" i="26"/>
  <c r="F58" i="26"/>
  <c r="G22" i="26"/>
  <c r="H4" i="26"/>
  <c r="G45" i="26"/>
  <c r="C59" i="26"/>
  <c r="D21" i="26"/>
  <c r="E26" i="26"/>
  <c r="F26" i="26"/>
  <c r="H80" i="26"/>
  <c r="H61" i="26"/>
  <c r="G44" i="26"/>
  <c r="H85" i="26"/>
  <c r="C3" i="26"/>
  <c r="C11" i="26"/>
  <c r="E3" i="26"/>
  <c r="C27" i="26"/>
  <c r="C12" i="26"/>
  <c r="D26" i="26"/>
  <c r="E58" i="26"/>
  <c r="F12" i="26"/>
  <c r="G34" i="26"/>
  <c r="I25" i="26"/>
  <c r="C76" i="26"/>
  <c r="E43" i="26"/>
  <c r="F57" i="26"/>
  <c r="G26" i="26"/>
  <c r="G73" i="26"/>
  <c r="I79" i="26"/>
  <c r="J77" i="26"/>
  <c r="E25" i="26"/>
  <c r="C6" i="26"/>
  <c r="E56" i="26"/>
  <c r="F39" i="26"/>
  <c r="G43" i="26"/>
  <c r="H42" i="26"/>
  <c r="K77" i="26"/>
  <c r="L74" i="26"/>
  <c r="L73" i="26"/>
  <c r="L78" i="26"/>
  <c r="G56" i="26"/>
  <c r="M56" i="26"/>
  <c r="C73" i="26"/>
  <c r="F63" i="26"/>
  <c r="G76" i="26"/>
  <c r="H40" i="26"/>
  <c r="I43" i="26"/>
  <c r="J39" i="26"/>
  <c r="L24" i="26"/>
  <c r="M73" i="26"/>
  <c r="D77" i="26"/>
  <c r="F56" i="26"/>
  <c r="J57" i="26"/>
  <c r="D76" i="26"/>
  <c r="F59" i="26"/>
  <c r="F62" i="26"/>
  <c r="G25" i="26"/>
  <c r="H43" i="26"/>
  <c r="K39" i="26"/>
  <c r="C46" i="26"/>
  <c r="J75" i="26"/>
  <c r="C63" i="26"/>
  <c r="G74" i="26"/>
  <c r="C56" i="26"/>
  <c r="D56" i="26"/>
  <c r="E76" i="26"/>
  <c r="F76" i="26"/>
  <c r="G21" i="26"/>
  <c r="I39" i="26"/>
  <c r="J43" i="26"/>
  <c r="K56" i="26"/>
  <c r="L39" i="26"/>
  <c r="E74" i="26"/>
  <c r="I77" i="26"/>
  <c r="J41" i="26"/>
  <c r="C5" i="26"/>
  <c r="E77" i="26"/>
  <c r="F73" i="26"/>
  <c r="H76" i="26"/>
  <c r="K40" i="26"/>
  <c r="L56" i="26"/>
  <c r="D78" i="26"/>
  <c r="E22" i="26"/>
  <c r="H78" i="26"/>
  <c r="C25" i="26"/>
  <c r="E24" i="26"/>
  <c r="F79" i="26"/>
  <c r="F40" i="26"/>
  <c r="I76" i="26"/>
  <c r="J78" i="26"/>
  <c r="K78" i="26"/>
  <c r="L25" i="26"/>
  <c r="G39" i="26"/>
  <c r="K43" i="26"/>
  <c r="C9" i="26"/>
  <c r="D39" i="26"/>
  <c r="E46" i="26"/>
  <c r="F41" i="26"/>
  <c r="F61" i="26"/>
  <c r="G41" i="26"/>
  <c r="H24" i="26"/>
  <c r="I24" i="26"/>
  <c r="J25" i="26"/>
  <c r="L77" i="26"/>
  <c r="E59" i="26"/>
  <c r="K41" i="26"/>
  <c r="C4" i="26"/>
  <c r="D73" i="26"/>
  <c r="D75" i="26"/>
  <c r="E78" i="26"/>
  <c r="F60" i="26"/>
  <c r="F43" i="26"/>
  <c r="G78" i="26"/>
  <c r="H25" i="26"/>
  <c r="I56" i="26"/>
  <c r="J74" i="26"/>
  <c r="L43" i="26"/>
  <c r="H26" i="26"/>
  <c r="R35" i="4" l="1"/>
  <c r="U35" i="4" s="1"/>
  <c r="C6" i="8" s="1"/>
  <c r="R4" i="4"/>
  <c r="U4" i="4" s="1"/>
  <c r="C8" i="41" s="1"/>
  <c r="R26" i="4"/>
  <c r="U26" i="4" s="1"/>
  <c r="C7" i="8" s="1"/>
  <c r="R89" i="4"/>
  <c r="U89" i="4" s="1"/>
  <c r="D4" i="8" s="1"/>
  <c r="R205" i="4"/>
  <c r="U205" i="4" s="1"/>
  <c r="F11" i="40" s="1"/>
  <c r="R245" i="4"/>
  <c r="U245" i="4" s="1"/>
  <c r="G8" i="8" s="1"/>
  <c r="R265" i="4"/>
  <c r="U265" i="4" s="1"/>
  <c r="G15" i="40" s="1"/>
  <c r="R24" i="4"/>
  <c r="U24" i="4" s="1"/>
  <c r="C12" i="8" s="1"/>
  <c r="R29" i="4"/>
  <c r="U29" i="4" s="1"/>
  <c r="C17" i="8" s="1"/>
  <c r="R27" i="4"/>
  <c r="U27" i="4" s="1"/>
  <c r="C19" i="8" s="1"/>
  <c r="R13" i="4"/>
  <c r="U13" i="4" s="1"/>
  <c r="C4" i="41" s="1"/>
  <c r="R327" i="4"/>
  <c r="U327" i="4" s="1"/>
  <c r="F18" i="8" s="1"/>
  <c r="R179" i="4"/>
  <c r="U179" i="4" s="1"/>
  <c r="F2" i="8" s="1"/>
  <c r="R182" i="4"/>
  <c r="U182" i="4" s="1"/>
  <c r="F11" i="8" s="1"/>
  <c r="R191" i="4"/>
  <c r="U191" i="4" s="1"/>
  <c r="F9" i="8" s="1"/>
  <c r="R166" i="4"/>
  <c r="U166" i="4" s="1"/>
  <c r="F6" i="41" s="1"/>
  <c r="R194" i="4"/>
  <c r="U194" i="4" s="1"/>
  <c r="F14" i="8" s="1"/>
  <c r="R215" i="4"/>
  <c r="U215" i="4" s="1"/>
  <c r="F20" i="40" s="1"/>
  <c r="R186" i="4"/>
  <c r="U186" i="4" s="1"/>
  <c r="F3" i="8" s="1"/>
  <c r="R164" i="4"/>
  <c r="U164" i="4" s="1"/>
  <c r="F12" i="41" s="1"/>
  <c r="R209" i="4"/>
  <c r="U209" i="4" s="1"/>
  <c r="F5" i="40" s="1"/>
  <c r="R238" i="4"/>
  <c r="U238" i="4" s="1"/>
  <c r="G3" i="8" s="1"/>
  <c r="R231" i="4"/>
  <c r="U231" i="4" s="1"/>
  <c r="G2" i="8" s="1"/>
  <c r="R32" i="4"/>
  <c r="U32" i="4" s="1"/>
  <c r="C8" i="8" s="1"/>
  <c r="R15" i="4"/>
  <c r="U15" i="4" s="1"/>
  <c r="C10" i="41" s="1"/>
  <c r="R10" i="41" s="1"/>
  <c r="V10" i="41" s="1"/>
  <c r="R41" i="4"/>
  <c r="U41" i="4" s="1"/>
  <c r="C7" i="40" s="1"/>
  <c r="R44" i="4"/>
  <c r="U44" i="4" s="1"/>
  <c r="C11" i="40" s="1"/>
  <c r="R102" i="4"/>
  <c r="U102" i="4" s="1"/>
  <c r="D5" i="40" s="1"/>
  <c r="R83" i="4"/>
  <c r="U83" i="4" s="1"/>
  <c r="D19" i="8" s="1"/>
  <c r="R131" i="4"/>
  <c r="U131" i="4" s="1"/>
  <c r="E5" i="8" s="1"/>
  <c r="R128" i="4"/>
  <c r="U128" i="4" s="1"/>
  <c r="E10" i="8" s="1"/>
  <c r="R119" i="4"/>
  <c r="U119" i="4" s="1"/>
  <c r="E16" i="41" s="1"/>
  <c r="R115" i="4"/>
  <c r="U115" i="4" s="1"/>
  <c r="E3" i="41" s="1"/>
  <c r="R3" i="41" s="1"/>
  <c r="V3" i="41" s="1"/>
  <c r="R126" i="4"/>
  <c r="U126" i="4" s="1"/>
  <c r="E2" i="8" s="1"/>
  <c r="R42" i="4"/>
  <c r="U42" i="4" s="1"/>
  <c r="C12" i="40" s="1"/>
  <c r="R10" i="4"/>
  <c r="U10" i="4" s="1"/>
  <c r="C7" i="41" s="1"/>
  <c r="R76" i="4"/>
  <c r="U76" i="4" s="1"/>
  <c r="D10" i="8" s="1"/>
  <c r="R90" i="4"/>
  <c r="U90" i="4" s="1"/>
  <c r="D6" i="8" s="1"/>
  <c r="R129" i="4"/>
  <c r="U129" i="4" s="1"/>
  <c r="E11" i="8" s="1"/>
  <c r="R134" i="4"/>
  <c r="U134" i="4" s="1"/>
  <c r="E7" i="8" s="1"/>
  <c r="R113" i="4"/>
  <c r="U113" i="4" s="1"/>
  <c r="E6" i="41" s="1"/>
  <c r="R152" i="4"/>
  <c r="U152" i="4" s="1"/>
  <c r="E11" i="40" s="1"/>
  <c r="R20" i="4"/>
  <c r="U20" i="4" s="1"/>
  <c r="C10" i="8" s="1"/>
  <c r="R25" i="4"/>
  <c r="U25" i="4" s="1"/>
  <c r="C3" i="8" s="1"/>
  <c r="R3" i="4"/>
  <c r="U3" i="4" s="1"/>
  <c r="C5" i="41" s="1"/>
  <c r="R5" i="41" s="1"/>
  <c r="V5" i="41" s="1"/>
  <c r="R216" i="4"/>
  <c r="U216" i="4" s="1"/>
  <c r="F19" i="40" s="1"/>
  <c r="R133" i="4"/>
  <c r="U133" i="4" s="1"/>
  <c r="E3" i="8" s="1"/>
  <c r="R65" i="4"/>
  <c r="U65" i="4" s="1"/>
  <c r="E7" i="41" s="1"/>
  <c r="R235" i="4"/>
  <c r="U235" i="4" s="1"/>
  <c r="G13" i="8" s="1"/>
  <c r="R241" i="4"/>
  <c r="U241" i="4" s="1"/>
  <c r="G15" i="8" s="1"/>
  <c r="R359" i="4"/>
  <c r="U359" i="4" s="1"/>
  <c r="G18" i="8" s="1"/>
  <c r="R262" i="4"/>
  <c r="U262" i="4" s="1"/>
  <c r="G6" i="40" s="1"/>
  <c r="R21" i="4"/>
  <c r="U21" i="4" s="1"/>
  <c r="C11" i="8" s="1"/>
  <c r="R81" i="4"/>
  <c r="U81" i="4" s="1"/>
  <c r="D3" i="8" s="1"/>
  <c r="R93" i="4"/>
  <c r="U93" i="4" s="1"/>
  <c r="D9" i="40" s="1"/>
  <c r="R184" i="4"/>
  <c r="U184" i="4" s="1"/>
  <c r="F5" i="8" s="1"/>
  <c r="R137" i="4"/>
  <c r="U137" i="4" s="1"/>
  <c r="E17" i="8" s="1"/>
  <c r="R196" i="4"/>
  <c r="U196" i="4" s="1"/>
  <c r="F6" i="8" s="1"/>
  <c r="R162" i="4"/>
  <c r="U162" i="4" s="1"/>
  <c r="E20" i="40" s="1"/>
  <c r="R210" i="4"/>
  <c r="U210" i="4" s="1"/>
  <c r="F6" i="40" s="1"/>
  <c r="R177" i="4"/>
  <c r="U177" i="4" s="1"/>
  <c r="F14" i="41" s="1"/>
  <c r="R138" i="4"/>
  <c r="U138" i="4" s="1"/>
  <c r="E9" i="8" s="1"/>
  <c r="R110" i="4"/>
  <c r="U110" i="4" s="1"/>
  <c r="E12" i="41" s="1"/>
  <c r="R114" i="4"/>
  <c r="U114" i="4" s="1"/>
  <c r="E15" i="41" s="1"/>
  <c r="R15" i="41" s="1"/>
  <c r="V15" i="41" s="1"/>
  <c r="R160" i="4"/>
  <c r="U160" i="4" s="1"/>
  <c r="E15" i="40" s="1"/>
  <c r="R159" i="4"/>
  <c r="U159" i="4" s="1"/>
  <c r="E13" i="40" s="1"/>
  <c r="R150" i="4"/>
  <c r="U150" i="4" s="1"/>
  <c r="E12" i="40" s="1"/>
  <c r="R2" i="4"/>
  <c r="U2" i="4" s="1"/>
  <c r="C12" i="41" s="1"/>
  <c r="R12" i="4"/>
  <c r="U12" i="4" s="1"/>
  <c r="C16" i="41" s="1"/>
  <c r="R23" i="4"/>
  <c r="U23" i="4" s="1"/>
  <c r="C5" i="8" s="1"/>
  <c r="R78" i="4"/>
  <c r="U78" i="4" s="1"/>
  <c r="D13" i="8" s="1"/>
  <c r="R275" i="4"/>
  <c r="U275" i="4" s="1"/>
  <c r="D18" i="8" s="1"/>
  <c r="R197" i="4"/>
  <c r="U197" i="4" s="1"/>
  <c r="F20" i="8" s="1"/>
  <c r="R183" i="4"/>
  <c r="U183" i="4" s="1"/>
  <c r="F13" i="8" s="1"/>
  <c r="R178" i="4"/>
  <c r="U178" i="4" s="1"/>
  <c r="F2" i="41" s="1"/>
  <c r="R28" i="4"/>
  <c r="U28" i="4" s="1"/>
  <c r="C15" i="8" s="1"/>
  <c r="R67" i="4"/>
  <c r="U67" i="4" s="1"/>
  <c r="D4" i="41" s="1"/>
  <c r="R188" i="4"/>
  <c r="U188" i="4" s="1"/>
  <c r="F19" i="8" s="1"/>
  <c r="R171" i="4"/>
  <c r="U171" i="4" s="1"/>
  <c r="F14" i="40" s="1"/>
  <c r="R239" i="4"/>
  <c r="U239" i="4" s="1"/>
  <c r="G7" i="8" s="1"/>
  <c r="R243" i="4"/>
  <c r="U243" i="4" s="1"/>
  <c r="G9" i="8" s="1"/>
  <c r="R237" i="4"/>
  <c r="U237" i="4" s="1"/>
  <c r="G12" i="8" s="1"/>
  <c r="R255" i="4"/>
  <c r="U255" i="4" s="1"/>
  <c r="G12" i="40" s="1"/>
  <c r="R230" i="4"/>
  <c r="U230" i="4" s="1"/>
  <c r="G2" i="41" s="1"/>
  <c r="R149" i="4"/>
  <c r="U149" i="4" s="1"/>
  <c r="E7" i="40" s="1"/>
  <c r="R195" i="4"/>
  <c r="U195" i="4" s="1"/>
  <c r="F4" i="8" s="1"/>
  <c r="R143" i="4"/>
  <c r="U143" i="4" s="1"/>
  <c r="E6" i="8" s="1"/>
  <c r="R157" i="4"/>
  <c r="U157" i="4" s="1"/>
  <c r="E6" i="40" s="1"/>
  <c r="R140" i="4"/>
  <c r="U140" i="4" s="1"/>
  <c r="E8" i="8" s="1"/>
  <c r="R132" i="4"/>
  <c r="U132" i="4" s="1"/>
  <c r="E12" i="8" s="1"/>
  <c r="R246" i="4"/>
  <c r="U246" i="4" s="1"/>
  <c r="G14" i="8" s="1"/>
  <c r="R6" i="4"/>
  <c r="U6" i="4" s="1"/>
  <c r="C6" i="41" s="1"/>
  <c r="R22" i="4"/>
  <c r="U22" i="4" s="1"/>
  <c r="C13" i="8" s="1"/>
  <c r="R51" i="4"/>
  <c r="U51" i="4" s="1"/>
  <c r="C13" i="40" s="1"/>
  <c r="R19" i="4"/>
  <c r="U19" i="4" s="1"/>
  <c r="C16" i="8" s="1"/>
  <c r="R144" i="4"/>
  <c r="U144" i="4" s="1"/>
  <c r="E20" i="8" s="1"/>
  <c r="R163" i="4"/>
  <c r="U163" i="4" s="1"/>
  <c r="E19" i="40" s="1"/>
  <c r="R125" i="4"/>
  <c r="U125" i="4" s="1"/>
  <c r="E2" i="41" s="1"/>
  <c r="R145" i="4"/>
  <c r="U145" i="4" s="1"/>
  <c r="E10" i="40" s="1"/>
  <c r="R161" i="4"/>
  <c r="U161" i="4" s="1"/>
  <c r="E4" i="40" s="1"/>
  <c r="R16" i="4"/>
  <c r="U16" i="4" s="1"/>
  <c r="C16" i="40" s="1"/>
  <c r="R99" i="4"/>
  <c r="U99" i="4" s="1"/>
  <c r="D8" i="40" s="1"/>
  <c r="R155" i="4"/>
  <c r="U155" i="4" s="1"/>
  <c r="E3" i="40" s="1"/>
  <c r="R130" i="4"/>
  <c r="U130" i="4" s="1"/>
  <c r="E13" i="8" s="1"/>
  <c r="R147" i="4"/>
  <c r="U147" i="4" s="1"/>
  <c r="E2" i="40" s="1"/>
  <c r="R2" i="40" s="1"/>
  <c r="V2" i="40" s="1"/>
  <c r="R233" i="4"/>
  <c r="U233" i="4" s="1"/>
  <c r="G10" i="8" s="1"/>
  <c r="R236" i="4"/>
  <c r="U236" i="4" s="1"/>
  <c r="G5" i="8" s="1"/>
  <c r="K40" i="4"/>
  <c r="C28" i="20" s="1"/>
  <c r="R28" i="20" s="1"/>
  <c r="K49" i="4"/>
  <c r="C24" i="20" s="1"/>
  <c r="R24" i="20" s="1"/>
  <c r="K5" i="4"/>
  <c r="C56" i="20" s="1"/>
  <c r="R56" i="20" s="1"/>
  <c r="Q46" i="4"/>
  <c r="S46" i="4"/>
  <c r="J46" i="4"/>
  <c r="S36" i="3"/>
  <c r="S37" i="3" s="1"/>
  <c r="S38" i="3" s="1"/>
  <c r="S39" i="3" s="1"/>
  <c r="M20" i="26"/>
  <c r="X46" i="4"/>
  <c r="N2" i="26"/>
  <c r="N20" i="26"/>
  <c r="O72" i="26"/>
  <c r="P20" i="26"/>
  <c r="G2" i="26"/>
  <c r="I2" i="26"/>
  <c r="M2" i="26"/>
  <c r="O55" i="26"/>
  <c r="N72" i="26"/>
  <c r="M72" i="26"/>
  <c r="J72" i="26"/>
  <c r="M55" i="26"/>
  <c r="E20" i="26"/>
  <c r="C38" i="26"/>
  <c r="L20" i="26"/>
  <c r="I38" i="26"/>
  <c r="K72" i="26"/>
  <c r="I72" i="26"/>
  <c r="J2" i="26"/>
  <c r="H72" i="26"/>
  <c r="O2" i="26"/>
  <c r="P55" i="26"/>
  <c r="D72" i="26"/>
  <c r="G38" i="26"/>
  <c r="D38" i="26"/>
  <c r="F38" i="26"/>
  <c r="K38" i="26"/>
  <c r="C2" i="26"/>
  <c r="L38" i="26"/>
  <c r="G20" i="26"/>
  <c r="C55" i="26"/>
  <c r="J38" i="26"/>
  <c r="H38" i="26"/>
  <c r="G72" i="26"/>
  <c r="E2" i="26"/>
  <c r="H2" i="26"/>
  <c r="C20" i="26"/>
  <c r="K20" i="26"/>
  <c r="J20" i="26"/>
  <c r="I20" i="26"/>
  <c r="H55" i="26"/>
  <c r="D55" i="26"/>
  <c r="I55" i="26"/>
  <c r="J55" i="26"/>
  <c r="K55" i="26"/>
  <c r="G55" i="26"/>
  <c r="L55" i="26"/>
  <c r="E55" i="26"/>
  <c r="F72" i="26"/>
  <c r="E72" i="26"/>
  <c r="K2" i="26"/>
  <c r="P2" i="26"/>
  <c r="M38" i="26"/>
  <c r="P38" i="26"/>
  <c r="O38" i="26"/>
  <c r="N55" i="26"/>
  <c r="F55" i="26"/>
  <c r="F20" i="26"/>
  <c r="C72" i="26"/>
  <c r="H20" i="26"/>
  <c r="E38" i="26"/>
  <c r="L72" i="26"/>
  <c r="D2" i="26"/>
  <c r="L2" i="26"/>
  <c r="F2" i="26"/>
  <c r="O20" i="26"/>
  <c r="N38" i="26"/>
  <c r="P72" i="26"/>
  <c r="D20" i="26"/>
  <c r="R20" i="40" l="1"/>
  <c r="V20" i="40" s="1"/>
  <c r="R15" i="8"/>
  <c r="V15" i="8" s="1"/>
  <c r="R19" i="40"/>
  <c r="V19" i="40" s="1"/>
  <c r="R5" i="40"/>
  <c r="V5" i="40" s="1"/>
  <c r="R15" i="40"/>
  <c r="V15" i="40" s="1"/>
  <c r="R13" i="40"/>
  <c r="V13" i="40" s="1"/>
  <c r="R14" i="40"/>
  <c r="V14" i="40" s="1"/>
  <c r="R9" i="40"/>
  <c r="V9" i="40" s="1"/>
  <c r="R3" i="40"/>
  <c r="V3" i="40" s="1"/>
  <c r="R8" i="40"/>
  <c r="V8" i="40" s="1"/>
  <c r="R16" i="40"/>
  <c r="V16" i="40" s="1"/>
  <c r="R16" i="41"/>
  <c r="V16" i="41" s="1"/>
  <c r="R4" i="40"/>
  <c r="V4" i="40" s="1"/>
  <c r="R6" i="41"/>
  <c r="V6" i="41" s="1"/>
  <c r="R12" i="41"/>
  <c r="V12" i="41" s="1"/>
  <c r="R7" i="41"/>
  <c r="V7" i="41" s="1"/>
  <c r="R10" i="40"/>
  <c r="V10" i="40" s="1"/>
  <c r="R12" i="40"/>
  <c r="V12" i="40" s="1"/>
  <c r="R11" i="40"/>
  <c r="V11" i="40" s="1"/>
  <c r="R7" i="40"/>
  <c r="V7" i="40" s="1"/>
  <c r="R14" i="41"/>
  <c r="V14" i="41" s="1"/>
  <c r="R2" i="41"/>
  <c r="V2" i="41" s="1"/>
  <c r="R8" i="41"/>
  <c r="V8" i="41" s="1"/>
  <c r="R20" i="8"/>
  <c r="V20" i="8" s="1"/>
  <c r="R18" i="8"/>
  <c r="V18" i="8" s="1"/>
  <c r="R8" i="8"/>
  <c r="V8" i="8" s="1"/>
  <c r="R12" i="8"/>
  <c r="V12" i="8" s="1"/>
  <c r="R5" i="8"/>
  <c r="V5" i="8" s="1"/>
  <c r="R9" i="8"/>
  <c r="V9" i="8" s="1"/>
  <c r="R13" i="8"/>
  <c r="V13" i="8" s="1"/>
  <c r="R11" i="8"/>
  <c r="V11" i="8" s="1"/>
  <c r="R3" i="8"/>
  <c r="V3" i="8" s="1"/>
  <c r="R4" i="8"/>
  <c r="V4" i="8" s="1"/>
  <c r="R10" i="8"/>
  <c r="V10" i="8" s="1"/>
  <c r="R7" i="8"/>
  <c r="V7" i="8" s="1"/>
  <c r="R19" i="8"/>
  <c r="V19" i="8" s="1"/>
  <c r="R16" i="8"/>
  <c r="V16" i="8" s="1"/>
  <c r="R14" i="8"/>
  <c r="V14" i="8" s="1"/>
  <c r="R17" i="8"/>
  <c r="V17" i="8" s="1"/>
  <c r="R6" i="8"/>
  <c r="V6" i="8" s="1"/>
  <c r="R2" i="8"/>
  <c r="V2" i="8" s="1"/>
  <c r="R4" i="41"/>
  <c r="V4" i="41" s="1"/>
  <c r="U5" i="4"/>
  <c r="C13" i="41" s="1"/>
  <c r="R13" i="41" s="1"/>
  <c r="V13" i="41" s="1"/>
  <c r="U49" i="4"/>
  <c r="C6" i="40" s="1"/>
  <c r="U40" i="4"/>
  <c r="R2" i="20"/>
  <c r="K46" i="4"/>
  <c r="C38" i="20" s="1"/>
  <c r="R38" i="20" s="1"/>
  <c r="P8" i="19" a="1"/>
  <c r="P7" i="19" a="1"/>
  <c r="Q8" i="19" a="1"/>
  <c r="Q7" i="19" a="1"/>
  <c r="I8" i="19" a="1"/>
  <c r="I7" i="19" a="1"/>
  <c r="D8" i="19" a="1"/>
  <c r="D7" i="19" a="1"/>
  <c r="D7" i="19" s="1"/>
  <c r="L7" i="19" a="1"/>
  <c r="L7" i="19" s="1"/>
  <c r="L8" i="19" a="1"/>
  <c r="F7" i="19" a="1"/>
  <c r="F8" i="19" a="1"/>
  <c r="K8" i="19" a="1"/>
  <c r="K8" i="19" s="1"/>
  <c r="K7" i="19" a="1"/>
  <c r="H7" i="19" a="1"/>
  <c r="H7" i="19" s="1"/>
  <c r="H8" i="19" a="1"/>
  <c r="H8" i="19" s="1"/>
  <c r="G7" i="19" a="1"/>
  <c r="G8" i="19" a="1"/>
  <c r="O7" i="19" a="1"/>
  <c r="O8" i="19" a="1"/>
  <c r="M8" i="19" a="1"/>
  <c r="M7" i="19" a="1"/>
  <c r="N8" i="19" a="1"/>
  <c r="N8" i="19" s="1"/>
  <c r="N7" i="19" a="1"/>
  <c r="N7" i="19" s="1"/>
  <c r="E7" i="19" a="1"/>
  <c r="E8" i="19" a="1"/>
  <c r="E8" i="19" s="1"/>
  <c r="J7" i="19" a="1"/>
  <c r="J7" i="19" s="1"/>
  <c r="J8" i="19" a="1"/>
  <c r="J8" i="19" s="1"/>
  <c r="S40" i="3"/>
  <c r="S41" i="3" s="1"/>
  <c r="L4" i="19"/>
  <c r="K6" i="19"/>
  <c r="J5" i="19"/>
  <c r="J4" i="19"/>
  <c r="H6" i="19"/>
  <c r="J6" i="19"/>
  <c r="Q7" i="19"/>
  <c r="L8" i="19"/>
  <c r="D8" i="19"/>
  <c r="K5" i="19"/>
  <c r="N4" i="19"/>
  <c r="L6" i="19"/>
  <c r="Q55" i="26"/>
  <c r="K4" i="19"/>
  <c r="N5" i="19"/>
  <c r="L5" i="19"/>
  <c r="I5" i="19"/>
  <c r="K7" i="19"/>
  <c r="N6" i="19"/>
  <c r="D4" i="19"/>
  <c r="H4" i="19"/>
  <c r="Q20" i="26"/>
  <c r="H5" i="19"/>
  <c r="I8" i="19"/>
  <c r="G8" i="19"/>
  <c r="G4" i="19"/>
  <c r="G7" i="19"/>
  <c r="G5" i="19"/>
  <c r="G6" i="19"/>
  <c r="F5" i="19"/>
  <c r="F6" i="19"/>
  <c r="I6" i="19"/>
  <c r="F4" i="19"/>
  <c r="D5" i="19"/>
  <c r="Q4" i="19"/>
  <c r="Q5" i="19"/>
  <c r="Q8" i="19"/>
  <c r="M5" i="19"/>
  <c r="M4" i="19"/>
  <c r="M8" i="19"/>
  <c r="M6" i="19"/>
  <c r="M7" i="19"/>
  <c r="I4" i="19"/>
  <c r="O5" i="19"/>
  <c r="O4" i="19"/>
  <c r="O6" i="19"/>
  <c r="O8" i="19"/>
  <c r="O7" i="19"/>
  <c r="E6" i="19"/>
  <c r="E5" i="19"/>
  <c r="E4" i="19"/>
  <c r="Q2" i="26"/>
  <c r="E7" i="19"/>
  <c r="I7" i="19"/>
  <c r="F8" i="19"/>
  <c r="Q38" i="26"/>
  <c r="Q6" i="19"/>
  <c r="P6" i="19"/>
  <c r="P7" i="19"/>
  <c r="P5" i="19"/>
  <c r="P8" i="19"/>
  <c r="P4" i="19"/>
  <c r="Q72" i="26"/>
  <c r="F7" i="19"/>
  <c r="D6" i="19"/>
  <c r="R6" i="40" l="1"/>
  <c r="V6" i="40" s="1"/>
  <c r="C21" i="40"/>
  <c r="U46" i="4"/>
  <c r="R6" i="19"/>
  <c r="R4" i="19"/>
  <c r="R8" i="19"/>
  <c r="R7" i="19"/>
  <c r="R5" i="19"/>
  <c r="R21" i="40" l="1"/>
  <c r="V21" i="40" s="1"/>
  <c r="C17" i="40"/>
  <c r="R17" i="40" l="1"/>
  <c r="V17" i="4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L175" authorId="0" shapeId="0" xr:uid="{00000000-0006-0000-0700-00000100000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Nota revizuita (initial 3.25)</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EE661588-DC79-48C2-9F8B-0A8744CC3DAE}" keepAlive="1" name="Query - fnStrava" description="Connection to the 'fnStrava' query in the workbook." type="5" refreshedVersion="0" background="1">
    <dbPr connection="Provider=Microsoft.Mashup.OleDb.1;Data Source=$Workbook$;Location=fnStrava;Extended Properties=&quot;&quot;" command="SELECT * FROM [fnStrava]"/>
  </connection>
  <connection id="2" xr16:uid="{438A0408-FA36-49B4-9201-0D7956A6D6FE}" keepAlive="1" name="Query - Table1" description="Connection to the 'Table1' query in the workbook." type="5" refreshedVersion="0" background="1">
    <dbPr connection="Provider=Microsoft.Mashup.OleDb.1;Data Source=$Workbook$;Location=Table1;Extended Properties=&quot;&quot;" command="SELECT * FROM [Table1]"/>
  </connection>
</connections>
</file>

<file path=xl/sharedStrings.xml><?xml version="1.0" encoding="utf-8"?>
<sst xmlns="http://schemas.openxmlformats.org/spreadsheetml/2006/main" count="2907" uniqueCount="596">
  <si>
    <t>Hall of Fame</t>
  </si>
  <si>
    <t>Points</t>
  </si>
  <si>
    <t>Editie pilot</t>
  </si>
  <si>
    <t>decembrie 2017</t>
  </si>
  <si>
    <t>Casu Igor</t>
  </si>
  <si>
    <t>Florin Ionita</t>
  </si>
  <si>
    <t>Adrian Chiru</t>
  </si>
  <si>
    <t>Codrin Constantin</t>
  </si>
  <si>
    <t>Sezon 1</t>
  </si>
  <si>
    <t>ian-mar 2018</t>
  </si>
  <si>
    <t>Cristina Man</t>
  </si>
  <si>
    <t>Eduard Ene</t>
  </si>
  <si>
    <t>Silviu Burcea</t>
  </si>
  <si>
    <t>Robert Herman</t>
  </si>
  <si>
    <t>Sezon 2</t>
  </si>
  <si>
    <t>apr-iun 2018</t>
  </si>
  <si>
    <t>Cristian Dumitru C</t>
  </si>
  <si>
    <t>Valenky Opris</t>
  </si>
  <si>
    <t>Sezon 3</t>
  </si>
  <si>
    <t>oct-dec 2018</t>
  </si>
  <si>
    <t>Catalin Holban</t>
  </si>
  <si>
    <t>Ana-Maria Rusu</t>
  </si>
  <si>
    <t>Gorcioaia Flor Ionut</t>
  </si>
  <si>
    <t>Bogdan Tala</t>
  </si>
  <si>
    <t>Sezon 4</t>
  </si>
  <si>
    <t>ian-apr 2019</t>
  </si>
  <si>
    <t>Anamaria Catalina</t>
  </si>
  <si>
    <t>Sezon 5</t>
  </si>
  <si>
    <t>mai-aug 2019</t>
  </si>
  <si>
    <t>Sezon 6</t>
  </si>
  <si>
    <t>sep-dec 2019</t>
  </si>
  <si>
    <t>Cosmin Constantin Popa</t>
  </si>
  <si>
    <t>Sezon 7</t>
  </si>
  <si>
    <t>ian-apr 2020</t>
  </si>
  <si>
    <t>Cristi Borcan</t>
  </si>
  <si>
    <t>Sezon 8</t>
  </si>
  <si>
    <t>iun-aug 2020</t>
  </si>
  <si>
    <t>Sezon 9</t>
  </si>
  <si>
    <t>sep-dec 2020</t>
  </si>
  <si>
    <t>Danciu Alin Stelian</t>
  </si>
  <si>
    <t>Sezon 10</t>
  </si>
  <si>
    <t>ian-apr 2021</t>
  </si>
  <si>
    <t>Mariana Nenu</t>
  </si>
  <si>
    <t>Sezon 11</t>
  </si>
  <si>
    <t>mai-aug 2021</t>
  </si>
  <si>
    <t>Viorel Tabara</t>
  </si>
  <si>
    <t>Sezon 12</t>
  </si>
  <si>
    <t>sep-dec 2021</t>
  </si>
  <si>
    <t>Mirela Resteman</t>
  </si>
  <si>
    <t>Sezon 13</t>
  </si>
  <si>
    <t>ian-apr 2022</t>
  </si>
  <si>
    <t>Sezon 14</t>
  </si>
  <si>
    <t>iun-aug 2022</t>
  </si>
  <si>
    <t>Mihai Straticiuc</t>
  </si>
  <si>
    <t>Sezon 15</t>
  </si>
  <si>
    <t>sep-nov 2022</t>
  </si>
  <si>
    <t>Sezon 16</t>
  </si>
  <si>
    <t>jan - apr 2023</t>
  </si>
  <si>
    <t>Adrian Budaca</t>
  </si>
  <si>
    <t>Robert Hajnal</t>
  </si>
  <si>
    <t>Sezon 17</t>
  </si>
  <si>
    <t>may - jul 2023</t>
  </si>
  <si>
    <t>Adela Baltoi Dumitrescu</t>
  </si>
  <si>
    <t>Sezon 18</t>
  </si>
  <si>
    <t>sept - dec 2023</t>
  </si>
  <si>
    <t>DISTANTA</t>
  </si>
  <si>
    <t>min</t>
  </si>
  <si>
    <t>pct</t>
  </si>
  <si>
    <t>max</t>
  </si>
  <si>
    <t>VITEZA</t>
  </si>
  <si>
    <t>pct/viteza</t>
  </si>
  <si>
    <t>Etapa</t>
  </si>
  <si>
    <t>Prima zi</t>
  </si>
  <si>
    <t>Ultima zi</t>
  </si>
  <si>
    <t>Distanta</t>
  </si>
  <si>
    <t>Viteza</t>
  </si>
  <si>
    <t>Tip</t>
  </si>
  <si>
    <t>pct/dist</t>
  </si>
  <si>
    <t>BONUS VITEZA</t>
  </si>
  <si>
    <t>F</t>
  </si>
  <si>
    <t>V</t>
  </si>
  <si>
    <t>dist/4</t>
  </si>
  <si>
    <t>D</t>
  </si>
  <si>
    <t>P</t>
  </si>
  <si>
    <t>M</t>
  </si>
  <si>
    <t>dist/4.2</t>
  </si>
  <si>
    <t>Regulament:</t>
  </si>
  <si>
    <r>
      <rPr>
        <b/>
        <sz val="9"/>
        <rFont val="Calibri"/>
        <family val="2"/>
        <scheme val="minor"/>
      </rPr>
      <t>VITEZA</t>
    </r>
    <r>
      <rPr>
        <sz val="9"/>
        <rFont val="Calibri"/>
        <family val="2"/>
        <scheme val="minor"/>
      </rPr>
      <t>: bonusuri care cresc exponential pentru fiecare 5 secunde sub baremul de 5 puncte (4:30 la fete sau 4:00 la baieti). De ex: un baiat care fuge cu 3:25 pe mie va lua 5,4 puncte bonus, iar o fata care fuge cu 3:47 ia 6,75p bonus. Bonusul creste mai mult la viteze mai mari. ATENTIE: ca exceptie la art 8 din regulament, aici avem DISTANTA MINIMA de 1 km, pentru toata lumea, dar bonusul de viteza se ia doar procentual (25%/50%/75%) pana la pragul de distanta de 2.5km/F si 3 km/B.</t>
    </r>
  </si>
  <si>
    <r>
      <rPr>
        <b/>
        <sz val="9"/>
        <rFont val="Calibri"/>
        <family val="2"/>
        <scheme val="minor"/>
      </rPr>
      <t>VARSTA</t>
    </r>
    <r>
      <rPr>
        <sz val="9"/>
        <rFont val="Calibri"/>
        <family val="2"/>
        <scheme val="minor"/>
      </rPr>
      <t>: bonus acordat indiferent de punctele realizate in etapa. Se acorda 0,4 puncte bonus pt cei de 50 de ani si peste, 0,7p la 60 de ani si 1p la 70 si peste.  MENTIUNE: Trebuie ca participantul sa ne contacteze pentru a imi comunica varsta, in cazul in care doreste sa beneficieze de acest bonus.</t>
    </r>
  </si>
  <si>
    <t>Distanta: </t>
  </si>
  <si>
    <t>Fete</t>
  </si>
  <si>
    <t>Baieti</t>
  </si>
  <si>
    <t>Viteza (min/km) </t>
  </si>
  <si>
    <t>Prezentare (de la 0 la 5p in fiecare etapa, cu ponderi diferite)</t>
  </si>
  <si>
    <t>Se apreciaza originalitatea, creativitatea. De asemenea, postarile similare repetitive duc la scaderea usoara a punctajului in timp.</t>
  </si>
  <si>
    <t>Hashtagul de #LigaSYR</t>
  </si>
  <si>
    <t>se posteaza o singura data. Dacă ați postat de mai multe ori eu o sa iau in calcul prima alergare așa că dacă postați o alergare mai buna intrați pe postarea veche și ștergeți hashtag-ul.</t>
  </si>
  <si>
    <t>Deadline postari alergari</t>
  </si>
  <si>
    <t>In fiecare LUNI, ora 23:59 (ora Romaniei). Ce se posteaza dupa aceasta data/ora nu va fi luat in considerare. Alergarea trebuie insa sa fie tot din saptamana etapei.</t>
  </si>
  <si>
    <t>Afisare rezultate:</t>
  </si>
  <si>
    <t>Galia Stainfeld</t>
  </si>
  <si>
    <t>1. Silvia Medinschi</t>
  </si>
  <si>
    <t>2. Magdalena Neagu</t>
  </si>
  <si>
    <t>Ramona Matica</t>
  </si>
  <si>
    <t>3. Galia Stainfeld</t>
  </si>
  <si>
    <t>Mirea Gabriel Umberto</t>
  </si>
  <si>
    <t>4. Ifrim Gheorghe</t>
  </si>
  <si>
    <t>Daniel Moldoveanu</t>
  </si>
  <si>
    <t>5. Drânceanu Bogdan Valentin</t>
  </si>
  <si>
    <t>6. Viorel Tabara</t>
  </si>
  <si>
    <t>Silvia Medinschi</t>
  </si>
  <si>
    <t>7. Cosmin Constantin Popa</t>
  </si>
  <si>
    <t>Drânceanu Bogdan Valentin</t>
  </si>
  <si>
    <t>8. Elena Juganaru</t>
  </si>
  <si>
    <t>Magdalena Neagu</t>
  </si>
  <si>
    <t>9. Visan Cristina Stefania</t>
  </si>
  <si>
    <t>Elena Juganaru</t>
  </si>
  <si>
    <t>10. Daniel Moldoveanu</t>
  </si>
  <si>
    <t>Ifrim Gheorghe</t>
  </si>
  <si>
    <t>11. Mirea Gabriel Umberto</t>
  </si>
  <si>
    <t>Visan Cristina Stefania</t>
  </si>
  <si>
    <t>12. Silviu Burcea</t>
  </si>
  <si>
    <t>13. Vasi Minzatu</t>
  </si>
  <si>
    <t>14. Mirela Resteman</t>
  </si>
  <si>
    <t>Vasi Minzatu</t>
  </si>
  <si>
    <t>15. Ramona Matica</t>
  </si>
  <si>
    <t>Nume</t>
  </si>
  <si>
    <t>Gen</t>
  </si>
  <si>
    <t>Bonus varsta</t>
  </si>
  <si>
    <t>Old/new</t>
  </si>
  <si>
    <t>Adelina Marcu</t>
  </si>
  <si>
    <t>Adrian Branescu</t>
  </si>
  <si>
    <t>Adrian Ivan</t>
  </si>
  <si>
    <t>Adrian Tone</t>
  </si>
  <si>
    <t>Adriana Ionascu Dinu</t>
  </si>
  <si>
    <t>Adrico Adrian</t>
  </si>
  <si>
    <t>Alex Inger</t>
  </si>
  <si>
    <t>Alex Ionut Husariu</t>
  </si>
  <si>
    <t>Alex Paraschiv</t>
  </si>
  <si>
    <t>Alexandra N Dragomir</t>
  </si>
  <si>
    <t>Alin Belgun</t>
  </si>
  <si>
    <t>Alin Darius</t>
  </si>
  <si>
    <t>Alin Ionita</t>
  </si>
  <si>
    <t>Alin Rusu</t>
  </si>
  <si>
    <t>Alina Delia Ozcelik</t>
  </si>
  <si>
    <t>Alina Nedelcu</t>
  </si>
  <si>
    <t>Amalia Florentina Ardeleanu</t>
  </si>
  <si>
    <t>Amelia Diaconescu</t>
  </si>
  <si>
    <t>Ana Maria Calin</t>
  </si>
  <si>
    <t>Andreea Izabela</t>
  </si>
  <si>
    <t>Andrei Alexandru Gherasim</t>
  </si>
  <si>
    <t>Andrei Diaconescu</t>
  </si>
  <si>
    <t>Andrei Ivanescu</t>
  </si>
  <si>
    <t>Andrei Nagy</t>
  </si>
  <si>
    <t>Andrei Savu</t>
  </si>
  <si>
    <t>Anisoara Moraru</t>
  </si>
  <si>
    <t>Asan Arun</t>
  </si>
  <si>
    <t>Bibi Dani</t>
  </si>
  <si>
    <t>Bogdan Bogdan</t>
  </si>
  <si>
    <t>Bogdan Cap</t>
  </si>
  <si>
    <t>Bogdan Covaci</t>
  </si>
  <si>
    <t>Bogdan Dranceanu</t>
  </si>
  <si>
    <t>Bogdan Gabor</t>
  </si>
  <si>
    <t>Bogdan Ichim</t>
  </si>
  <si>
    <t>Bogdan Nicolae Vladu</t>
  </si>
  <si>
    <t>Bogdan Olariu</t>
  </si>
  <si>
    <t>Borza Ionut</t>
  </si>
  <si>
    <t>Catalin Boboc</t>
  </si>
  <si>
    <t>Catalin Stanescu</t>
  </si>
  <si>
    <t>Catalin Tintareanu</t>
  </si>
  <si>
    <t>Ciprian Gurau</t>
  </si>
  <si>
    <t>Codruta Cioponea</t>
  </si>
  <si>
    <t>Codruta Holban</t>
  </si>
  <si>
    <t>Constandan Cornelius</t>
  </si>
  <si>
    <t>Cornel Neagu</t>
  </si>
  <si>
    <t>Cornelia Cristea</t>
  </si>
  <si>
    <t>Corneliu Andresoi</t>
  </si>
  <si>
    <t>Cosmin Gavagiuc</t>
  </si>
  <si>
    <t>Cosmin Niculescu</t>
  </si>
  <si>
    <t>Costin Petcu</t>
  </si>
  <si>
    <t>Cristea Ionut</t>
  </si>
  <si>
    <t>Cristian Iancu</t>
  </si>
  <si>
    <t>Cristian Seretan</t>
  </si>
  <si>
    <t>Cristian Ungureanu</t>
  </si>
  <si>
    <t>Cristina Dumitru</t>
  </si>
  <si>
    <t>Dan Mihaescu</t>
  </si>
  <si>
    <t>Dan Rusu</t>
  </si>
  <si>
    <t>Dan Spataru</t>
  </si>
  <si>
    <t>Daniel Dragan</t>
  </si>
  <si>
    <t>Daniel Fifi-nescu</t>
  </si>
  <si>
    <t>Daniel Florin</t>
  </si>
  <si>
    <t>Dark Granatroche</t>
  </si>
  <si>
    <t>Dinu Turcanu</t>
  </si>
  <si>
    <t>Doina Dorina Casaru</t>
  </si>
  <si>
    <t>Dolores Panait</t>
  </si>
  <si>
    <t>Dora J Whitlock</t>
  </si>
  <si>
    <t>Elena Alina Gutu</t>
  </si>
  <si>
    <t>Flo Dum</t>
  </si>
  <si>
    <t>Florian Micu</t>
  </si>
  <si>
    <t>Florian Nastase</t>
  </si>
  <si>
    <t>Florin Chirilus</t>
  </si>
  <si>
    <t>Florin Gheorghita</t>
  </si>
  <si>
    <t>Florin Ilinca</t>
  </si>
  <si>
    <t>Florin Zaharia</t>
  </si>
  <si>
    <t>Floroiu Marian</t>
  </si>
  <si>
    <t>Gabriel Dragan</t>
  </si>
  <si>
    <t>Gabriel Valentin Pana</t>
  </si>
  <si>
    <t>Stainfeld Galia</t>
  </si>
  <si>
    <t>Geo Ionut</t>
  </si>
  <si>
    <t>George Dinu</t>
  </si>
  <si>
    <t>George Florin</t>
  </si>
  <si>
    <t>George Pascu</t>
  </si>
  <si>
    <t>Georgiana Toader</t>
  </si>
  <si>
    <t>Ghizela Vonica</t>
  </si>
  <si>
    <t>Gina Badescu</t>
  </si>
  <si>
    <t>Giuliana Sadovei</t>
  </si>
  <si>
    <t>Gorcioaia Florin Ionut</t>
  </si>
  <si>
    <t>Greculeasa Madalin</t>
  </si>
  <si>
    <t>Greculeasa Madalin </t>
  </si>
  <si>
    <t>Gurex Best</t>
  </si>
  <si>
    <t>Gyűjtő Robi</t>
  </si>
  <si>
    <t>Hanchevici Codrut</t>
  </si>
  <si>
    <t>Ilinca Maria Tempeanu</t>
  </si>
  <si>
    <t>Ioan Paraschiv</t>
  </si>
  <si>
    <t>Ioana Vaida</t>
  </si>
  <si>
    <t>Ionut Bogdan Bledea</t>
  </si>
  <si>
    <t>Ionut Catana</t>
  </si>
  <si>
    <t>Ionut Rece</t>
  </si>
  <si>
    <t>Iulian Bejan</t>
  </si>
  <si>
    <t>Iulian Nedelcu</t>
  </si>
  <si>
    <t>Iulian Pop</t>
  </si>
  <si>
    <t>Iulian Vimp</t>
  </si>
  <si>
    <t>Julian Pipin</t>
  </si>
  <si>
    <t xml:space="preserve">Lidia Stefania Nitu </t>
  </si>
  <si>
    <t>Liliana Ciobanu</t>
  </si>
  <si>
    <t>Liviu Marcu</t>
  </si>
  <si>
    <t>Lore Ghindea</t>
  </si>
  <si>
    <t>Luchian Alexandru</t>
  </si>
  <si>
    <t>Magda Ticlea</t>
  </si>
  <si>
    <t>Maria Mihalache</t>
  </si>
  <si>
    <t>Maria Mocanu Ghinitoiu</t>
  </si>
  <si>
    <t>Marian Ulita</t>
  </si>
  <si>
    <t>Mariana Ciuraru</t>
  </si>
  <si>
    <t>Mariana Nasaudean</t>
  </si>
  <si>
    <t>Marica Cristina</t>
  </si>
  <si>
    <t>Marinescu Iulian Eduard</t>
  </si>
  <si>
    <t>Marius Bercea</t>
  </si>
  <si>
    <t>Marius Enescu</t>
  </si>
  <si>
    <t>Marius Iulian Alecu</t>
  </si>
  <si>
    <t>Mihaela Michelle</t>
  </si>
  <si>
    <t>Mihaela Zaharie</t>
  </si>
  <si>
    <t>Mihai Gabriel Rohozneanu</t>
  </si>
  <si>
    <t>Mira Andreea</t>
  </si>
  <si>
    <t>Mircea Dominte</t>
  </si>
  <si>
    <t>Misha Vasilescu</t>
  </si>
  <si>
    <t>Myra Cristina</t>
  </si>
  <si>
    <t>Naidin Marian Laurentiu</t>
  </si>
  <si>
    <t>Narcis Marian</t>
  </si>
  <si>
    <t>Nedelcu Marius Florin</t>
  </si>
  <si>
    <t>Nicolae Marian</t>
  </si>
  <si>
    <t>Nicoleta Gonta</t>
  </si>
  <si>
    <t>Oana Alexandra</t>
  </si>
  <si>
    <t>Oana Dadalica</t>
  </si>
  <si>
    <t>Oana Elena</t>
  </si>
  <si>
    <t>Oana Madalina Leonte</t>
  </si>
  <si>
    <t>Oana Solomon</t>
  </si>
  <si>
    <t>Oana Trif</t>
  </si>
  <si>
    <t>Ovidiu Gavrilovici</t>
  </si>
  <si>
    <t>Panainte Florin</t>
  </si>
  <si>
    <t>Patrick Arman</t>
  </si>
  <si>
    <t>Paul Ovidiu</t>
  </si>
  <si>
    <t>Paula Dogaru</t>
  </si>
  <si>
    <t>Peter Simona</t>
  </si>
  <si>
    <t>Petru Dolhescu</t>
  </si>
  <si>
    <t>Postaru Andrei</t>
  </si>
  <si>
    <t>Radu Budan</t>
  </si>
  <si>
    <t>Radu Lapadatoni</t>
  </si>
  <si>
    <t>Radu Popovici</t>
  </si>
  <si>
    <t>Ramona Adelina</t>
  </si>
  <si>
    <t>Ramona Zota</t>
  </si>
  <si>
    <t>Razvan Dobrovici</t>
  </si>
  <si>
    <t>Razvan Farkas</t>
  </si>
  <si>
    <t>Razvan Tincu</t>
  </si>
  <si>
    <t>Red John</t>
  </si>
  <si>
    <t>Rhoni Panait</t>
  </si>
  <si>
    <t>Robea Ionut</t>
  </si>
  <si>
    <t>Rusu Razvan</t>
  </si>
  <si>
    <t>Scarlat Ioana Bianca</t>
  </si>
  <si>
    <t>Scrofan Catalin</t>
  </si>
  <si>
    <t>Serban Tir</t>
  </si>
  <si>
    <t>Sergiu Robu</t>
  </si>
  <si>
    <t>Stefan Adrian Pomarac</t>
  </si>
  <si>
    <t>Stefan Lihaciu</t>
  </si>
  <si>
    <t>Stefan Tibi</t>
  </si>
  <si>
    <t>Steven White</t>
  </si>
  <si>
    <t>Tala Lucian</t>
  </si>
  <si>
    <t>Teodor Petrut</t>
  </si>
  <si>
    <t>Teodora Nadrag</t>
  </si>
  <si>
    <t>Tudor Cristian</t>
  </si>
  <si>
    <t>Vali Echipmont</t>
  </si>
  <si>
    <t>Vali Munteanu</t>
  </si>
  <si>
    <t>Varga Csaba</t>
  </si>
  <si>
    <t>Vasile Ramona</t>
  </si>
  <si>
    <t>Vesa Marek</t>
  </si>
  <si>
    <t>Vladea Rachieru</t>
  </si>
  <si>
    <t>Daniel Mitrofan</t>
  </si>
  <si>
    <t>Dumitrel Ghiba</t>
  </si>
  <si>
    <t>Ali-Eduard Munteanu</t>
  </si>
  <si>
    <t>Andrei Andrada</t>
  </si>
  <si>
    <t>Ionut Stefan Ionut</t>
  </si>
  <si>
    <t>Siriteanu Bogdan</t>
  </si>
  <si>
    <t>Victor Andrei</t>
  </si>
  <si>
    <t>Ecaterina Irina Manole</t>
  </si>
  <si>
    <t>Cristian Micu</t>
  </si>
  <si>
    <t>Costi Chirila</t>
  </si>
  <si>
    <t>Loredana Schuster</t>
  </si>
  <si>
    <t>Horia Haizea</t>
  </si>
  <si>
    <t>Dana Nicolae</t>
  </si>
  <si>
    <t>Jelenschi Liviu</t>
  </si>
  <si>
    <t>Elena Gabriela Guta</t>
  </si>
  <si>
    <t>Marian Costache</t>
  </si>
  <si>
    <t>Bee Bee</t>
  </si>
  <si>
    <t>Mihai Nistor</t>
  </si>
  <si>
    <t>Eduard Scarlatescu</t>
  </si>
  <si>
    <t>Alin Bogdan</t>
  </si>
  <si>
    <t>Andu Trk</t>
  </si>
  <si>
    <t>Ioana Taranu</t>
  </si>
  <si>
    <t>Chris MC</t>
  </si>
  <si>
    <t>Simona Ionescu</t>
  </si>
  <si>
    <t>Sorin Popa</t>
  </si>
  <si>
    <t>Elena Marin</t>
  </si>
  <si>
    <t>Jojea Agnes-Mimi</t>
  </si>
  <si>
    <t>Laura Andries</t>
  </si>
  <si>
    <t>Popescu Valentina Alexandra</t>
  </si>
  <si>
    <t>Daniel Draghici</t>
  </si>
  <si>
    <t>Sorin Pirvu</t>
  </si>
  <si>
    <t>Liviu Bucurescu</t>
  </si>
  <si>
    <t>Victor Bratu</t>
  </si>
  <si>
    <t>Bursuc Adrian</t>
  </si>
  <si>
    <t>Haiduc Marius</t>
  </si>
  <si>
    <t>Ozan Serpedin</t>
  </si>
  <si>
    <t>Gabriel Copandean</t>
  </si>
  <si>
    <t>Lucian Andrei Arghiri</t>
  </si>
  <si>
    <t>M/F</t>
  </si>
  <si>
    <t>Moving time</t>
  </si>
  <si>
    <t>Timp</t>
  </si>
  <si>
    <t>Elevatie</t>
  </si>
  <si>
    <t>Pct distanta</t>
  </si>
  <si>
    <t>Pct viteza</t>
  </si>
  <si>
    <t>Pct prezentare</t>
  </si>
  <si>
    <t>Bonus elevatie</t>
  </si>
  <si>
    <t>Bonus distanta</t>
  </si>
  <si>
    <t>Bonus viteza</t>
  </si>
  <si>
    <t>TOTAL ETAPA</t>
  </si>
  <si>
    <t>Contestatie</t>
  </si>
  <si>
    <t>Alergare in concurs?</t>
  </si>
  <si>
    <t>Count Tip</t>
  </si>
  <si>
    <t>Check single entry</t>
  </si>
  <si>
    <t>Loc</t>
  </si>
  <si>
    <t>TOTAL</t>
  </si>
  <si>
    <t>New</t>
  </si>
  <si>
    <t>Echipe</t>
  </si>
  <si>
    <t>Count of Etapa</t>
  </si>
  <si>
    <t>Inclinatie medie</t>
  </si>
  <si>
    <t>Medie</t>
  </si>
  <si>
    <t>Check participanti</t>
  </si>
  <si>
    <t>Check clasamengt general</t>
  </si>
  <si>
    <t>Check open</t>
  </si>
  <si>
    <t>Check Cataratori</t>
  </si>
  <si>
    <t>Check Vitezisti</t>
  </si>
  <si>
    <t>Check Povestitori</t>
  </si>
  <si>
    <t>Magda Neagu</t>
  </si>
  <si>
    <t>CLASAMENT ECHIPE</t>
  </si>
  <si>
    <t>Poștaru Andrei</t>
  </si>
  <si>
    <t>Razvan Rusu</t>
  </si>
  <si>
    <t>Extragere:</t>
  </si>
  <si>
    <t>Mihai Tomescu</t>
  </si>
  <si>
    <t>Gabriel Krafcic</t>
  </si>
  <si>
    <t>Andreea Cohut</t>
  </si>
  <si>
    <t>Eficienta distanta</t>
  </si>
  <si>
    <t>Sezon 19</t>
  </si>
  <si>
    <t>jan - apr 2024</t>
  </si>
  <si>
    <t>Sezon 20</t>
  </si>
  <si>
    <t>Viorel Capatina</t>
  </si>
  <si>
    <t>Cristina Gabriela</t>
  </si>
  <si>
    <t>Anca Vlad</t>
  </si>
  <si>
    <t>Adela Avram</t>
  </si>
  <si>
    <t>Daniel Ndc</t>
  </si>
  <si>
    <t>Adrian Blaj</t>
  </si>
  <si>
    <t>Alin Anastasoaie</t>
  </si>
  <si>
    <t>Vasile Berea</t>
  </si>
  <si>
    <t>Adrian Gheorghe</t>
  </si>
  <si>
    <t>Total</t>
  </si>
  <si>
    <t>- D+ 200 - 500m&gt; minim 7:00/8:00 pe mie (M/F)</t>
  </si>
  <si>
    <t>- D+ 500 - 750m&gt;minim 8:00/9:00 pe mie (M/F)</t>
  </si>
  <si>
    <t>- D+ 750 - 1000m&gt;minim 9:30/10:30 pe mie (M/F)</t>
  </si>
  <si>
    <t>- D+ 1000-1500m&gt;minim 11:00/12:00 pe mie(M/F)</t>
  </si>
  <si>
    <t>- D+ 1500 - 2000m&gt;minim 13:00/14:00 pe mie (M/F)</t>
  </si>
  <si>
    <t>- D+2000- 3000m&gt;minim 15:00/16:00 pe mie (M/F)</t>
  </si>
  <si>
    <t>- peste D+3000m&gt; minim 17:00/18:00 pe mie (M/F)</t>
  </si>
  <si>
    <t>CINE</t>
  </si>
  <si>
    <t>2. Cum se desfasoara? O ETAPA PE SAPTAMANA (alergarea facuta in intervalul luni-duminica) cu cate o singura alergare care puncteaza la categoriile distanta, viteza si prezentare (vezi mai jos baremul) plus eventuale bonusuri.</t>
  </si>
  <si>
    <t xml:space="preserve">1. Poate participa oricine, membru al grupului Share your run. </t>
  </si>
  <si>
    <t>CE</t>
  </si>
  <si>
    <t>3. Te inscrie ORICAND si participa la cate etape doresti/poti (nu eliminam pe motiv de absente), prin simpla postare a unui link de alergare cu #ligaSYR. De preferat, totusi, sa se anunte participarea.</t>
  </si>
  <si>
    <t>CUM</t>
  </si>
  <si>
    <t>BAREM</t>
  </si>
  <si>
    <t>BONUSURI (ca exceptie la baremul obisnuit, dar in anumite conditii)</t>
  </si>
  <si>
    <t>mai - aug 2024</t>
  </si>
  <si>
    <t>BONUS DIST***</t>
  </si>
  <si>
    <t>Elapsed time</t>
  </si>
  <si>
    <t>Divizia</t>
  </si>
  <si>
    <t>Viteza minima pt bonus dist BAIETI</t>
  </si>
  <si>
    <t>Distanta&gt;&gt;&gt;</t>
  </si>
  <si>
    <t>21.1-30.00</t>
  </si>
  <si>
    <t>30.01-40.00</t>
  </si>
  <si>
    <t>40.01-50.00</t>
  </si>
  <si>
    <t>50.01-60.00</t>
  </si>
  <si>
    <t>60.01-70.00</t>
  </si>
  <si>
    <t>70.01-80.00</t>
  </si>
  <si>
    <t>80.01-90.00</t>
  </si>
  <si>
    <t>100.01-120.00</t>
  </si>
  <si>
    <t>120.01-140.00</t>
  </si>
  <si>
    <r>
      <t>140.01-</t>
    </r>
    <r>
      <rPr>
        <sz val="9"/>
        <color theme="1"/>
        <rFont val="Calibri"/>
        <family val="2"/>
      </rPr>
      <t>∞</t>
    </r>
  </si>
  <si>
    <t xml:space="preserve">Elevatie </t>
  </si>
  <si>
    <t>0-200</t>
  </si>
  <si>
    <t>201-400</t>
  </si>
  <si>
    <t>401-600</t>
  </si>
  <si>
    <t>601-800</t>
  </si>
  <si>
    <t>801-1000</t>
  </si>
  <si>
    <t>1001-1200</t>
  </si>
  <si>
    <t>1201-1400</t>
  </si>
  <si>
    <t>1401-1600</t>
  </si>
  <si>
    <t>1601-1800</t>
  </si>
  <si>
    <t>1801-2000</t>
  </si>
  <si>
    <t>2001-2400</t>
  </si>
  <si>
    <t>2401-2800</t>
  </si>
  <si>
    <t>n/a</t>
  </si>
  <si>
    <t>2801-3200</t>
  </si>
  <si>
    <t>3201-3600</t>
  </si>
  <si>
    <t>3601-4000</t>
  </si>
  <si>
    <t>4001-5000</t>
  </si>
  <si>
    <t>5001-6000</t>
  </si>
  <si>
    <t>6001-7000</t>
  </si>
  <si>
    <t>7001-8000</t>
  </si>
  <si>
    <t>8001-9000</t>
  </si>
  <si>
    <t>9001-10000</t>
  </si>
  <si>
    <t>Viteza minima pt bonus dist FETE</t>
  </si>
  <si>
    <t>4c. Aditional se vor face clasamente pentru cei mai buni cataratori, vitezisti si prezentatori, care vor include concurentii din toate diviziile la un loc. Momentan, nu vom mai face clasamente F/M.</t>
  </si>
  <si>
    <t>De asemenea, daca apar situatii neacoperite de regulament, staff-ul SYR se va reuni si stabili cum se va proceda.</t>
  </si>
  <si>
    <t>Ionut Petcu</t>
  </si>
  <si>
    <t>Bronze</t>
  </si>
  <si>
    <t>Dorin Silviu</t>
  </si>
  <si>
    <t>Florin-Cristian Vrinceanu</t>
  </si>
  <si>
    <t>Tase Run</t>
  </si>
  <si>
    <t>Silviu Dobre</t>
  </si>
  <si>
    <t>Alexandru Caplea</t>
  </si>
  <si>
    <t>Andreea Badica</t>
  </si>
  <si>
    <t>Fimo Iri</t>
  </si>
  <si>
    <t>Alexandru Paduraru</t>
  </si>
  <si>
    <t>Ioana Morovan</t>
  </si>
  <si>
    <t>Gold</t>
  </si>
  <si>
    <t>Silver</t>
  </si>
  <si>
    <t>F/M</t>
  </si>
  <si>
    <t>Nr etape</t>
  </si>
  <si>
    <t>Badic Ionut</t>
  </si>
  <si>
    <t>Alexandru Cuza</t>
  </si>
  <si>
    <t>Andrei-Theodor Ghioarca</t>
  </si>
  <si>
    <t>Alexandra Surubaru</t>
  </si>
  <si>
    <t>Sezon 21</t>
  </si>
  <si>
    <t>sep - dec 2024</t>
  </si>
  <si>
    <t>Ioana Dimidov</t>
  </si>
  <si>
    <t>Competitie</t>
  </si>
  <si>
    <t>Illy Veronica</t>
  </si>
  <si>
    <t>Teodora Ana</t>
  </si>
  <si>
    <t>Retrogradat</t>
  </si>
  <si>
    <t>Promovat</t>
  </si>
  <si>
    <t>Emanuel Ioan</t>
  </si>
  <si>
    <r>
      <rPr>
        <b/>
        <sz val="9"/>
        <color theme="1"/>
        <rFont val="Calibri"/>
        <family val="2"/>
        <scheme val="minor"/>
      </rPr>
      <t>ELEVATIE</t>
    </r>
    <r>
      <rPr>
        <sz val="9"/>
        <color theme="1"/>
        <rFont val="Calibri"/>
        <family val="2"/>
        <scheme val="minor"/>
      </rPr>
      <t>: Pentru diferenta de nivel pozitiva (elevation) de 200 m si peste se acorda proportional un nr de puncte egal cu elevatia impartita la 1500 (de exemplu: la o elevatie pozitiva de +300m vei avea 300/1500=0,2 puncte, la +1700m vei avea 1700/1500=1,13 puncte, iar la un +4000m vei avea 4000/1500=2,67 puncte bonus). 
Este necesar un minim de viteza pentru bonusul de elevatie, astfel: 
- D+ 200m&gt; minim 7:00/8:00 pe mie (M/F)
- D+ 500m&gt; minim 8:00/9:00 pe mie (M/F)
- D+ 750m&gt;minim 9:30/10:30 pe mie (M/F)
- D+ 1000m&gt;minim 11:00/12:00 pe mie (M/F)
- D+ 1500m&gt;minim 13:00/14:00 pe mie(M/F)
- D+ 2000m&gt;minim 15:00/16:00 pe mie (M/F)
- peste D+3000m&gt; minim 17:00/18:00 pe mie (M/F)
Se acorda la fiecare etapa in plus fata de punctajul calculat obisnuit, drept compensatie pentru scaderea de viteza pe urcare si nu e conditionat decat de faptul ca trebuie sa ai distanta de min 1p. 
Recomandabil sa se mentioneze in prezentare ca a fost cu diferenta de nivel</t>
    </r>
  </si>
  <si>
    <r>
      <rPr>
        <b/>
        <sz val="9"/>
        <color theme="1"/>
        <rFont val="Calibri"/>
        <family val="2"/>
        <scheme val="minor"/>
      </rPr>
      <t>DISTANTA</t>
    </r>
    <r>
      <rPr>
        <sz val="9"/>
        <color theme="1"/>
        <rFont val="Calibri"/>
        <family val="2"/>
        <scheme val="minor"/>
      </rPr>
      <t xml:space="preserve">: Pentru distanta peste semi: 0,1 puncte pentru fiecare 2 km in plus (de exemplu: la 36 de km alergati ai 36-21=15/2=7,... =&gt;0.7puncte bonus) pana la 99 km, intre 103 si 199 km se dau 0.1p pentru fiecare 4 km in plus, iar de aici in sus se dau cate 0.1p pt fiecare 8 km in plus. 
ATENTIE: Se acorda la fiecare etapa in plus fata de punctajul calculat obisnuit, drept compensatie pentru scaderea de viteza pe distanta si este conditionat totusi de o viteza minima, conform unei matrici. Principiul este ca pentru o anumita distanta si elevatie trebuie respectata o viteza minima ca sa iei bonusul de distanta. De exemplu: un baiat care alearga 50km cu o elevatie de +2000, trebuie sa aiba o viteza minima de 14:00 pentru a lua bonus la distanta. Mai multe detalii in sheet Barem
</t>
    </r>
  </si>
  <si>
    <r>
      <t xml:space="preserve">Diferenta de nivel pozitiva (nr de metri urcati) trebuie sa fie cel putin 75%  din diferenta de nivel negativa (metri coborati), altfel primesti 0p in etapa respectiva. Cine abuzeaza de regula (o foloseste de mai multe ori la limita), va primi de asemenea 0p. </t>
    </r>
    <r>
      <rPr>
        <b/>
        <sz val="9"/>
        <color rgb="FFFF0000"/>
        <rFont val="Calibri"/>
        <family val="2"/>
        <scheme val="minor"/>
      </rPr>
      <t>ATENTIE: Se accepta abatere de la aceasta regula doar in cazul alergarilor din cadrul curselor oficiale acreditate de World Athletics (ex: Crosul Arenelor)</t>
    </r>
  </si>
  <si>
    <t>Dupa jumatatea saptamanii imediat urmatoare etapei, in functie de volumul de alergari din liga si de disponibilitatea echipei admnistrative</t>
  </si>
  <si>
    <t>A se consulta sheet-ul Barem - coloanele F - I</t>
  </si>
  <si>
    <t>Se face departajare F/M dar nu exista diferentiere intre divizii</t>
  </si>
  <si>
    <t>Sub 2,5 km - 0p</t>
  </si>
  <si>
    <t>2,5-20 km - Distanta/4</t>
  </si>
  <si>
    <t>Peste 20 km - 5p</t>
  </si>
  <si>
    <t>Sub 3 km - 0p</t>
  </si>
  <si>
    <t>3-21 km  - Distanta/4</t>
  </si>
  <si>
    <t>Peste 21 km - 5p</t>
  </si>
  <si>
    <t>Bogdan Drânceanu</t>
  </si>
  <si>
    <t>Butnariu Adrian</t>
  </si>
  <si>
    <t>comeback</t>
  </si>
  <si>
    <t>Alina Paula Marin</t>
  </si>
  <si>
    <t>new</t>
  </si>
  <si>
    <t>Ioana Maria</t>
  </si>
  <si>
    <t>Ion Lucian</t>
  </si>
  <si>
    <t>Eva Maria</t>
  </si>
  <si>
    <t>Loredana Maria Coman</t>
  </si>
  <si>
    <t>Status</t>
  </si>
  <si>
    <t>Divizie</t>
  </si>
  <si>
    <t>Iulia Anamaria</t>
  </si>
  <si>
    <t>Elena Avasilichioaiei</t>
  </si>
  <si>
    <t>Sezon 22</t>
  </si>
  <si>
    <t>jan - apr 2025</t>
  </si>
  <si>
    <t>Sultan Dorin</t>
  </si>
  <si>
    <t>5. Fiecare concurent va face postare direct pe grup (FARA DISTRIBUIRE DE PE PROFILUL PERSONAL/PAGINGI/GRUPURI etc) alergarea din saptamana respectiva, obligatoriu cu hastag #ligaSYR si eventual #viteza/#distanta/#prezentare daca doreste si o prezentare la latitudinea fiecaruia (poze, filmulete, descriere, ceva amuzant etc). 
IN CAZ DE LIPSA HASTAG, NU SE VA PUNCTA!!!. Daca ai mai multe alergari cu #ligaSYR, o luam doar pe prima. Daca s-au epuizat categoriile/nu s-a mentionat la ce se puncteaza se ia fie categoria din saptamana respectiva si daca si aceasta este epuizata se va lua categoria cu cele mai putine postari.</t>
  </si>
  <si>
    <t>6. Alergarea poate sa se intinda si in saptamana urmatoare, daca a inceput in saptamana etapei (cel tarziu duminica la 23:59). Pentru ca e posibil sa avem si alergatori de ultramaraton, limita de finalizare a alergarii este lunea de dupa etapa, ora 23:59.</t>
  </si>
  <si>
    <t>9. Nu se accepta alergari pe banda</t>
  </si>
  <si>
    <t>8. Verificati linkul postat pentru ca este posibil sa se stearga o litera si sa nu putem evalua alergarea. De asemenea, verificati distanta alergarii sa se incadreze in limita minima (de ex: daca faceti sincronizare, Strava poate ajusta negativ si puteti cadea sub pragul minim). OBLIGATORIU sa fie vizibile toate informatiile legate de timp, distanta , cadenta si harta (aceasta trebuie sa fie publica)</t>
  </si>
  <si>
    <r>
      <t xml:space="preserve">7. Se accepta orice aplicatie , doar sa fie </t>
    </r>
    <r>
      <rPr>
        <b/>
        <sz val="9"/>
        <color theme="1"/>
        <rFont val="Calibri"/>
        <family val="2"/>
        <scheme val="minor"/>
      </rPr>
      <t>publica</t>
    </r>
    <r>
      <rPr>
        <sz val="9"/>
        <color theme="1"/>
        <rFont val="Calibri"/>
        <family val="2"/>
        <scheme val="minor"/>
      </rPr>
      <t xml:space="preserve"> si tip run/alergare (fara drumetii) si fara print screen, DOAR LINK DIN APLICATIE. 
</t>
    </r>
    <r>
      <rPr>
        <sz val="9"/>
        <color rgb="FFFF0000"/>
        <rFont val="Calibri"/>
        <family val="2"/>
        <scheme val="minor"/>
      </rPr>
      <t>Atentie! Incercati sa nu dati block pe facebook celorlalti membri SYR. Riscati sa nu fiti punctat, daca juriul nu vede postarea</t>
    </r>
  </si>
  <si>
    <t>10. Pt cei care participa la curse, acceptam si link de pe pagina oficiala (cu detalii de distanta si elevatie), in caz ca nu puteti salva link din aplicatia de alergare. In acest caz, timpul pus va fi elapsed.</t>
  </si>
  <si>
    <t>11. Pentru ultramaraton (minim 100 km), se pot posta 2 sau mai multe linkuri pe care de adunam, cu pauzele dintre ele adaugate la elapsed.</t>
  </si>
  <si>
    <t>12. Atentie la elevatie: uneori ceasurile ne mai "pacalesc" si ne trezim ca avem 200m pe stadion. Va rugam sa dati ajustare elevatie in Strava pentru ca nu vom lua in calcul deviatii de genul si riscati sa fiti depunctati pentru lipsa de fairplay</t>
  </si>
  <si>
    <t>In cadrul postarilor de liga sunt acceptate DOAR link-uri si referiri catre Alergarile Share Your Run Bucuresti/Brasov/Bacau/Focsani. Orice alta referire nu este acceptata si duce la depunctarea in cadrul Ligii.</t>
  </si>
  <si>
    <t>13. Pentru timp folosim media aritmetica intre moving si elapsed time.</t>
  </si>
  <si>
    <t xml:space="preserve">14. Alternativ, vor fi etape in care ponderea mai mare va fi pe Viteza/Distanta/Prezentare. Fiecare participant mentioneaza la ce vrea sa puncteze in fiecare etapa (viteza, prezentare sau distanta) si va conta conform baremului cu 50% la categoria respectiva, cealelalte avand 25%. Daca nu se mentioneaza, se va puncta conform programului standard. Dupa epuizarea a 5 etape dintr-o anumita categorie, se va alege random din cele ramase, pana epuizam </t>
  </si>
  <si>
    <t>15. Pentru a puncta la viteză, trebuie să alergi minim 2,5 km la fete/ 3 km la baieti. Daca esti sub aceste limite, vei primi 0 la punctajul de viteza, dar poti lua in continuare punctele meritate la bonus (vezi mai jos).</t>
  </si>
  <si>
    <t>16. Se ofera bonusuri de elevatie, viteza, distanta si varsta (vedeti mai jos), ca EXCEPTIE la punctajele pentru distanta si viteza obisnuite</t>
  </si>
  <si>
    <t>17. Fiecare participant, are dreptul la o saptamana de scutire (dupa ce a participat deja la macar una), pe motiv de sanatate, vacante etc, dar trebuie sa anunte in intervalul etapei. Va primi din oficiu 0,5 puncte</t>
  </si>
  <si>
    <t>19. Orice lipsa de fairplay si aici se include diferenta neta de nivel (in speta, orice abatere evidenta: alergari la vale care pot avantaja concurentul, taierea de track-uri pentru a include portiuni in (usoara) coborare etc. dar si alte devieri pe parte de comportament sau atitudine fata de alti concurenti va fi sanctionata initial cu avertisment si ulterior cu excluderea din (minim) sezonul in curs al ligii. Ne dorim sa promovam bunul simt si respectul fata de toti participantii.</t>
  </si>
  <si>
    <r>
      <t xml:space="preserve">20. Fiecare concurent va avea la dispozitie un numar de 2 posibilitati de a cere revizuirea punctajului primit, fie ca vorbim de calculul pe elevatie, dar si punctaj la prezentare etc. Abaterile / greselile de jurizare evidente care se vad si pe track-ul de alergare (i.e. distanta, timp, elevatie etc.) vor fi corectate automat, nu se considera contestatii, de indata ce sunt sesizate, </t>
    </r>
    <r>
      <rPr>
        <sz val="9"/>
        <color rgb="FFFF0000"/>
        <rFont val="Calibri"/>
        <family val="2"/>
        <scheme val="minor"/>
      </rPr>
      <t xml:space="preserve">cel tarziu la publicarea rezultatelor din etapa urmatoare in conditiile in care au fost semnalate la timp. </t>
    </r>
    <r>
      <rPr>
        <sz val="9"/>
        <rFont val="Calibri"/>
        <family val="2"/>
        <scheme val="minor"/>
      </rPr>
      <t xml:space="preserve">Revizuirea contestatiei se va face de 3 membri din staff. Foarte important: contestatia se poate face doar in nume propriu </t>
    </r>
    <r>
      <rPr>
        <sz val="9"/>
        <color rgb="FFFF0000"/>
        <rFont val="Calibri"/>
        <family val="2"/>
        <scheme val="minor"/>
      </rPr>
      <t>NU ne uitam la capra vecinului si nici nu contestam punctajele primite de acesta</t>
    </r>
  </si>
  <si>
    <t>21. Cum se face departajarea, in caz de egalitate de puncte la final? Distanta mai mare alergata, in cursul sezonului</t>
  </si>
  <si>
    <t>Codreanu Manole</t>
  </si>
  <si>
    <t>Mihaela Pescaru</t>
  </si>
  <si>
    <t>Serban Andrei Catalin</t>
  </si>
  <si>
    <t>Razvan Thiess</t>
  </si>
  <si>
    <t>Levente Lazsadi</t>
  </si>
  <si>
    <t>Gavrila Lucian Nicolae  </t>
  </si>
  <si>
    <t>Status S24</t>
  </si>
  <si>
    <t xml:space="preserve">4. Concurentii sunt impartiti pe sistemul diviziilor, clasamentul compunandu-se din serii de cate 20 de participanti, denumite in ordine Gold, Silver si Bronze. Pentru S24 se vor aloca pe divizii dupa etapa 1 in functie de clasamentul din S23 si de participarea la prima etapa a S24. Debutantii intra intotdeauna in ultima divizie. Pentru sezoanele urmatoare, diviziille raman aceleasi, cu mentiunea ca primii 5 promoveaza in cea superioara (unde exista), iar ultimii 5 retrogradeaza in cea inferioara (unde exista). Daca va exista o retragere suplimentara, pe langa cei retrogradati, se va oferi celui aflat pe locul 6 in divizia inferioara etc. </t>
  </si>
  <si>
    <t>4b. Prin debutant se intelege orice concurent care nu a participat in sezonul anterior sau care a participat in sezonul anterior si nu a postat in prima etapa a S24.</t>
  </si>
  <si>
    <t>Mentiuni: in cazul in care exista neconcordante intre sheetul "Regulament S24" si "Barem", are prioritate sheetul "Barem" si vom updata imediat si descrierea.</t>
  </si>
  <si>
    <t>18. Trebuie sa ai minim 9 etape prezente pentru a intra la tragerea la sorti pt premiile finale</t>
  </si>
  <si>
    <t>Sezon 23</t>
  </si>
  <si>
    <t>mai - aug 2025</t>
  </si>
  <si>
    <t>Promovat 2</t>
  </si>
  <si>
    <t>Cristian Vacaru</t>
  </si>
  <si>
    <t>Semimaraton Buzau</t>
  </si>
  <si>
    <t>Cristiana Radu</t>
  </si>
  <si>
    <t>Zăvoi Trail Comana</t>
  </si>
  <si>
    <t>Run For Life</t>
  </si>
  <si>
    <t>p</t>
  </si>
  <si>
    <t>UVT Liberty Marathon</t>
  </si>
  <si>
    <t xml:space="preserve">Adela Dumitrescu Baltoi </t>
  </si>
  <si>
    <t>MPC</t>
  </si>
  <si>
    <t>Ascotid Trail Race</t>
  </si>
  <si>
    <t>Semimaraton Braila</t>
  </si>
  <si>
    <t>Ion Prereva</t>
  </si>
  <si>
    <t>Adrian Butnariu</t>
  </si>
  <si>
    <t>S</t>
  </si>
  <si>
    <t>Brasov Running Festival</t>
  </si>
  <si>
    <t>Sun Challenge</t>
  </si>
  <si>
    <t xml:space="preserve">The last man standing-Zalău </t>
  </si>
  <si>
    <t>Run for Genomics</t>
  </si>
  <si>
    <t>Marius Chelu</t>
  </si>
  <si>
    <t>Hateg Royal Trail</t>
  </si>
  <si>
    <t>Crosul Regina Maria</t>
  </si>
  <si>
    <t>Bucharest Marathon</t>
  </si>
  <si>
    <t>Azuga Trail Race</t>
  </si>
  <si>
    <t>Semimaraton Calarasi</t>
  </si>
  <si>
    <t>Hercules</t>
  </si>
  <si>
    <t>Faget Tour Trail Run</t>
  </si>
  <si>
    <t>Ultra Zarand</t>
  </si>
  <si>
    <t>Porolissum Trail</t>
  </si>
  <si>
    <t>Chicago Marathon</t>
  </si>
  <si>
    <t>Semimaraton Porolissum</t>
  </si>
  <si>
    <t xml:space="preserve">Crosul Toamnei Blajel </t>
  </si>
  <si>
    <t>(blank)</t>
  </si>
  <si>
    <t>#N/A</t>
  </si>
  <si>
    <t>Istanbul Marathon</t>
  </si>
  <si>
    <t>Baneasa Forest Run</t>
  </si>
  <si>
    <t>Zarnesti Challenge</t>
  </si>
  <si>
    <t xml:space="preserve">Beius Running Day </t>
  </si>
  <si>
    <t>Magurele Trail Run</t>
  </si>
  <si>
    <t>Crosului Viitorilor Campioni Maricica Puica</t>
  </si>
  <si>
    <t>Athens Marathnon</t>
  </si>
  <si>
    <t>Istrita Xcape</t>
  </si>
  <si>
    <t>Malaga Arad</t>
  </si>
  <si>
    <t>Crosul 15 noiembrie</t>
  </si>
  <si>
    <t>Count of Alergare in concurs?</t>
  </si>
  <si>
    <t>Crosul Loteriei</t>
  </si>
  <si>
    <t>Ion Pererva</t>
  </si>
  <si>
    <t>Cluj Eco Trail</t>
  </si>
  <si>
    <t>Maraton 1 decembrie</t>
  </si>
  <si>
    <t>de pus link cu harta vizibila</t>
  </si>
  <si>
    <t>Pe Arges in jos</t>
  </si>
  <si>
    <t>Crosul Podul Inalt</t>
  </si>
  <si>
    <t>Tura de Vis</t>
  </si>
  <si>
    <t>Malaga</t>
  </si>
  <si>
    <t>ULTRAZARAND EVERESTING</t>
  </si>
  <si>
    <t>Sezon 24</t>
  </si>
  <si>
    <t>sep-dec 2025</t>
  </si>
  <si>
    <t>1</t>
  </si>
  <si>
    <t>2</t>
  </si>
  <si>
    <t>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</si>
</sst>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_(* #,##0.00_);_(* \(#,##0.00\);_(* &quot;-&quot;??_);_(@_)"/>
    <numFmt numFmtId="165" formatCode="h:mm:ss;@"/>
    <numFmt numFmtId="166" formatCode="_(* #,##0.0_);_(* \(#,##0.0\);_(* &quot;-&quot;??_);_(@_)"/>
    <numFmt numFmtId="167" formatCode="_(* #,##0_);_(* \(#,##0\);_(* &quot;-&quot;??_);_(@_)"/>
    <numFmt numFmtId="168" formatCode="0.0"/>
    <numFmt numFmtId="169" formatCode="_(* #,##0.0000_);_(* \(#,##0.0000\);_(* &quot;-&quot;??_);_(@_)"/>
    <numFmt numFmtId="170" formatCode="0;[Red]0"/>
    <numFmt numFmtId="171" formatCode="[$-409]d\-mmm\-yy"/>
  </numFmts>
  <fonts count="28" x14ac:knownFonts="1">
    <font>
      <sz val="11"/>
      <color theme="1"/>
      <name val="Calibri"/>
      <family val="2"/>
      <scheme val="minor"/>
    </font>
    <font>
      <sz val="9"/>
      <color theme="1"/>
      <name val="Calibri"/>
      <family val="2"/>
      <scheme val="minor"/>
    </font>
    <font>
      <b/>
      <sz val="9"/>
      <color rgb="FF000000"/>
      <name val="Calibri"/>
      <family val="2"/>
      <scheme val="minor"/>
    </font>
    <font>
      <sz val="9"/>
      <color rgb="FF000000"/>
      <name val="Calibri"/>
      <family val="2"/>
      <scheme val="minor"/>
    </font>
    <font>
      <b/>
      <sz val="11"/>
      <color theme="1"/>
      <name val="Calibri"/>
      <family val="2"/>
      <scheme val="minor"/>
    </font>
    <font>
      <b/>
      <sz val="9"/>
      <color theme="1"/>
      <name val="Calibri"/>
      <family val="2"/>
      <scheme val="minor"/>
    </font>
    <font>
      <sz val="11"/>
      <name val="Calibri"/>
      <family val="2"/>
      <scheme val="minor"/>
    </font>
    <font>
      <b/>
      <sz val="10"/>
      <color theme="1"/>
      <name val="Calibri"/>
      <family val="2"/>
      <scheme val="minor"/>
    </font>
    <font>
      <sz val="10"/>
      <color theme="1"/>
      <name val="Calibri"/>
      <family val="2"/>
      <scheme val="minor"/>
    </font>
    <font>
      <sz val="11"/>
      <color theme="1"/>
      <name val="Calibri"/>
      <family val="2"/>
      <scheme val="minor"/>
    </font>
    <font>
      <sz val="9"/>
      <name val="Calibri"/>
      <family val="2"/>
      <scheme val="minor"/>
    </font>
    <font>
      <b/>
      <sz val="9"/>
      <name val="Calibri"/>
      <family val="2"/>
      <scheme val="minor"/>
    </font>
    <font>
      <b/>
      <u/>
      <sz val="9"/>
      <name val="Calibri"/>
      <family val="2"/>
      <scheme val="minor"/>
    </font>
    <font>
      <b/>
      <sz val="9"/>
      <color theme="0"/>
      <name val="Calibri"/>
      <family val="2"/>
      <scheme val="minor"/>
    </font>
    <font>
      <sz val="9"/>
      <color theme="0"/>
      <name val="Calibri"/>
      <family val="2"/>
      <scheme val="minor"/>
    </font>
    <font>
      <b/>
      <sz val="11"/>
      <name val="Calibri"/>
      <family val="2"/>
      <scheme val="minor"/>
    </font>
    <font>
      <sz val="9"/>
      <color rgb="FFFF0000"/>
      <name val="Calibri"/>
      <family val="2"/>
      <scheme val="minor"/>
    </font>
    <font>
      <sz val="10"/>
      <color rgb="FFFF0000"/>
      <name val="Calibri"/>
      <family val="2"/>
      <scheme val="minor"/>
    </font>
    <font>
      <sz val="8"/>
      <name val="Calibri"/>
      <family val="2"/>
      <scheme val="minor"/>
    </font>
    <font>
      <b/>
      <sz val="10"/>
      <name val="Calibri"/>
      <family val="2"/>
      <scheme val="minor"/>
    </font>
    <font>
      <b/>
      <sz val="9"/>
      <color rgb="FFFF0000"/>
      <name val="Calibri"/>
      <family val="2"/>
      <scheme val="minor"/>
    </font>
    <font>
      <sz val="9"/>
      <color theme="1"/>
      <name val="Calibri"/>
      <family val="2"/>
    </font>
    <font>
      <b/>
      <sz val="9"/>
      <color theme="9"/>
      <name val="Calibri"/>
      <family val="2"/>
      <scheme val="minor"/>
    </font>
    <font>
      <b/>
      <sz val="9"/>
      <color rgb="FF00B050"/>
      <name val="Calibri"/>
      <family val="2"/>
      <scheme val="minor"/>
    </font>
    <font>
      <sz val="11"/>
      <color theme="1"/>
      <name val="Calibri"/>
      <family val="2"/>
      <scheme val="minor"/>
    </font>
    <font>
      <sz val="9"/>
      <color theme="0"/>
      <name val="Calibri"/>
      <family val="2"/>
    </font>
    <font>
      <sz val="9"/>
      <color rgb="FFFFFFFF"/>
      <name val="Calibri"/>
      <family val="2"/>
    </font>
    <font>
      <i/>
      <sz val="9"/>
      <color theme="1"/>
      <name val="Calibri"/>
      <family val="2"/>
      <scheme val="minor"/>
    </font>
  </fonts>
  <fills count="21">
    <fill>
      <patternFill patternType="none"/>
    </fill>
    <fill>
      <patternFill patternType="gray125"/>
    </fill>
    <fill>
      <patternFill patternType="solid">
        <fgColor rgb="FFFBD4B4"/>
        <bgColor indexed="64"/>
      </patternFill>
    </fill>
    <fill>
      <patternFill patternType="solid">
        <fgColor rgb="FFD6E3BC"/>
        <bgColor indexed="64"/>
      </patternFill>
    </fill>
    <fill>
      <patternFill patternType="solid">
        <fgColor rgb="FFFDE9D9"/>
        <bgColor indexed="64"/>
      </patternFill>
    </fill>
    <fill>
      <patternFill patternType="solid">
        <fgColor rgb="FFEAF1DD"/>
        <bgColor indexed="64"/>
      </patternFill>
    </fill>
    <fill>
      <patternFill patternType="solid">
        <fgColor theme="0"/>
        <bgColor indexed="64"/>
      </patternFill>
    </fill>
    <fill>
      <patternFill patternType="solid">
        <fgColor rgb="FFFFFFCC"/>
        <bgColor indexed="64"/>
      </patternFill>
    </fill>
    <fill>
      <patternFill patternType="solid">
        <fgColor rgb="FF002060"/>
        <bgColor indexed="64"/>
      </patternFill>
    </fill>
    <fill>
      <patternFill patternType="solid">
        <fgColor rgb="FFFFFF00"/>
        <bgColor indexed="64"/>
      </patternFill>
    </fill>
    <fill>
      <patternFill patternType="solid">
        <fgColor rgb="FF0070C0"/>
        <bgColor indexed="64"/>
      </patternFill>
    </fill>
    <fill>
      <patternFill patternType="solid">
        <fgColor rgb="FFFF66CC"/>
        <bgColor indexed="64"/>
      </patternFill>
    </fill>
    <fill>
      <patternFill patternType="solid">
        <fgColor rgb="FF00B0F0"/>
        <bgColor indexed="64"/>
      </patternFill>
    </fill>
    <fill>
      <patternFill patternType="solid">
        <fgColor rgb="FFFF0000"/>
        <bgColor indexed="64"/>
      </patternFill>
    </fill>
    <fill>
      <patternFill patternType="solid">
        <fgColor theme="8" tint="0.79998168889431442"/>
        <bgColor indexed="64"/>
      </patternFill>
    </fill>
    <fill>
      <patternFill patternType="solid">
        <fgColor rgb="FF0070C0"/>
        <bgColor rgb="FF0070C0"/>
      </patternFill>
    </fill>
    <fill>
      <patternFill patternType="solid">
        <fgColor rgb="FFF49698"/>
        <bgColor indexed="64"/>
      </patternFill>
    </fill>
    <fill>
      <patternFill patternType="solid">
        <fgColor rgb="FF92D050"/>
        <bgColor indexed="64"/>
      </patternFill>
    </fill>
    <fill>
      <patternFill patternType="solid">
        <fgColor theme="9"/>
        <bgColor indexed="64"/>
      </patternFill>
    </fill>
    <fill>
      <patternFill patternType="solid">
        <fgColor rgb="FFFFC000"/>
        <bgColor indexed="64"/>
      </patternFill>
    </fill>
    <fill>
      <patternFill patternType="solid">
        <fgColor theme="5" tint="0.59999389629810485"/>
        <bgColor indexed="64"/>
      </patternFill>
    </fill>
  </fills>
  <borders count="1">
    <border>
      <left/>
      <right/>
      <top/>
      <bottom/>
      <diagonal/>
    </border>
  </borders>
  <cellStyleXfs count="117">
    <xf numFmtId="171" fontId="0" fillId="0" borderId="0"/>
    <xf numFmtId="164" fontId="9" fillId="0" borderId="0" applyFont="0" applyFill="0" applyBorder="0" applyAlignment="0" applyProtection="0"/>
    <xf numFmtId="43" fontId="9" fillId="0" borderId="0" applyFont="0" applyFill="0" applyBorder="0" applyAlignment="0" applyProtection="0"/>
    <xf numFmtId="9" fontId="9" fillId="0" borderId="0" applyFont="0" applyFill="0" applyBorder="0" applyAlignment="0" applyProtection="0"/>
    <xf numFmtId="171"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1" fontId="24"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cellStyleXfs>
  <cellXfs count="193">
    <xf numFmtId="171" fontId="0" fillId="0" borderId="0" xfId="0"/>
    <xf numFmtId="171" fontId="1" fillId="0" borderId="0" xfId="0" applyFont="1"/>
    <xf numFmtId="171" fontId="2" fillId="2" borderId="0" xfId="0" applyFont="1" applyFill="1" applyAlignment="1">
      <alignment horizontal="center" wrapText="1"/>
    </xf>
    <xf numFmtId="171" fontId="2" fillId="2" borderId="0" xfId="0" applyFont="1" applyFill="1" applyAlignment="1">
      <alignment horizontal="right" wrapText="1"/>
    </xf>
    <xf numFmtId="171" fontId="1" fillId="0" borderId="0" xfId="0" applyFont="1" applyAlignment="1">
      <alignment wrapText="1"/>
    </xf>
    <xf numFmtId="171" fontId="1" fillId="3" borderId="0" xfId="0" applyFont="1" applyFill="1" applyAlignment="1">
      <alignment wrapText="1"/>
    </xf>
    <xf numFmtId="171" fontId="2" fillId="3" borderId="0" xfId="0" applyFont="1" applyFill="1" applyAlignment="1">
      <alignment horizontal="center" wrapText="1"/>
    </xf>
    <xf numFmtId="171" fontId="3" fillId="4" borderId="0" xfId="0" applyFont="1" applyFill="1" applyAlignment="1">
      <alignment wrapText="1"/>
    </xf>
    <xf numFmtId="171" fontId="3" fillId="5" borderId="0" xfId="0" applyFont="1" applyFill="1" applyAlignment="1">
      <alignment wrapText="1"/>
    </xf>
    <xf numFmtId="21" fontId="3" fillId="5" borderId="0" xfId="0" applyNumberFormat="1" applyFont="1" applyFill="1" applyAlignment="1">
      <alignment horizontal="right" wrapText="1"/>
    </xf>
    <xf numFmtId="9" fontId="3" fillId="0" borderId="0" xfId="0" applyNumberFormat="1" applyFont="1" applyAlignment="1">
      <alignment horizontal="right" wrapText="1"/>
    </xf>
    <xf numFmtId="165" fontId="1" fillId="0" borderId="0" xfId="0" applyNumberFormat="1" applyFont="1"/>
    <xf numFmtId="171" fontId="4" fillId="0" borderId="0" xfId="0" applyFont="1"/>
    <xf numFmtId="171" fontId="5" fillId="0" borderId="0" xfId="0" applyFont="1" applyAlignment="1">
      <alignment wrapText="1"/>
    </xf>
    <xf numFmtId="171" fontId="6" fillId="0" borderId="0" xfId="0" applyFont="1"/>
    <xf numFmtId="171" fontId="5" fillId="2" borderId="0" xfId="0" applyFont="1" applyFill="1" applyAlignment="1">
      <alignment wrapText="1"/>
    </xf>
    <xf numFmtId="171" fontId="5" fillId="3" borderId="0" xfId="0" applyFont="1" applyFill="1" applyAlignment="1">
      <alignment wrapText="1"/>
    </xf>
    <xf numFmtId="164" fontId="3" fillId="0" borderId="0" xfId="1" applyFont="1" applyBorder="1" applyAlignment="1">
      <alignment horizontal="right" wrapText="1"/>
    </xf>
    <xf numFmtId="164" fontId="1" fillId="0" borderId="0" xfId="1" applyFont="1" applyBorder="1"/>
    <xf numFmtId="166" fontId="1" fillId="0" borderId="0" xfId="1" applyNumberFormat="1" applyFont="1" applyFill="1" applyBorder="1"/>
    <xf numFmtId="167" fontId="1" fillId="0" borderId="0" xfId="1" applyNumberFormat="1" applyFont="1" applyBorder="1"/>
    <xf numFmtId="171" fontId="1" fillId="6" borderId="0" xfId="0" applyFont="1" applyFill="1"/>
    <xf numFmtId="168" fontId="1" fillId="6" borderId="0" xfId="0" applyNumberFormat="1" applyFont="1" applyFill="1"/>
    <xf numFmtId="171" fontId="10" fillId="0" borderId="0" xfId="0" applyFont="1" applyAlignment="1">
      <alignment vertical="center"/>
    </xf>
    <xf numFmtId="171" fontId="2" fillId="0" borderId="0" xfId="0" applyFont="1" applyAlignment="1">
      <alignment horizontal="left" wrapText="1"/>
    </xf>
    <xf numFmtId="171" fontId="7" fillId="6" borderId="0" xfId="0" applyFont="1" applyFill="1" applyAlignment="1">
      <alignment horizontal="center"/>
    </xf>
    <xf numFmtId="168" fontId="7" fillId="6" borderId="0" xfId="0" applyNumberFormat="1" applyFont="1" applyFill="1" applyAlignment="1">
      <alignment horizontal="center"/>
    </xf>
    <xf numFmtId="171" fontId="7" fillId="7" borderId="0" xfId="0" applyFont="1" applyFill="1" applyAlignment="1">
      <alignment horizontal="center"/>
    </xf>
    <xf numFmtId="2" fontId="8" fillId="7" borderId="0" xfId="0" applyNumberFormat="1" applyFont="1" applyFill="1" applyAlignment="1">
      <alignment horizontal="center"/>
    </xf>
    <xf numFmtId="171" fontId="5" fillId="0" borderId="0" xfId="0" applyFont="1"/>
    <xf numFmtId="1" fontId="7" fillId="6" borderId="0" xfId="0" applyNumberFormat="1" applyFont="1" applyFill="1" applyAlignment="1">
      <alignment horizontal="left" vertical="top"/>
    </xf>
    <xf numFmtId="2" fontId="1" fillId="0" borderId="0" xfId="0" applyNumberFormat="1" applyFont="1"/>
    <xf numFmtId="171" fontId="13" fillId="8" borderId="0" xfId="0" applyFont="1" applyFill="1" applyAlignment="1">
      <alignment wrapText="1"/>
    </xf>
    <xf numFmtId="164" fontId="3" fillId="0" borderId="0" xfId="1" applyFont="1" applyFill="1" applyBorder="1" applyAlignment="1">
      <alignment horizontal="right" wrapText="1"/>
    </xf>
    <xf numFmtId="171" fontId="8" fillId="0" borderId="0" xfId="0" applyFont="1"/>
    <xf numFmtId="164" fontId="8" fillId="0" borderId="0" xfId="1" applyFont="1"/>
    <xf numFmtId="171" fontId="7" fillId="0" borderId="0" xfId="0" applyFont="1"/>
    <xf numFmtId="164" fontId="7" fillId="0" borderId="0" xfId="1" applyFont="1"/>
    <xf numFmtId="171" fontId="7" fillId="0" borderId="0" xfId="0" applyFont="1" applyAlignment="1">
      <alignment horizontal="right"/>
    </xf>
    <xf numFmtId="171" fontId="11" fillId="0" borderId="0" xfId="0" applyFont="1"/>
    <xf numFmtId="164" fontId="11" fillId="0" borderId="0" xfId="0" applyNumberFormat="1" applyFont="1"/>
    <xf numFmtId="171" fontId="15" fillId="0" borderId="0" xfId="0" applyFont="1"/>
    <xf numFmtId="171" fontId="14" fillId="10" borderId="0" xfId="0" applyFont="1" applyFill="1" applyAlignment="1">
      <alignment wrapText="1"/>
    </xf>
    <xf numFmtId="2" fontId="14" fillId="10" borderId="0" xfId="0" applyNumberFormat="1" applyFont="1" applyFill="1" applyAlignment="1">
      <alignment horizontal="right" wrapText="1"/>
    </xf>
    <xf numFmtId="21" fontId="14" fillId="10" borderId="0" xfId="0" applyNumberFormat="1" applyFont="1" applyFill="1" applyAlignment="1">
      <alignment horizontal="right" wrapText="1"/>
    </xf>
    <xf numFmtId="167" fontId="14" fillId="10" borderId="0" xfId="1" applyNumberFormat="1" applyFont="1" applyFill="1" applyBorder="1" applyAlignment="1">
      <alignment horizontal="right" wrapText="1"/>
    </xf>
    <xf numFmtId="171" fontId="11" fillId="0" borderId="0" xfId="0" quotePrefix="1" applyFont="1"/>
    <xf numFmtId="171" fontId="10" fillId="0" borderId="0" xfId="0" applyFont="1"/>
    <xf numFmtId="171" fontId="11" fillId="9" borderId="0" xfId="0" applyFont="1" applyFill="1"/>
    <xf numFmtId="171" fontId="14" fillId="10" borderId="0" xfId="0" applyFont="1" applyFill="1" applyAlignment="1">
      <alignment horizontal="right" wrapText="1"/>
    </xf>
    <xf numFmtId="171" fontId="10" fillId="4" borderId="0" xfId="0" applyFont="1" applyFill="1" applyAlignment="1">
      <alignment wrapText="1"/>
    </xf>
    <xf numFmtId="171" fontId="10" fillId="0" borderId="0" xfId="0" applyFont="1" applyAlignment="1">
      <alignment wrapText="1"/>
    </xf>
    <xf numFmtId="171" fontId="10" fillId="5" borderId="0" xfId="0" applyFont="1" applyFill="1" applyAlignment="1">
      <alignment wrapText="1"/>
    </xf>
    <xf numFmtId="21" fontId="10" fillId="5" borderId="0" xfId="0" applyNumberFormat="1" applyFont="1" applyFill="1" applyAlignment="1">
      <alignment horizontal="right" wrapText="1"/>
    </xf>
    <xf numFmtId="166" fontId="1" fillId="0" borderId="0" xfId="1" applyNumberFormat="1" applyFont="1" applyBorder="1" applyAlignment="1">
      <alignment wrapText="1"/>
    </xf>
    <xf numFmtId="2" fontId="1" fillId="0" borderId="0" xfId="0" applyNumberFormat="1" applyFont="1" applyAlignment="1">
      <alignment wrapText="1"/>
    </xf>
    <xf numFmtId="168" fontId="1" fillId="0" borderId="0" xfId="0" applyNumberFormat="1" applyFont="1" applyAlignment="1">
      <alignment wrapText="1"/>
    </xf>
    <xf numFmtId="169" fontId="1" fillId="0" borderId="0" xfId="1" applyNumberFormat="1" applyFont="1" applyBorder="1"/>
    <xf numFmtId="167" fontId="8" fillId="7" borderId="0" xfId="1" applyNumberFormat="1" applyFont="1" applyFill="1" applyBorder="1" applyAlignment="1">
      <alignment horizontal="center"/>
    </xf>
    <xf numFmtId="171" fontId="0" fillId="9" borderId="0" xfId="0" applyFill="1"/>
    <xf numFmtId="1" fontId="14" fillId="10" borderId="0" xfId="0" applyNumberFormat="1" applyFont="1" applyFill="1" applyAlignment="1">
      <alignment horizontal="right" wrapText="1"/>
    </xf>
    <xf numFmtId="1" fontId="1" fillId="0" borderId="0" xfId="0" applyNumberFormat="1" applyFont="1"/>
    <xf numFmtId="1" fontId="1" fillId="0" borderId="0" xfId="0" applyNumberFormat="1" applyFont="1" applyAlignment="1">
      <alignment horizontal="right" wrapText="1"/>
    </xf>
    <xf numFmtId="1" fontId="7" fillId="6" borderId="0" xfId="0" applyNumberFormat="1" applyFont="1" applyFill="1" applyAlignment="1">
      <alignment horizontal="center"/>
    </xf>
    <xf numFmtId="1" fontId="7" fillId="7" borderId="0" xfId="0" applyNumberFormat="1" applyFont="1" applyFill="1" applyAlignment="1">
      <alignment horizontal="center"/>
    </xf>
    <xf numFmtId="1" fontId="1" fillId="6" borderId="0" xfId="0" applyNumberFormat="1" applyFont="1" applyFill="1"/>
    <xf numFmtId="1" fontId="7" fillId="0" borderId="0" xfId="0" applyNumberFormat="1" applyFont="1"/>
    <xf numFmtId="1" fontId="8" fillId="0" borderId="0" xfId="0" applyNumberFormat="1" applyFont="1"/>
    <xf numFmtId="1" fontId="11" fillId="0" borderId="0" xfId="0" applyNumberFormat="1" applyFont="1"/>
    <xf numFmtId="168" fontId="3" fillId="4" borderId="0" xfId="0" applyNumberFormat="1" applyFont="1" applyFill="1" applyAlignment="1">
      <alignment horizontal="right" wrapText="1"/>
    </xf>
    <xf numFmtId="168" fontId="10" fillId="4" borderId="0" xfId="0" applyNumberFormat="1" applyFont="1" applyFill="1" applyAlignment="1">
      <alignment horizontal="right" wrapText="1"/>
    </xf>
    <xf numFmtId="168" fontId="3" fillId="5" borderId="0" xfId="0" applyNumberFormat="1" applyFont="1" applyFill="1" applyAlignment="1">
      <alignment horizontal="right" wrapText="1"/>
    </xf>
    <xf numFmtId="168" fontId="10" fillId="5" borderId="0" xfId="0" applyNumberFormat="1" applyFont="1" applyFill="1" applyAlignment="1">
      <alignment horizontal="right" wrapText="1"/>
    </xf>
    <xf numFmtId="168" fontId="2" fillId="2" borderId="0" xfId="0" applyNumberFormat="1" applyFont="1" applyFill="1" applyAlignment="1">
      <alignment horizontal="right" wrapText="1"/>
    </xf>
    <xf numFmtId="168" fontId="1" fillId="0" borderId="0" xfId="0" applyNumberFormat="1" applyFont="1"/>
    <xf numFmtId="168" fontId="1" fillId="3" borderId="0" xfId="0" applyNumberFormat="1" applyFont="1" applyFill="1" applyAlignment="1">
      <alignment wrapText="1"/>
    </xf>
    <xf numFmtId="1" fontId="3" fillId="4" borderId="0" xfId="0" applyNumberFormat="1" applyFont="1" applyFill="1" applyAlignment="1">
      <alignment horizontal="right" wrapText="1"/>
    </xf>
    <xf numFmtId="1" fontId="10" fillId="4" borderId="0" xfId="0" applyNumberFormat="1" applyFont="1" applyFill="1" applyAlignment="1">
      <alignment horizontal="right" wrapText="1"/>
    </xf>
    <xf numFmtId="164" fontId="10" fillId="0" borderId="0" xfId="1" applyFont="1" applyFill="1"/>
    <xf numFmtId="1" fontId="11" fillId="0" borderId="0" xfId="0" applyNumberFormat="1" applyFont="1" applyAlignment="1">
      <alignment horizontal="right"/>
    </xf>
    <xf numFmtId="167" fontId="6" fillId="0" borderId="0" xfId="1" applyNumberFormat="1" applyFont="1"/>
    <xf numFmtId="171" fontId="0" fillId="0" borderId="0" xfId="0" quotePrefix="1"/>
    <xf numFmtId="171" fontId="10" fillId="9" borderId="0" xfId="0" applyFont="1" applyFill="1"/>
    <xf numFmtId="164" fontId="4" fillId="0" borderId="0" xfId="1" applyFont="1"/>
    <xf numFmtId="164" fontId="0" fillId="0" borderId="0" xfId="1" applyFont="1"/>
    <xf numFmtId="167" fontId="1" fillId="0" borderId="0" xfId="1" applyNumberFormat="1" applyFont="1" applyFill="1"/>
    <xf numFmtId="171" fontId="1" fillId="0" borderId="0" xfId="0" quotePrefix="1" applyFont="1"/>
    <xf numFmtId="171" fontId="16" fillId="9" borderId="0" xfId="0" applyFont="1" applyFill="1" applyAlignment="1">
      <alignment horizontal="right" wrapText="1"/>
    </xf>
    <xf numFmtId="164" fontId="16" fillId="0" borderId="0" xfId="1" applyFont="1" applyFill="1"/>
    <xf numFmtId="1" fontId="17" fillId="9" borderId="0" xfId="0" applyNumberFormat="1" applyFont="1" applyFill="1"/>
    <xf numFmtId="171" fontId="17" fillId="9" borderId="0" xfId="0" applyFont="1" applyFill="1"/>
    <xf numFmtId="10" fontId="1" fillId="0" borderId="0" xfId="3" applyNumberFormat="1" applyFont="1" applyFill="1"/>
    <xf numFmtId="171" fontId="10" fillId="13" borderId="0" xfId="0" applyFont="1" applyFill="1"/>
    <xf numFmtId="164" fontId="10" fillId="13" borderId="0" xfId="1" applyFont="1" applyFill="1"/>
    <xf numFmtId="164" fontId="16" fillId="13" borderId="0" xfId="1" applyFont="1" applyFill="1"/>
    <xf numFmtId="166" fontId="1" fillId="0" borderId="0" xfId="1" applyNumberFormat="1" applyFont="1"/>
    <xf numFmtId="167" fontId="1" fillId="0" borderId="0" xfId="1" applyNumberFormat="1" applyFont="1" applyFill="1" applyAlignment="1">
      <alignment horizontal="right" wrapText="1"/>
    </xf>
    <xf numFmtId="164" fontId="7" fillId="7" borderId="0" xfId="1" applyFont="1" applyFill="1" applyAlignment="1">
      <alignment horizontal="center"/>
    </xf>
    <xf numFmtId="164" fontId="1" fillId="6" borderId="0" xfId="1" applyFont="1" applyFill="1"/>
    <xf numFmtId="171" fontId="12" fillId="0" borderId="0" xfId="0" applyFont="1" applyAlignment="1">
      <alignment vertical="center"/>
    </xf>
    <xf numFmtId="171" fontId="1" fillId="0" borderId="0" xfId="0" quotePrefix="1" applyFont="1" applyAlignment="1">
      <alignment wrapText="1"/>
    </xf>
    <xf numFmtId="167" fontId="1" fillId="0" borderId="0" xfId="1" applyNumberFormat="1" applyFont="1"/>
    <xf numFmtId="9" fontId="3" fillId="14" borderId="0" xfId="0" applyNumberFormat="1" applyFont="1" applyFill="1" applyAlignment="1">
      <alignment horizontal="right" wrapText="1"/>
    </xf>
    <xf numFmtId="9" fontId="1" fillId="0" borderId="0" xfId="3" applyFont="1"/>
    <xf numFmtId="9" fontId="1" fillId="0" borderId="0" xfId="3" applyFont="1" applyAlignment="1">
      <alignment horizontal="left"/>
    </xf>
    <xf numFmtId="164" fontId="1" fillId="0" borderId="0" xfId="1" applyFont="1"/>
    <xf numFmtId="37" fontId="8" fillId="7" borderId="0" xfId="1" applyNumberFormat="1" applyFont="1" applyFill="1" applyBorder="1" applyAlignment="1">
      <alignment horizontal="center"/>
    </xf>
    <xf numFmtId="171" fontId="3" fillId="11" borderId="0" xfId="0" applyFont="1" applyFill="1" applyAlignment="1">
      <alignment wrapText="1"/>
    </xf>
    <xf numFmtId="21" fontId="3" fillId="11" borderId="0" xfId="0" applyNumberFormat="1" applyFont="1" applyFill="1" applyAlignment="1">
      <alignment horizontal="right" wrapText="1"/>
    </xf>
    <xf numFmtId="171" fontId="10" fillId="11" borderId="0" xfId="0" applyFont="1" applyFill="1" applyAlignment="1">
      <alignment wrapText="1"/>
    </xf>
    <xf numFmtId="21" fontId="10" fillId="11" borderId="0" xfId="0" applyNumberFormat="1" applyFont="1" applyFill="1" applyAlignment="1">
      <alignment horizontal="right" wrapText="1"/>
    </xf>
    <xf numFmtId="2" fontId="3" fillId="11" borderId="0" xfId="0" applyNumberFormat="1" applyFont="1" applyFill="1" applyAlignment="1">
      <alignment horizontal="right" wrapText="1"/>
    </xf>
    <xf numFmtId="171" fontId="10" fillId="12" borderId="0" xfId="0" applyFont="1" applyFill="1" applyAlignment="1">
      <alignment wrapText="1"/>
    </xf>
    <xf numFmtId="21" fontId="10" fillId="12" borderId="0" xfId="0" applyNumberFormat="1" applyFont="1" applyFill="1" applyAlignment="1">
      <alignment horizontal="right" wrapText="1"/>
    </xf>
    <xf numFmtId="171" fontId="3" fillId="12" borderId="0" xfId="0" applyFont="1" applyFill="1" applyAlignment="1">
      <alignment wrapText="1"/>
    </xf>
    <xf numFmtId="21" fontId="3" fillId="12" borderId="0" xfId="0" applyNumberFormat="1" applyFont="1" applyFill="1" applyAlignment="1">
      <alignment horizontal="right" wrapText="1"/>
    </xf>
    <xf numFmtId="2" fontId="3" fillId="12" borderId="0" xfId="0" applyNumberFormat="1" applyFont="1" applyFill="1" applyAlignment="1">
      <alignment horizontal="right" wrapText="1"/>
    </xf>
    <xf numFmtId="169" fontId="1" fillId="12" borderId="0" xfId="1" applyNumberFormat="1" applyFont="1" applyFill="1" applyBorder="1"/>
    <xf numFmtId="1" fontId="5" fillId="6" borderId="0" xfId="0" applyNumberFormat="1" applyFont="1" applyFill="1" applyAlignment="1">
      <alignment horizontal="center"/>
    </xf>
    <xf numFmtId="171" fontId="5" fillId="6" borderId="0" xfId="0" applyFont="1" applyFill="1" applyAlignment="1">
      <alignment horizontal="center"/>
    </xf>
    <xf numFmtId="1" fontId="5" fillId="6" borderId="0" xfId="0" applyNumberFormat="1" applyFont="1" applyFill="1" applyAlignment="1">
      <alignment horizontal="left" vertical="top"/>
    </xf>
    <xf numFmtId="168" fontId="5" fillId="6" borderId="0" xfId="0" applyNumberFormat="1" applyFont="1" applyFill="1" applyAlignment="1">
      <alignment horizontal="center"/>
    </xf>
    <xf numFmtId="164" fontId="5" fillId="9" borderId="0" xfId="1" applyFont="1" applyFill="1" applyAlignment="1">
      <alignment horizontal="center"/>
    </xf>
    <xf numFmtId="1" fontId="5" fillId="7" borderId="0" xfId="0" applyNumberFormat="1" applyFont="1" applyFill="1" applyAlignment="1">
      <alignment horizontal="center"/>
    </xf>
    <xf numFmtId="171" fontId="5" fillId="7" borderId="0" xfId="0" applyFont="1" applyFill="1" applyAlignment="1">
      <alignment horizontal="center"/>
    </xf>
    <xf numFmtId="2" fontId="1" fillId="7" borderId="0" xfId="0" applyNumberFormat="1" applyFont="1" applyFill="1" applyAlignment="1">
      <alignment horizontal="center"/>
    </xf>
    <xf numFmtId="164" fontId="5" fillId="7" borderId="0" xfId="1" applyFont="1" applyFill="1" applyAlignment="1">
      <alignment horizontal="center"/>
    </xf>
    <xf numFmtId="171" fontId="5" fillId="12" borderId="0" xfId="4" applyFont="1" applyFill="1"/>
    <xf numFmtId="171" fontId="5" fillId="0" borderId="0" xfId="4" applyFont="1"/>
    <xf numFmtId="171" fontId="1" fillId="0" borderId="0" xfId="4" applyFont="1"/>
    <xf numFmtId="171" fontId="9" fillId="0" borderId="0" xfId="4"/>
    <xf numFmtId="20" fontId="1" fillId="0" borderId="0" xfId="4" applyNumberFormat="1" applyFont="1"/>
    <xf numFmtId="20" fontId="10" fillId="0" borderId="0" xfId="4" applyNumberFormat="1" applyFont="1"/>
    <xf numFmtId="171" fontId="10" fillId="0" borderId="0" xfId="4" applyFont="1"/>
    <xf numFmtId="171" fontId="5" fillId="11" borderId="0" xfId="4" applyFont="1" applyFill="1"/>
    <xf numFmtId="20" fontId="1" fillId="9" borderId="0" xfId="4" applyNumberFormat="1" applyFont="1" applyFill="1"/>
    <xf numFmtId="171" fontId="2" fillId="0" borderId="0" xfId="0" applyFont="1" applyAlignment="1">
      <alignment vertical="top" wrapText="1"/>
    </xf>
    <xf numFmtId="171" fontId="14" fillId="10" borderId="0" xfId="0" applyFont="1" applyFill="1" applyAlignment="1">
      <alignment horizontal="left" wrapText="1"/>
    </xf>
    <xf numFmtId="171" fontId="1" fillId="0" borderId="0" xfId="0" applyFont="1" applyAlignment="1">
      <alignment horizontal="left"/>
    </xf>
    <xf numFmtId="171" fontId="13" fillId="8" borderId="0" xfId="0" applyFont="1" applyFill="1" applyAlignment="1">
      <alignment vertical="top" wrapText="1"/>
    </xf>
    <xf numFmtId="1" fontId="13" fillId="8" borderId="0" xfId="0" applyNumberFormat="1" applyFont="1" applyFill="1" applyAlignment="1">
      <alignment vertical="top" wrapText="1"/>
    </xf>
    <xf numFmtId="171" fontId="13" fillId="8" borderId="0" xfId="0" applyFont="1" applyFill="1" applyAlignment="1">
      <alignment horizontal="center" vertical="top" wrapText="1"/>
    </xf>
    <xf numFmtId="167" fontId="13" fillId="8" borderId="0" xfId="1" applyNumberFormat="1" applyFont="1" applyFill="1" applyBorder="1" applyAlignment="1">
      <alignment vertical="top" wrapText="1"/>
    </xf>
    <xf numFmtId="171" fontId="16" fillId="9" borderId="0" xfId="0" applyFont="1" applyFill="1" applyAlignment="1">
      <alignment horizontal="left" vertical="top" wrapText="1"/>
    </xf>
    <xf numFmtId="166" fontId="2" fillId="0" borderId="0" xfId="1" applyNumberFormat="1" applyFont="1" applyFill="1" applyBorder="1" applyAlignment="1">
      <alignment vertical="top" wrapText="1"/>
    </xf>
    <xf numFmtId="164" fontId="2" fillId="0" borderId="0" xfId="1" applyFont="1" applyBorder="1" applyAlignment="1">
      <alignment horizontal="center" vertical="top" wrapText="1"/>
    </xf>
    <xf numFmtId="171" fontId="13" fillId="8" borderId="0" xfId="0" applyFont="1" applyFill="1" applyAlignment="1">
      <alignment horizontal="left" vertical="top" wrapText="1"/>
    </xf>
    <xf numFmtId="1" fontId="5" fillId="0" borderId="0" xfId="0" applyNumberFormat="1" applyFont="1" applyAlignment="1">
      <alignment vertical="top" wrapText="1"/>
    </xf>
    <xf numFmtId="1" fontId="2" fillId="0" borderId="0" xfId="0" applyNumberFormat="1" applyFont="1" applyAlignment="1">
      <alignment vertical="top" wrapText="1"/>
    </xf>
    <xf numFmtId="171" fontId="1" fillId="0" borderId="0" xfId="0" applyFont="1" applyAlignment="1">
      <alignment vertical="top"/>
    </xf>
    <xf numFmtId="171" fontId="1" fillId="0" borderId="0" xfId="0" applyFont="1" applyAlignment="1">
      <alignment vertical="top" wrapText="1"/>
    </xf>
    <xf numFmtId="171" fontId="22" fillId="7" borderId="0" xfId="0" applyFont="1" applyFill="1" applyAlignment="1">
      <alignment horizontal="center"/>
    </xf>
    <xf numFmtId="171" fontId="1" fillId="0" borderId="0" xfId="0" applyFont="1" applyAlignment="1">
      <alignment vertical="center" wrapText="1"/>
    </xf>
    <xf numFmtId="171" fontId="11" fillId="0" borderId="0" xfId="0" applyFont="1" applyAlignment="1">
      <alignment vertical="center" wrapText="1"/>
    </xf>
    <xf numFmtId="171" fontId="11" fillId="9" borderId="0" xfId="0" applyFont="1" applyFill="1" applyAlignment="1">
      <alignment vertical="center" wrapText="1"/>
    </xf>
    <xf numFmtId="171" fontId="10" fillId="0" borderId="0" xfId="0" applyFont="1" applyAlignment="1">
      <alignment vertical="center" wrapText="1"/>
    </xf>
    <xf numFmtId="171" fontId="12" fillId="0" borderId="0" xfId="0" applyFont="1" applyAlignment="1">
      <alignment vertical="center" wrapText="1"/>
    </xf>
    <xf numFmtId="171" fontId="6" fillId="0" borderId="0" xfId="0" applyFont="1" applyAlignment="1">
      <alignment wrapText="1"/>
    </xf>
    <xf numFmtId="2" fontId="10" fillId="11" borderId="0" xfId="0" applyNumberFormat="1" applyFont="1" applyFill="1" applyAlignment="1">
      <alignment horizontal="right" wrapText="1"/>
    </xf>
    <xf numFmtId="2" fontId="10" fillId="12" borderId="0" xfId="0" applyNumberFormat="1" applyFont="1" applyFill="1" applyAlignment="1">
      <alignment horizontal="right" wrapText="1"/>
    </xf>
    <xf numFmtId="171" fontId="16" fillId="0" borderId="0" xfId="0" applyFont="1" applyAlignment="1">
      <alignment vertical="center" wrapText="1"/>
    </xf>
    <xf numFmtId="171" fontId="23" fillId="7" borderId="0" xfId="0" applyFont="1" applyFill="1" applyAlignment="1">
      <alignment horizontal="center"/>
    </xf>
    <xf numFmtId="171" fontId="20" fillId="7" borderId="0" xfId="0" applyFont="1" applyFill="1" applyAlignment="1">
      <alignment horizontal="center"/>
    </xf>
    <xf numFmtId="171" fontId="16" fillId="0" borderId="0" xfId="0" applyFont="1"/>
    <xf numFmtId="164" fontId="5" fillId="0" borderId="0" xfId="1" applyFont="1" applyFill="1"/>
    <xf numFmtId="171" fontId="19" fillId="7" borderId="0" xfId="0" applyFont="1" applyFill="1" applyAlignment="1">
      <alignment horizontal="center"/>
    </xf>
    <xf numFmtId="171" fontId="25" fillId="15" borderId="0" xfId="19" applyFont="1" applyFill="1" applyAlignment="1">
      <alignment wrapText="1"/>
    </xf>
    <xf numFmtId="171" fontId="25" fillId="15" borderId="0" xfId="19" applyFont="1" applyFill="1" applyAlignment="1">
      <alignment horizontal="right" wrapText="1"/>
    </xf>
    <xf numFmtId="171" fontId="25" fillId="15" borderId="0" xfId="19" applyFont="1" applyFill="1" applyAlignment="1">
      <alignment horizontal="left" wrapText="1"/>
    </xf>
    <xf numFmtId="1" fontId="26" fillId="15" borderId="0" xfId="19" applyNumberFormat="1" applyFont="1" applyFill="1" applyAlignment="1">
      <alignment horizontal="right" wrapText="1"/>
    </xf>
    <xf numFmtId="171" fontId="26" fillId="15" borderId="0" xfId="19" applyFont="1" applyFill="1" applyAlignment="1">
      <alignment horizontal="left" wrapText="1"/>
    </xf>
    <xf numFmtId="171" fontId="0" fillId="0" borderId="0" xfId="0" pivotButton="1"/>
    <xf numFmtId="170" fontId="0" fillId="0" borderId="0" xfId="0" applyNumberFormat="1"/>
    <xf numFmtId="171" fontId="5" fillId="0" borderId="0" xfId="0" applyFont="1" applyAlignment="1">
      <alignment horizontal="left" vertical="center" wrapText="1"/>
    </xf>
    <xf numFmtId="171" fontId="27" fillId="0" borderId="0" xfId="0" applyFont="1" applyAlignment="1">
      <alignment horizontal="left" vertical="center" wrapText="1"/>
    </xf>
    <xf numFmtId="171" fontId="1" fillId="0" borderId="0" xfId="0" applyFont="1" applyAlignment="1">
      <alignment horizontal="left" vertical="center" wrapText="1"/>
    </xf>
    <xf numFmtId="171" fontId="5" fillId="0" borderId="0" xfId="0" applyFont="1" applyAlignment="1">
      <alignment vertical="center" wrapText="1"/>
    </xf>
    <xf numFmtId="1" fontId="5" fillId="16" borderId="0" xfId="0" applyNumberFormat="1" applyFont="1" applyFill="1" applyAlignment="1">
      <alignment horizontal="center"/>
    </xf>
    <xf numFmtId="1" fontId="5" fillId="17" borderId="0" xfId="0" applyNumberFormat="1" applyFont="1" applyFill="1" applyAlignment="1">
      <alignment horizontal="center"/>
    </xf>
    <xf numFmtId="46" fontId="13" fillId="8" borderId="0" xfId="0" applyNumberFormat="1" applyFont="1" applyFill="1" applyAlignment="1">
      <alignment horizontal="center" vertical="top" wrapText="1"/>
    </xf>
    <xf numFmtId="46" fontId="14" fillId="10" borderId="0" xfId="0" applyNumberFormat="1" applyFont="1" applyFill="1" applyAlignment="1">
      <alignment horizontal="right" wrapText="1"/>
    </xf>
    <xf numFmtId="46" fontId="1" fillId="0" borderId="0" xfId="0" applyNumberFormat="1" applyFont="1"/>
    <xf numFmtId="46" fontId="1" fillId="0" borderId="0" xfId="0" applyNumberFormat="1" applyFont="1" applyAlignment="1">
      <alignment horizontal="right" wrapText="1"/>
    </xf>
    <xf numFmtId="1" fontId="7" fillId="18" borderId="0" xfId="0" applyNumberFormat="1" applyFont="1" applyFill="1" applyAlignment="1">
      <alignment horizontal="center"/>
    </xf>
    <xf numFmtId="2" fontId="1" fillId="17" borderId="0" xfId="0" applyNumberFormat="1" applyFont="1" applyFill="1" applyAlignment="1">
      <alignment horizontal="center"/>
    </xf>
    <xf numFmtId="1" fontId="1" fillId="16" borderId="0" xfId="0" applyNumberFormat="1" applyFont="1" applyFill="1" applyAlignment="1">
      <alignment horizontal="center"/>
    </xf>
    <xf numFmtId="2" fontId="1" fillId="16" borderId="0" xfId="0" applyNumberFormat="1" applyFont="1" applyFill="1" applyAlignment="1">
      <alignment horizontal="center"/>
    </xf>
    <xf numFmtId="171" fontId="0" fillId="0" borderId="0" xfId="0" applyAlignment="1">
      <alignment horizontal="left"/>
    </xf>
    <xf numFmtId="171" fontId="16" fillId="19" borderId="0" xfId="0" applyFont="1" applyFill="1" applyAlignment="1">
      <alignment horizontal="right" wrapText="1"/>
    </xf>
    <xf numFmtId="166" fontId="1" fillId="20" borderId="0" xfId="1" applyNumberFormat="1" applyFont="1" applyFill="1" applyBorder="1"/>
    <xf numFmtId="171" fontId="16" fillId="20" borderId="0" xfId="0" applyFont="1" applyFill="1" applyAlignment="1">
      <alignment horizontal="right" wrapText="1"/>
    </xf>
    <xf numFmtId="171" fontId="16" fillId="9" borderId="0" xfId="0" applyFont="1" applyFill="1" applyAlignment="1">
      <alignment wrapText="1"/>
    </xf>
    <xf numFmtId="166" fontId="1" fillId="16" borderId="0" xfId="1" applyNumberFormat="1" applyFont="1" applyFill="1" applyBorder="1"/>
  </cellXfs>
  <cellStyles count="117">
    <cellStyle name="Comma" xfId="1" builtinId="3"/>
    <cellStyle name="Comma 2" xfId="2" xr:uid="{00000000-0005-0000-0000-000001000000}"/>
    <cellStyle name="Comma 2 10" xfId="61" xr:uid="{00000000-0005-0000-0000-000002000000}"/>
    <cellStyle name="Comma 2 2" xfId="5" xr:uid="{00000000-0005-0000-0000-000003000000}"/>
    <cellStyle name="Comma 2 2 2" xfId="8" xr:uid="{00000000-0005-0000-0000-000004000000}"/>
    <cellStyle name="Comma 2 2 2 2" xfId="14" xr:uid="{00000000-0005-0000-0000-000005000000}"/>
    <cellStyle name="Comma 2 2 2 2 2" xfId="29" xr:uid="{00000000-0005-0000-0000-000006000000}"/>
    <cellStyle name="Comma 2 2 2 2 2 2" xfId="57" xr:uid="{00000000-0005-0000-0000-000007000000}"/>
    <cellStyle name="Comma 2 2 2 2 2 2 2" xfId="113" xr:uid="{00000000-0005-0000-0000-000008000000}"/>
    <cellStyle name="Comma 2 2 2 2 2 3" xfId="85" xr:uid="{00000000-0005-0000-0000-000009000000}"/>
    <cellStyle name="Comma 2 2 2 2 3" xfId="43" xr:uid="{00000000-0005-0000-0000-00000A000000}"/>
    <cellStyle name="Comma 2 2 2 2 3 2" xfId="99" xr:uid="{00000000-0005-0000-0000-00000B000000}"/>
    <cellStyle name="Comma 2 2 2 2 4" xfId="71" xr:uid="{00000000-0005-0000-0000-00000C000000}"/>
    <cellStyle name="Comma 2 2 2 3" xfId="23" xr:uid="{00000000-0005-0000-0000-00000D000000}"/>
    <cellStyle name="Comma 2 2 2 3 2" xfId="51" xr:uid="{00000000-0005-0000-0000-00000E000000}"/>
    <cellStyle name="Comma 2 2 2 3 2 2" xfId="107" xr:uid="{00000000-0005-0000-0000-00000F000000}"/>
    <cellStyle name="Comma 2 2 2 3 3" xfId="79" xr:uid="{00000000-0005-0000-0000-000010000000}"/>
    <cellStyle name="Comma 2 2 2 4" xfId="37" xr:uid="{00000000-0005-0000-0000-000011000000}"/>
    <cellStyle name="Comma 2 2 2 4 2" xfId="93" xr:uid="{00000000-0005-0000-0000-000012000000}"/>
    <cellStyle name="Comma 2 2 2 5" xfId="65" xr:uid="{00000000-0005-0000-0000-000013000000}"/>
    <cellStyle name="Comma 2 2 3" xfId="11" xr:uid="{00000000-0005-0000-0000-000014000000}"/>
    <cellStyle name="Comma 2 2 3 2" xfId="26" xr:uid="{00000000-0005-0000-0000-000015000000}"/>
    <cellStyle name="Comma 2 2 3 2 2" xfId="54" xr:uid="{00000000-0005-0000-0000-000016000000}"/>
    <cellStyle name="Comma 2 2 3 2 2 2" xfId="110" xr:uid="{00000000-0005-0000-0000-000017000000}"/>
    <cellStyle name="Comma 2 2 3 2 3" xfId="82" xr:uid="{00000000-0005-0000-0000-000018000000}"/>
    <cellStyle name="Comma 2 2 3 3" xfId="40" xr:uid="{00000000-0005-0000-0000-000019000000}"/>
    <cellStyle name="Comma 2 2 3 3 2" xfId="96" xr:uid="{00000000-0005-0000-0000-00001A000000}"/>
    <cellStyle name="Comma 2 2 3 4" xfId="68" xr:uid="{00000000-0005-0000-0000-00001B000000}"/>
    <cellStyle name="Comma 2 2 4" xfId="20" xr:uid="{00000000-0005-0000-0000-00001C000000}"/>
    <cellStyle name="Comma 2 2 4 2" xfId="48" xr:uid="{00000000-0005-0000-0000-00001D000000}"/>
    <cellStyle name="Comma 2 2 4 2 2" xfId="104" xr:uid="{00000000-0005-0000-0000-00001E000000}"/>
    <cellStyle name="Comma 2 2 4 3" xfId="76" xr:uid="{00000000-0005-0000-0000-00001F000000}"/>
    <cellStyle name="Comma 2 2 5" xfId="34" xr:uid="{00000000-0005-0000-0000-000020000000}"/>
    <cellStyle name="Comma 2 2 5 2" xfId="90" xr:uid="{00000000-0005-0000-0000-000021000000}"/>
    <cellStyle name="Comma 2 2 6" xfId="62" xr:uid="{00000000-0005-0000-0000-000022000000}"/>
    <cellStyle name="Comma 2 3" xfId="6" xr:uid="{00000000-0005-0000-0000-000023000000}"/>
    <cellStyle name="Comma 2 3 2" xfId="9" xr:uid="{00000000-0005-0000-0000-000024000000}"/>
    <cellStyle name="Comma 2 3 2 2" xfId="15" xr:uid="{00000000-0005-0000-0000-000025000000}"/>
    <cellStyle name="Comma 2 3 2 2 2" xfId="30" xr:uid="{00000000-0005-0000-0000-000026000000}"/>
    <cellStyle name="Comma 2 3 2 2 2 2" xfId="58" xr:uid="{00000000-0005-0000-0000-000027000000}"/>
    <cellStyle name="Comma 2 3 2 2 2 2 2" xfId="114" xr:uid="{00000000-0005-0000-0000-000028000000}"/>
    <cellStyle name="Comma 2 3 2 2 2 3" xfId="86" xr:uid="{00000000-0005-0000-0000-000029000000}"/>
    <cellStyle name="Comma 2 3 2 2 3" xfId="44" xr:uid="{00000000-0005-0000-0000-00002A000000}"/>
    <cellStyle name="Comma 2 3 2 2 3 2" xfId="100" xr:uid="{00000000-0005-0000-0000-00002B000000}"/>
    <cellStyle name="Comma 2 3 2 2 4" xfId="72" xr:uid="{00000000-0005-0000-0000-00002C000000}"/>
    <cellStyle name="Comma 2 3 2 3" xfId="24" xr:uid="{00000000-0005-0000-0000-00002D000000}"/>
    <cellStyle name="Comma 2 3 2 3 2" xfId="52" xr:uid="{00000000-0005-0000-0000-00002E000000}"/>
    <cellStyle name="Comma 2 3 2 3 2 2" xfId="108" xr:uid="{00000000-0005-0000-0000-00002F000000}"/>
    <cellStyle name="Comma 2 3 2 3 3" xfId="80" xr:uid="{00000000-0005-0000-0000-000030000000}"/>
    <cellStyle name="Comma 2 3 2 4" xfId="38" xr:uid="{00000000-0005-0000-0000-000031000000}"/>
    <cellStyle name="Comma 2 3 2 4 2" xfId="94" xr:uid="{00000000-0005-0000-0000-000032000000}"/>
    <cellStyle name="Comma 2 3 2 5" xfId="66" xr:uid="{00000000-0005-0000-0000-000033000000}"/>
    <cellStyle name="Comma 2 3 3" xfId="12" xr:uid="{00000000-0005-0000-0000-000034000000}"/>
    <cellStyle name="Comma 2 3 3 2" xfId="27" xr:uid="{00000000-0005-0000-0000-000035000000}"/>
    <cellStyle name="Comma 2 3 3 2 2" xfId="55" xr:uid="{00000000-0005-0000-0000-000036000000}"/>
    <cellStyle name="Comma 2 3 3 2 2 2" xfId="111" xr:uid="{00000000-0005-0000-0000-000037000000}"/>
    <cellStyle name="Comma 2 3 3 2 3" xfId="83" xr:uid="{00000000-0005-0000-0000-000038000000}"/>
    <cellStyle name="Comma 2 3 3 3" xfId="41" xr:uid="{00000000-0005-0000-0000-000039000000}"/>
    <cellStyle name="Comma 2 3 3 3 2" xfId="97" xr:uid="{00000000-0005-0000-0000-00003A000000}"/>
    <cellStyle name="Comma 2 3 3 4" xfId="69" xr:uid="{00000000-0005-0000-0000-00003B000000}"/>
    <cellStyle name="Comma 2 3 4" xfId="21" xr:uid="{00000000-0005-0000-0000-00003C000000}"/>
    <cellStyle name="Comma 2 3 4 2" xfId="49" xr:uid="{00000000-0005-0000-0000-00003D000000}"/>
    <cellStyle name="Comma 2 3 4 2 2" xfId="105" xr:uid="{00000000-0005-0000-0000-00003E000000}"/>
    <cellStyle name="Comma 2 3 4 3" xfId="77" xr:uid="{00000000-0005-0000-0000-00003F000000}"/>
    <cellStyle name="Comma 2 3 5" xfId="35" xr:uid="{00000000-0005-0000-0000-000040000000}"/>
    <cellStyle name="Comma 2 3 5 2" xfId="91" xr:uid="{00000000-0005-0000-0000-000041000000}"/>
    <cellStyle name="Comma 2 3 6" xfId="63" xr:uid="{00000000-0005-0000-0000-000042000000}"/>
    <cellStyle name="Comma 2 4" xfId="7" xr:uid="{00000000-0005-0000-0000-000043000000}"/>
    <cellStyle name="Comma 2 4 2" xfId="13" xr:uid="{00000000-0005-0000-0000-000044000000}"/>
    <cellStyle name="Comma 2 4 2 2" xfId="28" xr:uid="{00000000-0005-0000-0000-000045000000}"/>
    <cellStyle name="Comma 2 4 2 2 2" xfId="56" xr:uid="{00000000-0005-0000-0000-000046000000}"/>
    <cellStyle name="Comma 2 4 2 2 2 2" xfId="112" xr:uid="{00000000-0005-0000-0000-000047000000}"/>
    <cellStyle name="Comma 2 4 2 2 3" xfId="84" xr:uid="{00000000-0005-0000-0000-000048000000}"/>
    <cellStyle name="Comma 2 4 2 3" xfId="42" xr:uid="{00000000-0005-0000-0000-000049000000}"/>
    <cellStyle name="Comma 2 4 2 3 2" xfId="98" xr:uid="{00000000-0005-0000-0000-00004A000000}"/>
    <cellStyle name="Comma 2 4 2 4" xfId="70" xr:uid="{00000000-0005-0000-0000-00004B000000}"/>
    <cellStyle name="Comma 2 4 3" xfId="22" xr:uid="{00000000-0005-0000-0000-00004C000000}"/>
    <cellStyle name="Comma 2 4 3 2" xfId="50" xr:uid="{00000000-0005-0000-0000-00004D000000}"/>
    <cellStyle name="Comma 2 4 3 2 2" xfId="106" xr:uid="{00000000-0005-0000-0000-00004E000000}"/>
    <cellStyle name="Comma 2 4 3 3" xfId="78" xr:uid="{00000000-0005-0000-0000-00004F000000}"/>
    <cellStyle name="Comma 2 4 4" xfId="36" xr:uid="{00000000-0005-0000-0000-000050000000}"/>
    <cellStyle name="Comma 2 4 4 2" xfId="92" xr:uid="{00000000-0005-0000-0000-000051000000}"/>
    <cellStyle name="Comma 2 4 5" xfId="64" xr:uid="{00000000-0005-0000-0000-000052000000}"/>
    <cellStyle name="Comma 2 5" xfId="10" xr:uid="{00000000-0005-0000-0000-000053000000}"/>
    <cellStyle name="Comma 2 5 2" xfId="25" xr:uid="{00000000-0005-0000-0000-000054000000}"/>
    <cellStyle name="Comma 2 5 2 2" xfId="53" xr:uid="{00000000-0005-0000-0000-000055000000}"/>
    <cellStyle name="Comma 2 5 2 2 2" xfId="109" xr:uid="{00000000-0005-0000-0000-000056000000}"/>
    <cellStyle name="Comma 2 5 2 3" xfId="81" xr:uid="{00000000-0005-0000-0000-000057000000}"/>
    <cellStyle name="Comma 2 5 3" xfId="39" xr:uid="{00000000-0005-0000-0000-000058000000}"/>
    <cellStyle name="Comma 2 5 3 2" xfId="95" xr:uid="{00000000-0005-0000-0000-000059000000}"/>
    <cellStyle name="Comma 2 5 4" xfId="67" xr:uid="{00000000-0005-0000-0000-00005A000000}"/>
    <cellStyle name="Comma 2 6" xfId="16" xr:uid="{00000000-0005-0000-0000-00005B000000}"/>
    <cellStyle name="Comma 2 6 2" xfId="31" xr:uid="{00000000-0005-0000-0000-00005C000000}"/>
    <cellStyle name="Comma 2 6 2 2" xfId="59" xr:uid="{00000000-0005-0000-0000-00005D000000}"/>
    <cellStyle name="Comma 2 6 2 2 2" xfId="115" xr:uid="{00000000-0005-0000-0000-00005E000000}"/>
    <cellStyle name="Comma 2 6 2 3" xfId="87" xr:uid="{00000000-0005-0000-0000-00005F000000}"/>
    <cellStyle name="Comma 2 6 3" xfId="45" xr:uid="{00000000-0005-0000-0000-000060000000}"/>
    <cellStyle name="Comma 2 6 3 2" xfId="101" xr:uid="{00000000-0005-0000-0000-000061000000}"/>
    <cellStyle name="Comma 2 6 4" xfId="73" xr:uid="{00000000-0005-0000-0000-000062000000}"/>
    <cellStyle name="Comma 2 7" xfId="17" xr:uid="{00000000-0005-0000-0000-000063000000}"/>
    <cellStyle name="Comma 2 7 2" xfId="32" xr:uid="{00000000-0005-0000-0000-000064000000}"/>
    <cellStyle name="Comma 2 7 2 2" xfId="60" xr:uid="{00000000-0005-0000-0000-000065000000}"/>
    <cellStyle name="Comma 2 7 2 2 2" xfId="116" xr:uid="{00000000-0005-0000-0000-000066000000}"/>
    <cellStyle name="Comma 2 7 2 3" xfId="88" xr:uid="{00000000-0005-0000-0000-000067000000}"/>
    <cellStyle name="Comma 2 7 3" xfId="46" xr:uid="{00000000-0005-0000-0000-000068000000}"/>
    <cellStyle name="Comma 2 7 3 2" xfId="102" xr:uid="{00000000-0005-0000-0000-000069000000}"/>
    <cellStyle name="Comma 2 7 4" xfId="74" xr:uid="{00000000-0005-0000-0000-00006A000000}"/>
    <cellStyle name="Comma 2 8" xfId="18" xr:uid="{00000000-0005-0000-0000-00006B000000}"/>
    <cellStyle name="Comma 2 8 2" xfId="47" xr:uid="{00000000-0005-0000-0000-00006C000000}"/>
    <cellStyle name="Comma 2 8 2 2" xfId="103" xr:uid="{00000000-0005-0000-0000-00006D000000}"/>
    <cellStyle name="Comma 2 8 3" xfId="75" xr:uid="{00000000-0005-0000-0000-00006E000000}"/>
    <cellStyle name="Comma 2 9" xfId="33" xr:uid="{00000000-0005-0000-0000-00006F000000}"/>
    <cellStyle name="Comma 2 9 2" xfId="89" xr:uid="{00000000-0005-0000-0000-000070000000}"/>
    <cellStyle name="Normal" xfId="0" builtinId="0"/>
    <cellStyle name="Normal 2" xfId="4" xr:uid="{00000000-0005-0000-0000-000072000000}"/>
    <cellStyle name="Normal 3" xfId="19" xr:uid="{00000000-0005-0000-0000-000073000000}"/>
    <cellStyle name="Percent" xfId="3" builtinId="5"/>
  </cellStyles>
  <dxfs count="18">
    <dxf>
      <font>
        <color rgb="FF9C0006"/>
      </font>
      <fill>
        <patternFill>
          <bgColor rgb="FFFFC7CE"/>
        </patternFill>
      </fill>
    </dxf>
    <dxf>
      <font>
        <color rgb="FF9C0006"/>
      </font>
      <fill>
        <patternFill>
          <bgColor rgb="FFFFC7CE"/>
        </patternFill>
      </fill>
    </dxf>
    <dxf>
      <font>
        <color rgb="FF9C5700"/>
      </font>
      <fill>
        <patternFill>
          <bgColor rgb="FFFFEB9C"/>
        </patternFill>
      </fill>
    </dxf>
    <dxf>
      <fill>
        <patternFill patternType="solid">
          <bgColor theme="9"/>
        </patternFill>
      </fill>
    </dxf>
    <dxf>
      <fill>
        <patternFill patternType="solid">
          <bgColor theme="9"/>
        </patternFill>
      </fill>
    </dxf>
    <dxf>
      <fill>
        <patternFill patternType="none">
          <fgColor indexed="64"/>
          <bgColor indexed="65"/>
        </patternFill>
      </fill>
    </dxf>
    <dxf>
      <fill>
        <patternFill patternType="none">
          <fgColor indexed="64"/>
          <bgColor indexed="65"/>
        </patternFill>
      </fill>
    </dxf>
    <dxf>
      <numFmt numFmtId="170" formatCode="0;[Red]0"/>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ont>
        <color auto="1"/>
      </font>
    </dxf>
    <dxf>
      <font>
        <b/>
      </font>
    </dxf>
    <dxf>
      <fill>
        <patternFill patternType="solid">
          <bgColor rgb="FFF49698"/>
        </patternFill>
      </fill>
    </dxf>
    <dxf>
      <numFmt numFmtId="170" formatCode="0;[Red]0"/>
    </dxf>
    <dxf>
      <font>
        <color rgb="FF9C0006"/>
      </font>
      <fill>
        <patternFill>
          <bgColor rgb="FFFFC7CE"/>
        </patternFill>
      </fill>
    </dxf>
    <dxf>
      <font>
        <strike val="0"/>
        <color theme="1"/>
      </font>
      <fill>
        <patternFill>
          <bgColor theme="7"/>
        </patternFill>
      </fill>
    </dxf>
    <dxf>
      <font>
        <color rgb="FF9C0006"/>
      </font>
      <fill>
        <patternFill>
          <bgColor rgb="FFFFC7CE"/>
        </patternFill>
      </fill>
    </dxf>
  </dxfs>
  <tableStyles count="0" defaultTableStyle="TableStyleMedium2" defaultPivotStyle="PivotStyleLight16"/>
  <colors>
    <mruColors>
      <color rgb="FFF49698"/>
      <color rgb="FFFF66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pivotCacheDefinition" Target="pivotCache/pivotCacheDefinition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onnections" Target="connection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pivotCacheDefinition" Target="pivotCache/pivotCacheDefinition2.xml"/><Relationship Id="rId27" Type="http://schemas.openxmlformats.org/officeDocument/2006/relationships/calcChain" Target="calcChain.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hor" refreshedDate="45977.912848263892" createdVersion="8" refreshedVersion="8" minRefreshableVersion="3" recordCount="785" xr:uid="{00000000-000A-0000-FFFF-FFFF01000000}">
  <cacheSource type="worksheet">
    <worksheetSource ref="A1:W1048576" sheet="Data"/>
  </cacheSource>
  <cacheFields count="23">
    <cacheField name="Nume" numFmtId="171">
      <sharedItems containsBlank="1"/>
    </cacheField>
    <cacheField name="M/F" numFmtId="171">
      <sharedItems containsBlank="1"/>
    </cacheField>
    <cacheField name="Etapa" numFmtId="1">
      <sharedItems containsString="0" containsBlank="1" containsNumber="1" containsInteger="1" minValue="1" maxValue="12"/>
    </cacheField>
    <cacheField name="Distanta" numFmtId="0">
      <sharedItems containsString="0" containsBlank="1" containsNumber="1" minValue="0" maxValue="81.05"/>
    </cacheField>
    <cacheField name="Moving time" numFmtId="0">
      <sharedItems containsNonDate="0" containsDate="1" containsString="0" containsBlank="1" minDate="1899-12-30T00:00:00" maxDate="1899-12-30T12:23:35"/>
    </cacheField>
    <cacheField name="Elapsed time" numFmtId="0">
      <sharedItems containsNonDate="0" containsDate="1" containsString="0" containsBlank="1" minDate="1899-12-30T00:00:00" maxDate="1899-12-30T12:22:59"/>
    </cacheField>
    <cacheField name="Timp" numFmtId="0">
      <sharedItems containsDate="1" containsBlank="1" containsMixedTypes="1" minDate="1899-12-30T00:00:00" maxDate="1899-12-30T12:23:17"/>
    </cacheField>
    <cacheField name="Elevatie" numFmtId="167">
      <sharedItems containsString="0" containsBlank="1" containsNumber="1" containsInteger="1" minValue="0" maxValue="2835"/>
    </cacheField>
    <cacheField name="Viteza" numFmtId="0">
      <sharedItems containsDate="1" containsBlank="1" containsMixedTypes="1" minDate="1899-12-30T00:00:00" maxDate="1899-12-30T00:14:59"/>
    </cacheField>
    <cacheField name="Pct distanta" numFmtId="0">
      <sharedItems containsBlank="1" containsMixedTypes="1" containsNumber="1" minValue="0" maxValue="5"/>
    </cacheField>
    <cacheField name="Pct viteza" numFmtId="0">
      <sharedItems containsBlank="1" containsMixedTypes="1" containsNumber="1" minValue="0" maxValue="5"/>
    </cacheField>
    <cacheField name="Pct prezentare" numFmtId="0">
      <sharedItems containsString="0" containsBlank="1" containsNumber="1" minValue="0" maxValue="5"/>
    </cacheField>
    <cacheField name="Tip" numFmtId="171">
      <sharedItems containsBlank="1" count="6">
        <s v="D"/>
        <s v="P"/>
        <s v="V"/>
        <s v="S"/>
        <m/>
        <e v="#N/A"/>
      </sharedItems>
    </cacheField>
    <cacheField name="D" numFmtId="0">
      <sharedItems containsBlank="1" containsMixedTypes="1" containsNumber="1" minValue="0.25" maxValue="0.5"/>
    </cacheField>
    <cacheField name="V" numFmtId="0">
      <sharedItems containsBlank="1" containsMixedTypes="1" containsNumber="1" minValue="0.25" maxValue="0.5"/>
    </cacheField>
    <cacheField name="P" numFmtId="0">
      <sharedItems containsBlank="1" containsMixedTypes="1" containsNumber="1" minValue="0.25" maxValue="0.5"/>
    </cacheField>
    <cacheField name="Bonus elevatie" numFmtId="0">
      <sharedItems containsBlank="1" containsMixedTypes="1" containsNumber="1" minValue="0" maxValue="1.89"/>
    </cacheField>
    <cacheField name="Bonus distanta" numFmtId="166">
      <sharedItems containsString="0" containsBlank="1" containsNumber="1" minValue="0" maxValue="3"/>
    </cacheField>
    <cacheField name="Bonus viteza" numFmtId="166">
      <sharedItems containsString="0" containsBlank="1" containsNumber="1" minValue="0" maxValue="9.8999999999999986"/>
    </cacheField>
    <cacheField name="Bonus varsta" numFmtId="166">
      <sharedItems containsBlank="1" containsMixedTypes="1" containsNumber="1" minValue="0" maxValue="0.7"/>
    </cacheField>
    <cacheField name="TOTAL ETAPA" numFmtId="164">
      <sharedItems containsBlank="1" containsMixedTypes="1" containsNumber="1" minValue="0.5" maxValue="13.888095238095236"/>
    </cacheField>
    <cacheField name="Contestatie" numFmtId="171">
      <sharedItems containsBlank="1"/>
    </cacheField>
    <cacheField name="Alergare in concurs?" numFmtId="171">
      <sharedItems containsBlank="1" count="89">
        <s v="UVT Liberty Marathon"/>
        <s v="Run For Life"/>
        <m/>
        <s v="Semimaraton Buzau"/>
        <s v="Ascotid Trail Race"/>
        <s v="MPC"/>
        <s v="Semimaraton Braila"/>
        <s v="Zăvoi Trail Comana"/>
        <s v="Sun Challenge"/>
        <s v="Brasov Running Festival"/>
        <s v="Crosul Regina Maria"/>
        <s v="Hateg Royal Trail"/>
        <s v="The last man standing-Zalău "/>
        <s v="Run for Genomics"/>
        <s v="Bucharest Marathon"/>
        <s v="Hercules"/>
        <s v="Porolissum Trail"/>
        <s v="Chicago Marathon"/>
        <s v="Crosul Toamnei Blajel "/>
        <s v="Semimaraton Porolissum"/>
        <s v="Azuga Trail Race"/>
        <s v="Faget Tour Trail Run"/>
        <s v="Ultra Zarand"/>
        <s v="Semimaraton Calarasi"/>
        <s v="Beius Running Day "/>
        <s v="Baneasa Forest Run"/>
        <s v="Istanbul Marathon"/>
        <s v="Zarnesti Challenge"/>
        <s v="Magurele Trail Run"/>
        <s v="Crosului Viitorilor Campioni Maricica Puica"/>
        <s v="Athens Marathnon"/>
        <s v="Transylvania 100" u="1"/>
        <s v="Run for Heroes" u="1"/>
        <s v="Cozia MTB &amp; Race" u="1"/>
        <s v="Pitesti Half Marathon" u="1"/>
        <s v="Semimaraton &quot;Casa Bună Sânpetru&quot; " u="1"/>
        <s v="Semimaraton Galati" u="1"/>
        <s v="Semimaraton Fetesti" u="1"/>
        <s v="RuntotheHIlls" u="1"/>
        <s v="Maratonul International Sibiu" u="1"/>
        <s v="100KM DEL PASSATORE" u="1"/>
        <s v="Jidvei Weinland Trails " u="1"/>
        <s v="Alergarea Carpilor" u="1"/>
        <s v="Brasov Marathon" u="1"/>
        <s v="JoyFest" u="1"/>
        <s v="Nicolosi European Masters" u="1"/>
        <s v="MSG Apuseni " u="1"/>
        <s v="Mozart 100" u="1"/>
        <s v="Spartan super Zatec" u="1"/>
        <s v="Palo Hero Trail" u="1"/>
        <s v="Atinge Omu" u="1"/>
        <s v="Festivalul Sporturilor Iasi" u="1"/>
        <s v="Turnu Rosu Challenge" u="1"/>
        <s v="Bloodfluencer Marathon" u="1"/>
        <s v="Retezat SkyRace" u="1"/>
        <s v="Maraton Scaunul Domnului " u="1"/>
        <s v="Maratonul Sarii" u="1"/>
        <s v="Crosul prieteniei -Petrica Puran" u="1"/>
        <s v="SepsiRUN" u="1"/>
        <s v="Maratonul Nordului" u="1"/>
        <s v="Tarcau Maraton" u="1"/>
        <s v="Spartan Race - Trifecta Day" u="1"/>
        <s v="Carpathia Trails" u="1"/>
        <s v="Legendele Nemirei" u="1"/>
        <s v="RunFest" u="1"/>
        <s v="Predeal Forest Run" u="1"/>
        <s v="Bate Toaca" u="1"/>
        <s v="Zalau Ultra Trail" u="1"/>
        <s v="HOSPICE" u="1"/>
        <s v="Buila Trail Race" u="1"/>
        <s v="Up To Postavaru" u="1"/>
        <s v="Bucovina Ultra Rocks" u="1"/>
        <s v="Descopera Via T cu SYR" u="1"/>
        <s v="Cindrel in alergare" u="1"/>
        <s v="SYR Recunoastere StruguRun" u="1"/>
        <s v="Fagaras Rocks" u="1"/>
        <s v="Mures 24H" u="1"/>
        <s v="Maraton Granitului Greci" u="1"/>
        <s v="Vrancea Montana" u="1"/>
        <s v="UTMB" u="1"/>
        <s v="Sydney Marathon" u="1"/>
        <s v="Rasnov Medieval Run" u="1"/>
        <s v="Maratonul Olteniei" u="1"/>
        <s v="Hit the egg" u="1"/>
        <s v="Heroes Race" u="1"/>
        <s v="MSG Apuseni" u="1"/>
        <s v="Retezat Sky Race" u="1"/>
        <s v="Mozart 100 – Maraton 2025." u="1"/>
        <s v="Maraton Scaunul Domnului" u="1"/>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hor" refreshedDate="46000.808825115739" createdVersion="8" refreshedVersion="8" minRefreshableVersion="3" recordCount="756" xr:uid="{00000000-000A-0000-FFFF-FFFF00000000}">
  <cacheSource type="worksheet">
    <worksheetSource ref="A1:Z1048576" sheet="Data"/>
  </cacheSource>
  <cacheFields count="26">
    <cacheField name="Nume" numFmtId="171">
      <sharedItems containsBlank="1" count="135">
        <s v="Adela Dumitrescu Baltoi "/>
        <s v="Andrei Andrada"/>
        <s v="Catalin Holban"/>
        <s v="Cornel Neagu"/>
        <s v="Cristian Vacaru"/>
        <s v="Cristiana Radu"/>
        <s v="Daniel Ndc"/>
        <s v="Eva Maria"/>
        <s v="Ion Pererva"/>
        <s v="Ionut Petcu"/>
        <s v="Iulian Bejan"/>
        <s v="Liviu Bucurescu"/>
        <s v="Marica Cristina"/>
        <s v="Serban Andrei Catalin"/>
        <s v="Sergiu Robu"/>
        <s v="Vasi Minzatu"/>
        <s v="Adrian Budaca"/>
        <s v="Adrian Butnariu"/>
        <s v="Adrian Gheorghe"/>
        <s v="Alexandru Paduraru"/>
        <s v="Andrei Savu"/>
        <s v="Badic Ionut"/>
        <s v="Bogdan Bogdan"/>
        <s v="Codrin Constantin"/>
        <s v="Corneliu Andresoi"/>
        <s v="Florin Chirilus"/>
        <s v="Horia Haizea"/>
        <s v="Ifrim Gheorghe"/>
        <s v="Ionut Bogdan Bledea"/>
        <s v="Jelenschi Liviu"/>
        <s v="Robert Herman"/>
        <s v="Sorin Popa"/>
        <s v="Sultan Dorin"/>
        <s v="Viorel Capatina"/>
        <s v="Bogdan Drânceanu"/>
        <s v="Catalin Boboc"/>
        <s v="Catalin Stanescu"/>
        <s v="Codreanu Manole"/>
        <s v="Cristea Ionut"/>
        <s v="Dan Spataru"/>
        <s v="Daniel Mitrofan"/>
        <s v="Dolores Panait"/>
        <s v="Eduard Scarlatescu"/>
        <s v="Fimo Iri"/>
        <s v="Florin Gheorghita"/>
        <s v="Gavrila Lucian Nicolae  "/>
        <s v="Haiduc Marius"/>
        <s v="Ioana Maria"/>
        <s v="Laura Andries"/>
        <s v="Mirea Gabriel Umberto"/>
        <s v="Nicolae Marian"/>
        <s v="Sorin Pirvu"/>
        <s v="Stainfeld Galia"/>
        <s v="Danciu Alin Stelian"/>
        <s v="Marius Chelu"/>
        <s v="Siriteanu Bogdan"/>
        <s v="Ion Lucian"/>
        <m/>
        <s v="Ion Prereva" u="1"/>
        <s v="Adela Avram" u="1"/>
        <s v="Alin Belgun" u="1"/>
        <s v="Simona Ionescu" u="1"/>
        <s v="Lucian Andrei Arghiri" u="1"/>
        <s v="Tase Run" u="1"/>
        <s v="Butnariu Adrian" u="1"/>
        <s v="Ovidiu Gavrilovici" u="1"/>
        <s v="Peter Simona" u="1"/>
        <s v="Oana Solomon" u="1"/>
        <s v="Jojea Agnes-Mimi" u="1"/>
        <s v="Mihaela Pescaru" u="1"/>
        <s v="Alin Anastasoaie" u="1"/>
        <s v="Gyűjtő Robi" u="1"/>
        <s v="Razvan Thiess" u="1"/>
        <s v="Levente Lazsadi" u="1"/>
        <s v="Adrian Branescu" u="1"/>
        <s v="Magda Ticlea" u="1"/>
        <s v="Bogdan Ichim" u="1"/>
        <s v="Bursuc Adrian" u="1"/>
        <s v="Cristina Man" u="1"/>
        <s v="Florin Ilinca" u="1"/>
        <s v="Florin-Cristian Vrinceanu" u="1"/>
        <s v="Valenky Opris" u="1"/>
        <s v="Dorin Silviu" u="1"/>
        <s v="Florian Micu" u="1"/>
        <s v="Alina Paula Marin" u="1"/>
        <s v="Ana-Maria Rusu" u="1"/>
        <s v="Andreea Badica" u="1"/>
        <s v="Emanuel Ioan" u="1"/>
        <s v="Florian Nastase" u="1"/>
        <s v="Loredana Maria Coman" u="1"/>
        <s v="Mariana Ciuraru" u="1"/>
        <s v="Marius Bercea" u="1"/>
        <s v="Mihai Straticiuc" u="1"/>
        <s v="Postaru Andrei" u="1"/>
        <s v="Teodora Ana" u="1"/>
        <s v="Steven White" u="1"/>
        <s v="Iulia Anamaria" u="1"/>
        <s v="Elena Avasilichioaiei" u="1"/>
        <s v="Adriana Ionascu Dinu" u="1"/>
        <s v="Codruta Holban" u="1"/>
        <s v="Vasile Berea" u="1"/>
        <s v="Andrei Ivanescu" u="1"/>
        <s v="Silviu Dobre" u="1"/>
        <s v="Alexandru Caplea" u="1"/>
        <s v="Doina Dorina Casaru" u="1"/>
        <s v="Vali Echipmont" u="1"/>
        <s v="Illy Veronica" u="1"/>
        <s v="Andreea Cohut" u="1"/>
        <s v="Adrian Blaj" u="1"/>
        <s v="Bogdan Dranceanu" u="1"/>
        <s v="Daniel Draghici" u="1"/>
        <s v="Silviu Burcea" u="1"/>
        <s v="Victor Bratu" u="1"/>
        <s v="Ioana Morovan" u="1"/>
        <s v="Alexandru Cuza" u="1"/>
        <s v="Mira Andreea" u="1"/>
        <s v="Dana Nicolae" u="1"/>
        <s v="Ioana Taranu" u="1"/>
        <s v="Andrei-Theodor Ghioarca" u="1"/>
        <s v="Cristina Gabriela" u="1"/>
        <s v="Alexandra Surubaru" u="1"/>
        <s v="Ioana Dimidov" u="1"/>
        <s v="Rhoni Panait" u="1"/>
        <s v="Elena Gabriela Guta" u="1"/>
        <s v="Ali-Eduard Munteanu" u="1"/>
        <s v="Amelia Diaconescu" u="1"/>
        <s v="Gurex Best" u="1"/>
        <s v="Mihai Tomescu" u="1"/>
        <s v="Silvia Medinschi" u="1"/>
        <s v="Teodora Nadrag" u="1"/>
        <s v="Victor Andrei" u="1"/>
        <s v="Anca Vlad" u="1"/>
        <s v="Bogdan Tala" u="1"/>
        <s v="Viorel Tabara" u="1"/>
        <s v="Flo Dum" u="1"/>
      </sharedItems>
    </cacheField>
    <cacheField name="M/F" numFmtId="171">
      <sharedItems containsBlank="1"/>
    </cacheField>
    <cacheField name="Etapa" numFmtId="1">
      <sharedItems containsString="0" containsBlank="1" containsNumber="1" containsInteger="1" minValue="1" maxValue="12"/>
    </cacheField>
    <cacheField name="Distanta" numFmtId="0">
      <sharedItems containsString="0" containsBlank="1" containsNumber="1" minValue="0" maxValue="81.05"/>
    </cacheField>
    <cacheField name="Moving time" numFmtId="0">
      <sharedItems containsNonDate="0" containsDate="1" containsString="0" containsBlank="1" minDate="1899-12-30T00:00:00" maxDate="1899-12-30T12:23:35"/>
    </cacheField>
    <cacheField name="Elapsed time" numFmtId="0">
      <sharedItems containsNonDate="0" containsDate="1" containsString="0" containsBlank="1" minDate="1899-12-30T00:00:00" maxDate="1899-12-30T12:22:59"/>
    </cacheField>
    <cacheField name="Timp" numFmtId="0">
      <sharedItems containsDate="1" containsBlank="1" containsMixedTypes="1" minDate="1899-12-30T00:00:00" maxDate="1899-12-30T12:23:17"/>
    </cacheField>
    <cacheField name="Elevatie" numFmtId="167">
      <sharedItems containsString="0" containsBlank="1" containsNumber="1" containsInteger="1" minValue="0" maxValue="2835"/>
    </cacheField>
    <cacheField name="Viteza" numFmtId="0">
      <sharedItems containsDate="1" containsBlank="1" containsMixedTypes="1" minDate="1899-12-30T00:00:00" maxDate="1899-12-30T00:15:04"/>
    </cacheField>
    <cacheField name="Pct distanta" numFmtId="0">
      <sharedItems containsBlank="1" containsMixedTypes="1" containsNumber="1" minValue="0" maxValue="5"/>
    </cacheField>
    <cacheField name="Pct viteza" numFmtId="0">
      <sharedItems containsBlank="1" containsMixedTypes="1" containsNumber="1" minValue="0" maxValue="5"/>
    </cacheField>
    <cacheField name="Pct prezentare" numFmtId="0">
      <sharedItems containsString="0" containsBlank="1" containsNumber="1" minValue="0" maxValue="5"/>
    </cacheField>
    <cacheField name="Tip" numFmtId="171">
      <sharedItems containsBlank="1" count="8">
        <s v="D"/>
        <s v="P"/>
        <s v="V"/>
        <s v="S"/>
        <e v="#N/A"/>
        <m/>
        <s v=" D" u="1"/>
        <s v="P " u="1"/>
      </sharedItems>
    </cacheField>
    <cacheField name="D" numFmtId="0">
      <sharedItems containsBlank="1" containsMixedTypes="1" containsNumber="1" minValue="0.25" maxValue="0.5"/>
    </cacheField>
    <cacheField name="V" numFmtId="0">
      <sharedItems containsBlank="1" containsMixedTypes="1" containsNumber="1" minValue="0.25" maxValue="0.5"/>
    </cacheField>
    <cacheField name="P" numFmtId="0">
      <sharedItems containsBlank="1" containsMixedTypes="1" containsNumber="1" minValue="0.25" maxValue="0.5"/>
    </cacheField>
    <cacheField name="Bonus elevatie" numFmtId="0">
      <sharedItems containsBlank="1" containsMixedTypes="1" containsNumber="1" minValue="0" maxValue="1.89"/>
    </cacheField>
    <cacheField name="Bonus distanta" numFmtId="166">
      <sharedItems containsString="0" containsBlank="1" containsNumber="1" minValue="0" maxValue="3"/>
    </cacheField>
    <cacheField name="Bonus viteza" numFmtId="166">
      <sharedItems containsString="0" containsBlank="1" containsNumber="1" minValue="0" maxValue="9.8999999999999986"/>
    </cacheField>
    <cacheField name="Bonus varsta" numFmtId="166">
      <sharedItems containsBlank="1" containsMixedTypes="1" containsNumber="1" minValue="0" maxValue="0.7"/>
    </cacheField>
    <cacheField name="TOTAL ETAPA" numFmtId="164">
      <sharedItems containsBlank="1" containsMixedTypes="1" containsNumber="1" minValue="0.5" maxValue="13.888095238095236"/>
    </cacheField>
    <cacheField name="Contestatie" numFmtId="171">
      <sharedItems containsBlank="1"/>
    </cacheField>
    <cacheField name="Alergare in concurs?" numFmtId="171">
      <sharedItems containsBlank="1"/>
    </cacheField>
    <cacheField name="Count Tip" numFmtId="0">
      <sharedItems containsString="0" containsBlank="1" containsNumber="1" containsInteger="1" minValue="0" maxValue="4"/>
    </cacheField>
    <cacheField name="Check single entry" numFmtId="1">
      <sharedItems containsString="0" containsBlank="1" containsNumber="1" containsInteger="1" minValue="0" maxValue="1"/>
    </cacheField>
    <cacheField name="Divizia" numFmtId="171">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85">
  <r>
    <s v="Adela Dumitrescu Baltoi "/>
    <s v="F"/>
    <n v="1"/>
    <n v="42.62"/>
    <d v="1899-12-30T03:07:38"/>
    <d v="1899-12-30T03:07:41"/>
    <d v="1899-12-30T03:07:40"/>
    <n v="86"/>
    <d v="1899-12-30T00:04:24"/>
    <n v="5"/>
    <n v="5"/>
    <n v="1"/>
    <x v="0"/>
    <n v="0.5"/>
    <n v="0.25"/>
    <n v="0.25"/>
    <n v="0"/>
    <n v="1"/>
    <n v="0.45000000000000007"/>
    <n v="0"/>
    <n v="5.45"/>
    <m/>
    <x v="0"/>
  </r>
  <r>
    <s v="Andrei Andrada"/>
    <s v="F"/>
    <n v="1"/>
    <n v="23.42"/>
    <d v="1899-12-30T02:15:43"/>
    <d v="1899-12-30T02:17:00"/>
    <d v="1899-12-30T02:16:21"/>
    <n v="86"/>
    <d v="1899-12-30T00:05:49"/>
    <n v="5"/>
    <n v="3.5"/>
    <n v="5"/>
    <x v="1"/>
    <n v="0.25"/>
    <n v="0.25"/>
    <n v="0.5"/>
    <n v="0"/>
    <n v="0.1"/>
    <n v="0"/>
    <n v="0"/>
    <n v="4.7249999999999996"/>
    <m/>
    <x v="1"/>
  </r>
  <r>
    <s v="Catalin Holban"/>
    <s v="M"/>
    <n v="1"/>
    <n v="23.26"/>
    <d v="1899-12-30T02:07:43"/>
    <d v="1899-12-30T02:07:33"/>
    <d v="1899-12-30T02:07:38"/>
    <n v="85"/>
    <d v="1899-12-30T00:05:29"/>
    <n v="5"/>
    <n v="3.5"/>
    <n v="4.5"/>
    <x v="1"/>
    <n v="0.25"/>
    <n v="0.25"/>
    <n v="0.5"/>
    <n v="0"/>
    <n v="0.1"/>
    <n v="0"/>
    <n v="0"/>
    <n v="4.4749999999999996"/>
    <m/>
    <x v="1"/>
  </r>
  <r>
    <s v="Cornel Neagu"/>
    <s v="M"/>
    <n v="1"/>
    <n v="4.84"/>
    <d v="1899-12-30T00:30:16"/>
    <d v="1899-12-30T00:31:17"/>
    <d v="1899-12-30T00:30:47"/>
    <n v="8"/>
    <d v="1899-12-30T00:06:22"/>
    <n v="1.1523809523809523"/>
    <n v="2"/>
    <n v="3.5"/>
    <x v="1"/>
    <n v="0.25"/>
    <n v="0.25"/>
    <n v="0.5"/>
    <n v="0"/>
    <n v="0"/>
    <n v="0"/>
    <n v="0"/>
    <n v="2.538095238095238"/>
    <m/>
    <x v="2"/>
  </r>
  <r>
    <s v="Cristian Vacaru"/>
    <s v="M"/>
    <n v="1"/>
    <n v="21.32"/>
    <d v="1899-12-30T01:56:20"/>
    <d v="1899-12-30T01:56:38"/>
    <d v="1899-12-30T01:56:29"/>
    <n v="2"/>
    <d v="1899-12-30T00:05:28"/>
    <n v="5"/>
    <n v="3.5"/>
    <n v="1.5"/>
    <x v="0"/>
    <n v="0.5"/>
    <n v="0.25"/>
    <n v="0.25"/>
    <n v="0"/>
    <n v="0"/>
    <n v="0"/>
    <n v="0"/>
    <n v="3.75"/>
    <m/>
    <x v="3"/>
  </r>
  <r>
    <s v="Cristiana Radu"/>
    <s v="F"/>
    <n v="1"/>
    <n v="12.55"/>
    <d v="1899-12-30T01:17:39"/>
    <d v="1899-12-30T01:19:01"/>
    <d v="1899-12-30T01:18:20"/>
    <n v="68"/>
    <d v="1899-12-30T00:06:15"/>
    <n v="3.1375000000000002"/>
    <n v="3.25"/>
    <n v="1.25"/>
    <x v="2"/>
    <n v="0.25"/>
    <n v="0.5"/>
    <n v="0.25"/>
    <n v="0"/>
    <n v="0"/>
    <n v="0"/>
    <n v="0"/>
    <n v="2.7218749999999998"/>
    <m/>
    <x v="1"/>
  </r>
  <r>
    <s v="Daniel Ndc"/>
    <s v="M"/>
    <n v="1"/>
    <n v="8.02"/>
    <d v="1899-12-30T00:43:14"/>
    <d v="1899-12-30T00:43:14"/>
    <d v="1899-12-30T00:43:14"/>
    <n v="21"/>
    <d v="1899-12-30T00:05:23"/>
    <n v="1.9095238095238094"/>
    <n v="3.5"/>
    <n v="1.5"/>
    <x v="1"/>
    <n v="0.25"/>
    <n v="0.25"/>
    <n v="0.5"/>
    <n v="0"/>
    <n v="0"/>
    <n v="0"/>
    <n v="0"/>
    <n v="2.1023809523809525"/>
    <m/>
    <x v="2"/>
  </r>
  <r>
    <s v="Eva Maria"/>
    <s v="F"/>
    <n v="1"/>
    <n v="12.46"/>
    <d v="1899-12-30T01:02:06"/>
    <d v="1899-12-30T01:02:19"/>
    <d v="1899-12-30T01:02:13"/>
    <n v="32"/>
    <d v="1899-12-30T00:05:00"/>
    <n v="3.1150000000000002"/>
    <n v="4.5"/>
    <n v="1.5"/>
    <x v="0"/>
    <n v="0.5"/>
    <n v="0.25"/>
    <n v="0.25"/>
    <n v="0"/>
    <n v="0"/>
    <n v="0"/>
    <n v="0"/>
    <n v="3.0575000000000001"/>
    <m/>
    <x v="1"/>
  </r>
  <r>
    <s v="Ion Prereva"/>
    <s v="M"/>
    <n v="1"/>
    <n v="21.1"/>
    <d v="1899-12-30T01:41:26"/>
    <d v="1899-12-30T01:41:26"/>
    <d v="1899-12-30T01:41:26"/>
    <m/>
    <d v="1899-12-30T00:04:48"/>
    <n v="5"/>
    <n v="4"/>
    <n v="1.5"/>
    <x v="2"/>
    <n v="0.25"/>
    <n v="0.5"/>
    <n v="0.25"/>
    <n v="0"/>
    <n v="0"/>
    <n v="0"/>
    <n v="0"/>
    <n v="3.625"/>
    <m/>
    <x v="3"/>
  </r>
  <r>
    <s v="Ionut Petcu"/>
    <s v="M"/>
    <n v="1"/>
    <n v="7.2"/>
    <d v="1899-12-30T00:37:27"/>
    <d v="1899-12-30T00:37:27"/>
    <d v="1899-12-30T00:37:27"/>
    <n v="21"/>
    <d v="1899-12-30T00:05:12"/>
    <n v="1.7142857142857142"/>
    <n v="3.75"/>
    <n v="1"/>
    <x v="2"/>
    <n v="0.25"/>
    <n v="0.5"/>
    <n v="0.25"/>
    <n v="0"/>
    <n v="0"/>
    <n v="0"/>
    <n v="0"/>
    <n v="2.5535714285714284"/>
    <m/>
    <x v="2"/>
  </r>
  <r>
    <s v="Iulian Bejan"/>
    <s v="M"/>
    <n v="1"/>
    <n v="21.11"/>
    <d v="1899-12-30T01:27:27"/>
    <d v="1899-12-30T01:27:32"/>
    <d v="1899-12-30T01:27:29"/>
    <n v="18"/>
    <d v="1899-12-30T00:04:09"/>
    <n v="5"/>
    <n v="4.75"/>
    <n v="1"/>
    <x v="2"/>
    <n v="0.25"/>
    <n v="0.5"/>
    <n v="0.25"/>
    <n v="0"/>
    <n v="0"/>
    <n v="0"/>
    <n v="0"/>
    <n v="3.875"/>
    <m/>
    <x v="3"/>
  </r>
  <r>
    <s v="Liviu Bucurescu"/>
    <s v="M"/>
    <n v="1"/>
    <n v="23.59"/>
    <d v="1899-12-30T02:31:47"/>
    <d v="1899-12-30T02:32:40"/>
    <d v="1899-12-30T02:32:13"/>
    <n v="89"/>
    <d v="1899-12-30T00:06:27"/>
    <n v="5"/>
    <n v="2"/>
    <n v="3"/>
    <x v="1"/>
    <n v="0.25"/>
    <n v="0.25"/>
    <n v="0.5"/>
    <n v="0"/>
    <n v="0.1"/>
    <n v="0"/>
    <n v="0.7"/>
    <n v="4.05"/>
    <m/>
    <x v="1"/>
  </r>
  <r>
    <s v="Marica Cristina"/>
    <s v="F"/>
    <n v="1"/>
    <n v="13.13"/>
    <d v="1899-12-30T01:27:52"/>
    <d v="1899-12-30T02:03:00"/>
    <d v="1899-12-30T01:45:26"/>
    <n v="411"/>
    <d v="1899-12-30T00:08:02"/>
    <n v="3.2825000000000002"/>
    <n v="0.5"/>
    <n v="1"/>
    <x v="2"/>
    <n v="0.25"/>
    <n v="0.5"/>
    <n v="0.25"/>
    <n v="0"/>
    <n v="0"/>
    <n v="0"/>
    <n v="0"/>
    <n v="1.3206250000000002"/>
    <m/>
    <x v="2"/>
  </r>
  <r>
    <s v="Serban Andrei Catalin"/>
    <s v="M"/>
    <n v="1"/>
    <n v="21.37"/>
    <d v="1899-12-30T02:31:46"/>
    <d v="1899-12-30T02:33:04"/>
    <d v="1899-12-30T02:32:25"/>
    <n v="16"/>
    <d v="1899-12-30T00:07:08"/>
    <n v="5"/>
    <n v="0.5"/>
    <n v="4"/>
    <x v="0"/>
    <n v="0.5"/>
    <n v="0.25"/>
    <n v="0.25"/>
    <n v="0"/>
    <n v="0"/>
    <n v="0"/>
    <n v="0"/>
    <n v="3.625"/>
    <m/>
    <x v="3"/>
  </r>
  <r>
    <s v="Sergiu Robu"/>
    <s v="M"/>
    <n v="1"/>
    <n v="21.13"/>
    <d v="1899-12-30T01:46:24"/>
    <d v="1899-12-30T01:46:24"/>
    <d v="1899-12-30T01:46:24"/>
    <n v="41"/>
    <d v="1899-12-30T00:05:02"/>
    <n v="5"/>
    <n v="3.75"/>
    <n v="1"/>
    <x v="0"/>
    <n v="0.5"/>
    <n v="0.25"/>
    <n v="0.25"/>
    <n v="0"/>
    <n v="0"/>
    <n v="0"/>
    <n v="0"/>
    <n v="3.6875"/>
    <m/>
    <x v="2"/>
  </r>
  <r>
    <s v="Vasi Minzatu"/>
    <s v="M"/>
    <n v="1"/>
    <n v="10.65"/>
    <d v="1899-12-30T00:43:11"/>
    <d v="1899-12-30T00:43:11"/>
    <d v="1899-12-30T00:43:11"/>
    <n v="14"/>
    <d v="1899-12-30T00:04:03"/>
    <n v="2.5357142857142856"/>
    <n v="4.75"/>
    <n v="4"/>
    <x v="2"/>
    <n v="0.25"/>
    <n v="0.5"/>
    <n v="0.25"/>
    <n v="0"/>
    <n v="0"/>
    <n v="0"/>
    <n v="0"/>
    <n v="4.0089285714285712"/>
    <m/>
    <x v="0"/>
  </r>
  <r>
    <s v="Adrian Budaca"/>
    <s v="M"/>
    <n v="1"/>
    <n v="20.47"/>
    <d v="1899-12-30T01:41:18"/>
    <d v="1899-12-30T01:41:18"/>
    <d v="1899-12-30T01:41:18"/>
    <n v="653"/>
    <d v="1899-12-30T00:04:57"/>
    <n v="4.8738095238095234"/>
    <n v="4"/>
    <n v="5"/>
    <x v="2"/>
    <n v="0.25"/>
    <n v="0.5"/>
    <n v="0.25"/>
    <n v="0.43533333333333335"/>
    <n v="0"/>
    <n v="0"/>
    <n v="0"/>
    <n v="4.9037857142857142"/>
    <m/>
    <x v="4"/>
  </r>
  <r>
    <s v="Adrian Butnariu"/>
    <s v="M"/>
    <n v="1"/>
    <n v="21.1"/>
    <d v="1899-12-30T01:28:18"/>
    <d v="1899-12-30T01:28:18"/>
    <d v="1899-12-30T01:28:18"/>
    <n v="5"/>
    <d v="1899-12-30T00:04:11"/>
    <n v="5"/>
    <n v="4.75"/>
    <n v="4"/>
    <x v="2"/>
    <n v="0.25"/>
    <n v="0.5"/>
    <n v="0.25"/>
    <n v="0"/>
    <n v="0"/>
    <n v="0"/>
    <n v="0"/>
    <n v="4.625"/>
    <m/>
    <x v="3"/>
  </r>
  <r>
    <s v="Adrian Gheorghe"/>
    <s v="M"/>
    <n v="1"/>
    <n v="21.3"/>
    <d v="1899-12-30T01:45:06"/>
    <d v="1899-12-30T01:45:13"/>
    <d v="1899-12-30T01:45:09"/>
    <n v="13"/>
    <d v="1899-12-30T00:04:56"/>
    <n v="5"/>
    <n v="4"/>
    <n v="4.5"/>
    <x v="1"/>
    <n v="0.25"/>
    <n v="0.25"/>
    <n v="0.5"/>
    <n v="0"/>
    <n v="0"/>
    <n v="0"/>
    <n v="0.4"/>
    <n v="4.9000000000000004"/>
    <m/>
    <x v="3"/>
  </r>
  <r>
    <s v="Alexandru Paduraru"/>
    <s v="M"/>
    <n v="1"/>
    <n v="21.24"/>
    <d v="1899-12-30T01:49:56"/>
    <d v="1899-12-30T01:50:01"/>
    <d v="1899-12-30T01:49:59"/>
    <n v="25"/>
    <d v="1899-12-30T00:05:11"/>
    <n v="5"/>
    <n v="3.75"/>
    <n v="4.5"/>
    <x v="0"/>
    <n v="0.5"/>
    <n v="0.25"/>
    <n v="0.25"/>
    <n v="0"/>
    <n v="0"/>
    <n v="0"/>
    <n v="0"/>
    <n v="4.5625"/>
    <m/>
    <x v="3"/>
  </r>
  <r>
    <s v="Andrei Savu"/>
    <s v="M"/>
    <n v="1"/>
    <n v="21.26"/>
    <d v="1899-12-30T01:31:34"/>
    <d v="1899-12-30T01:31:34"/>
    <d v="1899-12-30T01:31:34"/>
    <n v="44"/>
    <d v="1899-12-30T00:04:18"/>
    <n v="5"/>
    <n v="4.5"/>
    <n v="3.25"/>
    <x v="2"/>
    <n v="0.25"/>
    <n v="0.5"/>
    <n v="0.25"/>
    <n v="0"/>
    <n v="0"/>
    <n v="0"/>
    <n v="0"/>
    <n v="4.3125"/>
    <m/>
    <x v="0"/>
  </r>
  <r>
    <s v="Badic Ionut"/>
    <s v="M"/>
    <n v="1"/>
    <n v="23.72"/>
    <d v="1899-12-30T01:58:00"/>
    <d v="1899-12-30T01:58:06"/>
    <d v="1899-12-30T01:58:03"/>
    <n v="92"/>
    <d v="1899-12-30T00:04:59"/>
    <n v="5"/>
    <n v="4"/>
    <n v="4.5"/>
    <x v="2"/>
    <n v="0.25"/>
    <n v="0.5"/>
    <n v="0.25"/>
    <n v="0"/>
    <n v="0.1"/>
    <n v="0"/>
    <n v="0"/>
    <n v="4.4749999999999996"/>
    <m/>
    <x v="1"/>
  </r>
  <r>
    <s v="Bogdan Bogdan"/>
    <s v="M"/>
    <n v="1"/>
    <n v="22.01"/>
    <d v="1899-12-30T01:51:12"/>
    <d v="1899-12-30T01:54:58"/>
    <d v="1899-12-30T01:53:05"/>
    <n v="67"/>
    <d v="1899-12-30T00:05:08"/>
    <n v="5"/>
    <n v="3.75"/>
    <n v="4.5"/>
    <x v="0"/>
    <n v="0.5"/>
    <n v="0.25"/>
    <n v="0.25"/>
    <n v="0"/>
    <n v="0"/>
    <n v="0"/>
    <n v="0"/>
    <n v="4.5625"/>
    <m/>
    <x v="2"/>
  </r>
  <r>
    <s v="Codrin Constantin"/>
    <s v="M"/>
    <n v="1"/>
    <n v="43.03"/>
    <d v="1899-12-30T09:48:42"/>
    <d v="1899-12-30T09:48:49"/>
    <d v="1899-12-30T09:48:45"/>
    <n v="2342"/>
    <d v="1899-12-30T00:13:41"/>
    <n v="5"/>
    <n v="0"/>
    <n v="0"/>
    <x v="2"/>
    <n v="0.25"/>
    <n v="0.5"/>
    <n v="0.25"/>
    <n v="1.5613333333333332"/>
    <n v="1.1000000000000001"/>
    <n v="0"/>
    <n v="0.4"/>
    <n v="4.3113333333333337"/>
    <m/>
    <x v="2"/>
  </r>
  <r>
    <s v="Corneliu Andresoi"/>
    <s v="M"/>
    <n v="1"/>
    <n v="23.52"/>
    <d v="1899-12-30T02:02:46"/>
    <d v="1899-12-30T02:03:36"/>
    <d v="1899-12-30T02:03:11"/>
    <m/>
    <d v="1899-12-30T00:05:14"/>
    <n v="5"/>
    <n v="3.75"/>
    <n v="5"/>
    <x v="1"/>
    <n v="0.25"/>
    <n v="0.25"/>
    <n v="0.5"/>
    <n v="0"/>
    <n v="0.1"/>
    <n v="0"/>
    <n v="0"/>
    <n v="4.7874999999999996"/>
    <m/>
    <x v="1"/>
  </r>
  <r>
    <s v="Florin Chirilus"/>
    <s v="M"/>
    <n v="1"/>
    <n v="21.61"/>
    <d v="1899-12-30T02:11:46"/>
    <d v="1899-12-30T02:28:54"/>
    <d v="1899-12-30T02:20:20"/>
    <n v="420"/>
    <d v="1899-12-30T00:06:30"/>
    <n v="5"/>
    <n v="2"/>
    <n v="2"/>
    <x v="2"/>
    <n v="0.25"/>
    <n v="0.5"/>
    <n v="0.25"/>
    <n v="0.28000000000000003"/>
    <n v="0"/>
    <n v="0"/>
    <n v="0"/>
    <n v="3.0300000000000002"/>
    <m/>
    <x v="2"/>
  </r>
  <r>
    <s v="Horia Haizea"/>
    <s v="M"/>
    <n v="1"/>
    <n v="37.49"/>
    <d v="1899-12-30T05:37:19"/>
    <d v="1899-12-30T06:01:14"/>
    <d v="1899-12-30T05:49:17"/>
    <n v="2574"/>
    <d v="1899-12-30T00:09:19"/>
    <n v="5"/>
    <n v="0"/>
    <n v="3.5"/>
    <x v="0"/>
    <n v="0.5"/>
    <n v="0.25"/>
    <n v="0.25"/>
    <n v="1.716"/>
    <n v="0.8"/>
    <n v="0"/>
    <n v="0"/>
    <n v="5.891"/>
    <m/>
    <x v="5"/>
  </r>
  <r>
    <s v="Ifrim Gheorghe"/>
    <s v="M"/>
    <n v="1"/>
    <n v="21.21"/>
    <d v="1899-12-30T01:58:34"/>
    <d v="1899-12-30T02:12:13"/>
    <d v="1899-12-30T02:05:23"/>
    <n v="21"/>
    <d v="1899-12-30T00:05:55"/>
    <n v="5"/>
    <n v="3"/>
    <n v="1"/>
    <x v="0"/>
    <n v="0.5"/>
    <n v="0.25"/>
    <n v="0.25"/>
    <n v="0"/>
    <n v="0"/>
    <n v="0"/>
    <n v="0"/>
    <n v="3.5"/>
    <m/>
    <x v="2"/>
  </r>
  <r>
    <s v="Ionut Bogdan Bledea"/>
    <s v="M"/>
    <n v="1"/>
    <n v="8.01"/>
    <d v="1899-12-30T00:35:15"/>
    <d v="1899-12-30T00:35:30"/>
    <d v="1899-12-30T00:35:22"/>
    <n v="34"/>
    <d v="1899-12-30T00:04:25"/>
    <n v="1.907142857142857"/>
    <n v="4.5"/>
    <n v="3"/>
    <x v="1"/>
    <n v="0.25"/>
    <n v="0.25"/>
    <n v="0.5"/>
    <n v="0"/>
    <n v="0"/>
    <n v="0"/>
    <n v="0"/>
    <n v="3.1017857142857141"/>
    <m/>
    <x v="2"/>
  </r>
  <r>
    <s v="Jelenschi Liviu"/>
    <s v="M"/>
    <n v="1"/>
    <n v="20.46"/>
    <d v="1899-12-30T01:22:28"/>
    <d v="1899-12-30T01:22:10"/>
    <d v="1899-12-30T01:22:19"/>
    <n v="57"/>
    <d v="1899-12-30T00:04:01"/>
    <n v="4.871428571428571"/>
    <n v="4.75"/>
    <n v="2.25"/>
    <x v="2"/>
    <n v="0.25"/>
    <n v="0.5"/>
    <n v="0.25"/>
    <n v="0"/>
    <n v="0"/>
    <n v="0"/>
    <n v="0"/>
    <n v="4.1553571428571425"/>
    <m/>
    <x v="6"/>
  </r>
  <r>
    <s v="Robert Herman"/>
    <s v="M"/>
    <n v="1"/>
    <n v="21.12"/>
    <d v="1899-12-30T01:40:40"/>
    <d v="1899-12-30T01:41:16"/>
    <d v="1899-12-30T01:40:58"/>
    <n v="19"/>
    <d v="1899-12-30T00:04:47"/>
    <n v="5"/>
    <n v="4"/>
    <n v="5"/>
    <x v="1"/>
    <n v="0.25"/>
    <n v="0.25"/>
    <n v="0.5"/>
    <n v="0"/>
    <n v="0"/>
    <n v="0"/>
    <n v="0"/>
    <n v="4.75"/>
    <m/>
    <x v="2"/>
  </r>
  <r>
    <s v="Sorin Popa"/>
    <s v="M"/>
    <n v="1"/>
    <n v="0"/>
    <d v="1899-12-30T00:00:00"/>
    <d v="1899-12-30T00:00:00"/>
    <d v="1899-12-30T00:00:00"/>
    <n v="0"/>
    <d v="1899-12-30T00:00:00"/>
    <n v="0"/>
    <n v="0"/>
    <n v="0"/>
    <x v="3"/>
    <n v="0.25"/>
    <n v="0.25"/>
    <n v="0.25"/>
    <n v="0"/>
    <n v="0"/>
    <n v="0"/>
    <n v="0"/>
    <n v="0.5"/>
    <m/>
    <x v="2"/>
  </r>
  <r>
    <s v="Sultan Dorin"/>
    <s v="M"/>
    <n v="1"/>
    <n v="3"/>
    <d v="1899-12-30T00:11:01"/>
    <d v="1899-12-30T00:11:01"/>
    <d v="1899-12-30T00:11:01"/>
    <n v="0"/>
    <d v="1899-12-30T00:03:40"/>
    <n v="0.7142857142857143"/>
    <n v="5"/>
    <n v="5"/>
    <x v="1"/>
    <n v="0.25"/>
    <n v="0.25"/>
    <n v="0.5"/>
    <n v="0"/>
    <n v="0"/>
    <n v="2.25"/>
    <n v="0"/>
    <n v="6.1785714285714288"/>
    <m/>
    <x v="2"/>
  </r>
  <r>
    <s v="Viorel Capatina"/>
    <s v="M"/>
    <n v="1"/>
    <n v="42.58"/>
    <d v="1899-12-30T03:30:14"/>
    <d v="1899-12-30T03:32:28"/>
    <d v="1899-12-30T03:31:21"/>
    <n v="101"/>
    <d v="1899-12-30T00:04:58"/>
    <n v="5"/>
    <n v="4"/>
    <n v="5"/>
    <x v="0"/>
    <n v="0.5"/>
    <n v="0.25"/>
    <n v="0.25"/>
    <n v="0"/>
    <n v="1"/>
    <n v="0"/>
    <n v="0"/>
    <n v="5.75"/>
    <m/>
    <x v="0"/>
  </r>
  <r>
    <s v="Bogdan Drânceanu"/>
    <s v="M"/>
    <n v="1"/>
    <n v="13.08"/>
    <d v="1899-12-30T01:02:45"/>
    <d v="1899-12-30T01:09:31"/>
    <d v="1899-12-30T01:06:08"/>
    <n v="82"/>
    <d v="1899-12-30T00:05:03"/>
    <n v="3.1142857142857143"/>
    <n v="3.75"/>
    <n v="2"/>
    <x v="2"/>
    <n v="0.25"/>
    <n v="0.5"/>
    <n v="0.25"/>
    <n v="0"/>
    <n v="0"/>
    <n v="0"/>
    <n v="0"/>
    <n v="3.1535714285714285"/>
    <m/>
    <x v="2"/>
  </r>
  <r>
    <s v="Catalin Boboc"/>
    <s v="M"/>
    <n v="1"/>
    <n v="10"/>
    <d v="1899-12-30T00:59:23"/>
    <d v="1899-12-30T01:00:22"/>
    <d v="1899-12-30T00:59:53"/>
    <n v="6"/>
    <d v="1899-12-30T00:05:59"/>
    <n v="2.3809523809523809"/>
    <n v="3"/>
    <n v="1"/>
    <x v="2"/>
    <n v="0.25"/>
    <n v="0.5"/>
    <n v="0.25"/>
    <n v="0"/>
    <n v="0"/>
    <n v="0"/>
    <n v="0"/>
    <n v="2.3452380952380953"/>
    <m/>
    <x v="2"/>
  </r>
  <r>
    <s v="Catalin Stanescu"/>
    <s v="M"/>
    <n v="1"/>
    <n v="12.06"/>
    <d v="1899-12-30T01:00:46"/>
    <d v="1899-12-30T01:00:52"/>
    <d v="1899-12-30T01:00:49"/>
    <n v="56"/>
    <d v="1899-12-30T00:05:03"/>
    <n v="2.8714285714285714"/>
    <n v="3.75"/>
    <n v="1"/>
    <x v="2"/>
    <n v="0.25"/>
    <n v="0.5"/>
    <n v="0.25"/>
    <n v="0"/>
    <n v="0"/>
    <n v="0"/>
    <n v="0"/>
    <n v="2.842857142857143"/>
    <m/>
    <x v="2"/>
  </r>
  <r>
    <s v="Codreanu Manole"/>
    <s v="M"/>
    <n v="1"/>
    <n v="7.42"/>
    <d v="1899-12-30T00:37:51"/>
    <d v="1899-12-30T00:38:26"/>
    <d v="1899-12-30T00:38:08"/>
    <n v="48"/>
    <d v="1899-12-30T00:05:08"/>
    <n v="1.7666666666666666"/>
    <n v="3.75"/>
    <n v="3"/>
    <x v="1"/>
    <n v="0.25"/>
    <n v="0.25"/>
    <n v="0.5"/>
    <n v="0"/>
    <n v="0"/>
    <n v="0"/>
    <n v="0"/>
    <n v="2.8791666666666664"/>
    <m/>
    <x v="2"/>
  </r>
  <r>
    <s v="Cristea Ionut"/>
    <s v="M"/>
    <n v="1"/>
    <n v="15"/>
    <d v="1899-12-30T01:11:26"/>
    <d v="1899-12-30T01:11:27"/>
    <d v="1899-12-30T01:11:27"/>
    <n v="36"/>
    <d v="1899-12-30T00:04:46"/>
    <n v="3.5714285714285712"/>
    <n v="4.25"/>
    <n v="1"/>
    <x v="0"/>
    <n v="0.5"/>
    <n v="0.25"/>
    <n v="0.25"/>
    <n v="0"/>
    <n v="0"/>
    <n v="0"/>
    <n v="0"/>
    <n v="3.0982142857142856"/>
    <m/>
    <x v="2"/>
  </r>
  <r>
    <s v="Dan Spataru"/>
    <s v="M"/>
    <n v="1"/>
    <n v="21.31"/>
    <d v="1899-12-30T01:35:49"/>
    <d v="1899-12-30T01:35:37"/>
    <d v="1899-12-30T01:35:43"/>
    <n v="12"/>
    <d v="1899-12-30T00:04:29"/>
    <n v="5"/>
    <n v="4.5"/>
    <n v="5"/>
    <x v="1"/>
    <n v="0.25"/>
    <n v="0.25"/>
    <n v="0.5"/>
    <n v="0"/>
    <n v="0"/>
    <n v="0"/>
    <n v="0"/>
    <n v="4.875"/>
    <m/>
    <x v="3"/>
  </r>
  <r>
    <s v="Daniel Mitrofan"/>
    <s v="M"/>
    <n v="1"/>
    <n v="21.12"/>
    <d v="1899-12-30T01:39:50"/>
    <d v="1899-12-30T01:39:50"/>
    <d v="1899-12-30T01:39:50"/>
    <n v="218"/>
    <d v="1899-12-30T00:04:44"/>
    <n v="5"/>
    <n v="4.25"/>
    <n v="1"/>
    <x v="2"/>
    <n v="0.25"/>
    <n v="0.5"/>
    <n v="0.25"/>
    <n v="0.14533333333333334"/>
    <n v="0"/>
    <n v="0"/>
    <n v="0"/>
    <n v="3.7703333333333333"/>
    <m/>
    <x v="2"/>
  </r>
  <r>
    <s v="Dolores Panait"/>
    <s v="F"/>
    <n v="1"/>
    <n v="5.04"/>
    <d v="1899-12-30T00:28:33"/>
    <d v="1899-12-30T00:28:33"/>
    <d v="1899-12-30T00:28:33"/>
    <n v="11"/>
    <d v="1899-12-30T00:05:40"/>
    <n v="1.26"/>
    <n v="3.75"/>
    <n v="4.75"/>
    <x v="1"/>
    <n v="0.25"/>
    <n v="0.25"/>
    <n v="0.5"/>
    <n v="0"/>
    <n v="0"/>
    <n v="0"/>
    <n v="0"/>
    <n v="3.6274999999999999"/>
    <m/>
    <x v="2"/>
  </r>
  <r>
    <s v="Eduard Scarlatescu"/>
    <s v="M"/>
    <n v="1"/>
    <n v="24.15"/>
    <d v="1899-12-30T01:49:06"/>
    <d v="1899-12-30T01:53:14"/>
    <d v="1899-12-30T01:51:10"/>
    <n v="53"/>
    <d v="1899-12-30T00:04:36"/>
    <n v="5"/>
    <n v="4.25"/>
    <n v="3"/>
    <x v="0"/>
    <n v="0.5"/>
    <n v="0.25"/>
    <n v="0.25"/>
    <n v="0"/>
    <n v="0.1"/>
    <n v="0"/>
    <n v="0"/>
    <n v="4.4124999999999996"/>
    <m/>
    <x v="2"/>
  </r>
  <r>
    <s v="Fimo Iri"/>
    <s v="F"/>
    <n v="1"/>
    <n v="10.58"/>
    <d v="1899-12-30T01:02:52"/>
    <d v="1899-12-30T01:03:40"/>
    <d v="1899-12-30T01:03:16"/>
    <n v="105"/>
    <d v="1899-12-30T00:05:59"/>
    <n v="2.645"/>
    <n v="3.5"/>
    <n v="5"/>
    <x v="1"/>
    <n v="0.25"/>
    <n v="0.25"/>
    <n v="0.5"/>
    <n v="0"/>
    <n v="0"/>
    <n v="0"/>
    <n v="0"/>
    <n v="4.0362499999999999"/>
    <m/>
    <x v="7"/>
  </r>
  <r>
    <s v="Florin Gheorghita"/>
    <s v="M"/>
    <n v="1"/>
    <n v="16.12"/>
    <d v="1899-12-30T01:28:09"/>
    <d v="1899-12-30T01:32:38"/>
    <d v="1899-12-30T01:30:24"/>
    <n v="120"/>
    <d v="1899-12-30T00:05:36"/>
    <n v="3.8380952380952382"/>
    <n v="3.25"/>
    <n v="4"/>
    <x v="1"/>
    <n v="0.25"/>
    <n v="0.25"/>
    <n v="0.5"/>
    <n v="0"/>
    <n v="0"/>
    <n v="0"/>
    <n v="0.4"/>
    <n v="4.17202380952381"/>
    <m/>
    <x v="2"/>
  </r>
  <r>
    <s v="Gavrila Lucian Nicolae  "/>
    <s v="M"/>
    <n v="1"/>
    <n v="16"/>
    <d v="1899-12-30T01:16:39"/>
    <d v="1899-12-30T01:44:31"/>
    <d v="1899-12-30T01:30:35"/>
    <n v="23"/>
    <d v="1899-12-30T00:05:40"/>
    <n v="3.8095238095238093"/>
    <n v="3.25"/>
    <n v="4"/>
    <x v="1"/>
    <n v="0.25"/>
    <n v="0.25"/>
    <n v="0.5"/>
    <n v="0"/>
    <n v="0"/>
    <n v="0"/>
    <n v="0"/>
    <n v="3.7648809523809526"/>
    <m/>
    <x v="2"/>
  </r>
  <r>
    <s v="Haiduc Marius"/>
    <s v="M"/>
    <n v="1"/>
    <n v="12.21"/>
    <d v="1899-12-30T01:14:46"/>
    <d v="1899-12-30T01:27:00"/>
    <d v="1899-12-30T01:20:53"/>
    <n v="602"/>
    <d v="1899-12-30T00:06:37"/>
    <n v="2.907142857142857"/>
    <n v="1.5"/>
    <n v="2"/>
    <x v="1"/>
    <n v="0.25"/>
    <n v="0.25"/>
    <n v="0.5"/>
    <n v="0.40133333333333332"/>
    <n v="0"/>
    <n v="0"/>
    <n v="0"/>
    <n v="2.5031190476190472"/>
    <m/>
    <x v="2"/>
  </r>
  <r>
    <s v="Ioana Maria"/>
    <s v="F"/>
    <n v="1"/>
    <n v="5.01"/>
    <d v="1899-12-30T00:23:09"/>
    <d v="1899-12-30T00:25:56"/>
    <d v="1899-12-30T00:24:33"/>
    <n v="9"/>
    <d v="1899-12-30T00:04:54"/>
    <n v="1.2524999999999999"/>
    <n v="4.5"/>
    <n v="4"/>
    <x v="2"/>
    <n v="0.25"/>
    <n v="0.5"/>
    <n v="0.25"/>
    <n v="0"/>
    <n v="0"/>
    <n v="0"/>
    <n v="0"/>
    <n v="3.5631249999999999"/>
    <m/>
    <x v="2"/>
  </r>
  <r>
    <s v="Ion Lucian"/>
    <s v="M"/>
    <n v="1"/>
    <n v="14.04"/>
    <d v="1899-12-30T01:13:36"/>
    <d v="1899-12-30T01:13:36"/>
    <d v="1899-12-30T01:13:36"/>
    <n v="279"/>
    <d v="1899-12-30T00:05:15"/>
    <n v="3.3428571428571425"/>
    <n v="3.75"/>
    <n v="3"/>
    <x v="1"/>
    <n v="0.25"/>
    <n v="0.25"/>
    <n v="0.5"/>
    <n v="0.186"/>
    <n v="0"/>
    <n v="0"/>
    <n v="0"/>
    <n v="3.4592142857142854"/>
    <m/>
    <x v="2"/>
  </r>
  <r>
    <s v="Laura Andries"/>
    <s v="F"/>
    <n v="1"/>
    <n v="23.1"/>
    <d v="1899-12-30T02:18:32"/>
    <d v="1899-12-30T02:20:27"/>
    <d v="1899-12-30T02:19:30"/>
    <n v="84"/>
    <d v="1899-12-30T00:06:02"/>
    <n v="5"/>
    <n v="3.25"/>
    <n v="4"/>
    <x v="0"/>
    <n v="0.5"/>
    <n v="0.25"/>
    <n v="0.25"/>
    <n v="0"/>
    <n v="0.1"/>
    <n v="0"/>
    <n v="0"/>
    <n v="4.4124999999999996"/>
    <m/>
    <x v="1"/>
  </r>
  <r>
    <s v="Mirea Gabriel Umberto"/>
    <s v="M"/>
    <n v="1"/>
    <n v="17.38"/>
    <d v="1899-12-30T01:34:21"/>
    <d v="1899-12-30T01:35:55"/>
    <d v="1899-12-30T01:35:08"/>
    <n v="67"/>
    <d v="1899-12-30T00:05:28"/>
    <n v="4.1380952380952376"/>
    <n v="3.5"/>
    <n v="5"/>
    <x v="1"/>
    <n v="0.25"/>
    <n v="0.25"/>
    <n v="0.5"/>
    <n v="0"/>
    <n v="0"/>
    <n v="0"/>
    <n v="0"/>
    <n v="4.4095238095238098"/>
    <m/>
    <x v="2"/>
  </r>
  <r>
    <s v="Nicolae Marian"/>
    <s v="M"/>
    <n v="1"/>
    <n v="12.51"/>
    <d v="1899-12-30T00:58:33"/>
    <d v="1899-12-30T00:58:33"/>
    <d v="1899-12-30T00:58:33"/>
    <n v="33"/>
    <d v="1899-12-30T00:04:41"/>
    <n v="2.9785714285714282"/>
    <n v="4.25"/>
    <n v="4"/>
    <x v="2"/>
    <n v="0.25"/>
    <n v="0.5"/>
    <n v="0.25"/>
    <n v="0"/>
    <n v="0"/>
    <n v="0"/>
    <n v="0"/>
    <n v="3.8696428571428569"/>
    <m/>
    <x v="1"/>
  </r>
  <r>
    <s v="Sorin Pirvu"/>
    <s v="M"/>
    <n v="1"/>
    <n v="10.3"/>
    <d v="1899-12-30T00:48:27"/>
    <d v="1899-12-30T00:48:27"/>
    <d v="1899-12-30T00:48:27"/>
    <n v="36"/>
    <d v="1899-12-30T00:04:42"/>
    <n v="2.4523809523809526"/>
    <n v="4.25"/>
    <n v="4"/>
    <x v="2"/>
    <n v="0.25"/>
    <n v="0.5"/>
    <n v="0.25"/>
    <n v="0"/>
    <n v="0"/>
    <n v="0"/>
    <n v="0"/>
    <n v="3.7380952380952381"/>
    <m/>
    <x v="1"/>
  </r>
  <r>
    <s v="Stainfeld Galia"/>
    <s v="F"/>
    <n v="1"/>
    <n v="15.01"/>
    <d v="1899-12-30T01:55:31"/>
    <d v="1899-12-30T02:16:38"/>
    <d v="1899-12-30T02:06:04"/>
    <n v="450"/>
    <d v="1899-12-30T00:08:24"/>
    <n v="3.7524999999999999"/>
    <n v="0.5"/>
    <n v="2"/>
    <x v="2"/>
    <n v="0.25"/>
    <n v="0.5"/>
    <n v="0.25"/>
    <n v="0"/>
    <n v="0"/>
    <n v="0"/>
    <n v="0"/>
    <n v="1.6881249999999999"/>
    <m/>
    <x v="2"/>
  </r>
  <r>
    <s v="Adela Dumitrescu Baltoi "/>
    <s v="F"/>
    <n v="2"/>
    <n v="14.9"/>
    <d v="1899-12-30T01:14:11"/>
    <d v="1899-12-30T01:17:10"/>
    <d v="1899-12-30T01:15:41"/>
    <n v="107"/>
    <d v="1899-12-30T00:05:05"/>
    <n v="3.7250000000000001"/>
    <n v="4.25"/>
    <n v="1"/>
    <x v="2"/>
    <n v="0.25"/>
    <n v="0.5"/>
    <n v="0.25"/>
    <n v="0"/>
    <n v="0"/>
    <n v="0"/>
    <n v="0"/>
    <n v="3.3062499999999999"/>
    <m/>
    <x v="8"/>
  </r>
  <r>
    <s v="Andrei Andrada"/>
    <s v="F"/>
    <n v="2"/>
    <n v="10.36"/>
    <d v="1899-12-30T00:58:05"/>
    <d v="1899-12-30T00:59:07"/>
    <d v="1899-12-30T00:58:36"/>
    <n v="45"/>
    <d v="1899-12-30T00:05:39"/>
    <n v="2.59"/>
    <n v="3.75"/>
    <n v="5"/>
    <x v="2"/>
    <n v="0.25"/>
    <n v="0.5"/>
    <n v="0.25"/>
    <n v="0"/>
    <n v="0"/>
    <n v="0"/>
    <n v="0"/>
    <n v="3.7725"/>
    <m/>
    <x v="2"/>
  </r>
  <r>
    <s v="Catalin Holban"/>
    <s v="M"/>
    <n v="2"/>
    <n v="7.19"/>
    <d v="1899-12-30T00:35:04"/>
    <d v="1899-12-30T00:35:04"/>
    <d v="1899-12-30T00:35:04"/>
    <n v="17"/>
    <d v="1899-12-30T00:04:53"/>
    <n v="1.7119047619047618"/>
    <n v="4"/>
    <n v="3"/>
    <x v="2"/>
    <n v="0.25"/>
    <n v="0.5"/>
    <n v="0.25"/>
    <n v="0"/>
    <n v="0"/>
    <n v="0"/>
    <n v="0"/>
    <n v="3.1779761904761905"/>
    <m/>
    <x v="2"/>
  </r>
  <r>
    <s v="Cornel Neagu"/>
    <s v="M"/>
    <n v="2"/>
    <n v="10.029999999999999"/>
    <d v="1899-12-30T00:53:59"/>
    <d v="1899-12-30T00:54:04"/>
    <d v="1899-12-30T00:54:01"/>
    <n v="23"/>
    <d v="1899-12-30T00:05:23"/>
    <n v="2.388095238095238"/>
    <n v="3.5"/>
    <n v="2"/>
    <x v="2"/>
    <n v="0.25"/>
    <n v="0.5"/>
    <n v="0.25"/>
    <n v="0"/>
    <n v="0"/>
    <n v="0"/>
    <n v="0"/>
    <n v="2.8470238095238094"/>
    <m/>
    <x v="9"/>
  </r>
  <r>
    <s v="Cristian Vacaru"/>
    <s v="M"/>
    <n v="2"/>
    <n v="7.61"/>
    <d v="1899-12-30T00:30:31"/>
    <d v="1899-12-30T00:30:31"/>
    <d v="1899-12-30T00:30:31"/>
    <n v="11"/>
    <d v="1899-12-30T00:04:01"/>
    <n v="1.8119047619047619"/>
    <n v="5"/>
    <n v="0.5"/>
    <x v="2"/>
    <n v="0.25"/>
    <n v="0.5"/>
    <n v="0.25"/>
    <n v="0"/>
    <n v="0"/>
    <n v="0"/>
    <n v="0"/>
    <n v="3.0779761904761904"/>
    <m/>
    <x v="2"/>
  </r>
  <r>
    <s v="Cristiana Radu"/>
    <s v="F"/>
    <n v="2"/>
    <n v="9.8800000000000008"/>
    <d v="1899-12-30T01:00:43"/>
    <d v="1899-12-30T01:02:31"/>
    <d v="1899-12-30T01:01:37"/>
    <n v="23"/>
    <d v="1899-12-30T00:06:14"/>
    <n v="2.4700000000000002"/>
    <n v="3.25"/>
    <n v="1.5"/>
    <x v="0"/>
    <n v="0.5"/>
    <n v="0.25"/>
    <n v="0.25"/>
    <n v="0"/>
    <n v="0"/>
    <n v="0"/>
    <n v="0"/>
    <n v="2.4225000000000003"/>
    <m/>
    <x v="8"/>
  </r>
  <r>
    <s v="Danciu Alin Stelian"/>
    <s v="M"/>
    <n v="2"/>
    <n v="15.75"/>
    <d v="1899-12-30T01:05:35"/>
    <d v="1899-12-30T01:12:32"/>
    <d v="1899-12-30T01:09:04"/>
    <n v="48"/>
    <d v="1899-12-30T00:04:23"/>
    <n v="3.75"/>
    <n v="4.5"/>
    <n v="2"/>
    <x v="1"/>
    <n v="0.25"/>
    <n v="0.25"/>
    <n v="0.5"/>
    <n v="0"/>
    <n v="0"/>
    <n v="0"/>
    <n v="0"/>
    <n v="3.0625"/>
    <m/>
    <x v="2"/>
  </r>
  <r>
    <s v="Daniel Ndc"/>
    <s v="M"/>
    <n v="2"/>
    <n v="11.01"/>
    <d v="1899-12-30T01:00:05"/>
    <d v="1899-12-30T01:00:08"/>
    <d v="1899-12-30T01:00:07"/>
    <n v="114"/>
    <d v="1899-12-30T00:05:28"/>
    <n v="2.6214285714285714"/>
    <n v="3.5"/>
    <n v="3"/>
    <x v="1"/>
    <n v="0.25"/>
    <n v="0.25"/>
    <n v="0.5"/>
    <n v="0"/>
    <n v="0"/>
    <n v="0"/>
    <n v="0"/>
    <n v="3.030357142857143"/>
    <m/>
    <x v="2"/>
  </r>
  <r>
    <s v="Eva Maria"/>
    <s v="F"/>
    <n v="2"/>
    <n v="2.9"/>
    <d v="1899-12-30T00:12:21"/>
    <d v="1899-12-30T00:12:25"/>
    <d v="1899-12-30T00:12:23"/>
    <n v="17"/>
    <d v="1899-12-30T00:04:16"/>
    <n v="0.72499999999999998"/>
    <n v="5"/>
    <n v="0.75"/>
    <x v="2"/>
    <n v="0.25"/>
    <n v="0.5"/>
    <n v="0.25"/>
    <n v="0"/>
    <n v="0"/>
    <n v="0.89999999999999991"/>
    <n v="0"/>
    <n v="3.7687499999999998"/>
    <m/>
    <x v="2"/>
  </r>
  <r>
    <s v="Ion Prereva"/>
    <s v="M"/>
    <n v="2"/>
    <n v="20.04"/>
    <d v="1899-12-30T01:36:36"/>
    <d v="1899-12-30T01:46:05"/>
    <d v="1899-12-30T01:41:20"/>
    <n v="52"/>
    <d v="1899-12-30T00:05:03"/>
    <n v="4.7714285714285714"/>
    <n v="3.75"/>
    <n v="0.5"/>
    <x v="0"/>
    <n v="0.5"/>
    <n v="0.25"/>
    <n v="0.25"/>
    <n v="0"/>
    <n v="0"/>
    <n v="0"/>
    <n v="0"/>
    <n v="3.4482142857142857"/>
    <m/>
    <x v="2"/>
  </r>
  <r>
    <s v="Ionut Petcu"/>
    <s v="M"/>
    <n v="2"/>
    <n v="7.18"/>
    <d v="1899-12-30T00:34:01"/>
    <d v="1899-12-30T00:34:01"/>
    <d v="1899-12-30T00:34:01"/>
    <n v="24"/>
    <d v="1899-12-30T00:04:44"/>
    <n v="1.7095238095238094"/>
    <n v="4.25"/>
    <n v="0.5"/>
    <x v="2"/>
    <n v="0.25"/>
    <n v="0.5"/>
    <n v="0.25"/>
    <n v="0"/>
    <n v="0"/>
    <n v="0"/>
    <n v="0"/>
    <n v="2.6773809523809522"/>
    <m/>
    <x v="2"/>
  </r>
  <r>
    <s v="Liviu Bucurescu"/>
    <s v="M"/>
    <n v="2"/>
    <n v="21.21"/>
    <d v="1899-12-30T01:59:44"/>
    <d v="1899-12-30T02:00:01"/>
    <d v="1899-12-30T01:59:52"/>
    <n v="89"/>
    <d v="1899-12-30T00:05:39"/>
    <n v="5"/>
    <n v="3.25"/>
    <n v="2.5"/>
    <x v="0"/>
    <n v="0.5"/>
    <n v="0.25"/>
    <n v="0.25"/>
    <n v="0"/>
    <n v="0"/>
    <n v="0"/>
    <n v="0.7"/>
    <n v="4.6375000000000002"/>
    <m/>
    <x v="2"/>
  </r>
  <r>
    <s v="Marica Cristina"/>
    <s v="F"/>
    <n v="2"/>
    <n v="10.02"/>
    <d v="1899-12-30T00:49:08"/>
    <d v="1899-12-30T00:49:08"/>
    <d v="1899-12-30T00:49:08"/>
    <n v="23"/>
    <d v="1899-12-30T00:04:54"/>
    <n v="2.5049999999999999"/>
    <n v="4.5"/>
    <n v="1"/>
    <x v="0"/>
    <n v="0.5"/>
    <n v="0.25"/>
    <n v="0.25"/>
    <n v="0"/>
    <n v="0"/>
    <n v="0"/>
    <n v="0"/>
    <n v="2.6274999999999999"/>
    <m/>
    <x v="9"/>
  </r>
  <r>
    <s v="Marius Chelu"/>
    <s v="M"/>
    <n v="2"/>
    <n v="10.039999999999999"/>
    <d v="1899-12-30T01:00:03"/>
    <d v="1899-12-30T01:00:09"/>
    <d v="1899-12-30T01:00:06"/>
    <n v="3"/>
    <d v="1899-12-30T00:05:59"/>
    <n v="2.39047619047619"/>
    <n v="3"/>
    <n v="1"/>
    <x v="0"/>
    <n v="0.5"/>
    <n v="0.25"/>
    <n v="0.25"/>
    <n v="0"/>
    <n v="0"/>
    <n v="0"/>
    <n v="0"/>
    <n v="2.195238095238095"/>
    <m/>
    <x v="2"/>
  </r>
  <r>
    <s v="Serban Andrei Catalin"/>
    <s v="M"/>
    <n v="2"/>
    <n v="5.0599999999999996"/>
    <d v="1899-12-30T00:27:33"/>
    <d v="1899-12-30T00:27:33"/>
    <d v="1899-12-30T00:27:33"/>
    <n v="7"/>
    <d v="1899-12-30T00:05:27"/>
    <n v="1.2047619047619047"/>
    <n v="3.5"/>
    <n v="3"/>
    <x v="2"/>
    <n v="0.25"/>
    <n v="0.5"/>
    <n v="0.25"/>
    <n v="0"/>
    <n v="0"/>
    <n v="0"/>
    <n v="0"/>
    <n v="2.801190476190476"/>
    <m/>
    <x v="9"/>
  </r>
  <r>
    <s v="Sergiu Robu"/>
    <s v="M"/>
    <n v="2"/>
    <n v="13.01"/>
    <d v="1899-12-30T01:01:25"/>
    <d v="1899-12-30T01:01:25"/>
    <d v="1899-12-30T01:01:25"/>
    <n v="31"/>
    <d v="1899-12-30T00:04:43"/>
    <n v="3.0976190476190473"/>
    <n v="4.25"/>
    <n v="0.75"/>
    <x v="2"/>
    <n v="0.25"/>
    <n v="0.5"/>
    <n v="0.25"/>
    <n v="0"/>
    <n v="0"/>
    <n v="0"/>
    <n v="0"/>
    <n v="3.086904761904762"/>
    <m/>
    <x v="2"/>
  </r>
  <r>
    <s v="Siriteanu Bogdan"/>
    <s v="M"/>
    <n v="2"/>
    <n v="8.84"/>
    <d v="1899-12-30T00:40:07"/>
    <d v="1899-12-30T00:40:07"/>
    <d v="1899-12-30T00:40:07"/>
    <n v="28"/>
    <d v="1899-12-30T00:04:32"/>
    <n v="2.1047619047619048"/>
    <n v="4.25"/>
    <n v="1.5"/>
    <x v="2"/>
    <n v="0.25"/>
    <n v="0.5"/>
    <n v="0.25"/>
    <n v="0"/>
    <n v="0"/>
    <n v="0"/>
    <n v="0"/>
    <n v="3.0261904761904761"/>
    <m/>
    <x v="10"/>
  </r>
  <r>
    <s v="Vasi Minzatu"/>
    <s v="M"/>
    <n v="2"/>
    <n v="8.01"/>
    <d v="1899-12-30T00:41:09"/>
    <d v="1899-12-30T00:41:19"/>
    <d v="1899-12-30T00:41:14"/>
    <n v="0"/>
    <d v="1899-12-30T00:05:09"/>
    <n v="1.907142857142857"/>
    <n v="3.75"/>
    <n v="1"/>
    <x v="2"/>
    <n v="0.25"/>
    <n v="0.5"/>
    <n v="0.25"/>
    <n v="0"/>
    <n v="0"/>
    <n v="0"/>
    <n v="0"/>
    <n v="2.6017857142857141"/>
    <m/>
    <x v="2"/>
  </r>
  <r>
    <s v="Adrian Budaca"/>
    <s v="M"/>
    <n v="2"/>
    <n v="9.01"/>
    <d v="1899-12-30T00:36:37"/>
    <d v="1899-12-30T00:36:37"/>
    <d v="1899-12-30T00:36:37"/>
    <n v="20"/>
    <d v="1899-12-30T00:04:04"/>
    <n v="2.1452380952380952"/>
    <n v="4.75"/>
    <n v="5"/>
    <x v="2"/>
    <n v="0.25"/>
    <n v="0.5"/>
    <n v="0.25"/>
    <n v="0"/>
    <n v="0"/>
    <n v="0"/>
    <n v="0"/>
    <n v="4.1613095238095239"/>
    <m/>
    <x v="10"/>
  </r>
  <r>
    <s v="Adrian Butnariu"/>
    <s v="M"/>
    <n v="2"/>
    <n v="3.02"/>
    <d v="1899-12-30T00:22:01"/>
    <d v="1899-12-30T00:22:18"/>
    <d v="1899-12-30T00:22:10"/>
    <n v="0"/>
    <d v="1899-12-30T00:07:20"/>
    <n v="0.71904761904761905"/>
    <n v="0.5"/>
    <n v="3"/>
    <x v="1"/>
    <n v="0.25"/>
    <n v="0.25"/>
    <n v="0.5"/>
    <n v="0"/>
    <n v="0"/>
    <n v="0"/>
    <n v="0"/>
    <n v="1.8047619047619048"/>
    <m/>
    <x v="2"/>
  </r>
  <r>
    <s v="Adrian Gheorghe"/>
    <s v="M"/>
    <n v="2"/>
    <n v="23.11"/>
    <d v="1899-12-30T02:09:13"/>
    <d v="1899-12-30T02:10:55"/>
    <d v="1899-12-30T02:10:04"/>
    <n v="13"/>
    <d v="1899-12-30T00:05:38"/>
    <n v="5"/>
    <n v="3.25"/>
    <n v="3"/>
    <x v="0"/>
    <n v="0.5"/>
    <n v="0.25"/>
    <n v="0.25"/>
    <n v="0"/>
    <n v="0.1"/>
    <n v="0"/>
    <n v="0.4"/>
    <n v="4.5625"/>
    <m/>
    <x v="2"/>
  </r>
  <r>
    <s v="Alexandru Paduraru"/>
    <s v="M"/>
    <n v="2"/>
    <n v="17.07"/>
    <d v="1899-12-30T01:40:57"/>
    <d v="1899-12-30T01:41:13"/>
    <d v="1899-12-30T01:41:05"/>
    <n v="37"/>
    <d v="1899-12-30T00:05:55"/>
    <n v="4.0642857142857141"/>
    <n v="3"/>
    <n v="5"/>
    <x v="1"/>
    <n v="0.25"/>
    <n v="0.25"/>
    <n v="0.5"/>
    <n v="0"/>
    <n v="0"/>
    <n v="0"/>
    <n v="0"/>
    <n v="4.2660714285714283"/>
    <m/>
    <x v="2"/>
  </r>
  <r>
    <s v="Andrei Savu"/>
    <s v="M"/>
    <n v="2"/>
    <n v="22.1"/>
    <d v="1899-12-30T03:00:30"/>
    <d v="1899-12-30T03:09:16"/>
    <d v="1899-12-30T03:04:53"/>
    <n v="1505"/>
    <d v="1899-12-30T00:08:22"/>
    <n v="5"/>
    <n v="0"/>
    <n v="2.5"/>
    <x v="0"/>
    <n v="0.5"/>
    <n v="0.25"/>
    <n v="0.25"/>
    <n v="1.0033333333333334"/>
    <n v="0"/>
    <n v="0"/>
    <n v="0"/>
    <n v="4.1283333333333339"/>
    <m/>
    <x v="2"/>
  </r>
  <r>
    <s v="Badic Ionut"/>
    <s v="M"/>
    <n v="2"/>
    <n v="9.27"/>
    <d v="1899-12-30T00:38:59"/>
    <d v="1899-12-30T00:38:59"/>
    <d v="1899-12-30T00:38:59"/>
    <n v="41"/>
    <d v="1899-12-30T00:04:12"/>
    <n v="2.2071428571428569"/>
    <n v="4.75"/>
    <n v="4.25"/>
    <x v="1"/>
    <n v="0.25"/>
    <n v="0.25"/>
    <n v="0.5"/>
    <n v="0"/>
    <n v="0"/>
    <n v="0"/>
    <n v="0"/>
    <n v="3.8642857142857143"/>
    <m/>
    <x v="2"/>
  </r>
  <r>
    <s v="Bogdan Bogdan"/>
    <s v="M"/>
    <n v="2"/>
    <n v="18.02"/>
    <d v="1899-12-30T01:25:37"/>
    <d v="1899-12-30T01:25:37"/>
    <d v="1899-12-30T01:25:37"/>
    <n v="34"/>
    <d v="1899-12-30T00:04:45"/>
    <n v="4.2904761904761903"/>
    <n v="4.25"/>
    <n v="2"/>
    <x v="2"/>
    <n v="0.25"/>
    <n v="0.5"/>
    <n v="0.25"/>
    <n v="0"/>
    <n v="0"/>
    <n v="0"/>
    <n v="0"/>
    <n v="3.6976190476190478"/>
    <m/>
    <x v="2"/>
  </r>
  <r>
    <s v="Codrin Constantin"/>
    <s v="M"/>
    <n v="2"/>
    <n v="43.25"/>
    <d v="1899-12-30T09:30:13"/>
    <d v="1899-12-30T10:15:29"/>
    <d v="1899-12-30T09:52:51"/>
    <n v="2507"/>
    <d v="1899-12-30T00:13:42"/>
    <n v="5"/>
    <n v="0"/>
    <n v="2"/>
    <x v="2"/>
    <n v="0.25"/>
    <n v="0.5"/>
    <n v="0.25"/>
    <n v="1.6713333333333333"/>
    <n v="1.1000000000000001"/>
    <n v="0"/>
    <n v="0.4"/>
    <n v="4.9213333333333331"/>
    <m/>
    <x v="2"/>
  </r>
  <r>
    <s v="Corneliu Andresoi"/>
    <s v="M"/>
    <n v="2"/>
    <n v="20.62"/>
    <d v="1899-12-30T02:30:36"/>
    <d v="1899-12-30T02:29:53"/>
    <d v="1899-12-30T02:30:15"/>
    <n v="1011"/>
    <d v="1899-12-30T00:07:17"/>
    <n v="4.9095238095238098"/>
    <n v="0.5"/>
    <n v="4.5"/>
    <x v="1"/>
    <n v="0.25"/>
    <n v="0.25"/>
    <n v="0.5"/>
    <n v="0.67400000000000004"/>
    <n v="0"/>
    <n v="0"/>
    <n v="0"/>
    <n v="4.2763809523809524"/>
    <m/>
    <x v="11"/>
  </r>
  <r>
    <s v="Florin Chirilus"/>
    <s v="M"/>
    <n v="2"/>
    <n v="21.14"/>
    <d v="1899-12-30T01:54:18"/>
    <d v="1899-12-30T02:02:08"/>
    <d v="1899-12-30T01:58:13"/>
    <n v="81"/>
    <d v="1899-12-30T00:05:36"/>
    <n v="5"/>
    <n v="3.25"/>
    <n v="1"/>
    <x v="0"/>
    <n v="0.5"/>
    <n v="0.25"/>
    <n v="0.25"/>
    <n v="0"/>
    <n v="0"/>
    <n v="0"/>
    <n v="0"/>
    <n v="3.5625"/>
    <m/>
    <x v="2"/>
  </r>
  <r>
    <s v="Horia Haizea"/>
    <s v="M"/>
    <n v="2"/>
    <n v="20.64"/>
    <d v="1899-12-30T02:12:13"/>
    <d v="1899-12-30T02:13:21"/>
    <d v="1899-12-30T02:12:47"/>
    <n v="979"/>
    <d v="1899-12-30T00:06:26"/>
    <n v="4.9142857142857146"/>
    <n v="2"/>
    <n v="4.5"/>
    <x v="0"/>
    <n v="0.5"/>
    <n v="0.25"/>
    <n v="0.25"/>
    <n v="0.65266666666666662"/>
    <n v="0"/>
    <n v="0"/>
    <n v="0"/>
    <n v="4.734809523809524"/>
    <m/>
    <x v="11"/>
  </r>
  <r>
    <s v="Ifrim Gheorghe"/>
    <s v="M"/>
    <n v="2"/>
    <n v="7.5"/>
    <d v="1899-12-30T00:37:03"/>
    <d v="1899-12-30T00:38:44"/>
    <d v="1899-12-30T00:37:53"/>
    <n v="24"/>
    <d v="1899-12-30T00:05:03"/>
    <n v="1.7857142857142856"/>
    <n v="3.75"/>
    <n v="0.5"/>
    <x v="2"/>
    <n v="0.25"/>
    <n v="0.5"/>
    <n v="0.25"/>
    <n v="0"/>
    <n v="0"/>
    <n v="0"/>
    <n v="0"/>
    <n v="2.4464285714285712"/>
    <m/>
    <x v="2"/>
  </r>
  <r>
    <s v="Ionut Bogdan Bledea"/>
    <s v="M"/>
    <n v="2"/>
    <n v="18.329999999999998"/>
    <d v="1899-12-30T01:19:51"/>
    <d v="1899-12-30T01:20:01"/>
    <d v="1899-12-30T01:19:56"/>
    <n v="20"/>
    <d v="1899-12-30T00:04:22"/>
    <n v="4.3642857142857139"/>
    <n v="4.5"/>
    <n v="4.75"/>
    <x v="1"/>
    <n v="0.25"/>
    <n v="0.25"/>
    <n v="0.5"/>
    <n v="0"/>
    <n v="0"/>
    <n v="0"/>
    <n v="0"/>
    <n v="4.5910714285714285"/>
    <m/>
    <x v="2"/>
  </r>
  <r>
    <s v="Jelenschi Liviu"/>
    <s v="M"/>
    <n v="2"/>
    <n v="10.050000000000001"/>
    <d v="1899-12-30T00:38:36"/>
    <d v="1899-12-30T00:38:36"/>
    <d v="1899-12-30T00:38:36"/>
    <n v="26"/>
    <d v="1899-12-30T00:03:50"/>
    <n v="2.3928571428571428"/>
    <n v="5"/>
    <n v="3"/>
    <x v="2"/>
    <n v="0.25"/>
    <n v="0.5"/>
    <n v="0.25"/>
    <n v="0"/>
    <n v="0"/>
    <n v="0.89999999999999991"/>
    <n v="0"/>
    <n v="4.7482142857142851"/>
    <m/>
    <x v="9"/>
  </r>
  <r>
    <s v="Robert Herman"/>
    <s v="M"/>
    <n v="2"/>
    <n v="10.050000000000001"/>
    <d v="1899-12-30T00:38:58"/>
    <d v="1899-12-30T00:38:58"/>
    <d v="1899-12-30T00:38:58"/>
    <n v="23"/>
    <d v="1899-12-30T00:03:53"/>
    <n v="2.3928571428571428"/>
    <n v="5"/>
    <n v="4"/>
    <x v="2"/>
    <n v="0.25"/>
    <n v="0.5"/>
    <n v="0.25"/>
    <n v="0"/>
    <n v="0"/>
    <n v="0.45000000000000007"/>
    <n v="0"/>
    <n v="4.5482142857142858"/>
    <m/>
    <x v="9"/>
  </r>
  <r>
    <s v="Sultan Dorin"/>
    <s v="M"/>
    <n v="2"/>
    <n v="25.01"/>
    <d v="1899-12-30T01:54:46"/>
    <d v="1899-12-30T01:54:46"/>
    <d v="1899-12-30T01:54:46"/>
    <n v="39"/>
    <d v="1899-12-30T00:04:35"/>
    <n v="5"/>
    <n v="4.25"/>
    <n v="5"/>
    <x v="0"/>
    <n v="0.5"/>
    <n v="0.25"/>
    <n v="0.25"/>
    <n v="0"/>
    <n v="0.2"/>
    <n v="0"/>
    <n v="0"/>
    <n v="5.0125000000000002"/>
    <m/>
    <x v="2"/>
  </r>
  <r>
    <s v="Viorel Capatina"/>
    <s v="M"/>
    <n v="2"/>
    <n v="22.02"/>
    <d v="1899-12-30T01:39:18"/>
    <d v="1899-12-30T01:42:48"/>
    <d v="1899-12-30T01:41:03"/>
    <n v="116"/>
    <d v="1899-12-30T00:04:35"/>
    <n v="5"/>
    <n v="4.25"/>
    <n v="4.75"/>
    <x v="2"/>
    <n v="0.25"/>
    <n v="0.5"/>
    <n v="0.25"/>
    <n v="0"/>
    <n v="0"/>
    <n v="0"/>
    <n v="0"/>
    <n v="4.5625"/>
    <m/>
    <x v="2"/>
  </r>
  <r>
    <s v="Bogdan Drânceanu"/>
    <s v="M"/>
    <n v="2"/>
    <n v="14.9"/>
    <d v="1899-12-30T01:14:11"/>
    <d v="1899-12-30T01:17:10"/>
    <d v="1899-12-30T01:15:41"/>
    <n v="107"/>
    <d v="1899-12-30T00:05:05"/>
    <n v="3.5476190476190474"/>
    <n v="3.75"/>
    <n v="0.5"/>
    <x v="2"/>
    <n v="0.25"/>
    <n v="0.5"/>
    <n v="0.25"/>
    <n v="0"/>
    <n v="0"/>
    <n v="0"/>
    <n v="0"/>
    <n v="2.8869047619047619"/>
    <m/>
    <x v="2"/>
  </r>
  <r>
    <s v="Catalin Boboc"/>
    <s v="M"/>
    <n v="2"/>
    <n v="12"/>
    <d v="1899-12-30T00:58:48"/>
    <d v="1899-12-30T00:58:54"/>
    <d v="1899-12-30T00:58:51"/>
    <n v="0"/>
    <d v="1899-12-30T00:04:54"/>
    <n v="2.8571428571428572"/>
    <n v="4"/>
    <n v="0.5"/>
    <x v="0"/>
    <n v="0.5"/>
    <n v="0.25"/>
    <n v="0.25"/>
    <n v="0"/>
    <n v="0"/>
    <n v="0"/>
    <n v="0"/>
    <n v="2.5535714285714288"/>
    <m/>
    <x v="2"/>
  </r>
  <r>
    <s v="Catalin Stanescu"/>
    <s v="M"/>
    <n v="2"/>
    <n v="22.1"/>
    <d v="1899-12-30T01:53:24"/>
    <d v="1899-12-30T01:55:38"/>
    <d v="1899-12-30T01:54:31"/>
    <n v="59"/>
    <d v="1899-12-30T00:05:11"/>
    <n v="5"/>
    <n v="3.75"/>
    <n v="2"/>
    <x v="0"/>
    <n v="0.5"/>
    <n v="0.25"/>
    <n v="0.25"/>
    <n v="0"/>
    <n v="0"/>
    <n v="0"/>
    <n v="0"/>
    <n v="3.9375"/>
    <m/>
    <x v="2"/>
  </r>
  <r>
    <s v="Codreanu Manole"/>
    <s v="M"/>
    <n v="2"/>
    <n v="8.02"/>
    <d v="1899-12-30T00:40:23"/>
    <d v="1899-12-30T00:40:55"/>
    <d v="1899-12-30T00:40:39"/>
    <n v="55"/>
    <d v="1899-12-30T00:05:04"/>
    <n v="1.9095238095238094"/>
    <n v="3.75"/>
    <n v="2"/>
    <x v="1"/>
    <n v="0.25"/>
    <n v="0.25"/>
    <n v="0.5"/>
    <n v="0"/>
    <n v="0"/>
    <n v="0"/>
    <n v="0"/>
    <n v="2.4148809523809525"/>
    <m/>
    <x v="2"/>
  </r>
  <r>
    <s v="Cristea Ionut"/>
    <s v="M"/>
    <n v="2"/>
    <n v="11.02"/>
    <d v="1899-12-30T00:45:58"/>
    <d v="1899-12-30T00:45:59"/>
    <d v="1899-12-30T00:45:58"/>
    <n v="23"/>
    <d v="1899-12-30T00:04:10"/>
    <n v="2.6238095238095238"/>
    <n v="4.75"/>
    <n v="1"/>
    <x v="2"/>
    <n v="0.25"/>
    <n v="0.5"/>
    <n v="0.25"/>
    <n v="0"/>
    <n v="0"/>
    <n v="0"/>
    <n v="0"/>
    <n v="3.2809523809523808"/>
    <m/>
    <x v="2"/>
  </r>
  <r>
    <s v="Dan Spataru"/>
    <s v="M"/>
    <n v="2"/>
    <n v="12.04"/>
    <d v="1899-12-30T00:58:27"/>
    <d v="1899-12-30T00:58:43"/>
    <d v="1899-12-30T00:58:35"/>
    <n v="19"/>
    <d v="1899-12-30T00:04:52"/>
    <n v="2.8666666666666663"/>
    <n v="4"/>
    <n v="2.5"/>
    <x v="1"/>
    <n v="0.25"/>
    <n v="0.25"/>
    <n v="0.5"/>
    <n v="0"/>
    <n v="0"/>
    <n v="0"/>
    <n v="0"/>
    <n v="2.9666666666666668"/>
    <m/>
    <x v="2"/>
  </r>
  <r>
    <s v="Daniel Mitrofan"/>
    <s v="M"/>
    <n v="2"/>
    <n v="13.27"/>
    <d v="1899-12-30T01:01:25"/>
    <d v="1899-12-30T01:02:30"/>
    <d v="1899-12-30T01:01:58"/>
    <n v="95"/>
    <d v="1899-12-30T00:04:40"/>
    <n v="3.1595238095238094"/>
    <n v="4.25"/>
    <n v="0.5"/>
    <x v="2"/>
    <n v="0.25"/>
    <n v="0.5"/>
    <n v="0.25"/>
    <n v="0"/>
    <n v="0"/>
    <n v="0"/>
    <n v="0"/>
    <n v="3.0398809523809525"/>
    <m/>
    <x v="2"/>
  </r>
  <r>
    <s v="Eduard Scarlatescu"/>
    <s v="M"/>
    <n v="2"/>
    <n v="18.010000000000002"/>
    <d v="1899-12-30T01:22:38"/>
    <d v="1899-12-30T01:28:35"/>
    <d v="1899-12-30T01:25:37"/>
    <n v="37"/>
    <d v="1899-12-30T00:04:45"/>
    <n v="4.288095238095238"/>
    <n v="4.25"/>
    <n v="0.5"/>
    <x v="1"/>
    <n v="0.25"/>
    <n v="0.25"/>
    <n v="0.5"/>
    <n v="0"/>
    <n v="0"/>
    <n v="0"/>
    <n v="0"/>
    <n v="2.3845238095238095"/>
    <m/>
    <x v="2"/>
  </r>
  <r>
    <s v="Fimo Iri"/>
    <s v="F"/>
    <n v="2"/>
    <n v="21.34"/>
    <d v="1899-12-30T02:25:07"/>
    <d v="1899-12-30T02:25:49"/>
    <d v="1899-12-30T02:25:28"/>
    <n v="12"/>
    <d v="1899-12-30T00:06:49"/>
    <n v="5"/>
    <n v="2"/>
    <n v="4"/>
    <x v="0"/>
    <n v="0.5"/>
    <n v="0.25"/>
    <n v="0.25"/>
    <n v="0"/>
    <n v="0"/>
    <n v="0"/>
    <n v="0"/>
    <n v="4"/>
    <m/>
    <x v="2"/>
  </r>
  <r>
    <s v="Florin Gheorghita"/>
    <s v="M"/>
    <n v="2"/>
    <n v="11.02"/>
    <d v="1899-12-30T00:59:35"/>
    <d v="1899-12-30T01:00:35"/>
    <d v="1899-12-30T01:00:05"/>
    <n v="115"/>
    <d v="1899-12-30T00:05:27"/>
    <n v="2.6238095238095238"/>
    <n v="3.5"/>
    <n v="2.75"/>
    <x v="0"/>
    <n v="0.5"/>
    <n v="0.25"/>
    <n v="0.25"/>
    <n v="0"/>
    <n v="0"/>
    <n v="0"/>
    <n v="0.4"/>
    <n v="3.2744047619047616"/>
    <m/>
    <x v="2"/>
  </r>
  <r>
    <s v="Gavrila Lucian Nicolae  "/>
    <s v="M"/>
    <n v="2"/>
    <n v="10"/>
    <d v="1899-12-30T00:37:41"/>
    <d v="1899-12-30T00:37:41"/>
    <d v="1899-12-30T00:37:41"/>
    <n v="12"/>
    <d v="1899-12-30T00:03:46"/>
    <n v="2.3809523809523809"/>
    <n v="5"/>
    <n v="0.5"/>
    <x v="2"/>
    <n v="0.25"/>
    <n v="0.5"/>
    <n v="0.25"/>
    <n v="0"/>
    <n v="0"/>
    <n v="0.89999999999999991"/>
    <n v="0"/>
    <n v="4.1202380952380953"/>
    <m/>
    <x v="2"/>
  </r>
  <r>
    <s v="Haiduc Marius"/>
    <s v="M"/>
    <n v="2"/>
    <n v="81.05"/>
    <d v="1899-12-30T09:50:26"/>
    <d v="1899-12-30T11:59:49"/>
    <d v="1899-12-30T10:55:07"/>
    <n v="2552"/>
    <d v="1899-12-30T00:08:05"/>
    <n v="5"/>
    <n v="0"/>
    <n v="2.5"/>
    <x v="0"/>
    <n v="0.5"/>
    <n v="0.25"/>
    <n v="0.25"/>
    <n v="1.7013333333333334"/>
    <n v="3"/>
    <n v="0"/>
    <n v="0"/>
    <n v="7.8263333333333334"/>
    <m/>
    <x v="12"/>
  </r>
  <r>
    <s v="Ioana Maria"/>
    <s v="F"/>
    <n v="2"/>
    <n v="13.09"/>
    <d v="1899-12-30T01:06:27"/>
    <d v="1899-12-30T01:11:51"/>
    <d v="1899-12-30T01:09:09"/>
    <n v="13"/>
    <d v="1899-12-30T00:05:17"/>
    <n v="3.2725"/>
    <n v="4"/>
    <n v="4"/>
    <x v="1"/>
    <n v="0.25"/>
    <n v="0.25"/>
    <n v="0.5"/>
    <n v="0"/>
    <n v="0"/>
    <n v="0"/>
    <n v="0"/>
    <n v="3.8181250000000002"/>
    <m/>
    <x v="2"/>
  </r>
  <r>
    <s v="Ion Lucian"/>
    <s v="M"/>
    <n v="2"/>
    <n v="23"/>
    <d v="1899-12-30T02:36:34"/>
    <d v="1899-12-30T02:46:45"/>
    <d v="1899-12-30T02:41:40"/>
    <n v="812"/>
    <d v="1899-12-30T00:07:02"/>
    <n v="5"/>
    <n v="0.5"/>
    <n v="3"/>
    <x v="0"/>
    <n v="0.5"/>
    <n v="0.25"/>
    <n v="0.25"/>
    <n v="0.54133333333333333"/>
    <n v="0.1"/>
    <n v="0"/>
    <n v="0"/>
    <n v="4.0163333333333329"/>
    <m/>
    <x v="2"/>
  </r>
  <r>
    <s v="Laura Andries"/>
    <s v="F"/>
    <n v="2"/>
    <n v="8.74"/>
    <d v="1899-12-30T00:47:30"/>
    <d v="1899-12-30T00:47:30"/>
    <d v="1899-12-30T00:47:30"/>
    <n v="53"/>
    <d v="1899-12-30T00:05:26"/>
    <n v="2.1850000000000001"/>
    <n v="4"/>
    <n v="2"/>
    <x v="2"/>
    <n v="0.25"/>
    <n v="0.5"/>
    <n v="0.25"/>
    <n v="0"/>
    <n v="0"/>
    <n v="0"/>
    <n v="0"/>
    <n v="3.0462500000000001"/>
    <m/>
    <x v="13"/>
  </r>
  <r>
    <s v="Mirea Gabriel Umberto"/>
    <s v="M"/>
    <n v="2"/>
    <n v="19.02"/>
    <d v="1899-12-30T01:34:32"/>
    <d v="1899-12-30T01:35:57"/>
    <d v="1899-12-30T01:35:14"/>
    <n v="36"/>
    <d v="1899-12-30T00:05:00"/>
    <n v="4.5285714285714285"/>
    <n v="4"/>
    <n v="1.25"/>
    <x v="0"/>
    <n v="0.5"/>
    <n v="0.25"/>
    <n v="0.25"/>
    <n v="0"/>
    <n v="0"/>
    <n v="0"/>
    <n v="0"/>
    <n v="3.5767857142857142"/>
    <m/>
    <x v="2"/>
  </r>
  <r>
    <s v="Nicolae Marian"/>
    <s v="M"/>
    <n v="2"/>
    <n v="13.01"/>
    <d v="1899-12-30T01:08:01"/>
    <d v="1899-12-30T01:08:01"/>
    <d v="1899-12-30T01:08:01"/>
    <n v="227"/>
    <d v="1899-12-30T00:05:14"/>
    <n v="3.0976190476190473"/>
    <n v="3.75"/>
    <n v="5"/>
    <x v="1"/>
    <n v="0.25"/>
    <n v="0.25"/>
    <n v="0.5"/>
    <n v="0.15133333333333332"/>
    <n v="0"/>
    <n v="0"/>
    <n v="0"/>
    <n v="4.3632380952380956"/>
    <m/>
    <x v="2"/>
  </r>
  <r>
    <s v="Sorin Pirvu"/>
    <s v="M"/>
    <n v="2"/>
    <n v="17.02"/>
    <d v="1899-12-30T01:32:25"/>
    <d v="1899-12-30T01:33:10"/>
    <d v="1899-12-30T01:32:47"/>
    <n v="0"/>
    <d v="1899-12-30T00:05:27"/>
    <n v="4.0523809523809522"/>
    <n v="3.5"/>
    <n v="3.5"/>
    <x v="1"/>
    <n v="0.25"/>
    <n v="0.25"/>
    <n v="0.5"/>
    <n v="0"/>
    <n v="0"/>
    <n v="0"/>
    <n v="0"/>
    <n v="3.638095238095238"/>
    <m/>
    <x v="2"/>
  </r>
  <r>
    <s v="Stainfeld Galia"/>
    <s v="F"/>
    <n v="2"/>
    <n v="10.06"/>
    <d v="1899-12-30T00:51:46"/>
    <d v="1899-12-30T00:51:50"/>
    <d v="1899-12-30T00:51:48"/>
    <n v="22"/>
    <d v="1899-12-30T00:05:09"/>
    <n v="2.5150000000000001"/>
    <n v="4.25"/>
    <n v="1.75"/>
    <x v="2"/>
    <n v="0.25"/>
    <n v="0.5"/>
    <n v="0.25"/>
    <n v="0"/>
    <n v="0"/>
    <n v="0"/>
    <n v="0"/>
    <n v="3.1912500000000001"/>
    <m/>
    <x v="9"/>
  </r>
  <r>
    <s v="Adela Dumitrescu Baltoi "/>
    <s v="F"/>
    <n v="3"/>
    <n v="42.13"/>
    <d v="1899-12-30T02:53:26"/>
    <d v="1899-12-30T02:53:26"/>
    <d v="1899-12-30T02:53:26"/>
    <n v="70"/>
    <d v="1899-12-30T00:04:07"/>
    <n v="5"/>
    <n v="5"/>
    <n v="1"/>
    <x v="1"/>
    <n v="0.25"/>
    <n v="0.25"/>
    <n v="0.5"/>
    <n v="0"/>
    <n v="1"/>
    <n v="2.25"/>
    <n v="0"/>
    <n v="6.25"/>
    <m/>
    <x v="14"/>
  </r>
  <r>
    <s v="Andrei Andrada"/>
    <s v="F"/>
    <n v="3"/>
    <n v="20.23"/>
    <d v="1899-12-30T01:57:50"/>
    <d v="1899-12-30T02:06:14"/>
    <d v="1899-12-30T02:02:02"/>
    <n v="56"/>
    <d v="1899-12-30T00:06:02"/>
    <n v="5"/>
    <n v="3.25"/>
    <n v="5"/>
    <x v="0"/>
    <n v="0.5"/>
    <n v="0.25"/>
    <n v="0.25"/>
    <n v="0"/>
    <n v="0"/>
    <n v="0"/>
    <n v="0"/>
    <n v="4.5625"/>
    <m/>
    <x v="2"/>
  </r>
  <r>
    <s v="Cornel Neagu"/>
    <s v="M"/>
    <n v="3"/>
    <n v="10.11"/>
    <d v="1899-12-30T01:12:40"/>
    <d v="1899-12-30T01:13:20"/>
    <d v="1899-12-30T01:13:00"/>
    <n v="18"/>
    <d v="1899-12-30T00:07:13"/>
    <n v="2.407142857142857"/>
    <n v="0.5"/>
    <n v="4"/>
    <x v="1"/>
    <n v="0.25"/>
    <n v="0.25"/>
    <n v="0.5"/>
    <n v="0"/>
    <n v="0"/>
    <n v="0"/>
    <n v="0"/>
    <n v="2.7267857142857141"/>
    <m/>
    <x v="14"/>
  </r>
  <r>
    <s v="Cristian Vacaru"/>
    <s v="M"/>
    <n v="3"/>
    <n v="50.02"/>
    <d v="1899-12-30T04:15:31"/>
    <d v="1899-12-30T04:19:43"/>
    <d v="1899-12-30T04:17:37"/>
    <n v="0"/>
    <d v="1899-12-30T00:05:09"/>
    <n v="5"/>
    <n v="3.75"/>
    <n v="4"/>
    <x v="1"/>
    <n v="0.25"/>
    <n v="0.25"/>
    <n v="0.5"/>
    <n v="0"/>
    <n v="1.4"/>
    <n v="0"/>
    <n v="0"/>
    <n v="5.5875000000000004"/>
    <m/>
    <x v="2"/>
  </r>
  <r>
    <s v="Cristiana Radu"/>
    <s v="F"/>
    <n v="3"/>
    <n v="21.16"/>
    <d v="1899-12-30T02:05:51"/>
    <d v="1899-12-30T02:08:51"/>
    <d v="1899-12-30T02:07:21"/>
    <n v="43"/>
    <d v="1899-12-30T00:06:01"/>
    <n v="5"/>
    <n v="3.25"/>
    <n v="1.5"/>
    <x v="1"/>
    <n v="0.25"/>
    <n v="0.25"/>
    <n v="0.5"/>
    <n v="0"/>
    <n v="0"/>
    <n v="0"/>
    <n v="0"/>
    <n v="2.8125"/>
    <m/>
    <x v="14"/>
  </r>
  <r>
    <s v="Danciu Alin Stelian"/>
    <s v="M"/>
    <n v="3"/>
    <n v="42.26"/>
    <d v="1899-12-30T02:45:23"/>
    <d v="1899-12-30T02:45:23"/>
    <d v="1899-12-30T02:45:23"/>
    <n v="67"/>
    <d v="1899-12-30T00:03:55"/>
    <n v="5"/>
    <n v="5"/>
    <n v="2"/>
    <x v="1"/>
    <n v="0.25"/>
    <n v="0.25"/>
    <n v="0.5"/>
    <n v="0"/>
    <n v="1"/>
    <n v="0.45000000000000007"/>
    <n v="0"/>
    <n v="4.95"/>
    <m/>
    <x v="14"/>
  </r>
  <r>
    <s v="Daniel Ndc"/>
    <s v="M"/>
    <n v="3"/>
    <n v="14.1"/>
    <d v="1899-12-30T01:19:16"/>
    <d v="1899-12-30T01:19:16"/>
    <d v="1899-12-30T01:19:16"/>
    <n v="173"/>
    <d v="1899-12-30T00:05:37"/>
    <n v="3.3571428571428568"/>
    <n v="3.25"/>
    <n v="2"/>
    <x v="0"/>
    <n v="0.5"/>
    <n v="0.25"/>
    <n v="0.25"/>
    <n v="0"/>
    <n v="0"/>
    <n v="0"/>
    <n v="0"/>
    <n v="2.9910714285714284"/>
    <m/>
    <x v="2"/>
  </r>
  <r>
    <s v="Ion Prereva"/>
    <s v="M"/>
    <n v="3"/>
    <n v="55.71"/>
    <d v="1899-12-30T05:51:26"/>
    <d v="1899-12-30T08:10:16"/>
    <d v="1899-12-30T07:00:51"/>
    <n v="227"/>
    <d v="1899-12-30T00:07:33"/>
    <n v="5"/>
    <n v="0.5"/>
    <n v="2.5"/>
    <x v="1"/>
    <n v="0.25"/>
    <n v="0.25"/>
    <n v="0.5"/>
    <n v="0"/>
    <n v="1.7"/>
    <n v="0"/>
    <n v="0"/>
    <n v="4.3250000000000002"/>
    <m/>
    <x v="2"/>
  </r>
  <r>
    <s v="Ionut Petcu"/>
    <s v="M"/>
    <n v="3"/>
    <n v="10.11"/>
    <d v="1899-12-30T00:49:59"/>
    <d v="1899-12-30T00:49:59"/>
    <d v="1899-12-30T00:49:59"/>
    <n v="15"/>
    <d v="1899-12-30T00:04:57"/>
    <n v="2.407142857142857"/>
    <n v="4"/>
    <n v="1.5"/>
    <x v="0"/>
    <n v="0.5"/>
    <n v="0.25"/>
    <n v="0.25"/>
    <n v="0"/>
    <n v="0"/>
    <n v="0"/>
    <n v="0"/>
    <n v="2.5785714285714283"/>
    <m/>
    <x v="2"/>
  </r>
  <r>
    <s v="Iulian Bejan"/>
    <s v="M"/>
    <n v="3"/>
    <n v="42.36"/>
    <d v="1899-12-30T03:24:23"/>
    <d v="1899-12-30T03:24:23"/>
    <d v="1899-12-30T03:24:23"/>
    <n v="71"/>
    <d v="1899-12-30T00:04:49"/>
    <n v="5"/>
    <n v="4"/>
    <n v="5"/>
    <x v="1"/>
    <n v="0.25"/>
    <n v="0.25"/>
    <n v="0.5"/>
    <n v="0"/>
    <n v="1"/>
    <n v="0"/>
    <n v="0"/>
    <n v="5.75"/>
    <m/>
    <x v="14"/>
  </r>
  <r>
    <s v="Liviu Bucurescu"/>
    <s v="M"/>
    <n v="3"/>
    <n v="7.08"/>
    <d v="1899-12-30T00:38:49"/>
    <d v="1899-12-30T00:38:49"/>
    <d v="1899-12-30T00:38:49"/>
    <n v="21"/>
    <d v="1899-12-30T00:05:29"/>
    <n v="1.6857142857142857"/>
    <n v="3.5"/>
    <n v="2.5"/>
    <x v="2"/>
    <n v="0.25"/>
    <n v="0.5"/>
    <n v="0.25"/>
    <n v="0"/>
    <n v="0"/>
    <n v="0"/>
    <n v="0.7"/>
    <n v="3.496428571428571"/>
    <m/>
    <x v="2"/>
  </r>
  <r>
    <s v="Marica Cristina"/>
    <s v="F"/>
    <n v="3"/>
    <n v="10.02"/>
    <d v="1899-12-30T01:06:48"/>
    <d v="1899-12-30T01:07:13"/>
    <d v="1899-12-30T01:07:01"/>
    <n v="373"/>
    <d v="1899-12-30T00:06:41"/>
    <n v="2.5049999999999999"/>
    <n v="2.5"/>
    <n v="1"/>
    <x v="1"/>
    <n v="0.25"/>
    <n v="0.25"/>
    <n v="0.5"/>
    <n v="0.24866666666666667"/>
    <n v="0"/>
    <n v="0"/>
    <n v="0"/>
    <n v="1.9999166666666666"/>
    <m/>
    <x v="2"/>
  </r>
  <r>
    <s v="Marius Chelu"/>
    <s v="M"/>
    <n v="3"/>
    <n v="13.04"/>
    <d v="1899-12-30T01:20:42"/>
    <d v="1899-12-30T01:20:46"/>
    <d v="1899-12-30T01:20:44"/>
    <n v="26"/>
    <d v="1899-12-30T00:06:11"/>
    <n v="3.1047619047619044"/>
    <n v="2.5"/>
    <n v="2"/>
    <x v="0"/>
    <n v="0.5"/>
    <n v="0.25"/>
    <n v="0.25"/>
    <n v="0"/>
    <n v="0"/>
    <n v="0"/>
    <n v="0"/>
    <n v="2.6773809523809522"/>
    <m/>
    <x v="2"/>
  </r>
  <r>
    <s v="Serban Andrei Catalin"/>
    <s v="M"/>
    <n v="3"/>
    <n v="10.02"/>
    <d v="1899-12-30T01:03:08"/>
    <d v="1899-12-30T01:03:37"/>
    <d v="1899-12-30T01:03:22"/>
    <n v="18"/>
    <d v="1899-12-30T00:06:19"/>
    <n v="2.3857142857142857"/>
    <n v="2"/>
    <n v="5"/>
    <x v="1"/>
    <n v="0.25"/>
    <n v="0.25"/>
    <n v="0.5"/>
    <n v="0"/>
    <n v="0"/>
    <n v="0"/>
    <n v="0"/>
    <n v="3.5964285714285715"/>
    <m/>
    <x v="14"/>
  </r>
  <r>
    <s v="Sergiu Robu"/>
    <s v="M"/>
    <n v="3"/>
    <n v="11.51"/>
    <d v="1899-12-30T01:00:19"/>
    <d v="1899-12-30T01:00:58"/>
    <d v="1899-12-30T01:00:39"/>
    <n v="29"/>
    <d v="1899-12-30T00:05:16"/>
    <n v="2.7404761904761905"/>
    <n v="3.5"/>
    <n v="1.5"/>
    <x v="1"/>
    <n v="0.25"/>
    <n v="0.25"/>
    <n v="0.5"/>
    <n v="0"/>
    <n v="0"/>
    <n v="0"/>
    <n v="0"/>
    <n v="2.3101190476190476"/>
    <m/>
    <x v="2"/>
  </r>
  <r>
    <s v="Vasi Minzatu"/>
    <s v="M"/>
    <n v="3"/>
    <n v="44.3"/>
    <d v="1899-12-30T05:33:08"/>
    <d v="1899-12-30T05:37:59"/>
    <d v="1899-12-30T05:35:34"/>
    <n v="2414"/>
    <d v="1899-12-30T00:07:34"/>
    <n v="5"/>
    <n v="0.5"/>
    <n v="5"/>
    <x v="0"/>
    <n v="0.5"/>
    <n v="0.25"/>
    <n v="0.25"/>
    <n v="1.6093333333333333"/>
    <n v="1.1000000000000001"/>
    <n v="0"/>
    <n v="0"/>
    <n v="6.5843333333333334"/>
    <m/>
    <x v="15"/>
  </r>
  <r>
    <s v="Adrian Budaca"/>
    <s v="M"/>
    <n v="3"/>
    <n v="22.03"/>
    <d v="1899-12-30T02:02:51"/>
    <d v="1899-12-30T02:02:57"/>
    <d v="1899-12-30T02:02:54"/>
    <n v="868"/>
    <d v="1899-12-30T00:05:35"/>
    <n v="5"/>
    <n v="3.25"/>
    <n v="5"/>
    <x v="2"/>
    <n v="0.25"/>
    <n v="0.5"/>
    <n v="0.25"/>
    <n v="0.57866666666666666"/>
    <n v="0"/>
    <n v="0"/>
    <n v="0"/>
    <n v="4.7036666666666669"/>
    <m/>
    <x v="16"/>
  </r>
  <r>
    <s v="Adrian Butnariu"/>
    <s v="M"/>
    <n v="3"/>
    <n v="5.0199999999999996"/>
    <d v="1899-12-30T00:23:26"/>
    <d v="1899-12-30T00:24:02"/>
    <d v="1899-12-30T00:23:44"/>
    <n v="0"/>
    <d v="1899-12-30T00:04:44"/>
    <n v="1.195238095238095"/>
    <n v="4.25"/>
    <n v="4"/>
    <x v="1"/>
    <n v="0.25"/>
    <n v="0.25"/>
    <n v="0.5"/>
    <n v="0"/>
    <n v="0"/>
    <n v="0"/>
    <n v="0"/>
    <n v="3.3613095238095236"/>
    <m/>
    <x v="2"/>
  </r>
  <r>
    <s v="Adrian Gheorghe"/>
    <s v="M"/>
    <n v="3"/>
    <n v="42.41"/>
    <d v="1899-12-30T04:18:13"/>
    <d v="1899-12-30T04:25:05"/>
    <d v="1899-12-30T04:21:39"/>
    <n v="74"/>
    <d v="1899-12-30T00:06:10"/>
    <n v="5"/>
    <n v="2.5"/>
    <n v="5"/>
    <x v="0"/>
    <n v="0.5"/>
    <n v="0.25"/>
    <n v="0.25"/>
    <n v="0"/>
    <n v="1"/>
    <n v="0"/>
    <n v="0.4"/>
    <n v="5.7750000000000004"/>
    <m/>
    <x v="14"/>
  </r>
  <r>
    <s v="Alexandru Paduraru"/>
    <s v="M"/>
    <n v="3"/>
    <n v="21.17"/>
    <d v="1899-12-30T01:42:52"/>
    <d v="1899-12-30T01:42:56"/>
    <d v="1899-12-30T01:42:54"/>
    <n v="43"/>
    <d v="1899-12-30T00:04:52"/>
    <n v="5"/>
    <n v="4"/>
    <n v="5"/>
    <x v="0"/>
    <n v="0.5"/>
    <n v="0.25"/>
    <n v="0.25"/>
    <n v="0"/>
    <n v="0"/>
    <n v="0"/>
    <n v="0"/>
    <n v="4.75"/>
    <m/>
    <x v="14"/>
  </r>
  <r>
    <s v="Andrei Savu"/>
    <s v="M"/>
    <n v="3"/>
    <n v="21.28"/>
    <d v="1899-12-30T02:25:30"/>
    <d v="1899-12-30T02:26:23"/>
    <d v="1899-12-30T02:25:57"/>
    <n v="1157"/>
    <d v="1899-12-30T00:06:51"/>
    <n v="5"/>
    <n v="1"/>
    <n v="5"/>
    <x v="1"/>
    <n v="0.25"/>
    <n v="0.25"/>
    <n v="0.5"/>
    <n v="0.77133333333333332"/>
    <n v="0"/>
    <n v="0"/>
    <n v="0"/>
    <n v="4.7713333333333336"/>
    <m/>
    <x v="15"/>
  </r>
  <r>
    <s v="Badic Ionut"/>
    <s v="M"/>
    <n v="3"/>
    <n v="21.06"/>
    <d v="1899-12-30T01:35:30"/>
    <d v="1899-12-30T01:35:30"/>
    <d v="1899-12-30T01:35:30"/>
    <n v="45"/>
    <d v="1899-12-30T00:04:32"/>
    <n v="5"/>
    <n v="4.25"/>
    <n v="4"/>
    <x v="2"/>
    <n v="0.25"/>
    <n v="0.5"/>
    <n v="0.25"/>
    <n v="0"/>
    <n v="0"/>
    <n v="0"/>
    <n v="0"/>
    <n v="4.375"/>
    <m/>
    <x v="14"/>
  </r>
  <r>
    <s v="Bogdan Bogdan"/>
    <s v="M"/>
    <n v="3"/>
    <n v="42.83"/>
    <d v="1899-12-30T03:37:56"/>
    <d v="1899-12-30T03:35:34"/>
    <d v="1899-12-30T03:36:45"/>
    <n v="83"/>
    <d v="1899-12-30T00:05:04"/>
    <n v="5"/>
    <n v="3.75"/>
    <n v="5"/>
    <x v="1"/>
    <n v="0.25"/>
    <n v="0.25"/>
    <n v="0.5"/>
    <n v="0"/>
    <n v="1"/>
    <n v="0"/>
    <n v="0"/>
    <n v="5.6875"/>
    <m/>
    <x v="17"/>
  </r>
  <r>
    <s v="Codrin Constantin"/>
    <s v="M"/>
    <n v="3"/>
    <n v="44.82"/>
    <d v="1899-12-30T09:29:03"/>
    <d v="1899-12-30T10:47:21"/>
    <d v="1899-12-30T10:08:12"/>
    <n v="2482"/>
    <d v="1899-12-30T00:13:34"/>
    <n v="5"/>
    <n v="0"/>
    <n v="3"/>
    <x v="2"/>
    <n v="0.25"/>
    <n v="0.5"/>
    <n v="0.25"/>
    <n v="1.6546666666666667"/>
    <n v="1.1000000000000001"/>
    <n v="0"/>
    <n v="0.4"/>
    <n v="5.1546666666666674"/>
    <m/>
    <x v="2"/>
  </r>
  <r>
    <s v="Corneliu Andresoi"/>
    <s v="M"/>
    <n v="3"/>
    <n v="42.45"/>
    <d v="1899-12-30T05:11:45"/>
    <d v="1899-12-30T05:14:10"/>
    <d v="1899-12-30T05:12:58"/>
    <n v="96"/>
    <d v="1899-12-30T00:07:22"/>
    <n v="5"/>
    <n v="0.5"/>
    <n v="5"/>
    <x v="0"/>
    <n v="0.5"/>
    <n v="0.25"/>
    <n v="0.25"/>
    <n v="0"/>
    <n v="1"/>
    <n v="0"/>
    <n v="0"/>
    <n v="4.875"/>
    <m/>
    <x v="14"/>
  </r>
  <r>
    <s v="Florin Chirilus"/>
    <s v="M"/>
    <n v="3"/>
    <n v="16.05"/>
    <d v="1899-12-30T01:23:46"/>
    <d v="1899-12-30T01:25:19"/>
    <d v="1899-12-30T01:24:33"/>
    <n v="69"/>
    <d v="1899-12-30T00:05:16"/>
    <n v="3.8214285714285716"/>
    <n v="3.5"/>
    <n v="1"/>
    <x v="1"/>
    <n v="0.25"/>
    <n v="0.25"/>
    <n v="0.5"/>
    <n v="0"/>
    <n v="0"/>
    <n v="0"/>
    <n v="0"/>
    <n v="2.3303571428571428"/>
    <m/>
    <x v="2"/>
  </r>
  <r>
    <s v="Horia Haizea"/>
    <s v="M"/>
    <n v="3"/>
    <n v="14.41"/>
    <d v="1899-12-30T01:30:10"/>
    <d v="1899-12-30T01:37:22"/>
    <d v="1899-12-30T01:33:46"/>
    <n v="655"/>
    <d v="1899-12-30T00:06:30"/>
    <n v="3.4309523809523808"/>
    <n v="2"/>
    <n v="4.5"/>
    <x v="1"/>
    <n v="0.25"/>
    <n v="0.25"/>
    <n v="0.5"/>
    <n v="0.43666666666666665"/>
    <n v="0"/>
    <n v="0"/>
    <n v="0"/>
    <n v="4.0444047619047616"/>
    <m/>
    <x v="2"/>
  </r>
  <r>
    <s v="Ifrim Gheorghe"/>
    <s v="M"/>
    <n v="3"/>
    <n v="42.32"/>
    <d v="1899-12-30T04:04:55"/>
    <d v="1899-12-30T04:30:17"/>
    <d v="1899-12-30T04:17:36"/>
    <n v="48"/>
    <d v="1899-12-30T00:06:05"/>
    <n v="5"/>
    <n v="2.5"/>
    <n v="4"/>
    <x v="1"/>
    <n v="0.25"/>
    <n v="0.25"/>
    <n v="0.5"/>
    <n v="0"/>
    <n v="1"/>
    <n v="0"/>
    <n v="0"/>
    <n v="4.875"/>
    <m/>
    <x v="2"/>
  </r>
  <r>
    <s v="Ionut Bogdan Bledea"/>
    <s v="M"/>
    <n v="3"/>
    <n v="21.1"/>
    <d v="1899-12-30T01:29:06"/>
    <d v="1899-12-30T01:29:06"/>
    <d v="1899-12-30T01:29:06"/>
    <n v="48"/>
    <d v="1899-12-30T00:04:13"/>
    <n v="5"/>
    <n v="4.75"/>
    <n v="3"/>
    <x v="2"/>
    <n v="0.25"/>
    <n v="0.5"/>
    <n v="0.25"/>
    <n v="0"/>
    <n v="0"/>
    <n v="0"/>
    <n v="0"/>
    <n v="4.375"/>
    <m/>
    <x v="14"/>
  </r>
  <r>
    <s v="Jelenschi Liviu"/>
    <s v="M"/>
    <n v="3"/>
    <n v="11"/>
    <d v="1899-12-30T01:04:08"/>
    <d v="1899-12-30T01:05:34"/>
    <d v="1899-12-30T01:04:51"/>
    <n v="31"/>
    <d v="1899-12-30T00:05:54"/>
    <n v="2.6190476190476191"/>
    <n v="3"/>
    <n v="2.5"/>
    <x v="1"/>
    <n v="0.25"/>
    <n v="0.25"/>
    <n v="0.5"/>
    <n v="0"/>
    <n v="0"/>
    <n v="0"/>
    <n v="0"/>
    <n v="2.6547619047619047"/>
    <m/>
    <x v="2"/>
  </r>
  <r>
    <s v="Robert Herman"/>
    <s v="M"/>
    <n v="3"/>
    <n v="21.14"/>
    <d v="1899-12-30T01:29:08"/>
    <d v="1899-12-30T01:29:08"/>
    <d v="1899-12-30T01:29:08"/>
    <n v="44"/>
    <d v="1899-12-30T00:04:13"/>
    <n v="5"/>
    <n v="4.75"/>
    <n v="5"/>
    <x v="2"/>
    <n v="0.25"/>
    <n v="0.5"/>
    <n v="0.25"/>
    <n v="0"/>
    <n v="0"/>
    <n v="0"/>
    <n v="0"/>
    <n v="4.875"/>
    <m/>
    <x v="14"/>
  </r>
  <r>
    <s v="Sorin Popa"/>
    <s v="M"/>
    <n v="3"/>
    <n v="12.49"/>
    <d v="1899-12-30T01:12:30"/>
    <d v="1899-12-30T01:14:21"/>
    <d v="1899-12-30T01:13:26"/>
    <n v="370"/>
    <d v="1899-12-30T00:05:53"/>
    <n v="2.9738095238095239"/>
    <n v="3"/>
    <n v="3"/>
    <x v="2"/>
    <n v="0.25"/>
    <n v="0.5"/>
    <n v="0.25"/>
    <n v="0.24666666666666667"/>
    <n v="0"/>
    <n v="0"/>
    <n v="0"/>
    <n v="3.2401190476190478"/>
    <m/>
    <x v="2"/>
  </r>
  <r>
    <s v="Sultan Dorin"/>
    <s v="M"/>
    <n v="3"/>
    <n v="10.23"/>
    <d v="1899-12-30T00:39:19"/>
    <d v="1899-12-30T00:39:44"/>
    <d v="1899-12-30T00:39:31"/>
    <n v="12"/>
    <d v="1899-12-30T00:03:52"/>
    <n v="2.4357142857142855"/>
    <n v="5"/>
    <n v="5"/>
    <x v="2"/>
    <n v="0.25"/>
    <n v="0.5"/>
    <n v="0.25"/>
    <n v="0"/>
    <n v="0"/>
    <n v="0.45000000000000007"/>
    <n v="0"/>
    <n v="4.808928571428571"/>
    <m/>
    <x v="14"/>
  </r>
  <r>
    <s v="Viorel Capatina"/>
    <s v="M"/>
    <n v="3"/>
    <n v="21.54"/>
    <d v="1899-12-30T02:45:27"/>
    <d v="1899-12-30T02:50:49"/>
    <d v="1899-12-30T02:48:08"/>
    <n v="1166"/>
    <d v="1899-12-30T00:07:48"/>
    <n v="5"/>
    <n v="0.5"/>
    <n v="5"/>
    <x v="1"/>
    <n v="0.25"/>
    <n v="0.25"/>
    <n v="0.5"/>
    <n v="0.77733333333333332"/>
    <n v="0"/>
    <n v="0"/>
    <n v="0"/>
    <n v="4.652333333333333"/>
    <m/>
    <x v="15"/>
  </r>
  <r>
    <s v="Bogdan Drânceanu"/>
    <s v="M"/>
    <n v="3"/>
    <n v="24.54"/>
    <d v="1899-12-30T02:01:50"/>
    <d v="1899-12-30T02:26:49"/>
    <d v="1899-12-30T02:14:20"/>
    <n v="179"/>
    <d v="1899-12-30T00:05:28"/>
    <n v="5"/>
    <n v="3.5"/>
    <n v="0.25"/>
    <x v="0"/>
    <n v="0.5"/>
    <n v="0.25"/>
    <n v="0.25"/>
    <n v="0"/>
    <n v="0.1"/>
    <n v="0"/>
    <n v="0"/>
    <n v="3.5375000000000001"/>
    <m/>
    <x v="2"/>
  </r>
  <r>
    <s v="Catalin Boboc"/>
    <s v="M"/>
    <n v="3"/>
    <n v="21.28"/>
    <d v="1899-12-30T01:36:19"/>
    <d v="1899-12-30T01:37:14"/>
    <d v="1899-12-30T01:36:46"/>
    <n v="33"/>
    <d v="1899-12-30T00:04:33"/>
    <n v="5"/>
    <n v="4.25"/>
    <n v="3.5"/>
    <x v="1"/>
    <n v="0.25"/>
    <n v="0.25"/>
    <n v="0.5"/>
    <n v="0"/>
    <n v="0"/>
    <n v="0"/>
    <n v="0"/>
    <n v="4.0625"/>
    <m/>
    <x v="14"/>
  </r>
  <r>
    <s v="Catalin Stanescu"/>
    <s v="M"/>
    <n v="3"/>
    <n v="13.02"/>
    <d v="1899-12-30T01:03:39"/>
    <d v="1899-12-30T01:03:39"/>
    <d v="1899-12-30T01:03:39"/>
    <n v="19"/>
    <d v="1899-12-30T00:04:53"/>
    <n v="3.0999999999999996"/>
    <n v="4"/>
    <n v="1.75"/>
    <x v="2"/>
    <n v="0.25"/>
    <n v="0.5"/>
    <n v="0.25"/>
    <n v="0"/>
    <n v="0"/>
    <n v="0"/>
    <n v="0"/>
    <n v="3.2124999999999999"/>
    <m/>
    <x v="2"/>
  </r>
  <r>
    <s v="Codreanu Manole"/>
    <s v="M"/>
    <n v="3"/>
    <n v="43"/>
    <d v="1899-12-30T02:36:36"/>
    <d v="1899-12-30T02:36:46"/>
    <d v="1899-12-30T02:36:41"/>
    <n v="55"/>
    <d v="1899-12-30T00:03:39"/>
    <n v="5"/>
    <n v="5"/>
    <n v="5"/>
    <x v="0"/>
    <n v="0.5"/>
    <n v="0.25"/>
    <n v="0.25"/>
    <n v="0"/>
    <n v="1.1000000000000001"/>
    <n v="2.25"/>
    <n v="0"/>
    <n v="8.35"/>
    <m/>
    <x v="17"/>
  </r>
  <r>
    <s v="Cristea Ionut"/>
    <s v="M"/>
    <n v="3"/>
    <n v="11.01"/>
    <d v="1899-12-30T00:50:28"/>
    <d v="1899-12-30T00:50:28"/>
    <d v="1899-12-30T00:50:28"/>
    <n v="19"/>
    <d v="1899-12-30T00:04:35"/>
    <n v="2.6214285714285714"/>
    <n v="4.25"/>
    <n v="1"/>
    <x v="1"/>
    <n v="0.25"/>
    <n v="0.25"/>
    <n v="0.5"/>
    <n v="0"/>
    <n v="0"/>
    <n v="0"/>
    <n v="0"/>
    <n v="2.217857142857143"/>
    <m/>
    <x v="2"/>
  </r>
  <r>
    <s v="Dan Spataru"/>
    <s v="M"/>
    <n v="3"/>
    <n v="42.43"/>
    <d v="1899-12-30T03:35:29"/>
    <d v="1899-12-30T03:33:31"/>
    <d v="1899-12-30T03:34:30"/>
    <n v="77"/>
    <d v="1899-12-30T00:05:03"/>
    <n v="5"/>
    <n v="3.75"/>
    <n v="5"/>
    <x v="1"/>
    <n v="0.25"/>
    <n v="0.25"/>
    <n v="0.5"/>
    <n v="0"/>
    <n v="1"/>
    <n v="0"/>
    <n v="0"/>
    <n v="5.6875"/>
    <m/>
    <x v="14"/>
  </r>
  <r>
    <s v="Daniel Mitrofan"/>
    <s v="M"/>
    <n v="3"/>
    <n v="21.12"/>
    <d v="1899-12-30T01:47:54"/>
    <d v="1899-12-30T01:48:19"/>
    <d v="1899-12-30T01:48:07"/>
    <n v="598"/>
    <d v="1899-12-30T00:05:07"/>
    <n v="5"/>
    <n v="3.75"/>
    <n v="1.5"/>
    <x v="1"/>
    <n v="0.25"/>
    <n v="0.25"/>
    <n v="0.5"/>
    <n v="0.39866666666666667"/>
    <n v="0"/>
    <n v="0"/>
    <n v="0"/>
    <n v="3.3361666666666667"/>
    <m/>
    <x v="18"/>
  </r>
  <r>
    <s v="Dolores Panait"/>
    <s v="F"/>
    <n v="3"/>
    <n v="5.0199999999999996"/>
    <d v="1899-12-30T00:28:51"/>
    <d v="1899-12-30T00:28:58"/>
    <d v="1899-12-30T00:28:54"/>
    <n v="13"/>
    <d v="1899-12-30T00:05:46"/>
    <n v="1.2549999999999999"/>
    <n v="3.75"/>
    <n v="2.5"/>
    <x v="1"/>
    <n v="0.25"/>
    <n v="0.25"/>
    <n v="0.5"/>
    <n v="0"/>
    <n v="0"/>
    <n v="0"/>
    <n v="0"/>
    <n v="2.5012499999999998"/>
    <m/>
    <x v="2"/>
  </r>
  <r>
    <s v="Eduard Scarlatescu"/>
    <s v="M"/>
    <n v="3"/>
    <n v="42.18"/>
    <d v="1899-12-30T02:57:20"/>
    <d v="1899-12-30T02:57:20"/>
    <d v="1899-12-30T02:57:20"/>
    <n v="69"/>
    <d v="1899-12-30T00:04:12"/>
    <n v="5"/>
    <n v="4.75"/>
    <n v="4.5"/>
    <x v="0"/>
    <n v="0.5"/>
    <n v="0.25"/>
    <n v="0.25"/>
    <n v="0"/>
    <n v="1"/>
    <n v="0"/>
    <n v="0"/>
    <n v="5.8125"/>
    <m/>
    <x v="14"/>
  </r>
  <r>
    <s v="Fimo Iri"/>
    <s v="F"/>
    <n v="3"/>
    <n v="2.54"/>
    <d v="1899-12-30T00:12:33"/>
    <d v="1899-12-30T00:12:33"/>
    <d v="1899-12-30T00:12:33"/>
    <n v="2"/>
    <d v="1899-12-30T00:04:56"/>
    <n v="0.63500000000000001"/>
    <n v="4.5"/>
    <n v="5"/>
    <x v="2"/>
    <n v="0.25"/>
    <n v="0.5"/>
    <n v="0.25"/>
    <n v="0"/>
    <n v="0"/>
    <n v="0"/>
    <n v="0"/>
    <n v="3.6587499999999999"/>
    <m/>
    <x v="2"/>
  </r>
  <r>
    <s v="Florin Gheorghita"/>
    <s v="M"/>
    <n v="3"/>
    <n v="5.01"/>
    <d v="1899-12-30T00:23:43"/>
    <d v="1899-12-30T00:23:44"/>
    <d v="1899-12-30T00:23:44"/>
    <n v="1"/>
    <d v="1899-12-30T00:04:44"/>
    <n v="1.1928571428571428"/>
    <n v="4.25"/>
    <n v="3.5"/>
    <x v="2"/>
    <n v="0.25"/>
    <n v="0.5"/>
    <n v="0.25"/>
    <n v="0"/>
    <n v="0"/>
    <n v="0"/>
    <n v="0.4"/>
    <n v="3.6982142857142857"/>
    <m/>
    <x v="2"/>
  </r>
  <r>
    <s v="Gavrila Lucian Nicolae  "/>
    <s v="M"/>
    <n v="3"/>
    <n v="35"/>
    <d v="1899-12-30T02:13:34"/>
    <d v="1899-12-30T02:17:24"/>
    <d v="1899-12-30T02:15:29"/>
    <n v="59"/>
    <d v="1899-12-30T00:03:52"/>
    <n v="5"/>
    <n v="5"/>
    <n v="2.5"/>
    <x v="0"/>
    <n v="0.5"/>
    <n v="0.25"/>
    <n v="0.25"/>
    <n v="0"/>
    <n v="0.7"/>
    <n v="0.45000000000000007"/>
    <n v="0"/>
    <n v="5.5250000000000004"/>
    <m/>
    <x v="14"/>
  </r>
  <r>
    <s v="Haiduc Marius"/>
    <s v="M"/>
    <n v="3"/>
    <n v="11.12"/>
    <d v="1899-12-30T00:56:59"/>
    <d v="1899-12-30T00:57:06"/>
    <d v="1899-12-30T00:57:03"/>
    <n v="432"/>
    <d v="1899-12-30T00:05:08"/>
    <n v="2.6476190476190475"/>
    <n v="3.75"/>
    <n v="4.5"/>
    <x v="2"/>
    <n v="0.25"/>
    <n v="0.5"/>
    <n v="0.25"/>
    <n v="0.28799999999999998"/>
    <n v="0"/>
    <n v="0"/>
    <n v="0"/>
    <n v="3.9499047619047616"/>
    <m/>
    <x v="19"/>
  </r>
  <r>
    <s v="Ioana Maria"/>
    <s v="F"/>
    <n v="3"/>
    <n v="21.11"/>
    <d v="1899-12-30T01:42:07"/>
    <d v="1899-12-30T01:42:07"/>
    <d v="1899-12-30T01:42:07"/>
    <n v="43"/>
    <d v="1899-12-30T00:04:50"/>
    <n v="5"/>
    <n v="4.5"/>
    <n v="5"/>
    <x v="1"/>
    <n v="0.25"/>
    <n v="0.25"/>
    <n v="0.5"/>
    <n v="0"/>
    <n v="0"/>
    <n v="0"/>
    <n v="0"/>
    <n v="4.875"/>
    <m/>
    <x v="14"/>
  </r>
  <r>
    <s v="Ion Lucian"/>
    <s v="M"/>
    <n v="3"/>
    <n v="20.76"/>
    <d v="1899-12-30T01:45:47"/>
    <d v="1899-12-30T01:45:47"/>
    <d v="1899-12-30T01:45:47"/>
    <n v="7"/>
    <d v="1899-12-30T00:05:06"/>
    <n v="4.9428571428571431"/>
    <n v="3.75"/>
    <n v="3.25"/>
    <x v="1"/>
    <n v="0.25"/>
    <n v="0.25"/>
    <n v="0.5"/>
    <n v="0"/>
    <n v="0"/>
    <n v="0"/>
    <n v="0"/>
    <n v="3.7982142857142858"/>
    <m/>
    <x v="2"/>
  </r>
  <r>
    <s v="Laura Andries"/>
    <s v="F"/>
    <n v="3"/>
    <n v="42.42"/>
    <d v="1899-12-30T04:44:28"/>
    <d v="1899-12-30T04:45:14"/>
    <d v="1899-12-30T04:44:51"/>
    <n v="79"/>
    <d v="1899-12-30T00:06:43"/>
    <n v="5"/>
    <n v="2.5"/>
    <n v="4"/>
    <x v="0"/>
    <n v="0.5"/>
    <n v="0.25"/>
    <n v="0.25"/>
    <n v="0"/>
    <n v="1"/>
    <n v="0"/>
    <n v="0"/>
    <n v="5.125"/>
    <m/>
    <x v="14"/>
  </r>
  <r>
    <s v="Mirea Gabriel Umberto"/>
    <s v="M"/>
    <n v="3"/>
    <n v="21.14"/>
    <d v="1899-12-30T01:38:57"/>
    <d v="1899-12-30T01:39:09"/>
    <d v="1899-12-30T01:39:03"/>
    <n v="39"/>
    <d v="1899-12-30T00:04:41"/>
    <n v="5"/>
    <n v="4.25"/>
    <n v="4"/>
    <x v="0"/>
    <n v="0.5"/>
    <n v="0.25"/>
    <n v="0.25"/>
    <n v="0"/>
    <n v="0"/>
    <n v="0"/>
    <n v="0"/>
    <n v="4.5625"/>
    <m/>
    <x v="14"/>
  </r>
  <r>
    <s v="Nicolae Marian"/>
    <s v="M"/>
    <n v="3"/>
    <n v="21.01"/>
    <d v="1899-12-30T02:00:33"/>
    <d v="1899-12-30T02:00:33"/>
    <d v="1899-12-30T02:00:33"/>
    <n v="421"/>
    <d v="1899-12-30T00:05:44"/>
    <n v="5"/>
    <n v="3.25"/>
    <n v="5"/>
    <x v="0"/>
    <n v="0.5"/>
    <n v="0.25"/>
    <n v="0.25"/>
    <n v="0.28066666666666668"/>
    <n v="0"/>
    <n v="0"/>
    <n v="0"/>
    <n v="4.8431666666666668"/>
    <m/>
    <x v="2"/>
  </r>
  <r>
    <s v="Sorin Pirvu"/>
    <s v="M"/>
    <n v="3"/>
    <n v="21.11"/>
    <d v="1899-12-30T01:45:03"/>
    <d v="1899-12-30T01:45:25"/>
    <d v="1899-12-30T01:45:14"/>
    <n v="44"/>
    <d v="1899-12-30T00:04:59"/>
    <n v="5"/>
    <n v="4"/>
    <n v="5"/>
    <x v="0"/>
    <n v="0.5"/>
    <n v="0.25"/>
    <n v="0.25"/>
    <n v="0"/>
    <n v="0"/>
    <n v="0"/>
    <n v="0"/>
    <n v="4.75"/>
    <m/>
    <x v="14"/>
  </r>
  <r>
    <s v="Stainfeld Galia"/>
    <s v="F"/>
    <n v="3"/>
    <n v="30.01"/>
    <d v="1899-12-30T04:47:33"/>
    <d v="1899-12-30T05:38:35"/>
    <d v="1899-12-30T05:13:04"/>
    <n v="1300"/>
    <d v="1899-12-30T00:10:26"/>
    <n v="5"/>
    <n v="0"/>
    <n v="3"/>
    <x v="0"/>
    <n v="0.5"/>
    <n v="0.25"/>
    <n v="0.25"/>
    <n v="0.8666666666666667"/>
    <n v="0.4"/>
    <n v="0"/>
    <n v="0"/>
    <n v="4.5166666666666675"/>
    <m/>
    <x v="2"/>
  </r>
  <r>
    <s v="Adela Dumitrescu Baltoi "/>
    <s v="F"/>
    <n v="4"/>
    <n v="21.27"/>
    <d v="1899-12-30T02:17:18"/>
    <d v="1899-12-30T02:17:49"/>
    <d v="1899-12-30T02:17:34"/>
    <n v="1199"/>
    <d v="1899-12-30T00:06:28"/>
    <n v="5"/>
    <n v="3"/>
    <n v="2"/>
    <x v="0"/>
    <n v="0.5"/>
    <n v="0.25"/>
    <n v="0.25"/>
    <n v="0.79933333333333334"/>
    <n v="0"/>
    <n v="0"/>
    <n v="0"/>
    <n v="4.5493333333333332"/>
    <m/>
    <x v="20"/>
  </r>
  <r>
    <s v="Andrei Andrada"/>
    <s v="F"/>
    <n v="4"/>
    <n v="11.71"/>
    <d v="1899-12-30T01:41:46"/>
    <d v="1899-12-30T01:51:15"/>
    <d v="1899-12-30T01:46:30"/>
    <n v="791"/>
    <d v="1899-12-30T00:09:06"/>
    <n v="2.9275000000000002"/>
    <n v="0"/>
    <n v="5"/>
    <x v="1"/>
    <n v="0.25"/>
    <n v="0.25"/>
    <n v="0.5"/>
    <n v="0.52733333333333332"/>
    <n v="0"/>
    <n v="0"/>
    <n v="0"/>
    <n v="3.7592083333333335"/>
    <m/>
    <x v="20"/>
  </r>
  <r>
    <s v="Cristian Vacaru"/>
    <s v="M"/>
    <n v="4"/>
    <n v="21.31"/>
    <d v="1899-12-30T01:26:58"/>
    <d v="1899-12-30T01:26:58"/>
    <d v="1899-12-30T01:26:58"/>
    <n v="29"/>
    <d v="1899-12-30T00:04:05"/>
    <n v="5"/>
    <n v="4.75"/>
    <n v="0.5"/>
    <x v="2"/>
    <n v="0.25"/>
    <n v="0.5"/>
    <n v="0.25"/>
    <n v="0"/>
    <n v="0"/>
    <n v="0"/>
    <n v="0"/>
    <n v="3.75"/>
    <m/>
    <x v="2"/>
  </r>
  <r>
    <s v="Cristiana Radu"/>
    <s v="F"/>
    <n v="4"/>
    <n v="11.89"/>
    <d v="1899-12-30T02:08:25"/>
    <d v="1899-12-30T02:30:22"/>
    <d v="1899-12-30T02:19:23"/>
    <n v="716"/>
    <d v="1899-12-30T00:11:43"/>
    <n v="2.9725000000000001"/>
    <n v="0"/>
    <n v="1.5"/>
    <x v="2"/>
    <n v="0.25"/>
    <n v="0.5"/>
    <n v="0.25"/>
    <n v="0"/>
    <n v="0"/>
    <n v="0"/>
    <n v="0"/>
    <n v="1.118125"/>
    <m/>
    <x v="20"/>
  </r>
  <r>
    <s v="Danciu Alin Stelian"/>
    <s v="M"/>
    <n v="4"/>
    <n v="18.010000000000002"/>
    <d v="1899-12-30T01:13:10"/>
    <d v="1899-12-30T01:13:25"/>
    <d v="1899-12-30T01:13:18"/>
    <n v="26"/>
    <d v="1899-12-30T00:04:04"/>
    <n v="4.288095238095238"/>
    <n v="4.75"/>
    <n v="3"/>
    <x v="1"/>
    <n v="0.25"/>
    <n v="0.25"/>
    <n v="0.5"/>
    <n v="0"/>
    <n v="0"/>
    <n v="0"/>
    <n v="0"/>
    <n v="3.7595238095238095"/>
    <m/>
    <x v="2"/>
  </r>
  <r>
    <s v="Daniel Ndc"/>
    <s v="M"/>
    <n v="4"/>
    <n v="6.01"/>
    <d v="1899-12-30T00:28:18"/>
    <d v="1899-12-30T00:28:18"/>
    <d v="1899-12-30T00:28:18"/>
    <n v="13"/>
    <d v="1899-12-30T00:04:43"/>
    <n v="1.4309523809523808"/>
    <n v="4.25"/>
    <n v="2"/>
    <x v="2"/>
    <n v="0.25"/>
    <n v="0.5"/>
    <n v="0.25"/>
    <n v="0"/>
    <n v="0"/>
    <n v="0"/>
    <n v="0"/>
    <n v="2.9827380952380951"/>
    <m/>
    <x v="2"/>
  </r>
  <r>
    <s v="Ion Prereva"/>
    <s v="M"/>
    <n v="4"/>
    <n v="5.01"/>
    <d v="1899-12-30T00:19:05"/>
    <d v="1899-12-30T00:19:05"/>
    <d v="1899-12-30T00:19:05"/>
    <n v="69"/>
    <d v="1899-12-30T00:03:49"/>
    <n v="1.1928571428571428"/>
    <n v="5"/>
    <n v="2"/>
    <x v="2"/>
    <n v="0.25"/>
    <n v="0.5"/>
    <n v="0.25"/>
    <n v="0"/>
    <n v="0"/>
    <n v="0.89999999999999991"/>
    <n v="0"/>
    <n v="4.1982142857142861"/>
    <m/>
    <x v="2"/>
  </r>
  <r>
    <s v="Ionut Petcu"/>
    <s v="M"/>
    <n v="4"/>
    <n v="21.1"/>
    <d v="1899-12-30T02:53:12"/>
    <d v="1899-12-30T02:56:19"/>
    <d v="1899-12-30T02:54:45"/>
    <n v="1225"/>
    <d v="1899-12-30T00:08:17"/>
    <n v="5"/>
    <n v="0"/>
    <n v="2.5"/>
    <x v="0"/>
    <n v="0.5"/>
    <n v="0.25"/>
    <n v="0.25"/>
    <n v="0.81666666666666665"/>
    <n v="0"/>
    <n v="0"/>
    <n v="0"/>
    <n v="3.9416666666666664"/>
    <m/>
    <x v="2"/>
  </r>
  <r>
    <s v="Liviu Bucurescu"/>
    <s v="M"/>
    <n v="4"/>
    <n v="11.12"/>
    <d v="1899-12-30T01:02:28"/>
    <d v="1899-12-30T01:02:57"/>
    <d v="1899-12-30T01:02:43"/>
    <n v="47"/>
    <d v="1899-12-30T00:05:38"/>
    <n v="2.6476190476190475"/>
    <n v="3.25"/>
    <n v="3"/>
    <x v="1"/>
    <n v="0.25"/>
    <n v="0.25"/>
    <n v="0.5"/>
    <n v="0"/>
    <n v="0"/>
    <n v="0"/>
    <n v="0.7"/>
    <n v="3.6744047619047615"/>
    <m/>
    <x v="2"/>
  </r>
  <r>
    <s v="Marica Cristina"/>
    <s v="F"/>
    <n v="4"/>
    <n v="11.76"/>
    <d v="1899-12-30T01:35:19"/>
    <d v="1899-12-30T01:35:45"/>
    <d v="1899-12-30T01:35:32"/>
    <n v="758"/>
    <d v="1899-12-30T00:08:07"/>
    <n v="2.94"/>
    <n v="0.5"/>
    <n v="1"/>
    <x v="2"/>
    <n v="0.25"/>
    <n v="0.5"/>
    <n v="0.25"/>
    <n v="0.5053333333333333"/>
    <n v="0"/>
    <n v="0"/>
    <n v="0"/>
    <n v="1.7403333333333331"/>
    <m/>
    <x v="20"/>
  </r>
  <r>
    <s v="Marius Chelu"/>
    <s v="M"/>
    <n v="4"/>
    <n v="15.05"/>
    <d v="1899-12-30T01:32:55"/>
    <d v="1899-12-30T01:35:40"/>
    <d v="1899-12-30T01:34:17"/>
    <n v="29"/>
    <d v="1899-12-30T00:06:16"/>
    <n v="3.5833333333333335"/>
    <n v="2.5"/>
    <n v="2.5"/>
    <x v="0"/>
    <n v="0.5"/>
    <n v="0.25"/>
    <n v="0.25"/>
    <n v="0"/>
    <n v="0"/>
    <n v="0"/>
    <n v="0"/>
    <n v="3.041666666666667"/>
    <m/>
    <x v="2"/>
  </r>
  <r>
    <s v="Serban Andrei Catalin"/>
    <s v="M"/>
    <n v="4"/>
    <n v="6.31"/>
    <d v="1899-12-30T00:40:15"/>
    <d v="1899-12-30T00:40:15"/>
    <d v="1899-12-30T00:40:15"/>
    <n v="6"/>
    <d v="1899-12-30T00:06:23"/>
    <n v="1.5023809523809522"/>
    <n v="2"/>
    <n v="3"/>
    <x v="1"/>
    <n v="0.25"/>
    <n v="0.25"/>
    <n v="0.5"/>
    <n v="0"/>
    <n v="0"/>
    <n v="0"/>
    <n v="0"/>
    <n v="2.3755952380952383"/>
    <m/>
    <x v="2"/>
  </r>
  <r>
    <s v="Sergiu Robu"/>
    <s v="M"/>
    <n v="4"/>
    <n v="12.01"/>
    <d v="1899-12-30T00:57:04"/>
    <d v="1899-12-30T00:58:06"/>
    <d v="1899-12-30T00:57:35"/>
    <n v="31"/>
    <d v="1899-12-30T00:04:48"/>
    <n v="2.8595238095238091"/>
    <n v="4"/>
    <n v="1"/>
    <x v="2"/>
    <n v="0.25"/>
    <n v="0.5"/>
    <n v="0.25"/>
    <n v="0"/>
    <n v="0"/>
    <n v="0"/>
    <n v="0"/>
    <n v="2.9648809523809523"/>
    <m/>
    <x v="2"/>
  </r>
  <r>
    <s v="Siriteanu Bogdan"/>
    <s v="M"/>
    <n v="4"/>
    <n v="22.39"/>
    <d v="1899-12-30T02:03:31"/>
    <d v="1899-12-30T02:04:12"/>
    <d v="1899-12-30T02:03:51"/>
    <n v="633"/>
    <d v="1899-12-30T00:05:32"/>
    <n v="5"/>
    <n v="3.25"/>
    <n v="2.5"/>
    <x v="2"/>
    <n v="0.25"/>
    <n v="0.5"/>
    <n v="0.25"/>
    <n v="0.42199999999999999"/>
    <n v="0"/>
    <n v="0"/>
    <n v="0"/>
    <n v="3.9220000000000002"/>
    <m/>
    <x v="21"/>
  </r>
  <r>
    <s v="Vasi Minzatu"/>
    <s v="M"/>
    <n v="4"/>
    <n v="24.28"/>
    <d v="1899-12-30T02:19:10"/>
    <d v="1899-12-30T02:18:06"/>
    <d v="1899-12-30T02:18:38"/>
    <n v="1098"/>
    <d v="1899-12-30T00:05:43"/>
    <n v="5"/>
    <n v="3.25"/>
    <n v="5"/>
    <x v="0"/>
    <n v="0.5"/>
    <n v="0.25"/>
    <n v="0.25"/>
    <n v="0.73199999999999998"/>
    <n v="0.1"/>
    <n v="0"/>
    <n v="0"/>
    <n v="5.3944999999999999"/>
    <m/>
    <x v="22"/>
  </r>
  <r>
    <s v="Adrian Budaca"/>
    <s v="M"/>
    <n v="4"/>
    <n v="28.17"/>
    <d v="1899-12-30T03:55:12"/>
    <d v="1899-12-30T05:36:20"/>
    <d v="1899-12-30T04:45:46"/>
    <n v="2414"/>
    <d v="1899-12-30T00:10:09"/>
    <n v="5"/>
    <n v="0"/>
    <n v="5"/>
    <x v="1"/>
    <n v="0.25"/>
    <n v="0.25"/>
    <n v="0.5"/>
    <n v="1.6093333333333333"/>
    <n v="0.3"/>
    <n v="0"/>
    <n v="0"/>
    <n v="5.6593333333333335"/>
    <m/>
    <x v="2"/>
  </r>
  <r>
    <s v="Adrian Butnariu"/>
    <s v="M"/>
    <n v="4"/>
    <n v="11.51"/>
    <d v="1899-12-30T01:26:44"/>
    <d v="1899-12-30T01:31:08"/>
    <d v="1899-12-30T01:28:56"/>
    <n v="228"/>
    <d v="1899-12-30T00:07:44"/>
    <n v="2.7404761904761905"/>
    <n v="0.5"/>
    <n v="3"/>
    <x v="1"/>
    <n v="0.25"/>
    <n v="0.25"/>
    <n v="0.5"/>
    <n v="0"/>
    <n v="0"/>
    <n v="0"/>
    <n v="0"/>
    <n v="2.3101190476190476"/>
    <m/>
    <x v="2"/>
  </r>
  <r>
    <s v="Adrian Gheorghe"/>
    <s v="M"/>
    <n v="4"/>
    <n v="19.940000000000001"/>
    <d v="1899-12-30T02:08:19"/>
    <d v="1899-12-30T02:09:15"/>
    <d v="1899-12-30T02:08:47"/>
    <n v="90"/>
    <d v="1899-12-30T00:06:28"/>
    <n v="4.7476190476190476"/>
    <n v="2"/>
    <n v="5"/>
    <x v="1"/>
    <n v="0.25"/>
    <n v="0.25"/>
    <n v="0.5"/>
    <n v="0"/>
    <n v="0"/>
    <n v="0"/>
    <n v="0.4"/>
    <n v="4.586904761904762"/>
    <m/>
    <x v="23"/>
  </r>
  <r>
    <s v="Alexandru Paduraru"/>
    <s v="M"/>
    <n v="4"/>
    <n v="21.17"/>
    <d v="1899-12-30T02:08:00"/>
    <d v="1899-12-30T02:08:07"/>
    <d v="1899-12-30T02:08:04"/>
    <n v="40"/>
    <d v="1899-12-30T00:06:03"/>
    <n v="5"/>
    <n v="2.5"/>
    <n v="4.5"/>
    <x v="0"/>
    <n v="0.5"/>
    <n v="0.25"/>
    <n v="0.25"/>
    <n v="0"/>
    <n v="0"/>
    <n v="0"/>
    <n v="0"/>
    <n v="4.25"/>
    <m/>
    <x v="2"/>
  </r>
  <r>
    <s v="Andrei Savu"/>
    <s v="M"/>
    <n v="4"/>
    <n v="23.98"/>
    <d v="1899-12-30T02:21:12"/>
    <d v="1899-12-30T02:21:30"/>
    <d v="1899-12-30T02:21:21"/>
    <n v="1096"/>
    <d v="1899-12-30T00:05:54"/>
    <n v="5"/>
    <n v="3"/>
    <n v="5"/>
    <x v="1"/>
    <n v="0.25"/>
    <n v="0.25"/>
    <n v="0.5"/>
    <n v="0.73066666666666669"/>
    <n v="0.1"/>
    <n v="0"/>
    <n v="0"/>
    <n v="5.3306666666666667"/>
    <m/>
    <x v="2"/>
  </r>
  <r>
    <s v="Badic Ionut"/>
    <s v="M"/>
    <n v="4"/>
    <n v="30"/>
    <d v="1899-12-30T04:38:29"/>
    <d v="1899-12-30T04:45:50"/>
    <d v="1899-12-30T04:42:09"/>
    <n v="1928"/>
    <d v="1899-12-30T00:09:24"/>
    <n v="5"/>
    <n v="0"/>
    <n v="4"/>
    <x v="2"/>
    <n v="0.25"/>
    <n v="0.5"/>
    <n v="0.25"/>
    <n v="1.2853333333333334"/>
    <n v="0.4"/>
    <n v="0"/>
    <n v="0"/>
    <n v="3.9353333333333333"/>
    <m/>
    <x v="20"/>
  </r>
  <r>
    <s v="Bogdan Bogdan"/>
    <s v="M"/>
    <n v="4"/>
    <n v="0"/>
    <d v="1899-12-30T00:00:00"/>
    <d v="1899-12-30T00:00:00"/>
    <d v="1899-12-30T00:00:00"/>
    <n v="0"/>
    <e v="#DIV/0!"/>
    <n v="0"/>
    <n v="0"/>
    <n v="0"/>
    <x v="3"/>
    <n v="0.25"/>
    <n v="0.25"/>
    <n v="0.25"/>
    <n v="0"/>
    <n v="0"/>
    <n v="0"/>
    <n v="0"/>
    <n v="0.5"/>
    <m/>
    <x v="2"/>
  </r>
  <r>
    <s v="Codrin Constantin"/>
    <s v="M"/>
    <n v="4"/>
    <n v="57.9"/>
    <d v="1899-12-30T12:23:35"/>
    <d v="1899-12-30T12:22:59"/>
    <d v="1899-12-30T12:23:17"/>
    <n v="2113"/>
    <d v="1899-12-30T00:12:50"/>
    <n v="5"/>
    <n v="0"/>
    <n v="3"/>
    <x v="0"/>
    <n v="0.5"/>
    <n v="0.25"/>
    <n v="0.25"/>
    <n v="1.4086666666666667"/>
    <n v="1.8"/>
    <n v="0"/>
    <n v="0.4"/>
    <n v="6.8586666666666671"/>
    <m/>
    <x v="22"/>
  </r>
  <r>
    <s v="Corneliu Andresoi"/>
    <s v="M"/>
    <n v="4"/>
    <n v="19.899999999999999"/>
    <d v="1899-12-30T01:37:37"/>
    <d v="1899-12-30T01:37:37"/>
    <d v="1899-12-30T01:37:37"/>
    <n v="92"/>
    <d v="1899-12-30T00:04:54"/>
    <n v="4.7380952380952372"/>
    <n v="4"/>
    <n v="5"/>
    <x v="2"/>
    <n v="0.25"/>
    <n v="0.5"/>
    <n v="0.25"/>
    <n v="0"/>
    <n v="0"/>
    <n v="0"/>
    <n v="0"/>
    <n v="4.4345238095238093"/>
    <m/>
    <x v="23"/>
  </r>
  <r>
    <s v="Florin Chirilus"/>
    <s v="M"/>
    <n v="4"/>
    <n v="21.26"/>
    <d v="1899-12-30T02:56:37"/>
    <d v="1899-12-30T02:59:35"/>
    <d v="1899-12-30T02:58:06"/>
    <n v="1173"/>
    <d v="1899-12-30T00:08:23"/>
    <n v="5"/>
    <n v="0"/>
    <n v="3"/>
    <x v="2"/>
    <n v="0.25"/>
    <n v="0.5"/>
    <n v="0.25"/>
    <n v="0.78200000000000003"/>
    <n v="0"/>
    <n v="0"/>
    <n v="0"/>
    <n v="2.782"/>
    <m/>
    <x v="20"/>
  </r>
  <r>
    <s v="Horia Haizea"/>
    <s v="M"/>
    <n v="4"/>
    <n v="10.53"/>
    <d v="1899-12-30T00:54:01"/>
    <d v="1899-12-30T00:54:01"/>
    <d v="1899-12-30T00:54:01"/>
    <n v="84"/>
    <d v="1899-12-30T00:05:08"/>
    <n v="2.5071428571428567"/>
    <n v="3.75"/>
    <n v="1"/>
    <x v="2"/>
    <n v="0.25"/>
    <n v="0.5"/>
    <n v="0.25"/>
    <n v="0"/>
    <n v="0"/>
    <n v="0"/>
    <n v="0"/>
    <n v="2.7517857142857141"/>
    <m/>
    <x v="2"/>
  </r>
  <r>
    <s v="Ifrim Gheorghe"/>
    <s v="M"/>
    <n v="4"/>
    <n v="3.55"/>
    <d v="1899-12-30T00:15:13"/>
    <d v="1899-12-30T00:15:13"/>
    <d v="1899-12-30T00:15:13"/>
    <n v="5"/>
    <d v="1899-12-30T00:04:17"/>
    <n v="0.84523809523809512"/>
    <n v="4.5"/>
    <n v="2.75"/>
    <x v="2"/>
    <n v="0.25"/>
    <n v="0.5"/>
    <n v="0.25"/>
    <n v="0"/>
    <n v="0"/>
    <n v="0"/>
    <n v="0"/>
    <n v="3.1488095238095237"/>
    <m/>
    <x v="2"/>
  </r>
  <r>
    <s v="Ionut Bogdan Bledea"/>
    <s v="M"/>
    <n v="4"/>
    <n v="21.12"/>
    <d v="1899-12-30T02:20:28"/>
    <d v="1899-12-30T02:20:38"/>
    <d v="1899-12-30T02:20:33"/>
    <n v="1167"/>
    <d v="1899-12-30T00:06:39"/>
    <n v="5"/>
    <n v="1.5"/>
    <n v="5"/>
    <x v="0"/>
    <n v="0.5"/>
    <n v="0.25"/>
    <n v="0.25"/>
    <n v="0.77800000000000002"/>
    <n v="0"/>
    <n v="0"/>
    <n v="0"/>
    <n v="4.9030000000000005"/>
    <m/>
    <x v="20"/>
  </r>
  <r>
    <s v="Jelenschi Liviu"/>
    <s v="M"/>
    <n v="4"/>
    <n v="20.71"/>
    <d v="1899-12-30T02:20:59"/>
    <d v="1899-12-30T02:22:06"/>
    <d v="1899-12-30T02:21:33"/>
    <n v="1184"/>
    <d v="1899-12-30T00:06:50"/>
    <n v="4.9309523809523812"/>
    <n v="1"/>
    <n v="3"/>
    <x v="0"/>
    <n v="0.5"/>
    <n v="0.25"/>
    <n v="0.25"/>
    <n v="0.78933333333333333"/>
    <n v="0"/>
    <n v="0"/>
    <n v="0"/>
    <n v="4.2548095238095236"/>
    <m/>
    <x v="20"/>
  </r>
  <r>
    <s v="Robert Herman"/>
    <s v="M"/>
    <n v="4"/>
    <n v="13.17"/>
    <d v="1899-12-30T00:59:55"/>
    <d v="1899-12-30T01:00:02"/>
    <d v="1899-12-30T00:59:59"/>
    <n v="20"/>
    <d v="1899-12-30T00:04:33"/>
    <n v="3.1357142857142857"/>
    <n v="4.25"/>
    <n v="3.75"/>
    <x v="1"/>
    <n v="0.25"/>
    <n v="0.25"/>
    <n v="0.5"/>
    <n v="0"/>
    <n v="0"/>
    <n v="0"/>
    <n v="0"/>
    <n v="3.7214285714285715"/>
    <m/>
    <x v="2"/>
  </r>
  <r>
    <s v="Sorin Popa"/>
    <s v="M"/>
    <n v="4"/>
    <n v="29.57"/>
    <d v="1899-12-30T03:45:45"/>
    <d v="1899-12-30T03:47:59"/>
    <d v="1899-12-30T03:46:52"/>
    <n v="1978"/>
    <d v="1899-12-30T00:07:40"/>
    <n v="5"/>
    <n v="0.5"/>
    <n v="5"/>
    <x v="2"/>
    <n v="0.25"/>
    <n v="0.5"/>
    <n v="0.25"/>
    <n v="1.3186666666666667"/>
    <n v="0.4"/>
    <n v="0"/>
    <n v="0"/>
    <n v="4.4686666666666675"/>
    <m/>
    <x v="20"/>
  </r>
  <r>
    <s v="Sultan Dorin"/>
    <s v="M"/>
    <n v="4"/>
    <n v="25.14"/>
    <d v="1899-12-30T01:57:00"/>
    <d v="1899-12-30T01:57:11"/>
    <d v="1899-12-30T01:57:06"/>
    <n v="54"/>
    <d v="1899-12-30T00:04:39"/>
    <n v="5"/>
    <n v="4.25"/>
    <n v="5"/>
    <x v="2"/>
    <n v="0.25"/>
    <n v="0.5"/>
    <n v="0.25"/>
    <n v="0"/>
    <n v="0.2"/>
    <n v="0"/>
    <n v="0"/>
    <n v="4.8250000000000002"/>
    <m/>
    <x v="2"/>
  </r>
  <r>
    <s v="Viorel Capatina"/>
    <s v="M"/>
    <n v="4"/>
    <n v="33.020000000000003"/>
    <d v="1899-12-30T02:59:30"/>
    <d v="1899-12-30T03:00:26"/>
    <d v="1899-12-30T02:59:58"/>
    <n v="198"/>
    <d v="1899-12-30T00:05:27"/>
    <n v="5"/>
    <n v="3.5"/>
    <n v="5"/>
    <x v="0"/>
    <n v="0.5"/>
    <n v="0.25"/>
    <n v="0.25"/>
    <n v="0"/>
    <n v="0.6"/>
    <n v="0"/>
    <n v="0"/>
    <n v="5.2249999999999996"/>
    <m/>
    <x v="2"/>
  </r>
  <r>
    <s v="Bogdan Drânceanu"/>
    <s v="M"/>
    <n v="4"/>
    <n v="30.05"/>
    <d v="1899-12-30T02:32:33"/>
    <d v="1899-12-30T02:59:42"/>
    <d v="1899-12-30T02:46:07"/>
    <n v="260"/>
    <d v="1899-12-30T00:05:32"/>
    <n v="5"/>
    <n v="3.25"/>
    <n v="0.5"/>
    <x v="0"/>
    <n v="0.5"/>
    <n v="0.25"/>
    <n v="0.25"/>
    <n v="0.17333333333333334"/>
    <n v="0.4"/>
    <n v="0"/>
    <n v="0"/>
    <n v="4.0108333333333333"/>
    <m/>
    <x v="2"/>
  </r>
  <r>
    <s v="Catalin Boboc"/>
    <s v="M"/>
    <n v="4"/>
    <n v="6.01"/>
    <d v="1899-12-30T00:35:20"/>
    <d v="1899-12-30T00:35:24"/>
    <d v="1899-12-30T00:35:22"/>
    <n v="0"/>
    <d v="1899-12-30T00:05:53"/>
    <n v="1.4309523809523808"/>
    <n v="3"/>
    <n v="0"/>
    <x v="2"/>
    <n v="0.25"/>
    <n v="0.5"/>
    <n v="0.25"/>
    <n v="0"/>
    <n v="0"/>
    <n v="0"/>
    <n v="0"/>
    <n v="1.8577380952380951"/>
    <m/>
    <x v="2"/>
  </r>
  <r>
    <s v="Catalin Stanescu"/>
    <s v="M"/>
    <n v="4"/>
    <n v="11.64"/>
    <d v="1899-12-30T01:27:33"/>
    <d v="1899-12-30T01:27:55"/>
    <d v="1899-12-30T01:27:44"/>
    <n v="768"/>
    <d v="1899-12-30T00:07:32"/>
    <n v="2.7714285714285714"/>
    <n v="0.5"/>
    <n v="5"/>
    <x v="1"/>
    <n v="0.25"/>
    <n v="0.25"/>
    <n v="0.5"/>
    <n v="0.51200000000000001"/>
    <n v="0"/>
    <n v="0"/>
    <n v="0"/>
    <n v="3.8298571428571431"/>
    <m/>
    <x v="20"/>
  </r>
  <r>
    <s v="Codreanu Manole"/>
    <s v="M"/>
    <n v="4"/>
    <n v="4"/>
    <d v="1899-12-30T00:12:38"/>
    <d v="1899-12-30T00:12:38"/>
    <d v="1899-12-30T00:12:38"/>
    <n v="9"/>
    <d v="1899-12-30T00:03:10"/>
    <n v="0.95238095238095233"/>
    <n v="5"/>
    <n v="5"/>
    <x v="2"/>
    <n v="0.25"/>
    <n v="0.5"/>
    <n v="0.25"/>
    <n v="0"/>
    <n v="0"/>
    <n v="9.8999999999999986"/>
    <n v="0"/>
    <n v="13.888095238095236"/>
    <m/>
    <x v="2"/>
  </r>
  <r>
    <s v="Cristea Ionut"/>
    <s v="M"/>
    <n v="4"/>
    <n v="19.93"/>
    <d v="1899-12-30T01:21:41"/>
    <d v="1899-12-30T01:21:57"/>
    <d v="1899-12-30T01:21:49"/>
    <n v="100"/>
    <d v="1899-12-30T00:04:06"/>
    <n v="4.7452380952380953"/>
    <n v="4.75"/>
    <n v="1"/>
    <x v="0"/>
    <n v="0.5"/>
    <n v="0.25"/>
    <n v="0.25"/>
    <n v="0"/>
    <n v="0"/>
    <n v="0"/>
    <n v="0"/>
    <n v="3.8101190476190476"/>
    <m/>
    <x v="23"/>
  </r>
  <r>
    <s v="Dan Spataru"/>
    <s v="M"/>
    <n v="4"/>
    <n v="10.02"/>
    <d v="1899-12-30T00:41:19"/>
    <d v="1899-12-30T00:41:27"/>
    <d v="1899-12-30T00:41:23"/>
    <n v="6"/>
    <d v="1899-12-30T00:04:08"/>
    <n v="2.3857142857142857"/>
    <n v="4.75"/>
    <n v="2.5"/>
    <x v="2"/>
    <n v="0.25"/>
    <n v="0.5"/>
    <n v="0.25"/>
    <n v="0"/>
    <n v="0"/>
    <n v="0"/>
    <n v="0"/>
    <n v="3.5964285714285715"/>
    <m/>
    <x v="2"/>
  </r>
  <r>
    <s v="Daniel Mitrofan"/>
    <s v="M"/>
    <n v="4"/>
    <n v="13.02"/>
    <d v="1899-12-30T00:57:05"/>
    <d v="1899-12-30T00:57:10"/>
    <d v="1899-12-30T00:57:08"/>
    <n v="3"/>
    <d v="1899-12-30T00:04:23"/>
    <n v="3.0999999999999996"/>
    <n v="4.5"/>
    <n v="1"/>
    <x v="2"/>
    <n v="0.25"/>
    <n v="0.5"/>
    <n v="0.25"/>
    <n v="0"/>
    <n v="0"/>
    <n v="0"/>
    <n v="0"/>
    <n v="3.2749999999999999"/>
    <m/>
    <x v="2"/>
  </r>
  <r>
    <s v="Dolores Panait"/>
    <s v="F"/>
    <n v="4"/>
    <n v="5.0199999999999996"/>
    <d v="1899-12-30T00:32:36"/>
    <d v="1899-12-30T00:32:36"/>
    <d v="1899-12-30T00:32:36"/>
    <n v="22"/>
    <d v="1899-12-30T00:06:30"/>
    <n v="1.2549999999999999"/>
    <n v="3"/>
    <n v="1"/>
    <x v="2"/>
    <n v="0.25"/>
    <n v="0.5"/>
    <n v="0.25"/>
    <n v="0"/>
    <n v="0"/>
    <n v="0"/>
    <n v="0"/>
    <n v="2.0637499999999998"/>
    <m/>
    <x v="2"/>
  </r>
  <r>
    <s v="Eduard Scarlatescu"/>
    <s v="M"/>
    <n v="4"/>
    <n v="21.12"/>
    <d v="1899-12-30T01:40:04"/>
    <d v="1899-12-30T01:54:38"/>
    <d v="1899-12-30T01:47:21"/>
    <n v="37"/>
    <d v="1899-12-30T00:05:05"/>
    <n v="5"/>
    <n v="3.75"/>
    <n v="2.5"/>
    <x v="1"/>
    <n v="0.25"/>
    <n v="0.25"/>
    <n v="0.5"/>
    <n v="0"/>
    <n v="0"/>
    <n v="0"/>
    <n v="0"/>
    <n v="3.4375"/>
    <m/>
    <x v="2"/>
  </r>
  <r>
    <s v="Fimo Iri"/>
    <s v="F"/>
    <n v="4"/>
    <n v="5.36"/>
    <d v="1899-12-30T00:27:53"/>
    <d v="1899-12-30T00:27:58"/>
    <d v="1899-12-30T00:27:55"/>
    <n v="21"/>
    <d v="1899-12-30T00:05:13"/>
    <n v="1.34"/>
    <n v="4.25"/>
    <n v="5"/>
    <x v="2"/>
    <n v="0.25"/>
    <n v="0.5"/>
    <n v="0.25"/>
    <n v="0"/>
    <n v="0"/>
    <n v="0"/>
    <n v="0"/>
    <n v="3.71"/>
    <m/>
    <x v="23"/>
  </r>
  <r>
    <s v="Florin Gheorghita"/>
    <s v="M"/>
    <n v="4"/>
    <n v="9.9"/>
    <d v="1899-12-30T00:49:52"/>
    <d v="1899-12-30T00:50:09"/>
    <d v="1899-12-30T00:50:00"/>
    <n v="43"/>
    <d v="1899-12-30T00:05:03"/>
    <n v="2.3571428571428572"/>
    <n v="3.75"/>
    <n v="3.5"/>
    <x v="1"/>
    <n v="0.25"/>
    <n v="0.25"/>
    <n v="0.5"/>
    <n v="0"/>
    <n v="0"/>
    <n v="0"/>
    <n v="0.4"/>
    <n v="3.6767857142857143"/>
    <m/>
    <x v="2"/>
  </r>
  <r>
    <s v="Gavrila Lucian Nicolae  "/>
    <s v="M"/>
    <n v="4"/>
    <n v="3"/>
    <d v="1899-12-30T00:10:13"/>
    <d v="1899-12-30T00:10:13"/>
    <d v="1899-12-30T00:10:13"/>
    <n v="9"/>
    <d v="1899-12-30T00:03:24"/>
    <n v="0.7142857142857143"/>
    <n v="5"/>
    <n v="1"/>
    <x v="2"/>
    <n v="0.25"/>
    <n v="0.5"/>
    <n v="0.25"/>
    <n v="0"/>
    <n v="0"/>
    <n v="5.4"/>
    <n v="0"/>
    <n v="8.3285714285714292"/>
    <m/>
    <x v="2"/>
  </r>
  <r>
    <s v="Haiduc Marius"/>
    <s v="M"/>
    <n v="4"/>
    <n v="29.6"/>
    <d v="1899-12-30T03:43:50"/>
    <d v="1899-12-30T03:45:20"/>
    <d v="1899-12-30T03:44:35"/>
    <n v="1913"/>
    <d v="1899-12-30T00:07:35"/>
    <n v="5"/>
    <n v="0.5"/>
    <n v="4.5"/>
    <x v="0"/>
    <n v="0.5"/>
    <n v="0.25"/>
    <n v="0.25"/>
    <n v="1.2753333333333334"/>
    <n v="0.4"/>
    <n v="0"/>
    <n v="0"/>
    <n v="5.4253333333333336"/>
    <m/>
    <x v="20"/>
  </r>
  <r>
    <s v="Ioana Maria"/>
    <s v="F"/>
    <n v="4"/>
    <n v="21.12"/>
    <d v="1899-12-30T03:10:37"/>
    <d v="1899-12-30T03:21:50"/>
    <d v="1899-12-30T03:16:13"/>
    <n v="1183"/>
    <d v="1899-12-30T00:09:17"/>
    <n v="5"/>
    <n v="0"/>
    <n v="5"/>
    <x v="0"/>
    <n v="0.5"/>
    <n v="0.25"/>
    <n v="0.25"/>
    <n v="0.78866666666666663"/>
    <n v="0"/>
    <n v="0"/>
    <n v="0"/>
    <n v="4.5386666666666668"/>
    <m/>
    <x v="20"/>
  </r>
  <r>
    <s v="Ion Lucian"/>
    <s v="M"/>
    <n v="4"/>
    <n v="21.07"/>
    <d v="1899-12-30T02:30:32"/>
    <d v="1899-12-30T02:31:02"/>
    <d v="1899-12-30T02:30:47"/>
    <n v="1168"/>
    <d v="1899-12-30T00:07:09"/>
    <n v="5"/>
    <n v="0.5"/>
    <n v="1"/>
    <x v="0"/>
    <n v="0.5"/>
    <n v="0.25"/>
    <n v="0.25"/>
    <n v="0.77866666666666662"/>
    <n v="0"/>
    <n v="0"/>
    <n v="0"/>
    <n v="3.6536666666666666"/>
    <m/>
    <x v="20"/>
  </r>
  <r>
    <s v="Laura Andries"/>
    <s v="F"/>
    <n v="4"/>
    <n v="7.6"/>
    <d v="1899-12-30T00:43:54"/>
    <d v="1899-12-30T00:44:00"/>
    <d v="1899-12-30T00:43:57"/>
    <n v="7"/>
    <d v="1899-12-30T00:05:47"/>
    <n v="1.9"/>
    <n v="3.5"/>
    <n v="4"/>
    <x v="2"/>
    <n v="0.25"/>
    <n v="0.5"/>
    <n v="0.25"/>
    <n v="0"/>
    <n v="0"/>
    <n v="0"/>
    <n v="0"/>
    <n v="3.2250000000000001"/>
    <m/>
    <x v="2"/>
  </r>
  <r>
    <s v="Mirea Gabriel Umberto"/>
    <s v="M"/>
    <n v="4"/>
    <n v="18"/>
    <d v="1899-12-30T01:26:42"/>
    <d v="1899-12-30T01:28:13"/>
    <d v="1899-12-30T01:27:28"/>
    <n v="27"/>
    <d v="1899-12-30T00:04:52"/>
    <n v="4.2857142857142856"/>
    <n v="4"/>
    <n v="3"/>
    <x v="0"/>
    <n v="0.5"/>
    <n v="0.25"/>
    <n v="0.25"/>
    <n v="0"/>
    <n v="0"/>
    <n v="0"/>
    <n v="0"/>
    <n v="3.8928571428571428"/>
    <m/>
    <x v="2"/>
  </r>
  <r>
    <s v="Nicolae Marian"/>
    <s v="M"/>
    <n v="4"/>
    <n v="13"/>
    <d v="1899-12-30T01:04:46"/>
    <d v="1899-12-30T01:04:46"/>
    <d v="1899-12-30T01:04:46"/>
    <n v="249"/>
    <d v="1899-12-30T00:04:59"/>
    <n v="3.0952380952380949"/>
    <n v="4"/>
    <n v="5"/>
    <x v="1"/>
    <n v="0.25"/>
    <n v="0.25"/>
    <n v="0.5"/>
    <n v="0.16600000000000001"/>
    <n v="0"/>
    <n v="0"/>
    <n v="0"/>
    <n v="4.4398095238095241"/>
    <m/>
    <x v="2"/>
  </r>
  <r>
    <s v="Sorin Pirvu"/>
    <s v="M"/>
    <n v="4"/>
    <n v="21.27"/>
    <d v="1899-12-30T03:23:59"/>
    <d v="1899-12-30T03:43:43"/>
    <d v="1899-12-30T03:33:51"/>
    <n v="1175"/>
    <d v="1899-12-30T00:10:03"/>
    <n v="5"/>
    <n v="0"/>
    <n v="5"/>
    <x v="0"/>
    <n v="0.5"/>
    <n v="0.25"/>
    <n v="0.25"/>
    <n v="0.78333333333333333"/>
    <n v="0"/>
    <n v="0"/>
    <n v="0"/>
    <n v="4.5333333333333332"/>
    <m/>
    <x v="20"/>
  </r>
  <r>
    <s v="Stainfeld Galia"/>
    <s v="F"/>
    <n v="4"/>
    <n v="23"/>
    <d v="1899-12-30T03:19:07"/>
    <d v="1899-12-30T03:19:11"/>
    <d v="1899-12-30T03:19:09"/>
    <n v="1192"/>
    <d v="1899-12-30T00:08:40"/>
    <n v="5"/>
    <n v="0.5"/>
    <n v="3"/>
    <x v="2"/>
    <n v="0.25"/>
    <n v="0.5"/>
    <n v="0.25"/>
    <n v="0.79466666666666663"/>
    <n v="0.1"/>
    <n v="0"/>
    <n v="0"/>
    <n v="3.1446666666666667"/>
    <m/>
    <x v="20"/>
  </r>
  <r>
    <s v="Andrei Andrada"/>
    <s v="F"/>
    <n v="5"/>
    <n v="19.28"/>
    <d v="1899-12-30T02:31:25"/>
    <d v="1899-12-30T02:37:54"/>
    <d v="1899-12-30T02:34:40"/>
    <n v="860"/>
    <d v="1899-12-30T00:08:01"/>
    <n v="4.82"/>
    <n v="0.5"/>
    <n v="3"/>
    <x v="0"/>
    <n v="0.5"/>
    <n v="0.25"/>
    <n v="0.25"/>
    <n v="0.57333333333333336"/>
    <n v="0"/>
    <n v="0"/>
    <n v="0"/>
    <n v="3.8583333333333334"/>
    <m/>
    <x v="2"/>
  </r>
  <r>
    <s v="Catalin Holban"/>
    <s v="M"/>
    <n v="5"/>
    <n v="0"/>
    <d v="1899-12-30T00:00:00"/>
    <d v="1899-12-30T00:00:00"/>
    <d v="1899-12-30T00:00:00"/>
    <n v="0"/>
    <d v="1899-12-30T00:00:00"/>
    <n v="0"/>
    <n v="0"/>
    <n v="0"/>
    <x v="3"/>
    <n v="0.25"/>
    <n v="0.25"/>
    <n v="0.25"/>
    <n v="0"/>
    <n v="0"/>
    <n v="0"/>
    <n v="0"/>
    <n v="0.5"/>
    <m/>
    <x v="2"/>
  </r>
  <r>
    <s v="Cornel Neagu"/>
    <s v="M"/>
    <n v="5"/>
    <n v="5.08"/>
    <d v="1899-12-30T00:38:04"/>
    <d v="1899-12-30T00:38:42"/>
    <d v="1899-12-30T00:38:23"/>
    <n v="1"/>
    <d v="1899-12-30T00:07:33"/>
    <n v="1.2095238095238094"/>
    <n v="0.5"/>
    <n v="1"/>
    <x v="1"/>
    <n v="0.25"/>
    <n v="0.25"/>
    <n v="0.5"/>
    <n v="0"/>
    <n v="0"/>
    <n v="0"/>
    <n v="0"/>
    <n v="0.92738095238095242"/>
    <m/>
    <x v="2"/>
  </r>
  <r>
    <s v="Cristian Vacaru"/>
    <s v="M"/>
    <n v="5"/>
    <n v="11.22"/>
    <d v="1899-12-30T00:56:58"/>
    <d v="1899-12-30T00:57:15"/>
    <d v="1899-12-30T00:57:07"/>
    <n v="15"/>
    <d v="1899-12-30T00:05:05"/>
    <n v="2.6714285714285713"/>
    <n v="3.75"/>
    <n v="0.25"/>
    <x v="1"/>
    <n v="0.25"/>
    <n v="0.25"/>
    <n v="0.5"/>
    <n v="0"/>
    <n v="0"/>
    <n v="0"/>
    <n v="0"/>
    <n v="1.7303571428571427"/>
    <m/>
    <x v="2"/>
  </r>
  <r>
    <s v="Cristiana Radu"/>
    <s v="F"/>
    <n v="5"/>
    <n v="7.13"/>
    <d v="1899-12-30T01:11:43"/>
    <d v="1899-12-30T01:17:08"/>
    <d v="1899-12-30T01:14:26"/>
    <n v="343"/>
    <d v="1899-12-30T00:10:26"/>
    <n v="1.7825"/>
    <n v="0"/>
    <n v="1.75"/>
    <x v="0"/>
    <n v="0.5"/>
    <n v="0.25"/>
    <n v="0.25"/>
    <n v="0"/>
    <n v="0"/>
    <n v="0"/>
    <n v="0"/>
    <n v="1.3287499999999999"/>
    <m/>
    <x v="2"/>
  </r>
  <r>
    <s v="Danciu Alin Stelian"/>
    <s v="M"/>
    <n v="5"/>
    <n v="17.010000000000002"/>
    <d v="1899-12-30T01:08:44"/>
    <d v="1899-12-30T01:08:44"/>
    <d v="1899-12-30T01:08:44"/>
    <n v="64"/>
    <d v="1899-12-30T00:04:02"/>
    <n v="4.05"/>
    <n v="4.75"/>
    <n v="0.75"/>
    <x v="2"/>
    <n v="0.25"/>
    <n v="0.5"/>
    <n v="0.25"/>
    <n v="0"/>
    <n v="0"/>
    <n v="0"/>
    <n v="0"/>
    <n v="3.5750000000000002"/>
    <m/>
    <x v="2"/>
  </r>
  <r>
    <s v="Daniel Ndc"/>
    <s v="M"/>
    <n v="5"/>
    <n v="10.220000000000001"/>
    <d v="1899-12-30T00:52:39"/>
    <d v="1899-12-30T00:52:39"/>
    <d v="1899-12-30T00:52:39"/>
    <n v="19"/>
    <d v="1899-12-30T00:05:09"/>
    <n v="2.4333333333333336"/>
    <n v="3.75"/>
    <n v="1.25"/>
    <x v="0"/>
    <n v="0.5"/>
    <n v="0.25"/>
    <n v="0.25"/>
    <n v="0"/>
    <n v="0"/>
    <n v="0"/>
    <n v="0"/>
    <n v="2.4666666666666668"/>
    <m/>
    <x v="2"/>
  </r>
  <r>
    <s v="Ion Prereva"/>
    <s v="M"/>
    <n v="5"/>
    <n v="0"/>
    <d v="1899-12-30T00:00:00"/>
    <d v="1899-12-30T00:00:00"/>
    <d v="1899-12-30T00:00:00"/>
    <n v="0"/>
    <d v="1899-12-30T00:00:00"/>
    <n v="0"/>
    <n v="0"/>
    <n v="0"/>
    <x v="3"/>
    <n v="0.25"/>
    <n v="0.25"/>
    <n v="0.25"/>
    <n v="0"/>
    <n v="0"/>
    <n v="0"/>
    <n v="0"/>
    <n v="0.5"/>
    <m/>
    <x v="2"/>
  </r>
  <r>
    <s v="Ionut Petcu"/>
    <s v="M"/>
    <n v="5"/>
    <n v="17.010000000000002"/>
    <d v="1899-12-30T01:53:00"/>
    <d v="1899-12-30T02:11:06"/>
    <d v="1899-12-30T02:02:03"/>
    <n v="51"/>
    <d v="1899-12-30T00:07:11"/>
    <n v="4.05"/>
    <n v="0.5"/>
    <n v="1"/>
    <x v="0"/>
    <n v="0.5"/>
    <n v="0.25"/>
    <n v="0.25"/>
    <n v="0"/>
    <n v="0"/>
    <n v="0"/>
    <n v="0"/>
    <n v="2.4"/>
    <m/>
    <x v="2"/>
  </r>
  <r>
    <s v="Liviu Bucurescu"/>
    <s v="M"/>
    <n v="5"/>
    <n v="9.6300000000000008"/>
    <d v="1899-12-30T01:05:21"/>
    <d v="1899-12-30T01:06:13"/>
    <d v="1899-12-30T01:05:47"/>
    <n v="382"/>
    <d v="1899-12-30T00:06:50"/>
    <n v="2.2928571428571431"/>
    <n v="1"/>
    <n v="2.5"/>
    <x v="1"/>
    <n v="0.25"/>
    <n v="0.25"/>
    <n v="0.5"/>
    <n v="0.25466666666666665"/>
    <n v="0"/>
    <n v="0"/>
    <n v="0.7"/>
    <n v="3.0278809523809525"/>
    <m/>
    <x v="2"/>
  </r>
  <r>
    <s v="Marica Cristina"/>
    <s v="F"/>
    <n v="5"/>
    <n v="9.6"/>
    <d v="1899-12-30T00:58:03"/>
    <d v="1899-12-30T00:58:03"/>
    <d v="1899-12-30T00:58:03"/>
    <n v="393"/>
    <d v="1899-12-30T00:06:03"/>
    <n v="2.4"/>
    <n v="3.25"/>
    <n v="1"/>
    <x v="0"/>
    <n v="0.5"/>
    <n v="0.25"/>
    <n v="0.25"/>
    <n v="0.26200000000000001"/>
    <n v="0"/>
    <n v="0"/>
    <n v="0"/>
    <n v="2.5245000000000002"/>
    <m/>
    <x v="2"/>
  </r>
  <r>
    <s v="Serban Andrei Catalin"/>
    <s v="M"/>
    <n v="5"/>
    <n v="11"/>
    <d v="1899-12-30T01:08:04"/>
    <d v="1899-12-30T01:08:04"/>
    <d v="1899-12-30T01:08:04"/>
    <n v="3"/>
    <d v="1899-12-30T00:06:11"/>
    <n v="2.6190476190476191"/>
    <n v="2.5"/>
    <n v="1.5"/>
    <x v="0"/>
    <n v="0.5"/>
    <n v="0.25"/>
    <n v="0.25"/>
    <n v="0"/>
    <n v="0"/>
    <n v="0"/>
    <n v="0"/>
    <n v="2.3095238095238093"/>
    <m/>
    <x v="2"/>
  </r>
  <r>
    <s v="Sergiu Robu"/>
    <s v="M"/>
    <n v="5"/>
    <n v="21.22"/>
    <d v="1899-12-30T01:45:11"/>
    <d v="1899-12-30T01:45:30"/>
    <d v="1899-12-30T01:45:21"/>
    <n v="41"/>
    <d v="1899-12-30T00:04:58"/>
    <n v="5"/>
    <n v="4"/>
    <n v="0.5"/>
    <x v="0"/>
    <n v="0.5"/>
    <n v="0.25"/>
    <n v="0.25"/>
    <n v="0"/>
    <n v="0"/>
    <n v="0"/>
    <n v="0"/>
    <n v="3.625"/>
    <m/>
    <x v="2"/>
  </r>
  <r>
    <s v="Vasi Minzatu"/>
    <s v="M"/>
    <n v="5"/>
    <n v="42.2"/>
    <d v="1899-12-30T03:12:43"/>
    <d v="1899-12-30T03:12:46"/>
    <d v="1899-12-30T03:12:44"/>
    <n v="27"/>
    <d v="1899-12-30T00:04:34"/>
    <n v="5"/>
    <n v="4.25"/>
    <n v="3.25"/>
    <x v="0"/>
    <n v="0.5"/>
    <n v="0.25"/>
    <n v="0.25"/>
    <n v="0"/>
    <n v="1"/>
    <n v="0"/>
    <n v="0"/>
    <n v="5.375"/>
    <m/>
    <x v="2"/>
  </r>
  <r>
    <s v="Adrian Budaca"/>
    <s v="M"/>
    <n v="5"/>
    <n v="50.05"/>
    <d v="1899-12-30T05:13:31"/>
    <d v="1899-12-30T05:14:36"/>
    <d v="1899-12-30T05:14:04"/>
    <n v="858"/>
    <d v="1899-12-30T00:06:16"/>
    <n v="5"/>
    <n v="2"/>
    <n v="3.5"/>
    <x v="0"/>
    <n v="0.5"/>
    <n v="0.25"/>
    <n v="0.25"/>
    <n v="0.57199999999999995"/>
    <n v="1.4"/>
    <n v="0"/>
    <n v="0"/>
    <n v="5.8469999999999995"/>
    <m/>
    <x v="2"/>
  </r>
  <r>
    <s v="Adrian Butnariu"/>
    <s v="M"/>
    <n v="5"/>
    <n v="10.01"/>
    <d v="1899-12-30T00:42:47"/>
    <d v="1899-12-30T00:42:53"/>
    <d v="1899-12-30T00:42:50"/>
    <n v="43"/>
    <d v="1899-12-30T00:04:17"/>
    <n v="2.3833333333333333"/>
    <n v="4.5"/>
    <n v="0.75"/>
    <x v="2"/>
    <n v="0.25"/>
    <n v="0.5"/>
    <n v="0.25"/>
    <n v="0"/>
    <n v="0"/>
    <n v="0"/>
    <n v="0"/>
    <n v="3.0333333333333332"/>
    <m/>
    <x v="2"/>
  </r>
  <r>
    <s v="Adrian Gheorghe"/>
    <s v="M"/>
    <n v="5"/>
    <n v="31.12"/>
    <d v="1899-12-30T03:13:42"/>
    <d v="1899-12-30T03:14:15"/>
    <d v="1899-12-30T03:13:59"/>
    <n v="50"/>
    <d v="1899-12-30T00:06:14"/>
    <n v="5"/>
    <n v="2.5"/>
    <n v="2.25"/>
    <x v="0"/>
    <n v="0.5"/>
    <n v="0.25"/>
    <n v="0.25"/>
    <n v="0"/>
    <n v="0.5"/>
    <n v="0"/>
    <n v="0.4"/>
    <n v="4.5875000000000004"/>
    <m/>
    <x v="2"/>
  </r>
  <r>
    <s v="Alexandru Paduraru"/>
    <s v="M"/>
    <n v="5"/>
    <n v="13.02"/>
    <d v="1899-12-30T01:14:27"/>
    <d v="1899-12-30T01:14:32"/>
    <d v="1899-12-30T01:14:30"/>
    <n v="59"/>
    <d v="1899-12-30T00:05:43"/>
    <n v="3.0999999999999996"/>
    <n v="3.25"/>
    <n v="4.25"/>
    <x v="1"/>
    <n v="0.25"/>
    <n v="0.25"/>
    <n v="0.5"/>
    <n v="0"/>
    <n v="0"/>
    <n v="0"/>
    <n v="0"/>
    <n v="3.7124999999999999"/>
    <m/>
    <x v="2"/>
  </r>
  <r>
    <s v="Andrei Savu"/>
    <s v="M"/>
    <n v="5"/>
    <n v="21.11"/>
    <d v="1899-12-30T01:27:52"/>
    <d v="1899-12-30T01:27:52"/>
    <d v="1899-12-30T01:27:52"/>
    <n v="50"/>
    <d v="1899-12-30T00:04:10"/>
    <n v="5"/>
    <n v="4.75"/>
    <n v="3"/>
    <x v="2"/>
    <n v="0.25"/>
    <n v="0.5"/>
    <n v="0.25"/>
    <n v="0"/>
    <n v="0"/>
    <n v="0"/>
    <n v="0"/>
    <n v="4.375"/>
    <m/>
    <x v="2"/>
  </r>
  <r>
    <s v="Badic Ionut"/>
    <s v="M"/>
    <n v="5"/>
    <n v="44"/>
    <d v="1899-12-30T06:18:10"/>
    <d v="1899-12-30T06:20:06"/>
    <d v="1899-12-30T06:19:08"/>
    <n v="1759"/>
    <d v="1899-12-30T00:08:37"/>
    <n v="5"/>
    <n v="0"/>
    <n v="4"/>
    <x v="0"/>
    <n v="0.5"/>
    <n v="0.25"/>
    <n v="0.25"/>
    <n v="1.1726666666666667"/>
    <n v="1.1000000000000001"/>
    <n v="0"/>
    <n v="0"/>
    <n v="5.7726666666666659"/>
    <m/>
    <x v="2"/>
  </r>
  <r>
    <s v="Bogdan Bogdan"/>
    <s v="M"/>
    <n v="5"/>
    <n v="21.31"/>
    <d v="1899-12-30T01:38:45"/>
    <d v="1899-12-30T01:38:46"/>
    <d v="1899-12-30T01:38:45"/>
    <n v="35"/>
    <d v="1899-12-30T00:04:38"/>
    <n v="5"/>
    <n v="4.25"/>
    <n v="4.5"/>
    <x v="2"/>
    <n v="0.25"/>
    <n v="0.5"/>
    <n v="0.25"/>
    <n v="0"/>
    <n v="0"/>
    <n v="0"/>
    <n v="0"/>
    <n v="4.5"/>
    <m/>
    <x v="2"/>
  </r>
  <r>
    <s v="Codrin Constantin"/>
    <s v="M"/>
    <n v="5"/>
    <n v="43.84"/>
    <d v="1899-12-30T10:10:37"/>
    <d v="1899-12-30T11:43:41"/>
    <d v="1899-12-30T10:57:09"/>
    <n v="2835"/>
    <d v="1899-12-30T00:14:59"/>
    <n v="5"/>
    <n v="0"/>
    <n v="3.25"/>
    <x v="0"/>
    <n v="0.5"/>
    <n v="0.25"/>
    <n v="0.25"/>
    <n v="1.89"/>
    <n v="1.1000000000000001"/>
    <n v="0"/>
    <n v="0.4"/>
    <n v="6.7025000000000006"/>
    <m/>
    <x v="2"/>
  </r>
  <r>
    <s v="Corneliu Andresoi"/>
    <s v="M"/>
    <n v="5"/>
    <n v="25.05"/>
    <d v="1899-12-30T02:16:30"/>
    <d v="1899-12-30T02:25:15"/>
    <d v="1899-12-30T02:20:52"/>
    <n v="27"/>
    <d v="1899-12-30T00:05:37"/>
    <n v="5"/>
    <n v="3.25"/>
    <n v="4"/>
    <x v="2"/>
    <n v="0.25"/>
    <n v="0.5"/>
    <n v="0.25"/>
    <n v="0"/>
    <n v="0.2"/>
    <n v="0"/>
    <n v="0"/>
    <n v="4.0750000000000002"/>
    <m/>
    <x v="2"/>
  </r>
  <r>
    <s v="Florin Chirilus"/>
    <s v="M"/>
    <n v="5"/>
    <n v="10.07"/>
    <d v="1899-12-30T00:50:20"/>
    <d v="1899-12-30T00:50:20"/>
    <d v="1899-12-30T00:50:20"/>
    <n v="5"/>
    <d v="1899-12-30T00:05:00"/>
    <n v="2.3976190476190475"/>
    <n v="4"/>
    <n v="0.5"/>
    <x v="0"/>
    <n v="0.5"/>
    <n v="0.25"/>
    <n v="0.25"/>
    <n v="0"/>
    <n v="0"/>
    <n v="0"/>
    <n v="0"/>
    <n v="2.3238095238095235"/>
    <m/>
    <x v="2"/>
  </r>
  <r>
    <s v="Horia Haizea"/>
    <s v="M"/>
    <n v="5"/>
    <n v="22.87"/>
    <d v="1899-12-30T02:38:35"/>
    <d v="1899-12-30T02:47:24"/>
    <d v="1899-12-30T02:43:00"/>
    <n v="1019"/>
    <d v="1899-12-30T00:07:08"/>
    <n v="5"/>
    <n v="0.5"/>
    <n v="3.5"/>
    <x v="0"/>
    <n v="0.5"/>
    <n v="0.25"/>
    <n v="0.25"/>
    <n v="0.67933333333333334"/>
    <n v="0"/>
    <n v="0"/>
    <n v="0"/>
    <n v="4.1793333333333331"/>
    <m/>
    <x v="2"/>
  </r>
  <r>
    <s v="Ifrim Gheorghe"/>
    <s v="M"/>
    <n v="5"/>
    <n v="8.01"/>
    <d v="1899-12-30T00:40:58"/>
    <d v="1899-12-30T00:40:58"/>
    <d v="1899-12-30T00:40:58"/>
    <n v="11"/>
    <d v="1899-12-30T00:05:07"/>
    <n v="1.907142857142857"/>
    <n v="3.75"/>
    <n v="2.5"/>
    <x v="1"/>
    <n v="0.25"/>
    <n v="0.25"/>
    <n v="0.5"/>
    <n v="0"/>
    <n v="0"/>
    <n v="0"/>
    <n v="0"/>
    <n v="2.6642857142857141"/>
    <m/>
    <x v="2"/>
  </r>
  <r>
    <s v="Ionut Bogdan Bledea"/>
    <s v="M"/>
    <n v="5"/>
    <n v="21.11"/>
    <d v="1899-12-30T01:25:54"/>
    <d v="1899-12-30T01:25:54"/>
    <d v="1899-12-30T01:25:54"/>
    <n v="17"/>
    <d v="1899-12-30T00:04:04"/>
    <n v="5"/>
    <n v="4.75"/>
    <n v="3.5"/>
    <x v="2"/>
    <n v="0.25"/>
    <n v="0.5"/>
    <n v="0.25"/>
    <n v="0"/>
    <n v="0"/>
    <n v="0"/>
    <n v="0"/>
    <n v="4.5"/>
    <m/>
    <x v="2"/>
  </r>
  <r>
    <s v="Jelenschi Liviu"/>
    <s v="M"/>
    <n v="5"/>
    <n v="18.829999999999998"/>
    <d v="1899-12-30T02:10:46"/>
    <d v="1899-12-30T02:35:05"/>
    <d v="1899-12-30T02:22:55"/>
    <n v="747"/>
    <d v="1899-12-30T00:07:35"/>
    <n v="4.4833333333333325"/>
    <n v="0.5"/>
    <n v="1"/>
    <x v="0"/>
    <n v="0.5"/>
    <n v="0.25"/>
    <n v="0.25"/>
    <n v="0.498"/>
    <n v="0"/>
    <n v="0"/>
    <n v="0"/>
    <n v="3.1146666666666665"/>
    <m/>
    <x v="2"/>
  </r>
  <r>
    <s v="Robert Herman"/>
    <s v="M"/>
    <n v="5"/>
    <n v="21.29"/>
    <d v="1899-12-30T01:26:26"/>
    <d v="1899-12-30T01:26:26"/>
    <d v="1899-12-30T01:26:26"/>
    <n v="32"/>
    <d v="1899-12-30T00:04:04"/>
    <n v="5"/>
    <n v="4.75"/>
    <n v="5"/>
    <x v="2"/>
    <n v="0.25"/>
    <n v="0.5"/>
    <n v="0.25"/>
    <n v="0"/>
    <n v="0"/>
    <n v="0"/>
    <n v="0"/>
    <n v="4.875"/>
    <m/>
    <x v="2"/>
  </r>
  <r>
    <s v="Sorin Popa"/>
    <s v="M"/>
    <n v="5"/>
    <n v="43.31"/>
    <d v="1899-12-30T05:52:38"/>
    <d v="1899-12-30T06:19:11"/>
    <d v="1899-12-30T06:05:55"/>
    <n v="1788"/>
    <d v="1899-12-30T00:08:27"/>
    <n v="5"/>
    <n v="0"/>
    <n v="2.75"/>
    <x v="0"/>
    <n v="0.5"/>
    <n v="0.25"/>
    <n v="0.25"/>
    <n v="1.1919999999999999"/>
    <n v="1.1000000000000001"/>
    <n v="0"/>
    <n v="0"/>
    <n v="5.4794999999999998"/>
    <m/>
    <x v="2"/>
  </r>
  <r>
    <s v="Sultan Dorin"/>
    <s v="M"/>
    <n v="5"/>
    <n v="3.37"/>
    <d v="1899-12-30T00:12:35"/>
    <d v="1899-12-30T00:12:35"/>
    <d v="1899-12-30T00:12:35"/>
    <n v="0"/>
    <d v="1899-12-30T00:03:44"/>
    <n v="0.80238095238095242"/>
    <n v="5"/>
    <n v="3.75"/>
    <x v="2"/>
    <n v="0.25"/>
    <n v="0.5"/>
    <n v="0.25"/>
    <n v="0"/>
    <n v="0"/>
    <n v="1.4999999999999998"/>
    <n v="0"/>
    <n v="5.1380952380952376"/>
    <m/>
    <x v="2"/>
  </r>
  <r>
    <s v="Viorel Capatina"/>
    <s v="M"/>
    <n v="5"/>
    <n v="3.02"/>
    <d v="1899-12-30T00:11:41"/>
    <d v="1899-12-30T00:11:41"/>
    <d v="1899-12-30T00:11:41"/>
    <n v="9"/>
    <d v="1899-12-30T00:03:52"/>
    <n v="0.71904761904761905"/>
    <n v="5"/>
    <n v="3"/>
    <x v="2"/>
    <n v="0.25"/>
    <n v="0.5"/>
    <n v="0.25"/>
    <n v="0"/>
    <n v="0"/>
    <n v="0.45000000000000007"/>
    <n v="0"/>
    <n v="3.8797619047619047"/>
    <m/>
    <x v="2"/>
  </r>
  <r>
    <s v="Bogdan Drânceanu"/>
    <s v="M"/>
    <n v="5"/>
    <n v="5.47"/>
    <d v="1899-12-30T00:53:51"/>
    <d v="1899-12-30T01:03:53"/>
    <d v="1899-12-30T00:58:52"/>
    <n v="413"/>
    <d v="1899-12-30T00:10:46"/>
    <n v="1.3023809523809522"/>
    <n v="0"/>
    <n v="3.5"/>
    <x v="1"/>
    <n v="0.25"/>
    <n v="0.25"/>
    <n v="0.5"/>
    <n v="0"/>
    <n v="0"/>
    <n v="0"/>
    <n v="0"/>
    <n v="2.075595238095238"/>
    <m/>
    <x v="2"/>
  </r>
  <r>
    <s v="Catalin Boboc"/>
    <s v="M"/>
    <n v="5"/>
    <n v="12"/>
    <d v="1899-12-30T01:12:40"/>
    <d v="1899-12-30T01:12:40"/>
    <d v="1899-12-30T01:12:40"/>
    <n v="0"/>
    <d v="1899-12-30T00:06:03"/>
    <n v="2.8571428571428572"/>
    <n v="2.5"/>
    <n v="0.25"/>
    <x v="0"/>
    <n v="0.5"/>
    <n v="0.25"/>
    <n v="0.25"/>
    <n v="0"/>
    <n v="0"/>
    <n v="0"/>
    <n v="0"/>
    <n v="2.1160714285714288"/>
    <m/>
    <x v="2"/>
  </r>
  <r>
    <s v="Catalin Stanescu"/>
    <s v="M"/>
    <n v="5"/>
    <n v="16.04"/>
    <d v="1899-12-30T01:09:16"/>
    <d v="1899-12-30T01:13:28"/>
    <d v="1899-12-30T01:11:22"/>
    <n v="24"/>
    <d v="1899-12-30T00:04:27"/>
    <n v="3.8190476190476188"/>
    <n v="4.5"/>
    <n v="1.5"/>
    <x v="2"/>
    <n v="0.25"/>
    <n v="0.5"/>
    <n v="0.25"/>
    <n v="0"/>
    <n v="0"/>
    <n v="0"/>
    <n v="0"/>
    <n v="3.5797619047619049"/>
    <m/>
    <x v="2"/>
  </r>
  <r>
    <s v="Codreanu Manole"/>
    <s v="M"/>
    <n v="5"/>
    <n v="3"/>
    <d v="1899-12-30T00:10:07"/>
    <d v="1899-12-30T00:10:07"/>
    <d v="1899-12-30T00:10:07"/>
    <n v="15"/>
    <d v="1899-12-30T00:03:22"/>
    <n v="0.7142857142857143"/>
    <n v="5"/>
    <n v="3"/>
    <x v="2"/>
    <n v="0.25"/>
    <n v="0.5"/>
    <n v="0.25"/>
    <n v="0"/>
    <n v="0"/>
    <n v="5.4"/>
    <n v="0"/>
    <n v="8.8285714285714292"/>
    <m/>
    <x v="2"/>
  </r>
  <r>
    <s v="Cristea Ionut"/>
    <s v="M"/>
    <n v="5"/>
    <n v="15.13"/>
    <d v="1899-12-30T01:11:23"/>
    <d v="1899-12-30T01:11:27"/>
    <d v="1899-12-30T01:11:25"/>
    <n v="44"/>
    <d v="1899-12-30T00:04:43"/>
    <n v="3.6023809523809525"/>
    <n v="4.25"/>
    <n v="0.5"/>
    <x v="1"/>
    <n v="0.25"/>
    <n v="0.25"/>
    <n v="0.5"/>
    <n v="0"/>
    <n v="0"/>
    <n v="0"/>
    <n v="0"/>
    <n v="2.2130952380952382"/>
    <m/>
    <x v="2"/>
  </r>
  <r>
    <s v="Dan Spataru"/>
    <s v="M"/>
    <n v="5"/>
    <n v="11.5"/>
    <d v="1899-12-30T01:05:04"/>
    <d v="1899-12-30T01:05:44"/>
    <d v="1899-12-30T01:05:24"/>
    <n v="14"/>
    <d v="1899-12-30T00:05:41"/>
    <n v="2.7380952380952381"/>
    <n v="3.25"/>
    <n v="2.75"/>
    <x v="0"/>
    <n v="0.5"/>
    <n v="0.25"/>
    <n v="0.25"/>
    <n v="0"/>
    <n v="0"/>
    <n v="0"/>
    <n v="0"/>
    <n v="2.8690476190476191"/>
    <m/>
    <x v="2"/>
  </r>
  <r>
    <s v="Daniel Mitrofan"/>
    <s v="M"/>
    <n v="5"/>
    <n v="27.06"/>
    <d v="1899-12-30T02:14:58"/>
    <d v="1899-12-30T02:17:28"/>
    <d v="1899-12-30T02:16:13"/>
    <n v="363"/>
    <d v="1899-12-30T00:05:02"/>
    <n v="5"/>
    <n v="3.75"/>
    <n v="0.25"/>
    <x v="0"/>
    <n v="0.5"/>
    <n v="0.25"/>
    <n v="0.25"/>
    <n v="0.24199999999999999"/>
    <n v="0.3"/>
    <n v="0"/>
    <n v="0"/>
    <n v="4.0419999999999998"/>
    <m/>
    <x v="2"/>
  </r>
  <r>
    <s v="Dolores Panait"/>
    <s v="F"/>
    <n v="5"/>
    <n v="6.28"/>
    <d v="1899-12-30T00:33:40"/>
    <d v="1899-12-30T00:33:40"/>
    <d v="1899-12-30T00:33:40"/>
    <n v="3"/>
    <d v="1899-12-30T00:05:22"/>
    <n v="1.57"/>
    <n v="4"/>
    <n v="1"/>
    <x v="0"/>
    <n v="0.5"/>
    <n v="0.25"/>
    <n v="0.25"/>
    <n v="0"/>
    <n v="0"/>
    <n v="0"/>
    <n v="0"/>
    <n v="2.0350000000000001"/>
    <m/>
    <x v="2"/>
  </r>
  <r>
    <s v="Eduard Scarlatescu"/>
    <s v="M"/>
    <n v="5"/>
    <n v="14.09"/>
    <d v="1899-12-30T01:05:39"/>
    <d v="1899-12-30T01:08:40"/>
    <d v="1899-12-30T01:07:10"/>
    <n v="24"/>
    <d v="1899-12-30T00:04:46"/>
    <n v="3.3547619047619044"/>
    <n v="4.25"/>
    <n v="2"/>
    <x v="1"/>
    <n v="0.25"/>
    <n v="0.25"/>
    <n v="0.5"/>
    <n v="0"/>
    <n v="0"/>
    <n v="0"/>
    <n v="0"/>
    <n v="2.9011904761904761"/>
    <m/>
    <x v="2"/>
  </r>
  <r>
    <s v="Fimo Iri"/>
    <s v="F"/>
    <n v="5"/>
    <n v="20.02"/>
    <d v="1899-12-30T02:50:22"/>
    <d v="1899-12-30T02:59:33"/>
    <d v="1899-12-30T02:54:57"/>
    <n v="849"/>
    <d v="1899-12-30T00:08:44"/>
    <n v="5"/>
    <n v="0.5"/>
    <n v="3.75"/>
    <x v="0"/>
    <n v="0.5"/>
    <n v="0.25"/>
    <n v="0.25"/>
    <n v="0.56599999999999995"/>
    <n v="0"/>
    <n v="0"/>
    <n v="0"/>
    <n v="4.1284999999999998"/>
    <m/>
    <x v="2"/>
  </r>
  <r>
    <s v="Florin Gheorghita"/>
    <s v="M"/>
    <n v="5"/>
    <n v="10.15"/>
    <d v="1899-12-30T00:51:16"/>
    <d v="1899-12-30T00:51:27"/>
    <d v="1899-12-30T00:51:22"/>
    <n v="7"/>
    <d v="1899-12-30T00:05:04"/>
    <n v="2.4166666666666665"/>
    <n v="3.75"/>
    <n v="2.25"/>
    <x v="2"/>
    <n v="0.25"/>
    <n v="0.5"/>
    <n v="0.25"/>
    <n v="0"/>
    <n v="0"/>
    <n v="0"/>
    <n v="0.4"/>
    <n v="3.4416666666666664"/>
    <m/>
    <x v="2"/>
  </r>
  <r>
    <s v="Gavrila Lucian Nicolae  "/>
    <s v="M"/>
    <n v="5"/>
    <n v="7.01"/>
    <d v="1899-12-30T00:24:35"/>
    <d v="1899-12-30T00:24:35"/>
    <d v="1899-12-30T00:24:35"/>
    <n v="7"/>
    <d v="1899-12-30T00:03:30"/>
    <n v="1.6690476190476189"/>
    <n v="5"/>
    <n v="0.5"/>
    <x v="2"/>
    <n v="0.25"/>
    <n v="0.5"/>
    <n v="0.25"/>
    <n v="0"/>
    <n v="0"/>
    <n v="4.1999999999999993"/>
    <n v="0"/>
    <n v="7.2422619047619037"/>
    <m/>
    <x v="2"/>
  </r>
  <r>
    <s v="Haiduc Marius"/>
    <s v="M"/>
    <n v="5"/>
    <n v="13.21"/>
    <d v="1899-12-30T01:21:39"/>
    <d v="1899-12-30T01:35:22"/>
    <d v="1899-12-30T01:28:31"/>
    <n v="467"/>
    <d v="1899-12-30T00:06:42"/>
    <n v="3.1452380952380952"/>
    <n v="1.5"/>
    <n v="2"/>
    <x v="1"/>
    <n v="0.25"/>
    <n v="0.25"/>
    <n v="0.5"/>
    <n v="0.31133333333333335"/>
    <n v="0"/>
    <n v="0"/>
    <n v="0"/>
    <n v="2.4726428571428571"/>
    <m/>
    <x v="2"/>
  </r>
  <r>
    <s v="Ioana Maria"/>
    <s v="F"/>
    <n v="5"/>
    <n v="21.02"/>
    <d v="1899-12-30T01:56:58"/>
    <d v="1899-12-30T01:57:12"/>
    <d v="1899-12-30T01:57:05"/>
    <n v="94"/>
    <d v="1899-12-30T00:05:34"/>
    <n v="5"/>
    <n v="3.75"/>
    <n v="2.5"/>
    <x v="0"/>
    <n v="0.5"/>
    <n v="0.25"/>
    <n v="0.25"/>
    <n v="0"/>
    <n v="0"/>
    <n v="0"/>
    <n v="0"/>
    <n v="4.0625"/>
    <m/>
    <x v="2"/>
  </r>
  <r>
    <s v="Ion Lucian"/>
    <s v="M"/>
    <n v="5"/>
    <n v="42.44"/>
    <d v="1899-12-30T05:01:13"/>
    <d v="1899-12-30T05:06:45"/>
    <d v="1899-12-30T05:03:59"/>
    <n v="2000"/>
    <d v="1899-12-30T00:07:10"/>
    <n v="5"/>
    <n v="0.5"/>
    <n v="0"/>
    <x v="0"/>
    <n v="0.5"/>
    <n v="0.25"/>
    <n v="0.25"/>
    <n v="1.3333333333333333"/>
    <n v="1"/>
    <n v="0"/>
    <n v="0"/>
    <n v="4.958333333333333"/>
    <m/>
    <x v="2"/>
  </r>
  <r>
    <s v="Laura Andries"/>
    <s v="F"/>
    <n v="5"/>
    <n v="7.16"/>
    <d v="1899-12-30T00:48:19"/>
    <d v="1899-12-30T00:48:44"/>
    <d v="1899-12-30T00:48:32"/>
    <n v="17"/>
    <d v="1899-12-30T00:06:47"/>
    <n v="1.79"/>
    <n v="2"/>
    <n v="2.5"/>
    <x v="1"/>
    <n v="0.25"/>
    <n v="0.25"/>
    <n v="0.5"/>
    <n v="0"/>
    <n v="0"/>
    <n v="0"/>
    <n v="0"/>
    <n v="2.1974999999999998"/>
    <m/>
    <x v="2"/>
  </r>
  <r>
    <s v="Mirea Gabriel Umberto"/>
    <s v="M"/>
    <n v="5"/>
    <n v="21.28"/>
    <d v="1899-12-30T01:29:22"/>
    <d v="1899-12-30T01:29:22"/>
    <d v="1899-12-30T01:29:22"/>
    <n v="28"/>
    <d v="1899-12-30T00:04:12"/>
    <n v="5"/>
    <n v="4.75"/>
    <n v="5"/>
    <x v="1"/>
    <n v="0.25"/>
    <n v="0.25"/>
    <n v="0.5"/>
    <n v="0"/>
    <n v="0"/>
    <n v="0"/>
    <n v="0"/>
    <n v="4.9375"/>
    <m/>
    <x v="2"/>
  </r>
  <r>
    <s v="Nicolae Marian"/>
    <s v="M"/>
    <n v="5"/>
    <n v="13.01"/>
    <d v="1899-12-30T01:06:19"/>
    <d v="1899-12-30T01:06:19"/>
    <d v="1899-12-30T01:06:19"/>
    <n v="263"/>
    <d v="1899-12-30T00:05:06"/>
    <n v="3.0976190476190473"/>
    <n v="3.75"/>
    <n v="2.75"/>
    <x v="2"/>
    <n v="0.25"/>
    <n v="0.5"/>
    <n v="0.25"/>
    <n v="0.17533333333333334"/>
    <n v="0"/>
    <n v="0"/>
    <n v="0"/>
    <n v="3.5122380952380956"/>
    <m/>
    <x v="2"/>
  </r>
  <r>
    <s v="Sorin Pirvu"/>
    <s v="M"/>
    <n v="5"/>
    <n v="10.039999999999999"/>
    <d v="1899-12-30T00:58:11"/>
    <d v="1899-12-30T01:05:59"/>
    <d v="1899-12-30T01:02:05"/>
    <n v="22"/>
    <d v="1899-12-30T00:06:11"/>
    <n v="2.39047619047619"/>
    <n v="2.5"/>
    <n v="1.5"/>
    <x v="1"/>
    <n v="0.25"/>
    <n v="0.25"/>
    <n v="0.5"/>
    <n v="0"/>
    <n v="0"/>
    <n v="0"/>
    <n v="0"/>
    <n v="1.9726190476190475"/>
    <m/>
    <x v="2"/>
  </r>
  <r>
    <s v="Stainfeld Galia"/>
    <s v="F"/>
    <n v="5"/>
    <n v="18.93"/>
    <d v="1899-12-30T02:26:11"/>
    <d v="1899-12-30T02:31:25"/>
    <d v="1899-12-30T02:28:48"/>
    <n v="861"/>
    <d v="1899-12-30T00:07:52"/>
    <n v="4.7324999999999999"/>
    <n v="0.5"/>
    <n v="1"/>
    <x v="0"/>
    <n v="0.5"/>
    <n v="0.25"/>
    <n v="0.25"/>
    <n v="0.57399999999999995"/>
    <n v="0"/>
    <n v="0"/>
    <n v="0"/>
    <n v="3.3152499999999998"/>
    <m/>
    <x v="2"/>
  </r>
  <r>
    <s v="Andrei Andrada"/>
    <s v="F"/>
    <n v="6"/>
    <n v="10.02"/>
    <d v="1899-12-30T00:55:03"/>
    <d v="1899-12-30T00:57:39"/>
    <d v="1899-12-30T00:56:21"/>
    <n v="17"/>
    <d v="1899-12-30T00:05:37"/>
    <n v="2.5049999999999999"/>
    <n v="3.75"/>
    <n v="5"/>
    <x v="2"/>
    <n v="0.25"/>
    <n v="0.5"/>
    <n v="0.25"/>
    <n v="0"/>
    <n v="0"/>
    <n v="0"/>
    <n v="0"/>
    <n v="3.7512499999999998"/>
    <m/>
    <x v="2"/>
  </r>
  <r>
    <s v="Catalin Holban"/>
    <s v="M"/>
    <n v="6"/>
    <n v="7.02"/>
    <d v="1899-12-30T00:40:16"/>
    <d v="1899-12-30T00:40:26"/>
    <d v="1899-12-30T00:40:21"/>
    <n v="17"/>
    <d v="1899-12-30T00:05:45"/>
    <n v="1.6714285714285713"/>
    <n v="3.25"/>
    <n v="4.5"/>
    <x v="1"/>
    <n v="0.25"/>
    <n v="0.25"/>
    <n v="0.5"/>
    <n v="0"/>
    <n v="0"/>
    <n v="0"/>
    <n v="0"/>
    <n v="3.4803571428571427"/>
    <m/>
    <x v="2"/>
  </r>
  <r>
    <s v="Cornel Neagu"/>
    <s v="M"/>
    <n v="6"/>
    <n v="5.03"/>
    <d v="1899-12-30T00:36:16"/>
    <d v="1899-12-30T00:37:03"/>
    <d v="1899-12-30T00:36:39"/>
    <n v="32"/>
    <d v="1899-12-30T00:07:17"/>
    <n v="1.1976190476190476"/>
    <n v="0.5"/>
    <n v="1.5"/>
    <x v="1"/>
    <n v="0.25"/>
    <n v="0.25"/>
    <n v="0.5"/>
    <n v="0"/>
    <n v="0"/>
    <n v="0"/>
    <n v="0"/>
    <n v="1.174404761904762"/>
    <m/>
    <x v="2"/>
  </r>
  <r>
    <s v="Cristian Vacaru"/>
    <s v="M"/>
    <n v="6"/>
    <n v="10.06"/>
    <d v="1899-12-30T00:39:49"/>
    <d v="1899-12-30T00:39:49"/>
    <d v="1899-12-30T00:39:49"/>
    <n v="11"/>
    <d v="1899-12-30T00:03:57"/>
    <n v="2.3952380952380952"/>
    <n v="5"/>
    <n v="0.25"/>
    <x v="1"/>
    <n v="0.25"/>
    <n v="0.25"/>
    <n v="0.5"/>
    <n v="0"/>
    <n v="0"/>
    <n v="0.15000000000000002"/>
    <n v="0"/>
    <n v="2.1238095238095238"/>
    <m/>
    <x v="2"/>
  </r>
  <r>
    <s v="Danciu Alin Stelian"/>
    <s v="M"/>
    <n v="6"/>
    <n v="15.03"/>
    <d v="1899-12-30T01:00:06"/>
    <d v="1899-12-30T01:00:06"/>
    <d v="1899-12-30T01:00:06"/>
    <n v="39"/>
    <d v="1899-12-30T00:04:00"/>
    <n v="3.5785714285714283"/>
    <n v="5"/>
    <n v="1"/>
    <x v="1"/>
    <n v="0.25"/>
    <n v="0.25"/>
    <n v="0.5"/>
    <n v="0"/>
    <n v="0"/>
    <n v="0.15000000000000002"/>
    <n v="0"/>
    <n v="2.7946428571428572"/>
    <m/>
    <x v="2"/>
  </r>
  <r>
    <s v="Daniel Ndc"/>
    <s v="M"/>
    <n v="6"/>
    <n v="7.29"/>
    <d v="1899-12-30T00:43:37"/>
    <d v="1899-12-30T00:44:22"/>
    <d v="1899-12-30T00:44:00"/>
    <n v="16"/>
    <d v="1899-12-30T00:06:02"/>
    <n v="1.7357142857142855"/>
    <n v="2.5"/>
    <n v="1"/>
    <x v="1"/>
    <n v="0.25"/>
    <n v="0.25"/>
    <n v="0.5"/>
    <n v="0"/>
    <n v="0"/>
    <n v="0"/>
    <n v="0"/>
    <n v="1.5589285714285714"/>
    <m/>
    <x v="2"/>
  </r>
  <r>
    <s v="Ion Prereva"/>
    <s v="M"/>
    <n v="6"/>
    <n v="5.07"/>
    <d v="1899-12-30T00:23:36"/>
    <d v="1899-12-30T00:25:53"/>
    <d v="1899-12-30T00:24:45"/>
    <n v="4"/>
    <d v="1899-12-30T00:04:53"/>
    <n v="1.2071428571428571"/>
    <n v="4"/>
    <n v="0.5"/>
    <x v="1"/>
    <n v="0.25"/>
    <n v="0.25"/>
    <n v="0.5"/>
    <n v="0"/>
    <n v="0"/>
    <n v="0"/>
    <n v="0"/>
    <n v="1.5517857142857143"/>
    <m/>
    <x v="2"/>
  </r>
  <r>
    <s v="Ionut Petcu"/>
    <s v="M"/>
    <n v="6"/>
    <n v="8.1999999999999993"/>
    <d v="1899-12-30T00:47:00"/>
    <d v="1899-12-30T00:47:37"/>
    <d v="1899-12-30T00:47:19"/>
    <n v="21"/>
    <d v="1899-12-30T00:05:46"/>
    <n v="1.9523809523809521"/>
    <n v="3"/>
    <n v="1.25"/>
    <x v="1"/>
    <n v="0.25"/>
    <n v="0.25"/>
    <n v="0.5"/>
    <n v="0"/>
    <n v="0"/>
    <n v="0"/>
    <n v="0"/>
    <n v="1.8630952380952381"/>
    <m/>
    <x v="2"/>
  </r>
  <r>
    <s v="Liviu Bucurescu"/>
    <s v="M"/>
    <n v="6"/>
    <n v="11.12"/>
    <d v="1899-12-30T01:13:59"/>
    <d v="1899-12-30T01:14:03"/>
    <d v="1899-12-30T01:14:01"/>
    <n v="46"/>
    <d v="1899-12-30T00:06:39"/>
    <n v="2.6476190476190475"/>
    <n v="1.5"/>
    <n v="4.75"/>
    <x v="1"/>
    <n v="0.25"/>
    <n v="0.25"/>
    <n v="0.5"/>
    <n v="0"/>
    <n v="0"/>
    <n v="0"/>
    <n v="0.7"/>
    <n v="4.1119047619047615"/>
    <m/>
    <x v="2"/>
  </r>
  <r>
    <s v="Marica Cristina"/>
    <s v="F"/>
    <n v="6"/>
    <n v="10.01"/>
    <d v="1899-12-30T01:01:47"/>
    <d v="1899-12-30T01:01:47"/>
    <d v="1899-12-30T01:01:47"/>
    <n v="55"/>
    <d v="1899-12-30T00:06:10"/>
    <n v="2.5024999999999999"/>
    <n v="3.25"/>
    <n v="1"/>
    <x v="1"/>
    <n v="0.25"/>
    <n v="0.25"/>
    <n v="0.5"/>
    <n v="0"/>
    <n v="0"/>
    <n v="0"/>
    <n v="0"/>
    <n v="1.9381249999999999"/>
    <m/>
    <x v="2"/>
  </r>
  <r>
    <s v="Serban Andrei Catalin"/>
    <s v="M"/>
    <n v="6"/>
    <n v="15.01"/>
    <d v="1899-12-30T01:34:44"/>
    <d v="1899-12-30T01:35:36"/>
    <d v="1899-12-30T01:35:10"/>
    <n v="32"/>
    <d v="1899-12-30T00:06:20"/>
    <n v="3.5738095238095235"/>
    <n v="2"/>
    <n v="2"/>
    <x v="0"/>
    <n v="0.5"/>
    <n v="0.25"/>
    <n v="0.25"/>
    <n v="0"/>
    <n v="0"/>
    <n v="0"/>
    <n v="0"/>
    <n v="2.7869047619047618"/>
    <m/>
    <x v="2"/>
  </r>
  <r>
    <s v="Sergiu Robu"/>
    <s v="M"/>
    <n v="6"/>
    <n v="10.5"/>
    <d v="1899-12-30T00:51:24"/>
    <d v="1899-12-30T00:51:24"/>
    <d v="1899-12-30T00:51:24"/>
    <n v="29"/>
    <d v="1899-12-30T00:04:54"/>
    <n v="2.5"/>
    <n v="4"/>
    <n v="1"/>
    <x v="1"/>
    <n v="0.25"/>
    <n v="0.25"/>
    <n v="0.5"/>
    <n v="0"/>
    <n v="0"/>
    <n v="0"/>
    <n v="0"/>
    <n v="2.125"/>
    <m/>
    <x v="2"/>
  </r>
  <r>
    <s v="Vasi Minzatu"/>
    <s v="M"/>
    <n v="6"/>
    <n v="10.31"/>
    <d v="1899-12-30T00:43:17"/>
    <d v="1899-12-30T00:43:17"/>
    <d v="1899-12-30T00:43:17"/>
    <n v="131"/>
    <d v="1899-12-30T00:04:12"/>
    <n v="2.4547619047619049"/>
    <n v="4.75"/>
    <n v="5"/>
    <x v="1"/>
    <n v="0.25"/>
    <n v="0.25"/>
    <n v="0.5"/>
    <n v="0"/>
    <n v="0"/>
    <n v="0"/>
    <n v="0"/>
    <n v="4.3011904761904765"/>
    <m/>
    <x v="24"/>
  </r>
  <r>
    <s v="Adrian Budaca"/>
    <s v="M"/>
    <n v="6"/>
    <n v="55.05"/>
    <d v="1899-12-30T05:06:30"/>
    <d v="1899-12-30T05:11:58"/>
    <d v="1899-12-30T05:09:14"/>
    <n v="669"/>
    <d v="1899-12-30T00:05:37"/>
    <n v="5"/>
    <n v="3.25"/>
    <n v="3.75"/>
    <x v="0"/>
    <n v="0.5"/>
    <n v="0.25"/>
    <n v="0.25"/>
    <n v="0.44600000000000001"/>
    <n v="1.7"/>
    <n v="0"/>
    <n v="0"/>
    <n v="6.3959999999999999"/>
    <m/>
    <x v="2"/>
  </r>
  <r>
    <s v="Adrian Butnariu"/>
    <s v="M"/>
    <n v="6"/>
    <n v="10.01"/>
    <d v="1899-12-30T00:40:59"/>
    <d v="1899-12-30T00:47:55"/>
    <d v="1899-12-30T00:44:27"/>
    <n v="0"/>
    <d v="1899-12-30T00:04:26"/>
    <n v="2.3833333333333333"/>
    <n v="4.5"/>
    <n v="3"/>
    <x v="2"/>
    <n v="0.25"/>
    <n v="0.5"/>
    <n v="0.25"/>
    <n v="0"/>
    <n v="0"/>
    <n v="0"/>
    <n v="0"/>
    <n v="3.5958333333333332"/>
    <m/>
    <x v="2"/>
  </r>
  <r>
    <s v="Adrian Gheorghe"/>
    <s v="M"/>
    <n v="6"/>
    <n v="21.26"/>
    <d v="1899-12-30T01:52:38"/>
    <d v="1899-12-30T01:53:00"/>
    <d v="1899-12-30T01:52:49"/>
    <n v="19"/>
    <d v="1899-12-30T00:05:18"/>
    <n v="5"/>
    <n v="3.5"/>
    <n v="3"/>
    <x v="2"/>
    <n v="0.25"/>
    <n v="0.5"/>
    <n v="0.25"/>
    <n v="0"/>
    <n v="0"/>
    <n v="0"/>
    <n v="0.4"/>
    <n v="4.1500000000000004"/>
    <m/>
    <x v="25"/>
  </r>
  <r>
    <s v="Alexandru Paduraru"/>
    <s v="M"/>
    <n v="6"/>
    <n v="3.16"/>
    <d v="1899-12-30T00:14:07"/>
    <d v="1899-12-30T00:14:08"/>
    <d v="1899-12-30T00:14:07"/>
    <n v="21"/>
    <d v="1899-12-30T00:04:28"/>
    <n v="0.75238095238095237"/>
    <n v="4.5"/>
    <n v="4"/>
    <x v="2"/>
    <n v="0.25"/>
    <n v="0.5"/>
    <n v="0.25"/>
    <n v="0"/>
    <n v="0"/>
    <n v="0"/>
    <n v="0"/>
    <n v="3.4380952380952383"/>
    <m/>
    <x v="2"/>
  </r>
  <r>
    <s v="Andrei Savu"/>
    <s v="M"/>
    <n v="6"/>
    <n v="7.23"/>
    <d v="1899-12-30T00:40:56"/>
    <d v="1899-12-30T00:40:56"/>
    <d v="1899-12-30T00:40:56"/>
    <n v="11"/>
    <d v="1899-12-30T00:05:40"/>
    <n v="1.7214285714285715"/>
    <n v="3.25"/>
    <n v="2"/>
    <x v="1"/>
    <n v="0.25"/>
    <n v="0.25"/>
    <n v="0.5"/>
    <n v="0"/>
    <n v="0"/>
    <n v="0"/>
    <n v="0"/>
    <n v="2.2428571428571429"/>
    <m/>
    <x v="2"/>
  </r>
  <r>
    <s v="Badic Ionut"/>
    <s v="M"/>
    <n v="6"/>
    <n v="30.15"/>
    <d v="1899-12-30T02:47:24"/>
    <d v="1899-12-30T02:52:33"/>
    <d v="1899-12-30T02:49:58"/>
    <n v="159"/>
    <d v="1899-12-30T00:05:38"/>
    <n v="5"/>
    <n v="3.25"/>
    <n v="4"/>
    <x v="1"/>
    <n v="0.25"/>
    <n v="0.25"/>
    <n v="0.5"/>
    <n v="0"/>
    <n v="0.4"/>
    <n v="0"/>
    <n v="0"/>
    <n v="4.4625000000000004"/>
    <m/>
    <x v="2"/>
  </r>
  <r>
    <s v="Bogdan Bogdan"/>
    <s v="M"/>
    <n v="6"/>
    <n v="13.02"/>
    <d v="1899-12-30T01:07:30"/>
    <d v="1899-12-30T01:07:30"/>
    <d v="1899-12-30T01:07:30"/>
    <n v="230"/>
    <d v="1899-12-30T00:05:11"/>
    <n v="3.0999999999999996"/>
    <n v="3.75"/>
    <n v="4.5"/>
    <x v="1"/>
    <n v="0.25"/>
    <n v="0.25"/>
    <n v="0.5"/>
    <n v="0.15333333333333332"/>
    <n v="0"/>
    <n v="0"/>
    <n v="0"/>
    <n v="4.1158333333333328"/>
    <m/>
    <x v="2"/>
  </r>
  <r>
    <s v="Codrin Constantin"/>
    <s v="M"/>
    <n v="6"/>
    <n v="44.26"/>
    <d v="1899-12-30T06:08:35"/>
    <d v="1899-12-30T06:16:29"/>
    <d v="1899-12-30T06:12:32"/>
    <n v="198"/>
    <d v="1899-12-30T00:08:25"/>
    <n v="5"/>
    <n v="0"/>
    <n v="5"/>
    <x v="1"/>
    <n v="0.25"/>
    <n v="0.25"/>
    <n v="0.5"/>
    <n v="0"/>
    <n v="1.1000000000000001"/>
    <n v="0"/>
    <n v="0.4"/>
    <n v="5.25"/>
    <m/>
    <x v="26"/>
  </r>
  <r>
    <s v="Corneliu Andresoi"/>
    <s v="M"/>
    <n v="6"/>
    <n v="31.72"/>
    <d v="1899-12-30T03:04:16"/>
    <d v="1899-12-30T03:18:25"/>
    <d v="1899-12-30T03:11:21"/>
    <n v="92"/>
    <d v="1899-12-30T00:06:02"/>
    <n v="5"/>
    <n v="2.5"/>
    <n v="4.75"/>
    <x v="0"/>
    <n v="0.5"/>
    <n v="0.25"/>
    <n v="0.25"/>
    <n v="0"/>
    <n v="0.5"/>
    <n v="0"/>
    <n v="0"/>
    <n v="4.8125"/>
    <m/>
    <x v="2"/>
  </r>
  <r>
    <s v="Florin Chirilus"/>
    <s v="M"/>
    <n v="6"/>
    <n v="21.16"/>
    <d v="1899-12-30T02:03:25"/>
    <d v="1899-12-30T02:24:39"/>
    <d v="1899-12-30T02:14:02"/>
    <n v="421"/>
    <d v="1899-12-30T00:06:20"/>
    <n v="5"/>
    <n v="2"/>
    <n v="1"/>
    <x v="1"/>
    <n v="0.25"/>
    <n v="0.25"/>
    <n v="0.5"/>
    <n v="0.28066666666666668"/>
    <n v="0"/>
    <n v="0"/>
    <n v="0"/>
    <n v="2.5306666666666668"/>
    <m/>
    <x v="2"/>
  </r>
  <r>
    <s v="Horia Haizea"/>
    <s v="M"/>
    <n v="6"/>
    <n v="8.02"/>
    <d v="1899-12-30T00:42:05"/>
    <d v="1899-12-30T00:42:26"/>
    <d v="1899-12-30T00:42:16"/>
    <n v="46"/>
    <d v="1899-12-30T00:05:16"/>
    <n v="1.9095238095238094"/>
    <n v="3.5"/>
    <n v="0.75"/>
    <x v="2"/>
    <n v="0.25"/>
    <n v="0.5"/>
    <n v="0.25"/>
    <n v="0"/>
    <n v="0"/>
    <n v="0"/>
    <n v="0"/>
    <n v="2.4148809523809525"/>
    <m/>
    <x v="2"/>
  </r>
  <r>
    <s v="Ifrim Gheorghe"/>
    <s v="M"/>
    <n v="6"/>
    <n v="6.1"/>
    <d v="1899-12-30T00:31:25"/>
    <d v="1899-12-30T00:31:25"/>
    <d v="1899-12-30T00:31:25"/>
    <n v="4"/>
    <d v="1899-12-30T00:05:09"/>
    <n v="1.4523809523809523"/>
    <n v="3.75"/>
    <n v="2"/>
    <x v="2"/>
    <n v="0.25"/>
    <n v="0.5"/>
    <n v="0.25"/>
    <n v="0"/>
    <n v="0"/>
    <n v="0"/>
    <n v="0"/>
    <n v="2.7380952380952381"/>
    <m/>
    <x v="2"/>
  </r>
  <r>
    <s v="Ionut Bogdan Bledea"/>
    <s v="M"/>
    <n v="6"/>
    <n v="20.010000000000002"/>
    <d v="1899-12-30T01:35:45"/>
    <d v="1899-12-30T01:51:09"/>
    <d v="1899-12-30T01:43:27"/>
    <n v="34"/>
    <d v="1899-12-30T00:05:10"/>
    <n v="4.7642857142857142"/>
    <n v="3.75"/>
    <n v="1.5"/>
    <x v="0"/>
    <n v="0.5"/>
    <n v="0.25"/>
    <n v="0.25"/>
    <n v="0"/>
    <n v="0"/>
    <n v="0"/>
    <n v="0"/>
    <n v="3.6946428571428571"/>
    <m/>
    <x v="2"/>
  </r>
  <r>
    <s v="Jelenschi Liviu"/>
    <s v="M"/>
    <n v="6"/>
    <n v="20.010000000000002"/>
    <d v="1899-12-30T01:42:16"/>
    <d v="1899-12-30T01:43:17"/>
    <d v="1899-12-30T01:42:46"/>
    <n v="26"/>
    <d v="1899-12-30T00:05:08"/>
    <n v="4.7642857142857142"/>
    <n v="3.75"/>
    <n v="4.75"/>
    <x v="1"/>
    <n v="0.25"/>
    <n v="0.25"/>
    <n v="0.5"/>
    <n v="0"/>
    <n v="0"/>
    <n v="0"/>
    <n v="0"/>
    <n v="4.5035714285714281"/>
    <m/>
    <x v="2"/>
  </r>
  <r>
    <s v="Robert Herman"/>
    <s v="M"/>
    <n v="6"/>
    <n v="32.42"/>
    <d v="1899-12-30T04:54:06"/>
    <d v="1899-12-30T05:18:26"/>
    <d v="1899-12-30T05:06:16"/>
    <n v="1954"/>
    <d v="1899-12-30T00:09:27"/>
    <n v="5"/>
    <n v="0"/>
    <n v="5"/>
    <x v="1"/>
    <n v="0.25"/>
    <n v="0.25"/>
    <n v="0.5"/>
    <n v="1.3026666666666666"/>
    <n v="0.5"/>
    <n v="0"/>
    <n v="0"/>
    <n v="5.5526666666666671"/>
    <m/>
    <x v="2"/>
  </r>
  <r>
    <s v="Sorin Popa"/>
    <s v="M"/>
    <n v="6"/>
    <n v="25.16"/>
    <d v="1899-12-30T01:56:57"/>
    <d v="1899-12-30T02:00:58"/>
    <d v="1899-12-30T01:58:57"/>
    <n v="313"/>
    <d v="1899-12-30T00:04:44"/>
    <n v="5"/>
    <n v="4.25"/>
    <n v="3.75"/>
    <x v="1"/>
    <n v="0.25"/>
    <n v="0.25"/>
    <n v="0.5"/>
    <n v="0.20866666666666667"/>
    <n v="0.2"/>
    <n v="0"/>
    <n v="0"/>
    <n v="4.596166666666667"/>
    <m/>
    <x v="2"/>
  </r>
  <r>
    <s v="Sultan Dorin"/>
    <s v="M"/>
    <n v="6"/>
    <n v="11.17"/>
    <d v="1899-12-30T00:44:45"/>
    <d v="1899-12-30T00:45:18"/>
    <d v="1899-12-30T00:45:02"/>
    <n v="12"/>
    <d v="1899-12-30T00:04:02"/>
    <n v="2.6595238095238094"/>
    <n v="4.75"/>
    <n v="4.5"/>
    <x v="1"/>
    <n v="0.25"/>
    <n v="0.25"/>
    <n v="0.5"/>
    <n v="0"/>
    <n v="0"/>
    <n v="0"/>
    <n v="0"/>
    <n v="4.1023809523809529"/>
    <m/>
    <x v="25"/>
  </r>
  <r>
    <s v="Viorel Capatina"/>
    <s v="M"/>
    <n v="6"/>
    <n v="12.02"/>
    <d v="1899-12-30T00:55:49"/>
    <d v="1899-12-30T01:00:56"/>
    <d v="1899-12-30T00:58:22"/>
    <n v="11"/>
    <d v="1899-12-30T00:04:51"/>
    <n v="2.8619047619047615"/>
    <n v="4"/>
    <n v="5"/>
    <x v="1"/>
    <n v="0.25"/>
    <n v="0.25"/>
    <n v="0.5"/>
    <n v="0"/>
    <n v="0"/>
    <n v="0"/>
    <n v="0"/>
    <n v="4.2154761904761902"/>
    <m/>
    <x v="2"/>
  </r>
  <r>
    <s v="Bogdan Drânceanu"/>
    <s v="M"/>
    <n v="6"/>
    <n v="0"/>
    <d v="1899-12-30T00:00:00"/>
    <d v="1899-12-30T00:00:00"/>
    <d v="1899-12-30T00:00:00"/>
    <n v="0"/>
    <d v="1899-12-30T00:00:00"/>
    <n v="0"/>
    <n v="0"/>
    <n v="0"/>
    <x v="3"/>
    <n v="0.25"/>
    <n v="0.25"/>
    <n v="0.25"/>
    <n v="0"/>
    <n v="0"/>
    <n v="0"/>
    <n v="0"/>
    <n v="0.5"/>
    <m/>
    <x v="2"/>
  </r>
  <r>
    <s v="Catalin Boboc"/>
    <s v="M"/>
    <n v="6"/>
    <n v="22.01"/>
    <d v="1899-12-30T02:08:23"/>
    <d v="1899-12-30T02:08:47"/>
    <d v="1899-12-30T02:08:35"/>
    <n v="253"/>
    <d v="1899-12-30T00:05:51"/>
    <n v="5"/>
    <n v="3"/>
    <n v="0.5"/>
    <x v="1"/>
    <n v="0.25"/>
    <n v="0.25"/>
    <n v="0.5"/>
    <n v="0.16866666666666666"/>
    <n v="0"/>
    <n v="0"/>
    <n v="0"/>
    <n v="2.4186666666666667"/>
    <m/>
    <x v="2"/>
  </r>
  <r>
    <s v="Catalin Stanescu"/>
    <s v="M"/>
    <n v="6"/>
    <n v="32.130000000000003"/>
    <d v="1899-12-30T04:50:47"/>
    <d v="1899-12-30T05:13:13"/>
    <d v="1899-12-30T05:02:00"/>
    <n v="1934"/>
    <d v="1899-12-30T00:09:24"/>
    <n v="5"/>
    <n v="0"/>
    <n v="1.5"/>
    <x v="0"/>
    <n v="0.5"/>
    <n v="0.25"/>
    <n v="0.25"/>
    <n v="1.2893333333333334"/>
    <n v="0.5"/>
    <n v="0"/>
    <n v="0"/>
    <n v="4.6643333333333334"/>
    <m/>
    <x v="2"/>
  </r>
  <r>
    <s v="Codreanu Manole"/>
    <s v="M"/>
    <n v="6"/>
    <n v="21.07"/>
    <d v="1899-12-30T01:14:06"/>
    <d v="1899-12-30T01:14:06"/>
    <d v="1899-12-30T01:14:06"/>
    <n v="31"/>
    <d v="1899-12-30T00:03:31"/>
    <n v="5"/>
    <n v="5"/>
    <n v="5"/>
    <x v="0"/>
    <n v="0.5"/>
    <n v="0.25"/>
    <n v="0.25"/>
    <n v="0"/>
    <n v="0"/>
    <n v="3.1500000000000004"/>
    <n v="0"/>
    <n v="8.15"/>
    <m/>
    <x v="25"/>
  </r>
  <r>
    <s v="Cristea Ionut"/>
    <s v="M"/>
    <n v="6"/>
    <n v="11.02"/>
    <d v="1899-12-30T00:46:18"/>
    <d v="1899-12-30T00:46:19"/>
    <d v="1899-12-30T00:46:19"/>
    <n v="22"/>
    <d v="1899-12-30T00:04:12"/>
    <n v="2.6238095238095238"/>
    <n v="4.75"/>
    <n v="0.5"/>
    <x v="2"/>
    <n v="0.25"/>
    <n v="0.5"/>
    <n v="0.25"/>
    <n v="0"/>
    <n v="0"/>
    <n v="0"/>
    <n v="0"/>
    <n v="3.1559523809523808"/>
    <m/>
    <x v="2"/>
  </r>
  <r>
    <s v="Dan Spataru"/>
    <s v="M"/>
    <n v="6"/>
    <n v="6.81"/>
    <d v="1899-12-30T00:28:20"/>
    <d v="1899-12-30T00:28:20"/>
    <d v="1899-12-30T00:28:20"/>
    <n v="0"/>
    <d v="1899-12-30T00:04:10"/>
    <n v="1.6214285714285712"/>
    <n v="4.75"/>
    <n v="1"/>
    <x v="2"/>
    <n v="0.25"/>
    <n v="0.5"/>
    <n v="0.25"/>
    <n v="0"/>
    <n v="0"/>
    <n v="0"/>
    <n v="0"/>
    <n v="3.030357142857143"/>
    <m/>
    <x v="2"/>
  </r>
  <r>
    <s v="Daniel Mitrofan"/>
    <s v="M"/>
    <n v="6"/>
    <n v="12.21"/>
    <d v="1899-12-30T00:59:30"/>
    <d v="1899-12-30T00:59:30"/>
    <d v="1899-12-30T00:59:30"/>
    <n v="134"/>
    <d v="1899-12-30T00:04:52"/>
    <n v="2.907142857142857"/>
    <n v="4"/>
    <n v="0"/>
    <x v="2"/>
    <n v="0.25"/>
    <n v="0.5"/>
    <n v="0.25"/>
    <n v="0"/>
    <n v="0"/>
    <n v="0"/>
    <n v="0"/>
    <n v="2.7267857142857141"/>
    <m/>
    <x v="2"/>
  </r>
  <r>
    <s v="Dolores Panait"/>
    <s v="F"/>
    <n v="6"/>
    <n v="10.029999999999999"/>
    <d v="1899-12-30T01:02:57"/>
    <d v="1899-12-30T01:03:09"/>
    <d v="1899-12-30T01:03:03"/>
    <n v="32"/>
    <d v="1899-12-30T00:06:17"/>
    <n v="2.5074999999999998"/>
    <n v="3"/>
    <n v="0.5"/>
    <x v="1"/>
    <n v="0.25"/>
    <n v="0.25"/>
    <n v="0.5"/>
    <n v="0"/>
    <n v="0"/>
    <n v="0"/>
    <n v="0"/>
    <n v="1.6268750000000001"/>
    <m/>
    <x v="2"/>
  </r>
  <r>
    <s v="Eduard Scarlatescu"/>
    <s v="M"/>
    <n v="6"/>
    <n v="12.87"/>
    <d v="1899-12-30T00:59:48"/>
    <d v="1899-12-30T01:07:24"/>
    <d v="1899-12-30T01:03:36"/>
    <n v="10"/>
    <d v="1899-12-30T00:04:57"/>
    <n v="3.0642857142857141"/>
    <n v="4"/>
    <n v="2"/>
    <x v="2"/>
    <n v="0.25"/>
    <n v="0.5"/>
    <n v="0.25"/>
    <n v="0"/>
    <n v="0"/>
    <n v="0"/>
    <n v="0"/>
    <n v="3.2660714285714283"/>
    <m/>
    <x v="2"/>
  </r>
  <r>
    <s v="Fimo Iri"/>
    <s v="F"/>
    <n v="6"/>
    <n v="20.100000000000001"/>
    <d v="1899-12-30T02:11:30"/>
    <d v="1899-12-30T02:13:32"/>
    <d v="1899-12-30T02:12:31"/>
    <n v="59"/>
    <d v="1899-12-30T00:06:36"/>
    <n v="5"/>
    <n v="2.5"/>
    <n v="4.5"/>
    <x v="1"/>
    <n v="0.25"/>
    <n v="0.25"/>
    <n v="0.5"/>
    <n v="0"/>
    <n v="0"/>
    <n v="0"/>
    <n v="0"/>
    <n v="4.125"/>
    <m/>
    <x v="2"/>
  </r>
  <r>
    <s v="Florin Gheorghita"/>
    <s v="M"/>
    <n v="6"/>
    <n v="12.19"/>
    <d v="1899-12-30T01:07:18"/>
    <d v="1899-12-30T01:07:22"/>
    <d v="1899-12-30T01:07:20"/>
    <n v="92"/>
    <d v="1899-12-30T00:05:31"/>
    <n v="2.9023809523809523"/>
    <n v="3.25"/>
    <n v="2"/>
    <x v="0"/>
    <n v="0.5"/>
    <n v="0.25"/>
    <n v="0.25"/>
    <n v="0"/>
    <n v="0"/>
    <n v="0"/>
    <n v="0.4"/>
    <n v="3.1636904761904758"/>
    <m/>
    <x v="2"/>
  </r>
  <r>
    <s v="Gavrila Lucian Nicolae  "/>
    <s v="M"/>
    <n v="6"/>
    <n v="3.01"/>
    <d v="1899-12-30T00:09:58"/>
    <d v="1899-12-30T00:09:58"/>
    <d v="1899-12-30T00:09:58"/>
    <n v="6"/>
    <d v="1899-12-30T00:03:19"/>
    <n v="0.71666666666666656"/>
    <n v="5"/>
    <n v="1"/>
    <x v="2"/>
    <n v="0.25"/>
    <n v="0.5"/>
    <n v="0.25"/>
    <n v="0"/>
    <n v="0"/>
    <n v="6.75"/>
    <n v="0"/>
    <n v="9.6791666666666671"/>
    <m/>
    <x v="2"/>
  </r>
  <r>
    <s v="Haiduc Marius"/>
    <s v="M"/>
    <n v="6"/>
    <n v="10.31"/>
    <d v="1899-12-30T01:10:03"/>
    <d v="1899-12-30T01:18:02"/>
    <d v="1899-12-30T01:14:03"/>
    <n v="530"/>
    <d v="1899-12-30T00:07:11"/>
    <n v="2.4547619047619049"/>
    <n v="0.5"/>
    <n v="3"/>
    <x v="1"/>
    <n v="0.25"/>
    <n v="0.25"/>
    <n v="0.5"/>
    <n v="0.35333333333333333"/>
    <n v="0"/>
    <n v="0"/>
    <n v="0"/>
    <n v="2.59202380952381"/>
    <m/>
    <x v="2"/>
  </r>
  <r>
    <s v="Ioana Maria"/>
    <s v="F"/>
    <n v="6"/>
    <n v="10.02"/>
    <d v="1899-12-30T00:54:51"/>
    <d v="1899-12-30T00:54:51"/>
    <d v="1899-12-30T00:54:51"/>
    <n v="12"/>
    <d v="1899-12-30T00:05:28"/>
    <n v="2.5049999999999999"/>
    <n v="4"/>
    <n v="3.75"/>
    <x v="2"/>
    <n v="0.25"/>
    <n v="0.5"/>
    <n v="0.25"/>
    <n v="0"/>
    <n v="0"/>
    <n v="0"/>
    <n v="0"/>
    <n v="3.5637499999999998"/>
    <m/>
    <x v="2"/>
  </r>
  <r>
    <s v="Ion Lucian"/>
    <s v="M"/>
    <n v="6"/>
    <n v="21.01"/>
    <d v="1899-12-30T01:50:00"/>
    <d v="1899-12-30T01:50:24"/>
    <d v="1899-12-30T01:50:12"/>
    <n v="153"/>
    <d v="1899-12-30T00:05:15"/>
    <n v="5"/>
    <n v="3.75"/>
    <n v="0"/>
    <x v="2"/>
    <n v="0.25"/>
    <n v="0.5"/>
    <n v="0.25"/>
    <n v="0"/>
    <n v="0"/>
    <n v="0"/>
    <n v="0"/>
    <n v="3.125"/>
    <m/>
    <x v="2"/>
  </r>
  <r>
    <s v="Laura Andries"/>
    <s v="F"/>
    <n v="6"/>
    <n v="50.21"/>
    <d v="1899-12-30T05:35:15"/>
    <d v="1899-12-30T06:46:48"/>
    <d v="1899-12-30T06:11:01"/>
    <n v="198"/>
    <d v="1899-12-30T00:07:23"/>
    <n v="5"/>
    <n v="1"/>
    <n v="1.5"/>
    <x v="0"/>
    <n v="0.5"/>
    <n v="0.25"/>
    <n v="0.25"/>
    <n v="0"/>
    <n v="1.4"/>
    <n v="0"/>
    <n v="0"/>
    <n v="4.5250000000000004"/>
    <m/>
    <x v="2"/>
  </r>
  <r>
    <s v="Nicolae Marian"/>
    <s v="M"/>
    <n v="7"/>
    <n v="20.010000000000002"/>
    <d v="1899-12-30T01:49:36"/>
    <d v="1899-12-30T01:49:40"/>
    <d v="1899-12-30T01:49:38"/>
    <n v="410"/>
    <d v="1899-12-30T00:05:29"/>
    <n v="4.7642857142857142"/>
    <n v="3.5"/>
    <n v="3.5"/>
    <x v="2"/>
    <n v="0.25"/>
    <n v="0.5"/>
    <n v="0.25"/>
    <n v="0.27333333333333332"/>
    <n v="0"/>
    <n v="0"/>
    <n v="0"/>
    <n v="4.0894047619047615"/>
    <m/>
    <x v="2"/>
  </r>
  <r>
    <s v="Sorin Pirvu"/>
    <s v="M"/>
    <n v="6"/>
    <n v="10.02"/>
    <d v="1899-12-30T00:55:30"/>
    <d v="1899-12-30T00:55:56"/>
    <d v="1899-12-30T00:55:43"/>
    <n v="9"/>
    <d v="1899-12-30T00:05:34"/>
    <n v="2.3857142857142857"/>
    <n v="3.25"/>
    <n v="1"/>
    <x v="1"/>
    <n v="0.25"/>
    <n v="0.25"/>
    <n v="0.5"/>
    <n v="0"/>
    <n v="0"/>
    <n v="0"/>
    <n v="0"/>
    <n v="1.9089285714285715"/>
    <m/>
    <x v="2"/>
  </r>
  <r>
    <s v="Stainfeld Galia"/>
    <s v="F"/>
    <n v="6"/>
    <n v="21.43"/>
    <d v="1899-12-30T03:06:22"/>
    <d v="1899-12-30T03:16:11"/>
    <d v="1899-12-30T03:11:17"/>
    <n v="1058"/>
    <d v="1899-12-30T00:08:56"/>
    <n v="5"/>
    <n v="0.5"/>
    <n v="2"/>
    <x v="1"/>
    <n v="0.25"/>
    <n v="0.25"/>
    <n v="0.5"/>
    <n v="0.70533333333333337"/>
    <n v="0"/>
    <n v="0"/>
    <n v="0"/>
    <n v="3.0803333333333334"/>
    <m/>
    <x v="27"/>
  </r>
  <r>
    <s v="Stainfeld Galia"/>
    <s v="F"/>
    <n v="7"/>
    <n v="15"/>
    <d v="1899-12-30T02:10:17"/>
    <d v="1899-12-30T02:14:10"/>
    <d v="1899-12-30T02:12:13"/>
    <n v="442"/>
    <d v="1899-12-30T00:08:49"/>
    <n v="3.75"/>
    <n v="0.5"/>
    <n v="1.75"/>
    <x v="2"/>
    <n v="0.25"/>
    <n v="0.5"/>
    <n v="0.25"/>
    <n v="0"/>
    <n v="0"/>
    <n v="0"/>
    <n v="0"/>
    <n v="1.625"/>
    <m/>
    <x v="2"/>
  </r>
  <r>
    <s v="Laura Andries"/>
    <s v="F"/>
    <n v="7"/>
    <n v="10.11"/>
    <d v="1899-12-30T01:00:20"/>
    <d v="1899-12-30T01:03:28"/>
    <d v="1899-12-30T01:01:54"/>
    <n v="16"/>
    <d v="1899-12-30T00:06:07"/>
    <n v="2.5274999999999999"/>
    <n v="3.25"/>
    <n v="3"/>
    <x v="1"/>
    <n v="0.25"/>
    <n v="0.25"/>
    <n v="0.5"/>
    <n v="0"/>
    <n v="0"/>
    <n v="0"/>
    <n v="0"/>
    <n v="2.944375"/>
    <m/>
    <x v="2"/>
  </r>
  <r>
    <s v="Badic Ionut"/>
    <s v="M"/>
    <n v="7"/>
    <n v="21.15"/>
    <d v="1899-12-30T01:46:54"/>
    <d v="1899-12-30T01:46:54"/>
    <d v="1899-12-30T01:46:54"/>
    <n v="14"/>
    <d v="1899-12-30T00:05:03"/>
    <n v="5"/>
    <n v="3.75"/>
    <n v="4.5"/>
    <x v="2"/>
    <n v="0.25"/>
    <n v="0.5"/>
    <n v="0.25"/>
    <n v="0"/>
    <n v="0"/>
    <n v="0"/>
    <n v="0"/>
    <n v="4.25"/>
    <m/>
    <x v="2"/>
  </r>
  <r>
    <s v="Ioana Maria"/>
    <s v="F"/>
    <n v="7"/>
    <n v="11.65"/>
    <d v="1899-12-30T01:01:30"/>
    <d v="1899-12-30T01:01:34"/>
    <d v="1899-12-30T01:01:32"/>
    <n v="12"/>
    <d v="1899-12-30T00:05:17"/>
    <n v="2.9125000000000001"/>
    <n v="4"/>
    <n v="4.5"/>
    <x v="1"/>
    <n v="0.25"/>
    <n v="0.25"/>
    <n v="0.5"/>
    <n v="0"/>
    <n v="0"/>
    <n v="0"/>
    <n v="0"/>
    <n v="3.9781249999999999"/>
    <m/>
    <x v="28"/>
  </r>
  <r>
    <s v="Danciu Alin Stelian"/>
    <s v="M"/>
    <n v="7"/>
    <n v="16.02"/>
    <d v="1899-12-30T01:00:50"/>
    <d v="1899-12-30T01:00:53"/>
    <d v="1899-12-30T01:00:52"/>
    <n v="38"/>
    <d v="1899-12-30T00:03:48"/>
    <n v="3.8142857142857141"/>
    <n v="5"/>
    <n v="1.5"/>
    <x v="2"/>
    <n v="0.25"/>
    <n v="0.5"/>
    <n v="0.25"/>
    <n v="0"/>
    <n v="0"/>
    <n v="0.89999999999999991"/>
    <n v="0"/>
    <n v="4.7285714285714278"/>
    <m/>
    <x v="2"/>
  </r>
  <r>
    <s v="Marica Cristina"/>
    <s v="F"/>
    <n v="7"/>
    <n v="12.15"/>
    <d v="1899-12-30T01:10:07"/>
    <d v="1899-12-30T01:10:07"/>
    <d v="1899-12-30T01:10:07"/>
    <n v="62"/>
    <d v="1899-12-30T00:05:46"/>
    <n v="3.0375000000000001"/>
    <n v="3.5"/>
    <n v="0.25"/>
    <x v="2"/>
    <n v="0.25"/>
    <n v="0.5"/>
    <n v="0.25"/>
    <n v="0"/>
    <n v="0"/>
    <n v="0"/>
    <n v="0"/>
    <n v="2.5718749999999999"/>
    <m/>
    <x v="2"/>
  </r>
  <r>
    <s v="Nicolae Marian"/>
    <s v="M"/>
    <n v="6"/>
    <n v="21"/>
    <d v="1899-12-30T02:26:01"/>
    <d v="1899-12-30T02:26:29"/>
    <d v="1899-12-30T02:26:15"/>
    <n v="1172"/>
    <d v="1899-12-30T00:06:58"/>
    <n v="5"/>
    <n v="1"/>
    <n v="3.5"/>
    <x v="0"/>
    <n v="0.5"/>
    <n v="0.25"/>
    <n v="0.25"/>
    <n v="0.78133333333333332"/>
    <n v="0"/>
    <n v="0"/>
    <n v="0"/>
    <n v="4.4063333333333334"/>
    <m/>
    <x v="2"/>
  </r>
  <r>
    <s v="Catalin Holban"/>
    <s v="M"/>
    <n v="7"/>
    <n v="9.1999999999999993"/>
    <d v="1899-12-30T00:48:27"/>
    <d v="1899-12-30T00:48:30"/>
    <d v="1899-12-30T00:48:29"/>
    <n v="21"/>
    <d v="1899-12-30T00:05:16"/>
    <n v="2.1904761904761902"/>
    <n v="3.5"/>
    <n v="4"/>
    <x v="1"/>
    <n v="0.25"/>
    <n v="0.25"/>
    <n v="0.5"/>
    <n v="0"/>
    <n v="0"/>
    <n v="0"/>
    <n v="0"/>
    <n v="3.4226190476190474"/>
    <m/>
    <x v="2"/>
  </r>
  <r>
    <s v="Ion Prereva"/>
    <s v="M"/>
    <n v="7"/>
    <n v="19.8"/>
    <d v="1899-12-30T01:25:17"/>
    <d v="1899-12-30T01:27:22"/>
    <d v="1899-12-30T01:26:20"/>
    <n v="68"/>
    <d v="1899-12-30T00:04:22"/>
    <n v="4.7142857142857144"/>
    <n v="4.5"/>
    <n v="1"/>
    <x v="0"/>
    <n v="0.5"/>
    <n v="0.25"/>
    <n v="0.25"/>
    <n v="0"/>
    <n v="0"/>
    <n v="0"/>
    <n v="0"/>
    <n v="3.7321428571428572"/>
    <m/>
    <x v="2"/>
  </r>
  <r>
    <s v="Gavrila Lucian Nicolae  "/>
    <s v="M"/>
    <n v="7"/>
    <n v="5"/>
    <d v="1899-12-30T00:16:45"/>
    <d v="1899-12-30T00:16:45"/>
    <d v="1899-12-30T00:16:45"/>
    <n v="4"/>
    <d v="1899-12-30T00:03:21"/>
    <n v="1.1904761904761905"/>
    <n v="5"/>
    <n v="4.25"/>
    <x v="1"/>
    <n v="0.25"/>
    <n v="0.25"/>
    <n v="0.5"/>
    <n v="0"/>
    <n v="0"/>
    <n v="5.4"/>
    <n v="0"/>
    <n v="9.0726190476190478"/>
    <m/>
    <x v="2"/>
  </r>
  <r>
    <s v="Alexandru Paduraru"/>
    <s v="M"/>
    <n v="7"/>
    <n v="9.7100000000000009"/>
    <d v="1899-12-30T00:50:16"/>
    <d v="1899-12-30T00:50:20"/>
    <d v="1899-12-30T00:50:18"/>
    <n v="18"/>
    <d v="1899-12-30T00:05:11"/>
    <n v="2.3119047619047621"/>
    <n v="3.75"/>
    <n v="5"/>
    <x v="1"/>
    <n v="0.25"/>
    <n v="0.25"/>
    <n v="0.5"/>
    <n v="0"/>
    <n v="0"/>
    <n v="0"/>
    <n v="0"/>
    <n v="4.0154761904761909"/>
    <m/>
    <x v="2"/>
  </r>
  <r>
    <s v="Florin Gheorghita"/>
    <s v="M"/>
    <n v="7"/>
    <n v="12.03"/>
    <d v="1899-12-30T01:06:29"/>
    <d v="1899-12-30T01:06:33"/>
    <d v="1899-12-30T01:06:31"/>
    <n v="24"/>
    <d v="1899-12-30T00:05:32"/>
    <n v="2.8642857142857139"/>
    <n v="3.25"/>
    <n v="3"/>
    <x v="1"/>
    <n v="0.25"/>
    <n v="0.25"/>
    <n v="0.5"/>
    <n v="0"/>
    <n v="0"/>
    <n v="0"/>
    <n v="0.4"/>
    <n v="3.4285714285714284"/>
    <m/>
    <x v="2"/>
  </r>
  <r>
    <s v="Liviu Bucurescu"/>
    <s v="M"/>
    <n v="7"/>
    <n v="23.23"/>
    <d v="1899-12-30T02:13:32"/>
    <d v="1899-12-30T02:14:56"/>
    <d v="1899-12-30T02:14:14"/>
    <n v="76"/>
    <d v="1899-12-30T00:05:47"/>
    <n v="5"/>
    <n v="3"/>
    <n v="5"/>
    <x v="0"/>
    <n v="0.5"/>
    <n v="0.25"/>
    <n v="0.25"/>
    <n v="0"/>
    <n v="0.1"/>
    <n v="0"/>
    <n v="0.7"/>
    <n v="5.3"/>
    <m/>
    <x v="2"/>
  </r>
  <r>
    <s v="Adrian Butnariu"/>
    <s v="M"/>
    <n v="7"/>
    <n v="7.01"/>
    <d v="1899-12-30T00:27:26"/>
    <d v="1899-12-30T00:27:27"/>
    <d v="1899-12-30T00:27:27"/>
    <n v="22"/>
    <d v="1899-12-30T00:03:55"/>
    <n v="1.6690476190476189"/>
    <n v="5"/>
    <n v="4"/>
    <x v="2"/>
    <n v="0.25"/>
    <n v="0.5"/>
    <n v="0.25"/>
    <n v="0"/>
    <n v="0"/>
    <n v="0.45000000000000007"/>
    <n v="0"/>
    <n v="4.3672619047619046"/>
    <m/>
    <x v="2"/>
  </r>
  <r>
    <s v="Ionut Petcu"/>
    <s v="M"/>
    <n v="7"/>
    <n v="21.92"/>
    <d v="1899-12-30T02:00:42"/>
    <d v="1899-12-30T02:00:42"/>
    <d v="1899-12-30T02:00:42"/>
    <n v="33"/>
    <d v="1899-12-30T00:05:30"/>
    <n v="5"/>
    <n v="3.5"/>
    <n v="1.5"/>
    <x v="0"/>
    <n v="0.5"/>
    <n v="0.25"/>
    <n v="0.25"/>
    <n v="0"/>
    <n v="0"/>
    <n v="0"/>
    <n v="0"/>
    <n v="3.75"/>
    <m/>
    <x v="28"/>
  </r>
  <r>
    <s v="Eduard Scarlatescu"/>
    <s v="M"/>
    <n v="7"/>
    <n v="21.93"/>
    <d v="1899-12-30T01:34:10"/>
    <d v="1899-12-30T01:34:15"/>
    <d v="1899-12-30T01:34:12"/>
    <n v="30"/>
    <d v="1899-12-30T00:04:18"/>
    <n v="5"/>
    <n v="4.5"/>
    <n v="1.5"/>
    <x v="0"/>
    <n v="0.5"/>
    <n v="0.25"/>
    <n v="0.25"/>
    <n v="0"/>
    <n v="0"/>
    <n v="0"/>
    <n v="0"/>
    <n v="4"/>
    <m/>
    <x v="28"/>
  </r>
  <r>
    <s v="Catalin Stanescu"/>
    <s v="M"/>
    <n v="7"/>
    <n v="21.89"/>
    <d v="1899-12-30T01:39:22"/>
    <d v="1899-12-30T01:39:22"/>
    <d v="1899-12-30T01:39:22"/>
    <n v="28"/>
    <d v="1899-12-30T00:04:32"/>
    <n v="5"/>
    <n v="4.25"/>
    <n v="4"/>
    <x v="2"/>
    <n v="0.25"/>
    <n v="0.5"/>
    <n v="0.25"/>
    <n v="0"/>
    <n v="0"/>
    <n v="0"/>
    <n v="0"/>
    <n v="4.375"/>
    <m/>
    <x v="28"/>
  </r>
  <r>
    <s v="Florin Chirilus"/>
    <s v="M"/>
    <n v="7"/>
    <n v="21.15"/>
    <d v="1899-12-30T01:59:24"/>
    <d v="1899-12-30T02:12:28"/>
    <d v="1899-12-30T02:05:56"/>
    <n v="268"/>
    <d v="1899-12-30T00:05:57"/>
    <n v="5"/>
    <n v="3"/>
    <n v="2"/>
    <x v="2"/>
    <n v="0.25"/>
    <n v="0.5"/>
    <n v="0.25"/>
    <n v="0.17866666666666667"/>
    <n v="0"/>
    <n v="0"/>
    <n v="0"/>
    <n v="3.4286666666666665"/>
    <m/>
    <x v="2"/>
  </r>
  <r>
    <s v="Cristea Ionut"/>
    <s v="M"/>
    <n v="7"/>
    <n v="15.01"/>
    <d v="1899-12-30T01:10:53"/>
    <d v="1899-12-30T01:10:56"/>
    <d v="1899-12-30T01:10:55"/>
    <n v="37"/>
    <d v="1899-12-30T00:04:43"/>
    <n v="3.5738095238095235"/>
    <n v="4.25"/>
    <n v="0.5"/>
    <x v="0"/>
    <n v="0.5"/>
    <n v="0.25"/>
    <n v="0.25"/>
    <n v="0"/>
    <n v="0"/>
    <n v="0"/>
    <n v="0"/>
    <n v="2.9744047619047618"/>
    <m/>
    <x v="2"/>
  </r>
  <r>
    <s v="Daniel Ndc"/>
    <s v="M"/>
    <n v="7"/>
    <n v="14.03"/>
    <d v="1899-12-30T01:16:50"/>
    <d v="1899-12-30T01:17:54"/>
    <d v="1899-12-30T01:17:22"/>
    <n v="136"/>
    <d v="1899-12-30T00:05:31"/>
    <n v="3.3404761904761902"/>
    <n v="3.5"/>
    <n v="2"/>
    <x v="0"/>
    <n v="0.5"/>
    <n v="0.25"/>
    <n v="0.25"/>
    <n v="0"/>
    <n v="0"/>
    <n v="0"/>
    <n v="0"/>
    <n v="3.0452380952380951"/>
    <m/>
    <x v="2"/>
  </r>
  <r>
    <s v="Codrin Constantin"/>
    <s v="M"/>
    <n v="7"/>
    <n v="54.1"/>
    <d v="1899-12-30T11:05:17"/>
    <d v="1899-12-30T11:05:30"/>
    <d v="1899-12-30T11:05:23"/>
    <n v="2073"/>
    <d v="1899-12-30T00:12:18"/>
    <n v="5"/>
    <n v="0"/>
    <n v="0.5"/>
    <x v="2"/>
    <n v="0.25"/>
    <n v="0.5"/>
    <n v="0.25"/>
    <n v="1.3819999999999999"/>
    <n v="1.6"/>
    <n v="0"/>
    <n v="0.4"/>
    <n v="4.7569999999999997"/>
    <m/>
    <x v="2"/>
  </r>
  <r>
    <s v="Daniel Mitrofan"/>
    <s v="M"/>
    <n v="7"/>
    <n v="21.37"/>
    <d v="1899-12-30T01:52:38"/>
    <d v="1899-12-30T01:52:38"/>
    <d v="1899-12-30T01:52:38"/>
    <n v="134"/>
    <d v="1899-12-30T00:05:16"/>
    <n v="5"/>
    <n v="3.5"/>
    <n v="0.5"/>
    <x v="0"/>
    <n v="0.5"/>
    <n v="0.25"/>
    <n v="0.25"/>
    <n v="0"/>
    <n v="0"/>
    <n v="0"/>
    <n v="0"/>
    <n v="3.5"/>
    <m/>
    <x v="2"/>
  </r>
  <r>
    <s v="Corneliu Andresoi"/>
    <s v="M"/>
    <n v="7"/>
    <n v="21.95"/>
    <d v="1899-12-30T01:56:38"/>
    <d v="1899-12-30T01:57:20"/>
    <d v="1899-12-30T01:56:59"/>
    <n v="39"/>
    <d v="1899-12-30T00:05:20"/>
    <n v="5"/>
    <n v="3.5"/>
    <n v="5"/>
    <x v="1"/>
    <n v="0.25"/>
    <n v="0.25"/>
    <n v="0.5"/>
    <n v="0"/>
    <n v="0"/>
    <n v="0"/>
    <n v="0"/>
    <n v="4.625"/>
    <m/>
    <x v="28"/>
  </r>
  <r>
    <s v="Codreanu Manole"/>
    <s v="M"/>
    <n v="7"/>
    <n v="5"/>
    <d v="1899-12-30T00:15:56"/>
    <d v="1899-12-30T00:15:56"/>
    <d v="1899-12-30T00:15:56"/>
    <n v="11"/>
    <d v="1899-12-30T00:03:11"/>
    <n v="1.1904761904761905"/>
    <n v="5"/>
    <n v="5"/>
    <x v="2"/>
    <n v="0.25"/>
    <n v="0.5"/>
    <n v="0.25"/>
    <n v="0"/>
    <n v="0"/>
    <n v="8.25"/>
    <n v="0"/>
    <n v="12.297619047619047"/>
    <m/>
    <x v="2"/>
  </r>
  <r>
    <s v="Haiduc Marius"/>
    <s v="M"/>
    <n v="7"/>
    <n v="24.52"/>
    <d v="1899-12-30T03:28:18"/>
    <d v="1899-12-30T03:41:39"/>
    <d v="1899-12-30T03:34:59"/>
    <n v="1216"/>
    <d v="1899-12-30T00:08:46"/>
    <n v="5"/>
    <n v="0"/>
    <n v="1.75"/>
    <x v="0"/>
    <n v="0.5"/>
    <n v="0.25"/>
    <n v="0.25"/>
    <n v="0.81066666666666665"/>
    <n v="0.1"/>
    <n v="0"/>
    <n v="0"/>
    <n v="3.8481666666666667"/>
    <m/>
    <x v="2"/>
  </r>
  <r>
    <s v="Serban Andrei Catalin"/>
    <s v="M"/>
    <n v="7"/>
    <n v="11.71"/>
    <d v="1899-12-30T01:11:18"/>
    <d v="1899-12-30T01:12:09"/>
    <d v="1899-12-30T01:11:44"/>
    <n v="12"/>
    <d v="1899-12-30T00:06:08"/>
    <n v="2.788095238095238"/>
    <n v="2.5"/>
    <n v="4.25"/>
    <x v="0"/>
    <n v="0.5"/>
    <n v="0.25"/>
    <n v="0.25"/>
    <n v="0"/>
    <n v="0"/>
    <n v="0"/>
    <n v="0"/>
    <n v="3.081547619047619"/>
    <m/>
    <x v="28"/>
  </r>
  <r>
    <s v="Cristian Vacaru"/>
    <s v="M"/>
    <n v="7"/>
    <n v="26.01"/>
    <d v="1899-12-30T02:45:16"/>
    <d v="1899-12-30T02:45:23"/>
    <d v="1899-12-30T02:45:19"/>
    <n v="554"/>
    <d v="1899-12-30T00:06:21"/>
    <n v="5"/>
    <n v="2"/>
    <n v="1"/>
    <x v="0"/>
    <n v="0.5"/>
    <n v="0.25"/>
    <n v="0.25"/>
    <n v="0.36933333333333335"/>
    <n v="0.2"/>
    <n v="0"/>
    <n v="0"/>
    <n v="3.8193333333333337"/>
    <m/>
    <x v="2"/>
  </r>
  <r>
    <s v="Andrei Andrada"/>
    <s v="F"/>
    <n v="7"/>
    <n v="11.67"/>
    <d v="1899-12-30T01:10:28"/>
    <d v="1899-12-30T01:10:45"/>
    <d v="1899-12-30T01:10:37"/>
    <n v="24"/>
    <d v="1899-12-30T00:06:03"/>
    <n v="2.9175"/>
    <n v="3.25"/>
    <n v="5"/>
    <x v="1"/>
    <n v="0.25"/>
    <n v="0.25"/>
    <n v="0.5"/>
    <n v="0"/>
    <n v="0"/>
    <n v="0"/>
    <n v="0"/>
    <n v="4.0418750000000001"/>
    <m/>
    <x v="28"/>
  </r>
  <r>
    <s v="Vasi Minzatu"/>
    <s v="M"/>
    <n v="7"/>
    <n v="3.03"/>
    <d v="1899-12-30T00:11:22"/>
    <d v="1899-12-30T00:11:22"/>
    <d v="1899-12-30T00:11:22"/>
    <n v="0"/>
    <d v="1899-12-30T00:03:45"/>
    <n v="0.72142857142857131"/>
    <n v="5"/>
    <n v="2.25"/>
    <x v="2"/>
    <n v="0.25"/>
    <n v="0.5"/>
    <n v="0.25"/>
    <n v="0"/>
    <n v="0"/>
    <n v="1.4999999999999998"/>
    <n v="0"/>
    <n v="4.7428571428571429"/>
    <m/>
    <x v="29"/>
  </r>
  <r>
    <s v="Dolores Panait"/>
    <s v="F"/>
    <n v="7"/>
    <n v="10.029999999999999"/>
    <d v="1899-12-30T01:02:57"/>
    <d v="1899-12-30T01:03:09"/>
    <d v="1899-12-30T01:03:03"/>
    <n v="32"/>
    <d v="1899-12-30T00:06:17"/>
    <n v="2.5074999999999998"/>
    <n v="3"/>
    <n v="0.75"/>
    <x v="2"/>
    <n v="0.25"/>
    <n v="0.5"/>
    <n v="0.25"/>
    <n v="0"/>
    <n v="0"/>
    <n v="0"/>
    <n v="0"/>
    <n v="2.3143750000000001"/>
    <m/>
    <x v="2"/>
  </r>
  <r>
    <s v="Catalin Boboc"/>
    <s v="M"/>
    <n v="7"/>
    <n v="26.01"/>
    <d v="1899-12-30T02:30:17"/>
    <d v="1899-12-30T02:46:29"/>
    <d v="1899-12-30T02:38:23"/>
    <n v="528"/>
    <d v="1899-12-30T00:06:05"/>
    <n v="5"/>
    <n v="2.5"/>
    <n v="2.75"/>
    <x v="2"/>
    <n v="0.25"/>
    <n v="0.5"/>
    <n v="0.25"/>
    <n v="0.35199999999999998"/>
    <n v="0.2"/>
    <n v="0"/>
    <n v="0"/>
    <n v="3.7395"/>
    <m/>
    <x v="2"/>
  </r>
  <r>
    <s v="Sorin Pirvu"/>
    <s v="M"/>
    <n v="7"/>
    <n v="0"/>
    <d v="1899-12-30T00:00:00"/>
    <d v="1899-12-30T00:00:00"/>
    <d v="1899-12-30T00:00:00"/>
    <n v="0"/>
    <e v="#DIV/0!"/>
    <n v="0"/>
    <n v="0"/>
    <n v="0"/>
    <x v="3"/>
    <n v="0.25"/>
    <n v="0.25"/>
    <n v="0.25"/>
    <e v="#DIV/0!"/>
    <n v="0"/>
    <n v="0"/>
    <n v="0"/>
    <n v="0.5"/>
    <m/>
    <x v="2"/>
  </r>
  <r>
    <s v="Dan Spataru"/>
    <s v="M"/>
    <n v="7"/>
    <n v="5.95"/>
    <d v="1899-12-30T00:25:37"/>
    <d v="1899-12-30T00:25:45"/>
    <d v="1899-12-30T00:25:41"/>
    <n v="7"/>
    <d v="1899-12-30T00:04:19"/>
    <n v="1.4166666666666667"/>
    <n v="4.5"/>
    <n v="3"/>
    <x v="2"/>
    <n v="0.25"/>
    <n v="0.5"/>
    <n v="0.25"/>
    <n v="0"/>
    <n v="0"/>
    <n v="0"/>
    <n v="0"/>
    <n v="3.3541666666666665"/>
    <m/>
    <x v="28"/>
  </r>
  <r>
    <s v="Fimo Iri"/>
    <s v="F"/>
    <n v="7"/>
    <n v="5.95"/>
    <d v="1899-12-30T00:32:42"/>
    <d v="1899-12-30T00:32:49"/>
    <d v="1899-12-30T00:32:45"/>
    <n v="4"/>
    <d v="1899-12-30T00:05:30"/>
    <n v="1.4875"/>
    <n v="4"/>
    <n v="5"/>
    <x v="2"/>
    <n v="0.25"/>
    <n v="0.5"/>
    <n v="0.25"/>
    <n v="0"/>
    <n v="0"/>
    <n v="0"/>
    <n v="0"/>
    <n v="3.6218750000000002"/>
    <m/>
    <x v="28"/>
  </r>
  <r>
    <s v="Sergiu Robu"/>
    <s v="M"/>
    <n v="7"/>
    <n v="21.13"/>
    <d v="1899-12-30T01:44:39"/>
    <d v="1899-12-30T01:47:21"/>
    <d v="1899-12-30T01:46:00"/>
    <n v="44"/>
    <d v="1899-12-30T00:05:01"/>
    <n v="5"/>
    <n v="4"/>
    <n v="1.25"/>
    <x v="0"/>
    <n v="0.5"/>
    <n v="0.25"/>
    <n v="0.25"/>
    <n v="0"/>
    <n v="0"/>
    <n v="0"/>
    <n v="0"/>
    <n v="3.8125"/>
    <m/>
    <x v="2"/>
  </r>
  <r>
    <s v="Viorel Capatina"/>
    <s v="M"/>
    <n v="7"/>
    <n v="42.39"/>
    <d v="1899-12-30T03:43:51"/>
    <d v="1899-12-30T03:46:30"/>
    <d v="1899-12-30T03:45:11"/>
    <n v="337"/>
    <d v="1899-12-30T00:05:19"/>
    <n v="5"/>
    <n v="3.5"/>
    <n v="5"/>
    <x v="0"/>
    <n v="0.5"/>
    <n v="0.25"/>
    <n v="0.25"/>
    <n v="0.22466666666666665"/>
    <n v="1"/>
    <n v="0"/>
    <n v="0"/>
    <n v="5.8496666666666668"/>
    <m/>
    <x v="30"/>
  </r>
  <r>
    <s v="Adrian Budaca"/>
    <s v="M"/>
    <n v="7"/>
    <n v="42.48"/>
    <d v="1899-12-30T03:28:19"/>
    <d v="1899-12-30T03:28:46"/>
    <d v="1899-12-30T03:28:33"/>
    <n v="330"/>
    <d v="1899-12-30T00:04:55"/>
    <n v="5"/>
    <n v="4"/>
    <n v="5"/>
    <x v="1"/>
    <n v="0.25"/>
    <n v="0.25"/>
    <n v="0.5"/>
    <n v="0.22"/>
    <n v="1"/>
    <n v="0"/>
    <n v="0"/>
    <n v="5.97"/>
    <m/>
    <x v="30"/>
  </r>
  <r>
    <s v="Robert Herman"/>
    <s v="M"/>
    <n v="7"/>
    <n v="9.41"/>
    <d v="1899-12-30T00:53:23"/>
    <d v="1899-12-30T00:53:38"/>
    <d v="1899-12-30T00:53:31"/>
    <n v="3"/>
    <d v="1899-12-30T00:05:41"/>
    <n v="2.2404761904761905"/>
    <n v="3.25"/>
    <n v="1.75"/>
    <x v="2"/>
    <n v="0.25"/>
    <n v="0.5"/>
    <n v="0.25"/>
    <n v="0"/>
    <n v="0"/>
    <n v="0"/>
    <n v="0"/>
    <n v="2.6226190476190476"/>
    <m/>
    <x v="2"/>
  </r>
  <r>
    <s v="Horia Haizea"/>
    <s v="M"/>
    <n v="7"/>
    <n v="26.51"/>
    <d v="1899-12-30T02:35:57"/>
    <d v="1899-12-30T02:44:48"/>
    <d v="1899-12-30T02:40:22"/>
    <n v="581"/>
    <d v="1899-12-30T00:06:03"/>
    <n v="5"/>
    <n v="2.5"/>
    <n v="5"/>
    <x v="1"/>
    <n v="0.25"/>
    <n v="0.25"/>
    <n v="0.5"/>
    <n v="0.38733333333333331"/>
    <n v="0.2"/>
    <n v="0"/>
    <n v="0"/>
    <n v="4.9623333333333335"/>
    <m/>
    <x v="2"/>
  </r>
  <r>
    <s v="Bogdan Bogdan"/>
    <s v="M"/>
    <n v="7"/>
    <n v="20.010000000000002"/>
    <d v="1899-12-30T01:39:12"/>
    <d v="1899-12-30T01:40:40"/>
    <d v="1899-12-30T01:39:56"/>
    <n v="49"/>
    <d v="1899-12-30T00:05:00"/>
    <n v="4.7642857142857142"/>
    <n v="4"/>
    <n v="5"/>
    <x v="0"/>
    <n v="0.5"/>
    <n v="0.25"/>
    <n v="0.25"/>
    <n v="0"/>
    <n v="0"/>
    <n v="0"/>
    <n v="0"/>
    <n v="4.6321428571428571"/>
    <m/>
    <x v="2"/>
  </r>
  <r>
    <s v="Ion Lucian"/>
    <s v="M"/>
    <n v="7"/>
    <n v="9.31"/>
    <d v="1899-12-30T00:46:24"/>
    <d v="1899-12-30T00:48:15"/>
    <d v="1899-12-30T00:47:20"/>
    <n v="57"/>
    <d v="1899-12-30T00:05:05"/>
    <n v="2.2166666666666668"/>
    <n v="3.75"/>
    <n v="0"/>
    <x v="2"/>
    <n v="0.25"/>
    <n v="0.5"/>
    <n v="0.25"/>
    <n v="0"/>
    <n v="0"/>
    <n v="0"/>
    <n v="0"/>
    <n v="2.4291666666666667"/>
    <m/>
    <x v="2"/>
  </r>
  <r>
    <s v="Ifrim Gheorghe"/>
    <s v="M"/>
    <n v="7"/>
    <n v="8.01"/>
    <d v="1899-12-30T00:40:24"/>
    <d v="1899-12-30T00:40:57"/>
    <d v="1899-12-30T00:40:41"/>
    <n v="13"/>
    <d v="1899-12-30T00:05:05"/>
    <n v="1.907142857142857"/>
    <n v="3.75"/>
    <n v="1.75"/>
    <x v="2"/>
    <n v="0.25"/>
    <n v="0.5"/>
    <n v="0.25"/>
    <n v="0"/>
    <n v="0"/>
    <n v="0"/>
    <n v="0"/>
    <n v="2.7892857142857141"/>
    <m/>
    <x v="2"/>
  </r>
  <r>
    <s v="Bogdan Drânceanu"/>
    <s v="M"/>
    <n v="7"/>
    <n v="11.51"/>
    <d v="1899-12-30T01:06:30"/>
    <d v="1899-12-30T01:10:39"/>
    <d v="1899-12-30T01:08:35"/>
    <n v="89"/>
    <d v="1899-12-30T00:05:57"/>
    <n v="2.7404761904761905"/>
    <n v="3"/>
    <n v="1"/>
    <x v="2"/>
    <n v="0.25"/>
    <n v="0.5"/>
    <n v="0.25"/>
    <n v="0"/>
    <n v="0"/>
    <n v="0"/>
    <n v="0"/>
    <n v="2.4351190476190476"/>
    <m/>
    <x v="2"/>
  </r>
  <r>
    <s v="Sorin Popa"/>
    <s v="M"/>
    <n v="7"/>
    <n v="27.87"/>
    <d v="1899-12-30T02:21:50"/>
    <d v="1899-12-30T02:30:07"/>
    <d v="1899-12-30T02:25:58"/>
    <n v="558"/>
    <d v="1899-12-30T00:05:14"/>
    <n v="5"/>
    <n v="3.75"/>
    <n v="2.75"/>
    <x v="2"/>
    <n v="0.25"/>
    <n v="0.5"/>
    <n v="0.25"/>
    <n v="0.372"/>
    <n v="0.3"/>
    <n v="0"/>
    <n v="0"/>
    <n v="4.4844999999999997"/>
    <m/>
    <x v="2"/>
  </r>
  <r>
    <s v="Andrei Savu"/>
    <s v="M"/>
    <n v="7"/>
    <n v="10.06"/>
    <d v="1899-12-30T00:52:13"/>
    <d v="1899-12-30T00:52:13"/>
    <d v="1899-12-30T00:52:13"/>
    <n v="12"/>
    <d v="1899-12-30T00:05:11"/>
    <n v="2.3952380952380952"/>
    <n v="3.75"/>
    <n v="2"/>
    <x v="1"/>
    <n v="0.25"/>
    <n v="0.25"/>
    <n v="0.5"/>
    <n v="0"/>
    <n v="0"/>
    <n v="0"/>
    <n v="0"/>
    <n v="2.5363095238095239"/>
    <m/>
    <x v="2"/>
  </r>
  <r>
    <s v="Ionut Bogdan Bledea"/>
    <s v="M"/>
    <n v="7"/>
    <n v="17.47"/>
    <d v="1899-12-30T01:20:58"/>
    <d v="1899-12-30T01:22:45"/>
    <d v="1899-12-30T01:21:52"/>
    <n v="47"/>
    <d v="1899-12-30T00:04:41"/>
    <n v="4.159523809523809"/>
    <n v="4.25"/>
    <n v="1"/>
    <x v="2"/>
    <n v="0.25"/>
    <n v="0.5"/>
    <n v="0.25"/>
    <n v="0"/>
    <n v="0"/>
    <n v="0"/>
    <n v="0"/>
    <n v="3.414880952380952"/>
    <m/>
    <x v="2"/>
  </r>
  <r>
    <s v="Adrian Gheorghe"/>
    <s v="M"/>
    <n v="7"/>
    <n v="21.12"/>
    <d v="1899-12-30T02:04:18"/>
    <d v="1899-12-30T02:04:36"/>
    <d v="1899-12-30T02:04:27"/>
    <n v="16"/>
    <d v="1899-12-30T00:05:54"/>
    <n v="5"/>
    <n v="3"/>
    <n v="2"/>
    <x v="2"/>
    <n v="0.25"/>
    <n v="0.5"/>
    <n v="0.25"/>
    <n v="0"/>
    <n v="0"/>
    <n v="0"/>
    <n v="0.4"/>
    <n v="3.65"/>
    <m/>
    <x v="2"/>
  </r>
  <r>
    <s v="Sultan Dorin"/>
    <s v="M"/>
    <n v="7"/>
    <n v="22.08"/>
    <d v="1899-12-30T01:34:44"/>
    <d v="1899-12-30T01:35:11"/>
    <d v="1899-12-30T01:34:57"/>
    <n v="60"/>
    <d v="1899-12-30T00:04:18"/>
    <n v="5"/>
    <n v="4.5"/>
    <n v="3"/>
    <x v="0"/>
    <n v="0.5"/>
    <n v="0.25"/>
    <n v="0.25"/>
    <n v="0"/>
    <n v="0"/>
    <n v="0"/>
    <n v="0"/>
    <n v="4.375"/>
    <m/>
    <x v="28"/>
  </r>
  <r>
    <s v="Catalin Holban"/>
    <s v="M"/>
    <n v="8"/>
    <m/>
    <m/>
    <m/>
    <e v="#DIV/0!"/>
    <m/>
    <e v="#DIV/0!"/>
    <n v="0"/>
    <n v="0"/>
    <m/>
    <x v="4"/>
    <n v="0.25"/>
    <n v="0.25"/>
    <n v="0.25"/>
    <e v="#DIV/0!"/>
    <n v="0"/>
    <n v="0"/>
    <n v="0"/>
    <e v="#DIV/0!"/>
    <m/>
    <x v="2"/>
  </r>
  <r>
    <m/>
    <e v="#N/A"/>
    <n v="8"/>
    <m/>
    <m/>
    <m/>
    <e v="#DIV/0!"/>
    <m/>
    <e v="#DIV/0!"/>
    <e v="#N/A"/>
    <e v="#N/A"/>
    <m/>
    <x v="4"/>
    <n v="0.25"/>
    <n v="0.25"/>
    <n v="0.25"/>
    <e v="#N/A"/>
    <n v="0"/>
    <n v="0"/>
    <e v="#N/A"/>
    <e v="#N/A"/>
    <m/>
    <x v="2"/>
  </r>
  <r>
    <m/>
    <e v="#N/A"/>
    <n v="8"/>
    <m/>
    <m/>
    <m/>
    <e v="#DIV/0!"/>
    <m/>
    <e v="#DIV/0!"/>
    <e v="#N/A"/>
    <e v="#N/A"/>
    <m/>
    <x v="4"/>
    <n v="0.25"/>
    <n v="0.25"/>
    <n v="0.25"/>
    <e v="#N/A"/>
    <n v="0"/>
    <n v="0"/>
    <e v="#N/A"/>
    <e v="#N/A"/>
    <m/>
    <x v="2"/>
  </r>
  <r>
    <m/>
    <e v="#N/A"/>
    <n v="8"/>
    <m/>
    <m/>
    <m/>
    <e v="#DIV/0!"/>
    <m/>
    <e v="#DIV/0!"/>
    <e v="#N/A"/>
    <e v="#N/A"/>
    <m/>
    <x v="0"/>
    <n v="0.5"/>
    <n v="0.25"/>
    <n v="0.25"/>
    <e v="#N/A"/>
    <n v="0"/>
    <n v="0"/>
    <e v="#N/A"/>
    <e v="#N/A"/>
    <m/>
    <x v="2"/>
  </r>
  <r>
    <m/>
    <e v="#N/A"/>
    <n v="8"/>
    <m/>
    <m/>
    <m/>
    <e v="#DIV/0!"/>
    <m/>
    <e v="#DIV/0!"/>
    <e v="#N/A"/>
    <e v="#N/A"/>
    <m/>
    <x v="0"/>
    <n v="0.5"/>
    <n v="0.25"/>
    <n v="0.25"/>
    <e v="#N/A"/>
    <n v="0"/>
    <n v="0"/>
    <e v="#N/A"/>
    <e v="#N/A"/>
    <m/>
    <x v="2"/>
  </r>
  <r>
    <m/>
    <e v="#N/A"/>
    <n v="8"/>
    <m/>
    <m/>
    <m/>
    <e v="#DIV/0!"/>
    <m/>
    <e v="#DIV/0!"/>
    <e v="#N/A"/>
    <e v="#N/A"/>
    <m/>
    <x v="0"/>
    <n v="0.5"/>
    <n v="0.25"/>
    <n v="0.25"/>
    <e v="#N/A"/>
    <n v="0"/>
    <n v="0"/>
    <e v="#N/A"/>
    <e v="#N/A"/>
    <m/>
    <x v="2"/>
  </r>
  <r>
    <m/>
    <e v="#N/A"/>
    <n v="8"/>
    <m/>
    <m/>
    <m/>
    <e v="#DIV/0!"/>
    <m/>
    <e v="#DIV/0!"/>
    <e v="#N/A"/>
    <e v="#N/A"/>
    <m/>
    <x v="0"/>
    <n v="0.5"/>
    <n v="0.25"/>
    <n v="0.25"/>
    <e v="#N/A"/>
    <n v="0"/>
    <n v="0"/>
    <e v="#N/A"/>
    <e v="#N/A"/>
    <m/>
    <x v="2"/>
  </r>
  <r>
    <m/>
    <e v="#N/A"/>
    <n v="8"/>
    <m/>
    <m/>
    <m/>
    <e v="#DIV/0!"/>
    <m/>
    <e v="#DIV/0!"/>
    <e v="#N/A"/>
    <e v="#N/A"/>
    <m/>
    <x v="0"/>
    <n v="0.5"/>
    <n v="0.25"/>
    <n v="0.25"/>
    <e v="#N/A"/>
    <n v="0"/>
    <n v="0"/>
    <e v="#N/A"/>
    <e v="#N/A"/>
    <m/>
    <x v="2"/>
  </r>
  <r>
    <m/>
    <e v="#N/A"/>
    <n v="8"/>
    <m/>
    <m/>
    <m/>
    <e v="#DIV/0!"/>
    <m/>
    <e v="#DIV/0!"/>
    <e v="#N/A"/>
    <e v="#N/A"/>
    <m/>
    <x v="0"/>
    <n v="0.5"/>
    <n v="0.25"/>
    <n v="0.25"/>
    <e v="#N/A"/>
    <n v="0"/>
    <n v="0"/>
    <e v="#N/A"/>
    <e v="#N/A"/>
    <m/>
    <x v="2"/>
  </r>
  <r>
    <m/>
    <e v="#N/A"/>
    <n v="8"/>
    <m/>
    <m/>
    <m/>
    <e v="#DIV/0!"/>
    <m/>
    <e v="#DIV/0!"/>
    <e v="#N/A"/>
    <e v="#N/A"/>
    <m/>
    <x v="0"/>
    <n v="0.5"/>
    <n v="0.25"/>
    <n v="0.25"/>
    <e v="#N/A"/>
    <n v="0"/>
    <n v="0"/>
    <e v="#N/A"/>
    <e v="#N/A"/>
    <m/>
    <x v="2"/>
  </r>
  <r>
    <m/>
    <e v="#N/A"/>
    <n v="8"/>
    <m/>
    <m/>
    <m/>
    <e v="#DIV/0!"/>
    <m/>
    <e v="#DIV/0!"/>
    <e v="#N/A"/>
    <e v="#N/A"/>
    <m/>
    <x v="0"/>
    <n v="0.5"/>
    <n v="0.25"/>
    <n v="0.25"/>
    <e v="#N/A"/>
    <n v="0"/>
    <n v="0"/>
    <e v="#N/A"/>
    <e v="#N/A"/>
    <m/>
    <x v="2"/>
  </r>
  <r>
    <m/>
    <e v="#N/A"/>
    <n v="8"/>
    <m/>
    <m/>
    <m/>
    <e v="#DIV/0!"/>
    <m/>
    <e v="#DIV/0!"/>
    <e v="#N/A"/>
    <e v="#N/A"/>
    <m/>
    <x v="0"/>
    <n v="0.5"/>
    <n v="0.25"/>
    <n v="0.25"/>
    <e v="#N/A"/>
    <n v="0"/>
    <n v="0"/>
    <e v="#N/A"/>
    <e v="#N/A"/>
    <m/>
    <x v="2"/>
  </r>
  <r>
    <m/>
    <e v="#N/A"/>
    <n v="8"/>
    <m/>
    <m/>
    <m/>
    <e v="#DIV/0!"/>
    <m/>
    <e v="#DIV/0!"/>
    <e v="#N/A"/>
    <e v="#N/A"/>
    <m/>
    <x v="0"/>
    <n v="0.5"/>
    <n v="0.25"/>
    <n v="0.25"/>
    <e v="#N/A"/>
    <n v="0"/>
    <n v="0"/>
    <e v="#N/A"/>
    <e v="#N/A"/>
    <m/>
    <x v="2"/>
  </r>
  <r>
    <m/>
    <e v="#N/A"/>
    <n v="8"/>
    <m/>
    <m/>
    <m/>
    <e v="#DIV/0!"/>
    <m/>
    <e v="#DIV/0!"/>
    <e v="#N/A"/>
    <e v="#N/A"/>
    <m/>
    <x v="0"/>
    <n v="0.5"/>
    <n v="0.25"/>
    <n v="0.25"/>
    <e v="#N/A"/>
    <n v="0"/>
    <n v="0"/>
    <e v="#N/A"/>
    <e v="#N/A"/>
    <m/>
    <x v="2"/>
  </r>
  <r>
    <m/>
    <e v="#N/A"/>
    <n v="8"/>
    <m/>
    <m/>
    <m/>
    <e v="#DIV/0!"/>
    <m/>
    <e v="#DIV/0!"/>
    <e v="#N/A"/>
    <e v="#N/A"/>
    <m/>
    <x v="0"/>
    <n v="0.5"/>
    <n v="0.25"/>
    <n v="0.25"/>
    <e v="#N/A"/>
    <n v="0"/>
    <n v="0"/>
    <e v="#N/A"/>
    <e v="#N/A"/>
    <m/>
    <x v="2"/>
  </r>
  <r>
    <m/>
    <e v="#N/A"/>
    <n v="8"/>
    <m/>
    <m/>
    <m/>
    <e v="#DIV/0!"/>
    <m/>
    <e v="#DIV/0!"/>
    <e v="#N/A"/>
    <e v="#N/A"/>
    <m/>
    <x v="0"/>
    <n v="0.5"/>
    <n v="0.25"/>
    <n v="0.25"/>
    <e v="#N/A"/>
    <n v="0"/>
    <n v="0"/>
    <e v="#N/A"/>
    <e v="#N/A"/>
    <m/>
    <x v="2"/>
  </r>
  <r>
    <m/>
    <e v="#N/A"/>
    <n v="8"/>
    <m/>
    <m/>
    <m/>
    <e v="#DIV/0!"/>
    <m/>
    <e v="#DIV/0!"/>
    <e v="#N/A"/>
    <e v="#N/A"/>
    <m/>
    <x v="0"/>
    <n v="0.5"/>
    <n v="0.25"/>
    <n v="0.25"/>
    <e v="#N/A"/>
    <n v="0"/>
    <n v="0"/>
    <e v="#N/A"/>
    <e v="#N/A"/>
    <m/>
    <x v="2"/>
  </r>
  <r>
    <m/>
    <e v="#N/A"/>
    <n v="8"/>
    <m/>
    <m/>
    <m/>
    <e v="#DIV/0!"/>
    <m/>
    <e v="#DIV/0!"/>
    <e v="#N/A"/>
    <e v="#N/A"/>
    <m/>
    <x v="0"/>
    <n v="0.5"/>
    <n v="0.25"/>
    <n v="0.25"/>
    <e v="#N/A"/>
    <n v="0"/>
    <n v="0"/>
    <e v="#N/A"/>
    <e v="#N/A"/>
    <m/>
    <x v="2"/>
  </r>
  <r>
    <m/>
    <e v="#N/A"/>
    <n v="8"/>
    <m/>
    <m/>
    <m/>
    <e v="#DIV/0!"/>
    <m/>
    <e v="#DIV/0!"/>
    <e v="#N/A"/>
    <e v="#N/A"/>
    <m/>
    <x v="0"/>
    <n v="0.5"/>
    <n v="0.25"/>
    <n v="0.25"/>
    <e v="#N/A"/>
    <n v="0"/>
    <n v="0"/>
    <e v="#N/A"/>
    <e v="#N/A"/>
    <m/>
    <x v="2"/>
  </r>
  <r>
    <m/>
    <e v="#N/A"/>
    <n v="8"/>
    <m/>
    <m/>
    <m/>
    <e v="#DIV/0!"/>
    <m/>
    <e v="#DIV/0!"/>
    <e v="#N/A"/>
    <e v="#N/A"/>
    <m/>
    <x v="0"/>
    <n v="0.5"/>
    <n v="0.25"/>
    <n v="0.25"/>
    <e v="#N/A"/>
    <n v="0"/>
    <n v="0"/>
    <e v="#N/A"/>
    <e v="#N/A"/>
    <m/>
    <x v="2"/>
  </r>
  <r>
    <m/>
    <e v="#N/A"/>
    <n v="8"/>
    <m/>
    <m/>
    <m/>
    <e v="#DIV/0!"/>
    <m/>
    <e v="#DIV/0!"/>
    <e v="#N/A"/>
    <e v="#N/A"/>
    <m/>
    <x v="0"/>
    <n v="0.5"/>
    <n v="0.25"/>
    <n v="0.25"/>
    <e v="#N/A"/>
    <n v="0"/>
    <n v="0"/>
    <e v="#N/A"/>
    <e v="#N/A"/>
    <m/>
    <x v="2"/>
  </r>
  <r>
    <m/>
    <e v="#N/A"/>
    <n v="8"/>
    <m/>
    <m/>
    <m/>
    <e v="#DIV/0!"/>
    <m/>
    <e v="#DIV/0!"/>
    <e v="#N/A"/>
    <e v="#N/A"/>
    <m/>
    <x v="0"/>
    <n v="0.5"/>
    <n v="0.25"/>
    <n v="0.25"/>
    <e v="#N/A"/>
    <n v="0"/>
    <n v="0"/>
    <e v="#N/A"/>
    <e v="#N/A"/>
    <m/>
    <x v="2"/>
  </r>
  <r>
    <m/>
    <e v="#N/A"/>
    <n v="8"/>
    <m/>
    <m/>
    <m/>
    <e v="#DIV/0!"/>
    <m/>
    <e v="#DIV/0!"/>
    <e v="#N/A"/>
    <e v="#N/A"/>
    <m/>
    <x v="0"/>
    <n v="0.5"/>
    <n v="0.25"/>
    <n v="0.25"/>
    <e v="#N/A"/>
    <n v="0"/>
    <n v="0"/>
    <e v="#N/A"/>
    <e v="#N/A"/>
    <m/>
    <x v="2"/>
  </r>
  <r>
    <m/>
    <e v="#N/A"/>
    <n v="8"/>
    <m/>
    <m/>
    <m/>
    <e v="#DIV/0!"/>
    <m/>
    <e v="#DIV/0!"/>
    <e v="#N/A"/>
    <e v="#N/A"/>
    <m/>
    <x v="0"/>
    <n v="0.5"/>
    <n v="0.25"/>
    <n v="0.25"/>
    <e v="#N/A"/>
    <n v="0"/>
    <n v="0"/>
    <e v="#N/A"/>
    <e v="#N/A"/>
    <m/>
    <x v="2"/>
  </r>
  <r>
    <m/>
    <e v="#N/A"/>
    <n v="8"/>
    <m/>
    <m/>
    <m/>
    <e v="#DIV/0!"/>
    <m/>
    <e v="#DIV/0!"/>
    <e v="#N/A"/>
    <e v="#N/A"/>
    <m/>
    <x v="0"/>
    <n v="0.5"/>
    <n v="0.25"/>
    <n v="0.25"/>
    <e v="#N/A"/>
    <n v="0"/>
    <n v="0"/>
    <e v="#N/A"/>
    <e v="#N/A"/>
    <m/>
    <x v="2"/>
  </r>
  <r>
    <m/>
    <e v="#N/A"/>
    <n v="8"/>
    <m/>
    <m/>
    <m/>
    <e v="#DIV/0!"/>
    <m/>
    <e v="#DIV/0!"/>
    <e v="#N/A"/>
    <e v="#N/A"/>
    <m/>
    <x v="0"/>
    <n v="0.5"/>
    <n v="0.25"/>
    <n v="0.25"/>
    <e v="#N/A"/>
    <n v="0"/>
    <n v="0"/>
    <e v="#N/A"/>
    <e v="#N/A"/>
    <m/>
    <x v="2"/>
  </r>
  <r>
    <m/>
    <e v="#N/A"/>
    <n v="8"/>
    <m/>
    <m/>
    <m/>
    <e v="#DIV/0!"/>
    <m/>
    <e v="#DIV/0!"/>
    <e v="#N/A"/>
    <e v="#N/A"/>
    <m/>
    <x v="0"/>
    <n v="0.5"/>
    <n v="0.25"/>
    <n v="0.25"/>
    <e v="#N/A"/>
    <n v="0"/>
    <n v="0"/>
    <e v="#N/A"/>
    <e v="#N/A"/>
    <m/>
    <x v="2"/>
  </r>
  <r>
    <m/>
    <e v="#N/A"/>
    <n v="8"/>
    <m/>
    <m/>
    <m/>
    <e v="#DIV/0!"/>
    <m/>
    <e v="#DIV/0!"/>
    <e v="#N/A"/>
    <e v="#N/A"/>
    <m/>
    <x v="0"/>
    <n v="0.5"/>
    <n v="0.25"/>
    <n v="0.25"/>
    <e v="#N/A"/>
    <n v="0"/>
    <n v="0"/>
    <e v="#N/A"/>
    <e v="#N/A"/>
    <m/>
    <x v="2"/>
  </r>
  <r>
    <m/>
    <e v="#N/A"/>
    <n v="8"/>
    <m/>
    <m/>
    <m/>
    <e v="#DIV/0!"/>
    <m/>
    <e v="#DIV/0!"/>
    <e v="#N/A"/>
    <e v="#N/A"/>
    <m/>
    <x v="0"/>
    <n v="0.5"/>
    <n v="0.25"/>
    <n v="0.25"/>
    <e v="#N/A"/>
    <n v="0"/>
    <n v="0"/>
    <e v="#N/A"/>
    <e v="#N/A"/>
    <m/>
    <x v="2"/>
  </r>
  <r>
    <m/>
    <e v="#N/A"/>
    <n v="8"/>
    <m/>
    <m/>
    <m/>
    <e v="#DIV/0!"/>
    <m/>
    <e v="#DIV/0!"/>
    <e v="#N/A"/>
    <e v="#N/A"/>
    <m/>
    <x v="0"/>
    <n v="0.5"/>
    <n v="0.25"/>
    <n v="0.25"/>
    <e v="#N/A"/>
    <n v="0"/>
    <n v="0"/>
    <e v="#N/A"/>
    <e v="#N/A"/>
    <m/>
    <x v="2"/>
  </r>
  <r>
    <m/>
    <e v="#N/A"/>
    <n v="8"/>
    <m/>
    <m/>
    <m/>
    <e v="#DIV/0!"/>
    <m/>
    <e v="#DIV/0!"/>
    <e v="#N/A"/>
    <e v="#N/A"/>
    <m/>
    <x v="0"/>
    <n v="0.5"/>
    <n v="0.25"/>
    <n v="0.25"/>
    <e v="#N/A"/>
    <n v="0"/>
    <n v="0"/>
    <e v="#N/A"/>
    <e v="#N/A"/>
    <m/>
    <x v="2"/>
  </r>
  <r>
    <m/>
    <e v="#N/A"/>
    <n v="8"/>
    <m/>
    <m/>
    <m/>
    <e v="#DIV/0!"/>
    <m/>
    <e v="#DIV/0!"/>
    <e v="#N/A"/>
    <e v="#N/A"/>
    <m/>
    <x v="0"/>
    <n v="0.5"/>
    <n v="0.25"/>
    <n v="0.25"/>
    <e v="#N/A"/>
    <n v="0"/>
    <n v="0"/>
    <e v="#N/A"/>
    <e v="#N/A"/>
    <m/>
    <x v="2"/>
  </r>
  <r>
    <m/>
    <e v="#N/A"/>
    <n v="8"/>
    <m/>
    <m/>
    <m/>
    <e v="#DIV/0!"/>
    <m/>
    <e v="#DIV/0!"/>
    <e v="#N/A"/>
    <e v="#N/A"/>
    <m/>
    <x v="0"/>
    <n v="0.5"/>
    <n v="0.25"/>
    <n v="0.25"/>
    <e v="#N/A"/>
    <n v="0"/>
    <n v="0"/>
    <e v="#N/A"/>
    <e v="#N/A"/>
    <m/>
    <x v="2"/>
  </r>
  <r>
    <m/>
    <e v="#N/A"/>
    <n v="8"/>
    <m/>
    <m/>
    <m/>
    <e v="#DIV/0!"/>
    <m/>
    <e v="#DIV/0!"/>
    <e v="#N/A"/>
    <e v="#N/A"/>
    <m/>
    <x v="0"/>
    <n v="0.5"/>
    <n v="0.25"/>
    <n v="0.25"/>
    <e v="#N/A"/>
    <n v="0"/>
    <n v="0"/>
    <e v="#N/A"/>
    <e v="#N/A"/>
    <m/>
    <x v="2"/>
  </r>
  <r>
    <m/>
    <e v="#N/A"/>
    <n v="8"/>
    <m/>
    <m/>
    <m/>
    <e v="#DIV/0!"/>
    <m/>
    <e v="#DIV/0!"/>
    <e v="#N/A"/>
    <e v="#N/A"/>
    <m/>
    <x v="0"/>
    <n v="0.5"/>
    <n v="0.25"/>
    <n v="0.25"/>
    <e v="#N/A"/>
    <n v="0"/>
    <n v="0"/>
    <e v="#N/A"/>
    <e v="#N/A"/>
    <m/>
    <x v="2"/>
  </r>
  <r>
    <m/>
    <e v="#N/A"/>
    <n v="8"/>
    <m/>
    <m/>
    <m/>
    <e v="#DIV/0!"/>
    <m/>
    <e v="#DIV/0!"/>
    <e v="#N/A"/>
    <e v="#N/A"/>
    <m/>
    <x v="0"/>
    <n v="0.5"/>
    <n v="0.25"/>
    <n v="0.25"/>
    <e v="#N/A"/>
    <n v="0"/>
    <n v="0"/>
    <e v="#N/A"/>
    <e v="#N/A"/>
    <m/>
    <x v="2"/>
  </r>
  <r>
    <m/>
    <e v="#N/A"/>
    <n v="8"/>
    <m/>
    <m/>
    <m/>
    <e v="#DIV/0!"/>
    <m/>
    <e v="#DIV/0!"/>
    <e v="#N/A"/>
    <e v="#N/A"/>
    <m/>
    <x v="0"/>
    <n v="0.5"/>
    <n v="0.25"/>
    <n v="0.25"/>
    <e v="#N/A"/>
    <n v="0"/>
    <n v="0"/>
    <e v="#N/A"/>
    <e v="#N/A"/>
    <m/>
    <x v="2"/>
  </r>
  <r>
    <m/>
    <e v="#N/A"/>
    <n v="8"/>
    <m/>
    <m/>
    <m/>
    <e v="#DIV/0!"/>
    <m/>
    <e v="#DIV/0!"/>
    <e v="#N/A"/>
    <e v="#N/A"/>
    <m/>
    <x v="0"/>
    <n v="0.5"/>
    <n v="0.25"/>
    <n v="0.25"/>
    <e v="#N/A"/>
    <n v="0"/>
    <n v="0"/>
    <e v="#N/A"/>
    <e v="#N/A"/>
    <m/>
    <x v="2"/>
  </r>
  <r>
    <m/>
    <e v="#N/A"/>
    <n v="8"/>
    <m/>
    <m/>
    <m/>
    <e v="#DIV/0!"/>
    <m/>
    <e v="#DIV/0!"/>
    <e v="#N/A"/>
    <e v="#N/A"/>
    <m/>
    <x v="0"/>
    <n v="0.5"/>
    <n v="0.25"/>
    <n v="0.25"/>
    <e v="#N/A"/>
    <n v="0"/>
    <n v="0"/>
    <e v="#N/A"/>
    <e v="#N/A"/>
    <m/>
    <x v="2"/>
  </r>
  <r>
    <m/>
    <e v="#N/A"/>
    <n v="8"/>
    <m/>
    <m/>
    <m/>
    <e v="#DIV/0!"/>
    <m/>
    <e v="#DIV/0!"/>
    <e v="#N/A"/>
    <e v="#N/A"/>
    <m/>
    <x v="0"/>
    <n v="0.5"/>
    <n v="0.25"/>
    <n v="0.25"/>
    <e v="#N/A"/>
    <n v="0"/>
    <n v="0"/>
    <e v="#N/A"/>
    <e v="#N/A"/>
    <m/>
    <x v="2"/>
  </r>
  <r>
    <m/>
    <e v="#N/A"/>
    <n v="8"/>
    <m/>
    <m/>
    <m/>
    <e v="#DIV/0!"/>
    <m/>
    <e v="#DIV/0!"/>
    <e v="#N/A"/>
    <e v="#N/A"/>
    <m/>
    <x v="0"/>
    <n v="0.5"/>
    <n v="0.25"/>
    <n v="0.25"/>
    <e v="#N/A"/>
    <n v="0"/>
    <n v="0"/>
    <e v="#N/A"/>
    <e v="#N/A"/>
    <m/>
    <x v="2"/>
  </r>
  <r>
    <m/>
    <e v="#N/A"/>
    <n v="8"/>
    <m/>
    <m/>
    <m/>
    <e v="#DIV/0!"/>
    <m/>
    <e v="#DIV/0!"/>
    <e v="#N/A"/>
    <e v="#N/A"/>
    <m/>
    <x v="0"/>
    <n v="0.5"/>
    <n v="0.25"/>
    <n v="0.25"/>
    <e v="#N/A"/>
    <n v="0"/>
    <n v="0"/>
    <e v="#N/A"/>
    <e v="#N/A"/>
    <m/>
    <x v="2"/>
  </r>
  <r>
    <m/>
    <e v="#N/A"/>
    <n v="8"/>
    <m/>
    <m/>
    <m/>
    <e v="#DIV/0!"/>
    <m/>
    <e v="#DIV/0!"/>
    <e v="#N/A"/>
    <e v="#N/A"/>
    <m/>
    <x v="0"/>
    <n v="0.5"/>
    <n v="0.25"/>
    <n v="0.25"/>
    <e v="#N/A"/>
    <n v="0"/>
    <n v="0"/>
    <e v="#N/A"/>
    <e v="#N/A"/>
    <m/>
    <x v="2"/>
  </r>
  <r>
    <m/>
    <e v="#N/A"/>
    <n v="8"/>
    <m/>
    <m/>
    <m/>
    <e v="#DIV/0!"/>
    <m/>
    <e v="#DIV/0!"/>
    <e v="#N/A"/>
    <e v="#N/A"/>
    <m/>
    <x v="0"/>
    <n v="0.5"/>
    <n v="0.25"/>
    <n v="0.25"/>
    <e v="#N/A"/>
    <n v="0"/>
    <n v="0"/>
    <e v="#N/A"/>
    <e v="#N/A"/>
    <m/>
    <x v="2"/>
  </r>
  <r>
    <m/>
    <e v="#N/A"/>
    <n v="8"/>
    <m/>
    <m/>
    <m/>
    <e v="#DIV/0!"/>
    <m/>
    <e v="#DIV/0!"/>
    <e v="#N/A"/>
    <e v="#N/A"/>
    <m/>
    <x v="0"/>
    <n v="0.5"/>
    <n v="0.25"/>
    <n v="0.25"/>
    <e v="#N/A"/>
    <n v="0"/>
    <n v="0"/>
    <e v="#N/A"/>
    <e v="#N/A"/>
    <m/>
    <x v="2"/>
  </r>
  <r>
    <m/>
    <e v="#N/A"/>
    <n v="8"/>
    <m/>
    <m/>
    <m/>
    <e v="#DIV/0!"/>
    <m/>
    <e v="#DIV/0!"/>
    <e v="#N/A"/>
    <e v="#N/A"/>
    <m/>
    <x v="0"/>
    <n v="0.5"/>
    <n v="0.25"/>
    <n v="0.25"/>
    <e v="#N/A"/>
    <n v="0"/>
    <n v="0"/>
    <e v="#N/A"/>
    <e v="#N/A"/>
    <m/>
    <x v="2"/>
  </r>
  <r>
    <m/>
    <e v="#N/A"/>
    <n v="8"/>
    <m/>
    <m/>
    <m/>
    <e v="#DIV/0!"/>
    <m/>
    <e v="#DIV/0!"/>
    <e v="#N/A"/>
    <e v="#N/A"/>
    <m/>
    <x v="0"/>
    <n v="0.5"/>
    <n v="0.25"/>
    <n v="0.25"/>
    <e v="#N/A"/>
    <n v="0"/>
    <n v="0"/>
    <e v="#N/A"/>
    <e v="#N/A"/>
    <m/>
    <x v="2"/>
  </r>
  <r>
    <m/>
    <e v="#N/A"/>
    <n v="8"/>
    <m/>
    <m/>
    <m/>
    <e v="#DIV/0!"/>
    <m/>
    <e v="#DIV/0!"/>
    <e v="#N/A"/>
    <e v="#N/A"/>
    <m/>
    <x v="0"/>
    <n v="0.5"/>
    <n v="0.25"/>
    <n v="0.25"/>
    <e v="#N/A"/>
    <n v="0"/>
    <n v="0"/>
    <e v="#N/A"/>
    <e v="#N/A"/>
    <m/>
    <x v="2"/>
  </r>
  <r>
    <m/>
    <e v="#N/A"/>
    <n v="8"/>
    <m/>
    <m/>
    <m/>
    <e v="#DIV/0!"/>
    <m/>
    <e v="#DIV/0!"/>
    <e v="#N/A"/>
    <e v="#N/A"/>
    <m/>
    <x v="0"/>
    <n v="0.5"/>
    <n v="0.25"/>
    <n v="0.25"/>
    <e v="#N/A"/>
    <n v="0"/>
    <n v="0"/>
    <e v="#N/A"/>
    <e v="#N/A"/>
    <m/>
    <x v="2"/>
  </r>
  <r>
    <m/>
    <e v="#N/A"/>
    <n v="8"/>
    <m/>
    <m/>
    <m/>
    <e v="#DIV/0!"/>
    <m/>
    <e v="#DIV/0!"/>
    <e v="#N/A"/>
    <e v="#N/A"/>
    <m/>
    <x v="0"/>
    <n v="0.5"/>
    <n v="0.25"/>
    <n v="0.25"/>
    <e v="#N/A"/>
    <n v="0"/>
    <n v="0"/>
    <e v="#N/A"/>
    <e v="#N/A"/>
    <m/>
    <x v="2"/>
  </r>
  <r>
    <m/>
    <e v="#N/A"/>
    <n v="8"/>
    <m/>
    <m/>
    <m/>
    <e v="#DIV/0!"/>
    <m/>
    <e v="#DIV/0!"/>
    <e v="#N/A"/>
    <e v="#N/A"/>
    <m/>
    <x v="0"/>
    <n v="0.5"/>
    <n v="0.25"/>
    <n v="0.25"/>
    <e v="#N/A"/>
    <n v="0"/>
    <n v="0"/>
    <e v="#N/A"/>
    <e v="#N/A"/>
    <m/>
    <x v="2"/>
  </r>
  <r>
    <m/>
    <e v="#N/A"/>
    <n v="8"/>
    <m/>
    <m/>
    <m/>
    <e v="#DIV/0!"/>
    <m/>
    <e v="#DIV/0!"/>
    <e v="#N/A"/>
    <e v="#N/A"/>
    <m/>
    <x v="0"/>
    <n v="0.5"/>
    <n v="0.25"/>
    <n v="0.25"/>
    <e v="#N/A"/>
    <n v="0"/>
    <n v="0"/>
    <e v="#N/A"/>
    <e v="#N/A"/>
    <m/>
    <x v="2"/>
  </r>
  <r>
    <m/>
    <e v="#N/A"/>
    <n v="8"/>
    <m/>
    <m/>
    <m/>
    <e v="#DIV/0!"/>
    <m/>
    <e v="#DIV/0!"/>
    <e v="#N/A"/>
    <e v="#N/A"/>
    <m/>
    <x v="0"/>
    <n v="0.5"/>
    <n v="0.25"/>
    <n v="0.25"/>
    <e v="#N/A"/>
    <n v="0"/>
    <n v="0"/>
    <e v="#N/A"/>
    <e v="#N/A"/>
    <m/>
    <x v="2"/>
  </r>
  <r>
    <m/>
    <e v="#N/A"/>
    <n v="8"/>
    <m/>
    <m/>
    <m/>
    <e v="#DIV/0!"/>
    <m/>
    <e v="#DIV/0!"/>
    <e v="#N/A"/>
    <e v="#N/A"/>
    <m/>
    <x v="0"/>
    <n v="0.5"/>
    <n v="0.25"/>
    <n v="0.25"/>
    <e v="#N/A"/>
    <n v="0"/>
    <n v="0"/>
    <e v="#N/A"/>
    <e v="#N/A"/>
    <m/>
    <x v="2"/>
  </r>
  <r>
    <m/>
    <e v="#N/A"/>
    <n v="8"/>
    <m/>
    <m/>
    <m/>
    <e v="#DIV/0!"/>
    <m/>
    <e v="#DIV/0!"/>
    <e v="#N/A"/>
    <e v="#N/A"/>
    <m/>
    <x v="0"/>
    <n v="0.5"/>
    <n v="0.25"/>
    <n v="0.25"/>
    <e v="#N/A"/>
    <n v="0"/>
    <n v="0"/>
    <e v="#N/A"/>
    <e v="#N/A"/>
    <m/>
    <x v="2"/>
  </r>
  <r>
    <m/>
    <e v="#N/A"/>
    <n v="8"/>
    <m/>
    <m/>
    <m/>
    <e v="#DIV/0!"/>
    <m/>
    <e v="#DIV/0!"/>
    <e v="#N/A"/>
    <e v="#N/A"/>
    <m/>
    <x v="0"/>
    <n v="0.5"/>
    <n v="0.25"/>
    <n v="0.25"/>
    <e v="#N/A"/>
    <n v="0"/>
    <n v="0"/>
    <e v="#N/A"/>
    <e v="#N/A"/>
    <m/>
    <x v="2"/>
  </r>
  <r>
    <m/>
    <e v="#N/A"/>
    <n v="8"/>
    <m/>
    <m/>
    <m/>
    <e v="#DIV/0!"/>
    <m/>
    <e v="#DIV/0!"/>
    <e v="#N/A"/>
    <e v="#N/A"/>
    <m/>
    <x v="0"/>
    <n v="0.5"/>
    <n v="0.25"/>
    <n v="0.25"/>
    <e v="#N/A"/>
    <n v="0"/>
    <n v="0"/>
    <e v="#N/A"/>
    <e v="#N/A"/>
    <m/>
    <x v="2"/>
  </r>
  <r>
    <m/>
    <e v="#N/A"/>
    <n v="8"/>
    <m/>
    <m/>
    <m/>
    <e v="#DIV/0!"/>
    <m/>
    <e v="#DIV/0!"/>
    <e v="#N/A"/>
    <e v="#N/A"/>
    <m/>
    <x v="0"/>
    <n v="0.5"/>
    <n v="0.25"/>
    <n v="0.25"/>
    <e v="#N/A"/>
    <n v="0"/>
    <n v="0"/>
    <e v="#N/A"/>
    <e v="#N/A"/>
    <m/>
    <x v="2"/>
  </r>
  <r>
    <m/>
    <e v="#N/A"/>
    <n v="8"/>
    <m/>
    <m/>
    <m/>
    <e v="#DIV/0!"/>
    <m/>
    <e v="#DIV/0!"/>
    <e v="#N/A"/>
    <e v="#N/A"/>
    <m/>
    <x v="0"/>
    <n v="0.5"/>
    <n v="0.25"/>
    <n v="0.25"/>
    <e v="#N/A"/>
    <n v="0"/>
    <n v="0"/>
    <e v="#N/A"/>
    <e v="#N/A"/>
    <m/>
    <x v="2"/>
  </r>
  <r>
    <m/>
    <e v="#N/A"/>
    <n v="8"/>
    <m/>
    <m/>
    <m/>
    <e v="#DIV/0!"/>
    <m/>
    <e v="#DIV/0!"/>
    <e v="#N/A"/>
    <e v="#N/A"/>
    <m/>
    <x v="0"/>
    <n v="0.5"/>
    <n v="0.25"/>
    <n v="0.25"/>
    <e v="#N/A"/>
    <n v="0"/>
    <n v="0"/>
    <e v="#N/A"/>
    <e v="#N/A"/>
    <m/>
    <x v="2"/>
  </r>
  <r>
    <m/>
    <e v="#N/A"/>
    <n v="8"/>
    <m/>
    <m/>
    <m/>
    <e v="#DIV/0!"/>
    <m/>
    <e v="#DIV/0!"/>
    <e v="#N/A"/>
    <e v="#N/A"/>
    <m/>
    <x v="0"/>
    <n v="0.5"/>
    <n v="0.25"/>
    <n v="0.25"/>
    <e v="#N/A"/>
    <n v="0"/>
    <n v="0"/>
    <e v="#N/A"/>
    <e v="#N/A"/>
    <m/>
    <x v="2"/>
  </r>
  <r>
    <m/>
    <e v="#N/A"/>
    <n v="8"/>
    <m/>
    <m/>
    <m/>
    <e v="#DIV/0!"/>
    <m/>
    <e v="#DIV/0!"/>
    <e v="#N/A"/>
    <e v="#N/A"/>
    <m/>
    <x v="0"/>
    <n v="0.5"/>
    <n v="0.25"/>
    <n v="0.25"/>
    <e v="#N/A"/>
    <n v="0"/>
    <n v="0"/>
    <e v="#N/A"/>
    <e v="#N/A"/>
    <m/>
    <x v="2"/>
  </r>
  <r>
    <m/>
    <e v="#N/A"/>
    <n v="8"/>
    <m/>
    <m/>
    <m/>
    <e v="#DIV/0!"/>
    <m/>
    <e v="#DIV/0!"/>
    <e v="#N/A"/>
    <e v="#N/A"/>
    <m/>
    <x v="0"/>
    <n v="0.5"/>
    <n v="0.25"/>
    <n v="0.25"/>
    <e v="#N/A"/>
    <n v="0"/>
    <n v="0"/>
    <e v="#N/A"/>
    <e v="#N/A"/>
    <m/>
    <x v="2"/>
  </r>
  <r>
    <m/>
    <e v="#N/A"/>
    <n v="8"/>
    <m/>
    <m/>
    <m/>
    <e v="#DIV/0!"/>
    <m/>
    <e v="#DIV/0!"/>
    <e v="#N/A"/>
    <e v="#N/A"/>
    <m/>
    <x v="0"/>
    <n v="0.5"/>
    <n v="0.25"/>
    <n v="0.25"/>
    <e v="#N/A"/>
    <n v="0"/>
    <n v="0"/>
    <e v="#N/A"/>
    <e v="#N/A"/>
    <m/>
    <x v="2"/>
  </r>
  <r>
    <m/>
    <e v="#N/A"/>
    <n v="8"/>
    <m/>
    <m/>
    <m/>
    <e v="#DIV/0!"/>
    <m/>
    <e v="#DIV/0!"/>
    <e v="#N/A"/>
    <e v="#N/A"/>
    <m/>
    <x v="0"/>
    <n v="0.5"/>
    <n v="0.25"/>
    <n v="0.25"/>
    <e v="#N/A"/>
    <n v="0"/>
    <n v="0"/>
    <e v="#N/A"/>
    <e v="#N/A"/>
    <m/>
    <x v="2"/>
  </r>
  <r>
    <m/>
    <e v="#N/A"/>
    <n v="8"/>
    <m/>
    <m/>
    <m/>
    <e v="#DIV/0!"/>
    <m/>
    <e v="#DIV/0!"/>
    <e v="#N/A"/>
    <e v="#N/A"/>
    <m/>
    <x v="0"/>
    <n v="0.5"/>
    <n v="0.25"/>
    <n v="0.25"/>
    <e v="#N/A"/>
    <n v="0"/>
    <n v="0"/>
    <e v="#N/A"/>
    <e v="#N/A"/>
    <m/>
    <x v="2"/>
  </r>
  <r>
    <m/>
    <e v="#N/A"/>
    <n v="8"/>
    <m/>
    <m/>
    <m/>
    <e v="#DIV/0!"/>
    <m/>
    <e v="#DIV/0!"/>
    <e v="#N/A"/>
    <e v="#N/A"/>
    <m/>
    <x v="0"/>
    <n v="0.5"/>
    <n v="0.25"/>
    <n v="0.25"/>
    <e v="#N/A"/>
    <n v="0"/>
    <n v="0"/>
    <e v="#N/A"/>
    <e v="#N/A"/>
    <m/>
    <x v="2"/>
  </r>
  <r>
    <m/>
    <e v="#N/A"/>
    <n v="8"/>
    <m/>
    <m/>
    <m/>
    <e v="#DIV/0!"/>
    <m/>
    <e v="#DIV/0!"/>
    <e v="#N/A"/>
    <e v="#N/A"/>
    <m/>
    <x v="0"/>
    <n v="0.5"/>
    <n v="0.25"/>
    <n v="0.25"/>
    <e v="#N/A"/>
    <n v="0"/>
    <n v="0"/>
    <e v="#N/A"/>
    <e v="#N/A"/>
    <m/>
    <x v="2"/>
  </r>
  <r>
    <m/>
    <e v="#N/A"/>
    <n v="8"/>
    <m/>
    <m/>
    <m/>
    <e v="#DIV/0!"/>
    <m/>
    <e v="#DIV/0!"/>
    <e v="#N/A"/>
    <e v="#N/A"/>
    <m/>
    <x v="0"/>
    <n v="0.5"/>
    <n v="0.25"/>
    <n v="0.25"/>
    <e v="#N/A"/>
    <n v="0"/>
    <n v="0"/>
    <e v="#N/A"/>
    <e v="#N/A"/>
    <m/>
    <x v="2"/>
  </r>
  <r>
    <m/>
    <e v="#N/A"/>
    <n v="8"/>
    <m/>
    <m/>
    <m/>
    <e v="#DIV/0!"/>
    <m/>
    <e v="#DIV/0!"/>
    <e v="#N/A"/>
    <e v="#N/A"/>
    <m/>
    <x v="0"/>
    <n v="0.5"/>
    <n v="0.25"/>
    <n v="0.25"/>
    <e v="#N/A"/>
    <n v="0"/>
    <n v="0"/>
    <e v="#N/A"/>
    <e v="#N/A"/>
    <m/>
    <x v="2"/>
  </r>
  <r>
    <m/>
    <e v="#N/A"/>
    <n v="8"/>
    <m/>
    <m/>
    <m/>
    <e v="#DIV/0!"/>
    <m/>
    <e v="#DIV/0!"/>
    <e v="#N/A"/>
    <e v="#N/A"/>
    <m/>
    <x v="0"/>
    <n v="0.5"/>
    <n v="0.25"/>
    <n v="0.25"/>
    <e v="#N/A"/>
    <n v="0"/>
    <n v="0"/>
    <e v="#N/A"/>
    <e v="#N/A"/>
    <m/>
    <x v="2"/>
  </r>
  <r>
    <m/>
    <e v="#N/A"/>
    <n v="8"/>
    <m/>
    <m/>
    <m/>
    <e v="#DIV/0!"/>
    <m/>
    <e v="#DIV/0!"/>
    <e v="#N/A"/>
    <e v="#N/A"/>
    <m/>
    <x v="0"/>
    <n v="0.5"/>
    <n v="0.25"/>
    <n v="0.25"/>
    <e v="#N/A"/>
    <n v="0"/>
    <n v="0"/>
    <e v="#N/A"/>
    <e v="#N/A"/>
    <m/>
    <x v="2"/>
  </r>
  <r>
    <m/>
    <e v="#N/A"/>
    <n v="8"/>
    <m/>
    <m/>
    <m/>
    <e v="#DIV/0!"/>
    <m/>
    <e v="#DIV/0!"/>
    <e v="#N/A"/>
    <e v="#N/A"/>
    <m/>
    <x v="0"/>
    <n v="0.5"/>
    <n v="0.25"/>
    <n v="0.25"/>
    <e v="#N/A"/>
    <n v="0"/>
    <n v="0"/>
    <e v="#N/A"/>
    <e v="#N/A"/>
    <m/>
    <x v="2"/>
  </r>
  <r>
    <m/>
    <e v="#N/A"/>
    <n v="8"/>
    <m/>
    <m/>
    <m/>
    <e v="#DIV/0!"/>
    <m/>
    <e v="#DIV/0!"/>
    <e v="#N/A"/>
    <e v="#N/A"/>
    <m/>
    <x v="0"/>
    <n v="0.5"/>
    <n v="0.25"/>
    <n v="0.25"/>
    <e v="#N/A"/>
    <n v="0"/>
    <n v="0"/>
    <e v="#N/A"/>
    <e v="#N/A"/>
    <m/>
    <x v="2"/>
  </r>
  <r>
    <m/>
    <e v="#N/A"/>
    <n v="8"/>
    <m/>
    <m/>
    <m/>
    <e v="#DIV/0!"/>
    <m/>
    <e v="#DIV/0!"/>
    <e v="#N/A"/>
    <e v="#N/A"/>
    <m/>
    <x v="0"/>
    <n v="0.5"/>
    <n v="0.25"/>
    <n v="0.25"/>
    <e v="#N/A"/>
    <n v="0"/>
    <n v="0"/>
    <e v="#N/A"/>
    <e v="#N/A"/>
    <m/>
    <x v="2"/>
  </r>
  <r>
    <m/>
    <e v="#N/A"/>
    <n v="8"/>
    <m/>
    <m/>
    <m/>
    <e v="#DIV/0!"/>
    <m/>
    <e v="#DIV/0!"/>
    <e v="#N/A"/>
    <e v="#N/A"/>
    <m/>
    <x v="0"/>
    <n v="0.5"/>
    <n v="0.25"/>
    <n v="0.25"/>
    <e v="#N/A"/>
    <n v="0"/>
    <n v="0"/>
    <e v="#N/A"/>
    <e v="#N/A"/>
    <m/>
    <x v="2"/>
  </r>
  <r>
    <m/>
    <e v="#N/A"/>
    <n v="8"/>
    <m/>
    <m/>
    <m/>
    <e v="#DIV/0!"/>
    <m/>
    <e v="#DIV/0!"/>
    <e v="#N/A"/>
    <e v="#N/A"/>
    <m/>
    <x v="0"/>
    <n v="0.5"/>
    <n v="0.25"/>
    <n v="0.25"/>
    <e v="#N/A"/>
    <n v="0"/>
    <n v="0"/>
    <e v="#N/A"/>
    <e v="#N/A"/>
    <m/>
    <x v="2"/>
  </r>
  <r>
    <m/>
    <e v="#N/A"/>
    <n v="9"/>
    <m/>
    <m/>
    <m/>
    <e v="#DIV/0!"/>
    <m/>
    <e v="#DIV/0!"/>
    <e v="#N/A"/>
    <e v="#N/A"/>
    <m/>
    <x v="1"/>
    <n v="0.25"/>
    <n v="0.25"/>
    <n v="0.5"/>
    <e v="#N/A"/>
    <n v="0"/>
    <n v="0"/>
    <e v="#N/A"/>
    <e v="#N/A"/>
    <m/>
    <x v="2"/>
  </r>
  <r>
    <m/>
    <e v="#N/A"/>
    <n v="9"/>
    <m/>
    <m/>
    <m/>
    <e v="#DIV/0!"/>
    <m/>
    <e v="#DIV/0!"/>
    <e v="#N/A"/>
    <e v="#N/A"/>
    <m/>
    <x v="1"/>
    <n v="0.25"/>
    <n v="0.25"/>
    <n v="0.5"/>
    <e v="#N/A"/>
    <n v="0"/>
    <n v="0"/>
    <e v="#N/A"/>
    <e v="#N/A"/>
    <m/>
    <x v="2"/>
  </r>
  <r>
    <m/>
    <e v="#N/A"/>
    <n v="9"/>
    <m/>
    <m/>
    <m/>
    <e v="#DIV/0!"/>
    <m/>
    <e v="#DIV/0!"/>
    <e v="#N/A"/>
    <e v="#N/A"/>
    <m/>
    <x v="1"/>
    <n v="0.25"/>
    <n v="0.25"/>
    <n v="0.5"/>
    <e v="#N/A"/>
    <n v="0"/>
    <n v="0"/>
    <e v="#N/A"/>
    <e v="#N/A"/>
    <m/>
    <x v="2"/>
  </r>
  <r>
    <m/>
    <e v="#N/A"/>
    <n v="9"/>
    <m/>
    <m/>
    <m/>
    <e v="#DIV/0!"/>
    <m/>
    <e v="#DIV/0!"/>
    <e v="#N/A"/>
    <e v="#N/A"/>
    <m/>
    <x v="1"/>
    <n v="0.25"/>
    <n v="0.25"/>
    <n v="0.5"/>
    <e v="#N/A"/>
    <n v="0"/>
    <n v="0"/>
    <e v="#N/A"/>
    <e v="#N/A"/>
    <m/>
    <x v="2"/>
  </r>
  <r>
    <m/>
    <e v="#N/A"/>
    <n v="9"/>
    <m/>
    <m/>
    <m/>
    <e v="#DIV/0!"/>
    <m/>
    <e v="#DIV/0!"/>
    <e v="#N/A"/>
    <e v="#N/A"/>
    <m/>
    <x v="1"/>
    <n v="0.25"/>
    <n v="0.25"/>
    <n v="0.5"/>
    <e v="#N/A"/>
    <n v="0"/>
    <n v="0"/>
    <e v="#N/A"/>
    <e v="#N/A"/>
    <m/>
    <x v="2"/>
  </r>
  <r>
    <m/>
    <e v="#N/A"/>
    <n v="9"/>
    <m/>
    <m/>
    <m/>
    <e v="#DIV/0!"/>
    <m/>
    <e v="#DIV/0!"/>
    <e v="#N/A"/>
    <e v="#N/A"/>
    <m/>
    <x v="1"/>
    <n v="0.25"/>
    <n v="0.25"/>
    <n v="0.5"/>
    <e v="#N/A"/>
    <n v="0"/>
    <n v="0"/>
    <e v="#N/A"/>
    <e v="#N/A"/>
    <m/>
    <x v="2"/>
  </r>
  <r>
    <m/>
    <e v="#N/A"/>
    <n v="9"/>
    <m/>
    <m/>
    <m/>
    <e v="#DIV/0!"/>
    <m/>
    <e v="#DIV/0!"/>
    <e v="#N/A"/>
    <e v="#N/A"/>
    <m/>
    <x v="1"/>
    <n v="0.25"/>
    <n v="0.25"/>
    <n v="0.5"/>
    <e v="#N/A"/>
    <n v="0"/>
    <n v="0"/>
    <e v="#N/A"/>
    <e v="#N/A"/>
    <m/>
    <x v="2"/>
  </r>
  <r>
    <m/>
    <e v="#N/A"/>
    <n v="9"/>
    <m/>
    <m/>
    <m/>
    <e v="#DIV/0!"/>
    <m/>
    <e v="#DIV/0!"/>
    <e v="#N/A"/>
    <e v="#N/A"/>
    <m/>
    <x v="1"/>
    <n v="0.25"/>
    <n v="0.25"/>
    <n v="0.5"/>
    <e v="#N/A"/>
    <n v="0"/>
    <n v="0"/>
    <e v="#N/A"/>
    <e v="#N/A"/>
    <m/>
    <x v="2"/>
  </r>
  <r>
    <m/>
    <e v="#N/A"/>
    <n v="9"/>
    <m/>
    <m/>
    <m/>
    <e v="#DIV/0!"/>
    <m/>
    <e v="#DIV/0!"/>
    <e v="#N/A"/>
    <e v="#N/A"/>
    <m/>
    <x v="1"/>
    <n v="0.25"/>
    <n v="0.25"/>
    <n v="0.5"/>
    <e v="#N/A"/>
    <n v="0"/>
    <n v="0"/>
    <e v="#N/A"/>
    <e v="#N/A"/>
    <m/>
    <x v="2"/>
  </r>
  <r>
    <m/>
    <e v="#N/A"/>
    <n v="9"/>
    <m/>
    <m/>
    <m/>
    <e v="#DIV/0!"/>
    <m/>
    <e v="#DIV/0!"/>
    <e v="#N/A"/>
    <e v="#N/A"/>
    <m/>
    <x v="1"/>
    <n v="0.25"/>
    <n v="0.25"/>
    <n v="0.5"/>
    <e v="#N/A"/>
    <n v="0"/>
    <n v="0"/>
    <e v="#N/A"/>
    <e v="#N/A"/>
    <m/>
    <x v="2"/>
  </r>
  <r>
    <m/>
    <e v="#N/A"/>
    <n v="9"/>
    <m/>
    <m/>
    <m/>
    <e v="#DIV/0!"/>
    <m/>
    <e v="#DIV/0!"/>
    <e v="#N/A"/>
    <e v="#N/A"/>
    <m/>
    <x v="1"/>
    <n v="0.25"/>
    <n v="0.25"/>
    <n v="0.5"/>
    <e v="#N/A"/>
    <n v="0"/>
    <n v="0"/>
    <e v="#N/A"/>
    <e v="#N/A"/>
    <m/>
    <x v="2"/>
  </r>
  <r>
    <m/>
    <e v="#N/A"/>
    <n v="9"/>
    <m/>
    <m/>
    <m/>
    <e v="#DIV/0!"/>
    <m/>
    <e v="#DIV/0!"/>
    <e v="#N/A"/>
    <e v="#N/A"/>
    <m/>
    <x v="1"/>
    <n v="0.25"/>
    <n v="0.25"/>
    <n v="0.5"/>
    <e v="#N/A"/>
    <n v="0"/>
    <n v="0"/>
    <e v="#N/A"/>
    <e v="#N/A"/>
    <m/>
    <x v="2"/>
  </r>
  <r>
    <m/>
    <e v="#N/A"/>
    <n v="9"/>
    <m/>
    <m/>
    <m/>
    <e v="#DIV/0!"/>
    <m/>
    <e v="#DIV/0!"/>
    <e v="#N/A"/>
    <e v="#N/A"/>
    <m/>
    <x v="1"/>
    <n v="0.25"/>
    <n v="0.25"/>
    <n v="0.5"/>
    <e v="#N/A"/>
    <n v="0"/>
    <n v="0"/>
    <e v="#N/A"/>
    <e v="#N/A"/>
    <m/>
    <x v="2"/>
  </r>
  <r>
    <m/>
    <e v="#N/A"/>
    <n v="9"/>
    <m/>
    <m/>
    <m/>
    <e v="#DIV/0!"/>
    <m/>
    <e v="#DIV/0!"/>
    <e v="#N/A"/>
    <e v="#N/A"/>
    <m/>
    <x v="1"/>
    <n v="0.25"/>
    <n v="0.25"/>
    <n v="0.5"/>
    <e v="#N/A"/>
    <n v="0"/>
    <n v="0"/>
    <e v="#N/A"/>
    <e v="#N/A"/>
    <m/>
    <x v="2"/>
  </r>
  <r>
    <m/>
    <e v="#N/A"/>
    <n v="9"/>
    <m/>
    <m/>
    <m/>
    <e v="#DIV/0!"/>
    <m/>
    <e v="#DIV/0!"/>
    <e v="#N/A"/>
    <e v="#N/A"/>
    <m/>
    <x v="1"/>
    <n v="0.25"/>
    <n v="0.25"/>
    <n v="0.5"/>
    <e v="#N/A"/>
    <n v="0"/>
    <n v="0"/>
    <e v="#N/A"/>
    <e v="#N/A"/>
    <m/>
    <x v="2"/>
  </r>
  <r>
    <m/>
    <e v="#N/A"/>
    <n v="9"/>
    <m/>
    <m/>
    <m/>
    <e v="#DIV/0!"/>
    <m/>
    <e v="#DIV/0!"/>
    <e v="#N/A"/>
    <e v="#N/A"/>
    <m/>
    <x v="1"/>
    <n v="0.25"/>
    <n v="0.25"/>
    <n v="0.5"/>
    <e v="#N/A"/>
    <n v="0"/>
    <n v="0"/>
    <e v="#N/A"/>
    <e v="#N/A"/>
    <m/>
    <x v="2"/>
  </r>
  <r>
    <m/>
    <e v="#N/A"/>
    <n v="9"/>
    <m/>
    <m/>
    <m/>
    <e v="#DIV/0!"/>
    <m/>
    <e v="#DIV/0!"/>
    <e v="#N/A"/>
    <e v="#N/A"/>
    <m/>
    <x v="1"/>
    <n v="0.25"/>
    <n v="0.25"/>
    <n v="0.5"/>
    <e v="#N/A"/>
    <n v="0"/>
    <n v="0"/>
    <e v="#N/A"/>
    <e v="#N/A"/>
    <m/>
    <x v="2"/>
  </r>
  <r>
    <m/>
    <e v="#N/A"/>
    <n v="9"/>
    <m/>
    <m/>
    <m/>
    <e v="#DIV/0!"/>
    <m/>
    <e v="#DIV/0!"/>
    <e v="#N/A"/>
    <e v="#N/A"/>
    <m/>
    <x v="1"/>
    <n v="0.25"/>
    <n v="0.25"/>
    <n v="0.5"/>
    <e v="#N/A"/>
    <n v="0"/>
    <n v="0"/>
    <e v="#N/A"/>
    <e v="#N/A"/>
    <m/>
    <x v="2"/>
  </r>
  <r>
    <m/>
    <e v="#N/A"/>
    <n v="9"/>
    <m/>
    <m/>
    <m/>
    <e v="#DIV/0!"/>
    <m/>
    <e v="#DIV/0!"/>
    <e v="#N/A"/>
    <e v="#N/A"/>
    <m/>
    <x v="1"/>
    <n v="0.25"/>
    <n v="0.25"/>
    <n v="0.5"/>
    <e v="#N/A"/>
    <n v="0"/>
    <n v="0"/>
    <e v="#N/A"/>
    <e v="#N/A"/>
    <m/>
    <x v="2"/>
  </r>
  <r>
    <m/>
    <e v="#N/A"/>
    <n v="9"/>
    <m/>
    <m/>
    <m/>
    <e v="#DIV/0!"/>
    <m/>
    <e v="#DIV/0!"/>
    <e v="#N/A"/>
    <e v="#N/A"/>
    <m/>
    <x v="1"/>
    <n v="0.25"/>
    <n v="0.25"/>
    <n v="0.5"/>
    <e v="#N/A"/>
    <n v="0"/>
    <n v="0"/>
    <e v="#N/A"/>
    <e v="#N/A"/>
    <m/>
    <x v="2"/>
  </r>
  <r>
    <m/>
    <e v="#N/A"/>
    <n v="9"/>
    <m/>
    <m/>
    <m/>
    <e v="#DIV/0!"/>
    <m/>
    <e v="#DIV/0!"/>
    <e v="#N/A"/>
    <e v="#N/A"/>
    <m/>
    <x v="1"/>
    <n v="0.25"/>
    <n v="0.25"/>
    <n v="0.5"/>
    <e v="#N/A"/>
    <n v="0"/>
    <n v="0"/>
    <e v="#N/A"/>
    <e v="#N/A"/>
    <m/>
    <x v="2"/>
  </r>
  <r>
    <m/>
    <e v="#N/A"/>
    <n v="9"/>
    <m/>
    <m/>
    <m/>
    <e v="#DIV/0!"/>
    <m/>
    <e v="#DIV/0!"/>
    <e v="#N/A"/>
    <e v="#N/A"/>
    <m/>
    <x v="1"/>
    <n v="0.25"/>
    <n v="0.25"/>
    <n v="0.5"/>
    <e v="#N/A"/>
    <n v="0"/>
    <n v="0"/>
    <e v="#N/A"/>
    <e v="#N/A"/>
    <m/>
    <x v="2"/>
  </r>
  <r>
    <m/>
    <e v="#N/A"/>
    <n v="9"/>
    <m/>
    <m/>
    <m/>
    <e v="#DIV/0!"/>
    <m/>
    <e v="#DIV/0!"/>
    <e v="#N/A"/>
    <e v="#N/A"/>
    <m/>
    <x v="1"/>
    <n v="0.25"/>
    <n v="0.25"/>
    <n v="0.5"/>
    <e v="#N/A"/>
    <n v="0"/>
    <n v="0"/>
    <e v="#N/A"/>
    <e v="#N/A"/>
    <m/>
    <x v="2"/>
  </r>
  <r>
    <m/>
    <e v="#N/A"/>
    <n v="9"/>
    <m/>
    <m/>
    <m/>
    <e v="#DIV/0!"/>
    <m/>
    <e v="#DIV/0!"/>
    <e v="#N/A"/>
    <e v="#N/A"/>
    <m/>
    <x v="1"/>
    <n v="0.25"/>
    <n v="0.25"/>
    <n v="0.5"/>
    <e v="#N/A"/>
    <n v="0"/>
    <n v="0"/>
    <e v="#N/A"/>
    <e v="#N/A"/>
    <m/>
    <x v="2"/>
  </r>
  <r>
    <m/>
    <e v="#N/A"/>
    <n v="9"/>
    <m/>
    <m/>
    <m/>
    <e v="#DIV/0!"/>
    <m/>
    <e v="#DIV/0!"/>
    <e v="#N/A"/>
    <e v="#N/A"/>
    <m/>
    <x v="1"/>
    <n v="0.25"/>
    <n v="0.25"/>
    <n v="0.5"/>
    <e v="#N/A"/>
    <n v="0"/>
    <n v="0"/>
    <e v="#N/A"/>
    <e v="#N/A"/>
    <m/>
    <x v="2"/>
  </r>
  <r>
    <m/>
    <e v="#N/A"/>
    <n v="9"/>
    <m/>
    <m/>
    <m/>
    <e v="#DIV/0!"/>
    <m/>
    <e v="#DIV/0!"/>
    <e v="#N/A"/>
    <e v="#N/A"/>
    <m/>
    <x v="1"/>
    <n v="0.25"/>
    <n v="0.25"/>
    <n v="0.5"/>
    <e v="#N/A"/>
    <n v="0"/>
    <n v="0"/>
    <e v="#N/A"/>
    <e v="#N/A"/>
    <m/>
    <x v="2"/>
  </r>
  <r>
    <m/>
    <e v="#N/A"/>
    <n v="9"/>
    <m/>
    <m/>
    <m/>
    <e v="#DIV/0!"/>
    <m/>
    <e v="#DIV/0!"/>
    <e v="#N/A"/>
    <e v="#N/A"/>
    <m/>
    <x v="1"/>
    <n v="0.25"/>
    <n v="0.25"/>
    <n v="0.5"/>
    <e v="#N/A"/>
    <n v="0"/>
    <n v="0"/>
    <e v="#N/A"/>
    <e v="#N/A"/>
    <m/>
    <x v="2"/>
  </r>
  <r>
    <m/>
    <e v="#N/A"/>
    <n v="9"/>
    <m/>
    <m/>
    <m/>
    <e v="#DIV/0!"/>
    <m/>
    <e v="#DIV/0!"/>
    <e v="#N/A"/>
    <e v="#N/A"/>
    <m/>
    <x v="1"/>
    <n v="0.25"/>
    <n v="0.25"/>
    <n v="0.5"/>
    <e v="#N/A"/>
    <n v="0"/>
    <n v="0"/>
    <e v="#N/A"/>
    <e v="#N/A"/>
    <m/>
    <x v="2"/>
  </r>
  <r>
    <m/>
    <e v="#N/A"/>
    <n v="9"/>
    <m/>
    <m/>
    <m/>
    <e v="#DIV/0!"/>
    <m/>
    <e v="#DIV/0!"/>
    <e v="#N/A"/>
    <e v="#N/A"/>
    <m/>
    <x v="1"/>
    <n v="0.25"/>
    <n v="0.25"/>
    <n v="0.5"/>
    <e v="#N/A"/>
    <n v="0"/>
    <n v="0"/>
    <e v="#N/A"/>
    <e v="#N/A"/>
    <m/>
    <x v="2"/>
  </r>
  <r>
    <m/>
    <e v="#N/A"/>
    <n v="9"/>
    <m/>
    <m/>
    <m/>
    <e v="#DIV/0!"/>
    <m/>
    <e v="#DIV/0!"/>
    <e v="#N/A"/>
    <e v="#N/A"/>
    <m/>
    <x v="1"/>
    <n v="0.25"/>
    <n v="0.25"/>
    <n v="0.5"/>
    <e v="#N/A"/>
    <n v="0"/>
    <n v="0"/>
    <e v="#N/A"/>
    <e v="#N/A"/>
    <m/>
    <x v="2"/>
  </r>
  <r>
    <m/>
    <e v="#N/A"/>
    <n v="9"/>
    <m/>
    <m/>
    <m/>
    <e v="#DIV/0!"/>
    <m/>
    <e v="#DIV/0!"/>
    <e v="#N/A"/>
    <e v="#N/A"/>
    <m/>
    <x v="1"/>
    <n v="0.25"/>
    <n v="0.25"/>
    <n v="0.5"/>
    <e v="#N/A"/>
    <n v="0"/>
    <n v="0"/>
    <e v="#N/A"/>
    <e v="#N/A"/>
    <m/>
    <x v="2"/>
  </r>
  <r>
    <m/>
    <e v="#N/A"/>
    <n v="9"/>
    <m/>
    <m/>
    <m/>
    <e v="#DIV/0!"/>
    <m/>
    <e v="#DIV/0!"/>
    <e v="#N/A"/>
    <e v="#N/A"/>
    <m/>
    <x v="1"/>
    <n v="0.25"/>
    <n v="0.25"/>
    <n v="0.5"/>
    <e v="#N/A"/>
    <n v="0"/>
    <n v="0"/>
    <e v="#N/A"/>
    <e v="#N/A"/>
    <m/>
    <x v="2"/>
  </r>
  <r>
    <m/>
    <e v="#N/A"/>
    <n v="9"/>
    <m/>
    <m/>
    <m/>
    <e v="#DIV/0!"/>
    <m/>
    <e v="#DIV/0!"/>
    <e v="#N/A"/>
    <e v="#N/A"/>
    <m/>
    <x v="1"/>
    <n v="0.25"/>
    <n v="0.25"/>
    <n v="0.5"/>
    <e v="#N/A"/>
    <n v="0"/>
    <n v="0"/>
    <e v="#N/A"/>
    <e v="#N/A"/>
    <m/>
    <x v="2"/>
  </r>
  <r>
    <m/>
    <e v="#N/A"/>
    <n v="9"/>
    <m/>
    <m/>
    <m/>
    <e v="#DIV/0!"/>
    <m/>
    <e v="#DIV/0!"/>
    <e v="#N/A"/>
    <e v="#N/A"/>
    <m/>
    <x v="1"/>
    <n v="0.25"/>
    <n v="0.25"/>
    <n v="0.5"/>
    <e v="#N/A"/>
    <n v="0"/>
    <n v="0"/>
    <e v="#N/A"/>
    <e v="#N/A"/>
    <m/>
    <x v="2"/>
  </r>
  <r>
    <m/>
    <e v="#N/A"/>
    <n v="9"/>
    <m/>
    <m/>
    <m/>
    <e v="#DIV/0!"/>
    <m/>
    <e v="#DIV/0!"/>
    <e v="#N/A"/>
    <e v="#N/A"/>
    <m/>
    <x v="1"/>
    <n v="0.25"/>
    <n v="0.25"/>
    <n v="0.5"/>
    <e v="#N/A"/>
    <n v="0"/>
    <n v="0"/>
    <e v="#N/A"/>
    <e v="#N/A"/>
    <m/>
    <x v="2"/>
  </r>
  <r>
    <m/>
    <e v="#N/A"/>
    <n v="9"/>
    <m/>
    <m/>
    <m/>
    <e v="#DIV/0!"/>
    <m/>
    <e v="#DIV/0!"/>
    <e v="#N/A"/>
    <e v="#N/A"/>
    <m/>
    <x v="1"/>
    <n v="0.25"/>
    <n v="0.25"/>
    <n v="0.5"/>
    <e v="#N/A"/>
    <n v="0"/>
    <n v="0"/>
    <e v="#N/A"/>
    <e v="#N/A"/>
    <m/>
    <x v="2"/>
  </r>
  <r>
    <m/>
    <e v="#N/A"/>
    <n v="9"/>
    <m/>
    <m/>
    <m/>
    <e v="#DIV/0!"/>
    <m/>
    <e v="#DIV/0!"/>
    <e v="#N/A"/>
    <e v="#N/A"/>
    <m/>
    <x v="1"/>
    <n v="0.25"/>
    <n v="0.25"/>
    <n v="0.5"/>
    <e v="#N/A"/>
    <n v="0"/>
    <n v="0"/>
    <e v="#N/A"/>
    <e v="#N/A"/>
    <m/>
    <x v="2"/>
  </r>
  <r>
    <m/>
    <e v="#N/A"/>
    <n v="9"/>
    <m/>
    <m/>
    <m/>
    <e v="#DIV/0!"/>
    <m/>
    <e v="#DIV/0!"/>
    <e v="#N/A"/>
    <e v="#N/A"/>
    <m/>
    <x v="1"/>
    <n v="0.25"/>
    <n v="0.25"/>
    <n v="0.5"/>
    <e v="#N/A"/>
    <n v="0"/>
    <n v="0"/>
    <e v="#N/A"/>
    <e v="#N/A"/>
    <m/>
    <x v="2"/>
  </r>
  <r>
    <m/>
    <e v="#N/A"/>
    <n v="9"/>
    <m/>
    <m/>
    <m/>
    <e v="#DIV/0!"/>
    <m/>
    <e v="#DIV/0!"/>
    <e v="#N/A"/>
    <e v="#N/A"/>
    <m/>
    <x v="1"/>
    <n v="0.25"/>
    <n v="0.25"/>
    <n v="0.5"/>
    <e v="#N/A"/>
    <n v="0"/>
    <n v="0"/>
    <e v="#N/A"/>
    <e v="#N/A"/>
    <m/>
    <x v="2"/>
  </r>
  <r>
    <m/>
    <e v="#N/A"/>
    <n v="9"/>
    <m/>
    <m/>
    <m/>
    <e v="#DIV/0!"/>
    <m/>
    <e v="#DIV/0!"/>
    <e v="#N/A"/>
    <e v="#N/A"/>
    <m/>
    <x v="1"/>
    <n v="0.25"/>
    <n v="0.25"/>
    <n v="0.5"/>
    <e v="#N/A"/>
    <n v="0"/>
    <n v="0"/>
    <e v="#N/A"/>
    <e v="#N/A"/>
    <m/>
    <x v="2"/>
  </r>
  <r>
    <m/>
    <e v="#N/A"/>
    <n v="9"/>
    <m/>
    <m/>
    <m/>
    <e v="#DIV/0!"/>
    <m/>
    <e v="#DIV/0!"/>
    <e v="#N/A"/>
    <e v="#N/A"/>
    <m/>
    <x v="1"/>
    <n v="0.25"/>
    <n v="0.25"/>
    <n v="0.5"/>
    <e v="#N/A"/>
    <n v="0"/>
    <n v="0"/>
    <e v="#N/A"/>
    <e v="#N/A"/>
    <m/>
    <x v="2"/>
  </r>
  <r>
    <m/>
    <e v="#N/A"/>
    <n v="9"/>
    <m/>
    <m/>
    <m/>
    <e v="#DIV/0!"/>
    <m/>
    <e v="#DIV/0!"/>
    <e v="#N/A"/>
    <e v="#N/A"/>
    <m/>
    <x v="1"/>
    <n v="0.25"/>
    <n v="0.25"/>
    <n v="0.5"/>
    <e v="#N/A"/>
    <n v="0"/>
    <n v="0"/>
    <e v="#N/A"/>
    <e v="#N/A"/>
    <m/>
    <x v="2"/>
  </r>
  <r>
    <m/>
    <e v="#N/A"/>
    <n v="9"/>
    <m/>
    <m/>
    <m/>
    <e v="#DIV/0!"/>
    <m/>
    <e v="#DIV/0!"/>
    <e v="#N/A"/>
    <e v="#N/A"/>
    <m/>
    <x v="1"/>
    <n v="0.25"/>
    <n v="0.25"/>
    <n v="0.5"/>
    <e v="#N/A"/>
    <n v="0"/>
    <n v="0"/>
    <e v="#N/A"/>
    <e v="#N/A"/>
    <m/>
    <x v="2"/>
  </r>
  <r>
    <m/>
    <e v="#N/A"/>
    <n v="9"/>
    <m/>
    <m/>
    <m/>
    <e v="#DIV/0!"/>
    <m/>
    <e v="#DIV/0!"/>
    <e v="#N/A"/>
    <e v="#N/A"/>
    <m/>
    <x v="1"/>
    <n v="0.25"/>
    <n v="0.25"/>
    <n v="0.5"/>
    <e v="#N/A"/>
    <n v="0"/>
    <n v="0"/>
    <e v="#N/A"/>
    <e v="#N/A"/>
    <m/>
    <x v="2"/>
  </r>
  <r>
    <m/>
    <e v="#N/A"/>
    <n v="9"/>
    <m/>
    <m/>
    <m/>
    <e v="#DIV/0!"/>
    <m/>
    <e v="#DIV/0!"/>
    <e v="#N/A"/>
    <e v="#N/A"/>
    <m/>
    <x v="1"/>
    <n v="0.25"/>
    <n v="0.25"/>
    <n v="0.5"/>
    <e v="#N/A"/>
    <n v="0"/>
    <n v="0"/>
    <e v="#N/A"/>
    <e v="#N/A"/>
    <m/>
    <x v="2"/>
  </r>
  <r>
    <m/>
    <e v="#N/A"/>
    <n v="9"/>
    <m/>
    <m/>
    <m/>
    <e v="#DIV/0!"/>
    <m/>
    <e v="#DIV/0!"/>
    <e v="#N/A"/>
    <e v="#N/A"/>
    <m/>
    <x v="1"/>
    <n v="0.25"/>
    <n v="0.25"/>
    <n v="0.5"/>
    <e v="#N/A"/>
    <n v="0"/>
    <n v="0"/>
    <e v="#N/A"/>
    <e v="#N/A"/>
    <m/>
    <x v="2"/>
  </r>
  <r>
    <m/>
    <e v="#N/A"/>
    <n v="9"/>
    <m/>
    <m/>
    <m/>
    <e v="#DIV/0!"/>
    <m/>
    <e v="#DIV/0!"/>
    <e v="#N/A"/>
    <e v="#N/A"/>
    <m/>
    <x v="1"/>
    <n v="0.25"/>
    <n v="0.25"/>
    <n v="0.5"/>
    <e v="#N/A"/>
    <n v="0"/>
    <n v="0"/>
    <e v="#N/A"/>
    <e v="#N/A"/>
    <m/>
    <x v="2"/>
  </r>
  <r>
    <m/>
    <e v="#N/A"/>
    <n v="9"/>
    <m/>
    <m/>
    <m/>
    <e v="#DIV/0!"/>
    <m/>
    <e v="#DIV/0!"/>
    <e v="#N/A"/>
    <e v="#N/A"/>
    <m/>
    <x v="1"/>
    <n v="0.25"/>
    <n v="0.25"/>
    <n v="0.5"/>
    <e v="#N/A"/>
    <n v="0"/>
    <n v="0"/>
    <e v="#N/A"/>
    <e v="#N/A"/>
    <m/>
    <x v="2"/>
  </r>
  <r>
    <m/>
    <e v="#N/A"/>
    <n v="9"/>
    <m/>
    <m/>
    <m/>
    <e v="#DIV/0!"/>
    <m/>
    <e v="#DIV/0!"/>
    <e v="#N/A"/>
    <e v="#N/A"/>
    <m/>
    <x v="1"/>
    <n v="0.25"/>
    <n v="0.25"/>
    <n v="0.5"/>
    <e v="#N/A"/>
    <n v="0"/>
    <n v="0"/>
    <e v="#N/A"/>
    <e v="#N/A"/>
    <m/>
    <x v="2"/>
  </r>
  <r>
    <m/>
    <e v="#N/A"/>
    <n v="9"/>
    <m/>
    <m/>
    <m/>
    <e v="#DIV/0!"/>
    <m/>
    <e v="#DIV/0!"/>
    <e v="#N/A"/>
    <e v="#N/A"/>
    <m/>
    <x v="1"/>
    <n v="0.25"/>
    <n v="0.25"/>
    <n v="0.5"/>
    <e v="#N/A"/>
    <n v="0"/>
    <n v="0"/>
    <e v="#N/A"/>
    <e v="#N/A"/>
    <m/>
    <x v="2"/>
  </r>
  <r>
    <m/>
    <e v="#N/A"/>
    <n v="9"/>
    <m/>
    <m/>
    <m/>
    <e v="#DIV/0!"/>
    <m/>
    <e v="#DIV/0!"/>
    <e v="#N/A"/>
    <e v="#N/A"/>
    <m/>
    <x v="1"/>
    <n v="0.25"/>
    <n v="0.25"/>
    <n v="0.5"/>
    <e v="#N/A"/>
    <n v="0"/>
    <n v="0"/>
    <e v="#N/A"/>
    <e v="#N/A"/>
    <m/>
    <x v="2"/>
  </r>
  <r>
    <m/>
    <e v="#N/A"/>
    <n v="10"/>
    <m/>
    <m/>
    <m/>
    <e v="#DIV/0!"/>
    <m/>
    <e v="#DIV/0!"/>
    <e v="#N/A"/>
    <e v="#N/A"/>
    <m/>
    <x v="2"/>
    <n v="0.25"/>
    <n v="0.5"/>
    <n v="0.25"/>
    <e v="#N/A"/>
    <n v="0"/>
    <n v="0"/>
    <e v="#N/A"/>
    <e v="#N/A"/>
    <m/>
    <x v="2"/>
  </r>
  <r>
    <m/>
    <e v="#N/A"/>
    <n v="10"/>
    <m/>
    <m/>
    <m/>
    <e v="#DIV/0!"/>
    <m/>
    <e v="#DIV/0!"/>
    <e v="#N/A"/>
    <e v="#N/A"/>
    <m/>
    <x v="2"/>
    <n v="0.25"/>
    <n v="0.5"/>
    <n v="0.25"/>
    <e v="#N/A"/>
    <n v="0"/>
    <n v="0"/>
    <e v="#N/A"/>
    <e v="#N/A"/>
    <m/>
    <x v="2"/>
  </r>
  <r>
    <m/>
    <e v="#N/A"/>
    <n v="10"/>
    <m/>
    <m/>
    <m/>
    <e v="#DIV/0!"/>
    <m/>
    <e v="#DIV/0!"/>
    <e v="#N/A"/>
    <e v="#N/A"/>
    <m/>
    <x v="2"/>
    <n v="0.25"/>
    <n v="0.5"/>
    <n v="0.25"/>
    <e v="#N/A"/>
    <n v="0"/>
    <n v="0"/>
    <e v="#N/A"/>
    <e v="#N/A"/>
    <m/>
    <x v="2"/>
  </r>
  <r>
    <m/>
    <e v="#N/A"/>
    <n v="10"/>
    <m/>
    <m/>
    <m/>
    <e v="#DIV/0!"/>
    <m/>
    <e v="#DIV/0!"/>
    <e v="#N/A"/>
    <e v="#N/A"/>
    <m/>
    <x v="2"/>
    <n v="0.25"/>
    <n v="0.5"/>
    <n v="0.25"/>
    <e v="#N/A"/>
    <n v="0"/>
    <n v="0"/>
    <e v="#N/A"/>
    <e v="#N/A"/>
    <m/>
    <x v="2"/>
  </r>
  <r>
    <m/>
    <e v="#N/A"/>
    <n v="10"/>
    <m/>
    <m/>
    <m/>
    <e v="#DIV/0!"/>
    <m/>
    <e v="#DIV/0!"/>
    <e v="#N/A"/>
    <e v="#N/A"/>
    <m/>
    <x v="2"/>
    <n v="0.25"/>
    <n v="0.5"/>
    <n v="0.25"/>
    <e v="#N/A"/>
    <n v="0"/>
    <n v="0"/>
    <e v="#N/A"/>
    <e v="#N/A"/>
    <m/>
    <x v="2"/>
  </r>
  <r>
    <m/>
    <e v="#N/A"/>
    <n v="10"/>
    <m/>
    <m/>
    <m/>
    <e v="#DIV/0!"/>
    <m/>
    <e v="#DIV/0!"/>
    <e v="#N/A"/>
    <e v="#N/A"/>
    <m/>
    <x v="2"/>
    <n v="0.25"/>
    <n v="0.5"/>
    <n v="0.25"/>
    <e v="#N/A"/>
    <n v="0"/>
    <n v="0"/>
    <e v="#N/A"/>
    <e v="#N/A"/>
    <m/>
    <x v="2"/>
  </r>
  <r>
    <m/>
    <e v="#N/A"/>
    <n v="10"/>
    <m/>
    <m/>
    <m/>
    <e v="#DIV/0!"/>
    <m/>
    <e v="#DIV/0!"/>
    <e v="#N/A"/>
    <e v="#N/A"/>
    <m/>
    <x v="2"/>
    <n v="0.25"/>
    <n v="0.5"/>
    <n v="0.25"/>
    <e v="#N/A"/>
    <n v="0"/>
    <n v="0"/>
    <e v="#N/A"/>
    <e v="#N/A"/>
    <m/>
    <x v="2"/>
  </r>
  <r>
    <m/>
    <e v="#N/A"/>
    <n v="10"/>
    <m/>
    <m/>
    <m/>
    <e v="#DIV/0!"/>
    <m/>
    <e v="#DIV/0!"/>
    <e v="#N/A"/>
    <e v="#N/A"/>
    <m/>
    <x v="2"/>
    <n v="0.25"/>
    <n v="0.5"/>
    <n v="0.25"/>
    <e v="#N/A"/>
    <n v="0"/>
    <n v="0"/>
    <e v="#N/A"/>
    <e v="#N/A"/>
    <m/>
    <x v="2"/>
  </r>
  <r>
    <m/>
    <e v="#N/A"/>
    <n v="10"/>
    <m/>
    <m/>
    <m/>
    <e v="#DIV/0!"/>
    <m/>
    <e v="#DIV/0!"/>
    <e v="#N/A"/>
    <e v="#N/A"/>
    <m/>
    <x v="2"/>
    <n v="0.25"/>
    <n v="0.5"/>
    <n v="0.25"/>
    <e v="#N/A"/>
    <n v="0"/>
    <n v="0"/>
    <e v="#N/A"/>
    <e v="#N/A"/>
    <m/>
    <x v="2"/>
  </r>
  <r>
    <m/>
    <e v="#N/A"/>
    <n v="10"/>
    <m/>
    <m/>
    <m/>
    <e v="#DIV/0!"/>
    <m/>
    <e v="#DIV/0!"/>
    <e v="#N/A"/>
    <e v="#N/A"/>
    <m/>
    <x v="2"/>
    <n v="0.25"/>
    <n v="0.5"/>
    <n v="0.25"/>
    <e v="#N/A"/>
    <n v="0"/>
    <n v="0"/>
    <e v="#N/A"/>
    <e v="#N/A"/>
    <m/>
    <x v="2"/>
  </r>
  <r>
    <m/>
    <e v="#N/A"/>
    <n v="10"/>
    <m/>
    <m/>
    <m/>
    <e v="#DIV/0!"/>
    <m/>
    <e v="#DIV/0!"/>
    <e v="#N/A"/>
    <e v="#N/A"/>
    <m/>
    <x v="2"/>
    <n v="0.25"/>
    <n v="0.5"/>
    <n v="0.25"/>
    <e v="#N/A"/>
    <n v="0"/>
    <n v="0"/>
    <e v="#N/A"/>
    <e v="#N/A"/>
    <m/>
    <x v="2"/>
  </r>
  <r>
    <m/>
    <e v="#N/A"/>
    <n v="10"/>
    <m/>
    <m/>
    <m/>
    <e v="#DIV/0!"/>
    <m/>
    <e v="#DIV/0!"/>
    <e v="#N/A"/>
    <e v="#N/A"/>
    <m/>
    <x v="2"/>
    <n v="0.25"/>
    <n v="0.5"/>
    <n v="0.25"/>
    <e v="#N/A"/>
    <n v="0"/>
    <n v="0"/>
    <e v="#N/A"/>
    <e v="#N/A"/>
    <m/>
    <x v="2"/>
  </r>
  <r>
    <m/>
    <e v="#N/A"/>
    <n v="10"/>
    <m/>
    <m/>
    <m/>
    <e v="#DIV/0!"/>
    <m/>
    <e v="#DIV/0!"/>
    <e v="#N/A"/>
    <e v="#N/A"/>
    <m/>
    <x v="2"/>
    <n v="0.25"/>
    <n v="0.5"/>
    <n v="0.25"/>
    <e v="#N/A"/>
    <n v="0"/>
    <n v="0"/>
    <e v="#N/A"/>
    <e v="#N/A"/>
    <m/>
    <x v="2"/>
  </r>
  <r>
    <m/>
    <e v="#N/A"/>
    <n v="10"/>
    <m/>
    <m/>
    <m/>
    <e v="#DIV/0!"/>
    <m/>
    <e v="#DIV/0!"/>
    <e v="#N/A"/>
    <e v="#N/A"/>
    <m/>
    <x v="2"/>
    <n v="0.25"/>
    <n v="0.5"/>
    <n v="0.25"/>
    <e v="#N/A"/>
    <n v="0"/>
    <n v="0"/>
    <e v="#N/A"/>
    <e v="#N/A"/>
    <m/>
    <x v="2"/>
  </r>
  <r>
    <m/>
    <e v="#N/A"/>
    <n v="10"/>
    <m/>
    <m/>
    <m/>
    <e v="#DIV/0!"/>
    <m/>
    <e v="#DIV/0!"/>
    <e v="#N/A"/>
    <e v="#N/A"/>
    <m/>
    <x v="2"/>
    <n v="0.25"/>
    <n v="0.5"/>
    <n v="0.25"/>
    <e v="#N/A"/>
    <n v="0"/>
    <n v="0"/>
    <e v="#N/A"/>
    <e v="#N/A"/>
    <m/>
    <x v="2"/>
  </r>
  <r>
    <m/>
    <e v="#N/A"/>
    <n v="10"/>
    <m/>
    <m/>
    <m/>
    <e v="#DIV/0!"/>
    <m/>
    <e v="#DIV/0!"/>
    <e v="#N/A"/>
    <e v="#N/A"/>
    <m/>
    <x v="2"/>
    <n v="0.25"/>
    <n v="0.5"/>
    <n v="0.25"/>
    <e v="#N/A"/>
    <n v="0"/>
    <n v="0"/>
    <e v="#N/A"/>
    <e v="#N/A"/>
    <m/>
    <x v="2"/>
  </r>
  <r>
    <m/>
    <e v="#N/A"/>
    <n v="10"/>
    <m/>
    <m/>
    <m/>
    <e v="#DIV/0!"/>
    <m/>
    <e v="#DIV/0!"/>
    <e v="#N/A"/>
    <e v="#N/A"/>
    <m/>
    <x v="2"/>
    <n v="0.25"/>
    <n v="0.5"/>
    <n v="0.25"/>
    <e v="#N/A"/>
    <n v="0"/>
    <n v="0"/>
    <e v="#N/A"/>
    <e v="#N/A"/>
    <m/>
    <x v="2"/>
  </r>
  <r>
    <m/>
    <e v="#N/A"/>
    <n v="10"/>
    <m/>
    <m/>
    <m/>
    <e v="#DIV/0!"/>
    <m/>
    <e v="#DIV/0!"/>
    <e v="#N/A"/>
    <e v="#N/A"/>
    <m/>
    <x v="2"/>
    <n v="0.25"/>
    <n v="0.5"/>
    <n v="0.25"/>
    <e v="#N/A"/>
    <n v="0"/>
    <n v="0"/>
    <e v="#N/A"/>
    <e v="#N/A"/>
    <m/>
    <x v="2"/>
  </r>
  <r>
    <m/>
    <e v="#N/A"/>
    <n v="10"/>
    <m/>
    <m/>
    <m/>
    <e v="#DIV/0!"/>
    <m/>
    <e v="#DIV/0!"/>
    <e v="#N/A"/>
    <e v="#N/A"/>
    <m/>
    <x v="2"/>
    <n v="0.25"/>
    <n v="0.5"/>
    <n v="0.25"/>
    <e v="#N/A"/>
    <n v="0"/>
    <n v="0"/>
    <e v="#N/A"/>
    <e v="#N/A"/>
    <m/>
    <x v="2"/>
  </r>
  <r>
    <m/>
    <e v="#N/A"/>
    <n v="10"/>
    <m/>
    <m/>
    <m/>
    <e v="#DIV/0!"/>
    <m/>
    <e v="#DIV/0!"/>
    <e v="#N/A"/>
    <e v="#N/A"/>
    <m/>
    <x v="2"/>
    <n v="0.25"/>
    <n v="0.5"/>
    <n v="0.25"/>
    <e v="#N/A"/>
    <n v="0"/>
    <n v="0"/>
    <e v="#N/A"/>
    <e v="#N/A"/>
    <m/>
    <x v="2"/>
  </r>
  <r>
    <m/>
    <e v="#N/A"/>
    <n v="10"/>
    <m/>
    <m/>
    <m/>
    <e v="#DIV/0!"/>
    <m/>
    <e v="#DIV/0!"/>
    <e v="#N/A"/>
    <e v="#N/A"/>
    <m/>
    <x v="2"/>
    <n v="0.25"/>
    <n v="0.5"/>
    <n v="0.25"/>
    <e v="#N/A"/>
    <n v="0"/>
    <n v="0"/>
    <e v="#N/A"/>
    <e v="#N/A"/>
    <m/>
    <x v="2"/>
  </r>
  <r>
    <m/>
    <e v="#N/A"/>
    <n v="10"/>
    <m/>
    <m/>
    <m/>
    <e v="#DIV/0!"/>
    <m/>
    <e v="#DIV/0!"/>
    <e v="#N/A"/>
    <e v="#N/A"/>
    <m/>
    <x v="2"/>
    <n v="0.25"/>
    <n v="0.5"/>
    <n v="0.25"/>
    <e v="#N/A"/>
    <n v="0"/>
    <n v="0"/>
    <e v="#N/A"/>
    <e v="#N/A"/>
    <m/>
    <x v="2"/>
  </r>
  <r>
    <m/>
    <e v="#N/A"/>
    <n v="10"/>
    <m/>
    <m/>
    <m/>
    <e v="#DIV/0!"/>
    <m/>
    <e v="#DIV/0!"/>
    <e v="#N/A"/>
    <e v="#N/A"/>
    <m/>
    <x v="2"/>
    <n v="0.25"/>
    <n v="0.5"/>
    <n v="0.25"/>
    <e v="#N/A"/>
    <n v="0"/>
    <n v="0"/>
    <e v="#N/A"/>
    <e v="#N/A"/>
    <m/>
    <x v="2"/>
  </r>
  <r>
    <m/>
    <e v="#N/A"/>
    <n v="10"/>
    <m/>
    <m/>
    <m/>
    <e v="#DIV/0!"/>
    <m/>
    <e v="#DIV/0!"/>
    <e v="#N/A"/>
    <e v="#N/A"/>
    <m/>
    <x v="2"/>
    <n v="0.25"/>
    <n v="0.5"/>
    <n v="0.25"/>
    <e v="#N/A"/>
    <n v="0"/>
    <n v="0"/>
    <e v="#N/A"/>
    <e v="#N/A"/>
    <m/>
    <x v="2"/>
  </r>
  <r>
    <m/>
    <e v="#N/A"/>
    <n v="10"/>
    <m/>
    <m/>
    <m/>
    <e v="#DIV/0!"/>
    <m/>
    <e v="#DIV/0!"/>
    <e v="#N/A"/>
    <e v="#N/A"/>
    <m/>
    <x v="2"/>
    <n v="0.25"/>
    <n v="0.5"/>
    <n v="0.25"/>
    <e v="#N/A"/>
    <n v="0"/>
    <n v="0"/>
    <e v="#N/A"/>
    <e v="#N/A"/>
    <m/>
    <x v="2"/>
  </r>
  <r>
    <m/>
    <e v="#N/A"/>
    <n v="10"/>
    <m/>
    <m/>
    <m/>
    <e v="#DIV/0!"/>
    <m/>
    <e v="#DIV/0!"/>
    <e v="#N/A"/>
    <e v="#N/A"/>
    <m/>
    <x v="2"/>
    <n v="0.25"/>
    <n v="0.5"/>
    <n v="0.25"/>
    <e v="#N/A"/>
    <n v="0"/>
    <n v="0"/>
    <e v="#N/A"/>
    <e v="#N/A"/>
    <m/>
    <x v="2"/>
  </r>
  <r>
    <m/>
    <e v="#N/A"/>
    <n v="10"/>
    <m/>
    <m/>
    <m/>
    <e v="#DIV/0!"/>
    <m/>
    <e v="#DIV/0!"/>
    <e v="#N/A"/>
    <e v="#N/A"/>
    <m/>
    <x v="2"/>
    <n v="0.25"/>
    <n v="0.5"/>
    <n v="0.25"/>
    <e v="#N/A"/>
    <n v="0"/>
    <n v="0"/>
    <e v="#N/A"/>
    <e v="#N/A"/>
    <m/>
    <x v="2"/>
  </r>
  <r>
    <m/>
    <e v="#N/A"/>
    <n v="10"/>
    <m/>
    <m/>
    <m/>
    <e v="#DIV/0!"/>
    <m/>
    <e v="#DIV/0!"/>
    <e v="#N/A"/>
    <e v="#N/A"/>
    <m/>
    <x v="2"/>
    <n v="0.25"/>
    <n v="0.5"/>
    <n v="0.25"/>
    <e v="#N/A"/>
    <n v="0"/>
    <n v="0"/>
    <e v="#N/A"/>
    <e v="#N/A"/>
    <m/>
    <x v="2"/>
  </r>
  <r>
    <m/>
    <e v="#N/A"/>
    <n v="10"/>
    <m/>
    <m/>
    <m/>
    <e v="#DIV/0!"/>
    <m/>
    <e v="#DIV/0!"/>
    <e v="#N/A"/>
    <e v="#N/A"/>
    <m/>
    <x v="2"/>
    <n v="0.25"/>
    <n v="0.5"/>
    <n v="0.25"/>
    <e v="#N/A"/>
    <n v="0"/>
    <n v="0"/>
    <e v="#N/A"/>
    <e v="#N/A"/>
    <m/>
    <x v="2"/>
  </r>
  <r>
    <m/>
    <e v="#N/A"/>
    <n v="10"/>
    <m/>
    <m/>
    <m/>
    <e v="#DIV/0!"/>
    <m/>
    <e v="#DIV/0!"/>
    <e v="#N/A"/>
    <e v="#N/A"/>
    <m/>
    <x v="2"/>
    <n v="0.25"/>
    <n v="0.5"/>
    <n v="0.25"/>
    <e v="#N/A"/>
    <n v="0"/>
    <n v="0"/>
    <e v="#N/A"/>
    <e v="#N/A"/>
    <m/>
    <x v="2"/>
  </r>
  <r>
    <m/>
    <e v="#N/A"/>
    <n v="10"/>
    <m/>
    <m/>
    <m/>
    <e v="#DIV/0!"/>
    <m/>
    <e v="#DIV/0!"/>
    <e v="#N/A"/>
    <e v="#N/A"/>
    <m/>
    <x v="2"/>
    <n v="0.25"/>
    <n v="0.5"/>
    <n v="0.25"/>
    <e v="#N/A"/>
    <n v="0"/>
    <n v="0"/>
    <e v="#N/A"/>
    <e v="#N/A"/>
    <m/>
    <x v="2"/>
  </r>
  <r>
    <m/>
    <e v="#N/A"/>
    <n v="10"/>
    <m/>
    <m/>
    <m/>
    <e v="#DIV/0!"/>
    <m/>
    <e v="#DIV/0!"/>
    <e v="#N/A"/>
    <e v="#N/A"/>
    <m/>
    <x v="2"/>
    <n v="0.25"/>
    <n v="0.5"/>
    <n v="0.25"/>
    <e v="#N/A"/>
    <n v="0"/>
    <n v="0"/>
    <e v="#N/A"/>
    <e v="#N/A"/>
    <m/>
    <x v="2"/>
  </r>
  <r>
    <m/>
    <e v="#N/A"/>
    <n v="10"/>
    <m/>
    <m/>
    <m/>
    <e v="#DIV/0!"/>
    <m/>
    <e v="#DIV/0!"/>
    <e v="#N/A"/>
    <e v="#N/A"/>
    <m/>
    <x v="2"/>
    <n v="0.25"/>
    <n v="0.5"/>
    <n v="0.25"/>
    <e v="#N/A"/>
    <n v="0"/>
    <n v="0"/>
    <e v="#N/A"/>
    <e v="#N/A"/>
    <m/>
    <x v="2"/>
  </r>
  <r>
    <m/>
    <e v="#N/A"/>
    <n v="10"/>
    <m/>
    <m/>
    <m/>
    <e v="#DIV/0!"/>
    <m/>
    <e v="#DIV/0!"/>
    <e v="#N/A"/>
    <e v="#N/A"/>
    <m/>
    <x v="2"/>
    <n v="0.25"/>
    <n v="0.5"/>
    <n v="0.25"/>
    <e v="#N/A"/>
    <n v="0"/>
    <n v="0"/>
    <e v="#N/A"/>
    <e v="#N/A"/>
    <m/>
    <x v="2"/>
  </r>
  <r>
    <m/>
    <e v="#N/A"/>
    <n v="10"/>
    <m/>
    <m/>
    <m/>
    <e v="#DIV/0!"/>
    <m/>
    <e v="#DIV/0!"/>
    <e v="#N/A"/>
    <e v="#N/A"/>
    <m/>
    <x v="2"/>
    <n v="0.25"/>
    <n v="0.5"/>
    <n v="0.25"/>
    <e v="#N/A"/>
    <n v="0"/>
    <n v="0"/>
    <e v="#N/A"/>
    <e v="#N/A"/>
    <m/>
    <x v="2"/>
  </r>
  <r>
    <m/>
    <e v="#N/A"/>
    <n v="10"/>
    <m/>
    <m/>
    <m/>
    <e v="#DIV/0!"/>
    <m/>
    <e v="#DIV/0!"/>
    <e v="#N/A"/>
    <e v="#N/A"/>
    <m/>
    <x v="2"/>
    <n v="0.25"/>
    <n v="0.5"/>
    <n v="0.25"/>
    <e v="#N/A"/>
    <n v="0"/>
    <n v="0"/>
    <e v="#N/A"/>
    <e v="#N/A"/>
    <m/>
    <x v="2"/>
  </r>
  <r>
    <m/>
    <e v="#N/A"/>
    <n v="10"/>
    <m/>
    <m/>
    <m/>
    <e v="#DIV/0!"/>
    <m/>
    <e v="#DIV/0!"/>
    <e v="#N/A"/>
    <e v="#N/A"/>
    <m/>
    <x v="2"/>
    <n v="0.25"/>
    <n v="0.5"/>
    <n v="0.25"/>
    <e v="#N/A"/>
    <n v="0"/>
    <n v="0"/>
    <e v="#N/A"/>
    <e v="#N/A"/>
    <m/>
    <x v="2"/>
  </r>
  <r>
    <m/>
    <e v="#N/A"/>
    <n v="10"/>
    <m/>
    <m/>
    <m/>
    <e v="#DIV/0!"/>
    <m/>
    <e v="#DIV/0!"/>
    <e v="#N/A"/>
    <e v="#N/A"/>
    <m/>
    <x v="2"/>
    <n v="0.25"/>
    <n v="0.5"/>
    <n v="0.25"/>
    <e v="#N/A"/>
    <n v="0"/>
    <n v="0"/>
    <e v="#N/A"/>
    <e v="#N/A"/>
    <m/>
    <x v="2"/>
  </r>
  <r>
    <m/>
    <e v="#N/A"/>
    <n v="10"/>
    <m/>
    <m/>
    <m/>
    <e v="#DIV/0!"/>
    <m/>
    <e v="#DIV/0!"/>
    <e v="#N/A"/>
    <e v="#N/A"/>
    <m/>
    <x v="2"/>
    <n v="0.25"/>
    <n v="0.5"/>
    <n v="0.25"/>
    <e v="#N/A"/>
    <n v="0"/>
    <n v="0"/>
    <e v="#N/A"/>
    <e v="#N/A"/>
    <m/>
    <x v="2"/>
  </r>
  <r>
    <m/>
    <e v="#N/A"/>
    <n v="10"/>
    <m/>
    <m/>
    <m/>
    <e v="#DIV/0!"/>
    <m/>
    <e v="#DIV/0!"/>
    <e v="#N/A"/>
    <e v="#N/A"/>
    <m/>
    <x v="2"/>
    <n v="0.25"/>
    <n v="0.5"/>
    <n v="0.25"/>
    <e v="#N/A"/>
    <n v="0"/>
    <n v="0"/>
    <e v="#N/A"/>
    <e v="#N/A"/>
    <m/>
    <x v="2"/>
  </r>
  <r>
    <m/>
    <e v="#N/A"/>
    <n v="10"/>
    <m/>
    <m/>
    <m/>
    <e v="#DIV/0!"/>
    <m/>
    <e v="#DIV/0!"/>
    <e v="#N/A"/>
    <e v="#N/A"/>
    <m/>
    <x v="2"/>
    <n v="0.25"/>
    <n v="0.5"/>
    <n v="0.25"/>
    <e v="#N/A"/>
    <n v="0"/>
    <n v="0"/>
    <e v="#N/A"/>
    <e v="#N/A"/>
    <m/>
    <x v="2"/>
  </r>
  <r>
    <m/>
    <e v="#N/A"/>
    <n v="10"/>
    <m/>
    <m/>
    <m/>
    <e v="#DIV/0!"/>
    <m/>
    <e v="#DIV/0!"/>
    <e v="#N/A"/>
    <e v="#N/A"/>
    <m/>
    <x v="2"/>
    <n v="0.25"/>
    <n v="0.5"/>
    <n v="0.25"/>
    <e v="#N/A"/>
    <n v="0"/>
    <n v="0"/>
    <e v="#N/A"/>
    <e v="#N/A"/>
    <m/>
    <x v="2"/>
  </r>
  <r>
    <m/>
    <e v="#N/A"/>
    <n v="10"/>
    <m/>
    <m/>
    <m/>
    <e v="#DIV/0!"/>
    <m/>
    <e v="#DIV/0!"/>
    <e v="#N/A"/>
    <e v="#N/A"/>
    <m/>
    <x v="2"/>
    <n v="0.25"/>
    <n v="0.5"/>
    <n v="0.25"/>
    <e v="#N/A"/>
    <n v="0"/>
    <n v="0"/>
    <e v="#N/A"/>
    <e v="#N/A"/>
    <m/>
    <x v="2"/>
  </r>
  <r>
    <m/>
    <e v="#N/A"/>
    <n v="10"/>
    <m/>
    <m/>
    <m/>
    <e v="#DIV/0!"/>
    <m/>
    <e v="#DIV/0!"/>
    <e v="#N/A"/>
    <e v="#N/A"/>
    <m/>
    <x v="2"/>
    <n v="0.25"/>
    <n v="0.5"/>
    <n v="0.25"/>
    <e v="#N/A"/>
    <n v="0"/>
    <n v="0"/>
    <e v="#N/A"/>
    <e v="#N/A"/>
    <m/>
    <x v="2"/>
  </r>
  <r>
    <m/>
    <e v="#N/A"/>
    <n v="10"/>
    <m/>
    <m/>
    <m/>
    <e v="#DIV/0!"/>
    <m/>
    <e v="#DIV/0!"/>
    <e v="#N/A"/>
    <e v="#N/A"/>
    <m/>
    <x v="2"/>
    <n v="0.25"/>
    <n v="0.5"/>
    <n v="0.25"/>
    <e v="#N/A"/>
    <n v="0"/>
    <n v="0"/>
    <e v="#N/A"/>
    <e v="#N/A"/>
    <m/>
    <x v="2"/>
  </r>
  <r>
    <m/>
    <e v="#N/A"/>
    <n v="10"/>
    <m/>
    <m/>
    <m/>
    <e v="#DIV/0!"/>
    <m/>
    <e v="#DIV/0!"/>
    <e v="#N/A"/>
    <e v="#N/A"/>
    <m/>
    <x v="2"/>
    <n v="0.25"/>
    <n v="0.5"/>
    <n v="0.25"/>
    <e v="#N/A"/>
    <n v="0"/>
    <n v="0"/>
    <e v="#N/A"/>
    <e v="#N/A"/>
    <m/>
    <x v="2"/>
  </r>
  <r>
    <m/>
    <e v="#N/A"/>
    <n v="10"/>
    <m/>
    <m/>
    <m/>
    <e v="#DIV/0!"/>
    <m/>
    <e v="#DIV/0!"/>
    <e v="#N/A"/>
    <e v="#N/A"/>
    <m/>
    <x v="2"/>
    <n v="0.25"/>
    <n v="0.5"/>
    <n v="0.25"/>
    <e v="#N/A"/>
    <n v="0"/>
    <n v="0"/>
    <e v="#N/A"/>
    <e v="#N/A"/>
    <m/>
    <x v="2"/>
  </r>
  <r>
    <m/>
    <e v="#N/A"/>
    <n v="10"/>
    <m/>
    <m/>
    <m/>
    <e v="#DIV/0!"/>
    <m/>
    <e v="#DIV/0!"/>
    <e v="#N/A"/>
    <e v="#N/A"/>
    <m/>
    <x v="2"/>
    <n v="0.25"/>
    <n v="0.5"/>
    <n v="0.25"/>
    <e v="#N/A"/>
    <n v="0"/>
    <n v="0"/>
    <e v="#N/A"/>
    <e v="#N/A"/>
    <m/>
    <x v="2"/>
  </r>
  <r>
    <m/>
    <e v="#N/A"/>
    <n v="10"/>
    <m/>
    <m/>
    <m/>
    <e v="#DIV/0!"/>
    <m/>
    <e v="#DIV/0!"/>
    <e v="#N/A"/>
    <e v="#N/A"/>
    <m/>
    <x v="2"/>
    <n v="0.25"/>
    <n v="0.5"/>
    <n v="0.25"/>
    <e v="#N/A"/>
    <n v="0"/>
    <n v="0"/>
    <e v="#N/A"/>
    <e v="#N/A"/>
    <m/>
    <x v="2"/>
  </r>
  <r>
    <m/>
    <e v="#N/A"/>
    <n v="10"/>
    <m/>
    <m/>
    <m/>
    <e v="#DIV/0!"/>
    <m/>
    <e v="#DIV/0!"/>
    <e v="#N/A"/>
    <e v="#N/A"/>
    <m/>
    <x v="2"/>
    <n v="0.25"/>
    <n v="0.5"/>
    <n v="0.25"/>
    <e v="#N/A"/>
    <n v="0"/>
    <n v="0"/>
    <e v="#N/A"/>
    <e v="#N/A"/>
    <m/>
    <x v="2"/>
  </r>
  <r>
    <m/>
    <e v="#N/A"/>
    <n v="10"/>
    <m/>
    <m/>
    <m/>
    <e v="#DIV/0!"/>
    <m/>
    <e v="#DIV/0!"/>
    <e v="#N/A"/>
    <e v="#N/A"/>
    <m/>
    <x v="2"/>
    <n v="0.25"/>
    <n v="0.5"/>
    <n v="0.25"/>
    <e v="#N/A"/>
    <n v="0"/>
    <n v="0"/>
    <e v="#N/A"/>
    <e v="#N/A"/>
    <m/>
    <x v="2"/>
  </r>
  <r>
    <m/>
    <e v="#N/A"/>
    <n v="10"/>
    <m/>
    <m/>
    <m/>
    <e v="#DIV/0!"/>
    <m/>
    <e v="#DIV/0!"/>
    <e v="#N/A"/>
    <e v="#N/A"/>
    <m/>
    <x v="2"/>
    <n v="0.25"/>
    <n v="0.5"/>
    <n v="0.25"/>
    <e v="#N/A"/>
    <n v="0"/>
    <n v="0"/>
    <e v="#N/A"/>
    <e v="#N/A"/>
    <m/>
    <x v="2"/>
  </r>
  <r>
    <m/>
    <e v="#N/A"/>
    <n v="11"/>
    <m/>
    <m/>
    <m/>
    <e v="#DIV/0!"/>
    <m/>
    <e v="#DIV/0!"/>
    <e v="#N/A"/>
    <e v="#N/A"/>
    <m/>
    <x v="0"/>
    <n v="0.5"/>
    <n v="0.25"/>
    <n v="0.25"/>
    <e v="#N/A"/>
    <n v="0"/>
    <n v="0"/>
    <e v="#N/A"/>
    <e v="#N/A"/>
    <m/>
    <x v="2"/>
  </r>
  <r>
    <m/>
    <e v="#N/A"/>
    <n v="11"/>
    <m/>
    <m/>
    <m/>
    <e v="#DIV/0!"/>
    <m/>
    <e v="#DIV/0!"/>
    <e v="#N/A"/>
    <e v="#N/A"/>
    <m/>
    <x v="0"/>
    <n v="0.5"/>
    <n v="0.25"/>
    <n v="0.25"/>
    <e v="#N/A"/>
    <n v="0"/>
    <n v="0"/>
    <e v="#N/A"/>
    <e v="#N/A"/>
    <m/>
    <x v="2"/>
  </r>
  <r>
    <m/>
    <e v="#N/A"/>
    <n v="11"/>
    <m/>
    <m/>
    <m/>
    <e v="#DIV/0!"/>
    <m/>
    <e v="#DIV/0!"/>
    <e v="#N/A"/>
    <e v="#N/A"/>
    <m/>
    <x v="0"/>
    <n v="0.5"/>
    <n v="0.25"/>
    <n v="0.25"/>
    <e v="#N/A"/>
    <n v="0"/>
    <n v="0"/>
    <e v="#N/A"/>
    <e v="#N/A"/>
    <m/>
    <x v="2"/>
  </r>
  <r>
    <m/>
    <e v="#N/A"/>
    <n v="11"/>
    <m/>
    <m/>
    <m/>
    <e v="#DIV/0!"/>
    <m/>
    <e v="#DIV/0!"/>
    <e v="#N/A"/>
    <e v="#N/A"/>
    <m/>
    <x v="0"/>
    <n v="0.5"/>
    <n v="0.25"/>
    <n v="0.25"/>
    <e v="#N/A"/>
    <n v="0"/>
    <n v="0"/>
    <e v="#N/A"/>
    <e v="#N/A"/>
    <m/>
    <x v="2"/>
  </r>
  <r>
    <m/>
    <e v="#N/A"/>
    <n v="11"/>
    <m/>
    <m/>
    <m/>
    <e v="#DIV/0!"/>
    <m/>
    <e v="#DIV/0!"/>
    <e v="#N/A"/>
    <e v="#N/A"/>
    <m/>
    <x v="0"/>
    <n v="0.5"/>
    <n v="0.25"/>
    <n v="0.25"/>
    <e v="#N/A"/>
    <n v="0"/>
    <n v="0"/>
    <e v="#N/A"/>
    <e v="#N/A"/>
    <m/>
    <x v="2"/>
  </r>
  <r>
    <m/>
    <e v="#N/A"/>
    <n v="11"/>
    <m/>
    <m/>
    <m/>
    <e v="#DIV/0!"/>
    <m/>
    <e v="#DIV/0!"/>
    <e v="#N/A"/>
    <e v="#N/A"/>
    <m/>
    <x v="0"/>
    <n v="0.5"/>
    <n v="0.25"/>
    <n v="0.25"/>
    <e v="#N/A"/>
    <n v="0"/>
    <n v="0"/>
    <e v="#N/A"/>
    <e v="#N/A"/>
    <m/>
    <x v="2"/>
  </r>
  <r>
    <m/>
    <e v="#N/A"/>
    <n v="11"/>
    <m/>
    <m/>
    <m/>
    <e v="#DIV/0!"/>
    <m/>
    <e v="#DIV/0!"/>
    <e v="#N/A"/>
    <e v="#N/A"/>
    <m/>
    <x v="0"/>
    <n v="0.5"/>
    <n v="0.25"/>
    <n v="0.25"/>
    <e v="#N/A"/>
    <n v="0"/>
    <n v="0"/>
    <e v="#N/A"/>
    <e v="#N/A"/>
    <m/>
    <x v="2"/>
  </r>
  <r>
    <m/>
    <e v="#N/A"/>
    <n v="11"/>
    <m/>
    <m/>
    <m/>
    <e v="#DIV/0!"/>
    <m/>
    <e v="#DIV/0!"/>
    <e v="#N/A"/>
    <e v="#N/A"/>
    <m/>
    <x v="0"/>
    <n v="0.5"/>
    <n v="0.25"/>
    <n v="0.25"/>
    <e v="#N/A"/>
    <n v="0"/>
    <n v="0"/>
    <e v="#N/A"/>
    <e v="#N/A"/>
    <m/>
    <x v="2"/>
  </r>
  <r>
    <m/>
    <e v="#N/A"/>
    <n v="11"/>
    <m/>
    <m/>
    <m/>
    <e v="#DIV/0!"/>
    <m/>
    <e v="#DIV/0!"/>
    <e v="#N/A"/>
    <e v="#N/A"/>
    <m/>
    <x v="0"/>
    <n v="0.5"/>
    <n v="0.25"/>
    <n v="0.25"/>
    <e v="#N/A"/>
    <n v="0"/>
    <n v="0"/>
    <e v="#N/A"/>
    <e v="#N/A"/>
    <m/>
    <x v="2"/>
  </r>
  <r>
    <m/>
    <e v="#N/A"/>
    <n v="11"/>
    <m/>
    <m/>
    <m/>
    <e v="#DIV/0!"/>
    <m/>
    <e v="#DIV/0!"/>
    <e v="#N/A"/>
    <e v="#N/A"/>
    <m/>
    <x v="0"/>
    <n v="0.5"/>
    <n v="0.25"/>
    <n v="0.25"/>
    <e v="#N/A"/>
    <n v="0"/>
    <n v="0"/>
    <e v="#N/A"/>
    <e v="#N/A"/>
    <m/>
    <x v="2"/>
  </r>
  <r>
    <m/>
    <e v="#N/A"/>
    <n v="11"/>
    <m/>
    <m/>
    <m/>
    <e v="#DIV/0!"/>
    <m/>
    <e v="#DIV/0!"/>
    <e v="#N/A"/>
    <e v="#N/A"/>
    <m/>
    <x v="0"/>
    <n v="0.5"/>
    <n v="0.25"/>
    <n v="0.25"/>
    <e v="#N/A"/>
    <n v="0"/>
    <n v="0"/>
    <e v="#N/A"/>
    <e v="#N/A"/>
    <m/>
    <x v="2"/>
  </r>
  <r>
    <m/>
    <e v="#N/A"/>
    <n v="11"/>
    <m/>
    <m/>
    <m/>
    <e v="#DIV/0!"/>
    <m/>
    <e v="#DIV/0!"/>
    <e v="#N/A"/>
    <e v="#N/A"/>
    <m/>
    <x v="0"/>
    <n v="0.5"/>
    <n v="0.25"/>
    <n v="0.25"/>
    <e v="#N/A"/>
    <n v="0"/>
    <n v="0"/>
    <e v="#N/A"/>
    <e v="#N/A"/>
    <m/>
    <x v="2"/>
  </r>
  <r>
    <m/>
    <e v="#N/A"/>
    <n v="11"/>
    <m/>
    <m/>
    <m/>
    <e v="#DIV/0!"/>
    <m/>
    <e v="#DIV/0!"/>
    <e v="#N/A"/>
    <e v="#N/A"/>
    <m/>
    <x v="0"/>
    <n v="0.5"/>
    <n v="0.25"/>
    <n v="0.25"/>
    <e v="#N/A"/>
    <n v="0"/>
    <n v="0"/>
    <e v="#N/A"/>
    <e v="#N/A"/>
    <m/>
    <x v="2"/>
  </r>
  <r>
    <m/>
    <e v="#N/A"/>
    <n v="11"/>
    <m/>
    <m/>
    <m/>
    <e v="#DIV/0!"/>
    <m/>
    <e v="#DIV/0!"/>
    <e v="#N/A"/>
    <e v="#N/A"/>
    <m/>
    <x v="0"/>
    <n v="0.5"/>
    <n v="0.25"/>
    <n v="0.25"/>
    <e v="#N/A"/>
    <n v="0"/>
    <n v="0"/>
    <e v="#N/A"/>
    <e v="#N/A"/>
    <m/>
    <x v="2"/>
  </r>
  <r>
    <m/>
    <e v="#N/A"/>
    <n v="11"/>
    <m/>
    <m/>
    <m/>
    <e v="#DIV/0!"/>
    <m/>
    <e v="#DIV/0!"/>
    <e v="#N/A"/>
    <e v="#N/A"/>
    <m/>
    <x v="0"/>
    <n v="0.5"/>
    <n v="0.25"/>
    <n v="0.25"/>
    <e v="#N/A"/>
    <n v="0"/>
    <n v="0"/>
    <e v="#N/A"/>
    <e v="#N/A"/>
    <m/>
    <x v="2"/>
  </r>
  <r>
    <m/>
    <e v="#N/A"/>
    <n v="11"/>
    <m/>
    <m/>
    <m/>
    <e v="#DIV/0!"/>
    <m/>
    <e v="#DIV/0!"/>
    <e v="#N/A"/>
    <e v="#N/A"/>
    <m/>
    <x v="0"/>
    <n v="0.5"/>
    <n v="0.25"/>
    <n v="0.25"/>
    <e v="#N/A"/>
    <n v="0"/>
    <n v="0"/>
    <e v="#N/A"/>
    <e v="#N/A"/>
    <m/>
    <x v="2"/>
  </r>
  <r>
    <m/>
    <e v="#N/A"/>
    <n v="11"/>
    <m/>
    <m/>
    <m/>
    <e v="#DIV/0!"/>
    <m/>
    <e v="#DIV/0!"/>
    <e v="#N/A"/>
    <e v="#N/A"/>
    <m/>
    <x v="0"/>
    <n v="0.5"/>
    <n v="0.25"/>
    <n v="0.25"/>
    <e v="#N/A"/>
    <n v="0"/>
    <n v="0"/>
    <e v="#N/A"/>
    <e v="#N/A"/>
    <m/>
    <x v="2"/>
  </r>
  <r>
    <m/>
    <e v="#N/A"/>
    <n v="11"/>
    <m/>
    <m/>
    <m/>
    <e v="#DIV/0!"/>
    <m/>
    <e v="#DIV/0!"/>
    <e v="#N/A"/>
    <e v="#N/A"/>
    <m/>
    <x v="0"/>
    <n v="0.5"/>
    <n v="0.25"/>
    <n v="0.25"/>
    <e v="#N/A"/>
    <n v="0"/>
    <n v="0"/>
    <e v="#N/A"/>
    <e v="#N/A"/>
    <m/>
    <x v="2"/>
  </r>
  <r>
    <m/>
    <e v="#N/A"/>
    <n v="11"/>
    <m/>
    <m/>
    <m/>
    <e v="#DIV/0!"/>
    <m/>
    <e v="#DIV/0!"/>
    <e v="#N/A"/>
    <e v="#N/A"/>
    <m/>
    <x v="0"/>
    <n v="0.5"/>
    <n v="0.25"/>
    <n v="0.25"/>
    <e v="#N/A"/>
    <n v="0"/>
    <n v="0"/>
    <e v="#N/A"/>
    <e v="#N/A"/>
    <m/>
    <x v="2"/>
  </r>
  <r>
    <m/>
    <e v="#N/A"/>
    <n v="11"/>
    <m/>
    <m/>
    <m/>
    <e v="#DIV/0!"/>
    <m/>
    <e v="#DIV/0!"/>
    <e v="#N/A"/>
    <e v="#N/A"/>
    <m/>
    <x v="0"/>
    <n v="0.5"/>
    <n v="0.25"/>
    <n v="0.25"/>
    <e v="#N/A"/>
    <n v="0"/>
    <n v="0"/>
    <e v="#N/A"/>
    <e v="#N/A"/>
    <m/>
    <x v="2"/>
  </r>
  <r>
    <m/>
    <e v="#N/A"/>
    <n v="11"/>
    <m/>
    <m/>
    <m/>
    <e v="#DIV/0!"/>
    <m/>
    <e v="#DIV/0!"/>
    <e v="#N/A"/>
    <e v="#N/A"/>
    <m/>
    <x v="0"/>
    <n v="0.5"/>
    <n v="0.25"/>
    <n v="0.25"/>
    <e v="#N/A"/>
    <n v="0"/>
    <n v="0"/>
    <e v="#N/A"/>
    <e v="#N/A"/>
    <m/>
    <x v="2"/>
  </r>
  <r>
    <m/>
    <e v="#N/A"/>
    <n v="11"/>
    <m/>
    <m/>
    <m/>
    <e v="#DIV/0!"/>
    <m/>
    <e v="#DIV/0!"/>
    <e v="#N/A"/>
    <e v="#N/A"/>
    <m/>
    <x v="0"/>
    <n v="0.5"/>
    <n v="0.25"/>
    <n v="0.25"/>
    <e v="#N/A"/>
    <n v="0"/>
    <n v="0"/>
    <e v="#N/A"/>
    <e v="#N/A"/>
    <m/>
    <x v="2"/>
  </r>
  <r>
    <m/>
    <e v="#N/A"/>
    <n v="11"/>
    <m/>
    <m/>
    <m/>
    <e v="#DIV/0!"/>
    <m/>
    <e v="#DIV/0!"/>
    <e v="#N/A"/>
    <e v="#N/A"/>
    <m/>
    <x v="0"/>
    <n v="0.5"/>
    <n v="0.25"/>
    <n v="0.25"/>
    <e v="#N/A"/>
    <n v="0"/>
    <n v="0"/>
    <e v="#N/A"/>
    <e v="#N/A"/>
    <m/>
    <x v="2"/>
  </r>
  <r>
    <m/>
    <e v="#N/A"/>
    <n v="11"/>
    <m/>
    <m/>
    <m/>
    <e v="#DIV/0!"/>
    <m/>
    <e v="#DIV/0!"/>
    <e v="#N/A"/>
    <e v="#N/A"/>
    <m/>
    <x v="0"/>
    <n v="0.5"/>
    <n v="0.25"/>
    <n v="0.25"/>
    <e v="#N/A"/>
    <n v="0"/>
    <n v="0"/>
    <e v="#N/A"/>
    <e v="#N/A"/>
    <m/>
    <x v="2"/>
  </r>
  <r>
    <m/>
    <e v="#N/A"/>
    <n v="11"/>
    <m/>
    <m/>
    <m/>
    <e v="#DIV/0!"/>
    <m/>
    <e v="#DIV/0!"/>
    <e v="#N/A"/>
    <e v="#N/A"/>
    <m/>
    <x v="0"/>
    <n v="0.5"/>
    <n v="0.25"/>
    <n v="0.25"/>
    <e v="#N/A"/>
    <n v="0"/>
    <n v="0"/>
    <e v="#N/A"/>
    <e v="#N/A"/>
    <m/>
    <x v="2"/>
  </r>
  <r>
    <m/>
    <e v="#N/A"/>
    <n v="11"/>
    <m/>
    <m/>
    <m/>
    <e v="#DIV/0!"/>
    <m/>
    <e v="#DIV/0!"/>
    <e v="#N/A"/>
    <e v="#N/A"/>
    <m/>
    <x v="0"/>
    <n v="0.5"/>
    <n v="0.25"/>
    <n v="0.25"/>
    <e v="#N/A"/>
    <n v="0"/>
    <n v="0"/>
    <e v="#N/A"/>
    <e v="#N/A"/>
    <m/>
    <x v="2"/>
  </r>
  <r>
    <m/>
    <e v="#N/A"/>
    <n v="11"/>
    <m/>
    <m/>
    <m/>
    <e v="#DIV/0!"/>
    <m/>
    <e v="#DIV/0!"/>
    <e v="#N/A"/>
    <e v="#N/A"/>
    <m/>
    <x v="0"/>
    <n v="0.5"/>
    <n v="0.25"/>
    <n v="0.25"/>
    <e v="#N/A"/>
    <n v="0"/>
    <n v="0"/>
    <e v="#N/A"/>
    <e v="#N/A"/>
    <m/>
    <x v="2"/>
  </r>
  <r>
    <m/>
    <e v="#N/A"/>
    <n v="11"/>
    <m/>
    <m/>
    <m/>
    <e v="#DIV/0!"/>
    <m/>
    <e v="#DIV/0!"/>
    <e v="#N/A"/>
    <e v="#N/A"/>
    <m/>
    <x v="0"/>
    <n v="0.5"/>
    <n v="0.25"/>
    <n v="0.25"/>
    <e v="#N/A"/>
    <n v="0"/>
    <n v="0"/>
    <e v="#N/A"/>
    <e v="#N/A"/>
    <m/>
    <x v="2"/>
  </r>
  <r>
    <m/>
    <e v="#N/A"/>
    <n v="11"/>
    <m/>
    <m/>
    <m/>
    <e v="#DIV/0!"/>
    <m/>
    <e v="#DIV/0!"/>
    <e v="#N/A"/>
    <e v="#N/A"/>
    <m/>
    <x v="0"/>
    <n v="0.5"/>
    <n v="0.25"/>
    <n v="0.25"/>
    <e v="#N/A"/>
    <n v="0"/>
    <n v="0"/>
    <e v="#N/A"/>
    <e v="#N/A"/>
    <m/>
    <x v="2"/>
  </r>
  <r>
    <m/>
    <e v="#N/A"/>
    <n v="11"/>
    <m/>
    <m/>
    <m/>
    <e v="#DIV/0!"/>
    <m/>
    <e v="#DIV/0!"/>
    <e v="#N/A"/>
    <e v="#N/A"/>
    <m/>
    <x v="0"/>
    <n v="0.5"/>
    <n v="0.25"/>
    <n v="0.25"/>
    <e v="#N/A"/>
    <n v="0"/>
    <n v="0"/>
    <e v="#N/A"/>
    <e v="#N/A"/>
    <m/>
    <x v="2"/>
  </r>
  <r>
    <m/>
    <e v="#N/A"/>
    <n v="11"/>
    <m/>
    <m/>
    <m/>
    <e v="#DIV/0!"/>
    <m/>
    <e v="#DIV/0!"/>
    <e v="#N/A"/>
    <e v="#N/A"/>
    <m/>
    <x v="0"/>
    <n v="0.5"/>
    <n v="0.25"/>
    <n v="0.25"/>
    <e v="#N/A"/>
    <n v="0"/>
    <n v="0"/>
    <e v="#N/A"/>
    <e v="#N/A"/>
    <m/>
    <x v="2"/>
  </r>
  <r>
    <m/>
    <e v="#N/A"/>
    <n v="11"/>
    <m/>
    <m/>
    <m/>
    <e v="#DIV/0!"/>
    <m/>
    <e v="#DIV/0!"/>
    <e v="#N/A"/>
    <e v="#N/A"/>
    <m/>
    <x v="0"/>
    <n v="0.5"/>
    <n v="0.25"/>
    <n v="0.25"/>
    <e v="#N/A"/>
    <n v="0"/>
    <n v="0"/>
    <e v="#N/A"/>
    <e v="#N/A"/>
    <m/>
    <x v="2"/>
  </r>
  <r>
    <m/>
    <e v="#N/A"/>
    <n v="11"/>
    <m/>
    <m/>
    <m/>
    <e v="#DIV/0!"/>
    <m/>
    <e v="#DIV/0!"/>
    <e v="#N/A"/>
    <e v="#N/A"/>
    <m/>
    <x v="0"/>
    <n v="0.5"/>
    <n v="0.25"/>
    <n v="0.25"/>
    <e v="#N/A"/>
    <n v="0"/>
    <n v="0"/>
    <e v="#N/A"/>
    <e v="#N/A"/>
    <m/>
    <x v="2"/>
  </r>
  <r>
    <m/>
    <e v="#N/A"/>
    <n v="11"/>
    <m/>
    <m/>
    <m/>
    <e v="#DIV/0!"/>
    <m/>
    <e v="#DIV/0!"/>
    <e v="#N/A"/>
    <e v="#N/A"/>
    <m/>
    <x v="0"/>
    <n v="0.5"/>
    <n v="0.25"/>
    <n v="0.25"/>
    <e v="#N/A"/>
    <n v="0"/>
    <n v="0"/>
    <e v="#N/A"/>
    <e v="#N/A"/>
    <m/>
    <x v="2"/>
  </r>
  <r>
    <m/>
    <e v="#N/A"/>
    <n v="11"/>
    <m/>
    <m/>
    <m/>
    <e v="#DIV/0!"/>
    <m/>
    <e v="#DIV/0!"/>
    <e v="#N/A"/>
    <e v="#N/A"/>
    <m/>
    <x v="0"/>
    <n v="0.5"/>
    <n v="0.25"/>
    <n v="0.25"/>
    <e v="#N/A"/>
    <n v="0"/>
    <n v="0"/>
    <e v="#N/A"/>
    <e v="#N/A"/>
    <m/>
    <x v="2"/>
  </r>
  <r>
    <m/>
    <e v="#N/A"/>
    <n v="11"/>
    <m/>
    <m/>
    <m/>
    <e v="#DIV/0!"/>
    <m/>
    <e v="#DIV/0!"/>
    <e v="#N/A"/>
    <e v="#N/A"/>
    <m/>
    <x v="0"/>
    <n v="0.5"/>
    <n v="0.25"/>
    <n v="0.25"/>
    <e v="#N/A"/>
    <n v="0"/>
    <n v="0"/>
    <e v="#N/A"/>
    <e v="#N/A"/>
    <m/>
    <x v="2"/>
  </r>
  <r>
    <m/>
    <e v="#N/A"/>
    <n v="11"/>
    <m/>
    <m/>
    <m/>
    <e v="#DIV/0!"/>
    <m/>
    <e v="#DIV/0!"/>
    <e v="#N/A"/>
    <e v="#N/A"/>
    <m/>
    <x v="0"/>
    <n v="0.5"/>
    <n v="0.25"/>
    <n v="0.25"/>
    <e v="#N/A"/>
    <n v="0"/>
    <n v="0"/>
    <e v="#N/A"/>
    <e v="#N/A"/>
    <m/>
    <x v="2"/>
  </r>
  <r>
    <m/>
    <e v="#N/A"/>
    <n v="11"/>
    <m/>
    <m/>
    <m/>
    <e v="#DIV/0!"/>
    <m/>
    <e v="#DIV/0!"/>
    <e v="#N/A"/>
    <e v="#N/A"/>
    <m/>
    <x v="0"/>
    <n v="0.5"/>
    <n v="0.25"/>
    <n v="0.25"/>
    <e v="#N/A"/>
    <n v="0"/>
    <n v="0"/>
    <e v="#N/A"/>
    <e v="#N/A"/>
    <m/>
    <x v="2"/>
  </r>
  <r>
    <m/>
    <e v="#N/A"/>
    <n v="11"/>
    <m/>
    <m/>
    <m/>
    <e v="#DIV/0!"/>
    <m/>
    <e v="#DIV/0!"/>
    <e v="#N/A"/>
    <e v="#N/A"/>
    <m/>
    <x v="0"/>
    <n v="0.5"/>
    <n v="0.25"/>
    <n v="0.25"/>
    <e v="#N/A"/>
    <n v="0"/>
    <n v="0"/>
    <e v="#N/A"/>
    <e v="#N/A"/>
    <m/>
    <x v="2"/>
  </r>
  <r>
    <m/>
    <e v="#N/A"/>
    <n v="11"/>
    <m/>
    <m/>
    <m/>
    <e v="#DIV/0!"/>
    <m/>
    <e v="#DIV/0!"/>
    <e v="#N/A"/>
    <e v="#N/A"/>
    <m/>
    <x v="0"/>
    <n v="0.5"/>
    <n v="0.25"/>
    <n v="0.25"/>
    <e v="#N/A"/>
    <n v="0"/>
    <n v="0"/>
    <e v="#N/A"/>
    <e v="#N/A"/>
    <m/>
    <x v="2"/>
  </r>
  <r>
    <m/>
    <e v="#N/A"/>
    <n v="11"/>
    <m/>
    <m/>
    <m/>
    <e v="#DIV/0!"/>
    <m/>
    <e v="#DIV/0!"/>
    <e v="#N/A"/>
    <e v="#N/A"/>
    <m/>
    <x v="0"/>
    <n v="0.5"/>
    <n v="0.25"/>
    <n v="0.25"/>
    <e v="#N/A"/>
    <n v="0"/>
    <n v="0"/>
    <e v="#N/A"/>
    <e v="#N/A"/>
    <m/>
    <x v="2"/>
  </r>
  <r>
    <m/>
    <e v="#N/A"/>
    <n v="11"/>
    <m/>
    <m/>
    <m/>
    <e v="#DIV/0!"/>
    <m/>
    <e v="#DIV/0!"/>
    <e v="#N/A"/>
    <e v="#N/A"/>
    <m/>
    <x v="0"/>
    <n v="0.5"/>
    <n v="0.25"/>
    <n v="0.25"/>
    <e v="#N/A"/>
    <n v="0"/>
    <n v="0"/>
    <e v="#N/A"/>
    <e v="#N/A"/>
    <m/>
    <x v="2"/>
  </r>
  <r>
    <m/>
    <e v="#N/A"/>
    <n v="11"/>
    <m/>
    <m/>
    <m/>
    <e v="#DIV/0!"/>
    <m/>
    <e v="#DIV/0!"/>
    <e v="#N/A"/>
    <e v="#N/A"/>
    <m/>
    <x v="0"/>
    <n v="0.5"/>
    <n v="0.25"/>
    <n v="0.25"/>
    <e v="#N/A"/>
    <n v="0"/>
    <n v="0"/>
    <e v="#N/A"/>
    <e v="#N/A"/>
    <m/>
    <x v="2"/>
  </r>
  <r>
    <m/>
    <e v="#N/A"/>
    <n v="11"/>
    <m/>
    <m/>
    <m/>
    <e v="#DIV/0!"/>
    <m/>
    <e v="#DIV/0!"/>
    <e v="#N/A"/>
    <e v="#N/A"/>
    <m/>
    <x v="0"/>
    <n v="0.5"/>
    <n v="0.25"/>
    <n v="0.25"/>
    <e v="#N/A"/>
    <n v="0"/>
    <n v="0"/>
    <e v="#N/A"/>
    <e v="#N/A"/>
    <m/>
    <x v="2"/>
  </r>
  <r>
    <m/>
    <e v="#N/A"/>
    <n v="11"/>
    <m/>
    <m/>
    <m/>
    <e v="#DIV/0!"/>
    <m/>
    <e v="#DIV/0!"/>
    <e v="#N/A"/>
    <e v="#N/A"/>
    <m/>
    <x v="0"/>
    <n v="0.5"/>
    <n v="0.25"/>
    <n v="0.25"/>
    <e v="#N/A"/>
    <n v="0"/>
    <n v="0"/>
    <e v="#N/A"/>
    <e v="#N/A"/>
    <m/>
    <x v="2"/>
  </r>
  <r>
    <m/>
    <e v="#N/A"/>
    <n v="11"/>
    <m/>
    <m/>
    <m/>
    <e v="#DIV/0!"/>
    <m/>
    <e v="#DIV/0!"/>
    <e v="#N/A"/>
    <e v="#N/A"/>
    <m/>
    <x v="0"/>
    <n v="0.5"/>
    <n v="0.25"/>
    <n v="0.25"/>
    <e v="#N/A"/>
    <n v="0"/>
    <n v="0"/>
    <e v="#N/A"/>
    <e v="#N/A"/>
    <m/>
    <x v="2"/>
  </r>
  <r>
    <m/>
    <e v="#N/A"/>
    <n v="11"/>
    <m/>
    <m/>
    <m/>
    <e v="#DIV/0!"/>
    <m/>
    <e v="#DIV/0!"/>
    <e v="#N/A"/>
    <e v="#N/A"/>
    <m/>
    <x v="0"/>
    <n v="0.5"/>
    <n v="0.25"/>
    <n v="0.25"/>
    <e v="#N/A"/>
    <n v="0"/>
    <n v="0"/>
    <e v="#N/A"/>
    <e v="#N/A"/>
    <m/>
    <x v="2"/>
  </r>
  <r>
    <m/>
    <e v="#N/A"/>
    <n v="11"/>
    <m/>
    <m/>
    <m/>
    <e v="#DIV/0!"/>
    <m/>
    <e v="#DIV/0!"/>
    <e v="#N/A"/>
    <e v="#N/A"/>
    <m/>
    <x v="0"/>
    <n v="0.5"/>
    <n v="0.25"/>
    <n v="0.25"/>
    <e v="#N/A"/>
    <n v="0"/>
    <n v="0"/>
    <e v="#N/A"/>
    <e v="#N/A"/>
    <m/>
    <x v="2"/>
  </r>
  <r>
    <m/>
    <e v="#N/A"/>
    <n v="11"/>
    <m/>
    <m/>
    <m/>
    <e v="#DIV/0!"/>
    <m/>
    <e v="#DIV/0!"/>
    <e v="#N/A"/>
    <e v="#N/A"/>
    <m/>
    <x v="0"/>
    <n v="0.5"/>
    <n v="0.25"/>
    <n v="0.25"/>
    <e v="#N/A"/>
    <n v="0"/>
    <n v="0"/>
    <e v="#N/A"/>
    <e v="#N/A"/>
    <m/>
    <x v="2"/>
  </r>
  <r>
    <m/>
    <e v="#N/A"/>
    <n v="12"/>
    <m/>
    <m/>
    <m/>
    <e v="#DIV/0!"/>
    <m/>
    <e v="#DIV/0!"/>
    <e v="#N/A"/>
    <e v="#N/A"/>
    <m/>
    <x v="1"/>
    <n v="0.25"/>
    <n v="0.25"/>
    <n v="0.5"/>
    <e v="#N/A"/>
    <n v="0"/>
    <n v="0"/>
    <e v="#N/A"/>
    <e v="#N/A"/>
    <m/>
    <x v="2"/>
  </r>
  <r>
    <m/>
    <e v="#N/A"/>
    <n v="12"/>
    <m/>
    <m/>
    <m/>
    <e v="#DIV/0!"/>
    <m/>
    <e v="#DIV/0!"/>
    <e v="#N/A"/>
    <e v="#N/A"/>
    <m/>
    <x v="1"/>
    <n v="0.25"/>
    <n v="0.25"/>
    <n v="0.5"/>
    <e v="#N/A"/>
    <n v="0"/>
    <n v="0"/>
    <e v="#N/A"/>
    <e v="#N/A"/>
    <m/>
    <x v="2"/>
  </r>
  <r>
    <m/>
    <e v="#N/A"/>
    <n v="12"/>
    <m/>
    <m/>
    <m/>
    <e v="#DIV/0!"/>
    <m/>
    <e v="#DIV/0!"/>
    <e v="#N/A"/>
    <e v="#N/A"/>
    <m/>
    <x v="1"/>
    <n v="0.25"/>
    <n v="0.25"/>
    <n v="0.5"/>
    <e v="#N/A"/>
    <n v="0"/>
    <n v="0"/>
    <e v="#N/A"/>
    <e v="#N/A"/>
    <m/>
    <x v="2"/>
  </r>
  <r>
    <m/>
    <e v="#N/A"/>
    <n v="12"/>
    <m/>
    <m/>
    <m/>
    <e v="#DIV/0!"/>
    <m/>
    <e v="#DIV/0!"/>
    <e v="#N/A"/>
    <e v="#N/A"/>
    <m/>
    <x v="1"/>
    <n v="0.25"/>
    <n v="0.25"/>
    <n v="0.5"/>
    <e v="#N/A"/>
    <n v="0"/>
    <n v="0"/>
    <e v="#N/A"/>
    <e v="#N/A"/>
    <m/>
    <x v="2"/>
  </r>
  <r>
    <m/>
    <e v="#N/A"/>
    <n v="12"/>
    <m/>
    <m/>
    <m/>
    <e v="#DIV/0!"/>
    <m/>
    <e v="#DIV/0!"/>
    <e v="#N/A"/>
    <e v="#N/A"/>
    <m/>
    <x v="1"/>
    <n v="0.25"/>
    <n v="0.25"/>
    <n v="0.5"/>
    <e v="#N/A"/>
    <n v="0"/>
    <n v="0"/>
    <e v="#N/A"/>
    <e v="#N/A"/>
    <m/>
    <x v="2"/>
  </r>
  <r>
    <m/>
    <e v="#N/A"/>
    <n v="12"/>
    <m/>
    <m/>
    <m/>
    <e v="#DIV/0!"/>
    <m/>
    <e v="#DIV/0!"/>
    <e v="#N/A"/>
    <e v="#N/A"/>
    <m/>
    <x v="1"/>
    <n v="0.25"/>
    <n v="0.25"/>
    <n v="0.5"/>
    <e v="#N/A"/>
    <n v="0"/>
    <n v="0"/>
    <e v="#N/A"/>
    <e v="#N/A"/>
    <m/>
    <x v="2"/>
  </r>
  <r>
    <m/>
    <e v="#N/A"/>
    <n v="12"/>
    <m/>
    <m/>
    <m/>
    <e v="#DIV/0!"/>
    <m/>
    <e v="#DIV/0!"/>
    <e v="#N/A"/>
    <e v="#N/A"/>
    <m/>
    <x v="1"/>
    <n v="0.25"/>
    <n v="0.25"/>
    <n v="0.5"/>
    <e v="#N/A"/>
    <n v="0"/>
    <n v="0"/>
    <e v="#N/A"/>
    <e v="#N/A"/>
    <m/>
    <x v="2"/>
  </r>
  <r>
    <m/>
    <e v="#N/A"/>
    <n v="12"/>
    <m/>
    <m/>
    <m/>
    <e v="#DIV/0!"/>
    <m/>
    <e v="#DIV/0!"/>
    <e v="#N/A"/>
    <e v="#N/A"/>
    <m/>
    <x v="1"/>
    <n v="0.25"/>
    <n v="0.25"/>
    <n v="0.5"/>
    <e v="#N/A"/>
    <n v="0"/>
    <n v="0"/>
    <e v="#N/A"/>
    <e v="#N/A"/>
    <m/>
    <x v="2"/>
  </r>
  <r>
    <m/>
    <e v="#N/A"/>
    <n v="12"/>
    <m/>
    <m/>
    <m/>
    <e v="#DIV/0!"/>
    <m/>
    <e v="#DIV/0!"/>
    <e v="#N/A"/>
    <e v="#N/A"/>
    <m/>
    <x v="1"/>
    <n v="0.25"/>
    <n v="0.25"/>
    <n v="0.5"/>
    <e v="#N/A"/>
    <n v="0"/>
    <n v="0"/>
    <e v="#N/A"/>
    <e v="#N/A"/>
    <m/>
    <x v="2"/>
  </r>
  <r>
    <m/>
    <e v="#N/A"/>
    <n v="12"/>
    <m/>
    <m/>
    <m/>
    <e v="#DIV/0!"/>
    <m/>
    <e v="#DIV/0!"/>
    <e v="#N/A"/>
    <e v="#N/A"/>
    <m/>
    <x v="1"/>
    <n v="0.25"/>
    <n v="0.25"/>
    <n v="0.5"/>
    <e v="#N/A"/>
    <n v="0"/>
    <n v="0"/>
    <e v="#N/A"/>
    <e v="#N/A"/>
    <m/>
    <x v="2"/>
  </r>
  <r>
    <m/>
    <e v="#N/A"/>
    <n v="12"/>
    <m/>
    <m/>
    <m/>
    <e v="#DIV/0!"/>
    <m/>
    <e v="#DIV/0!"/>
    <e v="#N/A"/>
    <e v="#N/A"/>
    <m/>
    <x v="1"/>
    <n v="0.25"/>
    <n v="0.25"/>
    <n v="0.5"/>
    <e v="#N/A"/>
    <n v="0"/>
    <n v="0"/>
    <e v="#N/A"/>
    <e v="#N/A"/>
    <m/>
    <x v="2"/>
  </r>
  <r>
    <m/>
    <e v="#N/A"/>
    <n v="12"/>
    <m/>
    <m/>
    <m/>
    <e v="#DIV/0!"/>
    <m/>
    <e v="#DIV/0!"/>
    <e v="#N/A"/>
    <e v="#N/A"/>
    <m/>
    <x v="1"/>
    <n v="0.25"/>
    <n v="0.25"/>
    <n v="0.5"/>
    <e v="#N/A"/>
    <n v="0"/>
    <n v="0"/>
    <e v="#N/A"/>
    <e v="#N/A"/>
    <m/>
    <x v="2"/>
  </r>
  <r>
    <m/>
    <e v="#N/A"/>
    <n v="12"/>
    <m/>
    <m/>
    <m/>
    <e v="#DIV/0!"/>
    <m/>
    <e v="#DIV/0!"/>
    <e v="#N/A"/>
    <e v="#N/A"/>
    <m/>
    <x v="1"/>
    <n v="0.25"/>
    <n v="0.25"/>
    <n v="0.5"/>
    <e v="#N/A"/>
    <n v="0"/>
    <n v="0"/>
    <e v="#N/A"/>
    <e v="#N/A"/>
    <m/>
    <x v="2"/>
  </r>
  <r>
    <m/>
    <e v="#N/A"/>
    <n v="12"/>
    <m/>
    <m/>
    <m/>
    <e v="#DIV/0!"/>
    <m/>
    <e v="#DIV/0!"/>
    <e v="#N/A"/>
    <e v="#N/A"/>
    <m/>
    <x v="1"/>
    <n v="0.25"/>
    <n v="0.25"/>
    <n v="0.5"/>
    <e v="#N/A"/>
    <n v="0"/>
    <n v="0"/>
    <e v="#N/A"/>
    <e v="#N/A"/>
    <m/>
    <x v="2"/>
  </r>
  <r>
    <m/>
    <e v="#N/A"/>
    <n v="12"/>
    <m/>
    <m/>
    <m/>
    <e v="#DIV/0!"/>
    <m/>
    <e v="#DIV/0!"/>
    <e v="#N/A"/>
    <e v="#N/A"/>
    <m/>
    <x v="1"/>
    <n v="0.25"/>
    <n v="0.25"/>
    <n v="0.5"/>
    <e v="#N/A"/>
    <n v="0"/>
    <n v="0"/>
    <e v="#N/A"/>
    <e v="#N/A"/>
    <m/>
    <x v="2"/>
  </r>
  <r>
    <m/>
    <e v="#N/A"/>
    <n v="12"/>
    <m/>
    <m/>
    <m/>
    <e v="#DIV/0!"/>
    <m/>
    <e v="#DIV/0!"/>
    <e v="#N/A"/>
    <e v="#N/A"/>
    <m/>
    <x v="1"/>
    <n v="0.25"/>
    <n v="0.25"/>
    <n v="0.5"/>
    <e v="#N/A"/>
    <n v="0"/>
    <n v="0"/>
    <e v="#N/A"/>
    <e v="#N/A"/>
    <m/>
    <x v="2"/>
  </r>
  <r>
    <m/>
    <e v="#N/A"/>
    <n v="12"/>
    <m/>
    <m/>
    <m/>
    <e v="#DIV/0!"/>
    <m/>
    <e v="#DIV/0!"/>
    <e v="#N/A"/>
    <e v="#N/A"/>
    <m/>
    <x v="1"/>
    <n v="0.25"/>
    <n v="0.25"/>
    <n v="0.5"/>
    <e v="#N/A"/>
    <n v="0"/>
    <n v="0"/>
    <e v="#N/A"/>
    <e v="#N/A"/>
    <m/>
    <x v="2"/>
  </r>
  <r>
    <m/>
    <e v="#N/A"/>
    <n v="12"/>
    <m/>
    <m/>
    <m/>
    <d v="1899-12-30T00:00:00"/>
    <m/>
    <e v="#DIV/0!"/>
    <e v="#N/A"/>
    <e v="#N/A"/>
    <m/>
    <x v="1"/>
    <n v="0.25"/>
    <n v="0.25"/>
    <n v="0.5"/>
    <e v="#N/A"/>
    <n v="0"/>
    <n v="0"/>
    <e v="#N/A"/>
    <e v="#N/A"/>
    <m/>
    <x v="2"/>
  </r>
  <r>
    <m/>
    <e v="#N/A"/>
    <n v="12"/>
    <m/>
    <m/>
    <m/>
    <e v="#DIV/0!"/>
    <m/>
    <e v="#DIV/0!"/>
    <e v="#N/A"/>
    <e v="#N/A"/>
    <m/>
    <x v="1"/>
    <n v="0.25"/>
    <n v="0.25"/>
    <n v="0.5"/>
    <e v="#N/A"/>
    <n v="0"/>
    <n v="0"/>
    <e v="#N/A"/>
    <e v="#N/A"/>
    <m/>
    <x v="2"/>
  </r>
  <r>
    <m/>
    <e v="#N/A"/>
    <n v="12"/>
    <m/>
    <m/>
    <m/>
    <e v="#DIV/0!"/>
    <m/>
    <e v="#DIV/0!"/>
    <e v="#N/A"/>
    <e v="#N/A"/>
    <m/>
    <x v="1"/>
    <n v="0.25"/>
    <n v="0.25"/>
    <n v="0.5"/>
    <e v="#N/A"/>
    <n v="0"/>
    <n v="0"/>
    <e v="#N/A"/>
    <e v="#N/A"/>
    <m/>
    <x v="2"/>
  </r>
  <r>
    <m/>
    <e v="#N/A"/>
    <n v="12"/>
    <m/>
    <m/>
    <m/>
    <e v="#DIV/0!"/>
    <m/>
    <e v="#DIV/0!"/>
    <e v="#N/A"/>
    <e v="#N/A"/>
    <m/>
    <x v="1"/>
    <n v="0.25"/>
    <n v="0.25"/>
    <n v="0.5"/>
    <e v="#N/A"/>
    <n v="0"/>
    <n v="0"/>
    <e v="#N/A"/>
    <e v="#N/A"/>
    <m/>
    <x v="2"/>
  </r>
  <r>
    <m/>
    <e v="#N/A"/>
    <n v="12"/>
    <m/>
    <m/>
    <m/>
    <e v="#DIV/0!"/>
    <m/>
    <e v="#DIV/0!"/>
    <e v="#N/A"/>
    <e v="#N/A"/>
    <m/>
    <x v="1"/>
    <n v="0.25"/>
    <n v="0.25"/>
    <n v="0.5"/>
    <e v="#N/A"/>
    <n v="0"/>
    <n v="0"/>
    <e v="#N/A"/>
    <e v="#N/A"/>
    <m/>
    <x v="2"/>
  </r>
  <r>
    <m/>
    <e v="#N/A"/>
    <n v="12"/>
    <m/>
    <m/>
    <m/>
    <e v="#DIV/0!"/>
    <m/>
    <e v="#DIV/0!"/>
    <e v="#N/A"/>
    <e v="#N/A"/>
    <m/>
    <x v="1"/>
    <n v="0.25"/>
    <n v="0.25"/>
    <n v="0.5"/>
    <e v="#N/A"/>
    <n v="0"/>
    <n v="0"/>
    <e v="#N/A"/>
    <e v="#N/A"/>
    <m/>
    <x v="2"/>
  </r>
  <r>
    <m/>
    <e v="#N/A"/>
    <n v="12"/>
    <m/>
    <m/>
    <m/>
    <e v="#DIV/0!"/>
    <m/>
    <e v="#DIV/0!"/>
    <e v="#N/A"/>
    <e v="#N/A"/>
    <m/>
    <x v="1"/>
    <n v="0.25"/>
    <n v="0.25"/>
    <n v="0.5"/>
    <e v="#N/A"/>
    <n v="0"/>
    <n v="0"/>
    <e v="#N/A"/>
    <e v="#N/A"/>
    <m/>
    <x v="2"/>
  </r>
  <r>
    <m/>
    <e v="#N/A"/>
    <n v="12"/>
    <m/>
    <m/>
    <m/>
    <e v="#DIV/0!"/>
    <m/>
    <e v="#DIV/0!"/>
    <e v="#N/A"/>
    <e v="#N/A"/>
    <m/>
    <x v="1"/>
    <n v="0.25"/>
    <n v="0.25"/>
    <n v="0.5"/>
    <e v="#N/A"/>
    <n v="0"/>
    <n v="0"/>
    <e v="#N/A"/>
    <e v="#N/A"/>
    <m/>
    <x v="2"/>
  </r>
  <r>
    <m/>
    <e v="#N/A"/>
    <n v="12"/>
    <m/>
    <m/>
    <m/>
    <e v="#DIV/0!"/>
    <m/>
    <e v="#DIV/0!"/>
    <e v="#N/A"/>
    <e v="#N/A"/>
    <m/>
    <x v="1"/>
    <n v="0.25"/>
    <n v="0.25"/>
    <n v="0.5"/>
    <e v="#N/A"/>
    <n v="0"/>
    <n v="0"/>
    <e v="#N/A"/>
    <e v="#N/A"/>
    <m/>
    <x v="2"/>
  </r>
  <r>
    <m/>
    <e v="#N/A"/>
    <n v="12"/>
    <m/>
    <m/>
    <m/>
    <e v="#DIV/0!"/>
    <m/>
    <e v="#DIV/0!"/>
    <e v="#N/A"/>
    <e v="#N/A"/>
    <m/>
    <x v="1"/>
    <n v="0.25"/>
    <n v="0.25"/>
    <n v="0.5"/>
    <e v="#N/A"/>
    <n v="0"/>
    <n v="0"/>
    <e v="#N/A"/>
    <e v="#N/A"/>
    <m/>
    <x v="2"/>
  </r>
  <r>
    <m/>
    <e v="#N/A"/>
    <n v="12"/>
    <m/>
    <m/>
    <m/>
    <e v="#DIV/0!"/>
    <m/>
    <e v="#DIV/0!"/>
    <e v="#N/A"/>
    <e v="#N/A"/>
    <m/>
    <x v="1"/>
    <n v="0.25"/>
    <n v="0.25"/>
    <n v="0.5"/>
    <e v="#N/A"/>
    <n v="0"/>
    <n v="0"/>
    <e v="#N/A"/>
    <e v="#N/A"/>
    <m/>
    <x v="2"/>
  </r>
  <r>
    <m/>
    <e v="#N/A"/>
    <n v="12"/>
    <m/>
    <m/>
    <m/>
    <e v="#DIV/0!"/>
    <m/>
    <e v="#DIV/0!"/>
    <e v="#N/A"/>
    <e v="#N/A"/>
    <m/>
    <x v="1"/>
    <n v="0.25"/>
    <n v="0.25"/>
    <n v="0.5"/>
    <e v="#N/A"/>
    <n v="0"/>
    <n v="0"/>
    <e v="#N/A"/>
    <e v="#N/A"/>
    <m/>
    <x v="2"/>
  </r>
  <r>
    <m/>
    <e v="#N/A"/>
    <n v="12"/>
    <m/>
    <m/>
    <m/>
    <e v="#DIV/0!"/>
    <m/>
    <e v="#DIV/0!"/>
    <e v="#N/A"/>
    <e v="#N/A"/>
    <m/>
    <x v="1"/>
    <n v="0.25"/>
    <n v="0.25"/>
    <n v="0.5"/>
    <e v="#N/A"/>
    <n v="0"/>
    <n v="0"/>
    <e v="#N/A"/>
    <e v="#N/A"/>
    <m/>
    <x v="2"/>
  </r>
  <r>
    <m/>
    <e v="#N/A"/>
    <n v="12"/>
    <m/>
    <m/>
    <m/>
    <e v="#DIV/0!"/>
    <m/>
    <e v="#DIV/0!"/>
    <e v="#N/A"/>
    <e v="#N/A"/>
    <m/>
    <x v="1"/>
    <n v="0.25"/>
    <n v="0.25"/>
    <n v="0.5"/>
    <e v="#N/A"/>
    <n v="0"/>
    <n v="0"/>
    <e v="#N/A"/>
    <e v="#N/A"/>
    <m/>
    <x v="2"/>
  </r>
  <r>
    <m/>
    <e v="#N/A"/>
    <n v="12"/>
    <m/>
    <m/>
    <m/>
    <e v="#DIV/0!"/>
    <m/>
    <e v="#DIV/0!"/>
    <e v="#N/A"/>
    <e v="#N/A"/>
    <m/>
    <x v="1"/>
    <n v="0.25"/>
    <n v="0.25"/>
    <n v="0.5"/>
    <e v="#N/A"/>
    <n v="0"/>
    <n v="0"/>
    <e v="#N/A"/>
    <e v="#N/A"/>
    <m/>
    <x v="2"/>
  </r>
  <r>
    <m/>
    <e v="#N/A"/>
    <n v="12"/>
    <m/>
    <m/>
    <m/>
    <e v="#DIV/0!"/>
    <m/>
    <e v="#DIV/0!"/>
    <e v="#N/A"/>
    <e v="#N/A"/>
    <m/>
    <x v="1"/>
    <n v="0.25"/>
    <n v="0.25"/>
    <n v="0.5"/>
    <e v="#N/A"/>
    <n v="0"/>
    <n v="0"/>
    <e v="#N/A"/>
    <e v="#N/A"/>
    <m/>
    <x v="2"/>
  </r>
  <r>
    <m/>
    <e v="#N/A"/>
    <n v="12"/>
    <m/>
    <m/>
    <m/>
    <e v="#DIV/0!"/>
    <m/>
    <e v="#DIV/0!"/>
    <e v="#N/A"/>
    <e v="#N/A"/>
    <m/>
    <x v="1"/>
    <n v="0.25"/>
    <n v="0.25"/>
    <n v="0.5"/>
    <e v="#N/A"/>
    <n v="0"/>
    <n v="0"/>
    <e v="#N/A"/>
    <e v="#N/A"/>
    <m/>
    <x v="2"/>
  </r>
  <r>
    <m/>
    <e v="#N/A"/>
    <n v="12"/>
    <m/>
    <m/>
    <m/>
    <e v="#DIV/0!"/>
    <m/>
    <e v="#DIV/0!"/>
    <e v="#N/A"/>
    <e v="#N/A"/>
    <m/>
    <x v="1"/>
    <n v="0.25"/>
    <n v="0.25"/>
    <n v="0.5"/>
    <e v="#N/A"/>
    <n v="0"/>
    <n v="0"/>
    <e v="#N/A"/>
    <e v="#N/A"/>
    <m/>
    <x v="2"/>
  </r>
  <r>
    <m/>
    <e v="#N/A"/>
    <n v="12"/>
    <m/>
    <m/>
    <m/>
    <e v="#DIV/0!"/>
    <m/>
    <e v="#DIV/0!"/>
    <e v="#N/A"/>
    <e v="#N/A"/>
    <m/>
    <x v="1"/>
    <n v="0.25"/>
    <n v="0.25"/>
    <n v="0.5"/>
    <e v="#N/A"/>
    <n v="0"/>
    <n v="0"/>
    <e v="#N/A"/>
    <e v="#N/A"/>
    <m/>
    <x v="2"/>
  </r>
  <r>
    <m/>
    <e v="#N/A"/>
    <n v="12"/>
    <m/>
    <m/>
    <m/>
    <e v="#DIV/0!"/>
    <m/>
    <e v="#DIV/0!"/>
    <e v="#N/A"/>
    <e v="#N/A"/>
    <m/>
    <x v="1"/>
    <n v="0.25"/>
    <n v="0.25"/>
    <n v="0.5"/>
    <e v="#N/A"/>
    <n v="0"/>
    <n v="0"/>
    <e v="#N/A"/>
    <e v="#N/A"/>
    <m/>
    <x v="2"/>
  </r>
  <r>
    <m/>
    <e v="#N/A"/>
    <n v="12"/>
    <m/>
    <m/>
    <m/>
    <e v="#DIV/0!"/>
    <m/>
    <e v="#DIV/0!"/>
    <e v="#N/A"/>
    <e v="#N/A"/>
    <m/>
    <x v="1"/>
    <n v="0.25"/>
    <n v="0.25"/>
    <n v="0.5"/>
    <e v="#N/A"/>
    <n v="0"/>
    <n v="0"/>
    <e v="#N/A"/>
    <e v="#N/A"/>
    <m/>
    <x v="2"/>
  </r>
  <r>
    <m/>
    <e v="#N/A"/>
    <n v="12"/>
    <m/>
    <m/>
    <m/>
    <e v="#DIV/0!"/>
    <m/>
    <e v="#DIV/0!"/>
    <e v="#N/A"/>
    <e v="#N/A"/>
    <m/>
    <x v="1"/>
    <n v="0.25"/>
    <n v="0.25"/>
    <n v="0.5"/>
    <e v="#N/A"/>
    <n v="0"/>
    <n v="0"/>
    <e v="#N/A"/>
    <e v="#N/A"/>
    <m/>
    <x v="2"/>
  </r>
  <r>
    <m/>
    <e v="#N/A"/>
    <n v="12"/>
    <m/>
    <m/>
    <m/>
    <e v="#DIV/0!"/>
    <m/>
    <e v="#DIV/0!"/>
    <e v="#N/A"/>
    <e v="#N/A"/>
    <m/>
    <x v="1"/>
    <n v="0.25"/>
    <n v="0.25"/>
    <n v="0.5"/>
    <e v="#N/A"/>
    <n v="0"/>
    <n v="0"/>
    <e v="#N/A"/>
    <e v="#N/A"/>
    <m/>
    <x v="2"/>
  </r>
  <r>
    <m/>
    <e v="#N/A"/>
    <n v="12"/>
    <m/>
    <m/>
    <m/>
    <e v="#DIV/0!"/>
    <m/>
    <e v="#DIV/0!"/>
    <e v="#N/A"/>
    <e v="#N/A"/>
    <m/>
    <x v="1"/>
    <n v="0.25"/>
    <n v="0.25"/>
    <n v="0.5"/>
    <e v="#N/A"/>
    <n v="0"/>
    <n v="0"/>
    <e v="#N/A"/>
    <e v="#N/A"/>
    <m/>
    <x v="2"/>
  </r>
  <r>
    <m/>
    <e v="#N/A"/>
    <n v="12"/>
    <m/>
    <m/>
    <m/>
    <e v="#DIV/0!"/>
    <m/>
    <e v="#DIV/0!"/>
    <e v="#N/A"/>
    <e v="#N/A"/>
    <m/>
    <x v="1"/>
    <n v="0.25"/>
    <n v="0.25"/>
    <n v="0.5"/>
    <e v="#N/A"/>
    <n v="0"/>
    <n v="0"/>
    <e v="#N/A"/>
    <e v="#N/A"/>
    <m/>
    <x v="2"/>
  </r>
  <r>
    <m/>
    <e v="#N/A"/>
    <n v="12"/>
    <m/>
    <m/>
    <m/>
    <e v="#DIV/0!"/>
    <m/>
    <e v="#DIV/0!"/>
    <e v="#N/A"/>
    <e v="#N/A"/>
    <m/>
    <x v="1"/>
    <n v="0.25"/>
    <n v="0.25"/>
    <n v="0.5"/>
    <e v="#N/A"/>
    <n v="0"/>
    <n v="0"/>
    <e v="#N/A"/>
    <e v="#N/A"/>
    <m/>
    <x v="2"/>
  </r>
  <r>
    <m/>
    <e v="#N/A"/>
    <n v="12"/>
    <m/>
    <m/>
    <m/>
    <e v="#DIV/0!"/>
    <m/>
    <e v="#DIV/0!"/>
    <e v="#N/A"/>
    <e v="#N/A"/>
    <m/>
    <x v="1"/>
    <n v="0.25"/>
    <n v="0.25"/>
    <n v="0.5"/>
    <e v="#N/A"/>
    <n v="0"/>
    <n v="0"/>
    <e v="#N/A"/>
    <e v="#N/A"/>
    <m/>
    <x v="2"/>
  </r>
  <r>
    <m/>
    <e v="#N/A"/>
    <n v="12"/>
    <m/>
    <m/>
    <m/>
    <e v="#DIV/0!"/>
    <m/>
    <e v="#DIV/0!"/>
    <e v="#N/A"/>
    <e v="#N/A"/>
    <m/>
    <x v="1"/>
    <n v="0.25"/>
    <n v="0.25"/>
    <n v="0.5"/>
    <e v="#N/A"/>
    <n v="0"/>
    <n v="0"/>
    <e v="#N/A"/>
    <e v="#N/A"/>
    <s v="Wizz Air Cluj Napoca "/>
    <x v="2"/>
  </r>
  <r>
    <m/>
    <e v="#N/A"/>
    <n v="12"/>
    <m/>
    <m/>
    <m/>
    <e v="#DIV/0!"/>
    <m/>
    <e v="#DIV/0!"/>
    <e v="#N/A"/>
    <e v="#N/A"/>
    <m/>
    <x v="1"/>
    <n v="0.25"/>
    <n v="0.25"/>
    <n v="0.5"/>
    <e v="#N/A"/>
    <n v="0"/>
    <n v="0"/>
    <e v="#N/A"/>
    <e v="#N/A"/>
    <s v="Wizz Air Cluj Napoca "/>
    <x v="2"/>
  </r>
  <r>
    <m/>
    <e v="#N/A"/>
    <n v="12"/>
    <m/>
    <m/>
    <m/>
    <e v="#DIV/0!"/>
    <m/>
    <e v="#DIV/0!"/>
    <e v="#N/A"/>
    <e v="#N/A"/>
    <m/>
    <x v="1"/>
    <n v="0.25"/>
    <n v="0.25"/>
    <n v="0.5"/>
    <e v="#N/A"/>
    <n v="0"/>
    <n v="0"/>
    <e v="#N/A"/>
    <e v="#N/A"/>
    <m/>
    <x v="2"/>
  </r>
  <r>
    <m/>
    <e v="#N/A"/>
    <m/>
    <m/>
    <m/>
    <m/>
    <e v="#DIV/0!"/>
    <m/>
    <e v="#DIV/0!"/>
    <e v="#N/A"/>
    <e v="#N/A"/>
    <m/>
    <x v="5"/>
    <e v="#N/A"/>
    <e v="#N/A"/>
    <e v="#N/A"/>
    <e v="#N/A"/>
    <n v="0"/>
    <n v="0"/>
    <e v="#N/A"/>
    <e v="#N/A"/>
    <m/>
    <x v="2"/>
  </r>
  <r>
    <m/>
    <e v="#N/A"/>
    <m/>
    <m/>
    <m/>
    <m/>
    <e v="#DIV/0!"/>
    <m/>
    <e v="#DIV/0!"/>
    <e v="#N/A"/>
    <e v="#N/A"/>
    <m/>
    <x v="5"/>
    <e v="#N/A"/>
    <e v="#N/A"/>
    <e v="#N/A"/>
    <e v="#N/A"/>
    <n v="0"/>
    <n v="0"/>
    <e v="#N/A"/>
    <e v="#N/A"/>
    <m/>
    <x v="2"/>
  </r>
  <r>
    <m/>
    <e v="#N/A"/>
    <m/>
    <m/>
    <m/>
    <m/>
    <e v="#DIV/0!"/>
    <m/>
    <e v="#DIV/0!"/>
    <e v="#N/A"/>
    <e v="#N/A"/>
    <m/>
    <x v="5"/>
    <e v="#N/A"/>
    <e v="#N/A"/>
    <e v="#N/A"/>
    <e v="#N/A"/>
    <n v="0"/>
    <n v="0"/>
    <e v="#N/A"/>
    <e v="#N/A"/>
    <m/>
    <x v="2"/>
  </r>
  <r>
    <m/>
    <e v="#N/A"/>
    <m/>
    <m/>
    <m/>
    <m/>
    <e v="#DIV/0!"/>
    <m/>
    <e v="#DIV/0!"/>
    <e v="#N/A"/>
    <e v="#N/A"/>
    <m/>
    <x v="5"/>
    <e v="#N/A"/>
    <e v="#N/A"/>
    <e v="#N/A"/>
    <e v="#N/A"/>
    <n v="0"/>
    <n v="0"/>
    <e v="#N/A"/>
    <e v="#N/A"/>
    <m/>
    <x v="2"/>
  </r>
  <r>
    <m/>
    <e v="#N/A"/>
    <m/>
    <m/>
    <m/>
    <m/>
    <e v="#DIV/0!"/>
    <m/>
    <e v="#DIV/0!"/>
    <e v="#N/A"/>
    <e v="#N/A"/>
    <m/>
    <x v="5"/>
    <e v="#N/A"/>
    <e v="#N/A"/>
    <e v="#N/A"/>
    <e v="#N/A"/>
    <n v="0"/>
    <n v="0"/>
    <e v="#N/A"/>
    <e v="#N/A"/>
    <m/>
    <x v="2"/>
  </r>
  <r>
    <m/>
    <e v="#N/A"/>
    <m/>
    <m/>
    <m/>
    <m/>
    <e v="#DIV/0!"/>
    <m/>
    <e v="#DIV/0!"/>
    <e v="#N/A"/>
    <e v="#N/A"/>
    <m/>
    <x v="5"/>
    <e v="#N/A"/>
    <e v="#N/A"/>
    <e v="#N/A"/>
    <e v="#N/A"/>
    <n v="0"/>
    <n v="0"/>
    <e v="#N/A"/>
    <e v="#N/A"/>
    <m/>
    <x v="2"/>
  </r>
  <r>
    <m/>
    <e v="#N/A"/>
    <m/>
    <m/>
    <m/>
    <m/>
    <e v="#DIV/0!"/>
    <m/>
    <e v="#DIV/0!"/>
    <e v="#N/A"/>
    <e v="#N/A"/>
    <m/>
    <x v="5"/>
    <e v="#N/A"/>
    <e v="#N/A"/>
    <e v="#N/A"/>
    <e v="#N/A"/>
    <n v="0"/>
    <n v="0"/>
    <e v="#N/A"/>
    <e v="#N/A"/>
    <m/>
    <x v="2"/>
  </r>
  <r>
    <m/>
    <e v="#N/A"/>
    <m/>
    <m/>
    <m/>
    <m/>
    <e v="#DIV/0!"/>
    <m/>
    <e v="#DIV/0!"/>
    <e v="#N/A"/>
    <e v="#N/A"/>
    <m/>
    <x v="5"/>
    <e v="#N/A"/>
    <e v="#N/A"/>
    <e v="#N/A"/>
    <e v="#N/A"/>
    <n v="0"/>
    <n v="0"/>
    <e v="#N/A"/>
    <e v="#N/A"/>
    <m/>
    <x v="2"/>
  </r>
  <r>
    <m/>
    <e v="#N/A"/>
    <m/>
    <m/>
    <m/>
    <m/>
    <e v="#DIV/0!"/>
    <m/>
    <e v="#DIV/0!"/>
    <e v="#N/A"/>
    <e v="#N/A"/>
    <m/>
    <x v="5"/>
    <e v="#N/A"/>
    <e v="#N/A"/>
    <e v="#N/A"/>
    <e v="#N/A"/>
    <n v="0"/>
    <n v="0"/>
    <e v="#N/A"/>
    <e v="#N/A"/>
    <m/>
    <x v="2"/>
  </r>
  <r>
    <m/>
    <e v="#N/A"/>
    <m/>
    <m/>
    <m/>
    <m/>
    <e v="#DIV/0!"/>
    <m/>
    <e v="#DIV/0!"/>
    <e v="#N/A"/>
    <e v="#N/A"/>
    <m/>
    <x v="5"/>
    <e v="#N/A"/>
    <e v="#N/A"/>
    <e v="#N/A"/>
    <e v="#N/A"/>
    <n v="0"/>
    <n v="0"/>
    <e v="#N/A"/>
    <e v="#N/A"/>
    <m/>
    <x v="2"/>
  </r>
  <r>
    <m/>
    <e v="#N/A"/>
    <m/>
    <m/>
    <m/>
    <m/>
    <e v="#DIV/0!"/>
    <m/>
    <e v="#DIV/0!"/>
    <e v="#N/A"/>
    <e v="#N/A"/>
    <m/>
    <x v="5"/>
    <e v="#N/A"/>
    <e v="#N/A"/>
    <e v="#N/A"/>
    <e v="#N/A"/>
    <n v="0"/>
    <n v="0"/>
    <e v="#N/A"/>
    <e v="#N/A"/>
    <m/>
    <x v="2"/>
  </r>
  <r>
    <m/>
    <e v="#N/A"/>
    <m/>
    <m/>
    <m/>
    <m/>
    <e v="#DIV/0!"/>
    <m/>
    <e v="#DIV/0!"/>
    <e v="#N/A"/>
    <e v="#N/A"/>
    <m/>
    <x v="5"/>
    <e v="#N/A"/>
    <e v="#N/A"/>
    <e v="#N/A"/>
    <e v="#N/A"/>
    <n v="0"/>
    <n v="0"/>
    <e v="#N/A"/>
    <e v="#N/A"/>
    <m/>
    <x v="2"/>
  </r>
  <r>
    <m/>
    <e v="#N/A"/>
    <m/>
    <m/>
    <m/>
    <m/>
    <e v="#DIV/0!"/>
    <m/>
    <e v="#DIV/0!"/>
    <e v="#N/A"/>
    <e v="#N/A"/>
    <m/>
    <x v="5"/>
    <e v="#N/A"/>
    <e v="#N/A"/>
    <e v="#N/A"/>
    <e v="#N/A"/>
    <n v="0"/>
    <n v="0"/>
    <e v="#N/A"/>
    <e v="#N/A"/>
    <m/>
    <x v="2"/>
  </r>
  <r>
    <m/>
    <e v="#N/A"/>
    <m/>
    <m/>
    <m/>
    <m/>
    <e v="#DIV/0!"/>
    <m/>
    <e v="#DIV/0!"/>
    <e v="#N/A"/>
    <e v="#N/A"/>
    <m/>
    <x v="5"/>
    <e v="#N/A"/>
    <e v="#N/A"/>
    <e v="#N/A"/>
    <e v="#N/A"/>
    <n v="0"/>
    <n v="0"/>
    <e v="#N/A"/>
    <e v="#N/A"/>
    <m/>
    <x v="2"/>
  </r>
  <r>
    <m/>
    <e v="#N/A"/>
    <m/>
    <m/>
    <m/>
    <m/>
    <e v="#DIV/0!"/>
    <m/>
    <e v="#DIV/0!"/>
    <e v="#N/A"/>
    <e v="#N/A"/>
    <m/>
    <x v="5"/>
    <e v="#N/A"/>
    <e v="#N/A"/>
    <e v="#N/A"/>
    <e v="#N/A"/>
    <n v="0"/>
    <n v="0"/>
    <e v="#N/A"/>
    <e v="#N/A"/>
    <m/>
    <x v="2"/>
  </r>
  <r>
    <m/>
    <e v="#N/A"/>
    <m/>
    <m/>
    <m/>
    <m/>
    <e v="#DIV/0!"/>
    <m/>
    <e v="#DIV/0!"/>
    <e v="#N/A"/>
    <e v="#N/A"/>
    <m/>
    <x v="5"/>
    <e v="#N/A"/>
    <e v="#N/A"/>
    <e v="#N/A"/>
    <e v="#N/A"/>
    <n v="0"/>
    <n v="0"/>
    <e v="#N/A"/>
    <e v="#N/A"/>
    <m/>
    <x v="2"/>
  </r>
  <r>
    <m/>
    <e v="#N/A"/>
    <m/>
    <m/>
    <m/>
    <m/>
    <e v="#DIV/0!"/>
    <m/>
    <e v="#DIV/0!"/>
    <e v="#N/A"/>
    <e v="#N/A"/>
    <m/>
    <x v="5"/>
    <e v="#N/A"/>
    <e v="#N/A"/>
    <e v="#N/A"/>
    <e v="#N/A"/>
    <n v="0"/>
    <n v="0"/>
    <e v="#N/A"/>
    <e v="#N/A"/>
    <m/>
    <x v="2"/>
  </r>
  <r>
    <m/>
    <e v="#N/A"/>
    <m/>
    <m/>
    <m/>
    <m/>
    <e v="#DIV/0!"/>
    <m/>
    <e v="#DIV/0!"/>
    <e v="#N/A"/>
    <e v="#N/A"/>
    <m/>
    <x v="5"/>
    <e v="#N/A"/>
    <e v="#N/A"/>
    <e v="#N/A"/>
    <e v="#N/A"/>
    <n v="0"/>
    <n v="0"/>
    <e v="#N/A"/>
    <e v="#N/A"/>
    <m/>
    <x v="2"/>
  </r>
  <r>
    <m/>
    <e v="#N/A"/>
    <m/>
    <m/>
    <m/>
    <m/>
    <e v="#DIV/0!"/>
    <m/>
    <e v="#DIV/0!"/>
    <e v="#N/A"/>
    <e v="#N/A"/>
    <m/>
    <x v="5"/>
    <e v="#N/A"/>
    <e v="#N/A"/>
    <e v="#N/A"/>
    <e v="#N/A"/>
    <n v="0"/>
    <n v="0"/>
    <e v="#N/A"/>
    <e v="#N/A"/>
    <m/>
    <x v="2"/>
  </r>
  <r>
    <m/>
    <e v="#N/A"/>
    <m/>
    <m/>
    <m/>
    <m/>
    <e v="#DIV/0!"/>
    <m/>
    <e v="#DIV/0!"/>
    <e v="#N/A"/>
    <e v="#N/A"/>
    <m/>
    <x v="5"/>
    <e v="#N/A"/>
    <e v="#N/A"/>
    <e v="#N/A"/>
    <e v="#N/A"/>
    <n v="0"/>
    <n v="0"/>
    <e v="#N/A"/>
    <e v="#N/A"/>
    <m/>
    <x v="2"/>
  </r>
  <r>
    <m/>
    <e v="#N/A"/>
    <m/>
    <m/>
    <m/>
    <m/>
    <e v="#DIV/0!"/>
    <m/>
    <e v="#DIV/0!"/>
    <e v="#N/A"/>
    <e v="#N/A"/>
    <m/>
    <x v="5"/>
    <e v="#N/A"/>
    <e v="#N/A"/>
    <e v="#N/A"/>
    <e v="#N/A"/>
    <n v="0"/>
    <n v="0"/>
    <e v="#N/A"/>
    <e v="#N/A"/>
    <m/>
    <x v="2"/>
  </r>
  <r>
    <m/>
    <e v="#N/A"/>
    <m/>
    <m/>
    <m/>
    <m/>
    <e v="#DIV/0!"/>
    <m/>
    <e v="#DIV/0!"/>
    <e v="#N/A"/>
    <e v="#N/A"/>
    <m/>
    <x v="5"/>
    <e v="#N/A"/>
    <e v="#N/A"/>
    <e v="#N/A"/>
    <e v="#N/A"/>
    <n v="0"/>
    <n v="0"/>
    <e v="#N/A"/>
    <e v="#N/A"/>
    <m/>
    <x v="2"/>
  </r>
  <r>
    <m/>
    <e v="#N/A"/>
    <m/>
    <m/>
    <m/>
    <m/>
    <e v="#DIV/0!"/>
    <m/>
    <e v="#DIV/0!"/>
    <e v="#N/A"/>
    <e v="#N/A"/>
    <m/>
    <x v="5"/>
    <e v="#N/A"/>
    <e v="#N/A"/>
    <e v="#N/A"/>
    <e v="#N/A"/>
    <n v="0"/>
    <n v="0"/>
    <e v="#N/A"/>
    <e v="#N/A"/>
    <m/>
    <x v="2"/>
  </r>
  <r>
    <m/>
    <e v="#N/A"/>
    <m/>
    <m/>
    <m/>
    <m/>
    <e v="#DIV/0!"/>
    <m/>
    <e v="#DIV/0!"/>
    <e v="#N/A"/>
    <e v="#N/A"/>
    <m/>
    <x v="5"/>
    <e v="#N/A"/>
    <e v="#N/A"/>
    <e v="#N/A"/>
    <e v="#N/A"/>
    <n v="0"/>
    <n v="0"/>
    <e v="#N/A"/>
    <e v="#N/A"/>
    <m/>
    <x v="2"/>
  </r>
  <r>
    <m/>
    <e v="#N/A"/>
    <m/>
    <m/>
    <m/>
    <m/>
    <e v="#DIV/0!"/>
    <m/>
    <e v="#DIV/0!"/>
    <e v="#N/A"/>
    <e v="#N/A"/>
    <m/>
    <x v="5"/>
    <e v="#N/A"/>
    <e v="#N/A"/>
    <e v="#N/A"/>
    <e v="#N/A"/>
    <n v="0"/>
    <n v="0"/>
    <e v="#N/A"/>
    <e v="#N/A"/>
    <m/>
    <x v="2"/>
  </r>
  <r>
    <m/>
    <e v="#N/A"/>
    <m/>
    <m/>
    <m/>
    <m/>
    <e v="#DIV/0!"/>
    <m/>
    <e v="#DIV/0!"/>
    <e v="#N/A"/>
    <e v="#N/A"/>
    <m/>
    <x v="5"/>
    <e v="#N/A"/>
    <e v="#N/A"/>
    <e v="#N/A"/>
    <e v="#N/A"/>
    <n v="0"/>
    <n v="0"/>
    <e v="#N/A"/>
    <e v="#N/A"/>
    <m/>
    <x v="2"/>
  </r>
  <r>
    <m/>
    <e v="#N/A"/>
    <m/>
    <m/>
    <m/>
    <m/>
    <e v="#DIV/0!"/>
    <m/>
    <e v="#DIV/0!"/>
    <e v="#N/A"/>
    <e v="#N/A"/>
    <m/>
    <x v="5"/>
    <e v="#N/A"/>
    <e v="#N/A"/>
    <e v="#N/A"/>
    <e v="#N/A"/>
    <n v="0"/>
    <n v="0"/>
    <e v="#N/A"/>
    <e v="#N/A"/>
    <m/>
    <x v="2"/>
  </r>
  <r>
    <m/>
    <e v="#N/A"/>
    <m/>
    <m/>
    <m/>
    <m/>
    <e v="#DIV/0!"/>
    <m/>
    <e v="#DIV/0!"/>
    <e v="#N/A"/>
    <e v="#N/A"/>
    <m/>
    <x v="5"/>
    <e v="#N/A"/>
    <e v="#N/A"/>
    <e v="#N/A"/>
    <e v="#N/A"/>
    <n v="0"/>
    <n v="0"/>
    <e v="#N/A"/>
    <e v="#N/A"/>
    <m/>
    <x v="2"/>
  </r>
  <r>
    <m/>
    <e v="#N/A"/>
    <m/>
    <m/>
    <m/>
    <m/>
    <e v="#DIV/0!"/>
    <m/>
    <e v="#DIV/0!"/>
    <e v="#N/A"/>
    <e v="#N/A"/>
    <m/>
    <x v="5"/>
    <e v="#N/A"/>
    <e v="#N/A"/>
    <e v="#N/A"/>
    <e v="#N/A"/>
    <n v="0"/>
    <n v="0"/>
    <e v="#N/A"/>
    <e v="#N/A"/>
    <m/>
    <x v="2"/>
  </r>
  <r>
    <m/>
    <e v="#N/A"/>
    <m/>
    <m/>
    <m/>
    <m/>
    <e v="#DIV/0!"/>
    <m/>
    <e v="#DIV/0!"/>
    <e v="#N/A"/>
    <e v="#N/A"/>
    <m/>
    <x v="5"/>
    <e v="#N/A"/>
    <e v="#N/A"/>
    <e v="#N/A"/>
    <e v="#N/A"/>
    <n v="0"/>
    <n v="0"/>
    <e v="#N/A"/>
    <e v="#N/A"/>
    <m/>
    <x v="2"/>
  </r>
  <r>
    <m/>
    <e v="#N/A"/>
    <m/>
    <m/>
    <m/>
    <m/>
    <e v="#DIV/0!"/>
    <m/>
    <e v="#DIV/0!"/>
    <e v="#N/A"/>
    <e v="#N/A"/>
    <m/>
    <x v="5"/>
    <e v="#N/A"/>
    <e v="#N/A"/>
    <e v="#N/A"/>
    <e v="#N/A"/>
    <n v="0"/>
    <n v="0"/>
    <e v="#N/A"/>
    <e v="#N/A"/>
    <m/>
    <x v="2"/>
  </r>
  <r>
    <m/>
    <e v="#N/A"/>
    <m/>
    <m/>
    <m/>
    <m/>
    <e v="#DIV/0!"/>
    <m/>
    <e v="#DIV/0!"/>
    <e v="#N/A"/>
    <e v="#N/A"/>
    <m/>
    <x v="5"/>
    <e v="#N/A"/>
    <e v="#N/A"/>
    <e v="#N/A"/>
    <e v="#N/A"/>
    <n v="0"/>
    <n v="0"/>
    <e v="#N/A"/>
    <e v="#N/A"/>
    <m/>
    <x v="2"/>
  </r>
  <r>
    <m/>
    <e v="#N/A"/>
    <m/>
    <m/>
    <m/>
    <m/>
    <e v="#DIV/0!"/>
    <m/>
    <e v="#DIV/0!"/>
    <e v="#N/A"/>
    <e v="#N/A"/>
    <m/>
    <x v="5"/>
    <e v="#N/A"/>
    <e v="#N/A"/>
    <e v="#N/A"/>
    <e v="#N/A"/>
    <n v="0"/>
    <n v="0"/>
    <e v="#N/A"/>
    <e v="#N/A"/>
    <m/>
    <x v="2"/>
  </r>
  <r>
    <m/>
    <e v="#N/A"/>
    <m/>
    <m/>
    <m/>
    <m/>
    <e v="#DIV/0!"/>
    <m/>
    <e v="#DIV/0!"/>
    <e v="#N/A"/>
    <e v="#N/A"/>
    <m/>
    <x v="5"/>
    <e v="#N/A"/>
    <e v="#N/A"/>
    <e v="#N/A"/>
    <e v="#N/A"/>
    <n v="0"/>
    <n v="0"/>
    <e v="#N/A"/>
    <e v="#N/A"/>
    <m/>
    <x v="2"/>
  </r>
  <r>
    <m/>
    <e v="#N/A"/>
    <m/>
    <m/>
    <m/>
    <m/>
    <e v="#DIV/0!"/>
    <m/>
    <e v="#DIV/0!"/>
    <e v="#N/A"/>
    <e v="#N/A"/>
    <m/>
    <x v="5"/>
    <e v="#N/A"/>
    <e v="#N/A"/>
    <e v="#N/A"/>
    <e v="#N/A"/>
    <n v="0"/>
    <n v="0"/>
    <e v="#N/A"/>
    <e v="#N/A"/>
    <m/>
    <x v="2"/>
  </r>
  <r>
    <m/>
    <e v="#N/A"/>
    <m/>
    <m/>
    <m/>
    <m/>
    <e v="#DIV/0!"/>
    <m/>
    <e v="#DIV/0!"/>
    <e v="#N/A"/>
    <e v="#N/A"/>
    <m/>
    <x v="5"/>
    <e v="#N/A"/>
    <e v="#N/A"/>
    <e v="#N/A"/>
    <e v="#N/A"/>
    <n v="0"/>
    <n v="0"/>
    <e v="#N/A"/>
    <e v="#N/A"/>
    <m/>
    <x v="2"/>
  </r>
  <r>
    <m/>
    <e v="#N/A"/>
    <m/>
    <m/>
    <m/>
    <m/>
    <e v="#DIV/0!"/>
    <m/>
    <e v="#DIV/0!"/>
    <e v="#N/A"/>
    <e v="#N/A"/>
    <m/>
    <x v="5"/>
    <e v="#N/A"/>
    <e v="#N/A"/>
    <e v="#N/A"/>
    <e v="#N/A"/>
    <n v="0"/>
    <n v="0"/>
    <e v="#N/A"/>
    <e v="#N/A"/>
    <m/>
    <x v="2"/>
  </r>
  <r>
    <m/>
    <e v="#N/A"/>
    <m/>
    <m/>
    <m/>
    <m/>
    <e v="#DIV/0!"/>
    <m/>
    <e v="#DIV/0!"/>
    <e v="#N/A"/>
    <e v="#N/A"/>
    <m/>
    <x v="5"/>
    <e v="#N/A"/>
    <e v="#N/A"/>
    <e v="#N/A"/>
    <e v="#N/A"/>
    <n v="0"/>
    <n v="0"/>
    <e v="#N/A"/>
    <e v="#N/A"/>
    <m/>
    <x v="2"/>
  </r>
  <r>
    <m/>
    <e v="#N/A"/>
    <m/>
    <m/>
    <m/>
    <m/>
    <e v="#DIV/0!"/>
    <m/>
    <e v="#DIV/0!"/>
    <e v="#N/A"/>
    <e v="#N/A"/>
    <m/>
    <x v="5"/>
    <e v="#N/A"/>
    <e v="#N/A"/>
    <e v="#N/A"/>
    <e v="#N/A"/>
    <n v="0"/>
    <n v="0"/>
    <e v="#N/A"/>
    <e v="#N/A"/>
    <m/>
    <x v="2"/>
  </r>
  <r>
    <m/>
    <e v="#N/A"/>
    <m/>
    <m/>
    <m/>
    <m/>
    <e v="#DIV/0!"/>
    <m/>
    <e v="#DIV/0!"/>
    <e v="#N/A"/>
    <e v="#N/A"/>
    <m/>
    <x v="5"/>
    <e v="#N/A"/>
    <e v="#N/A"/>
    <e v="#N/A"/>
    <e v="#N/A"/>
    <n v="0"/>
    <n v="0"/>
    <e v="#N/A"/>
    <e v="#N/A"/>
    <m/>
    <x v="2"/>
  </r>
  <r>
    <m/>
    <e v="#N/A"/>
    <m/>
    <m/>
    <m/>
    <m/>
    <e v="#DIV/0!"/>
    <m/>
    <e v="#DIV/0!"/>
    <e v="#N/A"/>
    <e v="#N/A"/>
    <m/>
    <x v="5"/>
    <e v="#N/A"/>
    <e v="#N/A"/>
    <e v="#N/A"/>
    <e v="#N/A"/>
    <n v="0"/>
    <n v="0"/>
    <e v="#N/A"/>
    <e v="#N/A"/>
    <m/>
    <x v="2"/>
  </r>
  <r>
    <m/>
    <e v="#N/A"/>
    <m/>
    <m/>
    <m/>
    <m/>
    <e v="#DIV/0!"/>
    <m/>
    <e v="#DIV/0!"/>
    <e v="#N/A"/>
    <e v="#N/A"/>
    <m/>
    <x v="5"/>
    <e v="#N/A"/>
    <e v="#N/A"/>
    <e v="#N/A"/>
    <e v="#N/A"/>
    <n v="0"/>
    <n v="0"/>
    <e v="#N/A"/>
    <e v="#N/A"/>
    <m/>
    <x v="2"/>
  </r>
  <r>
    <m/>
    <e v="#N/A"/>
    <m/>
    <m/>
    <m/>
    <m/>
    <e v="#DIV/0!"/>
    <m/>
    <e v="#DIV/0!"/>
    <e v="#N/A"/>
    <e v="#N/A"/>
    <m/>
    <x v="5"/>
    <e v="#N/A"/>
    <e v="#N/A"/>
    <e v="#N/A"/>
    <e v="#N/A"/>
    <n v="0"/>
    <n v="0"/>
    <e v="#N/A"/>
    <e v="#N/A"/>
    <m/>
    <x v="2"/>
  </r>
  <r>
    <m/>
    <e v="#N/A"/>
    <m/>
    <m/>
    <m/>
    <m/>
    <e v="#DIV/0!"/>
    <m/>
    <e v="#DIV/0!"/>
    <e v="#N/A"/>
    <e v="#N/A"/>
    <m/>
    <x v="5"/>
    <e v="#N/A"/>
    <e v="#N/A"/>
    <e v="#N/A"/>
    <e v="#N/A"/>
    <n v="0"/>
    <n v="0"/>
    <e v="#N/A"/>
    <e v="#N/A"/>
    <m/>
    <x v="2"/>
  </r>
  <r>
    <m/>
    <e v="#N/A"/>
    <m/>
    <m/>
    <m/>
    <m/>
    <e v="#DIV/0!"/>
    <m/>
    <e v="#DIV/0!"/>
    <e v="#N/A"/>
    <e v="#N/A"/>
    <m/>
    <x v="5"/>
    <e v="#N/A"/>
    <e v="#N/A"/>
    <e v="#N/A"/>
    <e v="#N/A"/>
    <n v="0"/>
    <n v="0"/>
    <e v="#N/A"/>
    <e v="#N/A"/>
    <m/>
    <x v="2"/>
  </r>
  <r>
    <m/>
    <e v="#N/A"/>
    <m/>
    <m/>
    <m/>
    <m/>
    <e v="#DIV/0!"/>
    <m/>
    <e v="#DIV/0!"/>
    <e v="#N/A"/>
    <e v="#N/A"/>
    <m/>
    <x v="5"/>
    <e v="#N/A"/>
    <e v="#N/A"/>
    <e v="#N/A"/>
    <e v="#N/A"/>
    <n v="0"/>
    <n v="0"/>
    <e v="#N/A"/>
    <e v="#N/A"/>
    <m/>
    <x v="2"/>
  </r>
  <r>
    <m/>
    <e v="#N/A"/>
    <m/>
    <m/>
    <m/>
    <m/>
    <e v="#DIV/0!"/>
    <m/>
    <e v="#DIV/0!"/>
    <e v="#N/A"/>
    <e v="#N/A"/>
    <m/>
    <x v="5"/>
    <e v="#N/A"/>
    <e v="#N/A"/>
    <e v="#N/A"/>
    <e v="#N/A"/>
    <n v="0"/>
    <n v="0"/>
    <e v="#N/A"/>
    <e v="#N/A"/>
    <m/>
    <x v="2"/>
  </r>
  <r>
    <m/>
    <e v="#N/A"/>
    <m/>
    <m/>
    <m/>
    <m/>
    <e v="#DIV/0!"/>
    <m/>
    <e v="#DIV/0!"/>
    <e v="#N/A"/>
    <e v="#N/A"/>
    <m/>
    <x v="5"/>
    <e v="#N/A"/>
    <e v="#N/A"/>
    <e v="#N/A"/>
    <e v="#N/A"/>
    <n v="0"/>
    <n v="0"/>
    <e v="#N/A"/>
    <e v="#N/A"/>
    <m/>
    <x v="2"/>
  </r>
  <r>
    <m/>
    <e v="#N/A"/>
    <m/>
    <m/>
    <m/>
    <m/>
    <e v="#DIV/0!"/>
    <m/>
    <e v="#DIV/0!"/>
    <e v="#N/A"/>
    <e v="#N/A"/>
    <m/>
    <x v="5"/>
    <e v="#N/A"/>
    <e v="#N/A"/>
    <e v="#N/A"/>
    <e v="#N/A"/>
    <n v="0"/>
    <n v="0"/>
    <e v="#N/A"/>
    <e v="#N/A"/>
    <m/>
    <x v="2"/>
  </r>
  <r>
    <m/>
    <e v="#N/A"/>
    <m/>
    <m/>
    <m/>
    <m/>
    <e v="#DIV/0!"/>
    <m/>
    <e v="#DIV/0!"/>
    <e v="#N/A"/>
    <e v="#N/A"/>
    <m/>
    <x v="5"/>
    <e v="#N/A"/>
    <e v="#N/A"/>
    <e v="#N/A"/>
    <e v="#N/A"/>
    <n v="0"/>
    <n v="0"/>
    <e v="#N/A"/>
    <e v="#N/A"/>
    <m/>
    <x v="2"/>
  </r>
  <r>
    <m/>
    <e v="#N/A"/>
    <m/>
    <m/>
    <m/>
    <m/>
    <e v="#DIV/0!"/>
    <m/>
    <e v="#DIV/0!"/>
    <e v="#N/A"/>
    <e v="#N/A"/>
    <m/>
    <x v="5"/>
    <e v="#N/A"/>
    <e v="#N/A"/>
    <e v="#N/A"/>
    <e v="#N/A"/>
    <n v="0"/>
    <n v="0"/>
    <e v="#N/A"/>
    <e v="#N/A"/>
    <m/>
    <x v="2"/>
  </r>
  <r>
    <m/>
    <e v="#N/A"/>
    <m/>
    <m/>
    <m/>
    <m/>
    <e v="#DIV/0!"/>
    <m/>
    <e v="#DIV/0!"/>
    <e v="#N/A"/>
    <e v="#N/A"/>
    <m/>
    <x v="5"/>
    <e v="#N/A"/>
    <e v="#N/A"/>
    <e v="#N/A"/>
    <e v="#N/A"/>
    <n v="0"/>
    <n v="0"/>
    <e v="#N/A"/>
    <e v="#N/A"/>
    <m/>
    <x v="2"/>
  </r>
  <r>
    <m/>
    <e v="#N/A"/>
    <m/>
    <m/>
    <m/>
    <m/>
    <e v="#DIV/0!"/>
    <m/>
    <e v="#DIV/0!"/>
    <e v="#N/A"/>
    <e v="#N/A"/>
    <m/>
    <x v="5"/>
    <e v="#N/A"/>
    <e v="#N/A"/>
    <e v="#N/A"/>
    <e v="#N/A"/>
    <n v="0"/>
    <n v="0"/>
    <e v="#N/A"/>
    <e v="#N/A"/>
    <m/>
    <x v="2"/>
  </r>
  <r>
    <m/>
    <e v="#N/A"/>
    <m/>
    <m/>
    <m/>
    <m/>
    <e v="#DIV/0!"/>
    <m/>
    <e v="#DIV/0!"/>
    <e v="#N/A"/>
    <e v="#N/A"/>
    <m/>
    <x v="5"/>
    <e v="#N/A"/>
    <e v="#N/A"/>
    <e v="#N/A"/>
    <e v="#N/A"/>
    <n v="0"/>
    <n v="0"/>
    <e v="#N/A"/>
    <e v="#N/A"/>
    <m/>
    <x v="2"/>
  </r>
  <r>
    <m/>
    <e v="#N/A"/>
    <m/>
    <m/>
    <m/>
    <m/>
    <e v="#DIV/0!"/>
    <m/>
    <e v="#DIV/0!"/>
    <e v="#N/A"/>
    <e v="#N/A"/>
    <m/>
    <x v="5"/>
    <e v="#N/A"/>
    <e v="#N/A"/>
    <e v="#N/A"/>
    <e v="#N/A"/>
    <n v="0"/>
    <n v="0"/>
    <e v="#N/A"/>
    <e v="#N/A"/>
    <m/>
    <x v="2"/>
  </r>
  <r>
    <m/>
    <e v="#N/A"/>
    <m/>
    <m/>
    <m/>
    <m/>
    <e v="#DIV/0!"/>
    <m/>
    <e v="#DIV/0!"/>
    <e v="#N/A"/>
    <e v="#N/A"/>
    <m/>
    <x v="5"/>
    <e v="#N/A"/>
    <e v="#N/A"/>
    <e v="#N/A"/>
    <e v="#N/A"/>
    <n v="0"/>
    <n v="0"/>
    <e v="#N/A"/>
    <e v="#N/A"/>
    <m/>
    <x v="2"/>
  </r>
  <r>
    <m/>
    <e v="#N/A"/>
    <m/>
    <m/>
    <m/>
    <m/>
    <e v="#DIV/0!"/>
    <m/>
    <e v="#DIV/0!"/>
    <e v="#N/A"/>
    <e v="#N/A"/>
    <m/>
    <x v="5"/>
    <e v="#N/A"/>
    <e v="#N/A"/>
    <e v="#N/A"/>
    <e v="#N/A"/>
    <n v="0"/>
    <n v="0"/>
    <e v="#N/A"/>
    <e v="#N/A"/>
    <m/>
    <x v="2"/>
  </r>
  <r>
    <m/>
    <e v="#N/A"/>
    <m/>
    <m/>
    <m/>
    <m/>
    <e v="#DIV/0!"/>
    <m/>
    <e v="#DIV/0!"/>
    <e v="#N/A"/>
    <e v="#N/A"/>
    <m/>
    <x v="5"/>
    <e v="#N/A"/>
    <e v="#N/A"/>
    <e v="#N/A"/>
    <e v="#N/A"/>
    <n v="0"/>
    <n v="0"/>
    <e v="#N/A"/>
    <e v="#N/A"/>
    <m/>
    <x v="2"/>
  </r>
  <r>
    <m/>
    <e v="#N/A"/>
    <m/>
    <m/>
    <m/>
    <m/>
    <e v="#DIV/0!"/>
    <m/>
    <e v="#DIV/0!"/>
    <e v="#N/A"/>
    <e v="#N/A"/>
    <m/>
    <x v="5"/>
    <e v="#N/A"/>
    <e v="#N/A"/>
    <e v="#N/A"/>
    <e v="#N/A"/>
    <n v="0"/>
    <n v="0"/>
    <e v="#N/A"/>
    <e v="#N/A"/>
    <m/>
    <x v="2"/>
  </r>
  <r>
    <m/>
    <e v="#N/A"/>
    <m/>
    <m/>
    <m/>
    <m/>
    <e v="#DIV/0!"/>
    <m/>
    <e v="#DIV/0!"/>
    <e v="#N/A"/>
    <e v="#N/A"/>
    <m/>
    <x v="5"/>
    <e v="#N/A"/>
    <e v="#N/A"/>
    <e v="#N/A"/>
    <e v="#N/A"/>
    <n v="0"/>
    <n v="0"/>
    <e v="#N/A"/>
    <e v="#N/A"/>
    <m/>
    <x v="2"/>
  </r>
  <r>
    <m/>
    <e v="#N/A"/>
    <m/>
    <m/>
    <m/>
    <m/>
    <e v="#DIV/0!"/>
    <m/>
    <e v="#DIV/0!"/>
    <e v="#N/A"/>
    <e v="#N/A"/>
    <m/>
    <x v="5"/>
    <e v="#N/A"/>
    <e v="#N/A"/>
    <e v="#N/A"/>
    <e v="#N/A"/>
    <n v="0"/>
    <n v="0"/>
    <e v="#N/A"/>
    <e v="#N/A"/>
    <m/>
    <x v="2"/>
  </r>
  <r>
    <m/>
    <e v="#N/A"/>
    <m/>
    <m/>
    <m/>
    <m/>
    <e v="#DIV/0!"/>
    <m/>
    <e v="#DIV/0!"/>
    <e v="#N/A"/>
    <e v="#N/A"/>
    <m/>
    <x v="5"/>
    <e v="#N/A"/>
    <e v="#N/A"/>
    <e v="#N/A"/>
    <e v="#N/A"/>
    <n v="0"/>
    <n v="0"/>
    <e v="#N/A"/>
    <e v="#N/A"/>
    <m/>
    <x v="2"/>
  </r>
  <r>
    <m/>
    <e v="#N/A"/>
    <m/>
    <m/>
    <m/>
    <m/>
    <e v="#DIV/0!"/>
    <m/>
    <e v="#DIV/0!"/>
    <e v="#N/A"/>
    <e v="#N/A"/>
    <m/>
    <x v="5"/>
    <e v="#N/A"/>
    <e v="#N/A"/>
    <e v="#N/A"/>
    <e v="#N/A"/>
    <n v="0"/>
    <n v="0"/>
    <e v="#N/A"/>
    <e v="#N/A"/>
    <m/>
    <x v="2"/>
  </r>
  <r>
    <m/>
    <e v="#N/A"/>
    <m/>
    <m/>
    <m/>
    <m/>
    <e v="#DIV/0!"/>
    <m/>
    <e v="#DIV/0!"/>
    <e v="#N/A"/>
    <e v="#N/A"/>
    <m/>
    <x v="5"/>
    <e v="#N/A"/>
    <e v="#N/A"/>
    <e v="#N/A"/>
    <e v="#N/A"/>
    <n v="0"/>
    <n v="0"/>
    <e v="#N/A"/>
    <e v="#N/A"/>
    <m/>
    <x v="2"/>
  </r>
  <r>
    <m/>
    <e v="#N/A"/>
    <m/>
    <m/>
    <m/>
    <m/>
    <e v="#DIV/0!"/>
    <m/>
    <e v="#DIV/0!"/>
    <e v="#N/A"/>
    <e v="#N/A"/>
    <m/>
    <x v="5"/>
    <e v="#N/A"/>
    <e v="#N/A"/>
    <e v="#N/A"/>
    <e v="#N/A"/>
    <n v="0"/>
    <n v="0"/>
    <e v="#N/A"/>
    <e v="#N/A"/>
    <m/>
    <x v="2"/>
  </r>
  <r>
    <m/>
    <e v="#N/A"/>
    <m/>
    <m/>
    <m/>
    <m/>
    <e v="#DIV/0!"/>
    <m/>
    <e v="#DIV/0!"/>
    <e v="#N/A"/>
    <e v="#N/A"/>
    <m/>
    <x v="5"/>
    <e v="#N/A"/>
    <e v="#N/A"/>
    <e v="#N/A"/>
    <e v="#N/A"/>
    <n v="0"/>
    <n v="0"/>
    <e v="#N/A"/>
    <e v="#N/A"/>
    <m/>
    <x v="2"/>
  </r>
  <r>
    <m/>
    <e v="#N/A"/>
    <m/>
    <m/>
    <m/>
    <m/>
    <e v="#DIV/0!"/>
    <m/>
    <e v="#DIV/0!"/>
    <e v="#N/A"/>
    <e v="#N/A"/>
    <m/>
    <x v="5"/>
    <e v="#N/A"/>
    <e v="#N/A"/>
    <e v="#N/A"/>
    <e v="#N/A"/>
    <n v="0"/>
    <n v="0"/>
    <e v="#N/A"/>
    <e v="#N/A"/>
    <m/>
    <x v="2"/>
  </r>
  <r>
    <m/>
    <e v="#N/A"/>
    <m/>
    <m/>
    <m/>
    <m/>
    <e v="#DIV/0!"/>
    <m/>
    <e v="#DIV/0!"/>
    <e v="#N/A"/>
    <e v="#N/A"/>
    <m/>
    <x v="5"/>
    <e v="#N/A"/>
    <e v="#N/A"/>
    <e v="#N/A"/>
    <e v="#N/A"/>
    <n v="0"/>
    <n v="0"/>
    <e v="#N/A"/>
    <e v="#N/A"/>
    <m/>
    <x v="2"/>
  </r>
  <r>
    <m/>
    <e v="#N/A"/>
    <m/>
    <m/>
    <m/>
    <m/>
    <e v="#DIV/0!"/>
    <m/>
    <e v="#DIV/0!"/>
    <e v="#N/A"/>
    <e v="#N/A"/>
    <m/>
    <x v="5"/>
    <e v="#N/A"/>
    <e v="#N/A"/>
    <e v="#N/A"/>
    <e v="#N/A"/>
    <n v="0"/>
    <n v="0"/>
    <e v="#N/A"/>
    <e v="#N/A"/>
    <m/>
    <x v="2"/>
  </r>
  <r>
    <m/>
    <e v="#N/A"/>
    <m/>
    <m/>
    <m/>
    <m/>
    <e v="#DIV/0!"/>
    <m/>
    <e v="#DIV/0!"/>
    <e v="#N/A"/>
    <e v="#N/A"/>
    <m/>
    <x v="5"/>
    <e v="#N/A"/>
    <e v="#N/A"/>
    <e v="#N/A"/>
    <e v="#N/A"/>
    <n v="0"/>
    <n v="0"/>
    <e v="#N/A"/>
    <e v="#N/A"/>
    <m/>
    <x v="2"/>
  </r>
  <r>
    <m/>
    <e v="#N/A"/>
    <m/>
    <m/>
    <m/>
    <m/>
    <e v="#DIV/0!"/>
    <m/>
    <e v="#DIV/0!"/>
    <e v="#N/A"/>
    <e v="#N/A"/>
    <m/>
    <x v="5"/>
    <e v="#N/A"/>
    <e v="#N/A"/>
    <e v="#N/A"/>
    <e v="#N/A"/>
    <n v="0"/>
    <n v="0"/>
    <e v="#N/A"/>
    <e v="#N/A"/>
    <m/>
    <x v="2"/>
  </r>
  <r>
    <m/>
    <e v="#N/A"/>
    <m/>
    <m/>
    <m/>
    <m/>
    <e v="#DIV/0!"/>
    <m/>
    <e v="#DIV/0!"/>
    <e v="#N/A"/>
    <e v="#N/A"/>
    <m/>
    <x v="5"/>
    <e v="#N/A"/>
    <e v="#N/A"/>
    <e v="#N/A"/>
    <e v="#N/A"/>
    <n v="0"/>
    <n v="0"/>
    <e v="#N/A"/>
    <e v="#N/A"/>
    <m/>
    <x v="2"/>
  </r>
  <r>
    <m/>
    <e v="#N/A"/>
    <m/>
    <m/>
    <m/>
    <m/>
    <e v="#DIV/0!"/>
    <m/>
    <e v="#DIV/0!"/>
    <e v="#N/A"/>
    <e v="#N/A"/>
    <m/>
    <x v="5"/>
    <e v="#N/A"/>
    <e v="#N/A"/>
    <e v="#N/A"/>
    <e v="#N/A"/>
    <n v="0"/>
    <n v="0"/>
    <e v="#N/A"/>
    <e v="#N/A"/>
    <m/>
    <x v="2"/>
  </r>
  <r>
    <m/>
    <e v="#N/A"/>
    <m/>
    <m/>
    <m/>
    <m/>
    <e v="#DIV/0!"/>
    <m/>
    <e v="#DIV/0!"/>
    <e v="#N/A"/>
    <e v="#N/A"/>
    <m/>
    <x v="5"/>
    <e v="#N/A"/>
    <e v="#N/A"/>
    <e v="#N/A"/>
    <e v="#N/A"/>
    <n v="0"/>
    <n v="0"/>
    <e v="#N/A"/>
    <e v="#N/A"/>
    <m/>
    <x v="2"/>
  </r>
  <r>
    <m/>
    <e v="#N/A"/>
    <m/>
    <m/>
    <m/>
    <m/>
    <e v="#DIV/0!"/>
    <m/>
    <e v="#DIV/0!"/>
    <e v="#N/A"/>
    <e v="#N/A"/>
    <m/>
    <x v="5"/>
    <e v="#N/A"/>
    <e v="#N/A"/>
    <e v="#N/A"/>
    <e v="#N/A"/>
    <n v="0"/>
    <n v="0"/>
    <e v="#N/A"/>
    <e v="#N/A"/>
    <m/>
    <x v="2"/>
  </r>
  <r>
    <m/>
    <e v="#N/A"/>
    <m/>
    <m/>
    <m/>
    <m/>
    <e v="#DIV/0!"/>
    <m/>
    <e v="#DIV/0!"/>
    <e v="#N/A"/>
    <e v="#N/A"/>
    <m/>
    <x v="5"/>
    <e v="#N/A"/>
    <e v="#N/A"/>
    <e v="#N/A"/>
    <e v="#N/A"/>
    <n v="0"/>
    <n v="0"/>
    <e v="#N/A"/>
    <e v="#N/A"/>
    <m/>
    <x v="2"/>
  </r>
  <r>
    <m/>
    <e v="#N/A"/>
    <m/>
    <m/>
    <m/>
    <m/>
    <e v="#DIV/0!"/>
    <m/>
    <e v="#DIV/0!"/>
    <e v="#N/A"/>
    <e v="#N/A"/>
    <m/>
    <x v="5"/>
    <e v="#N/A"/>
    <e v="#N/A"/>
    <e v="#N/A"/>
    <e v="#N/A"/>
    <n v="0"/>
    <n v="0"/>
    <e v="#N/A"/>
    <e v="#N/A"/>
    <m/>
    <x v="2"/>
  </r>
  <r>
    <m/>
    <e v="#N/A"/>
    <m/>
    <m/>
    <m/>
    <m/>
    <e v="#DIV/0!"/>
    <m/>
    <e v="#DIV/0!"/>
    <e v="#N/A"/>
    <e v="#N/A"/>
    <m/>
    <x v="5"/>
    <e v="#N/A"/>
    <e v="#N/A"/>
    <e v="#N/A"/>
    <e v="#N/A"/>
    <n v="0"/>
    <n v="0"/>
    <e v="#N/A"/>
    <e v="#N/A"/>
    <m/>
    <x v="2"/>
  </r>
  <r>
    <m/>
    <e v="#N/A"/>
    <m/>
    <m/>
    <m/>
    <m/>
    <e v="#DIV/0!"/>
    <m/>
    <e v="#DIV/0!"/>
    <e v="#N/A"/>
    <e v="#N/A"/>
    <m/>
    <x v="5"/>
    <e v="#N/A"/>
    <e v="#N/A"/>
    <e v="#N/A"/>
    <e v="#N/A"/>
    <n v="0"/>
    <n v="0"/>
    <e v="#N/A"/>
    <e v="#N/A"/>
    <m/>
    <x v="2"/>
  </r>
  <r>
    <m/>
    <e v="#N/A"/>
    <m/>
    <m/>
    <m/>
    <m/>
    <e v="#DIV/0!"/>
    <m/>
    <e v="#DIV/0!"/>
    <e v="#N/A"/>
    <e v="#N/A"/>
    <m/>
    <x v="5"/>
    <e v="#N/A"/>
    <e v="#N/A"/>
    <e v="#N/A"/>
    <e v="#N/A"/>
    <n v="0"/>
    <n v="0"/>
    <e v="#N/A"/>
    <e v="#N/A"/>
    <m/>
    <x v="2"/>
  </r>
  <r>
    <m/>
    <e v="#N/A"/>
    <m/>
    <m/>
    <m/>
    <m/>
    <e v="#DIV/0!"/>
    <m/>
    <e v="#DIV/0!"/>
    <e v="#N/A"/>
    <e v="#N/A"/>
    <m/>
    <x v="5"/>
    <e v="#N/A"/>
    <e v="#N/A"/>
    <e v="#N/A"/>
    <e v="#N/A"/>
    <n v="0"/>
    <n v="0"/>
    <e v="#N/A"/>
    <e v="#N/A"/>
    <m/>
    <x v="2"/>
  </r>
  <r>
    <m/>
    <e v="#N/A"/>
    <m/>
    <m/>
    <m/>
    <m/>
    <e v="#DIV/0!"/>
    <m/>
    <e v="#DIV/0!"/>
    <e v="#N/A"/>
    <e v="#N/A"/>
    <m/>
    <x v="5"/>
    <e v="#N/A"/>
    <e v="#N/A"/>
    <e v="#N/A"/>
    <e v="#N/A"/>
    <n v="0"/>
    <n v="0"/>
    <e v="#N/A"/>
    <e v="#N/A"/>
    <m/>
    <x v="2"/>
  </r>
  <r>
    <m/>
    <e v="#N/A"/>
    <m/>
    <m/>
    <m/>
    <m/>
    <e v="#DIV/0!"/>
    <m/>
    <e v="#DIV/0!"/>
    <e v="#N/A"/>
    <e v="#N/A"/>
    <m/>
    <x v="5"/>
    <e v="#N/A"/>
    <e v="#N/A"/>
    <e v="#N/A"/>
    <e v="#N/A"/>
    <n v="0"/>
    <n v="0"/>
    <e v="#N/A"/>
    <e v="#N/A"/>
    <m/>
    <x v="2"/>
  </r>
  <r>
    <m/>
    <e v="#N/A"/>
    <m/>
    <m/>
    <m/>
    <m/>
    <e v="#DIV/0!"/>
    <m/>
    <e v="#DIV/0!"/>
    <e v="#N/A"/>
    <e v="#N/A"/>
    <m/>
    <x v="5"/>
    <e v="#N/A"/>
    <e v="#N/A"/>
    <e v="#N/A"/>
    <e v="#N/A"/>
    <n v="0"/>
    <n v="0"/>
    <e v="#N/A"/>
    <e v="#N/A"/>
    <m/>
    <x v="2"/>
  </r>
  <r>
    <m/>
    <e v="#N/A"/>
    <m/>
    <m/>
    <m/>
    <m/>
    <e v="#DIV/0!"/>
    <m/>
    <e v="#DIV/0!"/>
    <e v="#N/A"/>
    <e v="#N/A"/>
    <m/>
    <x v="5"/>
    <e v="#N/A"/>
    <e v="#N/A"/>
    <e v="#N/A"/>
    <e v="#N/A"/>
    <n v="0"/>
    <n v="0"/>
    <e v="#N/A"/>
    <e v="#N/A"/>
    <m/>
    <x v="2"/>
  </r>
  <r>
    <m/>
    <e v="#N/A"/>
    <m/>
    <m/>
    <m/>
    <m/>
    <e v="#DIV/0!"/>
    <m/>
    <e v="#DIV/0!"/>
    <e v="#N/A"/>
    <e v="#N/A"/>
    <m/>
    <x v="5"/>
    <e v="#N/A"/>
    <e v="#N/A"/>
    <e v="#N/A"/>
    <e v="#N/A"/>
    <n v="0"/>
    <n v="0"/>
    <e v="#N/A"/>
    <e v="#N/A"/>
    <m/>
    <x v="2"/>
  </r>
  <r>
    <m/>
    <e v="#N/A"/>
    <m/>
    <m/>
    <m/>
    <m/>
    <e v="#DIV/0!"/>
    <m/>
    <e v="#DIV/0!"/>
    <e v="#N/A"/>
    <e v="#N/A"/>
    <m/>
    <x v="5"/>
    <e v="#N/A"/>
    <e v="#N/A"/>
    <e v="#N/A"/>
    <e v="#N/A"/>
    <n v="0"/>
    <n v="0"/>
    <e v="#N/A"/>
    <e v="#N/A"/>
    <m/>
    <x v="2"/>
  </r>
  <r>
    <m/>
    <e v="#N/A"/>
    <m/>
    <m/>
    <m/>
    <m/>
    <e v="#DIV/0!"/>
    <m/>
    <e v="#DIV/0!"/>
    <e v="#N/A"/>
    <e v="#N/A"/>
    <m/>
    <x v="5"/>
    <e v="#N/A"/>
    <e v="#N/A"/>
    <e v="#N/A"/>
    <e v="#N/A"/>
    <n v="0"/>
    <n v="0"/>
    <e v="#N/A"/>
    <e v="#N/A"/>
    <m/>
    <x v="2"/>
  </r>
  <r>
    <m/>
    <e v="#N/A"/>
    <m/>
    <m/>
    <m/>
    <m/>
    <e v="#DIV/0!"/>
    <m/>
    <e v="#DIV/0!"/>
    <e v="#N/A"/>
    <e v="#N/A"/>
    <m/>
    <x v="5"/>
    <e v="#N/A"/>
    <e v="#N/A"/>
    <e v="#N/A"/>
    <e v="#N/A"/>
    <n v="0"/>
    <n v="0"/>
    <e v="#N/A"/>
    <e v="#N/A"/>
    <m/>
    <x v="2"/>
  </r>
  <r>
    <m/>
    <e v="#N/A"/>
    <m/>
    <m/>
    <m/>
    <m/>
    <e v="#DIV/0!"/>
    <m/>
    <e v="#DIV/0!"/>
    <e v="#N/A"/>
    <e v="#N/A"/>
    <m/>
    <x v="5"/>
    <e v="#N/A"/>
    <e v="#N/A"/>
    <e v="#N/A"/>
    <e v="#N/A"/>
    <n v="0"/>
    <n v="0"/>
    <e v="#N/A"/>
    <e v="#N/A"/>
    <m/>
    <x v="2"/>
  </r>
  <r>
    <m/>
    <e v="#N/A"/>
    <m/>
    <m/>
    <m/>
    <m/>
    <e v="#DIV/0!"/>
    <m/>
    <e v="#DIV/0!"/>
    <e v="#N/A"/>
    <e v="#N/A"/>
    <m/>
    <x v="5"/>
    <e v="#N/A"/>
    <e v="#N/A"/>
    <e v="#N/A"/>
    <e v="#N/A"/>
    <n v="0"/>
    <n v="0"/>
    <e v="#N/A"/>
    <e v="#N/A"/>
    <m/>
    <x v="2"/>
  </r>
  <r>
    <m/>
    <e v="#N/A"/>
    <m/>
    <m/>
    <m/>
    <m/>
    <e v="#DIV/0!"/>
    <m/>
    <e v="#DIV/0!"/>
    <e v="#N/A"/>
    <e v="#N/A"/>
    <m/>
    <x v="5"/>
    <e v="#N/A"/>
    <e v="#N/A"/>
    <e v="#N/A"/>
    <e v="#N/A"/>
    <n v="0"/>
    <n v="0"/>
    <e v="#N/A"/>
    <e v="#N/A"/>
    <m/>
    <x v="2"/>
  </r>
  <r>
    <m/>
    <e v="#N/A"/>
    <m/>
    <m/>
    <m/>
    <m/>
    <e v="#DIV/0!"/>
    <m/>
    <e v="#DIV/0!"/>
    <e v="#N/A"/>
    <e v="#N/A"/>
    <m/>
    <x v="5"/>
    <e v="#N/A"/>
    <e v="#N/A"/>
    <e v="#N/A"/>
    <e v="#N/A"/>
    <n v="0"/>
    <n v="0"/>
    <e v="#N/A"/>
    <e v="#N/A"/>
    <m/>
    <x v="2"/>
  </r>
  <r>
    <m/>
    <e v="#N/A"/>
    <m/>
    <m/>
    <m/>
    <m/>
    <e v="#DIV/0!"/>
    <m/>
    <e v="#DIV/0!"/>
    <e v="#N/A"/>
    <e v="#N/A"/>
    <m/>
    <x v="5"/>
    <e v="#N/A"/>
    <e v="#N/A"/>
    <e v="#N/A"/>
    <e v="#N/A"/>
    <n v="0"/>
    <n v="0"/>
    <e v="#N/A"/>
    <e v="#N/A"/>
    <m/>
    <x v="2"/>
  </r>
  <r>
    <m/>
    <e v="#N/A"/>
    <m/>
    <m/>
    <m/>
    <m/>
    <e v="#DIV/0!"/>
    <m/>
    <e v="#DIV/0!"/>
    <e v="#N/A"/>
    <e v="#N/A"/>
    <m/>
    <x v="5"/>
    <e v="#N/A"/>
    <e v="#N/A"/>
    <e v="#N/A"/>
    <e v="#N/A"/>
    <n v="0"/>
    <n v="0"/>
    <e v="#N/A"/>
    <e v="#N/A"/>
    <m/>
    <x v="2"/>
  </r>
  <r>
    <m/>
    <e v="#N/A"/>
    <m/>
    <m/>
    <m/>
    <m/>
    <e v="#DIV/0!"/>
    <m/>
    <e v="#DIV/0!"/>
    <e v="#N/A"/>
    <e v="#N/A"/>
    <m/>
    <x v="5"/>
    <e v="#N/A"/>
    <e v="#N/A"/>
    <e v="#N/A"/>
    <e v="#N/A"/>
    <n v="0"/>
    <n v="0"/>
    <e v="#N/A"/>
    <e v="#N/A"/>
    <m/>
    <x v="2"/>
  </r>
  <r>
    <m/>
    <e v="#N/A"/>
    <m/>
    <m/>
    <m/>
    <m/>
    <e v="#DIV/0!"/>
    <m/>
    <e v="#DIV/0!"/>
    <e v="#N/A"/>
    <e v="#N/A"/>
    <m/>
    <x v="5"/>
    <e v="#N/A"/>
    <e v="#N/A"/>
    <e v="#N/A"/>
    <e v="#N/A"/>
    <n v="0"/>
    <n v="0"/>
    <e v="#N/A"/>
    <e v="#N/A"/>
    <m/>
    <x v="2"/>
  </r>
  <r>
    <m/>
    <e v="#N/A"/>
    <m/>
    <m/>
    <m/>
    <m/>
    <e v="#DIV/0!"/>
    <m/>
    <e v="#DIV/0!"/>
    <e v="#N/A"/>
    <e v="#N/A"/>
    <m/>
    <x v="5"/>
    <e v="#N/A"/>
    <e v="#N/A"/>
    <e v="#N/A"/>
    <e v="#N/A"/>
    <n v="0"/>
    <n v="0"/>
    <e v="#N/A"/>
    <e v="#N/A"/>
    <m/>
    <x v="2"/>
  </r>
  <r>
    <m/>
    <e v="#N/A"/>
    <m/>
    <m/>
    <m/>
    <m/>
    <e v="#DIV/0!"/>
    <m/>
    <e v="#DIV/0!"/>
    <e v="#N/A"/>
    <e v="#N/A"/>
    <m/>
    <x v="5"/>
    <e v="#N/A"/>
    <e v="#N/A"/>
    <e v="#N/A"/>
    <e v="#N/A"/>
    <n v="0"/>
    <n v="0"/>
    <e v="#N/A"/>
    <e v="#N/A"/>
    <m/>
    <x v="2"/>
  </r>
  <r>
    <m/>
    <e v="#N/A"/>
    <m/>
    <m/>
    <m/>
    <m/>
    <e v="#DIV/0!"/>
    <m/>
    <e v="#DIV/0!"/>
    <e v="#N/A"/>
    <e v="#N/A"/>
    <m/>
    <x v="5"/>
    <e v="#N/A"/>
    <e v="#N/A"/>
    <e v="#N/A"/>
    <e v="#N/A"/>
    <n v="0"/>
    <n v="0"/>
    <e v="#N/A"/>
    <e v="#N/A"/>
    <m/>
    <x v="2"/>
  </r>
  <r>
    <m/>
    <e v="#N/A"/>
    <m/>
    <m/>
    <m/>
    <m/>
    <e v="#DIV/0!"/>
    <m/>
    <e v="#DIV/0!"/>
    <e v="#N/A"/>
    <e v="#N/A"/>
    <m/>
    <x v="5"/>
    <e v="#N/A"/>
    <e v="#N/A"/>
    <e v="#N/A"/>
    <e v="#N/A"/>
    <n v="0"/>
    <n v="0"/>
    <e v="#N/A"/>
    <e v="#N/A"/>
    <m/>
    <x v="2"/>
  </r>
  <r>
    <m/>
    <e v="#N/A"/>
    <m/>
    <m/>
    <m/>
    <m/>
    <e v="#DIV/0!"/>
    <m/>
    <e v="#DIV/0!"/>
    <e v="#N/A"/>
    <e v="#N/A"/>
    <m/>
    <x v="5"/>
    <e v="#N/A"/>
    <e v="#N/A"/>
    <e v="#N/A"/>
    <e v="#N/A"/>
    <n v="0"/>
    <n v="0"/>
    <e v="#N/A"/>
    <e v="#N/A"/>
    <m/>
    <x v="2"/>
  </r>
  <r>
    <m/>
    <e v="#N/A"/>
    <m/>
    <m/>
    <m/>
    <m/>
    <e v="#DIV/0!"/>
    <m/>
    <e v="#DIV/0!"/>
    <e v="#N/A"/>
    <e v="#N/A"/>
    <m/>
    <x v="5"/>
    <e v="#N/A"/>
    <e v="#N/A"/>
    <e v="#N/A"/>
    <e v="#N/A"/>
    <n v="0"/>
    <n v="0"/>
    <e v="#N/A"/>
    <e v="#N/A"/>
    <m/>
    <x v="2"/>
  </r>
  <r>
    <m/>
    <e v="#N/A"/>
    <m/>
    <m/>
    <m/>
    <m/>
    <e v="#DIV/0!"/>
    <m/>
    <e v="#DIV/0!"/>
    <e v="#N/A"/>
    <e v="#N/A"/>
    <m/>
    <x v="5"/>
    <e v="#N/A"/>
    <e v="#N/A"/>
    <e v="#N/A"/>
    <e v="#N/A"/>
    <n v="0"/>
    <n v="0"/>
    <e v="#N/A"/>
    <e v="#N/A"/>
    <m/>
    <x v="2"/>
  </r>
  <r>
    <m/>
    <e v="#N/A"/>
    <m/>
    <m/>
    <m/>
    <m/>
    <e v="#DIV/0!"/>
    <m/>
    <e v="#DIV/0!"/>
    <e v="#N/A"/>
    <e v="#N/A"/>
    <m/>
    <x v="5"/>
    <e v="#N/A"/>
    <e v="#N/A"/>
    <e v="#N/A"/>
    <e v="#N/A"/>
    <n v="0"/>
    <n v="0"/>
    <e v="#N/A"/>
    <e v="#N/A"/>
    <m/>
    <x v="2"/>
  </r>
  <r>
    <m/>
    <e v="#N/A"/>
    <m/>
    <m/>
    <m/>
    <m/>
    <e v="#DIV/0!"/>
    <m/>
    <e v="#DIV/0!"/>
    <e v="#N/A"/>
    <e v="#N/A"/>
    <m/>
    <x v="5"/>
    <e v="#N/A"/>
    <e v="#N/A"/>
    <e v="#N/A"/>
    <e v="#N/A"/>
    <n v="0"/>
    <n v="0"/>
    <e v="#N/A"/>
    <e v="#N/A"/>
    <m/>
    <x v="2"/>
  </r>
  <r>
    <m/>
    <e v="#N/A"/>
    <m/>
    <m/>
    <m/>
    <m/>
    <e v="#DIV/0!"/>
    <m/>
    <e v="#DIV/0!"/>
    <e v="#N/A"/>
    <e v="#N/A"/>
    <m/>
    <x v="5"/>
    <e v="#N/A"/>
    <e v="#N/A"/>
    <e v="#N/A"/>
    <e v="#N/A"/>
    <n v="0"/>
    <n v="0"/>
    <e v="#N/A"/>
    <e v="#N/A"/>
    <m/>
    <x v="2"/>
  </r>
  <r>
    <m/>
    <e v="#N/A"/>
    <m/>
    <m/>
    <m/>
    <m/>
    <e v="#DIV/0!"/>
    <m/>
    <e v="#DIV/0!"/>
    <e v="#N/A"/>
    <e v="#N/A"/>
    <m/>
    <x v="5"/>
    <e v="#N/A"/>
    <e v="#N/A"/>
    <e v="#N/A"/>
    <e v="#N/A"/>
    <n v="0"/>
    <n v="0"/>
    <e v="#N/A"/>
    <e v="#N/A"/>
    <m/>
    <x v="2"/>
  </r>
  <r>
    <m/>
    <e v="#N/A"/>
    <m/>
    <m/>
    <m/>
    <m/>
    <e v="#DIV/0!"/>
    <m/>
    <e v="#DIV/0!"/>
    <e v="#N/A"/>
    <e v="#N/A"/>
    <m/>
    <x v="5"/>
    <e v="#N/A"/>
    <e v="#N/A"/>
    <e v="#N/A"/>
    <e v="#N/A"/>
    <n v="0"/>
    <n v="0"/>
    <e v="#N/A"/>
    <e v="#N/A"/>
    <m/>
    <x v="2"/>
  </r>
  <r>
    <m/>
    <e v="#N/A"/>
    <m/>
    <m/>
    <m/>
    <m/>
    <e v="#DIV/0!"/>
    <m/>
    <e v="#DIV/0!"/>
    <e v="#N/A"/>
    <e v="#N/A"/>
    <m/>
    <x v="5"/>
    <e v="#N/A"/>
    <e v="#N/A"/>
    <e v="#N/A"/>
    <e v="#N/A"/>
    <n v="0"/>
    <n v="0"/>
    <e v="#N/A"/>
    <e v="#N/A"/>
    <m/>
    <x v="2"/>
  </r>
  <r>
    <m/>
    <e v="#N/A"/>
    <m/>
    <m/>
    <m/>
    <m/>
    <e v="#DIV/0!"/>
    <m/>
    <e v="#DIV/0!"/>
    <e v="#N/A"/>
    <e v="#N/A"/>
    <m/>
    <x v="5"/>
    <e v="#N/A"/>
    <e v="#N/A"/>
    <e v="#N/A"/>
    <e v="#N/A"/>
    <n v="0"/>
    <n v="0"/>
    <e v="#N/A"/>
    <e v="#N/A"/>
    <m/>
    <x v="2"/>
  </r>
  <r>
    <m/>
    <e v="#N/A"/>
    <m/>
    <m/>
    <m/>
    <m/>
    <e v="#DIV/0!"/>
    <m/>
    <e v="#DIV/0!"/>
    <e v="#N/A"/>
    <e v="#N/A"/>
    <m/>
    <x v="5"/>
    <e v="#N/A"/>
    <e v="#N/A"/>
    <e v="#N/A"/>
    <e v="#N/A"/>
    <n v="0"/>
    <n v="0"/>
    <e v="#N/A"/>
    <e v="#N/A"/>
    <m/>
    <x v="2"/>
  </r>
  <r>
    <m/>
    <e v="#N/A"/>
    <m/>
    <m/>
    <m/>
    <m/>
    <e v="#DIV/0!"/>
    <m/>
    <e v="#DIV/0!"/>
    <e v="#N/A"/>
    <e v="#N/A"/>
    <m/>
    <x v="5"/>
    <e v="#N/A"/>
    <e v="#N/A"/>
    <e v="#N/A"/>
    <e v="#N/A"/>
    <n v="0"/>
    <n v="0"/>
    <e v="#N/A"/>
    <e v="#N/A"/>
    <m/>
    <x v="2"/>
  </r>
  <r>
    <m/>
    <e v="#N/A"/>
    <m/>
    <m/>
    <m/>
    <m/>
    <e v="#DIV/0!"/>
    <m/>
    <e v="#DIV/0!"/>
    <e v="#N/A"/>
    <e v="#N/A"/>
    <m/>
    <x v="5"/>
    <e v="#N/A"/>
    <e v="#N/A"/>
    <e v="#N/A"/>
    <e v="#N/A"/>
    <n v="0"/>
    <n v="0"/>
    <e v="#N/A"/>
    <e v="#N/A"/>
    <m/>
    <x v="2"/>
  </r>
  <r>
    <m/>
    <e v="#N/A"/>
    <m/>
    <m/>
    <m/>
    <m/>
    <e v="#DIV/0!"/>
    <m/>
    <e v="#DIV/0!"/>
    <e v="#N/A"/>
    <e v="#N/A"/>
    <m/>
    <x v="5"/>
    <e v="#N/A"/>
    <e v="#N/A"/>
    <e v="#N/A"/>
    <e v="#N/A"/>
    <n v="0"/>
    <n v="0"/>
    <e v="#N/A"/>
    <e v="#N/A"/>
    <m/>
    <x v="2"/>
  </r>
  <r>
    <m/>
    <e v="#N/A"/>
    <m/>
    <m/>
    <m/>
    <m/>
    <e v="#DIV/0!"/>
    <m/>
    <e v="#DIV/0!"/>
    <e v="#N/A"/>
    <e v="#N/A"/>
    <m/>
    <x v="5"/>
    <e v="#N/A"/>
    <e v="#N/A"/>
    <e v="#N/A"/>
    <e v="#N/A"/>
    <n v="0"/>
    <n v="0"/>
    <e v="#N/A"/>
    <e v="#N/A"/>
    <m/>
    <x v="2"/>
  </r>
  <r>
    <m/>
    <e v="#N/A"/>
    <m/>
    <m/>
    <m/>
    <m/>
    <e v="#DIV/0!"/>
    <m/>
    <e v="#DIV/0!"/>
    <e v="#N/A"/>
    <e v="#N/A"/>
    <m/>
    <x v="5"/>
    <e v="#N/A"/>
    <e v="#N/A"/>
    <e v="#N/A"/>
    <e v="#N/A"/>
    <n v="0"/>
    <n v="0"/>
    <e v="#N/A"/>
    <e v="#N/A"/>
    <m/>
    <x v="2"/>
  </r>
  <r>
    <m/>
    <e v="#N/A"/>
    <m/>
    <m/>
    <m/>
    <m/>
    <e v="#DIV/0!"/>
    <m/>
    <e v="#DIV/0!"/>
    <e v="#N/A"/>
    <e v="#N/A"/>
    <m/>
    <x v="5"/>
    <e v="#N/A"/>
    <e v="#N/A"/>
    <e v="#N/A"/>
    <e v="#N/A"/>
    <n v="0"/>
    <n v="0"/>
    <e v="#N/A"/>
    <e v="#N/A"/>
    <m/>
    <x v="2"/>
  </r>
  <r>
    <m/>
    <e v="#N/A"/>
    <m/>
    <m/>
    <m/>
    <m/>
    <e v="#DIV/0!"/>
    <m/>
    <e v="#DIV/0!"/>
    <e v="#N/A"/>
    <e v="#N/A"/>
    <m/>
    <x v="5"/>
    <e v="#N/A"/>
    <e v="#N/A"/>
    <e v="#N/A"/>
    <e v="#N/A"/>
    <n v="0"/>
    <n v="0"/>
    <e v="#N/A"/>
    <e v="#N/A"/>
    <m/>
    <x v="2"/>
  </r>
  <r>
    <m/>
    <e v="#N/A"/>
    <m/>
    <m/>
    <m/>
    <m/>
    <e v="#DIV/0!"/>
    <m/>
    <e v="#DIV/0!"/>
    <e v="#N/A"/>
    <e v="#N/A"/>
    <m/>
    <x v="5"/>
    <e v="#N/A"/>
    <e v="#N/A"/>
    <e v="#N/A"/>
    <e v="#N/A"/>
    <n v="0"/>
    <n v="0"/>
    <e v="#N/A"/>
    <e v="#N/A"/>
    <m/>
    <x v="2"/>
  </r>
  <r>
    <m/>
    <e v="#N/A"/>
    <m/>
    <m/>
    <m/>
    <m/>
    <e v="#DIV/0!"/>
    <m/>
    <e v="#DIV/0!"/>
    <e v="#N/A"/>
    <e v="#N/A"/>
    <m/>
    <x v="5"/>
    <e v="#N/A"/>
    <e v="#N/A"/>
    <e v="#N/A"/>
    <e v="#N/A"/>
    <n v="0"/>
    <n v="0"/>
    <e v="#N/A"/>
    <e v="#N/A"/>
    <m/>
    <x v="2"/>
  </r>
  <r>
    <m/>
    <e v="#N/A"/>
    <m/>
    <m/>
    <m/>
    <m/>
    <e v="#DIV/0!"/>
    <m/>
    <e v="#DIV/0!"/>
    <e v="#N/A"/>
    <e v="#N/A"/>
    <m/>
    <x v="5"/>
    <e v="#N/A"/>
    <e v="#N/A"/>
    <e v="#N/A"/>
    <e v="#N/A"/>
    <n v="0"/>
    <n v="0"/>
    <e v="#N/A"/>
    <e v="#N/A"/>
    <m/>
    <x v="2"/>
  </r>
  <r>
    <m/>
    <e v="#N/A"/>
    <m/>
    <m/>
    <m/>
    <m/>
    <e v="#DIV/0!"/>
    <m/>
    <e v="#DIV/0!"/>
    <e v="#N/A"/>
    <e v="#N/A"/>
    <m/>
    <x v="5"/>
    <e v="#N/A"/>
    <e v="#N/A"/>
    <e v="#N/A"/>
    <e v="#N/A"/>
    <n v="0"/>
    <n v="0"/>
    <e v="#N/A"/>
    <e v="#N/A"/>
    <m/>
    <x v="2"/>
  </r>
  <r>
    <m/>
    <e v="#N/A"/>
    <m/>
    <m/>
    <m/>
    <m/>
    <e v="#DIV/0!"/>
    <m/>
    <e v="#DIV/0!"/>
    <e v="#N/A"/>
    <e v="#N/A"/>
    <m/>
    <x v="5"/>
    <e v="#N/A"/>
    <e v="#N/A"/>
    <e v="#N/A"/>
    <e v="#N/A"/>
    <n v="0"/>
    <n v="0"/>
    <e v="#N/A"/>
    <e v="#N/A"/>
    <m/>
    <x v="2"/>
  </r>
  <r>
    <m/>
    <e v="#N/A"/>
    <m/>
    <m/>
    <m/>
    <m/>
    <e v="#DIV/0!"/>
    <m/>
    <e v="#DIV/0!"/>
    <e v="#N/A"/>
    <e v="#N/A"/>
    <m/>
    <x v="5"/>
    <e v="#N/A"/>
    <e v="#N/A"/>
    <e v="#N/A"/>
    <e v="#N/A"/>
    <n v="0"/>
    <n v="0"/>
    <e v="#N/A"/>
    <e v="#N/A"/>
    <m/>
    <x v="2"/>
  </r>
  <r>
    <m/>
    <e v="#N/A"/>
    <m/>
    <m/>
    <m/>
    <m/>
    <e v="#DIV/0!"/>
    <m/>
    <e v="#DIV/0!"/>
    <e v="#N/A"/>
    <e v="#N/A"/>
    <m/>
    <x v="5"/>
    <e v="#N/A"/>
    <e v="#N/A"/>
    <e v="#N/A"/>
    <e v="#N/A"/>
    <n v="0"/>
    <n v="0"/>
    <e v="#N/A"/>
    <e v="#N/A"/>
    <m/>
    <x v="2"/>
  </r>
  <r>
    <m/>
    <e v="#N/A"/>
    <m/>
    <m/>
    <m/>
    <m/>
    <e v="#DIV/0!"/>
    <m/>
    <e v="#DIV/0!"/>
    <e v="#N/A"/>
    <e v="#N/A"/>
    <m/>
    <x v="5"/>
    <e v="#N/A"/>
    <e v="#N/A"/>
    <e v="#N/A"/>
    <e v="#N/A"/>
    <n v="0"/>
    <n v="0"/>
    <e v="#N/A"/>
    <e v="#N/A"/>
    <m/>
    <x v="2"/>
  </r>
  <r>
    <m/>
    <e v="#N/A"/>
    <m/>
    <m/>
    <m/>
    <m/>
    <e v="#DIV/0!"/>
    <m/>
    <e v="#DIV/0!"/>
    <e v="#N/A"/>
    <e v="#N/A"/>
    <m/>
    <x v="5"/>
    <e v="#N/A"/>
    <e v="#N/A"/>
    <e v="#N/A"/>
    <e v="#N/A"/>
    <n v="0"/>
    <n v="0"/>
    <e v="#N/A"/>
    <e v="#N/A"/>
    <m/>
    <x v="2"/>
  </r>
  <r>
    <m/>
    <e v="#N/A"/>
    <m/>
    <m/>
    <m/>
    <m/>
    <e v="#DIV/0!"/>
    <m/>
    <e v="#DIV/0!"/>
    <e v="#N/A"/>
    <e v="#N/A"/>
    <m/>
    <x v="5"/>
    <e v="#N/A"/>
    <e v="#N/A"/>
    <e v="#N/A"/>
    <e v="#N/A"/>
    <n v="0"/>
    <n v="0"/>
    <e v="#N/A"/>
    <e v="#N/A"/>
    <m/>
    <x v="2"/>
  </r>
  <r>
    <m/>
    <e v="#N/A"/>
    <m/>
    <m/>
    <m/>
    <m/>
    <e v="#DIV/0!"/>
    <m/>
    <e v="#DIV/0!"/>
    <e v="#N/A"/>
    <e v="#N/A"/>
    <m/>
    <x v="5"/>
    <e v="#N/A"/>
    <e v="#N/A"/>
    <e v="#N/A"/>
    <e v="#N/A"/>
    <n v="0"/>
    <n v="0"/>
    <e v="#N/A"/>
    <e v="#N/A"/>
    <m/>
    <x v="2"/>
  </r>
  <r>
    <m/>
    <e v="#N/A"/>
    <m/>
    <m/>
    <m/>
    <m/>
    <e v="#DIV/0!"/>
    <m/>
    <e v="#DIV/0!"/>
    <e v="#N/A"/>
    <e v="#N/A"/>
    <m/>
    <x v="5"/>
    <e v="#N/A"/>
    <e v="#N/A"/>
    <e v="#N/A"/>
    <e v="#N/A"/>
    <n v="0"/>
    <n v="0"/>
    <e v="#N/A"/>
    <e v="#N/A"/>
    <m/>
    <x v="2"/>
  </r>
  <r>
    <m/>
    <e v="#N/A"/>
    <m/>
    <m/>
    <m/>
    <m/>
    <e v="#DIV/0!"/>
    <m/>
    <e v="#DIV/0!"/>
    <e v="#N/A"/>
    <e v="#N/A"/>
    <m/>
    <x v="5"/>
    <e v="#N/A"/>
    <e v="#N/A"/>
    <e v="#N/A"/>
    <e v="#N/A"/>
    <n v="0"/>
    <n v="0"/>
    <e v="#N/A"/>
    <e v="#N/A"/>
    <m/>
    <x v="2"/>
  </r>
  <r>
    <m/>
    <e v="#N/A"/>
    <m/>
    <m/>
    <m/>
    <m/>
    <e v="#DIV/0!"/>
    <m/>
    <e v="#DIV/0!"/>
    <e v="#N/A"/>
    <e v="#N/A"/>
    <m/>
    <x v="5"/>
    <e v="#N/A"/>
    <e v="#N/A"/>
    <e v="#N/A"/>
    <e v="#N/A"/>
    <n v="0"/>
    <n v="0"/>
    <e v="#N/A"/>
    <e v="#N/A"/>
    <m/>
    <x v="2"/>
  </r>
  <r>
    <m/>
    <e v="#N/A"/>
    <m/>
    <m/>
    <m/>
    <m/>
    <e v="#DIV/0!"/>
    <m/>
    <e v="#DIV/0!"/>
    <e v="#N/A"/>
    <e v="#N/A"/>
    <m/>
    <x v="5"/>
    <e v="#N/A"/>
    <e v="#N/A"/>
    <e v="#N/A"/>
    <e v="#N/A"/>
    <n v="0"/>
    <n v="0"/>
    <e v="#N/A"/>
    <e v="#N/A"/>
    <m/>
    <x v="2"/>
  </r>
  <r>
    <m/>
    <e v="#N/A"/>
    <m/>
    <m/>
    <m/>
    <m/>
    <e v="#DIV/0!"/>
    <m/>
    <e v="#DIV/0!"/>
    <e v="#N/A"/>
    <e v="#N/A"/>
    <m/>
    <x v="5"/>
    <e v="#N/A"/>
    <e v="#N/A"/>
    <e v="#N/A"/>
    <e v="#N/A"/>
    <n v="0"/>
    <n v="0"/>
    <e v="#N/A"/>
    <e v="#N/A"/>
    <m/>
    <x v="2"/>
  </r>
  <r>
    <m/>
    <e v="#N/A"/>
    <m/>
    <m/>
    <m/>
    <m/>
    <e v="#DIV/0!"/>
    <m/>
    <e v="#DIV/0!"/>
    <e v="#N/A"/>
    <e v="#N/A"/>
    <m/>
    <x v="5"/>
    <e v="#N/A"/>
    <e v="#N/A"/>
    <e v="#N/A"/>
    <e v="#N/A"/>
    <n v="0"/>
    <n v="0"/>
    <e v="#N/A"/>
    <e v="#N/A"/>
    <m/>
    <x v="2"/>
  </r>
  <r>
    <m/>
    <e v="#N/A"/>
    <m/>
    <m/>
    <m/>
    <m/>
    <e v="#DIV/0!"/>
    <m/>
    <e v="#DIV/0!"/>
    <e v="#N/A"/>
    <e v="#N/A"/>
    <m/>
    <x v="5"/>
    <e v="#N/A"/>
    <e v="#N/A"/>
    <e v="#N/A"/>
    <e v="#N/A"/>
    <n v="0"/>
    <n v="0"/>
    <e v="#N/A"/>
    <e v="#N/A"/>
    <m/>
    <x v="2"/>
  </r>
  <r>
    <m/>
    <e v="#N/A"/>
    <m/>
    <m/>
    <m/>
    <m/>
    <e v="#DIV/0!"/>
    <m/>
    <e v="#DIV/0!"/>
    <e v="#N/A"/>
    <e v="#N/A"/>
    <m/>
    <x v="5"/>
    <e v="#N/A"/>
    <e v="#N/A"/>
    <e v="#N/A"/>
    <e v="#N/A"/>
    <n v="0"/>
    <n v="0"/>
    <e v="#N/A"/>
    <e v="#N/A"/>
    <m/>
    <x v="2"/>
  </r>
  <r>
    <m/>
    <e v="#N/A"/>
    <m/>
    <m/>
    <m/>
    <m/>
    <e v="#DIV/0!"/>
    <m/>
    <e v="#DIV/0!"/>
    <e v="#N/A"/>
    <e v="#N/A"/>
    <m/>
    <x v="5"/>
    <e v="#N/A"/>
    <e v="#N/A"/>
    <e v="#N/A"/>
    <e v="#N/A"/>
    <n v="0"/>
    <n v="0"/>
    <e v="#N/A"/>
    <e v="#N/A"/>
    <m/>
    <x v="2"/>
  </r>
  <r>
    <m/>
    <e v="#N/A"/>
    <m/>
    <m/>
    <m/>
    <m/>
    <e v="#DIV/0!"/>
    <m/>
    <e v="#DIV/0!"/>
    <e v="#N/A"/>
    <e v="#N/A"/>
    <m/>
    <x v="5"/>
    <e v="#N/A"/>
    <e v="#N/A"/>
    <e v="#N/A"/>
    <e v="#N/A"/>
    <n v="0"/>
    <n v="0"/>
    <e v="#N/A"/>
    <e v="#N/A"/>
    <m/>
    <x v="2"/>
  </r>
  <r>
    <m/>
    <e v="#N/A"/>
    <m/>
    <m/>
    <m/>
    <m/>
    <e v="#DIV/0!"/>
    <m/>
    <e v="#DIV/0!"/>
    <e v="#N/A"/>
    <e v="#N/A"/>
    <m/>
    <x v="5"/>
    <e v="#N/A"/>
    <e v="#N/A"/>
    <e v="#N/A"/>
    <e v="#N/A"/>
    <n v="0"/>
    <n v="0"/>
    <e v="#N/A"/>
    <e v="#N/A"/>
    <m/>
    <x v="2"/>
  </r>
  <r>
    <m/>
    <e v="#N/A"/>
    <m/>
    <m/>
    <m/>
    <m/>
    <e v="#DIV/0!"/>
    <m/>
    <e v="#DIV/0!"/>
    <e v="#N/A"/>
    <e v="#N/A"/>
    <m/>
    <x v="5"/>
    <e v="#N/A"/>
    <e v="#N/A"/>
    <e v="#N/A"/>
    <e v="#N/A"/>
    <n v="0"/>
    <n v="0"/>
    <e v="#N/A"/>
    <e v="#N/A"/>
    <m/>
    <x v="2"/>
  </r>
  <r>
    <m/>
    <e v="#N/A"/>
    <m/>
    <m/>
    <m/>
    <m/>
    <e v="#DIV/0!"/>
    <m/>
    <e v="#DIV/0!"/>
    <e v="#N/A"/>
    <e v="#N/A"/>
    <m/>
    <x v="5"/>
    <e v="#N/A"/>
    <e v="#N/A"/>
    <e v="#N/A"/>
    <e v="#N/A"/>
    <n v="0"/>
    <n v="0"/>
    <e v="#N/A"/>
    <e v="#N/A"/>
    <m/>
    <x v="2"/>
  </r>
  <r>
    <m/>
    <m/>
    <m/>
    <m/>
    <m/>
    <m/>
    <m/>
    <m/>
    <m/>
    <m/>
    <m/>
    <m/>
    <x v="4"/>
    <m/>
    <m/>
    <m/>
    <m/>
    <m/>
    <m/>
    <m/>
    <m/>
    <m/>
    <x v="2"/>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56">
  <r>
    <x v="0"/>
    <s v="F"/>
    <n v="1"/>
    <n v="42.62"/>
    <d v="1899-12-30T03:07:38"/>
    <d v="1899-12-30T03:07:41"/>
    <d v="1899-12-30T03:07:40"/>
    <n v="86"/>
    <d v="1899-12-30T00:04:24"/>
    <n v="5"/>
    <n v="5"/>
    <n v="1"/>
    <x v="0"/>
    <n v="0.5"/>
    <n v="0.25"/>
    <n v="0.25"/>
    <n v="0"/>
    <n v="1"/>
    <n v="0.45000000000000007"/>
    <n v="0"/>
    <n v="5.45"/>
    <m/>
    <s v="UVT Liberty Marathon"/>
    <n v="2"/>
    <n v="1"/>
    <s v="Bronze"/>
  </r>
  <r>
    <x v="1"/>
    <s v="F"/>
    <n v="1"/>
    <n v="23.42"/>
    <d v="1899-12-30T02:15:43"/>
    <d v="1899-12-30T02:17:00"/>
    <d v="1899-12-30T02:16:21"/>
    <n v="86"/>
    <d v="1899-12-30T00:05:49"/>
    <n v="5"/>
    <n v="3.5"/>
    <n v="5"/>
    <x v="1"/>
    <n v="0.25"/>
    <n v="0.25"/>
    <n v="0.5"/>
    <n v="0"/>
    <n v="0.1"/>
    <n v="0"/>
    <n v="0"/>
    <n v="4.7249999999999996"/>
    <m/>
    <s v="Run For Life"/>
    <n v="3"/>
    <n v="1"/>
    <s v="Bronze"/>
  </r>
  <r>
    <x v="2"/>
    <s v="M"/>
    <n v="1"/>
    <n v="23.26"/>
    <d v="1899-12-30T02:07:43"/>
    <d v="1899-12-30T02:07:33"/>
    <d v="1899-12-30T02:07:38"/>
    <n v="85"/>
    <d v="1899-12-30T00:05:29"/>
    <n v="5"/>
    <n v="3.5"/>
    <n v="4.5"/>
    <x v="1"/>
    <n v="0.25"/>
    <n v="0.25"/>
    <n v="0.5"/>
    <n v="0"/>
    <n v="0.1"/>
    <n v="0"/>
    <n v="0"/>
    <n v="4.4749999999999996"/>
    <m/>
    <s v="Run For Life"/>
    <n v="3"/>
    <n v="1"/>
    <s v="Bronze"/>
  </r>
  <r>
    <x v="3"/>
    <s v="M"/>
    <n v="1"/>
    <n v="4.84"/>
    <d v="1899-12-30T00:30:16"/>
    <d v="1899-12-30T00:31:17"/>
    <d v="1899-12-30T00:30:47"/>
    <n v="8"/>
    <d v="1899-12-30T00:06:22"/>
    <n v="1.1523809523809523"/>
    <n v="2"/>
    <n v="3.5"/>
    <x v="1"/>
    <n v="0.25"/>
    <n v="0.25"/>
    <n v="0.5"/>
    <n v="0"/>
    <n v="0"/>
    <n v="0"/>
    <n v="0"/>
    <n v="2.538095238095238"/>
    <m/>
    <m/>
    <n v="4"/>
    <n v="1"/>
    <s v="Bronze"/>
  </r>
  <r>
    <x v="4"/>
    <s v="M"/>
    <n v="1"/>
    <n v="21.32"/>
    <d v="1899-12-30T01:56:20"/>
    <d v="1899-12-30T01:56:38"/>
    <d v="1899-12-30T01:56:29"/>
    <n v="2"/>
    <d v="1899-12-30T00:05:28"/>
    <n v="5"/>
    <n v="3.5"/>
    <n v="1.5"/>
    <x v="0"/>
    <n v="0.5"/>
    <n v="0.25"/>
    <n v="0.25"/>
    <n v="0"/>
    <n v="0"/>
    <n v="0"/>
    <n v="0"/>
    <n v="3.75"/>
    <m/>
    <s v="Semimaraton Buzau"/>
    <n v="3"/>
    <n v="1"/>
    <s v="Bronze"/>
  </r>
  <r>
    <x v="5"/>
    <s v="F"/>
    <n v="1"/>
    <n v="12.55"/>
    <d v="1899-12-30T01:17:39"/>
    <d v="1899-12-30T01:19:01"/>
    <d v="1899-12-30T01:18:20"/>
    <n v="68"/>
    <d v="1899-12-30T00:06:15"/>
    <n v="3.1375000000000002"/>
    <n v="3.25"/>
    <n v="1.25"/>
    <x v="2"/>
    <n v="0.25"/>
    <n v="0.5"/>
    <n v="0.25"/>
    <n v="0"/>
    <n v="0"/>
    <n v="0"/>
    <n v="0"/>
    <n v="2.7218749999999998"/>
    <m/>
    <s v="Run For Life"/>
    <n v="2"/>
    <n v="1"/>
    <s v="Bronze"/>
  </r>
  <r>
    <x v="6"/>
    <s v="M"/>
    <n v="1"/>
    <n v="8.02"/>
    <d v="1899-12-30T00:43:14"/>
    <d v="1899-12-30T00:43:14"/>
    <d v="1899-12-30T00:43:14"/>
    <n v="21"/>
    <d v="1899-12-30T00:05:23"/>
    <n v="1.9095238095238094"/>
    <n v="3.5"/>
    <n v="1.5"/>
    <x v="1"/>
    <n v="0.25"/>
    <n v="0.25"/>
    <n v="0.5"/>
    <n v="0"/>
    <n v="0"/>
    <n v="0"/>
    <n v="0"/>
    <n v="2.1023809523809525"/>
    <m/>
    <m/>
    <n v="4"/>
    <n v="1"/>
    <s v="Bronze"/>
  </r>
  <r>
    <x v="7"/>
    <s v="F"/>
    <n v="1"/>
    <n v="12.46"/>
    <d v="1899-12-30T01:02:06"/>
    <d v="1899-12-30T01:02:19"/>
    <d v="1899-12-30T01:02:13"/>
    <n v="32"/>
    <d v="1899-12-30T00:05:00"/>
    <n v="3.1150000000000002"/>
    <n v="4.5"/>
    <n v="1.5"/>
    <x v="0"/>
    <n v="0.5"/>
    <n v="0.25"/>
    <n v="0.25"/>
    <n v="0"/>
    <n v="0"/>
    <n v="0"/>
    <n v="0"/>
    <n v="3.0575000000000001"/>
    <m/>
    <s v="Run For Life"/>
    <n v="1"/>
    <n v="1"/>
    <s v="Bronze"/>
  </r>
  <r>
    <x v="8"/>
    <s v="M"/>
    <n v="1"/>
    <n v="21.1"/>
    <d v="1899-12-30T01:41:26"/>
    <d v="1899-12-30T01:41:26"/>
    <d v="1899-12-30T01:41:26"/>
    <m/>
    <d v="1899-12-30T00:04:48"/>
    <n v="5"/>
    <n v="4"/>
    <n v="1.5"/>
    <x v="2"/>
    <n v="0.25"/>
    <n v="0.5"/>
    <n v="0.25"/>
    <n v="0"/>
    <n v="0"/>
    <n v="0"/>
    <n v="0"/>
    <n v="3.625"/>
    <m/>
    <s v="Semimaraton Buzau"/>
    <n v="4"/>
    <n v="1"/>
    <s v="Bronze"/>
  </r>
  <r>
    <x v="9"/>
    <s v="M"/>
    <n v="1"/>
    <n v="7.2"/>
    <d v="1899-12-30T00:37:27"/>
    <d v="1899-12-30T00:37:27"/>
    <d v="1899-12-30T00:37:27"/>
    <n v="21"/>
    <d v="1899-12-30T00:05:12"/>
    <n v="1.7142857142857142"/>
    <n v="3.75"/>
    <n v="1"/>
    <x v="2"/>
    <n v="0.25"/>
    <n v="0.5"/>
    <n v="0.25"/>
    <n v="0"/>
    <n v="0"/>
    <n v="0"/>
    <n v="0"/>
    <n v="2.5535714285714284"/>
    <m/>
    <m/>
    <n v="4"/>
    <n v="1"/>
    <s v="Bronze"/>
  </r>
  <r>
    <x v="10"/>
    <s v="M"/>
    <n v="1"/>
    <n v="21.11"/>
    <d v="1899-12-30T01:27:27"/>
    <d v="1899-12-30T01:27:32"/>
    <d v="1899-12-30T01:27:29"/>
    <n v="18"/>
    <d v="1899-12-30T00:04:09"/>
    <n v="5"/>
    <n v="4.75"/>
    <n v="1"/>
    <x v="2"/>
    <n v="0.25"/>
    <n v="0.5"/>
    <n v="0.25"/>
    <n v="0"/>
    <n v="0"/>
    <n v="0"/>
    <n v="0"/>
    <n v="3.875"/>
    <m/>
    <s v="Semimaraton Buzau"/>
    <n v="1"/>
    <n v="1"/>
    <s v="Bronze"/>
  </r>
  <r>
    <x v="11"/>
    <s v="M"/>
    <n v="1"/>
    <n v="23.59"/>
    <d v="1899-12-30T02:31:47"/>
    <d v="1899-12-30T02:32:40"/>
    <d v="1899-12-30T02:32:13"/>
    <n v="89"/>
    <d v="1899-12-30T00:06:27"/>
    <n v="5"/>
    <n v="2"/>
    <n v="3"/>
    <x v="1"/>
    <n v="0.25"/>
    <n v="0.25"/>
    <n v="0.5"/>
    <n v="0"/>
    <n v="0.1"/>
    <n v="0"/>
    <n v="0.7"/>
    <n v="4.05"/>
    <m/>
    <s v="Run For Life"/>
    <n v="4"/>
    <n v="1"/>
    <s v="Bronze"/>
  </r>
  <r>
    <x v="12"/>
    <s v="F"/>
    <n v="1"/>
    <n v="13.13"/>
    <d v="1899-12-30T01:27:52"/>
    <d v="1899-12-30T02:03:00"/>
    <d v="1899-12-30T01:45:26"/>
    <n v="411"/>
    <d v="1899-12-30T00:08:02"/>
    <n v="3.2825000000000002"/>
    <n v="0.5"/>
    <n v="1"/>
    <x v="2"/>
    <n v="0.25"/>
    <n v="0.5"/>
    <n v="0.25"/>
    <n v="0"/>
    <n v="0"/>
    <n v="0"/>
    <n v="0"/>
    <n v="1.3206250000000002"/>
    <m/>
    <m/>
    <n v="3"/>
    <n v="1"/>
    <s v="Bronze"/>
  </r>
  <r>
    <x v="13"/>
    <s v="M"/>
    <n v="1"/>
    <n v="21.37"/>
    <d v="1899-12-30T02:31:46"/>
    <d v="1899-12-30T02:33:04"/>
    <d v="1899-12-30T02:32:25"/>
    <n v="16"/>
    <d v="1899-12-30T00:07:08"/>
    <n v="5"/>
    <n v="0.5"/>
    <n v="4"/>
    <x v="0"/>
    <n v="0.5"/>
    <n v="0.25"/>
    <n v="0.25"/>
    <n v="0"/>
    <n v="0"/>
    <n v="0"/>
    <n v="0"/>
    <n v="3.625"/>
    <m/>
    <s v="Semimaraton Buzau"/>
    <n v="4"/>
    <n v="1"/>
    <s v="Bronze"/>
  </r>
  <r>
    <x v="14"/>
    <s v="M"/>
    <n v="1"/>
    <n v="21.13"/>
    <d v="1899-12-30T01:46:24"/>
    <d v="1899-12-30T01:46:24"/>
    <d v="1899-12-30T01:46:24"/>
    <n v="41"/>
    <d v="1899-12-30T00:05:02"/>
    <n v="5"/>
    <n v="3.75"/>
    <n v="1"/>
    <x v="0"/>
    <n v="0.5"/>
    <n v="0.25"/>
    <n v="0.25"/>
    <n v="0"/>
    <n v="0"/>
    <n v="0"/>
    <n v="0"/>
    <n v="3.6875"/>
    <m/>
    <m/>
    <n v="3"/>
    <n v="1"/>
    <s v="Bronze"/>
  </r>
  <r>
    <x v="15"/>
    <s v="M"/>
    <n v="1"/>
    <n v="10.65"/>
    <d v="1899-12-30T00:43:11"/>
    <d v="1899-12-30T00:43:11"/>
    <d v="1899-12-30T00:43:11"/>
    <n v="14"/>
    <d v="1899-12-30T00:04:03"/>
    <n v="2.5357142857142856"/>
    <n v="4.75"/>
    <n v="4"/>
    <x v="2"/>
    <n v="0.25"/>
    <n v="0.5"/>
    <n v="0.25"/>
    <n v="0"/>
    <n v="0"/>
    <n v="0"/>
    <n v="0"/>
    <n v="4.0089285714285712"/>
    <m/>
    <s v="UVT Liberty Marathon"/>
    <n v="4"/>
    <n v="1"/>
    <s v="Bronze"/>
  </r>
  <r>
    <x v="16"/>
    <s v="M"/>
    <n v="1"/>
    <n v="20.47"/>
    <d v="1899-12-30T01:41:18"/>
    <d v="1899-12-30T01:41:18"/>
    <d v="1899-12-30T01:41:18"/>
    <n v="653"/>
    <d v="1899-12-30T00:04:57"/>
    <n v="4.8738095238095234"/>
    <n v="4"/>
    <n v="5"/>
    <x v="2"/>
    <n v="0.25"/>
    <n v="0.5"/>
    <n v="0.25"/>
    <n v="0.43533333333333335"/>
    <n v="0"/>
    <n v="0"/>
    <n v="0"/>
    <n v="4.9037857142857142"/>
    <m/>
    <s v="Ascotid Trail Race"/>
    <n v="4"/>
    <n v="1"/>
    <s v="Gold"/>
  </r>
  <r>
    <x v="17"/>
    <s v="M"/>
    <n v="1"/>
    <n v="21.1"/>
    <d v="1899-12-30T01:28:18"/>
    <d v="1899-12-30T01:28:18"/>
    <d v="1899-12-30T01:28:18"/>
    <n v="5"/>
    <d v="1899-12-30T00:04:11"/>
    <n v="5"/>
    <n v="4.75"/>
    <n v="4"/>
    <x v="2"/>
    <n v="0.25"/>
    <n v="0.5"/>
    <n v="0.25"/>
    <n v="0"/>
    <n v="0"/>
    <n v="0"/>
    <n v="0"/>
    <n v="4.625"/>
    <m/>
    <s v="Semimaraton Buzau"/>
    <n v="4"/>
    <n v="1"/>
    <s v="Gold"/>
  </r>
  <r>
    <x v="18"/>
    <s v="M"/>
    <n v="1"/>
    <n v="21.3"/>
    <d v="1899-12-30T01:45:06"/>
    <d v="1899-12-30T01:45:13"/>
    <d v="1899-12-30T01:45:09"/>
    <n v="13"/>
    <d v="1899-12-30T00:04:56"/>
    <n v="5"/>
    <n v="4"/>
    <n v="4.5"/>
    <x v="1"/>
    <n v="0.25"/>
    <n v="0.25"/>
    <n v="0.5"/>
    <n v="0"/>
    <n v="0"/>
    <n v="0"/>
    <n v="0.4"/>
    <n v="4.9000000000000004"/>
    <m/>
    <s v="Semimaraton Buzau"/>
    <n v="4"/>
    <n v="1"/>
    <s v="Gold"/>
  </r>
  <r>
    <x v="19"/>
    <s v="M"/>
    <n v="1"/>
    <n v="21.24"/>
    <d v="1899-12-30T01:49:56"/>
    <d v="1899-12-30T01:50:01"/>
    <d v="1899-12-30T01:49:59"/>
    <n v="25"/>
    <d v="1899-12-30T00:05:11"/>
    <n v="5"/>
    <n v="3.75"/>
    <n v="4.5"/>
    <x v="0"/>
    <n v="0.5"/>
    <n v="0.25"/>
    <n v="0.25"/>
    <n v="0"/>
    <n v="0"/>
    <n v="0"/>
    <n v="0"/>
    <n v="4.5625"/>
    <m/>
    <s v="Semimaraton Buzau"/>
    <n v="4"/>
    <n v="1"/>
    <s v="Gold"/>
  </r>
  <r>
    <x v="20"/>
    <s v="M"/>
    <n v="1"/>
    <n v="21.26"/>
    <d v="1899-12-30T01:31:34"/>
    <d v="1899-12-30T01:31:34"/>
    <d v="1899-12-30T01:31:34"/>
    <n v="44"/>
    <d v="1899-12-30T00:04:18"/>
    <n v="5"/>
    <n v="4.5"/>
    <n v="3.25"/>
    <x v="2"/>
    <n v="0.25"/>
    <n v="0.5"/>
    <n v="0.25"/>
    <n v="0"/>
    <n v="0"/>
    <n v="0"/>
    <n v="0"/>
    <n v="4.3125"/>
    <m/>
    <s v="UVT Liberty Marathon"/>
    <n v="4"/>
    <n v="1"/>
    <s v="Gold"/>
  </r>
  <r>
    <x v="21"/>
    <s v="M"/>
    <n v="1"/>
    <n v="23.72"/>
    <d v="1899-12-30T01:58:00"/>
    <d v="1899-12-30T01:58:06"/>
    <d v="1899-12-30T01:58:03"/>
    <n v="92"/>
    <d v="1899-12-30T00:04:59"/>
    <n v="5"/>
    <n v="4"/>
    <n v="4.5"/>
    <x v="2"/>
    <n v="0.25"/>
    <n v="0.5"/>
    <n v="0.25"/>
    <n v="0"/>
    <n v="0.1"/>
    <n v="0"/>
    <n v="0"/>
    <n v="4.4749999999999996"/>
    <m/>
    <s v="Run For Life"/>
    <n v="4"/>
    <n v="1"/>
    <s v="Gold"/>
  </r>
  <r>
    <x v="22"/>
    <s v="M"/>
    <n v="1"/>
    <n v="22.01"/>
    <d v="1899-12-30T01:51:12"/>
    <d v="1899-12-30T01:54:58"/>
    <d v="1899-12-30T01:53:05"/>
    <n v="67"/>
    <d v="1899-12-30T00:05:08"/>
    <n v="5"/>
    <n v="3.75"/>
    <n v="4.5"/>
    <x v="0"/>
    <n v="0.5"/>
    <n v="0.25"/>
    <n v="0.25"/>
    <n v="0"/>
    <n v="0"/>
    <n v="0"/>
    <n v="0"/>
    <n v="4.5625"/>
    <m/>
    <m/>
    <n v="4"/>
    <n v="1"/>
    <s v="Gold"/>
  </r>
  <r>
    <x v="23"/>
    <s v="M"/>
    <n v="1"/>
    <n v="43.03"/>
    <d v="1899-12-30T09:48:42"/>
    <d v="1899-12-30T09:48:49"/>
    <d v="1899-12-30T09:48:45"/>
    <n v="2342"/>
    <d v="1899-12-30T00:13:41"/>
    <n v="5"/>
    <n v="0"/>
    <n v="0"/>
    <x v="2"/>
    <n v="0.25"/>
    <n v="0.5"/>
    <n v="0.25"/>
    <n v="1.5613333333333332"/>
    <n v="1.1000000000000001"/>
    <n v="0"/>
    <n v="0.4"/>
    <n v="4.3113333333333337"/>
    <m/>
    <m/>
    <n v="4"/>
    <n v="1"/>
    <s v="Gold"/>
  </r>
  <r>
    <x v="24"/>
    <s v="M"/>
    <n v="1"/>
    <n v="23.52"/>
    <d v="1899-12-30T02:02:46"/>
    <d v="1899-12-30T02:03:36"/>
    <d v="1899-12-30T02:03:11"/>
    <m/>
    <d v="1899-12-30T00:05:14"/>
    <n v="5"/>
    <n v="3.75"/>
    <n v="5"/>
    <x v="1"/>
    <n v="0.25"/>
    <n v="0.25"/>
    <n v="0.5"/>
    <n v="0"/>
    <n v="0.1"/>
    <n v="0"/>
    <n v="0"/>
    <n v="4.7874999999999996"/>
    <m/>
    <s v="Run For Life"/>
    <n v="3"/>
    <n v="1"/>
    <s v="Gold"/>
  </r>
  <r>
    <x v="25"/>
    <s v="M"/>
    <n v="1"/>
    <n v="21.61"/>
    <d v="1899-12-30T02:11:46"/>
    <d v="1899-12-30T02:28:54"/>
    <d v="1899-12-30T02:20:20"/>
    <n v="420"/>
    <d v="1899-12-30T00:06:30"/>
    <n v="5"/>
    <n v="2"/>
    <n v="2"/>
    <x v="2"/>
    <n v="0.25"/>
    <n v="0.5"/>
    <n v="0.25"/>
    <n v="0.28000000000000003"/>
    <n v="0"/>
    <n v="0"/>
    <n v="0"/>
    <n v="3.0300000000000002"/>
    <m/>
    <m/>
    <n v="4"/>
    <n v="1"/>
    <s v="Gold"/>
  </r>
  <r>
    <x v="26"/>
    <s v="M"/>
    <n v="1"/>
    <n v="37.49"/>
    <d v="1899-12-30T05:37:19"/>
    <d v="1899-12-30T06:01:14"/>
    <d v="1899-12-30T05:49:17"/>
    <n v="2574"/>
    <d v="1899-12-30T00:09:19"/>
    <n v="5"/>
    <n v="0"/>
    <n v="3.5"/>
    <x v="0"/>
    <n v="0.5"/>
    <n v="0.25"/>
    <n v="0.25"/>
    <n v="1.716"/>
    <n v="0.8"/>
    <n v="0"/>
    <n v="0"/>
    <n v="5.891"/>
    <m/>
    <s v="MPC"/>
    <n v="4"/>
    <n v="1"/>
    <s v="Gold"/>
  </r>
  <r>
    <x v="27"/>
    <s v="M"/>
    <n v="1"/>
    <n v="21.21"/>
    <d v="1899-12-30T01:58:34"/>
    <d v="1899-12-30T02:12:13"/>
    <d v="1899-12-30T02:05:23"/>
    <n v="21"/>
    <d v="1899-12-30T00:05:55"/>
    <n v="5"/>
    <n v="3"/>
    <n v="1"/>
    <x v="0"/>
    <n v="0.5"/>
    <n v="0.25"/>
    <n v="0.25"/>
    <n v="0"/>
    <n v="0"/>
    <n v="0"/>
    <n v="0"/>
    <n v="3.5"/>
    <m/>
    <m/>
    <n v="3"/>
    <n v="1"/>
    <s v="Gold"/>
  </r>
  <r>
    <x v="28"/>
    <s v="M"/>
    <n v="1"/>
    <n v="8.01"/>
    <d v="1899-12-30T00:35:15"/>
    <d v="1899-12-30T00:35:30"/>
    <d v="1899-12-30T00:35:22"/>
    <n v="34"/>
    <d v="1899-12-30T00:04:25"/>
    <n v="1.907142857142857"/>
    <n v="4.5"/>
    <n v="3"/>
    <x v="1"/>
    <n v="0.25"/>
    <n v="0.25"/>
    <n v="0.5"/>
    <n v="0"/>
    <n v="0"/>
    <n v="0"/>
    <n v="0"/>
    <n v="3.1017857142857141"/>
    <m/>
    <m/>
    <n v="4"/>
    <n v="1"/>
    <s v="Gold"/>
  </r>
  <r>
    <x v="29"/>
    <s v="M"/>
    <n v="1"/>
    <n v="20.46"/>
    <d v="1899-12-30T01:22:28"/>
    <d v="1899-12-30T01:22:10"/>
    <d v="1899-12-30T01:22:19"/>
    <n v="57"/>
    <d v="1899-12-30T00:04:01"/>
    <n v="4.871428571428571"/>
    <n v="4.75"/>
    <n v="2.25"/>
    <x v="2"/>
    <n v="0.25"/>
    <n v="0.5"/>
    <n v="0.25"/>
    <n v="0"/>
    <n v="0"/>
    <n v="0"/>
    <n v="0"/>
    <n v="4.1553571428571425"/>
    <m/>
    <s v="Semimaraton Braila"/>
    <n v="2"/>
    <n v="1"/>
    <s v="Gold"/>
  </r>
  <r>
    <x v="30"/>
    <s v="M"/>
    <n v="1"/>
    <n v="21.12"/>
    <d v="1899-12-30T01:40:40"/>
    <d v="1899-12-30T01:41:16"/>
    <d v="1899-12-30T01:40:58"/>
    <n v="19"/>
    <d v="1899-12-30T00:04:47"/>
    <n v="5"/>
    <n v="4"/>
    <n v="5"/>
    <x v="1"/>
    <n v="0.25"/>
    <n v="0.25"/>
    <n v="0.5"/>
    <n v="0"/>
    <n v="0"/>
    <n v="0"/>
    <n v="0"/>
    <n v="4.75"/>
    <m/>
    <m/>
    <n v="4"/>
    <n v="1"/>
    <s v="Gold"/>
  </r>
  <r>
    <x v="31"/>
    <s v="M"/>
    <n v="1"/>
    <n v="0"/>
    <d v="1899-12-30T00:00:00"/>
    <d v="1899-12-30T00:00:00"/>
    <d v="1899-12-30T00:00:00"/>
    <n v="0"/>
    <d v="1899-12-30T00:00:00"/>
    <n v="0"/>
    <n v="0"/>
    <n v="0"/>
    <x v="3"/>
    <n v="0.25"/>
    <n v="0.25"/>
    <n v="0.25"/>
    <n v="0"/>
    <n v="0"/>
    <n v="0"/>
    <n v="0"/>
    <n v="0.5"/>
    <m/>
    <m/>
    <n v="1"/>
    <n v="1"/>
    <s v="Gold"/>
  </r>
  <r>
    <x v="32"/>
    <s v="M"/>
    <n v="1"/>
    <n v="3"/>
    <d v="1899-12-30T00:11:01"/>
    <d v="1899-12-30T00:11:01"/>
    <d v="1899-12-30T00:11:01"/>
    <n v="0"/>
    <d v="1899-12-30T00:03:40"/>
    <n v="0.7142857142857143"/>
    <n v="5"/>
    <n v="5"/>
    <x v="1"/>
    <n v="0.25"/>
    <n v="0.25"/>
    <n v="0.5"/>
    <n v="0"/>
    <n v="0"/>
    <n v="2.25"/>
    <n v="0"/>
    <n v="6.1785714285714288"/>
    <m/>
    <m/>
    <n v="3"/>
    <n v="1"/>
    <s v="Gold"/>
  </r>
  <r>
    <x v="33"/>
    <s v="M"/>
    <n v="1"/>
    <n v="42.58"/>
    <d v="1899-12-30T03:30:14"/>
    <d v="1899-12-30T03:32:28"/>
    <d v="1899-12-30T03:31:21"/>
    <n v="101"/>
    <d v="1899-12-30T00:04:58"/>
    <n v="5"/>
    <n v="4"/>
    <n v="5"/>
    <x v="0"/>
    <n v="0.5"/>
    <n v="0.25"/>
    <n v="0.25"/>
    <n v="0"/>
    <n v="1"/>
    <n v="0"/>
    <n v="0"/>
    <n v="5.75"/>
    <m/>
    <s v="UVT Liberty Marathon"/>
    <n v="3"/>
    <n v="1"/>
    <s v="Gold"/>
  </r>
  <r>
    <x v="34"/>
    <s v="M"/>
    <n v="1"/>
    <n v="13.08"/>
    <d v="1899-12-30T01:02:45"/>
    <d v="1899-12-30T01:09:31"/>
    <d v="1899-12-30T01:06:08"/>
    <n v="82"/>
    <d v="1899-12-30T00:05:03"/>
    <n v="3.1142857142857143"/>
    <n v="3.75"/>
    <n v="2"/>
    <x v="2"/>
    <n v="0.25"/>
    <n v="0.5"/>
    <n v="0.25"/>
    <n v="0"/>
    <n v="0"/>
    <n v="0"/>
    <n v="0"/>
    <n v="3.1535714285714285"/>
    <m/>
    <m/>
    <n v="4"/>
    <n v="1"/>
    <s v="Silver"/>
  </r>
  <r>
    <x v="35"/>
    <s v="M"/>
    <n v="1"/>
    <n v="10"/>
    <d v="1899-12-30T00:59:23"/>
    <d v="1899-12-30T01:00:22"/>
    <d v="1899-12-30T00:59:53"/>
    <n v="6"/>
    <d v="1899-12-30T00:05:59"/>
    <n v="2.3809523809523809"/>
    <n v="3"/>
    <n v="1"/>
    <x v="2"/>
    <n v="0.25"/>
    <n v="0.5"/>
    <n v="0.25"/>
    <n v="0"/>
    <n v="0"/>
    <n v="0"/>
    <n v="0"/>
    <n v="2.3452380952380953"/>
    <m/>
    <m/>
    <n v="4"/>
    <n v="1"/>
    <s v="Silver"/>
  </r>
  <r>
    <x v="36"/>
    <s v="M"/>
    <n v="1"/>
    <n v="12.06"/>
    <d v="1899-12-30T01:00:46"/>
    <d v="1899-12-30T01:00:52"/>
    <d v="1899-12-30T01:00:49"/>
    <n v="56"/>
    <d v="1899-12-30T00:05:03"/>
    <n v="2.8714285714285714"/>
    <n v="3.75"/>
    <n v="1"/>
    <x v="2"/>
    <n v="0.25"/>
    <n v="0.5"/>
    <n v="0.25"/>
    <n v="0"/>
    <n v="0"/>
    <n v="0"/>
    <n v="0"/>
    <n v="2.842857142857143"/>
    <m/>
    <m/>
    <n v="4"/>
    <n v="1"/>
    <s v="Silver"/>
  </r>
  <r>
    <x v="37"/>
    <s v="M"/>
    <n v="1"/>
    <n v="7.42"/>
    <d v="1899-12-30T00:37:51"/>
    <d v="1899-12-30T00:38:26"/>
    <d v="1899-12-30T00:38:08"/>
    <n v="48"/>
    <d v="1899-12-30T00:05:08"/>
    <n v="1.7666666666666666"/>
    <n v="3.75"/>
    <n v="3"/>
    <x v="1"/>
    <n v="0.25"/>
    <n v="0.25"/>
    <n v="0.5"/>
    <n v="0"/>
    <n v="0"/>
    <n v="0"/>
    <n v="0"/>
    <n v="2.8791666666666664"/>
    <m/>
    <m/>
    <n v="4"/>
    <n v="1"/>
    <s v="Silver"/>
  </r>
  <r>
    <x v="38"/>
    <s v="M"/>
    <n v="1"/>
    <n v="15"/>
    <d v="1899-12-30T01:11:26"/>
    <d v="1899-12-30T01:11:27"/>
    <d v="1899-12-30T01:11:27"/>
    <n v="36"/>
    <d v="1899-12-30T00:04:46"/>
    <n v="3.5714285714285712"/>
    <n v="4.25"/>
    <n v="1"/>
    <x v="0"/>
    <n v="0.5"/>
    <n v="0.25"/>
    <n v="0.25"/>
    <n v="0"/>
    <n v="0"/>
    <n v="0"/>
    <n v="0"/>
    <n v="3.0982142857142856"/>
    <m/>
    <m/>
    <n v="3"/>
    <n v="1"/>
    <s v="Silver"/>
  </r>
  <r>
    <x v="39"/>
    <s v="M"/>
    <n v="1"/>
    <n v="21.31"/>
    <d v="1899-12-30T01:35:49"/>
    <d v="1899-12-30T01:35:37"/>
    <d v="1899-12-30T01:35:43"/>
    <n v="12"/>
    <d v="1899-12-30T00:04:29"/>
    <n v="5"/>
    <n v="4.5"/>
    <n v="5"/>
    <x v="1"/>
    <n v="0.25"/>
    <n v="0.25"/>
    <n v="0.5"/>
    <n v="0"/>
    <n v="0"/>
    <n v="0"/>
    <n v="0"/>
    <n v="4.875"/>
    <m/>
    <s v="Semimaraton Buzau"/>
    <n v="3"/>
    <n v="1"/>
    <s v="Silver"/>
  </r>
  <r>
    <x v="40"/>
    <s v="M"/>
    <n v="1"/>
    <n v="21.12"/>
    <d v="1899-12-30T01:39:50"/>
    <d v="1899-12-30T01:39:50"/>
    <d v="1899-12-30T01:39:50"/>
    <n v="218"/>
    <d v="1899-12-30T00:04:44"/>
    <n v="5"/>
    <n v="4.25"/>
    <n v="1"/>
    <x v="2"/>
    <n v="0.25"/>
    <n v="0.5"/>
    <n v="0.25"/>
    <n v="0.14533333333333334"/>
    <n v="0"/>
    <n v="0"/>
    <n v="0"/>
    <n v="3.7703333333333333"/>
    <m/>
    <m/>
    <n v="4"/>
    <n v="1"/>
    <s v="Silver"/>
  </r>
  <r>
    <x v="41"/>
    <s v="F"/>
    <n v="1"/>
    <n v="5.04"/>
    <d v="1899-12-30T00:28:33"/>
    <d v="1899-12-30T00:28:33"/>
    <d v="1899-12-30T00:28:33"/>
    <n v="11"/>
    <d v="1899-12-30T00:05:40"/>
    <n v="1.26"/>
    <n v="3.75"/>
    <n v="4.75"/>
    <x v="1"/>
    <n v="0.25"/>
    <n v="0.25"/>
    <n v="0.5"/>
    <n v="0"/>
    <n v="0"/>
    <n v="0"/>
    <n v="0"/>
    <n v="3.6274999999999999"/>
    <m/>
    <m/>
    <n v="4"/>
    <n v="1"/>
    <s v="Silver"/>
  </r>
  <r>
    <x v="42"/>
    <s v="M"/>
    <n v="1"/>
    <n v="24.15"/>
    <d v="1899-12-30T01:49:06"/>
    <d v="1899-12-30T01:53:14"/>
    <d v="1899-12-30T01:51:10"/>
    <n v="53"/>
    <d v="1899-12-30T00:04:36"/>
    <n v="5"/>
    <n v="4.25"/>
    <n v="3"/>
    <x v="0"/>
    <n v="0.5"/>
    <n v="0.25"/>
    <n v="0.25"/>
    <n v="0"/>
    <n v="0.1"/>
    <n v="0"/>
    <n v="0"/>
    <n v="4.4124999999999996"/>
    <m/>
    <m/>
    <n v="4"/>
    <n v="1"/>
    <s v="Silver"/>
  </r>
  <r>
    <x v="43"/>
    <s v="F"/>
    <n v="1"/>
    <n v="10.58"/>
    <d v="1899-12-30T01:02:52"/>
    <d v="1899-12-30T01:03:40"/>
    <d v="1899-12-30T01:03:16"/>
    <n v="105"/>
    <d v="1899-12-30T00:05:59"/>
    <n v="2.645"/>
    <n v="3.5"/>
    <n v="5"/>
    <x v="1"/>
    <n v="0.25"/>
    <n v="0.25"/>
    <n v="0.5"/>
    <n v="0"/>
    <n v="0"/>
    <n v="0"/>
    <n v="0"/>
    <n v="4.0362499999999999"/>
    <m/>
    <s v="Zăvoi Trail Comana"/>
    <n v="4"/>
    <n v="1"/>
    <s v="Silver"/>
  </r>
  <r>
    <x v="44"/>
    <s v="M"/>
    <n v="1"/>
    <n v="16.12"/>
    <d v="1899-12-30T01:28:09"/>
    <d v="1899-12-30T01:32:38"/>
    <d v="1899-12-30T01:30:24"/>
    <n v="120"/>
    <d v="1899-12-30T00:05:36"/>
    <n v="3.8380952380952382"/>
    <n v="3.25"/>
    <n v="4"/>
    <x v="1"/>
    <n v="0.25"/>
    <n v="0.25"/>
    <n v="0.5"/>
    <n v="0"/>
    <n v="0"/>
    <n v="0"/>
    <n v="0.4"/>
    <n v="4.17202380952381"/>
    <m/>
    <m/>
    <n v="4"/>
    <n v="1"/>
    <s v="Silver"/>
  </r>
  <r>
    <x v="45"/>
    <s v="M"/>
    <n v="1"/>
    <n v="16"/>
    <d v="1899-12-30T01:16:39"/>
    <d v="1899-12-30T01:44:31"/>
    <d v="1899-12-30T01:30:35"/>
    <n v="23"/>
    <d v="1899-12-30T00:05:40"/>
    <n v="3.8095238095238093"/>
    <n v="3.25"/>
    <n v="4"/>
    <x v="1"/>
    <n v="0.25"/>
    <n v="0.25"/>
    <n v="0.5"/>
    <n v="0"/>
    <n v="0"/>
    <n v="0"/>
    <n v="0"/>
    <n v="3.7648809523809526"/>
    <m/>
    <m/>
    <n v="4"/>
    <n v="1"/>
    <s v="Silver"/>
  </r>
  <r>
    <x v="46"/>
    <s v="M"/>
    <n v="1"/>
    <n v="12.21"/>
    <d v="1899-12-30T01:14:46"/>
    <d v="1899-12-30T01:27:00"/>
    <d v="1899-12-30T01:20:53"/>
    <n v="602"/>
    <d v="1899-12-30T00:06:37"/>
    <n v="2.907142857142857"/>
    <n v="1.5"/>
    <n v="2"/>
    <x v="1"/>
    <n v="0.25"/>
    <n v="0.25"/>
    <n v="0.5"/>
    <n v="0.40133333333333332"/>
    <n v="0"/>
    <n v="0"/>
    <n v="0"/>
    <n v="2.5031190476190472"/>
    <m/>
    <m/>
    <n v="4"/>
    <n v="1"/>
    <s v="Silver"/>
  </r>
  <r>
    <x v="47"/>
    <s v="F"/>
    <n v="1"/>
    <n v="5.01"/>
    <d v="1899-12-30T00:23:09"/>
    <d v="1899-12-30T00:25:56"/>
    <d v="1899-12-30T00:24:33"/>
    <n v="9"/>
    <d v="1899-12-30T00:04:54"/>
    <n v="1.2524999999999999"/>
    <n v="4.5"/>
    <n v="4"/>
    <x v="2"/>
    <n v="0.25"/>
    <n v="0.5"/>
    <n v="0.25"/>
    <n v="0"/>
    <n v="0"/>
    <n v="0"/>
    <n v="0"/>
    <n v="3.5631249999999999"/>
    <m/>
    <m/>
    <n v="2"/>
    <n v="1"/>
    <s v="Silver"/>
  </r>
  <r>
    <x v="8"/>
    <s v="M"/>
    <n v="2"/>
    <n v="20.04"/>
    <d v="1899-12-30T01:36:36"/>
    <d v="1899-12-30T01:46:05"/>
    <d v="1899-12-30T01:41:20"/>
    <n v="52"/>
    <d v="1899-12-30T00:05:03"/>
    <n v="4.7714285714285714"/>
    <n v="3.75"/>
    <n v="0.5"/>
    <x v="0"/>
    <n v="0.5"/>
    <n v="0.25"/>
    <n v="0.25"/>
    <n v="0"/>
    <n v="0"/>
    <n v="0"/>
    <n v="0"/>
    <n v="3.4482142857142857"/>
    <m/>
    <m/>
    <n v="3"/>
    <n v="1"/>
    <s v="Bronze"/>
  </r>
  <r>
    <x v="48"/>
    <s v="F"/>
    <n v="1"/>
    <n v="23.1"/>
    <d v="1899-12-30T02:18:32"/>
    <d v="1899-12-30T02:20:27"/>
    <d v="1899-12-30T02:19:30"/>
    <n v="84"/>
    <d v="1899-12-30T00:06:02"/>
    <n v="5"/>
    <n v="3.25"/>
    <n v="4"/>
    <x v="0"/>
    <n v="0.5"/>
    <n v="0.25"/>
    <n v="0.25"/>
    <n v="0"/>
    <n v="0.1"/>
    <n v="0"/>
    <n v="0"/>
    <n v="4.4124999999999996"/>
    <m/>
    <s v="Run For Life"/>
    <n v="3"/>
    <n v="1"/>
    <s v="Silver"/>
  </r>
  <r>
    <x v="49"/>
    <s v="M"/>
    <n v="1"/>
    <n v="17.38"/>
    <d v="1899-12-30T01:34:21"/>
    <d v="1899-12-30T01:35:55"/>
    <d v="1899-12-30T01:35:08"/>
    <n v="67"/>
    <d v="1899-12-30T00:05:28"/>
    <n v="4.1380952380952376"/>
    <n v="3.5"/>
    <n v="5"/>
    <x v="1"/>
    <n v="0.25"/>
    <n v="0.25"/>
    <n v="0.5"/>
    <n v="0"/>
    <n v="0"/>
    <n v="0"/>
    <n v="0"/>
    <n v="4.4095238095238098"/>
    <m/>
    <m/>
    <n v="2"/>
    <n v="1"/>
    <s v="Silver"/>
  </r>
  <r>
    <x v="50"/>
    <s v="M"/>
    <n v="1"/>
    <n v="12.51"/>
    <d v="1899-12-30T00:58:33"/>
    <d v="1899-12-30T00:58:33"/>
    <d v="1899-12-30T00:58:33"/>
    <n v="33"/>
    <d v="1899-12-30T00:04:41"/>
    <n v="2.9785714285714282"/>
    <n v="4.25"/>
    <n v="4"/>
    <x v="2"/>
    <n v="0.25"/>
    <n v="0.5"/>
    <n v="0.25"/>
    <n v="0"/>
    <n v="0"/>
    <n v="0"/>
    <n v="0"/>
    <n v="3.8696428571428569"/>
    <m/>
    <s v="Run For Life"/>
    <n v="4"/>
    <n v="1"/>
    <s v="Silver"/>
  </r>
  <r>
    <x v="51"/>
    <s v="M"/>
    <n v="1"/>
    <n v="10.3"/>
    <d v="1899-12-30T00:48:27"/>
    <d v="1899-12-30T00:48:27"/>
    <d v="1899-12-30T00:48:27"/>
    <n v="36"/>
    <d v="1899-12-30T00:04:42"/>
    <n v="2.4523809523809526"/>
    <n v="4.25"/>
    <n v="4"/>
    <x v="2"/>
    <n v="0.25"/>
    <n v="0.5"/>
    <n v="0.25"/>
    <n v="0"/>
    <n v="0"/>
    <n v="0"/>
    <n v="0"/>
    <n v="3.7380952380952381"/>
    <m/>
    <s v="Run For Life"/>
    <n v="1"/>
    <n v="1"/>
    <s v="Silver"/>
  </r>
  <r>
    <x v="52"/>
    <s v="F"/>
    <n v="1"/>
    <n v="15.01"/>
    <d v="1899-12-30T01:55:31"/>
    <d v="1899-12-30T02:16:38"/>
    <d v="1899-12-30T02:06:04"/>
    <n v="450"/>
    <d v="1899-12-30T00:08:24"/>
    <n v="3.7524999999999999"/>
    <n v="0.5"/>
    <n v="2"/>
    <x v="2"/>
    <n v="0.25"/>
    <n v="0.5"/>
    <n v="0.25"/>
    <n v="0"/>
    <n v="0"/>
    <n v="0"/>
    <n v="0"/>
    <n v="1.6881249999999999"/>
    <m/>
    <m/>
    <n v="4"/>
    <n v="1"/>
    <s v="Silver"/>
  </r>
  <r>
    <x v="0"/>
    <s v="F"/>
    <n v="2"/>
    <n v="14.9"/>
    <d v="1899-12-30T01:14:11"/>
    <d v="1899-12-30T01:17:10"/>
    <d v="1899-12-30T01:15:41"/>
    <n v="107"/>
    <d v="1899-12-30T00:05:05"/>
    <n v="3.7250000000000001"/>
    <n v="4.25"/>
    <n v="1"/>
    <x v="2"/>
    <n v="0.25"/>
    <n v="0.5"/>
    <n v="0.25"/>
    <n v="0"/>
    <n v="0"/>
    <n v="0"/>
    <n v="0"/>
    <n v="3.3062499999999999"/>
    <m/>
    <s v="Sun Challenge"/>
    <n v="1"/>
    <n v="1"/>
    <s v="Bronze"/>
  </r>
  <r>
    <x v="1"/>
    <s v="F"/>
    <n v="2"/>
    <n v="10.36"/>
    <d v="1899-12-30T00:58:05"/>
    <d v="1899-12-30T00:59:07"/>
    <d v="1899-12-30T00:58:36"/>
    <n v="45"/>
    <d v="1899-12-30T00:05:39"/>
    <n v="2.59"/>
    <n v="3.75"/>
    <n v="5"/>
    <x v="2"/>
    <n v="0.25"/>
    <n v="0.5"/>
    <n v="0.25"/>
    <n v="0"/>
    <n v="0"/>
    <n v="0"/>
    <n v="0"/>
    <n v="3.7725"/>
    <m/>
    <m/>
    <n v="4"/>
    <n v="1"/>
    <s v="Bronze"/>
  </r>
  <r>
    <x v="2"/>
    <s v="M"/>
    <n v="2"/>
    <n v="7.19"/>
    <d v="1899-12-30T00:35:04"/>
    <d v="1899-12-30T00:35:04"/>
    <d v="1899-12-30T00:35:04"/>
    <n v="17"/>
    <d v="1899-12-30T00:04:53"/>
    <n v="1.7119047619047618"/>
    <n v="4"/>
    <n v="3"/>
    <x v="2"/>
    <n v="0.25"/>
    <n v="0.5"/>
    <n v="0.25"/>
    <n v="0"/>
    <n v="0"/>
    <n v="0"/>
    <n v="0"/>
    <n v="3.1779761904761905"/>
    <m/>
    <m/>
    <n v="4"/>
    <n v="1"/>
    <s v="Bronze"/>
  </r>
  <r>
    <x v="3"/>
    <s v="M"/>
    <n v="2"/>
    <n v="10.029999999999999"/>
    <d v="1899-12-30T00:53:59"/>
    <d v="1899-12-30T00:54:04"/>
    <d v="1899-12-30T00:54:01"/>
    <n v="23"/>
    <d v="1899-12-30T00:05:23"/>
    <n v="2.388095238095238"/>
    <n v="3.5"/>
    <n v="2"/>
    <x v="2"/>
    <n v="0.25"/>
    <n v="0.5"/>
    <n v="0.25"/>
    <n v="0"/>
    <n v="0"/>
    <n v="0"/>
    <n v="0"/>
    <n v="2.8470238095238094"/>
    <m/>
    <s v="Brasov Running Festival"/>
    <n v="1"/>
    <n v="1"/>
    <s v="Bronze"/>
  </r>
  <r>
    <x v="4"/>
    <s v="M"/>
    <n v="2"/>
    <n v="7.61"/>
    <d v="1899-12-30T00:30:31"/>
    <d v="1899-12-30T00:30:31"/>
    <d v="1899-12-30T00:30:31"/>
    <n v="11"/>
    <d v="1899-12-30T00:04:01"/>
    <n v="1.8119047619047619"/>
    <n v="5"/>
    <n v="0.5"/>
    <x v="2"/>
    <n v="0.25"/>
    <n v="0.5"/>
    <n v="0.25"/>
    <n v="0"/>
    <n v="0"/>
    <n v="0"/>
    <n v="0"/>
    <n v="3.0779761904761904"/>
    <m/>
    <m/>
    <n v="4"/>
    <n v="1"/>
    <s v="Bronze"/>
  </r>
  <r>
    <x v="5"/>
    <s v="F"/>
    <n v="2"/>
    <n v="9.8800000000000008"/>
    <d v="1899-12-30T01:00:43"/>
    <d v="1899-12-30T01:02:31"/>
    <d v="1899-12-30T01:01:37"/>
    <n v="23"/>
    <d v="1899-12-30T00:06:14"/>
    <n v="2.4700000000000002"/>
    <n v="3.25"/>
    <n v="1.5"/>
    <x v="0"/>
    <n v="0.5"/>
    <n v="0.25"/>
    <n v="0.25"/>
    <n v="0"/>
    <n v="0"/>
    <n v="0"/>
    <n v="0"/>
    <n v="2.4225000000000003"/>
    <m/>
    <s v="Sun Challenge"/>
    <n v="2"/>
    <n v="1"/>
    <s v="Bronze"/>
  </r>
  <r>
    <x v="53"/>
    <s v="M"/>
    <n v="2"/>
    <n v="15.75"/>
    <d v="1899-12-30T01:05:35"/>
    <d v="1899-12-30T01:12:32"/>
    <d v="1899-12-30T01:09:04"/>
    <n v="48"/>
    <d v="1899-12-30T00:04:23"/>
    <n v="3.75"/>
    <n v="4.5"/>
    <n v="2"/>
    <x v="1"/>
    <n v="0.25"/>
    <n v="0.25"/>
    <n v="0.5"/>
    <n v="0"/>
    <n v="0"/>
    <n v="0"/>
    <n v="0"/>
    <n v="3.0625"/>
    <m/>
    <m/>
    <n v="4"/>
    <n v="1"/>
    <s v="Bronze"/>
  </r>
  <r>
    <x v="6"/>
    <s v="M"/>
    <n v="2"/>
    <n v="11.01"/>
    <d v="1899-12-30T01:00:05"/>
    <d v="1899-12-30T01:00:08"/>
    <d v="1899-12-30T01:00:07"/>
    <n v="114"/>
    <d v="1899-12-30T00:05:28"/>
    <n v="2.6214285714285714"/>
    <n v="3.5"/>
    <n v="3"/>
    <x v="1"/>
    <n v="0.25"/>
    <n v="0.25"/>
    <n v="0.5"/>
    <n v="0"/>
    <n v="0"/>
    <n v="0"/>
    <n v="0"/>
    <n v="3.030357142857143"/>
    <m/>
    <m/>
    <n v="4"/>
    <n v="1"/>
    <s v="Bronze"/>
  </r>
  <r>
    <x v="7"/>
    <s v="F"/>
    <n v="2"/>
    <n v="2.9"/>
    <d v="1899-12-30T00:12:21"/>
    <d v="1899-12-30T00:12:25"/>
    <d v="1899-12-30T00:12:23"/>
    <n v="17"/>
    <d v="1899-12-30T00:04:16"/>
    <n v="0.72499999999999998"/>
    <n v="5"/>
    <n v="0.75"/>
    <x v="2"/>
    <n v="0.25"/>
    <n v="0.5"/>
    <n v="0.25"/>
    <n v="0"/>
    <n v="0"/>
    <n v="0.89999999999999991"/>
    <n v="0"/>
    <n v="3.7687499999999998"/>
    <m/>
    <m/>
    <n v="1"/>
    <n v="1"/>
    <s v="Bronze"/>
  </r>
  <r>
    <x v="8"/>
    <s v="M"/>
    <n v="3"/>
    <n v="55.71"/>
    <d v="1899-12-30T05:51:26"/>
    <d v="1899-12-30T08:10:16"/>
    <d v="1899-12-30T07:00:51"/>
    <n v="227"/>
    <d v="1899-12-30T00:07:33"/>
    <n v="5"/>
    <n v="0.5"/>
    <n v="2.5"/>
    <x v="1"/>
    <n v="0.25"/>
    <n v="0.25"/>
    <n v="0.5"/>
    <n v="0"/>
    <n v="1.7"/>
    <n v="0"/>
    <n v="0"/>
    <n v="4.3250000000000002"/>
    <m/>
    <m/>
    <n v="3"/>
    <n v="1"/>
    <s v="Bronze"/>
  </r>
  <r>
    <x v="9"/>
    <s v="M"/>
    <n v="2"/>
    <n v="7.18"/>
    <d v="1899-12-30T00:34:01"/>
    <d v="1899-12-30T00:34:01"/>
    <d v="1899-12-30T00:34:01"/>
    <n v="24"/>
    <d v="1899-12-30T00:04:44"/>
    <n v="1.7095238095238094"/>
    <n v="4.25"/>
    <n v="0.5"/>
    <x v="2"/>
    <n v="0.25"/>
    <n v="0.5"/>
    <n v="0.25"/>
    <n v="0"/>
    <n v="0"/>
    <n v="0"/>
    <n v="0"/>
    <n v="2.6773809523809522"/>
    <m/>
    <m/>
    <n v="4"/>
    <n v="1"/>
    <s v="Bronze"/>
  </r>
  <r>
    <x v="11"/>
    <s v="M"/>
    <n v="2"/>
    <n v="21.21"/>
    <d v="1899-12-30T01:59:44"/>
    <d v="1899-12-30T02:00:01"/>
    <d v="1899-12-30T01:59:52"/>
    <n v="89"/>
    <d v="1899-12-30T00:05:39"/>
    <n v="5"/>
    <n v="3.25"/>
    <n v="2.5"/>
    <x v="0"/>
    <n v="0.5"/>
    <n v="0.25"/>
    <n v="0.25"/>
    <n v="0"/>
    <n v="0"/>
    <n v="0"/>
    <n v="0.7"/>
    <n v="4.6375000000000002"/>
    <m/>
    <m/>
    <n v="4"/>
    <n v="1"/>
    <s v="Bronze"/>
  </r>
  <r>
    <x v="12"/>
    <s v="F"/>
    <n v="2"/>
    <n v="10.02"/>
    <d v="1899-12-30T00:49:08"/>
    <d v="1899-12-30T00:49:08"/>
    <d v="1899-12-30T00:49:08"/>
    <n v="23"/>
    <d v="1899-12-30T00:04:54"/>
    <n v="2.5049999999999999"/>
    <n v="4.5"/>
    <n v="1"/>
    <x v="0"/>
    <n v="0.5"/>
    <n v="0.25"/>
    <n v="0.25"/>
    <n v="0"/>
    <n v="0"/>
    <n v="0"/>
    <n v="0"/>
    <n v="2.6274999999999999"/>
    <m/>
    <s v="Brasov Running Festival"/>
    <n v="4"/>
    <n v="1"/>
    <s v="Bronze"/>
  </r>
  <r>
    <x v="54"/>
    <s v="M"/>
    <n v="2"/>
    <n v="10.039999999999999"/>
    <d v="1899-12-30T01:00:03"/>
    <d v="1899-12-30T01:00:09"/>
    <d v="1899-12-30T01:00:06"/>
    <n v="3"/>
    <d v="1899-12-30T00:05:59"/>
    <n v="2.39047619047619"/>
    <n v="3"/>
    <n v="1"/>
    <x v="0"/>
    <n v="0.5"/>
    <n v="0.25"/>
    <n v="0.25"/>
    <n v="0"/>
    <n v="0"/>
    <n v="0"/>
    <n v="0"/>
    <n v="2.195238095238095"/>
    <m/>
    <m/>
    <n v="3"/>
    <n v="1"/>
    <s v="Bronze"/>
  </r>
  <r>
    <x v="13"/>
    <s v="M"/>
    <n v="2"/>
    <n v="5.0599999999999996"/>
    <d v="1899-12-30T00:27:33"/>
    <d v="1899-12-30T00:27:33"/>
    <d v="1899-12-30T00:27:33"/>
    <n v="7"/>
    <d v="1899-12-30T00:05:27"/>
    <n v="1.2047619047619047"/>
    <n v="3.5"/>
    <n v="3"/>
    <x v="2"/>
    <n v="0.25"/>
    <n v="0.5"/>
    <n v="0.25"/>
    <n v="0"/>
    <n v="0"/>
    <n v="0"/>
    <n v="0"/>
    <n v="2.801190476190476"/>
    <m/>
    <s v="Brasov Running Festival"/>
    <n v="3"/>
    <n v="1"/>
    <s v="Bronze"/>
  </r>
  <r>
    <x v="14"/>
    <s v="M"/>
    <n v="2"/>
    <n v="13.01"/>
    <d v="1899-12-30T01:01:25"/>
    <d v="1899-12-30T01:01:25"/>
    <d v="1899-12-30T01:01:25"/>
    <n v="31"/>
    <d v="1899-12-30T00:04:43"/>
    <n v="3.0976190476190473"/>
    <n v="4.25"/>
    <n v="0.75"/>
    <x v="2"/>
    <n v="0.25"/>
    <n v="0.5"/>
    <n v="0.25"/>
    <n v="0"/>
    <n v="0"/>
    <n v="0"/>
    <n v="0"/>
    <n v="3.086904761904762"/>
    <m/>
    <m/>
    <n v="3"/>
    <n v="1"/>
    <s v="Bronze"/>
  </r>
  <r>
    <x v="55"/>
    <s v="M"/>
    <n v="2"/>
    <n v="8.84"/>
    <d v="1899-12-30T00:40:07"/>
    <d v="1899-12-30T00:40:07"/>
    <d v="1899-12-30T00:40:07"/>
    <n v="28"/>
    <d v="1899-12-30T00:04:32"/>
    <n v="2.1047619047619048"/>
    <n v="4.25"/>
    <n v="1.5"/>
    <x v="2"/>
    <n v="0.25"/>
    <n v="0.5"/>
    <n v="0.25"/>
    <n v="0"/>
    <n v="0"/>
    <n v="0"/>
    <n v="0"/>
    <n v="3.0261904761904761"/>
    <m/>
    <s v="Crosul Regina Maria"/>
    <n v="2"/>
    <n v="1"/>
    <s v="Bronze"/>
  </r>
  <r>
    <x v="15"/>
    <s v="M"/>
    <n v="2"/>
    <n v="8.01"/>
    <d v="1899-12-30T00:41:09"/>
    <d v="1899-12-30T00:41:19"/>
    <d v="1899-12-30T00:41:14"/>
    <n v="0"/>
    <d v="1899-12-30T00:05:09"/>
    <n v="1.907142857142857"/>
    <n v="3.75"/>
    <n v="1"/>
    <x v="2"/>
    <n v="0.25"/>
    <n v="0.5"/>
    <n v="0.25"/>
    <n v="0"/>
    <n v="0"/>
    <n v="0"/>
    <n v="0"/>
    <n v="2.6017857142857141"/>
    <m/>
    <m/>
    <n v="4"/>
    <n v="1"/>
    <s v="Bronze"/>
  </r>
  <r>
    <x v="16"/>
    <s v="M"/>
    <n v="2"/>
    <n v="9.01"/>
    <d v="1899-12-30T00:36:37"/>
    <d v="1899-12-30T00:36:37"/>
    <d v="1899-12-30T00:36:37"/>
    <n v="20"/>
    <d v="1899-12-30T00:04:04"/>
    <n v="2.1452380952380952"/>
    <n v="4.75"/>
    <n v="5"/>
    <x v="2"/>
    <n v="0.25"/>
    <n v="0.5"/>
    <n v="0.25"/>
    <n v="0"/>
    <n v="0"/>
    <n v="0"/>
    <n v="0"/>
    <n v="4.1613095238095239"/>
    <m/>
    <s v="Crosul Regina Maria"/>
    <n v="4"/>
    <n v="1"/>
    <s v="Gold"/>
  </r>
  <r>
    <x v="17"/>
    <s v="M"/>
    <n v="2"/>
    <n v="3.02"/>
    <d v="1899-12-30T00:22:01"/>
    <d v="1899-12-30T00:22:18"/>
    <d v="1899-12-30T00:22:10"/>
    <n v="0"/>
    <d v="1899-12-30T00:07:20"/>
    <n v="0.71904761904761905"/>
    <n v="0.5"/>
    <n v="3"/>
    <x v="1"/>
    <n v="0.25"/>
    <n v="0.25"/>
    <n v="0.5"/>
    <n v="0"/>
    <n v="0"/>
    <n v="0"/>
    <n v="0"/>
    <n v="1.8047619047619048"/>
    <m/>
    <m/>
    <n v="4"/>
    <n v="1"/>
    <s v="Gold"/>
  </r>
  <r>
    <x v="18"/>
    <s v="M"/>
    <n v="2"/>
    <n v="23.11"/>
    <d v="1899-12-30T02:09:13"/>
    <d v="1899-12-30T02:10:55"/>
    <d v="1899-12-30T02:10:04"/>
    <n v="13"/>
    <d v="1899-12-30T00:05:38"/>
    <n v="5"/>
    <n v="3.25"/>
    <n v="3"/>
    <x v="0"/>
    <n v="0.5"/>
    <n v="0.25"/>
    <n v="0.25"/>
    <n v="0"/>
    <n v="0.1"/>
    <n v="0"/>
    <n v="0.4"/>
    <n v="4.5625"/>
    <m/>
    <m/>
    <n v="4"/>
    <n v="1"/>
    <s v="Gold"/>
  </r>
  <r>
    <x v="19"/>
    <s v="M"/>
    <n v="2"/>
    <n v="17.07"/>
    <d v="1899-12-30T01:40:57"/>
    <d v="1899-12-30T01:41:13"/>
    <d v="1899-12-30T01:41:05"/>
    <n v="37"/>
    <d v="1899-12-30T00:05:55"/>
    <n v="4.0642857142857141"/>
    <n v="3"/>
    <n v="5"/>
    <x v="1"/>
    <n v="0.25"/>
    <n v="0.25"/>
    <n v="0.5"/>
    <n v="0"/>
    <n v="0"/>
    <n v="0"/>
    <n v="0"/>
    <n v="4.2660714285714283"/>
    <m/>
    <m/>
    <n v="4"/>
    <n v="1"/>
    <s v="Gold"/>
  </r>
  <r>
    <x v="20"/>
    <s v="M"/>
    <n v="2"/>
    <n v="22.1"/>
    <d v="1899-12-30T03:00:30"/>
    <d v="1899-12-30T03:09:16"/>
    <d v="1899-12-30T03:04:53"/>
    <n v="1505"/>
    <d v="1899-12-30T00:08:22"/>
    <n v="5"/>
    <n v="0"/>
    <n v="2.5"/>
    <x v="0"/>
    <n v="0.5"/>
    <n v="0.25"/>
    <n v="0.25"/>
    <n v="1.0033333333333334"/>
    <n v="0"/>
    <n v="0"/>
    <n v="0"/>
    <n v="4.1283333333333339"/>
    <m/>
    <m/>
    <n v="3"/>
    <n v="1"/>
    <s v="Gold"/>
  </r>
  <r>
    <x v="21"/>
    <s v="M"/>
    <n v="2"/>
    <n v="9.27"/>
    <d v="1899-12-30T00:38:59"/>
    <d v="1899-12-30T00:38:59"/>
    <d v="1899-12-30T00:38:59"/>
    <n v="41"/>
    <d v="1899-12-30T00:04:12"/>
    <n v="2.2071428571428569"/>
    <n v="4.75"/>
    <n v="4.25"/>
    <x v="1"/>
    <n v="0.25"/>
    <n v="0.25"/>
    <n v="0.5"/>
    <n v="0"/>
    <n v="0"/>
    <n v="0"/>
    <n v="0"/>
    <n v="3.8642857142857143"/>
    <m/>
    <m/>
    <n v="3"/>
    <n v="1"/>
    <s v="Gold"/>
  </r>
  <r>
    <x v="22"/>
    <s v="M"/>
    <n v="2"/>
    <n v="18.02"/>
    <d v="1899-12-30T01:25:37"/>
    <d v="1899-12-30T01:25:37"/>
    <d v="1899-12-30T01:25:37"/>
    <n v="34"/>
    <d v="1899-12-30T00:04:45"/>
    <n v="4.2904761904761903"/>
    <n v="4.25"/>
    <n v="2"/>
    <x v="2"/>
    <n v="0.25"/>
    <n v="0.5"/>
    <n v="0.25"/>
    <n v="0"/>
    <n v="0"/>
    <n v="0"/>
    <n v="0"/>
    <n v="3.6976190476190478"/>
    <m/>
    <m/>
    <n v="3"/>
    <n v="1"/>
    <s v="Gold"/>
  </r>
  <r>
    <x v="23"/>
    <s v="M"/>
    <n v="2"/>
    <n v="43.25"/>
    <d v="1899-12-30T09:30:13"/>
    <d v="1899-12-30T10:15:29"/>
    <d v="1899-12-30T09:52:51"/>
    <n v="2507"/>
    <d v="1899-12-30T00:13:42"/>
    <n v="5"/>
    <n v="0"/>
    <n v="2"/>
    <x v="2"/>
    <n v="0.25"/>
    <n v="0.5"/>
    <n v="0.25"/>
    <n v="1.6713333333333333"/>
    <n v="1.1000000000000001"/>
    <n v="0"/>
    <n v="0.4"/>
    <n v="4.9213333333333331"/>
    <m/>
    <m/>
    <n v="4"/>
    <n v="1"/>
    <s v="Gold"/>
  </r>
  <r>
    <x v="24"/>
    <s v="M"/>
    <n v="2"/>
    <n v="20.62"/>
    <d v="1899-12-30T02:30:36"/>
    <d v="1899-12-30T02:29:53"/>
    <d v="1899-12-30T02:30:15"/>
    <n v="1011"/>
    <d v="1899-12-30T00:07:17"/>
    <n v="4.9095238095238098"/>
    <n v="0.5"/>
    <n v="4.5"/>
    <x v="1"/>
    <n v="0.25"/>
    <n v="0.25"/>
    <n v="0.5"/>
    <n v="0.67400000000000004"/>
    <n v="0"/>
    <n v="0"/>
    <n v="0"/>
    <n v="4.2763809523809524"/>
    <m/>
    <s v="Hateg Royal Trail"/>
    <n v="3"/>
    <n v="1"/>
    <s v="Gold"/>
  </r>
  <r>
    <x v="25"/>
    <s v="M"/>
    <n v="2"/>
    <n v="21.14"/>
    <d v="1899-12-30T01:54:18"/>
    <d v="1899-12-30T02:02:08"/>
    <d v="1899-12-30T01:58:13"/>
    <n v="81"/>
    <d v="1899-12-30T00:05:36"/>
    <n v="5"/>
    <n v="3.25"/>
    <n v="1"/>
    <x v="0"/>
    <n v="0.5"/>
    <n v="0.25"/>
    <n v="0.25"/>
    <n v="0"/>
    <n v="0"/>
    <n v="0"/>
    <n v="0"/>
    <n v="3.5625"/>
    <m/>
    <m/>
    <n v="4"/>
    <n v="1"/>
    <s v="Gold"/>
  </r>
  <r>
    <x v="26"/>
    <s v="M"/>
    <n v="2"/>
    <n v="20.64"/>
    <d v="1899-12-30T02:12:13"/>
    <d v="1899-12-30T02:13:21"/>
    <d v="1899-12-30T02:12:47"/>
    <n v="979"/>
    <d v="1899-12-30T00:06:26"/>
    <n v="4.9142857142857146"/>
    <n v="2"/>
    <n v="4.5"/>
    <x v="0"/>
    <n v="0.5"/>
    <n v="0.25"/>
    <n v="0.25"/>
    <n v="0.65266666666666662"/>
    <n v="0"/>
    <n v="0"/>
    <n v="0"/>
    <n v="4.734809523809524"/>
    <m/>
    <s v="Hateg Royal Trail"/>
    <n v="4"/>
    <n v="1"/>
    <s v="Gold"/>
  </r>
  <r>
    <x v="27"/>
    <s v="M"/>
    <n v="2"/>
    <n v="7.5"/>
    <d v="1899-12-30T00:37:03"/>
    <d v="1899-12-30T00:38:44"/>
    <d v="1899-12-30T00:37:53"/>
    <n v="24"/>
    <d v="1899-12-30T00:05:03"/>
    <n v="1.7857142857142856"/>
    <n v="3.75"/>
    <n v="0.5"/>
    <x v="2"/>
    <n v="0.25"/>
    <n v="0.5"/>
    <n v="0.25"/>
    <n v="0"/>
    <n v="0"/>
    <n v="0"/>
    <n v="0"/>
    <n v="2.4464285714285712"/>
    <m/>
    <m/>
    <n v="4"/>
    <n v="1"/>
    <s v="Gold"/>
  </r>
  <r>
    <x v="28"/>
    <s v="M"/>
    <n v="2"/>
    <n v="18.329999999999998"/>
    <d v="1899-12-30T01:19:51"/>
    <d v="1899-12-30T01:20:01"/>
    <d v="1899-12-30T01:19:56"/>
    <n v="20"/>
    <d v="1899-12-30T00:04:22"/>
    <n v="4.3642857142857139"/>
    <n v="4.5"/>
    <n v="4.75"/>
    <x v="1"/>
    <n v="0.25"/>
    <n v="0.25"/>
    <n v="0.5"/>
    <n v="0"/>
    <n v="0"/>
    <n v="0"/>
    <n v="0"/>
    <n v="4.5910714285714285"/>
    <m/>
    <m/>
    <n v="4"/>
    <n v="1"/>
    <s v="Gold"/>
  </r>
  <r>
    <x v="29"/>
    <s v="M"/>
    <n v="2"/>
    <n v="10.050000000000001"/>
    <d v="1899-12-30T00:38:36"/>
    <d v="1899-12-30T00:38:36"/>
    <d v="1899-12-30T00:38:36"/>
    <n v="26"/>
    <d v="1899-12-30T00:03:50"/>
    <n v="2.3928571428571428"/>
    <n v="5"/>
    <n v="3"/>
    <x v="2"/>
    <n v="0.25"/>
    <n v="0.5"/>
    <n v="0.25"/>
    <n v="0"/>
    <n v="0"/>
    <n v="0.89999999999999991"/>
    <n v="0"/>
    <n v="4.7482142857142851"/>
    <m/>
    <s v="Brasov Running Festival"/>
    <n v="2"/>
    <n v="1"/>
    <s v="Gold"/>
  </r>
  <r>
    <x v="30"/>
    <s v="M"/>
    <n v="2"/>
    <n v="10.050000000000001"/>
    <d v="1899-12-30T00:38:58"/>
    <d v="1899-12-30T00:38:58"/>
    <d v="1899-12-30T00:38:58"/>
    <n v="23"/>
    <d v="1899-12-30T00:03:53"/>
    <n v="2.3928571428571428"/>
    <n v="5"/>
    <n v="4"/>
    <x v="2"/>
    <n v="0.25"/>
    <n v="0.5"/>
    <n v="0.25"/>
    <n v="0"/>
    <n v="0"/>
    <n v="0.45000000000000007"/>
    <n v="0"/>
    <n v="4.5482142857142858"/>
    <m/>
    <s v="Brasov Running Festival"/>
    <n v="4"/>
    <n v="1"/>
    <s v="Gold"/>
  </r>
  <r>
    <x v="32"/>
    <s v="M"/>
    <n v="2"/>
    <n v="25.01"/>
    <d v="1899-12-30T01:54:46"/>
    <d v="1899-12-30T01:54:46"/>
    <d v="1899-12-30T01:54:46"/>
    <n v="39"/>
    <d v="1899-12-30T00:04:35"/>
    <n v="5"/>
    <n v="4.25"/>
    <n v="5"/>
    <x v="0"/>
    <n v="0.5"/>
    <n v="0.25"/>
    <n v="0.25"/>
    <n v="0"/>
    <n v="0.2"/>
    <n v="0"/>
    <n v="0"/>
    <n v="5.0125000000000002"/>
    <m/>
    <m/>
    <n v="4"/>
    <n v="1"/>
    <s v="Gold"/>
  </r>
  <r>
    <x v="33"/>
    <s v="M"/>
    <n v="2"/>
    <n v="22.02"/>
    <d v="1899-12-30T01:39:18"/>
    <d v="1899-12-30T01:42:48"/>
    <d v="1899-12-30T01:41:03"/>
    <n v="116"/>
    <d v="1899-12-30T00:04:35"/>
    <n v="5"/>
    <n v="4.25"/>
    <n v="4.75"/>
    <x v="2"/>
    <n v="0.25"/>
    <n v="0.5"/>
    <n v="0.25"/>
    <n v="0"/>
    <n v="0"/>
    <n v="0"/>
    <n v="0"/>
    <n v="4.5625"/>
    <m/>
    <m/>
    <n v="4"/>
    <n v="1"/>
    <s v="Gold"/>
  </r>
  <r>
    <x v="34"/>
    <s v="M"/>
    <n v="2"/>
    <n v="14.9"/>
    <d v="1899-12-30T01:14:11"/>
    <d v="1899-12-30T01:17:10"/>
    <d v="1899-12-30T01:15:41"/>
    <n v="107"/>
    <d v="1899-12-30T00:05:05"/>
    <n v="3.5476190476190474"/>
    <n v="3.75"/>
    <n v="0.5"/>
    <x v="2"/>
    <n v="0.25"/>
    <n v="0.5"/>
    <n v="0.25"/>
    <n v="0"/>
    <n v="0"/>
    <n v="0"/>
    <n v="0"/>
    <n v="2.8869047619047619"/>
    <m/>
    <m/>
    <n v="4"/>
    <n v="1"/>
    <s v="Silver"/>
  </r>
  <r>
    <x v="35"/>
    <s v="M"/>
    <n v="2"/>
    <n v="12"/>
    <d v="1899-12-30T00:58:48"/>
    <d v="1899-12-30T00:58:54"/>
    <d v="1899-12-30T00:58:51"/>
    <n v="0"/>
    <d v="1899-12-30T00:04:54"/>
    <n v="2.8571428571428572"/>
    <n v="4"/>
    <n v="0.5"/>
    <x v="0"/>
    <n v="0.5"/>
    <n v="0.25"/>
    <n v="0.25"/>
    <n v="0"/>
    <n v="0"/>
    <n v="0"/>
    <n v="0"/>
    <n v="2.5535714285714288"/>
    <m/>
    <m/>
    <n v="4"/>
    <n v="1"/>
    <s v="Silver"/>
  </r>
  <r>
    <x v="36"/>
    <s v="M"/>
    <n v="2"/>
    <n v="22.1"/>
    <d v="1899-12-30T01:53:24"/>
    <d v="1899-12-30T01:55:38"/>
    <d v="1899-12-30T01:54:31"/>
    <n v="59"/>
    <d v="1899-12-30T00:05:11"/>
    <n v="5"/>
    <n v="3.75"/>
    <n v="2"/>
    <x v="0"/>
    <n v="0.5"/>
    <n v="0.25"/>
    <n v="0.25"/>
    <n v="0"/>
    <n v="0"/>
    <n v="0"/>
    <n v="0"/>
    <n v="3.9375"/>
    <m/>
    <m/>
    <n v="3"/>
    <n v="1"/>
    <s v="Silver"/>
  </r>
  <r>
    <x v="37"/>
    <s v="M"/>
    <n v="2"/>
    <n v="8.02"/>
    <d v="1899-12-30T00:40:23"/>
    <d v="1899-12-30T00:40:55"/>
    <d v="1899-12-30T00:40:39"/>
    <n v="55"/>
    <d v="1899-12-30T00:05:04"/>
    <n v="1.9095238095238094"/>
    <n v="3.75"/>
    <n v="2"/>
    <x v="1"/>
    <n v="0.25"/>
    <n v="0.25"/>
    <n v="0.5"/>
    <n v="0"/>
    <n v="0"/>
    <n v="0"/>
    <n v="0"/>
    <n v="2.4148809523809525"/>
    <m/>
    <m/>
    <n v="4"/>
    <n v="1"/>
    <s v="Silver"/>
  </r>
  <r>
    <x v="38"/>
    <s v="M"/>
    <n v="2"/>
    <n v="11.02"/>
    <d v="1899-12-30T00:45:58"/>
    <d v="1899-12-30T00:45:59"/>
    <d v="1899-12-30T00:45:58"/>
    <n v="23"/>
    <d v="1899-12-30T00:04:10"/>
    <n v="2.6238095238095238"/>
    <n v="4.75"/>
    <n v="1"/>
    <x v="2"/>
    <n v="0.25"/>
    <n v="0.5"/>
    <n v="0.25"/>
    <n v="0"/>
    <n v="0"/>
    <n v="0"/>
    <n v="0"/>
    <n v="3.2809523809523808"/>
    <m/>
    <m/>
    <n v="2"/>
    <n v="1"/>
    <s v="Silver"/>
  </r>
  <r>
    <x v="39"/>
    <s v="M"/>
    <n v="2"/>
    <n v="12.04"/>
    <d v="1899-12-30T00:58:27"/>
    <d v="1899-12-30T00:58:43"/>
    <d v="1899-12-30T00:58:35"/>
    <n v="19"/>
    <d v="1899-12-30T00:04:52"/>
    <n v="2.8666666666666663"/>
    <n v="4"/>
    <n v="2.5"/>
    <x v="1"/>
    <n v="0.25"/>
    <n v="0.25"/>
    <n v="0.5"/>
    <n v="0"/>
    <n v="0"/>
    <n v="0"/>
    <n v="0"/>
    <n v="2.9666666666666668"/>
    <m/>
    <m/>
    <n v="3"/>
    <n v="1"/>
    <s v="Silver"/>
  </r>
  <r>
    <x v="40"/>
    <s v="M"/>
    <n v="2"/>
    <n v="13.27"/>
    <d v="1899-12-30T01:01:25"/>
    <d v="1899-12-30T01:02:30"/>
    <d v="1899-12-30T01:01:58"/>
    <n v="95"/>
    <d v="1899-12-30T00:04:40"/>
    <n v="3.1595238095238094"/>
    <n v="4.25"/>
    <n v="0.5"/>
    <x v="2"/>
    <n v="0.25"/>
    <n v="0.5"/>
    <n v="0.25"/>
    <n v="0"/>
    <n v="0"/>
    <n v="0"/>
    <n v="0"/>
    <n v="3.0398809523809525"/>
    <m/>
    <m/>
    <n v="4"/>
    <n v="1"/>
    <s v="Silver"/>
  </r>
  <r>
    <x v="42"/>
    <s v="M"/>
    <n v="2"/>
    <n v="18.010000000000002"/>
    <d v="1899-12-30T01:22:38"/>
    <d v="1899-12-30T01:28:35"/>
    <d v="1899-12-30T01:25:37"/>
    <n v="37"/>
    <d v="1899-12-30T00:04:45"/>
    <n v="4.288095238095238"/>
    <n v="4.25"/>
    <n v="0.5"/>
    <x v="1"/>
    <n v="0.25"/>
    <n v="0.25"/>
    <n v="0.5"/>
    <n v="0"/>
    <n v="0"/>
    <n v="0"/>
    <n v="0"/>
    <n v="2.3845238095238095"/>
    <m/>
    <m/>
    <n v="3"/>
    <n v="1"/>
    <s v="Silver"/>
  </r>
  <r>
    <x v="43"/>
    <s v="F"/>
    <n v="2"/>
    <n v="21.34"/>
    <d v="1899-12-30T02:25:07"/>
    <d v="1899-12-30T02:25:49"/>
    <d v="1899-12-30T02:25:28"/>
    <n v="12"/>
    <d v="1899-12-30T00:06:49"/>
    <n v="5"/>
    <n v="2"/>
    <n v="4"/>
    <x v="0"/>
    <n v="0.5"/>
    <n v="0.25"/>
    <n v="0.25"/>
    <n v="0"/>
    <n v="0"/>
    <n v="0"/>
    <n v="0"/>
    <n v="4"/>
    <m/>
    <m/>
    <n v="4"/>
    <n v="1"/>
    <s v="Silver"/>
  </r>
  <r>
    <x v="44"/>
    <s v="M"/>
    <n v="2"/>
    <n v="11.02"/>
    <d v="1899-12-30T00:59:35"/>
    <d v="1899-12-30T01:00:35"/>
    <d v="1899-12-30T01:00:05"/>
    <n v="115"/>
    <d v="1899-12-30T00:05:27"/>
    <n v="2.6238095238095238"/>
    <n v="3.5"/>
    <n v="2.75"/>
    <x v="0"/>
    <n v="0.5"/>
    <n v="0.25"/>
    <n v="0.25"/>
    <n v="0"/>
    <n v="0"/>
    <n v="0"/>
    <n v="0.4"/>
    <n v="3.2744047619047616"/>
    <m/>
    <m/>
    <n v="2"/>
    <n v="1"/>
    <s v="Silver"/>
  </r>
  <r>
    <x v="45"/>
    <s v="M"/>
    <n v="2"/>
    <n v="10"/>
    <d v="1899-12-30T00:37:41"/>
    <d v="1899-12-30T00:37:41"/>
    <d v="1899-12-30T00:37:41"/>
    <n v="12"/>
    <d v="1899-12-30T00:03:46"/>
    <n v="2.3809523809523809"/>
    <n v="5"/>
    <n v="0.5"/>
    <x v="2"/>
    <n v="0.25"/>
    <n v="0.5"/>
    <n v="0.25"/>
    <n v="0"/>
    <n v="0"/>
    <n v="0.89999999999999991"/>
    <n v="0"/>
    <n v="4.1202380952380953"/>
    <m/>
    <m/>
    <n v="4"/>
    <n v="1"/>
    <s v="Silver"/>
  </r>
  <r>
    <x v="46"/>
    <s v="M"/>
    <n v="2"/>
    <n v="81.05"/>
    <d v="1899-12-30T09:50:26"/>
    <d v="1899-12-30T11:59:49"/>
    <d v="1899-12-30T10:55:07"/>
    <n v="2552"/>
    <d v="1899-12-30T00:08:05"/>
    <n v="5"/>
    <n v="0"/>
    <n v="2.5"/>
    <x v="0"/>
    <n v="0.5"/>
    <n v="0.25"/>
    <n v="0.25"/>
    <n v="1.7013333333333334"/>
    <n v="3"/>
    <n v="0"/>
    <n v="0"/>
    <n v="7.8263333333333334"/>
    <m/>
    <s v="The last man standing-Zalău "/>
    <n v="4"/>
    <n v="1"/>
    <s v="Silver"/>
  </r>
  <r>
    <x v="47"/>
    <s v="F"/>
    <n v="2"/>
    <n v="13.09"/>
    <d v="1899-12-30T01:06:27"/>
    <d v="1899-12-30T01:11:51"/>
    <d v="1899-12-30T01:09:09"/>
    <n v="13"/>
    <d v="1899-12-30T00:05:17"/>
    <n v="3.2725"/>
    <n v="4"/>
    <n v="4"/>
    <x v="1"/>
    <n v="0.25"/>
    <n v="0.25"/>
    <n v="0.5"/>
    <n v="0"/>
    <n v="0"/>
    <n v="0"/>
    <n v="0"/>
    <n v="3.8181250000000002"/>
    <m/>
    <m/>
    <n v="4"/>
    <n v="1"/>
    <s v="Silver"/>
  </r>
  <r>
    <x v="8"/>
    <s v="M"/>
    <n v="4"/>
    <n v="5.01"/>
    <d v="1899-12-30T00:19:05"/>
    <d v="1899-12-30T00:19:05"/>
    <d v="1899-12-30T00:19:05"/>
    <n v="69"/>
    <d v="1899-12-30T00:03:49"/>
    <n v="1.1928571428571428"/>
    <n v="5"/>
    <n v="2"/>
    <x v="2"/>
    <n v="0.25"/>
    <n v="0.5"/>
    <n v="0.25"/>
    <n v="0"/>
    <n v="0"/>
    <n v="0.89999999999999991"/>
    <n v="0"/>
    <n v="4.1982142857142861"/>
    <m/>
    <m/>
    <n v="4"/>
    <n v="1"/>
    <s v="Bronze"/>
  </r>
  <r>
    <x v="48"/>
    <s v="F"/>
    <n v="2"/>
    <n v="8.74"/>
    <d v="1899-12-30T00:47:30"/>
    <d v="1899-12-30T00:47:30"/>
    <d v="1899-12-30T00:47:30"/>
    <n v="53"/>
    <d v="1899-12-30T00:05:26"/>
    <n v="2.1850000000000001"/>
    <n v="4"/>
    <n v="2"/>
    <x v="2"/>
    <n v="0.25"/>
    <n v="0.5"/>
    <n v="0.25"/>
    <n v="0"/>
    <n v="0"/>
    <n v="0"/>
    <n v="0"/>
    <n v="3.0462500000000001"/>
    <m/>
    <s v="Run for Genomics"/>
    <n v="3"/>
    <n v="1"/>
    <s v="Silver"/>
  </r>
  <r>
    <x v="49"/>
    <s v="M"/>
    <n v="2"/>
    <n v="19.02"/>
    <d v="1899-12-30T01:34:32"/>
    <d v="1899-12-30T01:35:57"/>
    <d v="1899-12-30T01:35:14"/>
    <n v="36"/>
    <d v="1899-12-30T00:05:00"/>
    <n v="4.5285714285714285"/>
    <n v="4"/>
    <n v="1.25"/>
    <x v="0"/>
    <n v="0.5"/>
    <n v="0.25"/>
    <n v="0.25"/>
    <n v="0"/>
    <n v="0"/>
    <n v="0"/>
    <n v="0"/>
    <n v="3.5767857142857142"/>
    <m/>
    <m/>
    <n v="4"/>
    <n v="1"/>
    <s v="Silver"/>
  </r>
  <r>
    <x v="50"/>
    <s v="M"/>
    <n v="2"/>
    <n v="13.01"/>
    <d v="1899-12-30T01:08:01"/>
    <d v="1899-12-30T01:08:01"/>
    <d v="1899-12-30T01:08:01"/>
    <n v="227"/>
    <d v="1899-12-30T00:05:14"/>
    <n v="3.0976190476190473"/>
    <n v="3.75"/>
    <n v="5"/>
    <x v="1"/>
    <n v="0.25"/>
    <n v="0.25"/>
    <n v="0.5"/>
    <n v="0.15133333333333332"/>
    <n v="0"/>
    <n v="0"/>
    <n v="0"/>
    <n v="4.3632380952380956"/>
    <m/>
    <m/>
    <n v="3"/>
    <n v="1"/>
    <s v="Silver"/>
  </r>
  <r>
    <x v="51"/>
    <s v="M"/>
    <n v="2"/>
    <n v="17.02"/>
    <d v="1899-12-30T01:32:25"/>
    <d v="1899-12-30T01:33:10"/>
    <d v="1899-12-30T01:32:47"/>
    <n v="0"/>
    <d v="1899-12-30T00:05:27"/>
    <n v="4.0523809523809522"/>
    <n v="3.5"/>
    <n v="3.5"/>
    <x v="1"/>
    <n v="0.25"/>
    <n v="0.25"/>
    <n v="0.5"/>
    <n v="0"/>
    <n v="0"/>
    <n v="0"/>
    <n v="0"/>
    <n v="3.638095238095238"/>
    <m/>
    <m/>
    <n v="3"/>
    <n v="1"/>
    <s v="Silver"/>
  </r>
  <r>
    <x v="52"/>
    <s v="F"/>
    <n v="2"/>
    <n v="10.06"/>
    <d v="1899-12-30T00:51:46"/>
    <d v="1899-12-30T00:51:50"/>
    <d v="1899-12-30T00:51:48"/>
    <n v="22"/>
    <d v="1899-12-30T00:05:09"/>
    <n v="2.5150000000000001"/>
    <n v="4.25"/>
    <n v="1.75"/>
    <x v="2"/>
    <n v="0.25"/>
    <n v="0.5"/>
    <n v="0.25"/>
    <n v="0"/>
    <n v="0"/>
    <n v="0"/>
    <n v="0"/>
    <n v="3.1912500000000001"/>
    <m/>
    <s v="Brasov Running Festival"/>
    <n v="4"/>
    <n v="1"/>
    <s v="Silver"/>
  </r>
  <r>
    <x v="0"/>
    <s v="F"/>
    <n v="3"/>
    <n v="42.13"/>
    <d v="1899-12-30T02:53:26"/>
    <d v="1899-12-30T02:53:26"/>
    <d v="1899-12-30T02:53:26"/>
    <n v="70"/>
    <d v="1899-12-30T00:04:07"/>
    <n v="5"/>
    <n v="5"/>
    <n v="1"/>
    <x v="1"/>
    <n v="0.25"/>
    <n v="0.25"/>
    <n v="0.5"/>
    <n v="0"/>
    <n v="1"/>
    <n v="2.25"/>
    <n v="0"/>
    <n v="6.25"/>
    <m/>
    <s v="Bucharest Marathon"/>
    <n v="1"/>
    <n v="1"/>
    <s v="Bronze"/>
  </r>
  <r>
    <x v="1"/>
    <s v="F"/>
    <n v="3"/>
    <n v="20.23"/>
    <d v="1899-12-30T01:57:50"/>
    <d v="1899-12-30T02:06:14"/>
    <d v="1899-12-30T02:02:02"/>
    <n v="56"/>
    <d v="1899-12-30T00:06:02"/>
    <n v="5"/>
    <n v="3.25"/>
    <n v="5"/>
    <x v="0"/>
    <n v="0.5"/>
    <n v="0.25"/>
    <n v="0.25"/>
    <n v="0"/>
    <n v="0"/>
    <n v="0"/>
    <n v="0"/>
    <n v="4.5625"/>
    <m/>
    <m/>
    <n v="4"/>
    <n v="1"/>
    <s v="Bronze"/>
  </r>
  <r>
    <x v="3"/>
    <s v="M"/>
    <n v="3"/>
    <n v="10.11"/>
    <d v="1899-12-30T01:12:40"/>
    <d v="1899-12-30T01:13:20"/>
    <d v="1899-12-30T01:13:00"/>
    <n v="18"/>
    <d v="1899-12-30T00:07:13"/>
    <n v="2.407142857142857"/>
    <n v="0.5"/>
    <n v="4"/>
    <x v="1"/>
    <n v="0.25"/>
    <n v="0.25"/>
    <n v="0.5"/>
    <n v="0"/>
    <n v="0"/>
    <n v="0"/>
    <n v="0"/>
    <n v="2.7267857142857141"/>
    <m/>
    <s v="Bucharest Marathon"/>
    <n v="4"/>
    <n v="1"/>
    <s v="Bronze"/>
  </r>
  <r>
    <x v="4"/>
    <s v="M"/>
    <n v="3"/>
    <n v="50.02"/>
    <d v="1899-12-30T04:15:31"/>
    <d v="1899-12-30T04:19:43"/>
    <d v="1899-12-30T04:17:37"/>
    <n v="0"/>
    <d v="1899-12-30T00:05:09"/>
    <n v="5"/>
    <n v="3.75"/>
    <n v="4"/>
    <x v="1"/>
    <n v="0.25"/>
    <n v="0.25"/>
    <n v="0.5"/>
    <n v="0"/>
    <n v="1.4"/>
    <n v="0"/>
    <n v="0"/>
    <n v="5.5875000000000004"/>
    <m/>
    <m/>
    <n v="4"/>
    <n v="1"/>
    <s v="Bronze"/>
  </r>
  <r>
    <x v="5"/>
    <s v="F"/>
    <n v="3"/>
    <n v="21.16"/>
    <d v="1899-12-30T02:05:51"/>
    <d v="1899-12-30T02:08:51"/>
    <d v="1899-12-30T02:07:21"/>
    <n v="43"/>
    <d v="1899-12-30T00:06:01"/>
    <n v="5"/>
    <n v="3.25"/>
    <n v="1.5"/>
    <x v="1"/>
    <n v="0.25"/>
    <n v="0.25"/>
    <n v="0.5"/>
    <n v="0"/>
    <n v="0"/>
    <n v="0"/>
    <n v="0"/>
    <n v="2.8125"/>
    <m/>
    <s v="Bucharest Marathon"/>
    <n v="1"/>
    <n v="1"/>
    <s v="Bronze"/>
  </r>
  <r>
    <x v="53"/>
    <s v="M"/>
    <n v="3"/>
    <n v="42.26"/>
    <d v="1899-12-30T02:45:23"/>
    <d v="1899-12-30T02:45:23"/>
    <d v="1899-12-30T02:45:23"/>
    <n v="67"/>
    <d v="1899-12-30T00:03:55"/>
    <n v="5"/>
    <n v="5"/>
    <n v="2"/>
    <x v="1"/>
    <n v="0.25"/>
    <n v="0.25"/>
    <n v="0.5"/>
    <n v="0"/>
    <n v="1"/>
    <n v="0.45000000000000007"/>
    <n v="0"/>
    <n v="4.95"/>
    <m/>
    <s v="Bucharest Marathon"/>
    <n v="4"/>
    <n v="1"/>
    <s v="Bronze"/>
  </r>
  <r>
    <x v="6"/>
    <s v="M"/>
    <n v="3"/>
    <n v="14.1"/>
    <d v="1899-12-30T01:19:16"/>
    <d v="1899-12-30T01:19:16"/>
    <d v="1899-12-30T01:19:16"/>
    <n v="173"/>
    <d v="1899-12-30T00:05:37"/>
    <n v="3.3571428571428568"/>
    <n v="3.25"/>
    <n v="2"/>
    <x v="0"/>
    <n v="0.5"/>
    <n v="0.25"/>
    <n v="0.25"/>
    <n v="0"/>
    <n v="0"/>
    <n v="0"/>
    <n v="0"/>
    <n v="2.9910714285714284"/>
    <m/>
    <m/>
    <n v="4"/>
    <n v="1"/>
    <s v="Bronze"/>
  </r>
  <r>
    <x v="8"/>
    <s v="M"/>
    <n v="5"/>
    <n v="0"/>
    <d v="1899-12-30T00:00:00"/>
    <d v="1899-12-30T00:00:00"/>
    <d v="1899-12-30T00:00:00"/>
    <n v="0"/>
    <d v="1899-12-30T00:00:00"/>
    <n v="0"/>
    <n v="0"/>
    <n v="0"/>
    <x v="3"/>
    <n v="0.25"/>
    <n v="0.25"/>
    <n v="0.25"/>
    <n v="0"/>
    <n v="0"/>
    <n v="0"/>
    <n v="0"/>
    <n v="0.5"/>
    <m/>
    <m/>
    <n v="1"/>
    <n v="1"/>
    <s v="Bronze"/>
  </r>
  <r>
    <x v="9"/>
    <s v="M"/>
    <n v="3"/>
    <n v="10.11"/>
    <d v="1899-12-30T00:49:59"/>
    <d v="1899-12-30T00:49:59"/>
    <d v="1899-12-30T00:49:59"/>
    <n v="15"/>
    <d v="1899-12-30T00:04:57"/>
    <n v="2.407142857142857"/>
    <n v="4"/>
    <n v="1.5"/>
    <x v="0"/>
    <n v="0.5"/>
    <n v="0.25"/>
    <n v="0.25"/>
    <n v="0"/>
    <n v="0"/>
    <n v="0"/>
    <n v="0"/>
    <n v="2.5785714285714283"/>
    <m/>
    <m/>
    <n v="4"/>
    <n v="1"/>
    <s v="Bronze"/>
  </r>
  <r>
    <x v="10"/>
    <s v="M"/>
    <n v="3"/>
    <n v="42.36"/>
    <d v="1899-12-30T03:24:23"/>
    <d v="1899-12-30T03:24:23"/>
    <d v="1899-12-30T03:24:23"/>
    <n v="71"/>
    <d v="1899-12-30T00:04:49"/>
    <n v="5"/>
    <n v="4"/>
    <n v="5"/>
    <x v="1"/>
    <n v="0.25"/>
    <n v="0.25"/>
    <n v="0.5"/>
    <n v="0"/>
    <n v="1"/>
    <n v="0"/>
    <n v="0"/>
    <n v="5.75"/>
    <m/>
    <s v="Bucharest Marathon"/>
    <n v="1"/>
    <n v="1"/>
    <s v="Bronze"/>
  </r>
  <r>
    <x v="11"/>
    <s v="M"/>
    <n v="3"/>
    <n v="7.08"/>
    <d v="1899-12-30T00:38:49"/>
    <d v="1899-12-30T00:38:49"/>
    <d v="1899-12-30T00:38:49"/>
    <n v="21"/>
    <d v="1899-12-30T00:05:29"/>
    <n v="1.6857142857142857"/>
    <n v="3.5"/>
    <n v="2.5"/>
    <x v="2"/>
    <n v="0.25"/>
    <n v="0.5"/>
    <n v="0.25"/>
    <n v="0"/>
    <n v="0"/>
    <n v="0"/>
    <n v="0.7"/>
    <n v="3.496428571428571"/>
    <m/>
    <m/>
    <n v="3"/>
    <n v="1"/>
    <s v="Bronze"/>
  </r>
  <r>
    <x v="12"/>
    <s v="F"/>
    <n v="3"/>
    <n v="10.02"/>
    <d v="1899-12-30T01:06:48"/>
    <d v="1899-12-30T01:07:13"/>
    <d v="1899-12-30T01:07:01"/>
    <n v="373"/>
    <d v="1899-12-30T00:06:41"/>
    <n v="2.5049999999999999"/>
    <n v="2.5"/>
    <n v="1"/>
    <x v="1"/>
    <n v="0.25"/>
    <n v="0.25"/>
    <n v="0.5"/>
    <n v="0.24866666666666667"/>
    <n v="0"/>
    <n v="0"/>
    <n v="0"/>
    <n v="1.9999166666666666"/>
    <m/>
    <m/>
    <n v="3"/>
    <n v="1"/>
    <s v="Bronze"/>
  </r>
  <r>
    <x v="54"/>
    <s v="M"/>
    <n v="3"/>
    <n v="13.04"/>
    <d v="1899-12-30T01:20:42"/>
    <d v="1899-12-30T01:20:46"/>
    <d v="1899-12-30T01:20:44"/>
    <n v="26"/>
    <d v="1899-12-30T00:06:11"/>
    <n v="3.1047619047619044"/>
    <n v="2.5"/>
    <n v="2"/>
    <x v="0"/>
    <n v="0.5"/>
    <n v="0.25"/>
    <n v="0.25"/>
    <n v="0"/>
    <n v="0"/>
    <n v="0"/>
    <n v="0"/>
    <n v="2.6773809523809522"/>
    <m/>
    <m/>
    <n v="3"/>
    <n v="1"/>
    <s v="Bronze"/>
  </r>
  <r>
    <x v="13"/>
    <s v="M"/>
    <n v="3"/>
    <n v="10.02"/>
    <d v="1899-12-30T01:03:08"/>
    <d v="1899-12-30T01:03:37"/>
    <d v="1899-12-30T01:03:22"/>
    <n v="18"/>
    <d v="1899-12-30T00:06:19"/>
    <n v="2.3857142857142857"/>
    <n v="2"/>
    <n v="5"/>
    <x v="1"/>
    <n v="0.25"/>
    <n v="0.25"/>
    <n v="0.5"/>
    <n v="0"/>
    <n v="0"/>
    <n v="0"/>
    <n v="0"/>
    <n v="3.5964285714285715"/>
    <m/>
    <s v="Bucharest Marathon"/>
    <n v="2"/>
    <n v="1"/>
    <s v="Bronze"/>
  </r>
  <r>
    <x v="14"/>
    <s v="M"/>
    <n v="3"/>
    <n v="11.51"/>
    <d v="1899-12-30T01:00:19"/>
    <d v="1899-12-30T01:00:58"/>
    <d v="1899-12-30T01:00:39"/>
    <n v="29"/>
    <d v="1899-12-30T00:05:16"/>
    <n v="2.7404761904761905"/>
    <n v="3.5"/>
    <n v="1.5"/>
    <x v="1"/>
    <n v="0.25"/>
    <n v="0.25"/>
    <n v="0.5"/>
    <n v="0"/>
    <n v="0"/>
    <n v="0"/>
    <n v="0"/>
    <n v="2.3101190476190476"/>
    <m/>
    <m/>
    <n v="4"/>
    <n v="1"/>
    <s v="Bronze"/>
  </r>
  <r>
    <x v="15"/>
    <s v="M"/>
    <n v="3"/>
    <n v="44.3"/>
    <d v="1899-12-30T05:33:08"/>
    <d v="1899-12-30T05:37:59"/>
    <d v="1899-12-30T05:35:34"/>
    <n v="2414"/>
    <d v="1899-12-30T00:07:34"/>
    <n v="5"/>
    <n v="0.5"/>
    <n v="5"/>
    <x v="0"/>
    <n v="0.5"/>
    <n v="0.25"/>
    <n v="0.25"/>
    <n v="1.6093333333333333"/>
    <n v="1.1000000000000001"/>
    <n v="0"/>
    <n v="0"/>
    <n v="6.5843333333333334"/>
    <m/>
    <s v="Hercules"/>
    <n v="4"/>
    <n v="1"/>
    <s v="Bronze"/>
  </r>
  <r>
    <x v="16"/>
    <s v="M"/>
    <n v="3"/>
    <n v="22.03"/>
    <d v="1899-12-30T02:02:51"/>
    <d v="1899-12-30T02:02:57"/>
    <d v="1899-12-30T02:02:54"/>
    <n v="868"/>
    <d v="1899-12-30T00:05:35"/>
    <n v="5"/>
    <n v="3.25"/>
    <n v="5"/>
    <x v="2"/>
    <n v="0.25"/>
    <n v="0.5"/>
    <n v="0.25"/>
    <n v="0.57866666666666666"/>
    <n v="0"/>
    <n v="0"/>
    <n v="0"/>
    <n v="4.7036666666666669"/>
    <m/>
    <s v="Porolissum Trail"/>
    <n v="4"/>
    <n v="1"/>
    <s v="Gold"/>
  </r>
  <r>
    <x v="17"/>
    <s v="M"/>
    <n v="3"/>
    <n v="5.0199999999999996"/>
    <d v="1899-12-30T00:23:26"/>
    <d v="1899-12-30T00:24:02"/>
    <d v="1899-12-30T00:23:44"/>
    <n v="0"/>
    <d v="1899-12-30T00:04:44"/>
    <n v="1.195238095238095"/>
    <n v="4.25"/>
    <n v="4"/>
    <x v="1"/>
    <n v="0.25"/>
    <n v="0.25"/>
    <n v="0.5"/>
    <n v="0"/>
    <n v="0"/>
    <n v="0"/>
    <n v="0"/>
    <n v="3.3613095238095236"/>
    <m/>
    <m/>
    <n v="4"/>
    <n v="1"/>
    <s v="Gold"/>
  </r>
  <r>
    <x v="18"/>
    <s v="M"/>
    <n v="3"/>
    <n v="42.41"/>
    <d v="1899-12-30T04:18:13"/>
    <d v="1899-12-30T04:25:05"/>
    <d v="1899-12-30T04:21:39"/>
    <n v="74"/>
    <d v="1899-12-30T00:06:10"/>
    <n v="5"/>
    <n v="2.5"/>
    <n v="5"/>
    <x v="0"/>
    <n v="0.5"/>
    <n v="0.25"/>
    <n v="0.25"/>
    <n v="0"/>
    <n v="1"/>
    <n v="0"/>
    <n v="0.4"/>
    <n v="5.7750000000000004"/>
    <m/>
    <s v="Bucharest Marathon"/>
    <n v="4"/>
    <n v="1"/>
    <s v="Gold"/>
  </r>
  <r>
    <x v="19"/>
    <s v="M"/>
    <n v="3"/>
    <n v="21.17"/>
    <d v="1899-12-30T01:42:52"/>
    <d v="1899-12-30T01:42:56"/>
    <d v="1899-12-30T01:42:54"/>
    <n v="43"/>
    <d v="1899-12-30T00:04:52"/>
    <n v="5"/>
    <n v="4"/>
    <n v="5"/>
    <x v="0"/>
    <n v="0.5"/>
    <n v="0.25"/>
    <n v="0.25"/>
    <n v="0"/>
    <n v="0"/>
    <n v="0"/>
    <n v="0"/>
    <n v="4.75"/>
    <m/>
    <s v="Bucharest Marathon"/>
    <n v="4"/>
    <n v="1"/>
    <s v="Gold"/>
  </r>
  <r>
    <x v="20"/>
    <s v="M"/>
    <n v="3"/>
    <n v="21.28"/>
    <d v="1899-12-30T02:25:30"/>
    <d v="1899-12-30T02:26:23"/>
    <d v="1899-12-30T02:25:57"/>
    <n v="1157"/>
    <d v="1899-12-30T00:06:51"/>
    <n v="5"/>
    <n v="1"/>
    <n v="5"/>
    <x v="1"/>
    <n v="0.25"/>
    <n v="0.25"/>
    <n v="0.5"/>
    <n v="0.77133333333333332"/>
    <n v="0"/>
    <n v="0"/>
    <n v="0"/>
    <n v="4.7713333333333336"/>
    <m/>
    <s v="Hercules"/>
    <n v="4"/>
    <n v="1"/>
    <s v="Gold"/>
  </r>
  <r>
    <x v="21"/>
    <s v="M"/>
    <n v="3"/>
    <n v="21.06"/>
    <d v="1899-12-30T01:35:30"/>
    <d v="1899-12-30T01:35:30"/>
    <d v="1899-12-30T01:35:30"/>
    <n v="45"/>
    <d v="1899-12-30T00:04:32"/>
    <n v="5"/>
    <n v="4.25"/>
    <n v="4"/>
    <x v="2"/>
    <n v="0.25"/>
    <n v="0.5"/>
    <n v="0.25"/>
    <n v="0"/>
    <n v="0"/>
    <n v="0"/>
    <n v="0"/>
    <n v="4.375"/>
    <m/>
    <s v="Bucharest Marathon"/>
    <n v="4"/>
    <n v="1"/>
    <s v="Gold"/>
  </r>
  <r>
    <x v="22"/>
    <s v="M"/>
    <n v="3"/>
    <n v="42.83"/>
    <d v="1899-12-30T03:37:56"/>
    <d v="1899-12-30T03:35:34"/>
    <d v="1899-12-30T03:36:45"/>
    <n v="83"/>
    <d v="1899-12-30T00:05:04"/>
    <n v="5"/>
    <n v="3.75"/>
    <n v="5"/>
    <x v="1"/>
    <n v="0.25"/>
    <n v="0.25"/>
    <n v="0.5"/>
    <n v="0"/>
    <n v="1"/>
    <n v="0"/>
    <n v="0"/>
    <n v="5.6875"/>
    <m/>
    <s v="Chicago Marathon"/>
    <n v="3"/>
    <n v="1"/>
    <s v="Gold"/>
  </r>
  <r>
    <x v="23"/>
    <s v="M"/>
    <n v="3"/>
    <n v="44.82"/>
    <d v="1899-12-30T09:29:03"/>
    <d v="1899-12-30T10:47:21"/>
    <d v="1899-12-30T10:08:12"/>
    <n v="2482"/>
    <d v="1899-12-30T00:13:34"/>
    <n v="5"/>
    <n v="0"/>
    <n v="3"/>
    <x v="2"/>
    <n v="0.25"/>
    <n v="0.5"/>
    <n v="0.25"/>
    <n v="1.6546666666666667"/>
    <n v="1.1000000000000001"/>
    <n v="0"/>
    <n v="0.4"/>
    <n v="5.1546666666666674"/>
    <m/>
    <m/>
    <n v="4"/>
    <n v="1"/>
    <s v="Gold"/>
  </r>
  <r>
    <x v="24"/>
    <s v="M"/>
    <n v="3"/>
    <n v="42.45"/>
    <d v="1899-12-30T05:11:45"/>
    <d v="1899-12-30T05:14:10"/>
    <d v="1899-12-30T05:12:58"/>
    <n v="96"/>
    <d v="1899-12-30T00:07:22"/>
    <n v="5"/>
    <n v="0.5"/>
    <n v="5"/>
    <x v="0"/>
    <n v="0.5"/>
    <n v="0.25"/>
    <n v="0.25"/>
    <n v="0"/>
    <n v="1"/>
    <n v="0"/>
    <n v="0"/>
    <n v="4.875"/>
    <m/>
    <s v="Bucharest Marathon"/>
    <n v="4"/>
    <n v="1"/>
    <s v="Gold"/>
  </r>
  <r>
    <x v="25"/>
    <s v="M"/>
    <n v="3"/>
    <n v="16.05"/>
    <d v="1899-12-30T01:23:46"/>
    <d v="1899-12-30T01:25:19"/>
    <d v="1899-12-30T01:24:33"/>
    <n v="69"/>
    <d v="1899-12-30T00:05:16"/>
    <n v="3.8214285714285716"/>
    <n v="3.5"/>
    <n v="1"/>
    <x v="1"/>
    <n v="0.25"/>
    <n v="0.25"/>
    <n v="0.5"/>
    <n v="0"/>
    <n v="0"/>
    <n v="0"/>
    <n v="0"/>
    <n v="2.3303571428571428"/>
    <m/>
    <m/>
    <n v="3"/>
    <n v="1"/>
    <s v="Gold"/>
  </r>
  <r>
    <x v="26"/>
    <s v="M"/>
    <n v="3"/>
    <n v="14.41"/>
    <d v="1899-12-30T01:30:10"/>
    <d v="1899-12-30T01:37:22"/>
    <d v="1899-12-30T01:33:46"/>
    <n v="655"/>
    <d v="1899-12-30T00:06:30"/>
    <n v="3.4309523809523808"/>
    <n v="2"/>
    <n v="4.5"/>
    <x v="1"/>
    <n v="0.25"/>
    <n v="0.25"/>
    <n v="0.5"/>
    <n v="0.43666666666666665"/>
    <n v="0"/>
    <n v="0"/>
    <n v="0"/>
    <n v="4.0444047619047616"/>
    <m/>
    <m/>
    <n v="4"/>
    <n v="1"/>
    <s v="Gold"/>
  </r>
  <r>
    <x v="27"/>
    <s v="M"/>
    <n v="3"/>
    <n v="42.32"/>
    <d v="1899-12-30T04:04:55"/>
    <d v="1899-12-30T04:30:17"/>
    <d v="1899-12-30T04:17:36"/>
    <n v="48"/>
    <d v="1899-12-30T00:06:05"/>
    <n v="5"/>
    <n v="2.5"/>
    <n v="4"/>
    <x v="1"/>
    <n v="0.25"/>
    <n v="0.25"/>
    <n v="0.5"/>
    <n v="0"/>
    <n v="1"/>
    <n v="0"/>
    <n v="0"/>
    <n v="4.875"/>
    <m/>
    <m/>
    <n v="4"/>
    <n v="1"/>
    <s v="Gold"/>
  </r>
  <r>
    <x v="28"/>
    <s v="M"/>
    <n v="3"/>
    <n v="21.1"/>
    <d v="1899-12-30T01:29:06"/>
    <d v="1899-12-30T01:29:06"/>
    <d v="1899-12-30T01:29:06"/>
    <n v="48"/>
    <d v="1899-12-30T00:04:13"/>
    <n v="5"/>
    <n v="4.75"/>
    <n v="3"/>
    <x v="2"/>
    <n v="0.25"/>
    <n v="0.5"/>
    <n v="0.25"/>
    <n v="0"/>
    <n v="0"/>
    <n v="0"/>
    <n v="0"/>
    <n v="4.375"/>
    <m/>
    <s v="Bucharest Marathon"/>
    <n v="4"/>
    <n v="1"/>
    <s v="Gold"/>
  </r>
  <r>
    <x v="29"/>
    <s v="M"/>
    <n v="3"/>
    <n v="11"/>
    <d v="1899-12-30T01:04:08"/>
    <d v="1899-12-30T01:05:34"/>
    <d v="1899-12-30T01:04:51"/>
    <n v="31"/>
    <d v="1899-12-30T00:05:54"/>
    <n v="2.6190476190476191"/>
    <n v="3"/>
    <n v="2.5"/>
    <x v="1"/>
    <n v="0.25"/>
    <n v="0.25"/>
    <n v="0.5"/>
    <n v="0"/>
    <n v="0"/>
    <n v="0"/>
    <n v="0"/>
    <n v="2.6547619047619047"/>
    <m/>
    <m/>
    <n v="2"/>
    <n v="1"/>
    <s v="Gold"/>
  </r>
  <r>
    <x v="30"/>
    <s v="M"/>
    <n v="3"/>
    <n v="21.14"/>
    <d v="1899-12-30T01:29:08"/>
    <d v="1899-12-30T01:29:08"/>
    <d v="1899-12-30T01:29:08"/>
    <n v="44"/>
    <d v="1899-12-30T00:04:13"/>
    <n v="5"/>
    <n v="4.75"/>
    <n v="5"/>
    <x v="2"/>
    <n v="0.25"/>
    <n v="0.5"/>
    <n v="0.25"/>
    <n v="0"/>
    <n v="0"/>
    <n v="0"/>
    <n v="0"/>
    <n v="4.875"/>
    <m/>
    <s v="Bucharest Marathon"/>
    <n v="4"/>
    <n v="1"/>
    <s v="Gold"/>
  </r>
  <r>
    <x v="31"/>
    <s v="M"/>
    <n v="3"/>
    <n v="12.49"/>
    <d v="1899-12-30T01:12:30"/>
    <d v="1899-12-30T01:14:21"/>
    <d v="1899-12-30T01:13:26"/>
    <n v="370"/>
    <d v="1899-12-30T00:05:53"/>
    <n v="2.9738095238095239"/>
    <n v="3"/>
    <n v="3"/>
    <x v="2"/>
    <n v="0.25"/>
    <n v="0.5"/>
    <n v="0.25"/>
    <n v="0.24666666666666667"/>
    <n v="0"/>
    <n v="0"/>
    <n v="0"/>
    <n v="3.2401190476190478"/>
    <m/>
    <m/>
    <n v="4"/>
    <n v="1"/>
    <s v="Gold"/>
  </r>
  <r>
    <x v="32"/>
    <s v="M"/>
    <n v="3"/>
    <n v="10.23"/>
    <d v="1899-12-30T00:39:19"/>
    <d v="1899-12-30T00:39:44"/>
    <d v="1899-12-30T00:39:31"/>
    <n v="12"/>
    <d v="1899-12-30T00:03:52"/>
    <n v="2.4357142857142855"/>
    <n v="5"/>
    <n v="5"/>
    <x v="2"/>
    <n v="0.25"/>
    <n v="0.5"/>
    <n v="0.25"/>
    <n v="0"/>
    <n v="0"/>
    <n v="0.45000000000000007"/>
    <n v="0"/>
    <n v="4.808928571428571"/>
    <m/>
    <s v="Bucharest Marathon"/>
    <n v="4"/>
    <n v="1"/>
    <s v="Gold"/>
  </r>
  <r>
    <x v="33"/>
    <s v="M"/>
    <n v="3"/>
    <n v="21.54"/>
    <d v="1899-12-30T02:45:27"/>
    <d v="1899-12-30T02:50:49"/>
    <d v="1899-12-30T02:48:08"/>
    <n v="1166"/>
    <d v="1899-12-30T00:07:48"/>
    <n v="5"/>
    <n v="0.5"/>
    <n v="5"/>
    <x v="1"/>
    <n v="0.25"/>
    <n v="0.25"/>
    <n v="0.5"/>
    <n v="0.77733333333333332"/>
    <n v="0"/>
    <n v="0"/>
    <n v="0"/>
    <n v="4.652333333333333"/>
    <m/>
    <s v="Hercules"/>
    <n v="4"/>
    <n v="1"/>
    <s v="Gold"/>
  </r>
  <r>
    <x v="34"/>
    <s v="M"/>
    <n v="3"/>
    <n v="24.54"/>
    <d v="1899-12-30T02:01:50"/>
    <d v="1899-12-30T02:26:49"/>
    <d v="1899-12-30T02:14:20"/>
    <n v="179"/>
    <d v="1899-12-30T00:05:28"/>
    <n v="5"/>
    <n v="3.5"/>
    <n v="0.25"/>
    <x v="0"/>
    <n v="0.5"/>
    <n v="0.25"/>
    <n v="0.25"/>
    <n v="0"/>
    <n v="0.1"/>
    <n v="0"/>
    <n v="0"/>
    <n v="3.5375000000000001"/>
    <m/>
    <m/>
    <n v="4"/>
    <n v="1"/>
    <s v="Silver"/>
  </r>
  <r>
    <x v="35"/>
    <s v="M"/>
    <n v="3"/>
    <n v="21.28"/>
    <d v="1899-12-30T01:36:19"/>
    <d v="1899-12-30T01:37:14"/>
    <d v="1899-12-30T01:36:46"/>
    <n v="33"/>
    <d v="1899-12-30T00:04:33"/>
    <n v="5"/>
    <n v="4.25"/>
    <n v="3.5"/>
    <x v="1"/>
    <n v="0.25"/>
    <n v="0.25"/>
    <n v="0.5"/>
    <n v="0"/>
    <n v="0"/>
    <n v="0"/>
    <n v="0"/>
    <n v="4.0625"/>
    <m/>
    <s v="Bucharest Marathon"/>
    <n v="3"/>
    <n v="1"/>
    <s v="Silver"/>
  </r>
  <r>
    <x v="36"/>
    <s v="M"/>
    <n v="3"/>
    <n v="13.02"/>
    <d v="1899-12-30T01:03:39"/>
    <d v="1899-12-30T01:03:39"/>
    <d v="1899-12-30T01:03:39"/>
    <n v="19"/>
    <d v="1899-12-30T00:04:53"/>
    <n v="3.0999999999999996"/>
    <n v="4"/>
    <n v="1.75"/>
    <x v="2"/>
    <n v="0.25"/>
    <n v="0.5"/>
    <n v="0.25"/>
    <n v="0"/>
    <n v="0"/>
    <n v="0"/>
    <n v="0"/>
    <n v="3.2124999999999999"/>
    <m/>
    <m/>
    <n v="4"/>
    <n v="1"/>
    <s v="Silver"/>
  </r>
  <r>
    <x v="37"/>
    <s v="M"/>
    <n v="3"/>
    <n v="43"/>
    <d v="1899-12-30T02:36:36"/>
    <d v="1899-12-30T02:36:46"/>
    <d v="1899-12-30T02:36:41"/>
    <n v="55"/>
    <d v="1899-12-30T00:03:39"/>
    <n v="5"/>
    <n v="5"/>
    <n v="5"/>
    <x v="0"/>
    <n v="0.5"/>
    <n v="0.25"/>
    <n v="0.25"/>
    <n v="0"/>
    <n v="1.1000000000000001"/>
    <n v="2.25"/>
    <n v="0"/>
    <n v="8.35"/>
    <m/>
    <s v="Chicago Marathon"/>
    <n v="3"/>
    <n v="1"/>
    <s v="Silver"/>
  </r>
  <r>
    <x v="38"/>
    <s v="M"/>
    <n v="3"/>
    <n v="11.01"/>
    <d v="1899-12-30T00:50:28"/>
    <d v="1899-12-30T00:50:28"/>
    <d v="1899-12-30T00:50:28"/>
    <n v="19"/>
    <d v="1899-12-30T00:04:35"/>
    <n v="2.6214285714285714"/>
    <n v="4.25"/>
    <n v="1"/>
    <x v="1"/>
    <n v="0.25"/>
    <n v="0.25"/>
    <n v="0.5"/>
    <n v="0"/>
    <n v="0"/>
    <n v="0"/>
    <n v="0"/>
    <n v="2.217857142857143"/>
    <m/>
    <m/>
    <n v="2"/>
    <n v="1"/>
    <s v="Silver"/>
  </r>
  <r>
    <x v="39"/>
    <s v="M"/>
    <n v="3"/>
    <n v="42.43"/>
    <d v="1899-12-30T03:35:29"/>
    <d v="1899-12-30T03:33:31"/>
    <d v="1899-12-30T03:34:30"/>
    <n v="77"/>
    <d v="1899-12-30T00:05:03"/>
    <n v="5"/>
    <n v="3.75"/>
    <n v="5"/>
    <x v="1"/>
    <n v="0.25"/>
    <n v="0.25"/>
    <n v="0.5"/>
    <n v="0"/>
    <n v="1"/>
    <n v="0"/>
    <n v="0"/>
    <n v="5.6875"/>
    <m/>
    <s v="Bucharest Marathon"/>
    <n v="3"/>
    <n v="1"/>
    <s v="Silver"/>
  </r>
  <r>
    <x v="40"/>
    <s v="M"/>
    <n v="3"/>
    <n v="21.12"/>
    <d v="1899-12-30T01:47:54"/>
    <d v="1899-12-30T01:48:19"/>
    <d v="1899-12-30T01:48:07"/>
    <n v="598"/>
    <d v="1899-12-30T00:05:07"/>
    <n v="5"/>
    <n v="3.75"/>
    <n v="1.5"/>
    <x v="1"/>
    <n v="0.25"/>
    <n v="0.25"/>
    <n v="0.5"/>
    <n v="0.39866666666666667"/>
    <n v="0"/>
    <n v="0"/>
    <n v="0"/>
    <n v="3.3361666666666667"/>
    <m/>
    <s v="Crosul Toamnei Blajel "/>
    <n v="3"/>
    <n v="1"/>
    <s v="Silver"/>
  </r>
  <r>
    <x v="41"/>
    <s v="F"/>
    <n v="3"/>
    <n v="5.0199999999999996"/>
    <d v="1899-12-30T00:28:51"/>
    <d v="1899-12-30T00:28:58"/>
    <d v="1899-12-30T00:28:54"/>
    <n v="13"/>
    <d v="1899-12-30T00:05:46"/>
    <n v="1.2549999999999999"/>
    <n v="3.75"/>
    <n v="2.5"/>
    <x v="1"/>
    <n v="0.25"/>
    <n v="0.25"/>
    <n v="0.5"/>
    <n v="0"/>
    <n v="0"/>
    <n v="0"/>
    <n v="0"/>
    <n v="2.5012499999999998"/>
    <m/>
    <m/>
    <n v="4"/>
    <n v="1"/>
    <s v="Silver"/>
  </r>
  <r>
    <x v="42"/>
    <s v="M"/>
    <n v="3"/>
    <n v="42.18"/>
    <d v="1899-12-30T02:57:20"/>
    <d v="1899-12-30T02:57:20"/>
    <d v="1899-12-30T02:57:20"/>
    <n v="69"/>
    <d v="1899-12-30T00:04:12"/>
    <n v="5"/>
    <n v="4.75"/>
    <n v="4.5"/>
    <x v="0"/>
    <n v="0.5"/>
    <n v="0.25"/>
    <n v="0.25"/>
    <n v="0"/>
    <n v="1"/>
    <n v="0"/>
    <n v="0"/>
    <n v="5.8125"/>
    <m/>
    <s v="Bucharest Marathon"/>
    <n v="4"/>
    <n v="1"/>
    <s v="Silver"/>
  </r>
  <r>
    <x v="43"/>
    <s v="F"/>
    <n v="3"/>
    <n v="2.54"/>
    <d v="1899-12-30T00:12:33"/>
    <d v="1899-12-30T00:12:33"/>
    <d v="1899-12-30T00:12:33"/>
    <n v="2"/>
    <d v="1899-12-30T00:04:56"/>
    <n v="0.63500000000000001"/>
    <n v="4.5"/>
    <n v="5"/>
    <x v="2"/>
    <n v="0.25"/>
    <n v="0.5"/>
    <n v="0.25"/>
    <n v="0"/>
    <n v="0"/>
    <n v="0"/>
    <n v="0"/>
    <n v="3.6587499999999999"/>
    <m/>
    <m/>
    <n v="3"/>
    <n v="1"/>
    <s v="Silver"/>
  </r>
  <r>
    <x v="44"/>
    <s v="M"/>
    <n v="3"/>
    <n v="5.01"/>
    <d v="1899-12-30T00:23:43"/>
    <d v="1899-12-30T00:23:44"/>
    <d v="1899-12-30T00:23:44"/>
    <n v="1"/>
    <d v="1899-12-30T00:04:44"/>
    <n v="1.1928571428571428"/>
    <n v="4.25"/>
    <n v="3.5"/>
    <x v="2"/>
    <n v="0.25"/>
    <n v="0.5"/>
    <n v="0.25"/>
    <n v="0"/>
    <n v="0"/>
    <n v="0"/>
    <n v="0.4"/>
    <n v="3.6982142857142857"/>
    <m/>
    <m/>
    <n v="2"/>
    <n v="1"/>
    <s v="Silver"/>
  </r>
  <r>
    <x v="45"/>
    <s v="M"/>
    <n v="3"/>
    <n v="35"/>
    <d v="1899-12-30T02:13:34"/>
    <d v="1899-12-30T02:17:24"/>
    <d v="1899-12-30T02:15:29"/>
    <n v="59"/>
    <d v="1899-12-30T00:03:52"/>
    <n v="5"/>
    <n v="5"/>
    <n v="2.5"/>
    <x v="0"/>
    <n v="0.5"/>
    <n v="0.25"/>
    <n v="0.25"/>
    <n v="0"/>
    <n v="0.7"/>
    <n v="0.45000000000000007"/>
    <n v="0"/>
    <n v="5.5250000000000004"/>
    <m/>
    <s v="Bucharest Marathon"/>
    <n v="3"/>
    <n v="1"/>
    <s v="Silver"/>
  </r>
  <r>
    <x v="46"/>
    <s v="M"/>
    <n v="3"/>
    <n v="11.12"/>
    <d v="1899-12-30T00:56:59"/>
    <d v="1899-12-30T00:57:06"/>
    <d v="1899-12-30T00:57:03"/>
    <n v="432"/>
    <d v="1899-12-30T00:05:08"/>
    <n v="2.6476190476190475"/>
    <n v="3.75"/>
    <n v="4.5"/>
    <x v="2"/>
    <n v="0.25"/>
    <n v="0.5"/>
    <n v="0.25"/>
    <n v="0.28799999999999998"/>
    <n v="0"/>
    <n v="0"/>
    <n v="0"/>
    <n v="3.9499047619047616"/>
    <m/>
    <s v="Semimaraton Porolissum"/>
    <n v="3"/>
    <n v="1"/>
    <s v="Silver"/>
  </r>
  <r>
    <x v="47"/>
    <s v="F"/>
    <n v="3"/>
    <n v="21.11"/>
    <d v="1899-12-30T01:42:07"/>
    <d v="1899-12-30T01:42:07"/>
    <d v="1899-12-30T01:42:07"/>
    <n v="43"/>
    <d v="1899-12-30T00:04:50"/>
    <n v="5"/>
    <n v="4.5"/>
    <n v="5"/>
    <x v="1"/>
    <n v="0.25"/>
    <n v="0.25"/>
    <n v="0.5"/>
    <n v="0"/>
    <n v="0"/>
    <n v="0"/>
    <n v="0"/>
    <n v="4.875"/>
    <m/>
    <s v="Bucharest Marathon"/>
    <n v="4"/>
    <n v="1"/>
    <s v="Silver"/>
  </r>
  <r>
    <x v="8"/>
    <s v="M"/>
    <n v="6"/>
    <n v="5.07"/>
    <d v="1899-12-30T00:23:36"/>
    <d v="1899-12-30T00:25:53"/>
    <d v="1899-12-30T00:24:45"/>
    <n v="4"/>
    <d v="1899-12-30T00:04:53"/>
    <n v="1.2071428571428571"/>
    <n v="4"/>
    <n v="0.5"/>
    <x v="1"/>
    <n v="0.25"/>
    <n v="0.25"/>
    <n v="0.5"/>
    <n v="0"/>
    <n v="0"/>
    <n v="0"/>
    <n v="0"/>
    <n v="1.5517857142857143"/>
    <m/>
    <m/>
    <n v="3"/>
    <n v="1"/>
    <s v="Bronze"/>
  </r>
  <r>
    <x v="48"/>
    <s v="F"/>
    <n v="3"/>
    <n v="42.42"/>
    <d v="1899-12-30T04:44:28"/>
    <d v="1899-12-30T04:45:14"/>
    <d v="1899-12-30T04:44:51"/>
    <n v="79"/>
    <d v="1899-12-30T00:06:43"/>
    <n v="5"/>
    <n v="2.5"/>
    <n v="4"/>
    <x v="0"/>
    <n v="0.5"/>
    <n v="0.25"/>
    <n v="0.25"/>
    <n v="0"/>
    <n v="1"/>
    <n v="0"/>
    <n v="0"/>
    <n v="5.125"/>
    <m/>
    <s v="Bucharest Marathon"/>
    <n v="3"/>
    <n v="1"/>
    <s v="Silver"/>
  </r>
  <r>
    <x v="49"/>
    <s v="M"/>
    <n v="3"/>
    <n v="21.14"/>
    <d v="1899-12-30T01:38:57"/>
    <d v="1899-12-30T01:39:09"/>
    <d v="1899-12-30T01:39:03"/>
    <n v="39"/>
    <d v="1899-12-30T00:04:41"/>
    <n v="5"/>
    <n v="4.25"/>
    <n v="4"/>
    <x v="0"/>
    <n v="0.5"/>
    <n v="0.25"/>
    <n v="0.25"/>
    <n v="0"/>
    <n v="0"/>
    <n v="0"/>
    <n v="0"/>
    <n v="4.5625"/>
    <m/>
    <s v="Bucharest Marathon"/>
    <n v="4"/>
    <n v="1"/>
    <s v="Silver"/>
  </r>
  <r>
    <x v="50"/>
    <s v="M"/>
    <n v="3"/>
    <n v="21.01"/>
    <d v="1899-12-30T02:00:33"/>
    <d v="1899-12-30T02:00:33"/>
    <d v="1899-12-30T02:00:33"/>
    <n v="421"/>
    <d v="1899-12-30T00:05:44"/>
    <n v="5"/>
    <n v="3.25"/>
    <n v="5"/>
    <x v="0"/>
    <n v="0.5"/>
    <n v="0.25"/>
    <n v="0.25"/>
    <n v="0.28066666666666668"/>
    <n v="0"/>
    <n v="0"/>
    <n v="0"/>
    <n v="4.8431666666666668"/>
    <m/>
    <m/>
    <n v="4"/>
    <n v="1"/>
    <s v="Silver"/>
  </r>
  <r>
    <x v="51"/>
    <s v="M"/>
    <n v="3"/>
    <n v="21.11"/>
    <d v="1899-12-30T01:45:03"/>
    <d v="1899-12-30T01:45:25"/>
    <d v="1899-12-30T01:45:14"/>
    <n v="44"/>
    <d v="1899-12-30T00:04:59"/>
    <n v="5"/>
    <n v="4"/>
    <n v="5"/>
    <x v="0"/>
    <n v="0.5"/>
    <n v="0.25"/>
    <n v="0.25"/>
    <n v="0"/>
    <n v="0"/>
    <n v="0"/>
    <n v="0"/>
    <n v="4.75"/>
    <m/>
    <s v="Bucharest Marathon"/>
    <n v="2"/>
    <n v="1"/>
    <s v="Silver"/>
  </r>
  <r>
    <x v="52"/>
    <s v="F"/>
    <n v="3"/>
    <n v="30.01"/>
    <d v="1899-12-30T04:47:33"/>
    <d v="1899-12-30T05:38:35"/>
    <d v="1899-12-30T05:13:04"/>
    <n v="1300"/>
    <d v="1899-12-30T00:10:26"/>
    <n v="5"/>
    <n v="0"/>
    <n v="3"/>
    <x v="0"/>
    <n v="0.5"/>
    <n v="0.25"/>
    <n v="0.25"/>
    <n v="0.8666666666666667"/>
    <n v="0.4"/>
    <n v="0"/>
    <n v="0"/>
    <n v="4.5166666666666675"/>
    <m/>
    <m/>
    <n v="2"/>
    <n v="1"/>
    <s v="Silver"/>
  </r>
  <r>
    <x v="0"/>
    <s v="F"/>
    <n v="4"/>
    <n v="21.27"/>
    <d v="1899-12-30T02:17:18"/>
    <d v="1899-12-30T02:17:49"/>
    <d v="1899-12-30T02:17:34"/>
    <n v="1199"/>
    <d v="1899-12-30T00:06:28"/>
    <n v="5"/>
    <n v="3"/>
    <n v="2"/>
    <x v="0"/>
    <n v="0.5"/>
    <n v="0.25"/>
    <n v="0.25"/>
    <n v="0.79933333333333334"/>
    <n v="0"/>
    <n v="0"/>
    <n v="0"/>
    <n v="4.5493333333333332"/>
    <m/>
    <s v="Azuga Trail Race"/>
    <n v="2"/>
    <n v="1"/>
    <s v="Bronze"/>
  </r>
  <r>
    <x v="1"/>
    <s v="F"/>
    <n v="4"/>
    <n v="11.71"/>
    <d v="1899-12-30T01:41:46"/>
    <d v="1899-12-30T01:51:15"/>
    <d v="1899-12-30T01:46:30"/>
    <n v="791"/>
    <d v="1899-12-30T00:09:06"/>
    <n v="2.9275000000000002"/>
    <n v="0"/>
    <n v="5"/>
    <x v="1"/>
    <n v="0.25"/>
    <n v="0.25"/>
    <n v="0.5"/>
    <n v="0.52733333333333332"/>
    <n v="0"/>
    <n v="0"/>
    <n v="0"/>
    <n v="3.7592083333333335"/>
    <m/>
    <s v="Azuga Trail Race"/>
    <n v="3"/>
    <n v="1"/>
    <s v="Bronze"/>
  </r>
  <r>
    <x v="4"/>
    <s v="M"/>
    <n v="4"/>
    <n v="21.31"/>
    <d v="1899-12-30T01:26:58"/>
    <d v="1899-12-30T01:26:58"/>
    <d v="1899-12-30T01:26:58"/>
    <n v="29"/>
    <d v="1899-12-30T00:04:05"/>
    <n v="5"/>
    <n v="4.75"/>
    <n v="0.5"/>
    <x v="2"/>
    <n v="0.25"/>
    <n v="0.5"/>
    <n v="0.25"/>
    <n v="0"/>
    <n v="0"/>
    <n v="0"/>
    <n v="0"/>
    <n v="3.75"/>
    <m/>
    <m/>
    <n v="4"/>
    <n v="1"/>
    <s v="Bronze"/>
  </r>
  <r>
    <x v="5"/>
    <s v="F"/>
    <n v="4"/>
    <n v="11.89"/>
    <d v="1899-12-30T02:08:25"/>
    <d v="1899-12-30T02:30:22"/>
    <d v="1899-12-30T02:19:23"/>
    <n v="716"/>
    <d v="1899-12-30T00:11:43"/>
    <n v="2.9725000000000001"/>
    <n v="0"/>
    <n v="1.5"/>
    <x v="2"/>
    <n v="0.25"/>
    <n v="0.5"/>
    <n v="0.25"/>
    <n v="0"/>
    <n v="0"/>
    <n v="0"/>
    <n v="0"/>
    <n v="1.118125"/>
    <m/>
    <s v="Azuga Trail Race"/>
    <n v="2"/>
    <n v="1"/>
    <s v="Bronze"/>
  </r>
  <r>
    <x v="53"/>
    <s v="M"/>
    <n v="4"/>
    <n v="18.010000000000002"/>
    <d v="1899-12-30T01:13:10"/>
    <d v="1899-12-30T01:13:25"/>
    <d v="1899-12-30T01:13:18"/>
    <n v="26"/>
    <d v="1899-12-30T00:04:04"/>
    <n v="4.288095238095238"/>
    <n v="4.75"/>
    <n v="3"/>
    <x v="1"/>
    <n v="0.25"/>
    <n v="0.25"/>
    <n v="0.5"/>
    <n v="0"/>
    <n v="0"/>
    <n v="0"/>
    <n v="0"/>
    <n v="3.7595238095238095"/>
    <m/>
    <m/>
    <n v="4"/>
    <n v="1"/>
    <s v="Bronze"/>
  </r>
  <r>
    <x v="6"/>
    <s v="M"/>
    <n v="4"/>
    <n v="6.01"/>
    <d v="1899-12-30T00:28:18"/>
    <d v="1899-12-30T00:28:18"/>
    <d v="1899-12-30T00:28:18"/>
    <n v="13"/>
    <d v="1899-12-30T00:04:43"/>
    <n v="1.4309523809523808"/>
    <n v="4.25"/>
    <n v="2"/>
    <x v="2"/>
    <n v="0.25"/>
    <n v="0.5"/>
    <n v="0.25"/>
    <n v="0"/>
    <n v="0"/>
    <n v="0"/>
    <n v="0"/>
    <n v="2.9827380952380951"/>
    <m/>
    <m/>
    <n v="3"/>
    <n v="1"/>
    <s v="Bronze"/>
  </r>
  <r>
    <x v="8"/>
    <s v="M"/>
    <n v="7"/>
    <n v="19.8"/>
    <d v="1899-12-30T01:25:17"/>
    <d v="1899-12-30T01:27:22"/>
    <d v="1899-12-30T01:26:20"/>
    <n v="68"/>
    <d v="1899-12-30T00:04:22"/>
    <n v="4.7142857142857144"/>
    <n v="4.5"/>
    <n v="1"/>
    <x v="0"/>
    <n v="0.5"/>
    <n v="0.25"/>
    <n v="0.25"/>
    <n v="0"/>
    <n v="0"/>
    <n v="0"/>
    <n v="0"/>
    <n v="3.7321428571428572"/>
    <m/>
    <m/>
    <n v="3"/>
    <n v="1"/>
    <s v="Bronze"/>
  </r>
  <r>
    <x v="9"/>
    <s v="M"/>
    <n v="4"/>
    <n v="21.1"/>
    <d v="1899-12-30T02:53:12"/>
    <d v="1899-12-30T02:56:19"/>
    <d v="1899-12-30T02:54:45"/>
    <n v="1225"/>
    <d v="1899-12-30T00:08:17"/>
    <n v="5"/>
    <n v="0"/>
    <n v="2.5"/>
    <x v="0"/>
    <n v="0.5"/>
    <n v="0.25"/>
    <n v="0.25"/>
    <n v="0.81666666666666665"/>
    <n v="0"/>
    <n v="0"/>
    <n v="0"/>
    <n v="3.9416666666666664"/>
    <m/>
    <m/>
    <n v="4"/>
    <n v="1"/>
    <s v="Bronze"/>
  </r>
  <r>
    <x v="11"/>
    <s v="M"/>
    <n v="4"/>
    <n v="11.12"/>
    <d v="1899-12-30T01:02:28"/>
    <d v="1899-12-30T01:02:57"/>
    <d v="1899-12-30T01:02:43"/>
    <n v="47"/>
    <d v="1899-12-30T00:05:38"/>
    <n v="2.6476190476190475"/>
    <n v="3.25"/>
    <n v="3"/>
    <x v="1"/>
    <n v="0.25"/>
    <n v="0.25"/>
    <n v="0.5"/>
    <n v="0"/>
    <n v="0"/>
    <n v="0"/>
    <n v="0.7"/>
    <n v="3.6744047619047615"/>
    <m/>
    <m/>
    <n v="4"/>
    <n v="1"/>
    <s v="Bronze"/>
  </r>
  <r>
    <x v="12"/>
    <s v="F"/>
    <n v="4"/>
    <n v="11.76"/>
    <d v="1899-12-30T01:35:19"/>
    <d v="1899-12-30T01:35:45"/>
    <d v="1899-12-30T01:35:32"/>
    <n v="758"/>
    <d v="1899-12-30T00:08:07"/>
    <n v="2.94"/>
    <n v="0.5"/>
    <n v="1"/>
    <x v="2"/>
    <n v="0.25"/>
    <n v="0.5"/>
    <n v="0.25"/>
    <n v="0.5053333333333333"/>
    <n v="0"/>
    <n v="0"/>
    <n v="0"/>
    <n v="1.7403333333333331"/>
    <m/>
    <s v="Azuga Trail Race"/>
    <n v="3"/>
    <n v="1"/>
    <s v="Bronze"/>
  </r>
  <r>
    <x v="54"/>
    <s v="M"/>
    <n v="4"/>
    <n v="15.05"/>
    <d v="1899-12-30T01:32:55"/>
    <d v="1899-12-30T01:35:40"/>
    <d v="1899-12-30T01:34:17"/>
    <n v="29"/>
    <d v="1899-12-30T00:06:16"/>
    <n v="3.5833333333333335"/>
    <n v="2.5"/>
    <n v="2.5"/>
    <x v="0"/>
    <n v="0.5"/>
    <n v="0.25"/>
    <n v="0.25"/>
    <n v="0"/>
    <n v="0"/>
    <n v="0"/>
    <n v="0"/>
    <n v="3.041666666666667"/>
    <m/>
    <m/>
    <n v="3"/>
    <n v="1"/>
    <s v="Bronze"/>
  </r>
  <r>
    <x v="13"/>
    <s v="M"/>
    <n v="4"/>
    <n v="6.31"/>
    <d v="1899-12-30T00:40:15"/>
    <d v="1899-12-30T00:40:15"/>
    <d v="1899-12-30T00:40:15"/>
    <n v="6"/>
    <d v="1899-12-30T00:06:23"/>
    <n v="1.5023809523809522"/>
    <n v="2"/>
    <n v="3"/>
    <x v="1"/>
    <n v="0.25"/>
    <n v="0.25"/>
    <n v="0.5"/>
    <n v="0"/>
    <n v="0"/>
    <n v="0"/>
    <n v="0"/>
    <n v="2.3755952380952383"/>
    <m/>
    <m/>
    <n v="2"/>
    <n v="1"/>
    <s v="Bronze"/>
  </r>
  <r>
    <x v="14"/>
    <s v="M"/>
    <n v="4"/>
    <n v="12.01"/>
    <d v="1899-12-30T00:57:04"/>
    <d v="1899-12-30T00:58:06"/>
    <d v="1899-12-30T00:57:35"/>
    <n v="31"/>
    <d v="1899-12-30T00:04:48"/>
    <n v="2.8595238095238091"/>
    <n v="4"/>
    <n v="1"/>
    <x v="2"/>
    <n v="0.25"/>
    <n v="0.5"/>
    <n v="0.25"/>
    <n v="0"/>
    <n v="0"/>
    <n v="0"/>
    <n v="0"/>
    <n v="2.9648809523809523"/>
    <m/>
    <m/>
    <n v="3"/>
    <n v="1"/>
    <s v="Bronze"/>
  </r>
  <r>
    <x v="55"/>
    <s v="M"/>
    <n v="4"/>
    <n v="22.39"/>
    <d v="1899-12-30T02:03:31"/>
    <d v="1899-12-30T02:04:12"/>
    <d v="1899-12-30T02:03:51"/>
    <n v="633"/>
    <d v="1899-12-30T00:05:32"/>
    <n v="5"/>
    <n v="3.25"/>
    <n v="2.5"/>
    <x v="2"/>
    <n v="0.25"/>
    <n v="0.5"/>
    <n v="0.25"/>
    <n v="0.42199999999999999"/>
    <n v="0"/>
    <n v="0"/>
    <n v="0"/>
    <n v="3.9220000000000002"/>
    <m/>
    <s v="Faget Tour Trail Run"/>
    <n v="2"/>
    <n v="1"/>
    <s v="Bronze"/>
  </r>
  <r>
    <x v="15"/>
    <s v="M"/>
    <n v="4"/>
    <n v="24.28"/>
    <d v="1899-12-30T02:19:10"/>
    <d v="1899-12-30T02:18:06"/>
    <d v="1899-12-30T02:18:38"/>
    <n v="1098"/>
    <d v="1899-12-30T00:05:43"/>
    <n v="5"/>
    <n v="3.25"/>
    <n v="5"/>
    <x v="0"/>
    <n v="0.5"/>
    <n v="0.25"/>
    <n v="0.25"/>
    <n v="0.73199999999999998"/>
    <n v="0.1"/>
    <n v="0"/>
    <n v="0"/>
    <n v="5.3944999999999999"/>
    <m/>
    <s v="Ultra Zarand"/>
    <n v="4"/>
    <n v="1"/>
    <s v="Bronze"/>
  </r>
  <r>
    <x v="16"/>
    <s v="M"/>
    <n v="4"/>
    <n v="28.17"/>
    <d v="1899-12-30T03:55:12"/>
    <d v="1899-12-30T05:36:20"/>
    <d v="1899-12-30T04:45:46"/>
    <n v="2414"/>
    <d v="1899-12-30T00:10:09"/>
    <n v="5"/>
    <n v="0"/>
    <n v="5"/>
    <x v="1"/>
    <n v="0.25"/>
    <n v="0.25"/>
    <n v="0.5"/>
    <n v="1.6093333333333333"/>
    <n v="0.3"/>
    <n v="0"/>
    <n v="0"/>
    <n v="5.6593333333333335"/>
    <m/>
    <m/>
    <n v="3"/>
    <n v="1"/>
    <s v="Gold"/>
  </r>
  <r>
    <x v="17"/>
    <s v="M"/>
    <n v="4"/>
    <n v="11.51"/>
    <d v="1899-12-30T01:26:44"/>
    <d v="1899-12-30T01:31:08"/>
    <d v="1899-12-30T01:28:56"/>
    <n v="228"/>
    <d v="1899-12-30T00:07:44"/>
    <n v="2.7404761904761905"/>
    <n v="0.5"/>
    <n v="3"/>
    <x v="1"/>
    <n v="0.25"/>
    <n v="0.25"/>
    <n v="0.5"/>
    <n v="0"/>
    <n v="0"/>
    <n v="0"/>
    <n v="0"/>
    <n v="2.3101190476190476"/>
    <m/>
    <m/>
    <n v="4"/>
    <n v="1"/>
    <s v="Gold"/>
  </r>
  <r>
    <x v="18"/>
    <s v="M"/>
    <n v="4"/>
    <n v="19.940000000000001"/>
    <d v="1899-12-30T02:08:19"/>
    <d v="1899-12-30T02:09:15"/>
    <d v="1899-12-30T02:08:47"/>
    <n v="90"/>
    <d v="1899-12-30T00:06:28"/>
    <n v="4.7476190476190476"/>
    <n v="2"/>
    <n v="5"/>
    <x v="1"/>
    <n v="0.25"/>
    <n v="0.25"/>
    <n v="0.5"/>
    <n v="0"/>
    <n v="0"/>
    <n v="0"/>
    <n v="0.4"/>
    <n v="4.586904761904762"/>
    <m/>
    <s v="Semimaraton Calarasi"/>
    <n v="4"/>
    <n v="1"/>
    <s v="Gold"/>
  </r>
  <r>
    <x v="19"/>
    <s v="M"/>
    <n v="4"/>
    <n v="21.17"/>
    <d v="1899-12-30T02:08:00"/>
    <d v="1899-12-30T02:08:07"/>
    <d v="1899-12-30T02:08:04"/>
    <n v="40"/>
    <d v="1899-12-30T00:06:03"/>
    <n v="5"/>
    <n v="2.5"/>
    <n v="4.5"/>
    <x v="0"/>
    <n v="0.5"/>
    <n v="0.25"/>
    <n v="0.25"/>
    <n v="0"/>
    <n v="0"/>
    <n v="0"/>
    <n v="0"/>
    <n v="4.25"/>
    <m/>
    <m/>
    <n v="4"/>
    <n v="1"/>
    <s v="Gold"/>
  </r>
  <r>
    <x v="20"/>
    <s v="M"/>
    <n v="4"/>
    <n v="23.98"/>
    <d v="1899-12-30T02:21:12"/>
    <d v="1899-12-30T02:21:30"/>
    <d v="1899-12-30T02:21:21"/>
    <n v="1096"/>
    <d v="1899-12-30T00:05:54"/>
    <n v="5"/>
    <n v="3"/>
    <n v="5"/>
    <x v="1"/>
    <n v="0.25"/>
    <n v="0.25"/>
    <n v="0.5"/>
    <n v="0.73066666666666669"/>
    <n v="0.1"/>
    <n v="0"/>
    <n v="0"/>
    <n v="5.3306666666666667"/>
    <m/>
    <m/>
    <n v="4"/>
    <n v="1"/>
    <s v="Gold"/>
  </r>
  <r>
    <x v="21"/>
    <s v="M"/>
    <n v="4"/>
    <n v="30"/>
    <d v="1899-12-30T04:38:29"/>
    <d v="1899-12-30T04:45:50"/>
    <d v="1899-12-30T04:42:09"/>
    <n v="1928"/>
    <d v="1899-12-30T00:09:24"/>
    <n v="5"/>
    <n v="0"/>
    <n v="4"/>
    <x v="2"/>
    <n v="0.25"/>
    <n v="0.5"/>
    <n v="0.25"/>
    <n v="1.2853333333333334"/>
    <n v="0.4"/>
    <n v="0"/>
    <n v="0"/>
    <n v="3.9353333333333333"/>
    <m/>
    <s v="Azuga Trail Race"/>
    <n v="4"/>
    <n v="1"/>
    <s v="Gold"/>
  </r>
  <r>
    <x v="22"/>
    <s v="M"/>
    <n v="4"/>
    <n v="0"/>
    <d v="1899-12-30T00:00:00"/>
    <d v="1899-12-30T00:00:00"/>
    <d v="1899-12-30T00:00:00"/>
    <n v="0"/>
    <e v="#DIV/0!"/>
    <n v="0"/>
    <n v="0"/>
    <n v="0"/>
    <x v="3"/>
    <n v="0.25"/>
    <n v="0.25"/>
    <n v="0.25"/>
    <n v="0"/>
    <n v="0"/>
    <n v="0"/>
    <n v="0"/>
    <n v="0.5"/>
    <m/>
    <m/>
    <n v="1"/>
    <n v="1"/>
    <s v="Gold"/>
  </r>
  <r>
    <x v="23"/>
    <s v="M"/>
    <n v="4"/>
    <n v="57.9"/>
    <d v="1899-12-30T12:23:35"/>
    <d v="1899-12-30T12:22:59"/>
    <d v="1899-12-30T12:23:17"/>
    <n v="2113"/>
    <d v="1899-12-30T00:12:50"/>
    <n v="5"/>
    <n v="0"/>
    <n v="3"/>
    <x v="0"/>
    <n v="0.5"/>
    <n v="0.25"/>
    <n v="0.25"/>
    <n v="1.4086666666666667"/>
    <n v="1.8"/>
    <n v="0"/>
    <n v="0.4"/>
    <n v="6.8586666666666671"/>
    <m/>
    <s v="Ultra Zarand"/>
    <n v="4"/>
    <n v="1"/>
    <s v="Gold"/>
  </r>
  <r>
    <x v="24"/>
    <s v="M"/>
    <n v="4"/>
    <n v="19.899999999999999"/>
    <d v="1899-12-30T01:37:37"/>
    <d v="1899-12-30T01:37:37"/>
    <d v="1899-12-30T01:37:37"/>
    <n v="92"/>
    <d v="1899-12-30T00:04:54"/>
    <n v="4.7380952380952372"/>
    <n v="4"/>
    <n v="5"/>
    <x v="2"/>
    <n v="0.25"/>
    <n v="0.5"/>
    <n v="0.25"/>
    <n v="0"/>
    <n v="0"/>
    <n v="0"/>
    <n v="0"/>
    <n v="4.4345238095238093"/>
    <m/>
    <s v="Semimaraton Calarasi"/>
    <n v="4"/>
    <n v="1"/>
    <s v="Gold"/>
  </r>
  <r>
    <x v="25"/>
    <s v="M"/>
    <n v="4"/>
    <n v="21.26"/>
    <d v="1899-12-30T02:56:37"/>
    <d v="1899-12-30T02:59:35"/>
    <d v="1899-12-30T02:58:06"/>
    <n v="1173"/>
    <d v="1899-12-30T00:08:23"/>
    <n v="5"/>
    <n v="0"/>
    <n v="3"/>
    <x v="2"/>
    <n v="0.25"/>
    <n v="0.5"/>
    <n v="0.25"/>
    <n v="0.78200000000000003"/>
    <n v="0"/>
    <n v="0"/>
    <n v="0"/>
    <n v="2.782"/>
    <m/>
    <s v="Azuga Trail Race"/>
    <n v="4"/>
    <n v="1"/>
    <s v="Gold"/>
  </r>
  <r>
    <x v="26"/>
    <s v="M"/>
    <n v="4"/>
    <n v="10.53"/>
    <d v="1899-12-30T00:54:01"/>
    <d v="1899-12-30T00:54:01"/>
    <d v="1899-12-30T00:54:01"/>
    <n v="84"/>
    <d v="1899-12-30T00:05:08"/>
    <n v="2.5071428571428567"/>
    <n v="3.75"/>
    <n v="1"/>
    <x v="2"/>
    <n v="0.25"/>
    <n v="0.5"/>
    <n v="0.25"/>
    <n v="0"/>
    <n v="0"/>
    <n v="0"/>
    <n v="0"/>
    <n v="2.7517857142857141"/>
    <m/>
    <m/>
    <n v="3"/>
    <n v="1"/>
    <s v="Gold"/>
  </r>
  <r>
    <x v="27"/>
    <s v="M"/>
    <n v="4"/>
    <n v="3.55"/>
    <d v="1899-12-30T00:15:13"/>
    <d v="1899-12-30T00:15:13"/>
    <d v="1899-12-30T00:15:13"/>
    <n v="5"/>
    <d v="1899-12-30T00:04:17"/>
    <n v="0.84523809523809512"/>
    <n v="4.5"/>
    <n v="2.75"/>
    <x v="2"/>
    <n v="0.25"/>
    <n v="0.5"/>
    <n v="0.25"/>
    <n v="0"/>
    <n v="0"/>
    <n v="0"/>
    <n v="0"/>
    <n v="3.1488095238095237"/>
    <m/>
    <m/>
    <n v="4"/>
    <n v="1"/>
    <s v="Gold"/>
  </r>
  <r>
    <x v="28"/>
    <s v="M"/>
    <n v="4"/>
    <n v="21.12"/>
    <d v="1899-12-30T02:20:28"/>
    <d v="1899-12-30T02:20:38"/>
    <d v="1899-12-30T02:20:33"/>
    <n v="1167"/>
    <d v="1899-12-30T00:06:39"/>
    <n v="5"/>
    <n v="1.5"/>
    <n v="5"/>
    <x v="0"/>
    <n v="0.5"/>
    <n v="0.25"/>
    <n v="0.25"/>
    <n v="0.77800000000000002"/>
    <n v="0"/>
    <n v="0"/>
    <n v="0"/>
    <n v="4.9030000000000005"/>
    <m/>
    <s v="Azuga Trail Race"/>
    <n v="3"/>
    <n v="1"/>
    <s v="Gold"/>
  </r>
  <r>
    <x v="29"/>
    <s v="M"/>
    <n v="4"/>
    <n v="20.71"/>
    <d v="1899-12-30T02:20:59"/>
    <d v="1899-12-30T02:22:06"/>
    <d v="1899-12-30T02:21:33"/>
    <n v="1184"/>
    <d v="1899-12-30T00:06:50"/>
    <n v="4.9309523809523812"/>
    <n v="1"/>
    <n v="3"/>
    <x v="0"/>
    <n v="0.5"/>
    <n v="0.25"/>
    <n v="0.25"/>
    <n v="0.78933333333333333"/>
    <n v="0"/>
    <n v="0"/>
    <n v="0"/>
    <n v="4.2548095238095236"/>
    <m/>
    <s v="Azuga Trail Race"/>
    <n v="2"/>
    <n v="1"/>
    <s v="Gold"/>
  </r>
  <r>
    <x v="30"/>
    <s v="M"/>
    <n v="4"/>
    <n v="13.17"/>
    <d v="1899-12-30T00:59:55"/>
    <d v="1899-12-30T01:00:02"/>
    <d v="1899-12-30T00:59:59"/>
    <n v="20"/>
    <d v="1899-12-30T00:04:33"/>
    <n v="3.1357142857142857"/>
    <n v="4.25"/>
    <n v="3.75"/>
    <x v="1"/>
    <n v="0.25"/>
    <n v="0.25"/>
    <n v="0.5"/>
    <n v="0"/>
    <n v="0"/>
    <n v="0"/>
    <n v="0"/>
    <n v="3.7214285714285715"/>
    <m/>
    <m/>
    <n v="4"/>
    <n v="1"/>
    <s v="Gold"/>
  </r>
  <r>
    <x v="31"/>
    <s v="M"/>
    <n v="4"/>
    <n v="29.57"/>
    <d v="1899-12-30T03:45:45"/>
    <d v="1899-12-30T03:47:59"/>
    <d v="1899-12-30T03:46:52"/>
    <n v="1978"/>
    <d v="1899-12-30T00:07:40"/>
    <n v="5"/>
    <n v="0.5"/>
    <n v="5"/>
    <x v="2"/>
    <n v="0.25"/>
    <n v="0.5"/>
    <n v="0.25"/>
    <n v="1.3186666666666667"/>
    <n v="0.4"/>
    <n v="0"/>
    <n v="0"/>
    <n v="4.4686666666666675"/>
    <m/>
    <s v="Azuga Trail Race"/>
    <n v="4"/>
    <n v="1"/>
    <s v="Gold"/>
  </r>
  <r>
    <x v="32"/>
    <s v="M"/>
    <n v="4"/>
    <n v="25.14"/>
    <d v="1899-12-30T01:57:00"/>
    <d v="1899-12-30T01:57:11"/>
    <d v="1899-12-30T01:57:06"/>
    <n v="54"/>
    <d v="1899-12-30T00:04:39"/>
    <n v="5"/>
    <n v="4.25"/>
    <n v="5"/>
    <x v="2"/>
    <n v="0.25"/>
    <n v="0.5"/>
    <n v="0.25"/>
    <n v="0"/>
    <n v="0.2"/>
    <n v="0"/>
    <n v="0"/>
    <n v="4.8250000000000002"/>
    <m/>
    <m/>
    <n v="4"/>
    <n v="1"/>
    <s v="Gold"/>
  </r>
  <r>
    <x v="33"/>
    <s v="M"/>
    <n v="4"/>
    <n v="33.020000000000003"/>
    <d v="1899-12-30T02:59:30"/>
    <d v="1899-12-30T03:00:26"/>
    <d v="1899-12-30T02:59:58"/>
    <n v="198"/>
    <d v="1899-12-30T00:05:27"/>
    <n v="5"/>
    <n v="3.5"/>
    <n v="5"/>
    <x v="0"/>
    <n v="0.5"/>
    <n v="0.25"/>
    <n v="0.25"/>
    <n v="0"/>
    <n v="0.6"/>
    <n v="0"/>
    <n v="0"/>
    <n v="5.2249999999999996"/>
    <m/>
    <m/>
    <n v="3"/>
    <n v="1"/>
    <s v="Gold"/>
  </r>
  <r>
    <x v="34"/>
    <s v="M"/>
    <n v="4"/>
    <n v="30.05"/>
    <d v="1899-12-30T02:32:33"/>
    <d v="1899-12-30T02:59:42"/>
    <d v="1899-12-30T02:46:07"/>
    <n v="260"/>
    <d v="1899-12-30T00:05:32"/>
    <n v="5"/>
    <n v="3.25"/>
    <n v="0.5"/>
    <x v="0"/>
    <n v="0.5"/>
    <n v="0.25"/>
    <n v="0.25"/>
    <n v="0.17333333333333334"/>
    <n v="0.4"/>
    <n v="0"/>
    <n v="0"/>
    <n v="4.0108333333333333"/>
    <m/>
    <m/>
    <n v="4"/>
    <n v="1"/>
    <s v="Silver"/>
  </r>
  <r>
    <x v="35"/>
    <s v="M"/>
    <n v="4"/>
    <n v="6.01"/>
    <d v="1899-12-30T00:35:20"/>
    <d v="1899-12-30T00:35:24"/>
    <d v="1899-12-30T00:35:22"/>
    <n v="0"/>
    <d v="1899-12-30T00:05:53"/>
    <n v="1.4309523809523808"/>
    <n v="3"/>
    <n v="0"/>
    <x v="2"/>
    <n v="0.25"/>
    <n v="0.5"/>
    <n v="0.25"/>
    <n v="0"/>
    <n v="0"/>
    <n v="0"/>
    <n v="0"/>
    <n v="1.8577380952380951"/>
    <m/>
    <m/>
    <n v="4"/>
    <n v="1"/>
    <s v="Silver"/>
  </r>
  <r>
    <x v="36"/>
    <s v="M"/>
    <n v="4"/>
    <n v="11.64"/>
    <d v="1899-12-30T01:27:33"/>
    <d v="1899-12-30T01:27:55"/>
    <d v="1899-12-30T01:27:44"/>
    <n v="768"/>
    <d v="1899-12-30T00:07:32"/>
    <n v="2.7714285714285714"/>
    <n v="0.5"/>
    <n v="5"/>
    <x v="1"/>
    <n v="0.25"/>
    <n v="0.25"/>
    <n v="0.5"/>
    <n v="0.51200000000000001"/>
    <n v="0"/>
    <n v="0"/>
    <n v="0"/>
    <n v="3.8298571428571431"/>
    <m/>
    <s v="Azuga Trail Race"/>
    <n v="4"/>
    <n v="1"/>
    <s v="Silver"/>
  </r>
  <r>
    <x v="37"/>
    <s v="M"/>
    <n v="4"/>
    <n v="4"/>
    <d v="1899-12-30T00:12:38"/>
    <d v="1899-12-30T00:12:38"/>
    <d v="1899-12-30T00:12:38"/>
    <n v="9"/>
    <d v="1899-12-30T00:03:10"/>
    <n v="0.95238095238095233"/>
    <n v="5"/>
    <n v="5"/>
    <x v="2"/>
    <n v="0.25"/>
    <n v="0.5"/>
    <n v="0.25"/>
    <n v="0"/>
    <n v="0"/>
    <n v="9.8999999999999986"/>
    <n v="0"/>
    <n v="13.888095238095236"/>
    <m/>
    <m/>
    <n v="4"/>
    <n v="1"/>
    <s v="Silver"/>
  </r>
  <r>
    <x v="38"/>
    <s v="M"/>
    <n v="4"/>
    <n v="19.93"/>
    <d v="1899-12-30T01:21:41"/>
    <d v="1899-12-30T01:21:57"/>
    <d v="1899-12-30T01:21:49"/>
    <n v="100"/>
    <d v="1899-12-30T00:04:06"/>
    <n v="4.7452380952380953"/>
    <n v="4.75"/>
    <n v="1"/>
    <x v="0"/>
    <n v="0.5"/>
    <n v="0.25"/>
    <n v="0.25"/>
    <n v="0"/>
    <n v="0"/>
    <n v="0"/>
    <n v="0"/>
    <n v="3.8101190476190476"/>
    <m/>
    <s v="Semimaraton Calarasi"/>
    <n v="3"/>
    <n v="1"/>
    <s v="Silver"/>
  </r>
  <r>
    <x v="39"/>
    <s v="M"/>
    <n v="4"/>
    <n v="10.02"/>
    <d v="1899-12-30T00:41:19"/>
    <d v="1899-12-30T00:41:27"/>
    <d v="1899-12-30T00:41:23"/>
    <n v="6"/>
    <d v="1899-12-30T00:04:08"/>
    <n v="2.3857142857142857"/>
    <n v="4.75"/>
    <n v="2.5"/>
    <x v="2"/>
    <n v="0.25"/>
    <n v="0.5"/>
    <n v="0.25"/>
    <n v="0"/>
    <n v="0"/>
    <n v="0"/>
    <n v="0"/>
    <n v="3.5964285714285715"/>
    <m/>
    <m/>
    <n v="4"/>
    <n v="1"/>
    <s v="Silver"/>
  </r>
  <r>
    <x v="40"/>
    <s v="M"/>
    <n v="4"/>
    <n v="13.02"/>
    <d v="1899-12-30T00:57:05"/>
    <d v="1899-12-30T00:57:10"/>
    <d v="1899-12-30T00:57:08"/>
    <n v="3"/>
    <d v="1899-12-30T00:04:23"/>
    <n v="3.0999999999999996"/>
    <n v="4.5"/>
    <n v="1"/>
    <x v="2"/>
    <n v="0.25"/>
    <n v="0.5"/>
    <n v="0.25"/>
    <n v="0"/>
    <n v="0"/>
    <n v="0"/>
    <n v="0"/>
    <n v="3.2749999999999999"/>
    <m/>
    <m/>
    <n v="4"/>
    <n v="1"/>
    <s v="Silver"/>
  </r>
  <r>
    <x v="41"/>
    <s v="F"/>
    <n v="4"/>
    <n v="5.0199999999999996"/>
    <d v="1899-12-30T00:32:36"/>
    <d v="1899-12-30T00:32:36"/>
    <d v="1899-12-30T00:32:36"/>
    <n v="22"/>
    <d v="1899-12-30T00:06:30"/>
    <n v="1.2549999999999999"/>
    <n v="3"/>
    <n v="1"/>
    <x v="2"/>
    <n v="0.25"/>
    <n v="0.5"/>
    <n v="0.25"/>
    <n v="0"/>
    <n v="0"/>
    <n v="0"/>
    <n v="0"/>
    <n v="2.0637499999999998"/>
    <m/>
    <m/>
    <n v="3"/>
    <n v="1"/>
    <s v="Silver"/>
  </r>
  <r>
    <x v="42"/>
    <s v="M"/>
    <n v="4"/>
    <n v="21.12"/>
    <d v="1899-12-30T01:40:04"/>
    <d v="1899-12-30T01:54:38"/>
    <d v="1899-12-30T01:47:21"/>
    <n v="37"/>
    <d v="1899-12-30T00:05:05"/>
    <n v="5"/>
    <n v="3.75"/>
    <n v="2.5"/>
    <x v="1"/>
    <n v="0.25"/>
    <n v="0.25"/>
    <n v="0.5"/>
    <n v="0"/>
    <n v="0"/>
    <n v="0"/>
    <n v="0"/>
    <n v="3.4375"/>
    <m/>
    <m/>
    <n v="3"/>
    <n v="1"/>
    <s v="Silver"/>
  </r>
  <r>
    <x v="43"/>
    <s v="F"/>
    <n v="4"/>
    <n v="5.36"/>
    <d v="1899-12-30T00:27:53"/>
    <d v="1899-12-30T00:27:58"/>
    <d v="1899-12-30T00:27:55"/>
    <n v="21"/>
    <d v="1899-12-30T00:05:13"/>
    <n v="1.34"/>
    <n v="4.25"/>
    <n v="5"/>
    <x v="2"/>
    <n v="0.25"/>
    <n v="0.5"/>
    <n v="0.25"/>
    <n v="0"/>
    <n v="0"/>
    <n v="0"/>
    <n v="0"/>
    <n v="3.71"/>
    <m/>
    <s v="Semimaraton Calarasi"/>
    <n v="3"/>
    <n v="1"/>
    <s v="Silver"/>
  </r>
  <r>
    <x v="44"/>
    <s v="M"/>
    <n v="4"/>
    <n v="9.9"/>
    <d v="1899-12-30T00:49:52"/>
    <d v="1899-12-30T00:50:09"/>
    <d v="1899-12-30T00:50:00"/>
    <n v="43"/>
    <d v="1899-12-30T00:05:03"/>
    <n v="2.3571428571428572"/>
    <n v="3.75"/>
    <n v="3.5"/>
    <x v="1"/>
    <n v="0.25"/>
    <n v="0.25"/>
    <n v="0.5"/>
    <n v="0"/>
    <n v="0"/>
    <n v="0"/>
    <n v="0.4"/>
    <n v="3.6767857142857143"/>
    <m/>
    <m/>
    <n v="4"/>
    <n v="1"/>
    <s v="Silver"/>
  </r>
  <r>
    <x v="45"/>
    <s v="M"/>
    <n v="4"/>
    <n v="3"/>
    <d v="1899-12-30T00:10:13"/>
    <d v="1899-12-30T00:10:13"/>
    <d v="1899-12-30T00:10:13"/>
    <n v="9"/>
    <d v="1899-12-30T00:03:24"/>
    <n v="0.7142857142857143"/>
    <n v="5"/>
    <n v="1"/>
    <x v="2"/>
    <n v="0.25"/>
    <n v="0.5"/>
    <n v="0.25"/>
    <n v="0"/>
    <n v="0"/>
    <n v="5.4"/>
    <n v="0"/>
    <n v="8.3285714285714292"/>
    <m/>
    <m/>
    <n v="4"/>
    <n v="1"/>
    <s v="Silver"/>
  </r>
  <r>
    <x v="46"/>
    <s v="M"/>
    <n v="4"/>
    <n v="29.6"/>
    <d v="1899-12-30T03:43:50"/>
    <d v="1899-12-30T03:45:20"/>
    <d v="1899-12-30T03:44:35"/>
    <n v="1913"/>
    <d v="1899-12-30T00:07:35"/>
    <n v="5"/>
    <n v="0.5"/>
    <n v="4.5"/>
    <x v="0"/>
    <n v="0.5"/>
    <n v="0.25"/>
    <n v="0.25"/>
    <n v="1.2753333333333334"/>
    <n v="0.4"/>
    <n v="0"/>
    <n v="0"/>
    <n v="5.4253333333333336"/>
    <m/>
    <s v="Azuga Trail Race"/>
    <n v="4"/>
    <n v="1"/>
    <s v="Silver"/>
  </r>
  <r>
    <x v="47"/>
    <s v="F"/>
    <n v="4"/>
    <n v="21.12"/>
    <d v="1899-12-30T03:10:37"/>
    <d v="1899-12-30T03:21:50"/>
    <d v="1899-12-30T03:16:13"/>
    <n v="1183"/>
    <d v="1899-12-30T00:09:17"/>
    <n v="5"/>
    <n v="0"/>
    <n v="5"/>
    <x v="0"/>
    <n v="0.5"/>
    <n v="0.25"/>
    <n v="0.25"/>
    <n v="0.78866666666666663"/>
    <n v="0"/>
    <n v="0"/>
    <n v="0"/>
    <n v="4.5386666666666668"/>
    <m/>
    <s v="Azuga Trail Race"/>
    <n v="4"/>
    <n v="1"/>
    <s v="Silver"/>
  </r>
  <r>
    <x v="8"/>
    <s v="M"/>
    <n v="8"/>
    <n v="10.77"/>
    <d v="1899-12-30T00:36:47"/>
    <d v="1899-12-30T01:08:53"/>
    <d v="1899-12-30T00:52:50"/>
    <n v="0"/>
    <d v="1899-12-30T00:04:54"/>
    <n v="2.5642857142857141"/>
    <n v="4"/>
    <n v="0.5"/>
    <x v="2"/>
    <n v="0.25"/>
    <n v="0.5"/>
    <n v="0.25"/>
    <n v="0"/>
    <n v="0"/>
    <n v="0"/>
    <n v="0"/>
    <n v="2.7660714285714283"/>
    <m/>
    <m/>
    <n v="4"/>
    <n v="1"/>
    <s v="Bronze"/>
  </r>
  <r>
    <x v="48"/>
    <s v="F"/>
    <n v="4"/>
    <n v="7.6"/>
    <d v="1899-12-30T00:43:54"/>
    <d v="1899-12-30T00:44:00"/>
    <d v="1899-12-30T00:43:57"/>
    <n v="7"/>
    <d v="1899-12-30T00:05:47"/>
    <n v="1.9"/>
    <n v="3.5"/>
    <n v="4"/>
    <x v="2"/>
    <n v="0.25"/>
    <n v="0.5"/>
    <n v="0.25"/>
    <n v="0"/>
    <n v="0"/>
    <n v="0"/>
    <n v="0"/>
    <n v="3.2250000000000001"/>
    <m/>
    <m/>
    <n v="3"/>
    <n v="1"/>
    <s v="Silver"/>
  </r>
  <r>
    <x v="49"/>
    <s v="M"/>
    <n v="4"/>
    <n v="18"/>
    <d v="1899-12-30T01:26:42"/>
    <d v="1899-12-30T01:28:13"/>
    <d v="1899-12-30T01:27:28"/>
    <n v="27"/>
    <d v="1899-12-30T00:04:52"/>
    <n v="4.2857142857142856"/>
    <n v="4"/>
    <n v="3"/>
    <x v="0"/>
    <n v="0.5"/>
    <n v="0.25"/>
    <n v="0.25"/>
    <n v="0"/>
    <n v="0"/>
    <n v="0"/>
    <n v="0"/>
    <n v="3.8928571428571428"/>
    <m/>
    <m/>
    <n v="4"/>
    <n v="1"/>
    <s v="Silver"/>
  </r>
  <r>
    <x v="50"/>
    <s v="M"/>
    <n v="4"/>
    <n v="13"/>
    <d v="1899-12-30T01:04:46"/>
    <d v="1899-12-30T01:04:46"/>
    <d v="1899-12-30T01:04:46"/>
    <n v="249"/>
    <d v="1899-12-30T00:04:59"/>
    <n v="3.0952380952380949"/>
    <n v="4"/>
    <n v="5"/>
    <x v="1"/>
    <n v="0.25"/>
    <n v="0.25"/>
    <n v="0.5"/>
    <n v="0.16600000000000001"/>
    <n v="0"/>
    <n v="0"/>
    <n v="0"/>
    <n v="4.4398095238095241"/>
    <m/>
    <m/>
    <n v="3"/>
    <n v="1"/>
    <s v="Silver"/>
  </r>
  <r>
    <x v="51"/>
    <s v="M"/>
    <n v="4"/>
    <n v="21.27"/>
    <d v="1899-12-30T03:23:59"/>
    <d v="1899-12-30T03:43:43"/>
    <d v="1899-12-30T03:33:51"/>
    <n v="1175"/>
    <d v="1899-12-30T00:10:03"/>
    <n v="5"/>
    <n v="0"/>
    <n v="5"/>
    <x v="0"/>
    <n v="0.5"/>
    <n v="0.25"/>
    <n v="0.25"/>
    <n v="0.78333333333333333"/>
    <n v="0"/>
    <n v="0"/>
    <n v="0"/>
    <n v="4.5333333333333332"/>
    <m/>
    <s v="Azuga Trail Race"/>
    <n v="2"/>
    <n v="1"/>
    <s v="Silver"/>
  </r>
  <r>
    <x v="52"/>
    <s v="F"/>
    <n v="4"/>
    <n v="23"/>
    <d v="1899-12-30T03:19:07"/>
    <d v="1899-12-30T03:19:11"/>
    <d v="1899-12-30T03:19:09"/>
    <n v="1192"/>
    <d v="1899-12-30T00:08:40"/>
    <n v="5"/>
    <n v="0.5"/>
    <n v="3"/>
    <x v="2"/>
    <n v="0.25"/>
    <n v="0.5"/>
    <n v="0.25"/>
    <n v="0.79466666666666663"/>
    <n v="0.1"/>
    <n v="0"/>
    <n v="0"/>
    <n v="3.1446666666666667"/>
    <m/>
    <s v="Azuga Trail Race"/>
    <n v="4"/>
    <n v="1"/>
    <s v="Silver"/>
  </r>
  <r>
    <x v="1"/>
    <s v="F"/>
    <n v="5"/>
    <n v="19.28"/>
    <d v="1899-12-30T02:31:25"/>
    <d v="1899-12-30T02:37:54"/>
    <d v="1899-12-30T02:34:40"/>
    <n v="860"/>
    <d v="1899-12-30T00:08:01"/>
    <n v="4.82"/>
    <n v="0.5"/>
    <n v="3"/>
    <x v="0"/>
    <n v="0.5"/>
    <n v="0.25"/>
    <n v="0.25"/>
    <n v="0.57333333333333336"/>
    <n v="0"/>
    <n v="0"/>
    <n v="0"/>
    <n v="3.8583333333333334"/>
    <m/>
    <m/>
    <n v="4"/>
    <n v="1"/>
    <s v="Bronze"/>
  </r>
  <r>
    <x v="2"/>
    <s v="M"/>
    <n v="5"/>
    <n v="0"/>
    <d v="1899-12-30T00:00:00"/>
    <d v="1899-12-30T00:00:00"/>
    <d v="1899-12-30T00:00:00"/>
    <n v="0"/>
    <d v="1899-12-30T00:00:00"/>
    <n v="0"/>
    <n v="0"/>
    <n v="0"/>
    <x v="3"/>
    <n v="0.25"/>
    <n v="0.25"/>
    <n v="0.25"/>
    <n v="0"/>
    <n v="0"/>
    <n v="0"/>
    <n v="0"/>
    <n v="0.5"/>
    <m/>
    <m/>
    <n v="1"/>
    <n v="1"/>
    <s v="Bronze"/>
  </r>
  <r>
    <x v="3"/>
    <s v="M"/>
    <n v="5"/>
    <n v="5.08"/>
    <d v="1899-12-30T00:38:04"/>
    <d v="1899-12-30T00:38:42"/>
    <d v="1899-12-30T00:38:23"/>
    <n v="1"/>
    <d v="1899-12-30T00:07:33"/>
    <n v="1.2095238095238094"/>
    <n v="0.5"/>
    <n v="1"/>
    <x v="1"/>
    <n v="0.25"/>
    <n v="0.25"/>
    <n v="0.5"/>
    <n v="0"/>
    <n v="0"/>
    <n v="0"/>
    <n v="0"/>
    <n v="0.92738095238095242"/>
    <m/>
    <m/>
    <n v="4"/>
    <n v="1"/>
    <s v="Bronze"/>
  </r>
  <r>
    <x v="4"/>
    <s v="M"/>
    <n v="5"/>
    <n v="11.22"/>
    <d v="1899-12-30T00:56:58"/>
    <d v="1899-12-30T00:57:15"/>
    <d v="1899-12-30T00:57:07"/>
    <n v="15"/>
    <d v="1899-12-30T00:05:05"/>
    <n v="2.6714285714285713"/>
    <n v="3.75"/>
    <n v="0.25"/>
    <x v="1"/>
    <n v="0.25"/>
    <n v="0.25"/>
    <n v="0.5"/>
    <n v="0"/>
    <n v="0"/>
    <n v="0"/>
    <n v="0"/>
    <n v="1.7303571428571427"/>
    <m/>
    <m/>
    <n v="4"/>
    <n v="1"/>
    <s v="Bronze"/>
  </r>
  <r>
    <x v="5"/>
    <s v="F"/>
    <n v="5"/>
    <n v="7.13"/>
    <d v="1899-12-30T01:11:43"/>
    <d v="1899-12-30T01:17:08"/>
    <d v="1899-12-30T01:14:26"/>
    <n v="343"/>
    <d v="1899-12-30T00:10:26"/>
    <n v="1.7825"/>
    <n v="0"/>
    <n v="1.75"/>
    <x v="0"/>
    <n v="0.5"/>
    <n v="0.25"/>
    <n v="0.25"/>
    <n v="0"/>
    <n v="0"/>
    <n v="0"/>
    <n v="0"/>
    <n v="1.3287499999999999"/>
    <m/>
    <m/>
    <n v="2"/>
    <n v="1"/>
    <s v="Bronze"/>
  </r>
  <r>
    <x v="53"/>
    <s v="M"/>
    <n v="5"/>
    <n v="17.010000000000002"/>
    <d v="1899-12-30T01:08:44"/>
    <d v="1899-12-30T01:08:44"/>
    <d v="1899-12-30T01:08:44"/>
    <n v="64"/>
    <d v="1899-12-30T00:04:02"/>
    <n v="4.05"/>
    <n v="4.75"/>
    <n v="0.75"/>
    <x v="2"/>
    <n v="0.25"/>
    <n v="0.5"/>
    <n v="0.25"/>
    <n v="0"/>
    <n v="0"/>
    <n v="0"/>
    <n v="0"/>
    <n v="3.5750000000000002"/>
    <m/>
    <m/>
    <n v="4"/>
    <n v="1"/>
    <s v="Bronze"/>
  </r>
  <r>
    <x v="6"/>
    <s v="M"/>
    <n v="5"/>
    <n v="10.220000000000001"/>
    <d v="1899-12-30T00:52:39"/>
    <d v="1899-12-30T00:52:39"/>
    <d v="1899-12-30T00:52:39"/>
    <n v="19"/>
    <d v="1899-12-30T00:05:09"/>
    <n v="2.4333333333333336"/>
    <n v="3.75"/>
    <n v="1.25"/>
    <x v="0"/>
    <n v="0.5"/>
    <n v="0.25"/>
    <n v="0.25"/>
    <n v="0"/>
    <n v="0"/>
    <n v="0"/>
    <n v="0"/>
    <n v="2.4666666666666668"/>
    <m/>
    <m/>
    <n v="4"/>
    <n v="1"/>
    <s v="Bronze"/>
  </r>
  <r>
    <x v="8"/>
    <s v="M"/>
    <n v="10"/>
    <n v="14.91"/>
    <d v="1899-12-30T01:10:58"/>
    <d v="1899-12-30T01:12:15"/>
    <d v="1899-12-30T01:11:37"/>
    <n v="38"/>
    <d v="1899-12-30T00:04:48"/>
    <n v="3.55"/>
    <n v="4"/>
    <n v="0.25"/>
    <x v="2"/>
    <n v="0.25"/>
    <n v="0.5"/>
    <n v="0.25"/>
    <n v="0"/>
    <n v="0"/>
    <n v="0"/>
    <n v="0"/>
    <n v="2.95"/>
    <m/>
    <m/>
    <n v="4"/>
    <n v="1"/>
    <s v="Bronze"/>
  </r>
  <r>
    <x v="9"/>
    <s v="M"/>
    <n v="5"/>
    <n v="17.010000000000002"/>
    <d v="1899-12-30T01:53:00"/>
    <d v="1899-12-30T02:11:06"/>
    <d v="1899-12-30T02:02:03"/>
    <n v="51"/>
    <d v="1899-12-30T00:07:11"/>
    <n v="4.05"/>
    <n v="0.5"/>
    <n v="1"/>
    <x v="0"/>
    <n v="0.5"/>
    <n v="0.25"/>
    <n v="0.25"/>
    <n v="0"/>
    <n v="0"/>
    <n v="0"/>
    <n v="0"/>
    <n v="2.4"/>
    <m/>
    <m/>
    <n v="4"/>
    <n v="1"/>
    <s v="Bronze"/>
  </r>
  <r>
    <x v="11"/>
    <s v="M"/>
    <n v="5"/>
    <n v="9.6300000000000008"/>
    <d v="1899-12-30T01:05:21"/>
    <d v="1899-12-30T01:06:13"/>
    <d v="1899-12-30T01:05:47"/>
    <n v="382"/>
    <d v="1899-12-30T00:06:50"/>
    <n v="2.2928571428571431"/>
    <n v="1"/>
    <n v="2.5"/>
    <x v="1"/>
    <n v="0.25"/>
    <n v="0.25"/>
    <n v="0.5"/>
    <n v="0.25466666666666665"/>
    <n v="0"/>
    <n v="0"/>
    <n v="0.7"/>
    <n v="3.0278809523809525"/>
    <m/>
    <m/>
    <n v="4"/>
    <n v="1"/>
    <s v="Bronze"/>
  </r>
  <r>
    <x v="12"/>
    <s v="F"/>
    <n v="5"/>
    <n v="9.6"/>
    <d v="1899-12-30T00:58:03"/>
    <d v="1899-12-30T00:58:03"/>
    <d v="1899-12-30T00:58:03"/>
    <n v="393"/>
    <d v="1899-12-30T00:06:03"/>
    <n v="2.4"/>
    <n v="3.25"/>
    <n v="1"/>
    <x v="0"/>
    <n v="0.5"/>
    <n v="0.25"/>
    <n v="0.25"/>
    <n v="0.26200000000000001"/>
    <n v="0"/>
    <n v="0"/>
    <n v="0"/>
    <n v="2.5245000000000002"/>
    <m/>
    <m/>
    <n v="4"/>
    <n v="1"/>
    <s v="Bronze"/>
  </r>
  <r>
    <x v="13"/>
    <s v="M"/>
    <n v="5"/>
    <n v="11"/>
    <d v="1899-12-30T01:08:04"/>
    <d v="1899-12-30T01:08:04"/>
    <d v="1899-12-30T01:08:04"/>
    <n v="3"/>
    <d v="1899-12-30T00:06:11"/>
    <n v="2.6190476190476191"/>
    <n v="2.5"/>
    <n v="1.5"/>
    <x v="0"/>
    <n v="0.5"/>
    <n v="0.25"/>
    <n v="0.25"/>
    <n v="0"/>
    <n v="0"/>
    <n v="0"/>
    <n v="0"/>
    <n v="2.3095238095238093"/>
    <m/>
    <m/>
    <n v="4"/>
    <n v="1"/>
    <s v="Bronze"/>
  </r>
  <r>
    <x v="14"/>
    <s v="M"/>
    <n v="5"/>
    <n v="21.22"/>
    <d v="1899-12-30T01:45:11"/>
    <d v="1899-12-30T01:45:30"/>
    <d v="1899-12-30T01:45:21"/>
    <n v="41"/>
    <d v="1899-12-30T00:04:58"/>
    <n v="5"/>
    <n v="4"/>
    <n v="0.5"/>
    <x v="0"/>
    <n v="0.5"/>
    <n v="0.25"/>
    <n v="0.25"/>
    <n v="0"/>
    <n v="0"/>
    <n v="0"/>
    <n v="0"/>
    <n v="3.625"/>
    <m/>
    <m/>
    <n v="3"/>
    <n v="1"/>
    <s v="Bronze"/>
  </r>
  <r>
    <x v="15"/>
    <s v="M"/>
    <n v="5"/>
    <n v="42.2"/>
    <d v="1899-12-30T03:12:43"/>
    <d v="1899-12-30T03:12:46"/>
    <d v="1899-12-30T03:12:44"/>
    <n v="27"/>
    <d v="1899-12-30T00:04:34"/>
    <n v="5"/>
    <n v="4.25"/>
    <n v="3.25"/>
    <x v="0"/>
    <n v="0.5"/>
    <n v="0.25"/>
    <n v="0.25"/>
    <n v="0"/>
    <n v="1"/>
    <n v="0"/>
    <n v="0"/>
    <n v="5.375"/>
    <m/>
    <m/>
    <n v="4"/>
    <n v="1"/>
    <s v="Bronze"/>
  </r>
  <r>
    <x v="16"/>
    <s v="M"/>
    <n v="5"/>
    <n v="50.05"/>
    <d v="1899-12-30T05:13:31"/>
    <d v="1899-12-30T05:14:36"/>
    <d v="1899-12-30T05:14:04"/>
    <n v="858"/>
    <d v="1899-12-30T00:06:16"/>
    <n v="5"/>
    <n v="2"/>
    <n v="3.5"/>
    <x v="0"/>
    <n v="0.5"/>
    <n v="0.25"/>
    <n v="0.25"/>
    <n v="0.57199999999999995"/>
    <n v="1.4"/>
    <n v="0"/>
    <n v="0"/>
    <n v="5.8469999999999995"/>
    <m/>
    <m/>
    <n v="4"/>
    <n v="1"/>
    <s v="Gold"/>
  </r>
  <r>
    <x v="17"/>
    <s v="M"/>
    <n v="5"/>
    <n v="10.01"/>
    <d v="1899-12-30T00:42:47"/>
    <d v="1899-12-30T00:42:53"/>
    <d v="1899-12-30T00:42:50"/>
    <n v="43"/>
    <d v="1899-12-30T00:04:17"/>
    <n v="2.3833333333333333"/>
    <n v="4.5"/>
    <n v="0.75"/>
    <x v="2"/>
    <n v="0.25"/>
    <n v="0.5"/>
    <n v="0.25"/>
    <n v="0"/>
    <n v="0"/>
    <n v="0"/>
    <n v="0"/>
    <n v="3.0333333333333332"/>
    <m/>
    <m/>
    <n v="4"/>
    <n v="1"/>
    <s v="Gold"/>
  </r>
  <r>
    <x v="18"/>
    <s v="M"/>
    <n v="5"/>
    <n v="31.12"/>
    <d v="1899-12-30T03:13:42"/>
    <d v="1899-12-30T03:14:15"/>
    <d v="1899-12-30T03:13:59"/>
    <n v="50"/>
    <d v="1899-12-30T00:06:14"/>
    <n v="5"/>
    <n v="2.5"/>
    <n v="2.25"/>
    <x v="0"/>
    <n v="0.5"/>
    <n v="0.25"/>
    <n v="0.25"/>
    <n v="0"/>
    <n v="0.5"/>
    <n v="0"/>
    <n v="0.4"/>
    <n v="4.5875000000000004"/>
    <m/>
    <m/>
    <n v="4"/>
    <n v="1"/>
    <s v="Gold"/>
  </r>
  <r>
    <x v="19"/>
    <s v="M"/>
    <n v="5"/>
    <n v="13.02"/>
    <d v="1899-12-30T01:14:27"/>
    <d v="1899-12-30T01:14:32"/>
    <d v="1899-12-30T01:14:30"/>
    <n v="59"/>
    <d v="1899-12-30T00:05:43"/>
    <n v="3.0999999999999996"/>
    <n v="3.25"/>
    <n v="4.25"/>
    <x v="1"/>
    <n v="0.25"/>
    <n v="0.25"/>
    <n v="0.5"/>
    <n v="0"/>
    <n v="0"/>
    <n v="0"/>
    <n v="0"/>
    <n v="3.7124999999999999"/>
    <m/>
    <m/>
    <n v="4"/>
    <n v="1"/>
    <s v="Gold"/>
  </r>
  <r>
    <x v="20"/>
    <s v="M"/>
    <n v="5"/>
    <n v="21.11"/>
    <d v="1899-12-30T01:27:52"/>
    <d v="1899-12-30T01:27:52"/>
    <d v="1899-12-30T01:27:52"/>
    <n v="50"/>
    <d v="1899-12-30T00:04:10"/>
    <n v="5"/>
    <n v="4.75"/>
    <n v="3"/>
    <x v="2"/>
    <n v="0.25"/>
    <n v="0.5"/>
    <n v="0.25"/>
    <n v="0"/>
    <n v="0"/>
    <n v="0"/>
    <n v="0"/>
    <n v="4.375"/>
    <m/>
    <m/>
    <n v="4"/>
    <n v="1"/>
    <s v="Gold"/>
  </r>
  <r>
    <x v="21"/>
    <s v="M"/>
    <n v="5"/>
    <n v="44"/>
    <d v="1899-12-30T06:18:10"/>
    <d v="1899-12-30T06:20:06"/>
    <d v="1899-12-30T06:19:08"/>
    <n v="1759"/>
    <d v="1899-12-30T00:08:37"/>
    <n v="5"/>
    <n v="0"/>
    <n v="4"/>
    <x v="0"/>
    <n v="0.5"/>
    <n v="0.25"/>
    <n v="0.25"/>
    <n v="1.1726666666666667"/>
    <n v="1.1000000000000001"/>
    <n v="0"/>
    <n v="0"/>
    <n v="5.7726666666666659"/>
    <m/>
    <m/>
    <n v="4"/>
    <n v="1"/>
    <s v="Gold"/>
  </r>
  <r>
    <x v="22"/>
    <s v="M"/>
    <n v="5"/>
    <n v="21.31"/>
    <d v="1899-12-30T01:38:45"/>
    <d v="1899-12-30T01:38:46"/>
    <d v="1899-12-30T01:38:45"/>
    <n v="35"/>
    <d v="1899-12-30T00:04:38"/>
    <n v="5"/>
    <n v="4.25"/>
    <n v="4.5"/>
    <x v="2"/>
    <n v="0.25"/>
    <n v="0.5"/>
    <n v="0.25"/>
    <n v="0"/>
    <n v="0"/>
    <n v="0"/>
    <n v="0"/>
    <n v="4.5"/>
    <m/>
    <m/>
    <n v="3"/>
    <n v="1"/>
    <s v="Gold"/>
  </r>
  <r>
    <x v="23"/>
    <s v="M"/>
    <n v="5"/>
    <n v="43.84"/>
    <d v="1899-12-30T10:10:37"/>
    <d v="1899-12-30T11:43:41"/>
    <d v="1899-12-30T10:57:09"/>
    <n v="2835"/>
    <d v="1899-12-30T00:14:59"/>
    <n v="5"/>
    <n v="0"/>
    <n v="3.25"/>
    <x v="0"/>
    <n v="0.5"/>
    <n v="0.25"/>
    <n v="0.25"/>
    <n v="1.89"/>
    <n v="1.1000000000000001"/>
    <n v="0"/>
    <n v="0.4"/>
    <n v="6.7025000000000006"/>
    <m/>
    <m/>
    <n v="4"/>
    <n v="1"/>
    <s v="Gold"/>
  </r>
  <r>
    <x v="24"/>
    <s v="M"/>
    <n v="5"/>
    <n v="25.05"/>
    <d v="1899-12-30T02:16:30"/>
    <d v="1899-12-30T02:25:15"/>
    <d v="1899-12-30T02:20:52"/>
    <n v="27"/>
    <d v="1899-12-30T00:05:37"/>
    <n v="5"/>
    <n v="3.25"/>
    <n v="4"/>
    <x v="2"/>
    <n v="0.25"/>
    <n v="0.5"/>
    <n v="0.25"/>
    <n v="0"/>
    <n v="0.2"/>
    <n v="0"/>
    <n v="0"/>
    <n v="4.0750000000000002"/>
    <m/>
    <m/>
    <n v="4"/>
    <n v="1"/>
    <s v="Gold"/>
  </r>
  <r>
    <x v="25"/>
    <s v="M"/>
    <n v="5"/>
    <n v="10.07"/>
    <d v="1899-12-30T00:50:20"/>
    <d v="1899-12-30T00:50:20"/>
    <d v="1899-12-30T00:50:20"/>
    <n v="5"/>
    <d v="1899-12-30T00:05:00"/>
    <n v="2.3976190476190475"/>
    <n v="4"/>
    <n v="0.5"/>
    <x v="0"/>
    <n v="0.5"/>
    <n v="0.25"/>
    <n v="0.25"/>
    <n v="0"/>
    <n v="0"/>
    <n v="0"/>
    <n v="0"/>
    <n v="2.3238095238095235"/>
    <m/>
    <m/>
    <n v="4"/>
    <n v="1"/>
    <s v="Gold"/>
  </r>
  <r>
    <x v="26"/>
    <s v="M"/>
    <n v="5"/>
    <n v="22.87"/>
    <d v="1899-12-30T02:38:35"/>
    <d v="1899-12-30T02:47:24"/>
    <d v="1899-12-30T02:43:00"/>
    <n v="1019"/>
    <d v="1899-12-30T00:07:08"/>
    <n v="5"/>
    <n v="0.5"/>
    <n v="3.5"/>
    <x v="0"/>
    <n v="0.5"/>
    <n v="0.25"/>
    <n v="0.25"/>
    <n v="0.67933333333333334"/>
    <n v="0"/>
    <n v="0"/>
    <n v="0"/>
    <n v="4.1793333333333331"/>
    <m/>
    <m/>
    <n v="4"/>
    <n v="1"/>
    <s v="Gold"/>
  </r>
  <r>
    <x v="27"/>
    <s v="M"/>
    <n v="5"/>
    <n v="8.01"/>
    <d v="1899-12-30T00:40:58"/>
    <d v="1899-12-30T00:40:58"/>
    <d v="1899-12-30T00:40:58"/>
    <n v="11"/>
    <d v="1899-12-30T00:05:07"/>
    <n v="1.907142857142857"/>
    <n v="3.75"/>
    <n v="2.5"/>
    <x v="1"/>
    <n v="0.25"/>
    <n v="0.25"/>
    <n v="0.5"/>
    <n v="0"/>
    <n v="0"/>
    <n v="0"/>
    <n v="0"/>
    <n v="2.6642857142857141"/>
    <m/>
    <m/>
    <n v="4"/>
    <n v="1"/>
    <s v="Gold"/>
  </r>
  <r>
    <x v="28"/>
    <s v="M"/>
    <n v="5"/>
    <n v="21.11"/>
    <d v="1899-12-30T01:25:54"/>
    <d v="1899-12-30T01:25:54"/>
    <d v="1899-12-30T01:25:54"/>
    <n v="17"/>
    <d v="1899-12-30T00:04:04"/>
    <n v="5"/>
    <n v="4.75"/>
    <n v="3.5"/>
    <x v="2"/>
    <n v="0.25"/>
    <n v="0.5"/>
    <n v="0.25"/>
    <n v="0"/>
    <n v="0"/>
    <n v="0"/>
    <n v="0"/>
    <n v="4.5"/>
    <m/>
    <m/>
    <n v="4"/>
    <n v="1"/>
    <s v="Gold"/>
  </r>
  <r>
    <x v="29"/>
    <s v="M"/>
    <n v="5"/>
    <n v="18.829999999999998"/>
    <d v="1899-12-30T02:10:46"/>
    <d v="1899-12-30T02:35:05"/>
    <d v="1899-12-30T02:22:55"/>
    <n v="747"/>
    <d v="1899-12-30T00:07:35"/>
    <n v="4.4833333333333325"/>
    <n v="0.5"/>
    <n v="1"/>
    <x v="0"/>
    <n v="0.5"/>
    <n v="0.25"/>
    <n v="0.25"/>
    <n v="0.498"/>
    <n v="0"/>
    <n v="0"/>
    <n v="0"/>
    <n v="3.1146666666666665"/>
    <m/>
    <m/>
    <n v="2"/>
    <n v="1"/>
    <s v="Gold"/>
  </r>
  <r>
    <x v="30"/>
    <s v="M"/>
    <n v="5"/>
    <n v="21.29"/>
    <d v="1899-12-30T01:26:26"/>
    <d v="1899-12-30T01:26:26"/>
    <d v="1899-12-30T01:26:26"/>
    <n v="32"/>
    <d v="1899-12-30T00:04:04"/>
    <n v="5"/>
    <n v="4.75"/>
    <n v="5"/>
    <x v="2"/>
    <n v="0.25"/>
    <n v="0.5"/>
    <n v="0.25"/>
    <n v="0"/>
    <n v="0"/>
    <n v="0"/>
    <n v="0"/>
    <n v="4.875"/>
    <m/>
    <m/>
    <n v="4"/>
    <n v="1"/>
    <s v="Gold"/>
  </r>
  <r>
    <x v="31"/>
    <s v="M"/>
    <n v="5"/>
    <n v="43.31"/>
    <d v="1899-12-30T05:52:38"/>
    <d v="1899-12-30T06:19:11"/>
    <d v="1899-12-30T06:05:55"/>
    <n v="1788"/>
    <d v="1899-12-30T00:08:27"/>
    <n v="5"/>
    <n v="0"/>
    <n v="2.75"/>
    <x v="0"/>
    <n v="0.5"/>
    <n v="0.25"/>
    <n v="0.25"/>
    <n v="1.1919999999999999"/>
    <n v="1.1000000000000001"/>
    <n v="0"/>
    <n v="0"/>
    <n v="5.4794999999999998"/>
    <m/>
    <m/>
    <n v="3"/>
    <n v="1"/>
    <s v="Gold"/>
  </r>
  <r>
    <x v="32"/>
    <s v="M"/>
    <n v="5"/>
    <n v="3.37"/>
    <d v="1899-12-30T00:12:35"/>
    <d v="1899-12-30T00:12:35"/>
    <d v="1899-12-30T00:12:35"/>
    <n v="0"/>
    <d v="1899-12-30T00:03:44"/>
    <n v="0.80238095238095242"/>
    <n v="5"/>
    <n v="3.75"/>
    <x v="2"/>
    <n v="0.25"/>
    <n v="0.5"/>
    <n v="0.25"/>
    <n v="0"/>
    <n v="0"/>
    <n v="1.4999999999999998"/>
    <n v="0"/>
    <n v="5.1380952380952376"/>
    <m/>
    <m/>
    <n v="4"/>
    <n v="1"/>
    <s v="Gold"/>
  </r>
  <r>
    <x v="33"/>
    <s v="M"/>
    <n v="5"/>
    <n v="3.02"/>
    <d v="1899-12-30T00:11:41"/>
    <d v="1899-12-30T00:11:41"/>
    <d v="1899-12-30T00:11:41"/>
    <n v="9"/>
    <d v="1899-12-30T00:03:52"/>
    <n v="0.71904761904761905"/>
    <n v="5"/>
    <n v="3"/>
    <x v="2"/>
    <n v="0.25"/>
    <n v="0.5"/>
    <n v="0.25"/>
    <n v="0"/>
    <n v="0"/>
    <n v="0.45000000000000007"/>
    <n v="0"/>
    <n v="3.8797619047619047"/>
    <m/>
    <m/>
    <n v="4"/>
    <n v="1"/>
    <s v="Gold"/>
  </r>
  <r>
    <x v="34"/>
    <s v="M"/>
    <n v="5"/>
    <n v="5.47"/>
    <d v="1899-12-30T00:53:51"/>
    <d v="1899-12-30T01:03:53"/>
    <d v="1899-12-30T00:58:52"/>
    <n v="413"/>
    <d v="1899-12-30T00:10:46"/>
    <n v="1.3023809523809522"/>
    <n v="0"/>
    <n v="3.5"/>
    <x v="1"/>
    <n v="0.25"/>
    <n v="0.25"/>
    <n v="0.5"/>
    <n v="0"/>
    <n v="0"/>
    <n v="0"/>
    <n v="0"/>
    <n v="2.075595238095238"/>
    <m/>
    <m/>
    <n v="2"/>
    <n v="1"/>
    <s v="Silver"/>
  </r>
  <r>
    <x v="35"/>
    <s v="M"/>
    <n v="5"/>
    <n v="12"/>
    <d v="1899-12-30T01:12:40"/>
    <d v="1899-12-30T01:12:40"/>
    <d v="1899-12-30T01:12:40"/>
    <n v="0"/>
    <d v="1899-12-30T00:06:03"/>
    <n v="2.8571428571428572"/>
    <n v="2.5"/>
    <n v="0.25"/>
    <x v="0"/>
    <n v="0.5"/>
    <n v="0.25"/>
    <n v="0.25"/>
    <n v="0"/>
    <n v="0"/>
    <n v="0"/>
    <n v="0"/>
    <n v="2.1160714285714288"/>
    <m/>
    <m/>
    <n v="4"/>
    <n v="1"/>
    <s v="Silver"/>
  </r>
  <r>
    <x v="36"/>
    <s v="M"/>
    <n v="5"/>
    <n v="16.04"/>
    <d v="1899-12-30T01:09:16"/>
    <d v="1899-12-30T01:13:28"/>
    <d v="1899-12-30T01:11:22"/>
    <n v="24"/>
    <d v="1899-12-30T00:04:27"/>
    <n v="3.8190476190476188"/>
    <n v="4.5"/>
    <n v="1.5"/>
    <x v="2"/>
    <n v="0.25"/>
    <n v="0.5"/>
    <n v="0.25"/>
    <n v="0"/>
    <n v="0"/>
    <n v="0"/>
    <n v="0"/>
    <n v="3.5797619047619049"/>
    <m/>
    <m/>
    <n v="4"/>
    <n v="1"/>
    <s v="Silver"/>
  </r>
  <r>
    <x v="37"/>
    <s v="M"/>
    <n v="5"/>
    <n v="3"/>
    <d v="1899-12-30T00:10:07"/>
    <d v="1899-12-30T00:10:07"/>
    <d v="1899-12-30T00:10:07"/>
    <n v="15"/>
    <d v="1899-12-30T00:03:22"/>
    <n v="0.7142857142857143"/>
    <n v="5"/>
    <n v="3"/>
    <x v="2"/>
    <n v="0.25"/>
    <n v="0.5"/>
    <n v="0.25"/>
    <n v="0"/>
    <n v="0"/>
    <n v="5.4"/>
    <n v="0"/>
    <n v="8.8285714285714292"/>
    <m/>
    <m/>
    <n v="4"/>
    <n v="1"/>
    <s v="Silver"/>
  </r>
  <r>
    <x v="38"/>
    <s v="M"/>
    <n v="5"/>
    <n v="15.13"/>
    <d v="1899-12-30T01:11:23"/>
    <d v="1899-12-30T01:11:27"/>
    <d v="1899-12-30T01:11:25"/>
    <n v="44"/>
    <d v="1899-12-30T00:04:43"/>
    <n v="3.6023809523809525"/>
    <n v="4.25"/>
    <n v="0.5"/>
    <x v="1"/>
    <n v="0.25"/>
    <n v="0.25"/>
    <n v="0.5"/>
    <n v="0"/>
    <n v="0"/>
    <n v="0"/>
    <n v="0"/>
    <n v="2.2130952380952382"/>
    <m/>
    <m/>
    <n v="2"/>
    <n v="1"/>
    <s v="Silver"/>
  </r>
  <r>
    <x v="39"/>
    <s v="M"/>
    <n v="5"/>
    <n v="11.5"/>
    <d v="1899-12-30T01:05:04"/>
    <d v="1899-12-30T01:05:44"/>
    <d v="1899-12-30T01:05:24"/>
    <n v="14"/>
    <d v="1899-12-30T00:05:41"/>
    <n v="2.7380952380952381"/>
    <n v="3.25"/>
    <n v="2.75"/>
    <x v="0"/>
    <n v="0.5"/>
    <n v="0.25"/>
    <n v="0.25"/>
    <n v="0"/>
    <n v="0"/>
    <n v="0"/>
    <n v="0"/>
    <n v="2.8690476190476191"/>
    <m/>
    <m/>
    <n v="4"/>
    <n v="1"/>
    <s v="Silver"/>
  </r>
  <r>
    <x v="40"/>
    <s v="M"/>
    <n v="5"/>
    <n v="27.06"/>
    <d v="1899-12-30T02:14:58"/>
    <d v="1899-12-30T02:17:28"/>
    <d v="1899-12-30T02:16:13"/>
    <n v="363"/>
    <d v="1899-12-30T00:05:02"/>
    <n v="5"/>
    <n v="3.75"/>
    <n v="0.25"/>
    <x v="0"/>
    <n v="0.5"/>
    <n v="0.25"/>
    <n v="0.25"/>
    <n v="0.24199999999999999"/>
    <n v="0.3"/>
    <n v="0"/>
    <n v="0"/>
    <n v="4.0419999999999998"/>
    <m/>
    <m/>
    <n v="4"/>
    <n v="1"/>
    <s v="Silver"/>
  </r>
  <r>
    <x v="41"/>
    <s v="F"/>
    <n v="5"/>
    <n v="6.28"/>
    <d v="1899-12-30T00:33:40"/>
    <d v="1899-12-30T00:33:40"/>
    <d v="1899-12-30T00:33:40"/>
    <n v="3"/>
    <d v="1899-12-30T00:05:22"/>
    <n v="1.57"/>
    <n v="4"/>
    <n v="1"/>
    <x v="0"/>
    <n v="0.5"/>
    <n v="0.25"/>
    <n v="0.25"/>
    <n v="0"/>
    <n v="0"/>
    <n v="0"/>
    <n v="0"/>
    <n v="2.0350000000000001"/>
    <m/>
    <m/>
    <n v="3"/>
    <n v="1"/>
    <s v="Silver"/>
  </r>
  <r>
    <x v="42"/>
    <s v="M"/>
    <n v="5"/>
    <n v="14.09"/>
    <d v="1899-12-30T01:05:39"/>
    <d v="1899-12-30T01:08:40"/>
    <d v="1899-12-30T01:07:10"/>
    <n v="24"/>
    <d v="1899-12-30T00:04:46"/>
    <n v="3.3547619047619044"/>
    <n v="4.25"/>
    <n v="2"/>
    <x v="1"/>
    <n v="0.25"/>
    <n v="0.25"/>
    <n v="0.5"/>
    <n v="0"/>
    <n v="0"/>
    <n v="0"/>
    <n v="0"/>
    <n v="2.9011904761904761"/>
    <m/>
    <m/>
    <n v="3"/>
    <n v="1"/>
    <s v="Silver"/>
  </r>
  <r>
    <x v="43"/>
    <s v="F"/>
    <n v="5"/>
    <n v="20.02"/>
    <d v="1899-12-30T02:50:22"/>
    <d v="1899-12-30T02:59:33"/>
    <d v="1899-12-30T02:54:57"/>
    <n v="849"/>
    <d v="1899-12-30T00:08:44"/>
    <n v="5"/>
    <n v="0.5"/>
    <n v="3.75"/>
    <x v="0"/>
    <n v="0.5"/>
    <n v="0.25"/>
    <n v="0.25"/>
    <n v="0.56599999999999995"/>
    <n v="0"/>
    <n v="0"/>
    <n v="0"/>
    <n v="4.1284999999999998"/>
    <m/>
    <m/>
    <n v="4"/>
    <n v="1"/>
    <s v="Silver"/>
  </r>
  <r>
    <x v="44"/>
    <s v="M"/>
    <n v="5"/>
    <n v="10.15"/>
    <d v="1899-12-30T00:51:16"/>
    <d v="1899-12-30T00:51:27"/>
    <d v="1899-12-30T00:51:22"/>
    <n v="7"/>
    <d v="1899-12-30T00:05:04"/>
    <n v="2.4166666666666665"/>
    <n v="3.75"/>
    <n v="2.25"/>
    <x v="2"/>
    <n v="0.25"/>
    <n v="0.5"/>
    <n v="0.25"/>
    <n v="0"/>
    <n v="0"/>
    <n v="0"/>
    <n v="0.4"/>
    <n v="3.4416666666666664"/>
    <m/>
    <m/>
    <n v="2"/>
    <n v="1"/>
    <s v="Silver"/>
  </r>
  <r>
    <x v="45"/>
    <s v="M"/>
    <n v="5"/>
    <n v="7.01"/>
    <d v="1899-12-30T00:24:35"/>
    <d v="1899-12-30T00:24:35"/>
    <d v="1899-12-30T00:24:35"/>
    <n v="7"/>
    <d v="1899-12-30T00:03:30"/>
    <n v="1.6690476190476189"/>
    <n v="5"/>
    <n v="0.5"/>
    <x v="2"/>
    <n v="0.25"/>
    <n v="0.5"/>
    <n v="0.25"/>
    <n v="0"/>
    <n v="0"/>
    <n v="4.1999999999999993"/>
    <n v="0"/>
    <n v="7.2422619047619037"/>
    <m/>
    <m/>
    <n v="4"/>
    <n v="1"/>
    <s v="Silver"/>
  </r>
  <r>
    <x v="46"/>
    <s v="M"/>
    <n v="5"/>
    <n v="13.21"/>
    <d v="1899-12-30T01:21:39"/>
    <d v="1899-12-30T01:35:22"/>
    <d v="1899-12-30T01:28:31"/>
    <n v="467"/>
    <d v="1899-12-30T00:06:42"/>
    <n v="3.1452380952380952"/>
    <n v="1.5"/>
    <n v="2"/>
    <x v="1"/>
    <n v="0.25"/>
    <n v="0.25"/>
    <n v="0.5"/>
    <n v="0.31133333333333335"/>
    <n v="0"/>
    <n v="0"/>
    <n v="0"/>
    <n v="2.4726428571428571"/>
    <m/>
    <m/>
    <n v="4"/>
    <n v="1"/>
    <s v="Silver"/>
  </r>
  <r>
    <x v="47"/>
    <s v="F"/>
    <n v="5"/>
    <n v="21.02"/>
    <d v="1899-12-30T01:56:58"/>
    <d v="1899-12-30T01:57:12"/>
    <d v="1899-12-30T01:57:05"/>
    <n v="94"/>
    <d v="1899-12-30T00:05:34"/>
    <n v="5"/>
    <n v="3.75"/>
    <n v="2.5"/>
    <x v="0"/>
    <n v="0.5"/>
    <n v="0.25"/>
    <n v="0.25"/>
    <n v="0"/>
    <n v="0"/>
    <n v="0"/>
    <n v="0"/>
    <n v="4.0625"/>
    <m/>
    <m/>
    <n v="4"/>
    <n v="1"/>
    <s v="Silver"/>
  </r>
  <r>
    <x v="56"/>
    <s v="M"/>
    <n v="1"/>
    <n v="14.04"/>
    <d v="1899-12-30T01:13:36"/>
    <d v="1899-12-30T01:13:36"/>
    <d v="1899-12-30T01:13:36"/>
    <n v="279"/>
    <d v="1899-12-30T00:05:15"/>
    <n v="3.3428571428571425"/>
    <n v="3.75"/>
    <n v="3"/>
    <x v="1"/>
    <n v="0.25"/>
    <n v="0.25"/>
    <n v="0.5"/>
    <n v="0.186"/>
    <n v="0"/>
    <n v="0"/>
    <n v="0"/>
    <n v="3.4592142857142854"/>
    <m/>
    <m/>
    <n v="3"/>
    <n v="1"/>
    <s v="Silver"/>
  </r>
  <r>
    <x v="48"/>
    <s v="F"/>
    <n v="5"/>
    <n v="7.16"/>
    <d v="1899-12-30T00:48:19"/>
    <d v="1899-12-30T00:48:44"/>
    <d v="1899-12-30T00:48:32"/>
    <n v="17"/>
    <d v="1899-12-30T00:06:47"/>
    <n v="1.79"/>
    <n v="2"/>
    <n v="2.5"/>
    <x v="1"/>
    <n v="0.25"/>
    <n v="0.25"/>
    <n v="0.5"/>
    <n v="0"/>
    <n v="0"/>
    <n v="0"/>
    <n v="0"/>
    <n v="2.1974999999999998"/>
    <m/>
    <m/>
    <n v="3"/>
    <n v="1"/>
    <s v="Silver"/>
  </r>
  <r>
    <x v="49"/>
    <s v="M"/>
    <n v="5"/>
    <n v="21.28"/>
    <d v="1899-12-30T01:29:22"/>
    <d v="1899-12-30T01:29:22"/>
    <d v="1899-12-30T01:29:22"/>
    <n v="28"/>
    <d v="1899-12-30T00:04:12"/>
    <n v="5"/>
    <n v="4.75"/>
    <n v="5"/>
    <x v="1"/>
    <n v="0.25"/>
    <n v="0.25"/>
    <n v="0.5"/>
    <n v="0"/>
    <n v="0"/>
    <n v="0"/>
    <n v="0"/>
    <n v="4.9375"/>
    <m/>
    <m/>
    <n v="2"/>
    <n v="1"/>
    <s v="Silver"/>
  </r>
  <r>
    <x v="50"/>
    <s v="M"/>
    <n v="5"/>
    <n v="13.01"/>
    <d v="1899-12-30T01:06:19"/>
    <d v="1899-12-30T01:06:19"/>
    <d v="1899-12-30T01:06:19"/>
    <n v="263"/>
    <d v="1899-12-30T00:05:06"/>
    <n v="3.0976190476190473"/>
    <n v="3.75"/>
    <n v="2.75"/>
    <x v="2"/>
    <n v="0.25"/>
    <n v="0.5"/>
    <n v="0.25"/>
    <n v="0.17533333333333334"/>
    <n v="0"/>
    <n v="0"/>
    <n v="0"/>
    <n v="3.5122380952380956"/>
    <m/>
    <m/>
    <n v="4"/>
    <n v="1"/>
    <s v="Silver"/>
  </r>
  <r>
    <x v="51"/>
    <s v="M"/>
    <n v="5"/>
    <n v="10.039999999999999"/>
    <d v="1899-12-30T00:58:11"/>
    <d v="1899-12-30T01:05:59"/>
    <d v="1899-12-30T01:02:05"/>
    <n v="22"/>
    <d v="1899-12-30T00:06:11"/>
    <n v="2.39047619047619"/>
    <n v="2.5"/>
    <n v="1.5"/>
    <x v="1"/>
    <n v="0.25"/>
    <n v="0.25"/>
    <n v="0.5"/>
    <n v="0"/>
    <n v="0"/>
    <n v="0"/>
    <n v="0"/>
    <n v="1.9726190476190475"/>
    <m/>
    <m/>
    <n v="3"/>
    <n v="1"/>
    <s v="Silver"/>
  </r>
  <r>
    <x v="52"/>
    <s v="F"/>
    <n v="5"/>
    <n v="18.93"/>
    <d v="1899-12-30T02:26:11"/>
    <d v="1899-12-30T02:31:25"/>
    <d v="1899-12-30T02:28:48"/>
    <n v="861"/>
    <d v="1899-12-30T00:07:52"/>
    <n v="4.7324999999999999"/>
    <n v="0.5"/>
    <n v="1"/>
    <x v="0"/>
    <n v="0.5"/>
    <n v="0.25"/>
    <n v="0.25"/>
    <n v="0.57399999999999995"/>
    <n v="0"/>
    <n v="0"/>
    <n v="0"/>
    <n v="3.3152499999999998"/>
    <m/>
    <m/>
    <n v="2"/>
    <n v="1"/>
    <s v="Silver"/>
  </r>
  <r>
    <x v="1"/>
    <s v="F"/>
    <n v="6"/>
    <n v="10.02"/>
    <d v="1899-12-30T00:55:03"/>
    <d v="1899-12-30T00:57:39"/>
    <d v="1899-12-30T00:56:21"/>
    <n v="17"/>
    <d v="1899-12-30T00:05:37"/>
    <n v="2.5049999999999999"/>
    <n v="3.75"/>
    <n v="5"/>
    <x v="2"/>
    <n v="0.25"/>
    <n v="0.5"/>
    <n v="0.25"/>
    <n v="0"/>
    <n v="0"/>
    <n v="0"/>
    <n v="0"/>
    <n v="3.7512499999999998"/>
    <m/>
    <m/>
    <n v="4"/>
    <n v="1"/>
    <s v="Bronze"/>
  </r>
  <r>
    <x v="2"/>
    <s v="M"/>
    <n v="6"/>
    <n v="7.02"/>
    <d v="1899-12-30T00:40:16"/>
    <d v="1899-12-30T00:40:26"/>
    <d v="1899-12-30T00:40:21"/>
    <n v="17"/>
    <d v="1899-12-30T00:05:45"/>
    <n v="1.6714285714285713"/>
    <n v="3.25"/>
    <n v="4.5"/>
    <x v="1"/>
    <n v="0.25"/>
    <n v="0.25"/>
    <n v="0.5"/>
    <n v="0"/>
    <n v="0"/>
    <n v="0"/>
    <n v="0"/>
    <n v="3.4803571428571427"/>
    <m/>
    <m/>
    <n v="3"/>
    <n v="1"/>
    <s v="Bronze"/>
  </r>
  <r>
    <x v="3"/>
    <s v="M"/>
    <n v="6"/>
    <n v="5.03"/>
    <d v="1899-12-30T00:36:16"/>
    <d v="1899-12-30T00:37:03"/>
    <d v="1899-12-30T00:36:39"/>
    <n v="32"/>
    <d v="1899-12-30T00:07:17"/>
    <n v="1.1976190476190476"/>
    <n v="0.5"/>
    <n v="1.5"/>
    <x v="1"/>
    <n v="0.25"/>
    <n v="0.25"/>
    <n v="0.5"/>
    <n v="0"/>
    <n v="0"/>
    <n v="0"/>
    <n v="0"/>
    <n v="1.174404761904762"/>
    <m/>
    <m/>
    <n v="4"/>
    <n v="1"/>
    <s v="Bronze"/>
  </r>
  <r>
    <x v="4"/>
    <s v="M"/>
    <n v="6"/>
    <n v="10.06"/>
    <d v="1899-12-30T00:39:49"/>
    <d v="1899-12-30T00:39:49"/>
    <d v="1899-12-30T00:39:49"/>
    <n v="11"/>
    <d v="1899-12-30T00:03:57"/>
    <n v="2.3952380952380952"/>
    <n v="5"/>
    <n v="0.25"/>
    <x v="1"/>
    <n v="0.25"/>
    <n v="0.25"/>
    <n v="0.5"/>
    <n v="0"/>
    <n v="0"/>
    <n v="0.15000000000000002"/>
    <n v="0"/>
    <n v="2.1238095238095238"/>
    <m/>
    <m/>
    <n v="4"/>
    <n v="1"/>
    <s v="Bronze"/>
  </r>
  <r>
    <x v="53"/>
    <s v="M"/>
    <n v="6"/>
    <n v="15.03"/>
    <d v="1899-12-30T01:00:06"/>
    <d v="1899-12-30T01:00:06"/>
    <d v="1899-12-30T01:00:06"/>
    <n v="39"/>
    <d v="1899-12-30T00:04:00"/>
    <n v="3.5785714285714283"/>
    <n v="5"/>
    <n v="1"/>
    <x v="1"/>
    <n v="0.25"/>
    <n v="0.25"/>
    <n v="0.5"/>
    <n v="0"/>
    <n v="0"/>
    <n v="0.15000000000000002"/>
    <n v="0"/>
    <n v="2.7946428571428572"/>
    <m/>
    <m/>
    <n v="4"/>
    <n v="1"/>
    <s v="Bronze"/>
  </r>
  <r>
    <x v="6"/>
    <s v="M"/>
    <n v="6"/>
    <n v="7.29"/>
    <d v="1899-12-30T00:43:37"/>
    <d v="1899-12-30T00:44:22"/>
    <d v="1899-12-30T00:44:00"/>
    <n v="16"/>
    <d v="1899-12-30T00:06:02"/>
    <n v="1.7357142857142855"/>
    <n v="2.5"/>
    <n v="1"/>
    <x v="1"/>
    <n v="0.25"/>
    <n v="0.25"/>
    <n v="0.5"/>
    <n v="0"/>
    <n v="0"/>
    <n v="0"/>
    <n v="0"/>
    <n v="1.5589285714285714"/>
    <m/>
    <m/>
    <n v="4"/>
    <n v="1"/>
    <s v="Bronze"/>
  </r>
  <r>
    <x v="56"/>
    <s v="M"/>
    <n v="2"/>
    <n v="23"/>
    <d v="1899-12-30T02:36:34"/>
    <d v="1899-12-30T02:46:45"/>
    <d v="1899-12-30T02:41:40"/>
    <n v="812"/>
    <d v="1899-12-30T00:07:02"/>
    <n v="5"/>
    <n v="0.5"/>
    <n v="3"/>
    <x v="0"/>
    <n v="0.5"/>
    <n v="0.25"/>
    <n v="0.25"/>
    <n v="0.54133333333333333"/>
    <n v="0.1"/>
    <n v="0"/>
    <n v="0"/>
    <n v="4.0163333333333329"/>
    <m/>
    <m/>
    <n v="4"/>
    <n v="1"/>
    <s v="Silver"/>
  </r>
  <r>
    <x v="9"/>
    <s v="M"/>
    <n v="6"/>
    <n v="8.1999999999999993"/>
    <d v="1899-12-30T00:47:00"/>
    <d v="1899-12-30T00:47:37"/>
    <d v="1899-12-30T00:47:19"/>
    <n v="21"/>
    <d v="1899-12-30T00:05:46"/>
    <n v="1.9523809523809521"/>
    <n v="3"/>
    <n v="1.25"/>
    <x v="1"/>
    <n v="0.25"/>
    <n v="0.25"/>
    <n v="0.5"/>
    <n v="0"/>
    <n v="0"/>
    <n v="0"/>
    <n v="0"/>
    <n v="1.8630952380952381"/>
    <m/>
    <m/>
    <n v="3"/>
    <n v="1"/>
    <s v="Bronze"/>
  </r>
  <r>
    <x v="11"/>
    <s v="M"/>
    <n v="6"/>
    <n v="11.12"/>
    <d v="1899-12-30T01:13:59"/>
    <d v="1899-12-30T01:14:03"/>
    <d v="1899-12-30T01:14:01"/>
    <n v="46"/>
    <d v="1899-12-30T00:06:39"/>
    <n v="2.6476190476190475"/>
    <n v="1.5"/>
    <n v="4.75"/>
    <x v="1"/>
    <n v="0.25"/>
    <n v="0.25"/>
    <n v="0.5"/>
    <n v="0"/>
    <n v="0"/>
    <n v="0"/>
    <n v="0.7"/>
    <n v="4.1119047619047615"/>
    <m/>
    <m/>
    <n v="4"/>
    <n v="1"/>
    <s v="Bronze"/>
  </r>
  <r>
    <x v="12"/>
    <s v="F"/>
    <n v="6"/>
    <n v="10.01"/>
    <d v="1899-12-30T01:01:47"/>
    <d v="1899-12-30T01:01:47"/>
    <d v="1899-12-30T01:01:47"/>
    <n v="55"/>
    <d v="1899-12-30T00:06:10"/>
    <n v="2.5024999999999999"/>
    <n v="3.25"/>
    <n v="1"/>
    <x v="1"/>
    <n v="0.25"/>
    <n v="0.25"/>
    <n v="0.5"/>
    <n v="0"/>
    <n v="0"/>
    <n v="0"/>
    <n v="0"/>
    <n v="1.9381249999999999"/>
    <m/>
    <m/>
    <n v="3"/>
    <n v="1"/>
    <s v="Bronze"/>
  </r>
  <r>
    <x v="13"/>
    <s v="M"/>
    <n v="6"/>
    <n v="15.01"/>
    <d v="1899-12-30T01:34:44"/>
    <d v="1899-12-30T01:35:36"/>
    <d v="1899-12-30T01:35:10"/>
    <n v="32"/>
    <d v="1899-12-30T00:06:20"/>
    <n v="3.5738095238095235"/>
    <n v="2"/>
    <n v="2"/>
    <x v="0"/>
    <n v="0.5"/>
    <n v="0.25"/>
    <n v="0.25"/>
    <n v="0"/>
    <n v="0"/>
    <n v="0"/>
    <n v="0"/>
    <n v="2.7869047619047618"/>
    <m/>
    <m/>
    <n v="4"/>
    <n v="1"/>
    <s v="Bronze"/>
  </r>
  <r>
    <x v="14"/>
    <s v="M"/>
    <n v="6"/>
    <n v="10.5"/>
    <d v="1899-12-30T00:51:24"/>
    <d v="1899-12-30T00:51:24"/>
    <d v="1899-12-30T00:51:24"/>
    <n v="29"/>
    <d v="1899-12-30T00:04:54"/>
    <n v="2.5"/>
    <n v="4"/>
    <n v="1"/>
    <x v="1"/>
    <n v="0.25"/>
    <n v="0.25"/>
    <n v="0.5"/>
    <n v="0"/>
    <n v="0"/>
    <n v="0"/>
    <n v="0"/>
    <n v="2.125"/>
    <m/>
    <m/>
    <n v="4"/>
    <n v="1"/>
    <s v="Bronze"/>
  </r>
  <r>
    <x v="15"/>
    <s v="M"/>
    <n v="6"/>
    <n v="10.31"/>
    <d v="1899-12-30T00:43:17"/>
    <d v="1899-12-30T00:43:17"/>
    <d v="1899-12-30T00:43:17"/>
    <n v="131"/>
    <d v="1899-12-30T00:04:12"/>
    <n v="2.4547619047619049"/>
    <n v="4.75"/>
    <n v="5"/>
    <x v="1"/>
    <n v="0.25"/>
    <n v="0.25"/>
    <n v="0.5"/>
    <n v="0"/>
    <n v="0"/>
    <n v="0"/>
    <n v="0"/>
    <n v="4.3011904761904765"/>
    <m/>
    <s v="Beius Running Day "/>
    <n v="3"/>
    <n v="1"/>
    <s v="Bronze"/>
  </r>
  <r>
    <x v="16"/>
    <s v="M"/>
    <n v="6"/>
    <n v="55.05"/>
    <d v="1899-12-30T05:06:30"/>
    <d v="1899-12-30T05:11:58"/>
    <d v="1899-12-30T05:09:14"/>
    <n v="669"/>
    <d v="1899-12-30T00:05:37"/>
    <n v="5"/>
    <n v="3.25"/>
    <n v="3.75"/>
    <x v="0"/>
    <n v="0.5"/>
    <n v="0.25"/>
    <n v="0.25"/>
    <n v="0.44600000000000001"/>
    <n v="1.7"/>
    <n v="0"/>
    <n v="0"/>
    <n v="6.3959999999999999"/>
    <m/>
    <m/>
    <n v="4"/>
    <n v="1"/>
    <s v="Gold"/>
  </r>
  <r>
    <x v="17"/>
    <s v="M"/>
    <n v="6"/>
    <n v="10.01"/>
    <d v="1899-12-30T00:40:59"/>
    <d v="1899-12-30T00:47:55"/>
    <d v="1899-12-30T00:44:27"/>
    <n v="0"/>
    <d v="1899-12-30T00:04:26"/>
    <n v="2.3833333333333333"/>
    <n v="4.5"/>
    <n v="3"/>
    <x v="2"/>
    <n v="0.25"/>
    <n v="0.5"/>
    <n v="0.25"/>
    <n v="0"/>
    <n v="0"/>
    <n v="0"/>
    <n v="0"/>
    <n v="3.5958333333333332"/>
    <m/>
    <m/>
    <n v="4"/>
    <n v="1"/>
    <s v="Gold"/>
  </r>
  <r>
    <x v="18"/>
    <s v="M"/>
    <n v="6"/>
    <n v="21.26"/>
    <d v="1899-12-30T01:52:38"/>
    <d v="1899-12-30T01:53:00"/>
    <d v="1899-12-30T01:52:49"/>
    <n v="19"/>
    <d v="1899-12-30T00:05:18"/>
    <n v="5"/>
    <n v="3.5"/>
    <n v="3"/>
    <x v="2"/>
    <n v="0.25"/>
    <n v="0.5"/>
    <n v="0.25"/>
    <n v="0"/>
    <n v="0"/>
    <n v="0"/>
    <n v="0.4"/>
    <n v="4.1500000000000004"/>
    <m/>
    <s v="Baneasa Forest Run"/>
    <n v="3"/>
    <n v="1"/>
    <s v="Gold"/>
  </r>
  <r>
    <x v="19"/>
    <s v="M"/>
    <n v="6"/>
    <n v="3.16"/>
    <d v="1899-12-30T00:14:07"/>
    <d v="1899-12-30T00:14:08"/>
    <d v="1899-12-30T00:14:07"/>
    <n v="21"/>
    <d v="1899-12-30T00:04:28"/>
    <n v="0.75238095238095237"/>
    <n v="4.5"/>
    <n v="4"/>
    <x v="2"/>
    <n v="0.25"/>
    <n v="0.5"/>
    <n v="0.25"/>
    <n v="0"/>
    <n v="0"/>
    <n v="0"/>
    <n v="0"/>
    <n v="3.4380952380952383"/>
    <m/>
    <m/>
    <n v="3"/>
    <n v="1"/>
    <s v="Gold"/>
  </r>
  <r>
    <x v="20"/>
    <s v="M"/>
    <n v="6"/>
    <n v="7.23"/>
    <d v="1899-12-30T00:40:56"/>
    <d v="1899-12-30T00:40:56"/>
    <d v="1899-12-30T00:40:56"/>
    <n v="11"/>
    <d v="1899-12-30T00:05:40"/>
    <n v="1.7214285714285715"/>
    <n v="3.25"/>
    <n v="2"/>
    <x v="1"/>
    <n v="0.25"/>
    <n v="0.25"/>
    <n v="0.5"/>
    <n v="0"/>
    <n v="0"/>
    <n v="0"/>
    <n v="0"/>
    <n v="2.2428571428571429"/>
    <m/>
    <m/>
    <n v="4"/>
    <n v="1"/>
    <s v="Gold"/>
  </r>
  <r>
    <x v="21"/>
    <s v="M"/>
    <n v="6"/>
    <n v="30.15"/>
    <d v="1899-12-30T02:47:24"/>
    <d v="1899-12-30T02:52:33"/>
    <d v="1899-12-30T02:49:58"/>
    <n v="159"/>
    <d v="1899-12-30T00:05:38"/>
    <n v="5"/>
    <n v="3.25"/>
    <n v="4"/>
    <x v="1"/>
    <n v="0.25"/>
    <n v="0.25"/>
    <n v="0.5"/>
    <n v="0"/>
    <n v="0.4"/>
    <n v="0"/>
    <n v="0"/>
    <n v="4.4625000000000004"/>
    <m/>
    <m/>
    <n v="3"/>
    <n v="1"/>
    <s v="Gold"/>
  </r>
  <r>
    <x v="22"/>
    <s v="M"/>
    <n v="6"/>
    <n v="13.02"/>
    <d v="1899-12-30T01:07:30"/>
    <d v="1899-12-30T01:07:30"/>
    <d v="1899-12-30T01:07:30"/>
    <n v="230"/>
    <d v="1899-12-30T00:05:11"/>
    <n v="3.0999999999999996"/>
    <n v="3.75"/>
    <n v="4.5"/>
    <x v="1"/>
    <n v="0.25"/>
    <n v="0.25"/>
    <n v="0.5"/>
    <n v="0.15333333333333332"/>
    <n v="0"/>
    <n v="0"/>
    <n v="0"/>
    <n v="4.1158333333333328"/>
    <m/>
    <m/>
    <n v="3"/>
    <n v="1"/>
    <s v="Gold"/>
  </r>
  <r>
    <x v="23"/>
    <s v="M"/>
    <n v="6"/>
    <n v="44.26"/>
    <d v="1899-12-30T06:08:35"/>
    <d v="1899-12-30T06:16:29"/>
    <d v="1899-12-30T06:12:32"/>
    <n v="198"/>
    <d v="1899-12-30T00:08:25"/>
    <n v="5"/>
    <n v="0"/>
    <n v="5"/>
    <x v="1"/>
    <n v="0.25"/>
    <n v="0.25"/>
    <n v="0.5"/>
    <n v="0"/>
    <n v="1.1000000000000001"/>
    <n v="0"/>
    <n v="0.4"/>
    <n v="5.25"/>
    <m/>
    <s v="Istanbul Marathon"/>
    <n v="3"/>
    <n v="1"/>
    <s v="Gold"/>
  </r>
  <r>
    <x v="24"/>
    <s v="M"/>
    <n v="6"/>
    <n v="31.72"/>
    <d v="1899-12-30T03:04:16"/>
    <d v="1899-12-30T03:18:25"/>
    <d v="1899-12-30T03:11:21"/>
    <n v="92"/>
    <d v="1899-12-30T00:06:02"/>
    <n v="5"/>
    <n v="2.5"/>
    <n v="4.75"/>
    <x v="0"/>
    <n v="0.5"/>
    <n v="0.25"/>
    <n v="0.25"/>
    <n v="0"/>
    <n v="0.5"/>
    <n v="0"/>
    <n v="0"/>
    <n v="4.8125"/>
    <m/>
    <m/>
    <n v="4"/>
    <n v="1"/>
    <s v="Gold"/>
  </r>
  <r>
    <x v="25"/>
    <s v="M"/>
    <n v="6"/>
    <n v="21.16"/>
    <d v="1899-12-30T02:03:25"/>
    <d v="1899-12-30T02:24:39"/>
    <d v="1899-12-30T02:14:02"/>
    <n v="421"/>
    <d v="1899-12-30T00:06:20"/>
    <n v="5"/>
    <n v="2"/>
    <n v="1"/>
    <x v="1"/>
    <n v="0.25"/>
    <n v="0.25"/>
    <n v="0.5"/>
    <n v="0.28066666666666668"/>
    <n v="0"/>
    <n v="0"/>
    <n v="0"/>
    <n v="2.5306666666666668"/>
    <m/>
    <m/>
    <n v="3"/>
    <n v="1"/>
    <s v="Gold"/>
  </r>
  <r>
    <x v="26"/>
    <s v="M"/>
    <n v="6"/>
    <n v="8.02"/>
    <d v="1899-12-30T00:42:05"/>
    <d v="1899-12-30T00:42:26"/>
    <d v="1899-12-30T00:42:16"/>
    <n v="46"/>
    <d v="1899-12-30T00:05:16"/>
    <n v="1.9095238095238094"/>
    <n v="3.5"/>
    <n v="0.75"/>
    <x v="2"/>
    <n v="0.25"/>
    <n v="0.5"/>
    <n v="0.25"/>
    <n v="0"/>
    <n v="0"/>
    <n v="0"/>
    <n v="0"/>
    <n v="2.4148809523809525"/>
    <m/>
    <m/>
    <n v="3"/>
    <n v="1"/>
    <s v="Gold"/>
  </r>
  <r>
    <x v="27"/>
    <s v="M"/>
    <n v="6"/>
    <n v="6.1"/>
    <d v="1899-12-30T00:31:25"/>
    <d v="1899-12-30T00:31:25"/>
    <d v="1899-12-30T00:31:25"/>
    <n v="4"/>
    <d v="1899-12-30T00:05:09"/>
    <n v="1.4523809523809523"/>
    <n v="3.75"/>
    <n v="2"/>
    <x v="2"/>
    <n v="0.25"/>
    <n v="0.5"/>
    <n v="0.25"/>
    <n v="0"/>
    <n v="0"/>
    <n v="0"/>
    <n v="0"/>
    <n v="2.7380952380952381"/>
    <m/>
    <m/>
    <n v="4"/>
    <n v="1"/>
    <s v="Gold"/>
  </r>
  <r>
    <x v="28"/>
    <s v="M"/>
    <n v="6"/>
    <n v="20.010000000000002"/>
    <d v="1899-12-30T01:35:45"/>
    <d v="1899-12-30T01:51:09"/>
    <d v="1899-12-30T01:43:27"/>
    <n v="34"/>
    <d v="1899-12-30T00:05:10"/>
    <n v="4.7642857142857142"/>
    <n v="3.75"/>
    <n v="1.5"/>
    <x v="0"/>
    <n v="0.5"/>
    <n v="0.25"/>
    <n v="0.25"/>
    <n v="0"/>
    <n v="0"/>
    <n v="0"/>
    <n v="0"/>
    <n v="3.6946428571428571"/>
    <m/>
    <m/>
    <n v="3"/>
    <n v="1"/>
    <s v="Gold"/>
  </r>
  <r>
    <x v="29"/>
    <s v="M"/>
    <n v="6"/>
    <n v="20.010000000000002"/>
    <d v="1899-12-30T01:42:16"/>
    <d v="1899-12-30T01:43:17"/>
    <d v="1899-12-30T01:42:46"/>
    <n v="26"/>
    <d v="1899-12-30T00:05:08"/>
    <n v="4.7642857142857142"/>
    <n v="3.75"/>
    <n v="4.75"/>
    <x v="1"/>
    <n v="0.25"/>
    <n v="0.25"/>
    <n v="0.5"/>
    <n v="0"/>
    <n v="0"/>
    <n v="0"/>
    <n v="0"/>
    <n v="4.5035714285714281"/>
    <m/>
    <m/>
    <n v="2"/>
    <n v="1"/>
    <s v="Gold"/>
  </r>
  <r>
    <x v="30"/>
    <s v="M"/>
    <n v="6"/>
    <n v="32.42"/>
    <d v="1899-12-30T04:54:06"/>
    <d v="1899-12-30T05:18:26"/>
    <d v="1899-12-30T05:06:16"/>
    <n v="1954"/>
    <d v="1899-12-30T00:09:27"/>
    <n v="5"/>
    <n v="0"/>
    <n v="5"/>
    <x v="1"/>
    <n v="0.25"/>
    <n v="0.25"/>
    <n v="0.5"/>
    <n v="1.3026666666666666"/>
    <n v="0.5"/>
    <n v="0"/>
    <n v="0"/>
    <n v="5.5526666666666671"/>
    <m/>
    <m/>
    <n v="4"/>
    <n v="1"/>
    <s v="Gold"/>
  </r>
  <r>
    <x v="31"/>
    <s v="M"/>
    <n v="6"/>
    <n v="25.16"/>
    <d v="1899-12-30T01:56:57"/>
    <d v="1899-12-30T02:00:58"/>
    <d v="1899-12-30T01:58:57"/>
    <n v="313"/>
    <d v="1899-12-30T00:04:44"/>
    <n v="5"/>
    <n v="4.25"/>
    <n v="3.75"/>
    <x v="1"/>
    <n v="0.25"/>
    <n v="0.25"/>
    <n v="0.5"/>
    <n v="0.20866666666666667"/>
    <n v="0.2"/>
    <n v="0"/>
    <n v="0"/>
    <n v="4.596166666666667"/>
    <m/>
    <m/>
    <n v="2"/>
    <n v="1"/>
    <s v="Gold"/>
  </r>
  <r>
    <x v="32"/>
    <s v="M"/>
    <n v="6"/>
    <n v="11.17"/>
    <d v="1899-12-30T00:44:45"/>
    <d v="1899-12-30T00:45:18"/>
    <d v="1899-12-30T00:45:02"/>
    <n v="12"/>
    <d v="1899-12-30T00:04:02"/>
    <n v="2.6595238095238094"/>
    <n v="4.75"/>
    <n v="4.5"/>
    <x v="1"/>
    <n v="0.25"/>
    <n v="0.25"/>
    <n v="0.5"/>
    <n v="0"/>
    <n v="0"/>
    <n v="0"/>
    <n v="0"/>
    <n v="4.1023809523809529"/>
    <m/>
    <s v="Baneasa Forest Run"/>
    <n v="3"/>
    <n v="1"/>
    <s v="Gold"/>
  </r>
  <r>
    <x v="33"/>
    <s v="M"/>
    <n v="6"/>
    <n v="12.02"/>
    <d v="1899-12-30T00:55:49"/>
    <d v="1899-12-30T01:00:56"/>
    <d v="1899-12-30T00:58:22"/>
    <n v="11"/>
    <d v="1899-12-30T00:04:51"/>
    <n v="2.8619047619047615"/>
    <n v="4"/>
    <n v="5"/>
    <x v="1"/>
    <n v="0.25"/>
    <n v="0.25"/>
    <n v="0.5"/>
    <n v="0"/>
    <n v="0"/>
    <n v="0"/>
    <n v="0"/>
    <n v="4.2154761904761902"/>
    <m/>
    <m/>
    <n v="4"/>
    <n v="1"/>
    <s v="Gold"/>
  </r>
  <r>
    <x v="34"/>
    <s v="M"/>
    <n v="6"/>
    <n v="0"/>
    <d v="1899-12-30T00:00:00"/>
    <d v="1899-12-30T00:00:00"/>
    <d v="1899-12-30T00:00:00"/>
    <n v="0"/>
    <d v="1899-12-30T00:00:00"/>
    <n v="0"/>
    <n v="0"/>
    <n v="0"/>
    <x v="3"/>
    <n v="0.25"/>
    <n v="0.25"/>
    <n v="0.25"/>
    <n v="0"/>
    <n v="0"/>
    <n v="0"/>
    <n v="0"/>
    <n v="0.5"/>
    <m/>
    <m/>
    <n v="1"/>
    <n v="1"/>
    <s v="Silver"/>
  </r>
  <r>
    <x v="35"/>
    <s v="M"/>
    <n v="6"/>
    <n v="22.01"/>
    <d v="1899-12-30T02:08:23"/>
    <d v="1899-12-30T02:08:47"/>
    <d v="1899-12-30T02:08:35"/>
    <n v="253"/>
    <d v="1899-12-30T00:05:51"/>
    <n v="5"/>
    <n v="3"/>
    <n v="0.5"/>
    <x v="1"/>
    <n v="0.25"/>
    <n v="0.25"/>
    <n v="0.5"/>
    <n v="0.16866666666666666"/>
    <n v="0"/>
    <n v="0"/>
    <n v="0"/>
    <n v="2.4186666666666667"/>
    <m/>
    <m/>
    <n v="3"/>
    <n v="1"/>
    <s v="Silver"/>
  </r>
  <r>
    <x v="36"/>
    <s v="M"/>
    <n v="6"/>
    <n v="32.130000000000003"/>
    <d v="1899-12-30T04:50:47"/>
    <d v="1899-12-30T05:13:13"/>
    <d v="1899-12-30T05:02:00"/>
    <n v="1934"/>
    <d v="1899-12-30T00:09:24"/>
    <n v="5"/>
    <n v="0"/>
    <n v="1.5"/>
    <x v="0"/>
    <n v="0.5"/>
    <n v="0.25"/>
    <n v="0.25"/>
    <n v="1.2893333333333334"/>
    <n v="0.5"/>
    <n v="0"/>
    <n v="0"/>
    <n v="4.6643333333333334"/>
    <m/>
    <m/>
    <n v="3"/>
    <n v="1"/>
    <s v="Silver"/>
  </r>
  <r>
    <x v="37"/>
    <s v="M"/>
    <n v="6"/>
    <n v="21.07"/>
    <d v="1899-12-30T01:14:06"/>
    <d v="1899-12-30T01:14:06"/>
    <d v="1899-12-30T01:14:06"/>
    <n v="31"/>
    <d v="1899-12-30T00:03:31"/>
    <n v="5"/>
    <n v="5"/>
    <n v="5"/>
    <x v="0"/>
    <n v="0.5"/>
    <n v="0.25"/>
    <n v="0.25"/>
    <n v="0"/>
    <n v="0"/>
    <n v="3.1500000000000004"/>
    <n v="0"/>
    <n v="8.15"/>
    <m/>
    <s v="Baneasa Forest Run"/>
    <n v="3"/>
    <n v="1"/>
    <s v="Silver"/>
  </r>
  <r>
    <x v="38"/>
    <s v="M"/>
    <n v="6"/>
    <n v="11.02"/>
    <d v="1899-12-30T00:46:18"/>
    <d v="1899-12-30T00:46:19"/>
    <d v="1899-12-30T00:46:19"/>
    <n v="22"/>
    <d v="1899-12-30T00:04:12"/>
    <n v="2.6238095238095238"/>
    <n v="4.75"/>
    <n v="0.5"/>
    <x v="2"/>
    <n v="0.25"/>
    <n v="0.5"/>
    <n v="0.25"/>
    <n v="0"/>
    <n v="0"/>
    <n v="0"/>
    <n v="0"/>
    <n v="3.1559523809523808"/>
    <m/>
    <m/>
    <n v="2"/>
    <n v="1"/>
    <s v="Silver"/>
  </r>
  <r>
    <x v="39"/>
    <s v="M"/>
    <n v="6"/>
    <n v="6.81"/>
    <d v="1899-12-30T00:28:20"/>
    <d v="1899-12-30T00:28:20"/>
    <d v="1899-12-30T00:28:20"/>
    <n v="0"/>
    <d v="1899-12-30T00:04:10"/>
    <n v="1.6214285714285712"/>
    <n v="4.75"/>
    <n v="1"/>
    <x v="2"/>
    <n v="0.25"/>
    <n v="0.5"/>
    <n v="0.25"/>
    <n v="0"/>
    <n v="0"/>
    <n v="0"/>
    <n v="0"/>
    <n v="3.030357142857143"/>
    <m/>
    <m/>
    <n v="4"/>
    <n v="1"/>
    <s v="Silver"/>
  </r>
  <r>
    <x v="40"/>
    <s v="M"/>
    <n v="6"/>
    <n v="12.21"/>
    <d v="1899-12-30T00:59:30"/>
    <d v="1899-12-30T00:59:30"/>
    <d v="1899-12-30T00:59:30"/>
    <n v="134"/>
    <d v="1899-12-30T00:04:52"/>
    <n v="2.907142857142857"/>
    <n v="4"/>
    <n v="0"/>
    <x v="2"/>
    <n v="0.25"/>
    <n v="0.5"/>
    <n v="0.25"/>
    <n v="0"/>
    <n v="0"/>
    <n v="0"/>
    <n v="0"/>
    <n v="2.7267857142857141"/>
    <m/>
    <m/>
    <n v="4"/>
    <n v="1"/>
    <s v="Silver"/>
  </r>
  <r>
    <x v="41"/>
    <s v="F"/>
    <n v="6"/>
    <n v="10.029999999999999"/>
    <d v="1899-12-30T01:02:57"/>
    <d v="1899-12-30T01:03:09"/>
    <d v="1899-12-30T01:03:03"/>
    <n v="32"/>
    <d v="1899-12-30T00:06:17"/>
    <n v="2.5074999999999998"/>
    <n v="3"/>
    <n v="0.5"/>
    <x v="1"/>
    <n v="0.25"/>
    <n v="0.25"/>
    <n v="0.5"/>
    <n v="0"/>
    <n v="0"/>
    <n v="0"/>
    <n v="0"/>
    <n v="1.6268750000000001"/>
    <m/>
    <m/>
    <n v="4"/>
    <n v="1"/>
    <s v="Silver"/>
  </r>
  <r>
    <x v="42"/>
    <s v="M"/>
    <n v="6"/>
    <n v="12.87"/>
    <d v="1899-12-30T00:59:48"/>
    <d v="1899-12-30T01:07:24"/>
    <d v="1899-12-30T01:03:36"/>
    <n v="10"/>
    <d v="1899-12-30T00:04:57"/>
    <n v="3.0642857142857141"/>
    <n v="4"/>
    <n v="2"/>
    <x v="2"/>
    <n v="0.25"/>
    <n v="0.5"/>
    <n v="0.25"/>
    <n v="0"/>
    <n v="0"/>
    <n v="0"/>
    <n v="0"/>
    <n v="3.2660714285714283"/>
    <m/>
    <m/>
    <n v="4"/>
    <n v="1"/>
    <s v="Silver"/>
  </r>
  <r>
    <x v="43"/>
    <s v="F"/>
    <n v="6"/>
    <n v="20.100000000000001"/>
    <d v="1899-12-30T02:11:30"/>
    <d v="1899-12-30T02:13:32"/>
    <d v="1899-12-30T02:12:31"/>
    <n v="59"/>
    <d v="1899-12-30T00:06:36"/>
    <n v="5"/>
    <n v="2.5"/>
    <n v="4.5"/>
    <x v="1"/>
    <n v="0.25"/>
    <n v="0.25"/>
    <n v="0.5"/>
    <n v="0"/>
    <n v="0"/>
    <n v="0"/>
    <n v="0"/>
    <n v="4.125"/>
    <m/>
    <m/>
    <n v="4"/>
    <n v="1"/>
    <s v="Silver"/>
  </r>
  <r>
    <x v="44"/>
    <s v="M"/>
    <n v="6"/>
    <n v="12.19"/>
    <d v="1899-12-30T01:07:18"/>
    <d v="1899-12-30T01:07:22"/>
    <d v="1899-12-30T01:07:20"/>
    <n v="92"/>
    <d v="1899-12-30T00:05:31"/>
    <n v="2.9023809523809523"/>
    <n v="3.25"/>
    <n v="2"/>
    <x v="0"/>
    <n v="0.5"/>
    <n v="0.25"/>
    <n v="0.25"/>
    <n v="0"/>
    <n v="0"/>
    <n v="0"/>
    <n v="0.4"/>
    <n v="3.1636904761904758"/>
    <m/>
    <m/>
    <n v="2"/>
    <n v="1"/>
    <s v="Silver"/>
  </r>
  <r>
    <x v="45"/>
    <s v="M"/>
    <n v="6"/>
    <n v="3.01"/>
    <d v="1899-12-30T00:09:58"/>
    <d v="1899-12-30T00:09:58"/>
    <d v="1899-12-30T00:09:58"/>
    <n v="6"/>
    <d v="1899-12-30T00:03:19"/>
    <n v="0.71666666666666656"/>
    <n v="5"/>
    <n v="1"/>
    <x v="2"/>
    <n v="0.25"/>
    <n v="0.5"/>
    <n v="0.25"/>
    <n v="0"/>
    <n v="0"/>
    <n v="6.75"/>
    <n v="0"/>
    <n v="9.6791666666666671"/>
    <m/>
    <m/>
    <n v="4"/>
    <n v="1"/>
    <s v="Silver"/>
  </r>
  <r>
    <x v="46"/>
    <s v="M"/>
    <n v="6"/>
    <n v="10.31"/>
    <d v="1899-12-30T01:10:03"/>
    <d v="1899-12-30T01:18:02"/>
    <d v="1899-12-30T01:14:03"/>
    <n v="530"/>
    <d v="1899-12-30T00:07:11"/>
    <n v="2.4547619047619049"/>
    <n v="0.5"/>
    <n v="3"/>
    <x v="1"/>
    <n v="0.25"/>
    <n v="0.25"/>
    <n v="0.5"/>
    <n v="0.35333333333333333"/>
    <n v="0"/>
    <n v="0"/>
    <n v="0"/>
    <n v="2.59202380952381"/>
    <m/>
    <m/>
    <n v="4"/>
    <n v="1"/>
    <s v="Silver"/>
  </r>
  <r>
    <x v="47"/>
    <s v="F"/>
    <n v="6"/>
    <n v="10.02"/>
    <d v="1899-12-30T00:54:51"/>
    <d v="1899-12-30T00:54:51"/>
    <d v="1899-12-30T00:54:51"/>
    <n v="12"/>
    <d v="1899-12-30T00:05:28"/>
    <n v="2.5049999999999999"/>
    <n v="4"/>
    <n v="3.75"/>
    <x v="2"/>
    <n v="0.25"/>
    <n v="0.5"/>
    <n v="0.25"/>
    <n v="0"/>
    <n v="0"/>
    <n v="0"/>
    <n v="0"/>
    <n v="3.5637499999999998"/>
    <m/>
    <m/>
    <n v="2"/>
    <n v="1"/>
    <s v="Silver"/>
  </r>
  <r>
    <x v="56"/>
    <s v="M"/>
    <n v="3"/>
    <n v="20.76"/>
    <d v="1899-12-30T01:45:47"/>
    <d v="1899-12-30T01:45:47"/>
    <d v="1899-12-30T01:45:47"/>
    <n v="7"/>
    <d v="1899-12-30T00:05:06"/>
    <n v="4.9428571428571431"/>
    <n v="3.75"/>
    <n v="3.25"/>
    <x v="1"/>
    <n v="0.25"/>
    <n v="0.25"/>
    <n v="0.5"/>
    <n v="0"/>
    <n v="0"/>
    <n v="0"/>
    <n v="0"/>
    <n v="3.7982142857142858"/>
    <m/>
    <m/>
    <n v="3"/>
    <n v="1"/>
    <s v="Silver"/>
  </r>
  <r>
    <x v="48"/>
    <s v="F"/>
    <n v="6"/>
    <n v="50.21"/>
    <d v="1899-12-30T05:35:15"/>
    <d v="1899-12-30T06:46:48"/>
    <d v="1899-12-30T06:11:01"/>
    <n v="198"/>
    <d v="1899-12-30T00:07:23"/>
    <n v="5"/>
    <n v="1"/>
    <n v="1.5"/>
    <x v="0"/>
    <n v="0.5"/>
    <n v="0.25"/>
    <n v="0.25"/>
    <n v="0"/>
    <n v="1.4"/>
    <n v="0"/>
    <n v="0"/>
    <n v="4.5250000000000004"/>
    <m/>
    <m/>
    <n v="3"/>
    <n v="1"/>
    <s v="Silver"/>
  </r>
  <r>
    <x v="50"/>
    <s v="M"/>
    <n v="7"/>
    <n v="20.010000000000002"/>
    <d v="1899-12-30T01:49:36"/>
    <d v="1899-12-30T01:49:40"/>
    <d v="1899-12-30T01:49:38"/>
    <n v="410"/>
    <d v="1899-12-30T00:05:29"/>
    <n v="4.7642857142857142"/>
    <n v="3.5"/>
    <n v="3.5"/>
    <x v="2"/>
    <n v="0.25"/>
    <n v="0.5"/>
    <n v="0.25"/>
    <n v="0.27333333333333332"/>
    <n v="0"/>
    <n v="0"/>
    <n v="0"/>
    <n v="4.0894047619047615"/>
    <m/>
    <m/>
    <n v="4"/>
    <n v="1"/>
    <s v="Silver"/>
  </r>
  <r>
    <x v="51"/>
    <s v="M"/>
    <n v="6"/>
    <n v="10.02"/>
    <d v="1899-12-30T00:55:30"/>
    <d v="1899-12-30T00:55:56"/>
    <d v="1899-12-30T00:55:43"/>
    <n v="9"/>
    <d v="1899-12-30T00:05:34"/>
    <n v="2.3857142857142857"/>
    <n v="3.25"/>
    <n v="1"/>
    <x v="1"/>
    <n v="0.25"/>
    <n v="0.25"/>
    <n v="0.5"/>
    <n v="0"/>
    <n v="0"/>
    <n v="0"/>
    <n v="0"/>
    <n v="1.9089285714285715"/>
    <m/>
    <m/>
    <n v="3"/>
    <n v="1"/>
    <s v="Silver"/>
  </r>
  <r>
    <x v="52"/>
    <s v="F"/>
    <n v="6"/>
    <n v="21.43"/>
    <d v="1899-12-30T03:06:22"/>
    <d v="1899-12-30T03:16:11"/>
    <d v="1899-12-30T03:11:17"/>
    <n v="1058"/>
    <d v="1899-12-30T00:08:56"/>
    <n v="5"/>
    <n v="0.5"/>
    <n v="2"/>
    <x v="1"/>
    <n v="0.25"/>
    <n v="0.25"/>
    <n v="0.5"/>
    <n v="0.70533333333333337"/>
    <n v="0"/>
    <n v="0"/>
    <n v="0"/>
    <n v="3.0803333333333334"/>
    <m/>
    <s v="Zarnesti Challenge"/>
    <n v="2"/>
    <n v="1"/>
    <s v="Silver"/>
  </r>
  <r>
    <x v="52"/>
    <s v="F"/>
    <n v="7"/>
    <n v="15"/>
    <d v="1899-12-30T02:10:17"/>
    <d v="1899-12-30T02:14:10"/>
    <d v="1899-12-30T02:12:13"/>
    <n v="442"/>
    <d v="1899-12-30T00:08:49"/>
    <n v="3.75"/>
    <n v="0.5"/>
    <n v="1.75"/>
    <x v="2"/>
    <n v="0.25"/>
    <n v="0.5"/>
    <n v="0.25"/>
    <n v="0"/>
    <n v="0"/>
    <n v="0"/>
    <n v="0"/>
    <n v="1.625"/>
    <m/>
    <m/>
    <n v="4"/>
    <n v="1"/>
    <s v="Silver"/>
  </r>
  <r>
    <x v="48"/>
    <s v="F"/>
    <n v="7"/>
    <n v="10.11"/>
    <d v="1899-12-30T01:00:20"/>
    <d v="1899-12-30T01:03:28"/>
    <d v="1899-12-30T01:01:54"/>
    <n v="16"/>
    <d v="1899-12-30T00:06:07"/>
    <n v="2.5274999999999999"/>
    <n v="3.25"/>
    <n v="3"/>
    <x v="1"/>
    <n v="0.25"/>
    <n v="0.25"/>
    <n v="0.5"/>
    <n v="0"/>
    <n v="0"/>
    <n v="0"/>
    <n v="0"/>
    <n v="2.944375"/>
    <m/>
    <m/>
    <n v="3"/>
    <n v="1"/>
    <s v="Silver"/>
  </r>
  <r>
    <x v="21"/>
    <s v="M"/>
    <n v="7"/>
    <n v="21.15"/>
    <d v="1899-12-30T01:46:54"/>
    <d v="1899-12-30T01:46:54"/>
    <d v="1899-12-30T01:46:54"/>
    <n v="14"/>
    <d v="1899-12-30T00:05:03"/>
    <n v="5"/>
    <n v="3.75"/>
    <n v="4.5"/>
    <x v="2"/>
    <n v="0.25"/>
    <n v="0.5"/>
    <n v="0.25"/>
    <n v="0"/>
    <n v="0"/>
    <n v="0"/>
    <n v="0"/>
    <n v="4.25"/>
    <m/>
    <m/>
    <n v="4"/>
    <n v="1"/>
    <s v="Gold"/>
  </r>
  <r>
    <x v="47"/>
    <s v="F"/>
    <n v="7"/>
    <n v="11.65"/>
    <d v="1899-12-30T01:01:30"/>
    <d v="1899-12-30T01:01:34"/>
    <d v="1899-12-30T01:01:32"/>
    <n v="12"/>
    <d v="1899-12-30T00:05:17"/>
    <n v="2.9125000000000001"/>
    <n v="4"/>
    <n v="4.5"/>
    <x v="1"/>
    <n v="0.25"/>
    <n v="0.25"/>
    <n v="0.5"/>
    <n v="0"/>
    <n v="0"/>
    <n v="0"/>
    <n v="0"/>
    <n v="3.9781249999999999"/>
    <m/>
    <s v="Magurele Trail Run"/>
    <n v="4"/>
    <n v="1"/>
    <s v="Silver"/>
  </r>
  <r>
    <x v="53"/>
    <s v="M"/>
    <n v="7"/>
    <n v="16.02"/>
    <d v="1899-12-30T01:00:50"/>
    <d v="1899-12-30T01:00:53"/>
    <d v="1899-12-30T01:00:52"/>
    <n v="38"/>
    <d v="1899-12-30T00:03:48"/>
    <n v="3.8142857142857141"/>
    <n v="5"/>
    <n v="1.5"/>
    <x v="2"/>
    <n v="0.25"/>
    <n v="0.5"/>
    <n v="0.25"/>
    <n v="0"/>
    <n v="0"/>
    <n v="0.89999999999999991"/>
    <n v="0"/>
    <n v="4.7285714285714278"/>
    <m/>
    <m/>
    <n v="4"/>
    <n v="1"/>
    <s v="Bronze"/>
  </r>
  <r>
    <x v="12"/>
    <s v="F"/>
    <n v="7"/>
    <n v="12.15"/>
    <d v="1899-12-30T01:10:07"/>
    <d v="1899-12-30T01:10:07"/>
    <d v="1899-12-30T01:10:07"/>
    <n v="62"/>
    <d v="1899-12-30T00:05:46"/>
    <n v="3.0375000000000001"/>
    <n v="3.5"/>
    <n v="0.25"/>
    <x v="2"/>
    <n v="0.25"/>
    <n v="0.5"/>
    <n v="0.25"/>
    <n v="0"/>
    <n v="0"/>
    <n v="0"/>
    <n v="0"/>
    <n v="2.5718749999999999"/>
    <m/>
    <m/>
    <n v="3"/>
    <n v="1"/>
    <s v="Bronze"/>
  </r>
  <r>
    <x v="50"/>
    <s v="M"/>
    <n v="6"/>
    <n v="21"/>
    <d v="1899-12-30T02:26:01"/>
    <d v="1899-12-30T02:26:29"/>
    <d v="1899-12-30T02:26:15"/>
    <n v="1172"/>
    <d v="1899-12-30T00:06:58"/>
    <n v="5"/>
    <n v="1"/>
    <n v="3.5"/>
    <x v="0"/>
    <n v="0.5"/>
    <n v="0.25"/>
    <n v="0.25"/>
    <n v="0.78133333333333332"/>
    <n v="0"/>
    <n v="0"/>
    <n v="0"/>
    <n v="4.4063333333333334"/>
    <m/>
    <m/>
    <n v="4"/>
    <n v="1"/>
    <s v="Silver"/>
  </r>
  <r>
    <x v="2"/>
    <s v="M"/>
    <n v="7"/>
    <n v="9.1999999999999993"/>
    <d v="1899-12-30T00:48:27"/>
    <d v="1899-12-30T00:48:30"/>
    <d v="1899-12-30T00:48:29"/>
    <n v="21"/>
    <d v="1899-12-30T00:05:16"/>
    <n v="2.1904761904761902"/>
    <n v="3.5"/>
    <n v="4"/>
    <x v="1"/>
    <n v="0.25"/>
    <n v="0.25"/>
    <n v="0.5"/>
    <n v="0"/>
    <n v="0"/>
    <n v="0"/>
    <n v="0"/>
    <n v="3.4226190476190474"/>
    <m/>
    <m/>
    <n v="3"/>
    <n v="1"/>
    <s v="Bronze"/>
  </r>
  <r>
    <x v="56"/>
    <s v="M"/>
    <n v="4"/>
    <n v="21.07"/>
    <d v="1899-12-30T02:30:32"/>
    <d v="1899-12-30T02:31:02"/>
    <d v="1899-12-30T02:30:47"/>
    <n v="1168"/>
    <d v="1899-12-30T00:07:09"/>
    <n v="5"/>
    <n v="0.5"/>
    <n v="1"/>
    <x v="0"/>
    <n v="0.5"/>
    <n v="0.25"/>
    <n v="0.25"/>
    <n v="0.77866666666666662"/>
    <n v="0"/>
    <n v="0"/>
    <n v="0"/>
    <n v="3.6536666666666666"/>
    <m/>
    <s v="Azuga Trail Race"/>
    <n v="4"/>
    <n v="1"/>
    <s v="Silver"/>
  </r>
  <r>
    <x v="45"/>
    <s v="M"/>
    <n v="7"/>
    <n v="5"/>
    <d v="1899-12-30T00:16:45"/>
    <d v="1899-12-30T00:16:45"/>
    <d v="1899-12-30T00:16:45"/>
    <n v="4"/>
    <d v="1899-12-30T00:03:21"/>
    <n v="1.1904761904761905"/>
    <n v="5"/>
    <n v="4.25"/>
    <x v="1"/>
    <n v="0.25"/>
    <n v="0.25"/>
    <n v="0.5"/>
    <n v="0"/>
    <n v="0"/>
    <n v="5.4"/>
    <n v="0"/>
    <n v="9.0726190476190478"/>
    <m/>
    <m/>
    <n v="4"/>
    <n v="1"/>
    <s v="Silver"/>
  </r>
  <r>
    <x v="19"/>
    <s v="M"/>
    <n v="7"/>
    <n v="9.7100000000000009"/>
    <d v="1899-12-30T00:50:16"/>
    <d v="1899-12-30T00:50:20"/>
    <d v="1899-12-30T00:50:18"/>
    <n v="18"/>
    <d v="1899-12-30T00:05:11"/>
    <n v="2.3119047619047621"/>
    <n v="3.75"/>
    <n v="5"/>
    <x v="1"/>
    <n v="0.25"/>
    <n v="0.25"/>
    <n v="0.5"/>
    <n v="0"/>
    <n v="0"/>
    <n v="0"/>
    <n v="0"/>
    <n v="4.0154761904761909"/>
    <m/>
    <m/>
    <n v="4"/>
    <n v="1"/>
    <s v="Gold"/>
  </r>
  <r>
    <x v="44"/>
    <s v="M"/>
    <n v="7"/>
    <n v="12.03"/>
    <d v="1899-12-30T01:06:29"/>
    <d v="1899-12-30T01:06:33"/>
    <d v="1899-12-30T01:06:31"/>
    <n v="24"/>
    <d v="1899-12-30T00:05:32"/>
    <n v="2.8642857142857139"/>
    <n v="3.25"/>
    <n v="3"/>
    <x v="1"/>
    <n v="0.25"/>
    <n v="0.25"/>
    <n v="0.5"/>
    <n v="0"/>
    <n v="0"/>
    <n v="0"/>
    <n v="0.4"/>
    <n v="3.4285714285714284"/>
    <m/>
    <m/>
    <n v="4"/>
    <n v="1"/>
    <s v="Silver"/>
  </r>
  <r>
    <x v="11"/>
    <s v="M"/>
    <n v="7"/>
    <n v="23.23"/>
    <d v="1899-12-30T02:13:32"/>
    <d v="1899-12-30T02:14:56"/>
    <d v="1899-12-30T02:14:14"/>
    <n v="76"/>
    <d v="1899-12-30T00:05:47"/>
    <n v="5"/>
    <n v="3"/>
    <n v="5"/>
    <x v="0"/>
    <n v="0.5"/>
    <n v="0.25"/>
    <n v="0.25"/>
    <n v="0"/>
    <n v="0.1"/>
    <n v="0"/>
    <n v="0.7"/>
    <n v="5.3"/>
    <m/>
    <m/>
    <n v="4"/>
    <n v="1"/>
    <s v="Bronze"/>
  </r>
  <r>
    <x v="17"/>
    <s v="M"/>
    <n v="7"/>
    <n v="7.01"/>
    <d v="1899-12-30T00:27:26"/>
    <d v="1899-12-30T00:27:27"/>
    <d v="1899-12-30T00:27:27"/>
    <n v="22"/>
    <d v="1899-12-30T00:03:55"/>
    <n v="1.6690476190476189"/>
    <n v="5"/>
    <n v="4"/>
    <x v="2"/>
    <n v="0.25"/>
    <n v="0.5"/>
    <n v="0.25"/>
    <n v="0"/>
    <n v="0"/>
    <n v="0.45000000000000007"/>
    <n v="0"/>
    <n v="4.3672619047619046"/>
    <m/>
    <m/>
    <n v="4"/>
    <n v="1"/>
    <s v="Gold"/>
  </r>
  <r>
    <x v="9"/>
    <s v="M"/>
    <n v="7"/>
    <n v="21.92"/>
    <d v="1899-12-30T02:00:42"/>
    <d v="1899-12-30T02:00:42"/>
    <d v="1899-12-30T02:00:42"/>
    <n v="33"/>
    <d v="1899-12-30T00:05:30"/>
    <n v="5"/>
    <n v="3.5"/>
    <n v="1.5"/>
    <x v="0"/>
    <n v="0.5"/>
    <n v="0.25"/>
    <n v="0.25"/>
    <n v="0"/>
    <n v="0"/>
    <n v="0"/>
    <n v="0"/>
    <n v="3.75"/>
    <m/>
    <s v="Magurele Trail Run"/>
    <n v="4"/>
    <n v="1"/>
    <s v="Bronze"/>
  </r>
  <r>
    <x v="42"/>
    <s v="M"/>
    <n v="7"/>
    <n v="21.93"/>
    <d v="1899-12-30T01:34:10"/>
    <d v="1899-12-30T01:34:15"/>
    <d v="1899-12-30T01:34:12"/>
    <n v="30"/>
    <d v="1899-12-30T00:04:18"/>
    <n v="5"/>
    <n v="4.5"/>
    <n v="1.5"/>
    <x v="0"/>
    <n v="0.5"/>
    <n v="0.25"/>
    <n v="0.25"/>
    <n v="0"/>
    <n v="0"/>
    <n v="0"/>
    <n v="0"/>
    <n v="4"/>
    <m/>
    <s v="Magurele Trail Run"/>
    <n v="4"/>
    <n v="1"/>
    <s v="Silver"/>
  </r>
  <r>
    <x v="36"/>
    <s v="M"/>
    <n v="7"/>
    <n v="21.89"/>
    <d v="1899-12-30T01:39:22"/>
    <d v="1899-12-30T01:39:22"/>
    <d v="1899-12-30T01:39:22"/>
    <n v="28"/>
    <d v="1899-12-30T00:04:32"/>
    <n v="5"/>
    <n v="4.25"/>
    <n v="4"/>
    <x v="2"/>
    <n v="0.25"/>
    <n v="0.5"/>
    <n v="0.25"/>
    <n v="0"/>
    <n v="0"/>
    <n v="0"/>
    <n v="0"/>
    <n v="4.375"/>
    <m/>
    <s v="Magurele Trail Run"/>
    <n v="4"/>
    <n v="1"/>
    <s v="Silver"/>
  </r>
  <r>
    <x v="25"/>
    <s v="M"/>
    <n v="7"/>
    <n v="21.15"/>
    <d v="1899-12-30T01:59:24"/>
    <d v="1899-12-30T02:12:28"/>
    <d v="1899-12-30T02:05:56"/>
    <n v="268"/>
    <d v="1899-12-30T00:05:57"/>
    <n v="5"/>
    <n v="3"/>
    <n v="2"/>
    <x v="2"/>
    <n v="0.25"/>
    <n v="0.5"/>
    <n v="0.25"/>
    <n v="0.17866666666666667"/>
    <n v="0"/>
    <n v="0"/>
    <n v="0"/>
    <n v="3.4286666666666665"/>
    <m/>
    <m/>
    <n v="4"/>
    <n v="1"/>
    <s v="Gold"/>
  </r>
  <r>
    <x v="38"/>
    <s v="M"/>
    <n v="7"/>
    <n v="15.01"/>
    <d v="1899-12-30T01:10:53"/>
    <d v="1899-12-30T01:10:56"/>
    <d v="1899-12-30T01:10:55"/>
    <n v="37"/>
    <d v="1899-12-30T00:04:43"/>
    <n v="3.5738095238095235"/>
    <n v="4.25"/>
    <n v="0.5"/>
    <x v="0"/>
    <n v="0.5"/>
    <n v="0.25"/>
    <n v="0.25"/>
    <n v="0"/>
    <n v="0"/>
    <n v="0"/>
    <n v="0"/>
    <n v="2.9744047619047618"/>
    <m/>
    <m/>
    <n v="3"/>
    <n v="1"/>
    <s v="Silver"/>
  </r>
  <r>
    <x v="6"/>
    <s v="M"/>
    <n v="7"/>
    <n v="14.03"/>
    <d v="1899-12-30T01:16:50"/>
    <d v="1899-12-30T01:17:54"/>
    <d v="1899-12-30T01:17:22"/>
    <n v="136"/>
    <d v="1899-12-30T00:05:31"/>
    <n v="3.3404761904761902"/>
    <n v="3.5"/>
    <n v="2"/>
    <x v="0"/>
    <n v="0.5"/>
    <n v="0.25"/>
    <n v="0.25"/>
    <n v="0"/>
    <n v="0"/>
    <n v="0"/>
    <n v="0"/>
    <n v="3.0452380952380951"/>
    <m/>
    <m/>
    <n v="4"/>
    <n v="1"/>
    <s v="Bronze"/>
  </r>
  <r>
    <x v="23"/>
    <s v="M"/>
    <n v="7"/>
    <n v="54.1"/>
    <d v="1899-12-30T11:05:17"/>
    <d v="1899-12-30T11:05:30"/>
    <d v="1899-12-30T11:05:23"/>
    <n v="2073"/>
    <d v="1899-12-30T00:12:18"/>
    <n v="5"/>
    <n v="0"/>
    <n v="0.5"/>
    <x v="2"/>
    <n v="0.25"/>
    <n v="0.5"/>
    <n v="0.25"/>
    <n v="1.3819999999999999"/>
    <n v="1.6"/>
    <n v="0"/>
    <n v="0.4"/>
    <n v="4.7569999999999997"/>
    <m/>
    <m/>
    <n v="4"/>
    <n v="1"/>
    <s v="Gold"/>
  </r>
  <r>
    <x v="40"/>
    <s v="M"/>
    <n v="7"/>
    <n v="21.37"/>
    <d v="1899-12-30T01:52:38"/>
    <d v="1899-12-30T01:52:38"/>
    <d v="1899-12-30T01:52:38"/>
    <n v="134"/>
    <d v="1899-12-30T00:05:16"/>
    <n v="5"/>
    <n v="3.5"/>
    <n v="0.5"/>
    <x v="0"/>
    <n v="0.5"/>
    <n v="0.25"/>
    <n v="0.25"/>
    <n v="0"/>
    <n v="0"/>
    <n v="0"/>
    <n v="0"/>
    <n v="3.5"/>
    <m/>
    <m/>
    <n v="4"/>
    <n v="1"/>
    <s v="Silver"/>
  </r>
  <r>
    <x v="24"/>
    <s v="M"/>
    <n v="7"/>
    <n v="21.95"/>
    <d v="1899-12-30T01:56:38"/>
    <d v="1899-12-30T01:57:20"/>
    <d v="1899-12-30T01:56:59"/>
    <n v="39"/>
    <d v="1899-12-30T00:05:20"/>
    <n v="5"/>
    <n v="3.5"/>
    <n v="5"/>
    <x v="1"/>
    <n v="0.25"/>
    <n v="0.25"/>
    <n v="0.5"/>
    <n v="0"/>
    <n v="0"/>
    <n v="0"/>
    <n v="0"/>
    <n v="4.625"/>
    <m/>
    <s v="Magurele Trail Run"/>
    <n v="3"/>
    <n v="1"/>
    <s v="Gold"/>
  </r>
  <r>
    <x v="37"/>
    <s v="M"/>
    <n v="7"/>
    <n v="5"/>
    <d v="1899-12-30T00:15:56"/>
    <d v="1899-12-30T00:15:56"/>
    <d v="1899-12-30T00:15:56"/>
    <n v="11"/>
    <d v="1899-12-30T00:03:11"/>
    <n v="1.1904761904761905"/>
    <n v="5"/>
    <n v="5"/>
    <x v="2"/>
    <n v="0.25"/>
    <n v="0.5"/>
    <n v="0.25"/>
    <n v="0"/>
    <n v="0"/>
    <n v="8.25"/>
    <n v="0"/>
    <n v="12.297619047619047"/>
    <m/>
    <m/>
    <n v="4"/>
    <n v="1"/>
    <s v="Silver"/>
  </r>
  <r>
    <x v="46"/>
    <s v="M"/>
    <n v="7"/>
    <n v="24.52"/>
    <d v="1899-12-30T03:28:18"/>
    <d v="1899-12-30T03:41:39"/>
    <d v="1899-12-30T03:34:59"/>
    <n v="1216"/>
    <d v="1899-12-30T00:08:46"/>
    <n v="5"/>
    <n v="0"/>
    <n v="1.75"/>
    <x v="0"/>
    <n v="0.5"/>
    <n v="0.25"/>
    <n v="0.25"/>
    <n v="0.81066666666666665"/>
    <n v="0.1"/>
    <n v="0"/>
    <n v="0"/>
    <n v="3.8481666666666667"/>
    <m/>
    <m/>
    <n v="4"/>
    <n v="1"/>
    <s v="Silver"/>
  </r>
  <r>
    <x v="13"/>
    <s v="M"/>
    <n v="7"/>
    <n v="11.71"/>
    <d v="1899-12-30T01:11:18"/>
    <d v="1899-12-30T01:12:09"/>
    <d v="1899-12-30T01:11:44"/>
    <n v="12"/>
    <d v="1899-12-30T00:06:08"/>
    <n v="2.788095238095238"/>
    <n v="2.5"/>
    <n v="4.25"/>
    <x v="0"/>
    <n v="0.5"/>
    <n v="0.25"/>
    <n v="0.25"/>
    <n v="0"/>
    <n v="0"/>
    <n v="0"/>
    <n v="0"/>
    <n v="3.081547619047619"/>
    <m/>
    <s v="Magurele Trail Run"/>
    <n v="4"/>
    <n v="1"/>
    <s v="Bronze"/>
  </r>
  <r>
    <x v="4"/>
    <s v="M"/>
    <n v="7"/>
    <n v="26.01"/>
    <d v="1899-12-30T02:45:16"/>
    <d v="1899-12-30T02:45:23"/>
    <d v="1899-12-30T02:45:19"/>
    <n v="554"/>
    <d v="1899-12-30T00:06:21"/>
    <n v="5"/>
    <n v="2"/>
    <n v="1"/>
    <x v="0"/>
    <n v="0.5"/>
    <n v="0.25"/>
    <n v="0.25"/>
    <n v="0.36933333333333335"/>
    <n v="0.2"/>
    <n v="0"/>
    <n v="0"/>
    <n v="3.8193333333333337"/>
    <m/>
    <m/>
    <n v="3"/>
    <n v="1"/>
    <s v="Bronze"/>
  </r>
  <r>
    <x v="1"/>
    <s v="F"/>
    <n v="7"/>
    <n v="11.67"/>
    <d v="1899-12-30T01:10:28"/>
    <d v="1899-12-30T01:10:45"/>
    <d v="1899-12-30T01:10:37"/>
    <n v="24"/>
    <d v="1899-12-30T00:06:03"/>
    <n v="2.9175"/>
    <n v="3.25"/>
    <n v="5"/>
    <x v="1"/>
    <n v="0.25"/>
    <n v="0.25"/>
    <n v="0.5"/>
    <n v="0"/>
    <n v="0"/>
    <n v="0"/>
    <n v="0"/>
    <n v="4.0418750000000001"/>
    <m/>
    <s v="Magurele Trail Run"/>
    <n v="3"/>
    <n v="1"/>
    <s v="Bronze"/>
  </r>
  <r>
    <x v="15"/>
    <s v="M"/>
    <n v="7"/>
    <n v="3.03"/>
    <d v="1899-12-30T00:11:22"/>
    <d v="1899-12-30T00:11:22"/>
    <d v="1899-12-30T00:11:22"/>
    <n v="0"/>
    <d v="1899-12-30T00:03:45"/>
    <n v="0.72142857142857131"/>
    <n v="5"/>
    <n v="2.25"/>
    <x v="2"/>
    <n v="0.25"/>
    <n v="0.5"/>
    <n v="0.25"/>
    <n v="0"/>
    <n v="0"/>
    <n v="1.4999999999999998"/>
    <n v="0"/>
    <n v="4.7428571428571429"/>
    <m/>
    <s v="Crosului Viitorilor Campioni Maricica Puica"/>
    <n v="4"/>
    <n v="1"/>
    <s v="Bronze"/>
  </r>
  <r>
    <x v="41"/>
    <s v="F"/>
    <n v="7"/>
    <n v="10.029999999999999"/>
    <d v="1899-12-30T01:02:57"/>
    <d v="1899-12-30T01:03:09"/>
    <d v="1899-12-30T01:03:03"/>
    <n v="32"/>
    <d v="1899-12-30T00:06:17"/>
    <n v="2.5074999999999998"/>
    <n v="3"/>
    <n v="0.75"/>
    <x v="2"/>
    <n v="0.25"/>
    <n v="0.5"/>
    <n v="0.25"/>
    <n v="0"/>
    <n v="0"/>
    <n v="0"/>
    <n v="0"/>
    <n v="2.3143750000000001"/>
    <m/>
    <m/>
    <n v="3"/>
    <n v="1"/>
    <s v="Silver"/>
  </r>
  <r>
    <x v="35"/>
    <s v="M"/>
    <n v="7"/>
    <n v="26.01"/>
    <d v="1899-12-30T02:30:17"/>
    <d v="1899-12-30T02:46:29"/>
    <d v="1899-12-30T02:38:23"/>
    <n v="528"/>
    <d v="1899-12-30T00:06:05"/>
    <n v="5"/>
    <n v="2.5"/>
    <n v="2.75"/>
    <x v="2"/>
    <n v="0.25"/>
    <n v="0.5"/>
    <n v="0.25"/>
    <n v="0.35199999999999998"/>
    <n v="0.2"/>
    <n v="0"/>
    <n v="0"/>
    <n v="3.7395"/>
    <m/>
    <m/>
    <n v="4"/>
    <n v="1"/>
    <s v="Silver"/>
  </r>
  <r>
    <x v="51"/>
    <s v="M"/>
    <n v="7"/>
    <n v="0"/>
    <d v="1899-12-30T00:00:00"/>
    <d v="1899-12-30T00:00:00"/>
    <d v="1899-12-30T00:00:00"/>
    <n v="0"/>
    <d v="1899-12-30T00:00:00"/>
    <n v="0"/>
    <n v="0"/>
    <n v="0"/>
    <x v="3"/>
    <n v="0.25"/>
    <n v="0.25"/>
    <n v="0.25"/>
    <n v="0"/>
    <n v="0"/>
    <n v="0"/>
    <n v="0"/>
    <n v="0.5"/>
    <m/>
    <m/>
    <n v="1"/>
    <n v="1"/>
    <s v="Silver"/>
  </r>
  <r>
    <x v="39"/>
    <s v="M"/>
    <n v="7"/>
    <n v="5.95"/>
    <d v="1899-12-30T00:25:37"/>
    <d v="1899-12-30T00:25:45"/>
    <d v="1899-12-30T00:25:41"/>
    <n v="7"/>
    <d v="1899-12-30T00:04:19"/>
    <n v="1.4166666666666667"/>
    <n v="4.5"/>
    <n v="3"/>
    <x v="2"/>
    <n v="0.25"/>
    <n v="0.5"/>
    <n v="0.25"/>
    <n v="0"/>
    <n v="0"/>
    <n v="0"/>
    <n v="0"/>
    <n v="3.3541666666666665"/>
    <m/>
    <s v="Magurele Trail Run"/>
    <n v="4"/>
    <n v="1"/>
    <s v="Silver"/>
  </r>
  <r>
    <x v="43"/>
    <s v="F"/>
    <n v="7"/>
    <n v="5.95"/>
    <d v="1899-12-30T00:32:42"/>
    <d v="1899-12-30T00:32:49"/>
    <d v="1899-12-30T00:32:45"/>
    <n v="4"/>
    <d v="1899-12-30T00:05:30"/>
    <n v="1.4875"/>
    <n v="4"/>
    <n v="5"/>
    <x v="2"/>
    <n v="0.25"/>
    <n v="0.5"/>
    <n v="0.25"/>
    <n v="0"/>
    <n v="0"/>
    <n v="0"/>
    <n v="0"/>
    <n v="3.6218750000000002"/>
    <m/>
    <s v="Magurele Trail Run"/>
    <n v="3"/>
    <n v="1"/>
    <s v="Silver"/>
  </r>
  <r>
    <x v="14"/>
    <s v="M"/>
    <n v="7"/>
    <n v="21.13"/>
    <d v="1899-12-30T01:44:39"/>
    <d v="1899-12-30T01:47:21"/>
    <d v="1899-12-30T01:46:00"/>
    <n v="44"/>
    <d v="1899-12-30T00:05:01"/>
    <n v="5"/>
    <n v="4"/>
    <n v="1.25"/>
    <x v="0"/>
    <n v="0.5"/>
    <n v="0.25"/>
    <n v="0.25"/>
    <n v="0"/>
    <n v="0"/>
    <n v="0"/>
    <n v="0"/>
    <n v="3.8125"/>
    <m/>
    <m/>
    <n v="3"/>
    <n v="1"/>
    <s v="Bronze"/>
  </r>
  <r>
    <x v="33"/>
    <s v="M"/>
    <n v="7"/>
    <n v="42.39"/>
    <d v="1899-12-30T03:43:51"/>
    <d v="1899-12-30T03:46:30"/>
    <d v="1899-12-30T03:45:11"/>
    <n v="337"/>
    <d v="1899-12-30T00:05:19"/>
    <n v="5"/>
    <n v="3.5"/>
    <n v="5"/>
    <x v="0"/>
    <n v="0.5"/>
    <n v="0.25"/>
    <n v="0.25"/>
    <n v="0.22466666666666665"/>
    <n v="1"/>
    <n v="0"/>
    <n v="0"/>
    <n v="5.8496666666666668"/>
    <m/>
    <s v="Athens Marathnon"/>
    <n v="3"/>
    <n v="1"/>
    <s v="Gold"/>
  </r>
  <r>
    <x v="16"/>
    <s v="M"/>
    <n v="7"/>
    <n v="42.48"/>
    <d v="1899-12-30T03:28:19"/>
    <d v="1899-12-30T03:28:46"/>
    <d v="1899-12-30T03:28:33"/>
    <n v="330"/>
    <d v="1899-12-30T00:04:55"/>
    <n v="5"/>
    <n v="4"/>
    <n v="5"/>
    <x v="1"/>
    <n v="0.25"/>
    <n v="0.25"/>
    <n v="0.5"/>
    <n v="0.22"/>
    <n v="1"/>
    <n v="0"/>
    <n v="0"/>
    <n v="5.97"/>
    <m/>
    <s v="Athens Marathnon"/>
    <n v="3"/>
    <n v="1"/>
    <s v="Gold"/>
  </r>
  <r>
    <x v="30"/>
    <s v="M"/>
    <n v="7"/>
    <n v="9.41"/>
    <d v="1899-12-30T00:53:23"/>
    <d v="1899-12-30T00:53:38"/>
    <d v="1899-12-30T00:53:31"/>
    <n v="3"/>
    <d v="1899-12-30T00:05:41"/>
    <n v="2.2404761904761905"/>
    <n v="3.25"/>
    <n v="1.75"/>
    <x v="2"/>
    <n v="0.25"/>
    <n v="0.5"/>
    <n v="0.25"/>
    <n v="0"/>
    <n v="0"/>
    <n v="0"/>
    <n v="0"/>
    <n v="2.6226190476190476"/>
    <m/>
    <m/>
    <n v="4"/>
    <n v="1"/>
    <s v="Gold"/>
  </r>
  <r>
    <x v="26"/>
    <s v="M"/>
    <n v="7"/>
    <n v="26.51"/>
    <d v="1899-12-30T02:35:57"/>
    <d v="1899-12-30T02:44:48"/>
    <d v="1899-12-30T02:40:22"/>
    <n v="581"/>
    <d v="1899-12-30T00:06:03"/>
    <n v="5"/>
    <n v="2.5"/>
    <n v="5"/>
    <x v="1"/>
    <n v="0.25"/>
    <n v="0.25"/>
    <n v="0.5"/>
    <n v="0.38733333333333331"/>
    <n v="0.2"/>
    <n v="0"/>
    <n v="0"/>
    <n v="4.9623333333333335"/>
    <m/>
    <m/>
    <n v="4"/>
    <n v="1"/>
    <s v="Gold"/>
  </r>
  <r>
    <x v="22"/>
    <s v="M"/>
    <n v="7"/>
    <n v="20.010000000000002"/>
    <d v="1899-12-30T01:39:12"/>
    <d v="1899-12-30T01:40:40"/>
    <d v="1899-12-30T01:39:56"/>
    <n v="49"/>
    <d v="1899-12-30T00:05:00"/>
    <n v="4.7642857142857142"/>
    <n v="4"/>
    <n v="5"/>
    <x v="0"/>
    <n v="0.5"/>
    <n v="0.25"/>
    <n v="0.25"/>
    <n v="0"/>
    <n v="0"/>
    <n v="0"/>
    <n v="0"/>
    <n v="4.6321428571428571"/>
    <m/>
    <m/>
    <n v="4"/>
    <n v="1"/>
    <s v="Gold"/>
  </r>
  <r>
    <x v="56"/>
    <s v="M"/>
    <n v="5"/>
    <n v="42.44"/>
    <d v="1899-12-30T05:01:13"/>
    <d v="1899-12-30T05:06:45"/>
    <d v="1899-12-30T05:03:59"/>
    <n v="2000"/>
    <d v="1899-12-30T00:07:10"/>
    <n v="5"/>
    <n v="0.5"/>
    <n v="0"/>
    <x v="0"/>
    <n v="0.5"/>
    <n v="0.25"/>
    <n v="0.25"/>
    <n v="1.3333333333333333"/>
    <n v="1"/>
    <n v="0"/>
    <n v="0"/>
    <n v="4.958333333333333"/>
    <m/>
    <m/>
    <n v="4"/>
    <n v="1"/>
    <s v="Silver"/>
  </r>
  <r>
    <x v="27"/>
    <s v="M"/>
    <n v="7"/>
    <n v="8.01"/>
    <d v="1899-12-30T00:40:24"/>
    <d v="1899-12-30T00:40:57"/>
    <d v="1899-12-30T00:40:41"/>
    <n v="13"/>
    <d v="1899-12-30T00:05:05"/>
    <n v="1.907142857142857"/>
    <n v="3.75"/>
    <n v="1.75"/>
    <x v="2"/>
    <n v="0.25"/>
    <n v="0.5"/>
    <n v="0.25"/>
    <n v="0"/>
    <n v="0"/>
    <n v="0"/>
    <n v="0"/>
    <n v="2.7892857142857141"/>
    <m/>
    <m/>
    <n v="4"/>
    <n v="1"/>
    <s v="Gold"/>
  </r>
  <r>
    <x v="34"/>
    <s v="M"/>
    <n v="7"/>
    <n v="11.51"/>
    <d v="1899-12-30T01:06:30"/>
    <d v="1899-12-30T01:10:39"/>
    <d v="1899-12-30T01:08:35"/>
    <n v="89"/>
    <d v="1899-12-30T00:05:57"/>
    <n v="2.7404761904761905"/>
    <n v="3"/>
    <n v="1"/>
    <x v="2"/>
    <n v="0.25"/>
    <n v="0.5"/>
    <n v="0.25"/>
    <n v="0"/>
    <n v="0"/>
    <n v="0"/>
    <n v="0"/>
    <n v="2.4351190476190476"/>
    <m/>
    <m/>
    <n v="4"/>
    <n v="1"/>
    <s v="Silver"/>
  </r>
  <r>
    <x v="31"/>
    <s v="M"/>
    <n v="7"/>
    <n v="27.87"/>
    <d v="1899-12-30T02:21:50"/>
    <d v="1899-12-30T02:30:07"/>
    <d v="1899-12-30T02:25:58"/>
    <n v="558"/>
    <d v="1899-12-30T00:05:14"/>
    <n v="5"/>
    <n v="3.75"/>
    <n v="2.75"/>
    <x v="2"/>
    <n v="0.25"/>
    <n v="0.5"/>
    <n v="0.25"/>
    <n v="0.372"/>
    <n v="0.3"/>
    <n v="0"/>
    <n v="0"/>
    <n v="4.4844999999999997"/>
    <m/>
    <m/>
    <n v="4"/>
    <n v="1"/>
    <s v="Gold"/>
  </r>
  <r>
    <x v="20"/>
    <s v="M"/>
    <n v="7"/>
    <n v="10.06"/>
    <d v="1899-12-30T00:52:13"/>
    <d v="1899-12-30T00:52:13"/>
    <d v="1899-12-30T00:52:13"/>
    <n v="12"/>
    <d v="1899-12-30T00:05:11"/>
    <n v="2.3952380952380952"/>
    <n v="3.75"/>
    <n v="2"/>
    <x v="1"/>
    <n v="0.25"/>
    <n v="0.25"/>
    <n v="0.5"/>
    <n v="0"/>
    <n v="0"/>
    <n v="0"/>
    <n v="0"/>
    <n v="2.5363095238095239"/>
    <m/>
    <m/>
    <n v="4"/>
    <n v="1"/>
    <s v="Gold"/>
  </r>
  <r>
    <x v="28"/>
    <s v="M"/>
    <n v="7"/>
    <n v="17.47"/>
    <d v="1899-12-30T01:20:58"/>
    <d v="1899-12-30T01:22:45"/>
    <d v="1899-12-30T01:21:52"/>
    <n v="47"/>
    <d v="1899-12-30T00:04:41"/>
    <n v="4.159523809523809"/>
    <n v="4.25"/>
    <n v="1"/>
    <x v="2"/>
    <n v="0.25"/>
    <n v="0.5"/>
    <n v="0.25"/>
    <n v="0"/>
    <n v="0"/>
    <n v="0"/>
    <n v="0"/>
    <n v="3.414880952380952"/>
    <m/>
    <m/>
    <n v="4"/>
    <n v="1"/>
    <s v="Gold"/>
  </r>
  <r>
    <x v="18"/>
    <s v="M"/>
    <n v="7"/>
    <n v="21.12"/>
    <d v="1899-12-30T02:04:18"/>
    <d v="1899-12-30T02:04:36"/>
    <d v="1899-12-30T02:04:27"/>
    <n v="16"/>
    <d v="1899-12-30T00:05:54"/>
    <n v="5"/>
    <n v="3"/>
    <n v="2"/>
    <x v="2"/>
    <n v="0.25"/>
    <n v="0.5"/>
    <n v="0.25"/>
    <n v="0"/>
    <n v="0"/>
    <n v="0"/>
    <n v="0.4"/>
    <n v="3.65"/>
    <m/>
    <m/>
    <n v="3"/>
    <n v="1"/>
    <s v="Gold"/>
  </r>
  <r>
    <x v="32"/>
    <s v="M"/>
    <n v="7"/>
    <n v="22.08"/>
    <d v="1899-12-30T01:34:44"/>
    <d v="1899-12-30T01:35:11"/>
    <d v="1899-12-30T01:34:57"/>
    <n v="60"/>
    <d v="1899-12-30T00:04:18"/>
    <n v="5"/>
    <n v="4.5"/>
    <n v="3"/>
    <x v="0"/>
    <n v="0.5"/>
    <n v="0.25"/>
    <n v="0.25"/>
    <n v="0"/>
    <n v="0"/>
    <n v="0"/>
    <n v="0"/>
    <n v="4.375"/>
    <m/>
    <s v="Magurele Trail Run"/>
    <n v="4"/>
    <n v="1"/>
    <s v="Gold"/>
  </r>
  <r>
    <x v="2"/>
    <s v="M"/>
    <n v="8"/>
    <n v="10.130000000000001"/>
    <d v="1899-12-30T00:49:37"/>
    <d v="1899-12-30T00:49:43"/>
    <d v="1899-12-30T00:49:40"/>
    <n v="23"/>
    <d v="1899-12-30T00:04:54"/>
    <n v="2.4119047619047618"/>
    <n v="4"/>
    <n v="4"/>
    <x v="2"/>
    <n v="0.25"/>
    <n v="0.5"/>
    <n v="0.25"/>
    <n v="0"/>
    <n v="0"/>
    <n v="0"/>
    <n v="0"/>
    <n v="3.6029761904761903"/>
    <m/>
    <m/>
    <n v="4"/>
    <n v="1"/>
    <s v="Bronze"/>
  </r>
  <r>
    <x v="49"/>
    <s v="M"/>
    <n v="8"/>
    <n v="0"/>
    <d v="1899-12-30T00:00:00"/>
    <d v="1899-12-30T00:00:00"/>
    <d v="1899-12-30T00:00:00"/>
    <n v="0"/>
    <d v="1899-12-30T00:00:00"/>
    <n v="0"/>
    <n v="0"/>
    <n v="0"/>
    <x v="3"/>
    <n v="0.25"/>
    <n v="0.25"/>
    <n v="0.25"/>
    <n v="0"/>
    <n v="0"/>
    <n v="0"/>
    <n v="0"/>
    <n v="0.5"/>
    <m/>
    <m/>
    <n v="1"/>
    <n v="1"/>
    <s v="Silver"/>
  </r>
  <r>
    <x v="41"/>
    <s v="F"/>
    <n v="8"/>
    <n v="9.67"/>
    <d v="1899-12-30T01:05:51"/>
    <d v="1899-12-30T01:06:19"/>
    <d v="1899-12-30T01:06:05"/>
    <n v="322"/>
    <d v="1899-12-30T00:06:50"/>
    <n v="2.4175"/>
    <n v="2"/>
    <n v="4.25"/>
    <x v="0"/>
    <n v="0.5"/>
    <n v="0.25"/>
    <n v="0.25"/>
    <n v="0.21466666666666667"/>
    <n v="0"/>
    <n v="0"/>
    <n v="0"/>
    <n v="2.9859166666666668"/>
    <m/>
    <s v="Istrita Xcape"/>
    <n v="3"/>
    <n v="1"/>
    <s v="Silver"/>
  </r>
  <r>
    <x v="14"/>
    <s v="M"/>
    <n v="8"/>
    <n v="13.49"/>
    <d v="1899-12-30T01:07:40"/>
    <d v="1899-12-30T01:07:47"/>
    <d v="1899-12-30T01:07:43"/>
    <n v="29"/>
    <d v="1899-12-30T00:05:01"/>
    <n v="3.211904761904762"/>
    <n v="3.75"/>
    <n v="0.5"/>
    <x v="2"/>
    <n v="0.25"/>
    <n v="0.5"/>
    <n v="0.25"/>
    <n v="0"/>
    <n v="0"/>
    <n v="0"/>
    <n v="0"/>
    <n v="2.8029761904761905"/>
    <m/>
    <m/>
    <n v="3"/>
    <n v="1"/>
    <s v="Bronze"/>
  </r>
  <r>
    <x v="16"/>
    <s v="M"/>
    <n v="8"/>
    <n v="21.03"/>
    <d v="1899-12-30T01:38:37"/>
    <d v="1899-12-30T01:38:54"/>
    <d v="1899-12-30T01:38:45"/>
    <n v="73"/>
    <d v="1899-12-30T00:04:42"/>
    <n v="5"/>
    <n v="4.25"/>
    <n v="4.75"/>
    <x v="2"/>
    <n v="0.25"/>
    <n v="0.5"/>
    <n v="0.25"/>
    <n v="0"/>
    <n v="0"/>
    <n v="0"/>
    <n v="0"/>
    <n v="4.5625"/>
    <m/>
    <m/>
    <n v="4"/>
    <n v="1"/>
    <s v="Gold"/>
  </r>
  <r>
    <x v="26"/>
    <s v="M"/>
    <n v="8"/>
    <n v="23.73"/>
    <d v="1899-12-30T02:32:44"/>
    <d v="1899-12-30T02:42:42"/>
    <d v="1899-12-30T02:37:43"/>
    <n v="980"/>
    <d v="1899-12-30T00:06:39"/>
    <n v="5"/>
    <n v="1.5"/>
    <n v="4.75"/>
    <x v="1"/>
    <n v="0.25"/>
    <n v="0.25"/>
    <n v="0.5"/>
    <n v="0.65333333333333332"/>
    <n v="0.1"/>
    <n v="0"/>
    <n v="0"/>
    <n v="4.753333333333333"/>
    <m/>
    <m/>
    <n v="4"/>
    <n v="1"/>
    <s v="Gold"/>
  </r>
  <r>
    <x v="43"/>
    <s v="F"/>
    <n v="8"/>
    <n v="9.5500000000000007"/>
    <d v="1899-12-30T01:06:24"/>
    <d v="1899-12-30T01:06:38"/>
    <d v="1899-12-30T01:06:31"/>
    <n v="325"/>
    <d v="1899-12-30T00:06:58"/>
    <n v="2.3875000000000002"/>
    <n v="2"/>
    <n v="5"/>
    <x v="1"/>
    <n v="0.25"/>
    <n v="0.25"/>
    <n v="0.5"/>
    <n v="0.21666666666666667"/>
    <n v="0"/>
    <n v="0"/>
    <n v="0"/>
    <n v="3.8135416666666666"/>
    <m/>
    <s v="Istrita Xcape"/>
    <n v="4"/>
    <n v="1"/>
    <s v="Silver"/>
  </r>
  <r>
    <x v="22"/>
    <s v="M"/>
    <n v="8"/>
    <n v="18.04"/>
    <d v="1899-12-30T01:28:25"/>
    <d v="1899-12-30T01:28:55"/>
    <d v="1899-12-30T01:28:40"/>
    <n v="59"/>
    <d v="1899-12-30T00:04:55"/>
    <n v="4.2952380952380951"/>
    <n v="4"/>
    <n v="4.5"/>
    <x v="1"/>
    <n v="0.25"/>
    <n v="0.25"/>
    <n v="0.5"/>
    <n v="0"/>
    <n v="0"/>
    <n v="0"/>
    <n v="0"/>
    <n v="4.3238095238095235"/>
    <m/>
    <m/>
    <n v="3"/>
    <n v="1"/>
    <s v="Gold"/>
  </r>
  <r>
    <x v="56"/>
    <s v="M"/>
    <n v="6"/>
    <n v="21.01"/>
    <d v="1899-12-30T01:50:00"/>
    <d v="1899-12-30T01:50:24"/>
    <d v="1899-12-30T01:50:12"/>
    <n v="153"/>
    <d v="1899-12-30T00:05:15"/>
    <n v="5"/>
    <n v="3.75"/>
    <n v="0"/>
    <x v="2"/>
    <n v="0.25"/>
    <n v="0.5"/>
    <n v="0.25"/>
    <n v="0"/>
    <n v="0"/>
    <n v="0"/>
    <n v="0"/>
    <n v="3.125"/>
    <m/>
    <m/>
    <n v="4"/>
    <n v="1"/>
    <s v="Silver"/>
  </r>
  <r>
    <x v="34"/>
    <s v="M"/>
    <n v="8"/>
    <n v="11.51"/>
    <d v="1899-12-30T00:59:44"/>
    <d v="1899-12-30T01:01:23"/>
    <d v="1899-12-30T01:00:34"/>
    <n v="93"/>
    <d v="1899-12-30T00:05:16"/>
    <n v="2.7404761904761905"/>
    <n v="3.75"/>
    <n v="0.25"/>
    <x v="2"/>
    <n v="0.25"/>
    <n v="0.5"/>
    <n v="0.25"/>
    <n v="0"/>
    <n v="0"/>
    <n v="0"/>
    <n v="0"/>
    <n v="2.6226190476190476"/>
    <m/>
    <m/>
    <n v="4"/>
    <n v="1"/>
    <s v="Silver"/>
  </r>
  <r>
    <x v="46"/>
    <s v="M"/>
    <n v="8"/>
    <n v="24.41"/>
    <d v="1899-12-30T02:37:06"/>
    <d v="1899-12-30T02:47:25"/>
    <d v="1899-12-30T02:42:15"/>
    <n v="1054"/>
    <d v="1899-12-30T00:06:39"/>
    <n v="5"/>
    <n v="1.5"/>
    <n v="3"/>
    <x v="1"/>
    <n v="0.25"/>
    <n v="0.25"/>
    <n v="0.5"/>
    <n v="0.70266666666666666"/>
    <n v="0.1"/>
    <n v="0"/>
    <n v="0"/>
    <n v="3.9276666666666666"/>
    <m/>
    <m/>
    <n v="4"/>
    <n v="1"/>
    <s v="Silver"/>
  </r>
  <r>
    <x v="35"/>
    <s v="M"/>
    <n v="8"/>
    <n v="38.03"/>
    <d v="1899-12-30T04:45:33"/>
    <d v="1899-12-30T04:45:45"/>
    <d v="1899-12-30T04:45:39"/>
    <n v="1637"/>
    <d v="1899-12-30T00:07:31"/>
    <n v="5"/>
    <n v="0.5"/>
    <n v="3"/>
    <x v="0"/>
    <n v="0.5"/>
    <n v="0.25"/>
    <n v="0.25"/>
    <n v="1.0913333333333333"/>
    <n v="0.8"/>
    <n v="0"/>
    <n v="0"/>
    <n v="5.2663333333333329"/>
    <m/>
    <s v="Istrita Xcape"/>
    <n v="4"/>
    <n v="1"/>
    <s v="Silver"/>
  </r>
  <r>
    <x v="1"/>
    <s v="F"/>
    <n v="8"/>
    <n v="26.26"/>
    <d v="1899-12-30T02:44:43"/>
    <d v="1899-12-30T02:49:35"/>
    <d v="1899-12-30T02:47:09"/>
    <n v="72"/>
    <d v="1899-12-30T00:06:22"/>
    <n v="5"/>
    <n v="3"/>
    <n v="5"/>
    <x v="0"/>
    <n v="0.5"/>
    <n v="0.25"/>
    <n v="0.25"/>
    <n v="0"/>
    <n v="0.2"/>
    <n v="0"/>
    <n v="0"/>
    <n v="4.7"/>
    <m/>
    <m/>
    <n v="4"/>
    <n v="1"/>
    <s v="Bronze"/>
  </r>
  <r>
    <x v="23"/>
    <s v="M"/>
    <n v="8"/>
    <n v="43.89"/>
    <d v="1899-12-30T11:01:16"/>
    <d v="1899-12-30T11:01:21"/>
    <d v="1899-12-30T11:01:19"/>
    <n v="2140"/>
    <d v="1899-12-30T00:15:04"/>
    <n v="5"/>
    <n v="0"/>
    <n v="0"/>
    <x v="1"/>
    <n v="0.25"/>
    <n v="0.25"/>
    <n v="0.5"/>
    <n v="0"/>
    <n v="0"/>
    <n v="0"/>
    <n v="0.4"/>
    <n v="1.65"/>
    <m/>
    <m/>
    <n v="3"/>
    <n v="1"/>
    <s v="Gold"/>
  </r>
  <r>
    <x v="4"/>
    <s v="M"/>
    <n v="8"/>
    <n v="21.32"/>
    <d v="1899-12-30T01:30:10"/>
    <d v="1899-12-30T01:30:10"/>
    <d v="1899-12-30T01:30:10"/>
    <n v="24"/>
    <d v="1899-12-30T00:04:14"/>
    <n v="5"/>
    <n v="4.75"/>
    <n v="0.5"/>
    <x v="2"/>
    <n v="0.25"/>
    <n v="0.5"/>
    <n v="0.25"/>
    <n v="0"/>
    <n v="0"/>
    <n v="0"/>
    <n v="0"/>
    <n v="3.75"/>
    <m/>
    <m/>
    <n v="4"/>
    <n v="1"/>
    <s v="Bronze"/>
  </r>
  <r>
    <x v="18"/>
    <s v="M"/>
    <n v="8"/>
    <n v="21.11"/>
    <d v="1899-12-30T02:01:16"/>
    <d v="1899-12-30T02:02:37"/>
    <d v="1899-12-30T02:01:56"/>
    <n v="10"/>
    <d v="1899-12-30T00:05:47"/>
    <n v="5"/>
    <n v="3"/>
    <n v="4.5"/>
    <x v="1"/>
    <n v="0.25"/>
    <n v="0.25"/>
    <n v="0.5"/>
    <n v="0"/>
    <n v="0"/>
    <n v="0"/>
    <n v="0.4"/>
    <n v="4.6500000000000004"/>
    <m/>
    <m/>
    <n v="4"/>
    <n v="1"/>
    <s v="Gold"/>
  </r>
  <r>
    <x v="37"/>
    <s v="M"/>
    <n v="8"/>
    <n v="17.07"/>
    <d v="1899-12-30T01:19:06"/>
    <d v="1899-12-30T01:19:15"/>
    <d v="1899-12-30T01:19:11"/>
    <n v="101"/>
    <d v="1899-12-30T00:04:38"/>
    <n v="4.0642857142857141"/>
    <n v="4.25"/>
    <n v="4"/>
    <x v="0"/>
    <n v="0.5"/>
    <n v="0.25"/>
    <n v="0.25"/>
    <n v="0"/>
    <n v="0"/>
    <n v="0"/>
    <n v="0"/>
    <n v="4.0946428571428566"/>
    <m/>
    <m/>
    <n v="3"/>
    <n v="1"/>
    <s v="Silver"/>
  </r>
  <r>
    <x v="33"/>
    <s v="M"/>
    <n v="8"/>
    <n v="23.48"/>
    <d v="1899-12-30T02:50:56"/>
    <d v="1899-12-30T03:06:54"/>
    <d v="1899-12-30T02:58:55"/>
    <n v="116"/>
    <d v="1899-12-30T00:07:37"/>
    <n v="5"/>
    <n v="0.5"/>
    <n v="5"/>
    <x v="1"/>
    <n v="0.25"/>
    <n v="0.25"/>
    <n v="0.5"/>
    <n v="0"/>
    <n v="0.1"/>
    <n v="0"/>
    <n v="0"/>
    <n v="3.9750000000000001"/>
    <m/>
    <m/>
    <n v="4"/>
    <n v="1"/>
    <s v="Gold"/>
  </r>
  <r>
    <x v="32"/>
    <s v="M"/>
    <n v="8"/>
    <n v="25.18"/>
    <d v="1899-12-30T01:54:09"/>
    <d v="1899-12-30T01:54:09"/>
    <d v="1899-12-30T01:54:09"/>
    <n v="62"/>
    <d v="1899-12-30T00:04:32"/>
    <n v="5"/>
    <n v="4.25"/>
    <n v="4"/>
    <x v="0"/>
    <n v="0.5"/>
    <n v="0.25"/>
    <n v="0.25"/>
    <n v="0"/>
    <n v="0.2"/>
    <n v="0"/>
    <n v="0"/>
    <n v="4.7625000000000002"/>
    <m/>
    <m/>
    <n v="4"/>
    <n v="1"/>
    <s v="Gold"/>
  </r>
  <r>
    <x v="27"/>
    <s v="M"/>
    <n v="8"/>
    <n v="8.2100000000000009"/>
    <d v="1899-12-30T00:45:40"/>
    <d v="1899-12-30T00:45:40"/>
    <d v="1899-12-30T00:45:40"/>
    <n v="16"/>
    <d v="1899-12-30T00:05:34"/>
    <n v="1.9547619047619049"/>
    <n v="3.25"/>
    <n v="3.5"/>
    <x v="1"/>
    <n v="0.25"/>
    <n v="0.25"/>
    <n v="0.5"/>
    <n v="0"/>
    <n v="0"/>
    <n v="0"/>
    <n v="0"/>
    <n v="3.0511904761904765"/>
    <m/>
    <m/>
    <n v="4"/>
    <n v="1"/>
    <s v="Gold"/>
  </r>
  <r>
    <x v="20"/>
    <s v="M"/>
    <n v="8"/>
    <n v="19.53"/>
    <d v="1899-12-30T01:31:54"/>
    <d v="1899-12-30T01:31:54"/>
    <d v="1899-12-30T01:31:54"/>
    <n v="34"/>
    <d v="1899-12-30T00:04:42"/>
    <n v="4.6500000000000004"/>
    <n v="4.25"/>
    <n v="2"/>
    <x v="2"/>
    <n v="0.25"/>
    <n v="0.5"/>
    <n v="0.25"/>
    <n v="0"/>
    <n v="0"/>
    <n v="0"/>
    <n v="0"/>
    <n v="3.7875000000000001"/>
    <m/>
    <m/>
    <n v="4"/>
    <n v="1"/>
    <s v="Gold"/>
  </r>
  <r>
    <x v="30"/>
    <s v="M"/>
    <n v="8"/>
    <n v="13.86"/>
    <d v="1899-12-30T01:07:31"/>
    <d v="1899-12-30T01:08:24"/>
    <d v="1899-12-30T01:07:58"/>
    <n v="21"/>
    <d v="1899-12-30T00:04:54"/>
    <n v="3.3"/>
    <n v="4"/>
    <n v="5"/>
    <x v="1"/>
    <n v="0.25"/>
    <n v="0.25"/>
    <n v="0.5"/>
    <n v="0"/>
    <n v="0"/>
    <n v="0"/>
    <n v="0"/>
    <n v="4.3250000000000002"/>
    <m/>
    <m/>
    <n v="4"/>
    <n v="1"/>
    <s v="Gold"/>
  </r>
  <r>
    <x v="21"/>
    <s v="M"/>
    <n v="8"/>
    <n v="42.15"/>
    <d v="1899-12-30T04:18:22"/>
    <d v="1899-12-30T04:24:27"/>
    <d v="1899-12-30T04:21:24"/>
    <n v="129"/>
    <d v="1899-12-30T00:06:12"/>
    <n v="5"/>
    <n v="2.5"/>
    <n v="4.5"/>
    <x v="0"/>
    <n v="0.5"/>
    <n v="0.25"/>
    <n v="0.25"/>
    <n v="0"/>
    <n v="1"/>
    <n v="0"/>
    <n v="0"/>
    <n v="5.25"/>
    <m/>
    <m/>
    <n v="4"/>
    <n v="1"/>
    <s v="Gold"/>
  </r>
  <r>
    <x v="17"/>
    <s v="M"/>
    <n v="8"/>
    <n v="5.03"/>
    <d v="1899-12-30T00:20:21"/>
    <d v="1899-12-30T00:20:44"/>
    <d v="1899-12-30T00:20:33"/>
    <n v="15"/>
    <d v="1899-12-30T00:04:05"/>
    <n v="1.1976190476190476"/>
    <n v="4.75"/>
    <n v="4"/>
    <x v="1"/>
    <n v="0.25"/>
    <n v="0.25"/>
    <n v="0.5"/>
    <n v="0"/>
    <n v="0"/>
    <n v="0"/>
    <n v="0"/>
    <n v="3.486904761904762"/>
    <m/>
    <m/>
    <n v="4"/>
    <n v="1"/>
    <s v="Gold"/>
  </r>
  <r>
    <x v="40"/>
    <s v="M"/>
    <n v="8"/>
    <n v="12.34"/>
    <d v="1899-12-30T00:57:00"/>
    <d v="1899-12-30T00:57:00"/>
    <d v="1899-12-30T00:57:00"/>
    <n v="141"/>
    <d v="1899-12-30T00:04:37"/>
    <n v="2.9380952380952379"/>
    <n v="4.25"/>
    <n v="0"/>
    <x v="0"/>
    <n v="0.5"/>
    <n v="0.25"/>
    <n v="0.25"/>
    <n v="0"/>
    <n v="0"/>
    <n v="0"/>
    <n v="0"/>
    <n v="2.5315476190476192"/>
    <m/>
    <m/>
    <n v="4"/>
    <n v="1"/>
    <s v="Silver"/>
  </r>
  <r>
    <x v="13"/>
    <s v="M"/>
    <n v="8"/>
    <n v="10"/>
    <d v="1899-12-30T00:58:36"/>
    <d v="1899-12-30T00:58:36"/>
    <d v="1899-12-30T00:58:36"/>
    <n v="2"/>
    <d v="1899-12-30T00:05:52"/>
    <n v="2.3809523809523809"/>
    <n v="3"/>
    <n v="4.25"/>
    <x v="2"/>
    <n v="0.25"/>
    <n v="0.5"/>
    <n v="0.25"/>
    <n v="0"/>
    <n v="0"/>
    <n v="0"/>
    <n v="0"/>
    <n v="3.1577380952380953"/>
    <m/>
    <m/>
    <n v="3"/>
    <n v="1"/>
    <s v="Bronze"/>
  </r>
  <r>
    <x v="25"/>
    <s v="M"/>
    <n v="8"/>
    <n v="18.52"/>
    <d v="1899-12-30T01:53:40"/>
    <d v="1899-12-30T01:56:47"/>
    <d v="1899-12-30T01:55:14"/>
    <n v="499"/>
    <d v="1899-12-30T00:06:13"/>
    <n v="4.409523809523809"/>
    <n v="2.5"/>
    <n v="2"/>
    <x v="0"/>
    <n v="0.5"/>
    <n v="0.25"/>
    <n v="0.25"/>
    <n v="0.33266666666666667"/>
    <n v="0"/>
    <n v="0"/>
    <n v="0"/>
    <n v="3.6624285714285714"/>
    <m/>
    <m/>
    <n v="4"/>
    <n v="1"/>
    <s v="Gold"/>
  </r>
  <r>
    <x v="9"/>
    <s v="M"/>
    <n v="8"/>
    <n v="14.11"/>
    <d v="1899-12-30T01:24:15"/>
    <d v="1899-12-30T02:17:23"/>
    <d v="1899-12-30T01:50:49"/>
    <n v="54"/>
    <d v="1899-12-30T00:07:51"/>
    <n v="3.3595238095238091"/>
    <n v="0.5"/>
    <n v="2.25"/>
    <x v="1"/>
    <n v="0.25"/>
    <n v="0.25"/>
    <n v="0.5"/>
    <n v="0"/>
    <n v="0"/>
    <n v="0"/>
    <n v="0"/>
    <n v="2.0898809523809523"/>
    <m/>
    <m/>
    <n v="3"/>
    <n v="1"/>
    <s v="Bronze"/>
  </r>
  <r>
    <x v="15"/>
    <s v="M"/>
    <n v="8"/>
    <n v="11.86"/>
    <d v="1899-12-30T00:53:05"/>
    <d v="1899-12-30T00:52:59"/>
    <d v="1899-12-30T00:53:02"/>
    <n v="128"/>
    <d v="1899-12-30T00:04:28"/>
    <n v="2.8238095238095235"/>
    <n v="4.5"/>
    <n v="4"/>
    <x v="2"/>
    <n v="0.25"/>
    <n v="0.5"/>
    <n v="0.25"/>
    <n v="0"/>
    <n v="0"/>
    <n v="0"/>
    <n v="0"/>
    <n v="3.9559523809523807"/>
    <m/>
    <m/>
    <n v="4"/>
    <n v="1"/>
    <s v="Bronze"/>
  </r>
  <r>
    <x v="3"/>
    <s v="M"/>
    <n v="8"/>
    <n v="23.12"/>
    <d v="1899-12-30T03:19:03"/>
    <d v="1899-12-30T03:31:25"/>
    <d v="1899-12-30T03:25:14"/>
    <n v="920"/>
    <d v="1899-12-30T00:08:53"/>
    <n v="5"/>
    <n v="0"/>
    <n v="2"/>
    <x v="0"/>
    <n v="0.5"/>
    <n v="0.25"/>
    <n v="0.25"/>
    <n v="0.61333333333333329"/>
    <n v="0.1"/>
    <n v="0"/>
    <n v="0"/>
    <n v="3.7133333333333334"/>
    <m/>
    <s v="Istrita Xcape"/>
    <n v="2"/>
    <n v="1"/>
    <s v="Bronze"/>
  </r>
  <r>
    <x v="24"/>
    <s v="M"/>
    <n v="8"/>
    <n v="23.34"/>
    <d v="1899-12-30T02:45:27"/>
    <d v="1899-12-30T02:43:17"/>
    <d v="1899-12-30T02:44:22"/>
    <n v="941"/>
    <d v="1899-12-30T00:07:03"/>
    <n v="5"/>
    <n v="0.5"/>
    <n v="5"/>
    <x v="0"/>
    <n v="0.5"/>
    <n v="0.25"/>
    <n v="0.25"/>
    <n v="0.6273333333333333"/>
    <n v="0.1"/>
    <n v="0"/>
    <n v="0"/>
    <n v="4.6023333333333332"/>
    <m/>
    <s v="Istrita Xcape"/>
    <n v="4"/>
    <n v="1"/>
    <s v="Gold"/>
  </r>
  <r>
    <x v="28"/>
    <s v="M"/>
    <n v="8"/>
    <n v="9.01"/>
    <d v="1899-12-30T00:37:37"/>
    <d v="1899-12-30T00:37:52"/>
    <d v="1899-12-30T00:37:45"/>
    <n v="40"/>
    <d v="1899-12-30T00:04:11"/>
    <n v="2.1452380952380952"/>
    <n v="4.75"/>
    <n v="2.75"/>
    <x v="1"/>
    <n v="0.25"/>
    <n v="0.25"/>
    <n v="0.5"/>
    <n v="0"/>
    <n v="0"/>
    <n v="0"/>
    <n v="0"/>
    <n v="3.0988095238095239"/>
    <m/>
    <m/>
    <n v="4"/>
    <n v="1"/>
    <s v="Gold"/>
  </r>
  <r>
    <x v="19"/>
    <s v="M"/>
    <n v="8"/>
    <n v="3.02"/>
    <d v="1899-12-30T00:13:25"/>
    <d v="1899-12-30T00:13:27"/>
    <d v="1899-12-30T00:13:26"/>
    <n v="0"/>
    <d v="1899-12-30T00:04:27"/>
    <n v="0.71904761904761905"/>
    <n v="4.5"/>
    <n v="5"/>
    <x v="2"/>
    <n v="0.25"/>
    <n v="0.5"/>
    <n v="0.25"/>
    <n v="0"/>
    <n v="0"/>
    <n v="0"/>
    <n v="0"/>
    <n v="3.6797619047619046"/>
    <m/>
    <m/>
    <n v="3"/>
    <n v="1"/>
    <s v="Gold"/>
  </r>
  <r>
    <x v="31"/>
    <s v="M"/>
    <n v="8"/>
    <n v="38.01"/>
    <d v="1899-12-30T04:09:40"/>
    <d v="1899-12-30T04:10:46"/>
    <d v="1899-12-30T04:10:13"/>
    <n v="1752"/>
    <d v="1899-12-30T00:06:35"/>
    <n v="5"/>
    <n v="1.5"/>
    <n v="4"/>
    <x v="0"/>
    <n v="0.5"/>
    <n v="0.25"/>
    <n v="0.25"/>
    <n v="1.1679999999999999"/>
    <n v="0.8"/>
    <n v="0"/>
    <n v="0"/>
    <n v="5.843"/>
    <m/>
    <s v="Istrita Xcape"/>
    <n v="3"/>
    <n v="1"/>
    <s v="Gold"/>
  </r>
  <r>
    <x v="11"/>
    <s v="M"/>
    <n v="8"/>
    <n v="21.22"/>
    <d v="1899-12-30T01:59:05"/>
    <d v="1899-12-30T01:59:05"/>
    <d v="1899-12-30T01:59:05"/>
    <n v="79"/>
    <d v="1899-12-30T00:05:37"/>
    <n v="5"/>
    <n v="3.25"/>
    <n v="4"/>
    <x v="2"/>
    <n v="0.25"/>
    <n v="0.5"/>
    <n v="0.25"/>
    <n v="0"/>
    <n v="0"/>
    <n v="0"/>
    <n v="0.7"/>
    <n v="4.5750000000000002"/>
    <m/>
    <m/>
    <n v="3"/>
    <n v="1"/>
    <s v="Bronze"/>
  </r>
  <r>
    <x v="6"/>
    <s v="M"/>
    <n v="8"/>
    <n v="18.28"/>
    <d v="1899-12-30T01:33:28"/>
    <d v="1899-12-30T01:33:28"/>
    <d v="1899-12-30T01:33:28"/>
    <n v="29"/>
    <d v="1899-12-30T00:05:07"/>
    <n v="4.3523809523809529"/>
    <n v="3.75"/>
    <n v="1.5"/>
    <x v="0"/>
    <n v="0.5"/>
    <n v="0.25"/>
    <n v="0.25"/>
    <n v="0"/>
    <n v="0"/>
    <n v="0"/>
    <n v="0"/>
    <n v="3.4886904761904765"/>
    <m/>
    <m/>
    <n v="4"/>
    <n v="1"/>
    <s v="Bronze"/>
  </r>
  <r>
    <x v="36"/>
    <s v="M"/>
    <n v="8"/>
    <n v="6.28"/>
    <d v="1899-12-30T00:33:25"/>
    <d v="1899-12-30T00:33:25"/>
    <d v="1899-12-30T00:33:25"/>
    <n v="1"/>
    <d v="1899-12-30T00:05:19"/>
    <n v="1.4952380952380953"/>
    <n v="3.5"/>
    <n v="1.75"/>
    <x v="1"/>
    <n v="0.25"/>
    <n v="0.25"/>
    <n v="0.5"/>
    <n v="0"/>
    <n v="0"/>
    <n v="0"/>
    <n v="0"/>
    <n v="2.1238095238095238"/>
    <m/>
    <m/>
    <n v="4"/>
    <n v="1"/>
    <s v="Silver"/>
  </r>
  <r>
    <x v="45"/>
    <s v="M"/>
    <n v="8"/>
    <n v="12"/>
    <d v="1899-12-30T00:42:35"/>
    <d v="1899-12-30T00:42:35"/>
    <d v="1899-12-30T00:42:35"/>
    <n v="19"/>
    <d v="1899-12-30T00:03:33"/>
    <n v="2.8571428571428572"/>
    <n v="5"/>
    <n v="4.25"/>
    <x v="1"/>
    <n v="0.25"/>
    <n v="0.25"/>
    <n v="0.5"/>
    <n v="0"/>
    <n v="0"/>
    <n v="3.1500000000000004"/>
    <n v="0"/>
    <n v="7.2392857142857148"/>
    <m/>
    <m/>
    <n v="4"/>
    <n v="1"/>
    <s v="Silver"/>
  </r>
  <r>
    <x v="53"/>
    <s v="M"/>
    <n v="8"/>
    <n v="22.48"/>
    <d v="1899-12-30T01:22:35"/>
    <d v="1899-12-30T01:22:39"/>
    <d v="1899-12-30T01:22:37"/>
    <n v="54"/>
    <d v="1899-12-30T00:03:41"/>
    <n v="5"/>
    <n v="5"/>
    <n v="2.25"/>
    <x v="2"/>
    <n v="0.25"/>
    <n v="0.5"/>
    <n v="0.25"/>
    <n v="0"/>
    <n v="0"/>
    <n v="1.4999999999999998"/>
    <n v="0"/>
    <n v="5.8125"/>
    <m/>
    <s v="Malaga Arad"/>
    <n v="4"/>
    <n v="1"/>
    <s v="Bronze"/>
  </r>
  <r>
    <x v="47"/>
    <s v="F"/>
    <n v="8"/>
    <n v="33.020000000000003"/>
    <d v="1899-12-30T03:03:18"/>
    <d v="1899-12-30T03:03:55"/>
    <d v="1899-12-30T03:03:36"/>
    <n v="177"/>
    <d v="1899-12-30T00:05:34"/>
    <n v="5"/>
    <n v="3.75"/>
    <n v="5"/>
    <x v="0"/>
    <n v="0.5"/>
    <n v="0.25"/>
    <n v="0.25"/>
    <n v="0"/>
    <n v="0.6"/>
    <n v="0"/>
    <n v="0"/>
    <n v="5.2874999999999996"/>
    <m/>
    <m/>
    <n v="4"/>
    <n v="1"/>
    <s v="Silver"/>
  </r>
  <r>
    <x v="12"/>
    <s v="F"/>
    <n v="8"/>
    <n v="5.0199999999999996"/>
    <d v="1899-12-30T00:23:02"/>
    <d v="1899-12-30T00:23:02"/>
    <d v="1899-12-30T00:23:02"/>
    <n v="13"/>
    <d v="1899-12-30T00:04:35"/>
    <n v="1.2549999999999999"/>
    <n v="4.75"/>
    <n v="0.5"/>
    <x v="0"/>
    <n v="0.5"/>
    <n v="0.25"/>
    <n v="0.25"/>
    <n v="0"/>
    <n v="0"/>
    <n v="0"/>
    <n v="0"/>
    <n v="1.94"/>
    <m/>
    <s v="Crosul 15 noiembrie"/>
    <n v="4"/>
    <n v="1"/>
    <s v="Bronze"/>
  </r>
  <r>
    <x v="44"/>
    <s v="M"/>
    <n v="8"/>
    <n v="10.050000000000001"/>
    <d v="1899-12-30T00:55:53"/>
    <d v="1899-12-30T00:56:28"/>
    <d v="1899-12-30T00:56:11"/>
    <n v="65"/>
    <d v="1899-12-30T00:05:35"/>
    <n v="2.3928571428571428"/>
    <n v="3.25"/>
    <n v="3"/>
    <x v="1"/>
    <n v="0.25"/>
    <n v="0.25"/>
    <n v="0.5"/>
    <n v="0"/>
    <n v="0"/>
    <n v="0"/>
    <n v="0.4"/>
    <n v="3.3107142857142855"/>
    <m/>
    <m/>
    <n v="4"/>
    <n v="1"/>
    <s v="Silver"/>
  </r>
  <r>
    <x v="48"/>
    <s v="F"/>
    <n v="8"/>
    <n v="7.04"/>
    <d v="1899-12-30T00:36:50"/>
    <d v="1899-12-30T00:36:50"/>
    <d v="1899-12-30T00:36:50"/>
    <n v="14"/>
    <d v="1899-12-30T00:05:14"/>
    <n v="1.76"/>
    <n v="4.25"/>
    <n v="4.25"/>
    <x v="2"/>
    <n v="0.25"/>
    <n v="0.5"/>
    <n v="0.25"/>
    <n v="0"/>
    <n v="0"/>
    <n v="0"/>
    <n v="0"/>
    <n v="3.6274999999999999"/>
    <m/>
    <m/>
    <n v="3"/>
    <n v="1"/>
    <s v="Silver"/>
  </r>
  <r>
    <x v="42"/>
    <s v="M"/>
    <n v="8"/>
    <n v="18.09"/>
    <d v="1899-12-30T01:19:01"/>
    <d v="1899-12-30T01:20:42"/>
    <d v="1899-12-30T01:19:52"/>
    <n v="14"/>
    <d v="1899-12-30T00:04:25"/>
    <n v="4.3071428571428569"/>
    <n v="4.5"/>
    <n v="0.5"/>
    <x v="2"/>
    <n v="0.25"/>
    <n v="0.5"/>
    <n v="0.25"/>
    <n v="0"/>
    <n v="0"/>
    <n v="0"/>
    <n v="0"/>
    <n v="3.4517857142857142"/>
    <m/>
    <m/>
    <n v="4"/>
    <n v="1"/>
    <s v="Silver"/>
  </r>
  <r>
    <x v="50"/>
    <s v="M"/>
    <n v="8"/>
    <n v="29.01"/>
    <d v="1899-12-30T04:15:58"/>
    <d v="1899-12-30T04:30:29"/>
    <d v="1899-12-30T04:23:14"/>
    <n v="1138"/>
    <d v="1899-12-30T00:09:04"/>
    <n v="5"/>
    <n v="0"/>
    <n v="5"/>
    <x v="1"/>
    <n v="0.25"/>
    <n v="0.25"/>
    <n v="0.5"/>
    <n v="0.75866666666666671"/>
    <n v="0.4"/>
    <n v="0"/>
    <n v="0"/>
    <n v="4.908666666666667"/>
    <m/>
    <m/>
    <n v="3"/>
    <n v="1"/>
    <s v="Silver"/>
  </r>
  <r>
    <x v="56"/>
    <s v="M"/>
    <n v="7"/>
    <n v="9.31"/>
    <d v="1899-12-30T00:46:24"/>
    <d v="1899-12-30T00:48:15"/>
    <d v="1899-12-30T00:47:20"/>
    <n v="57"/>
    <d v="1899-12-30T00:05:05"/>
    <n v="2.2166666666666668"/>
    <n v="3.75"/>
    <n v="0"/>
    <x v="2"/>
    <n v="0.25"/>
    <n v="0.5"/>
    <n v="0.25"/>
    <n v="0"/>
    <n v="0"/>
    <n v="0"/>
    <n v="0"/>
    <n v="2.4291666666666667"/>
    <m/>
    <m/>
    <n v="4"/>
    <n v="1"/>
    <s v="Silver"/>
  </r>
  <r>
    <x v="39"/>
    <s v="M"/>
    <n v="8"/>
    <n v="21.18"/>
    <d v="1899-12-30T01:36:52"/>
    <d v="1899-12-30T01:36:52"/>
    <d v="1899-12-30T01:36:52"/>
    <n v="19"/>
    <d v="1899-12-30T00:04:34"/>
    <n v="5"/>
    <n v="4.25"/>
    <n v="5"/>
    <x v="0"/>
    <n v="0.5"/>
    <n v="0.25"/>
    <n v="0.25"/>
    <n v="0"/>
    <n v="0"/>
    <n v="0"/>
    <n v="0"/>
    <n v="4.8125"/>
    <m/>
    <m/>
    <n v="4"/>
    <n v="1"/>
    <s v="Silver"/>
  </r>
  <r>
    <x v="39"/>
    <s v="M"/>
    <n v="9"/>
    <n v="24.45"/>
    <d v="1899-12-30T01:57:07"/>
    <d v="1899-12-30T01:57:33"/>
    <d v="1899-12-30T01:57:20"/>
    <n v="33"/>
    <d v="1899-12-30T00:04:48"/>
    <n v="5"/>
    <n v="4"/>
    <n v="3.25"/>
    <x v="0"/>
    <n v="0.5"/>
    <n v="0.25"/>
    <n v="0.25"/>
    <n v="0"/>
    <n v="0.1"/>
    <n v="0"/>
    <n v="0"/>
    <n v="4.4124999999999996"/>
    <m/>
    <m/>
    <n v="4"/>
    <n v="1"/>
    <s v="Silver"/>
  </r>
  <r>
    <x v="2"/>
    <s v="M"/>
    <n v="9"/>
    <n v="5.29"/>
    <d v="1899-12-30T00:23:10"/>
    <d v="1899-12-30T00:23:10"/>
    <d v="1899-12-30T00:23:10"/>
    <n v="7"/>
    <d v="1899-12-30T00:04:23"/>
    <n v="1.2595238095238095"/>
    <n v="4.5"/>
    <n v="4"/>
    <x v="2"/>
    <n v="0.25"/>
    <n v="0.5"/>
    <n v="0.25"/>
    <n v="0"/>
    <n v="0"/>
    <n v="0"/>
    <n v="0"/>
    <n v="3.5648809523809524"/>
    <m/>
    <s v="Crosul Loteriei"/>
    <n v="4"/>
    <n v="1"/>
    <s v="Bronze"/>
  </r>
  <r>
    <x v="34"/>
    <s v="M"/>
    <n v="9"/>
    <n v="3.01"/>
    <d v="1899-12-30T00:13:14"/>
    <d v="1899-12-30T00:13:18"/>
    <d v="1899-12-30T00:13:16"/>
    <n v="22"/>
    <d v="1899-12-30T00:04:24"/>
    <n v="0.71666666666666656"/>
    <n v="4.5"/>
    <n v="0"/>
    <x v="0"/>
    <n v="0.5"/>
    <n v="0.25"/>
    <n v="0.25"/>
    <n v="0"/>
    <n v="0"/>
    <n v="0"/>
    <n v="0"/>
    <n v="1.4833333333333334"/>
    <m/>
    <m/>
    <n v="4"/>
    <n v="1"/>
    <s v="Silver"/>
  </r>
  <r>
    <x v="28"/>
    <s v="M"/>
    <n v="9"/>
    <n v="5.29"/>
    <d v="1899-12-30T00:18:42"/>
    <d v="1899-12-30T00:18:42"/>
    <d v="1899-12-30T00:18:42"/>
    <n v="9"/>
    <d v="1899-12-30T00:03:32"/>
    <n v="1.2595238095238095"/>
    <n v="5"/>
    <n v="4"/>
    <x v="2"/>
    <n v="0.25"/>
    <n v="0.5"/>
    <n v="0.25"/>
    <n v="0"/>
    <n v="0"/>
    <n v="3.1500000000000004"/>
    <n v="0"/>
    <n v="6.9648809523809527"/>
    <m/>
    <s v="Crosul Loteriei"/>
    <n v="4"/>
    <n v="1"/>
    <s v="Gold"/>
  </r>
  <r>
    <x v="22"/>
    <s v="M"/>
    <n v="9"/>
    <n v="24.17"/>
    <d v="1899-12-30T02:03:32"/>
    <d v="1899-12-30T02:03:54"/>
    <d v="1899-12-30T02:03:43"/>
    <n v="238"/>
    <d v="1899-12-30T00:05:07"/>
    <n v="5"/>
    <n v="3.75"/>
    <n v="4"/>
    <x v="0"/>
    <n v="0.5"/>
    <n v="0.25"/>
    <n v="0.25"/>
    <n v="0.15866666666666668"/>
    <n v="0.1"/>
    <n v="0"/>
    <n v="0"/>
    <n v="4.6961666666666666"/>
    <m/>
    <m/>
    <n v="4"/>
    <n v="1"/>
    <s v="Gold"/>
  </r>
  <r>
    <x v="25"/>
    <s v="M"/>
    <n v="9"/>
    <n v="12.08"/>
    <d v="1899-12-30T01:08:01"/>
    <d v="1899-12-30T01:08:38"/>
    <d v="1899-12-30T01:08:19"/>
    <n v="324"/>
    <d v="1899-12-30T00:05:39"/>
    <n v="2.8761904761904762"/>
    <n v="3.25"/>
    <n v="1"/>
    <x v="1"/>
    <n v="0.25"/>
    <n v="0.25"/>
    <n v="0.5"/>
    <n v="0.216"/>
    <n v="0"/>
    <n v="0"/>
    <n v="0"/>
    <n v="2.2475476190476193"/>
    <m/>
    <m/>
    <n v="3"/>
    <n v="1"/>
    <s v="Gold"/>
  </r>
  <r>
    <x v="31"/>
    <s v="M"/>
    <n v="9"/>
    <n v="25.45"/>
    <d v="1899-12-30T02:32:41"/>
    <d v="1899-12-30T02:35:16"/>
    <d v="1899-12-30T02:33:59"/>
    <n v="1048"/>
    <d v="1899-12-30T00:06:03"/>
    <n v="5"/>
    <n v="2.5"/>
    <n v="4"/>
    <x v="1"/>
    <n v="0.25"/>
    <n v="0.25"/>
    <n v="0.5"/>
    <n v="0.69866666666666666"/>
    <n v="0.2"/>
    <n v="0"/>
    <n v="0"/>
    <n v="4.7736666666666672"/>
    <m/>
    <m/>
    <n v="2"/>
    <n v="1"/>
    <s v="Gold"/>
  </r>
  <r>
    <x v="27"/>
    <s v="M"/>
    <n v="9"/>
    <n v="39.049999999999997"/>
    <d v="1899-12-30T03:57:34"/>
    <d v="1899-12-30T04:11:45"/>
    <d v="1899-12-30T04:04:40"/>
    <n v="54"/>
    <d v="1899-12-30T00:06:16"/>
    <n v="5"/>
    <n v="2.5"/>
    <n v="5"/>
    <x v="1"/>
    <n v="0.25"/>
    <n v="0.25"/>
    <n v="0.5"/>
    <n v="0"/>
    <n v="0.9"/>
    <n v="0"/>
    <n v="0"/>
    <n v="5.2750000000000004"/>
    <m/>
    <m/>
    <n v="4"/>
    <n v="1"/>
    <s v="Gold"/>
  </r>
  <r>
    <x v="18"/>
    <s v="M"/>
    <n v="9"/>
    <n v="16.2"/>
    <d v="1899-12-30T01:29:54"/>
    <d v="1899-12-30T01:32:28"/>
    <d v="1899-12-30T01:31:11"/>
    <n v="12"/>
    <d v="1899-12-30T00:05:38"/>
    <n v="3.8571428571428568"/>
    <n v="3.25"/>
    <n v="1.5"/>
    <x v="2"/>
    <n v="0.25"/>
    <n v="0.5"/>
    <n v="0.25"/>
    <n v="0"/>
    <n v="0"/>
    <n v="0"/>
    <n v="0.4"/>
    <n v="3.3642857142857143"/>
    <m/>
    <m/>
    <n v="3"/>
    <n v="1"/>
    <s v="Gold"/>
  </r>
  <r>
    <x v="17"/>
    <s v="M"/>
    <n v="9"/>
    <n v="21.17"/>
    <d v="1899-12-30T01:35:00"/>
    <d v="1899-12-30T01:36:18"/>
    <d v="1899-12-30T01:35:39"/>
    <n v="71"/>
    <d v="1899-12-30T00:04:31"/>
    <n v="5"/>
    <n v="4.25"/>
    <n v="2.25"/>
    <x v="0"/>
    <n v="0.5"/>
    <n v="0.25"/>
    <n v="0.25"/>
    <n v="0"/>
    <n v="0"/>
    <n v="0"/>
    <n v="0"/>
    <n v="4.125"/>
    <m/>
    <m/>
    <n v="3"/>
    <n v="1"/>
    <s v="Gold"/>
  </r>
  <r>
    <x v="44"/>
    <s v="M"/>
    <n v="9"/>
    <n v="0"/>
    <d v="1899-12-30T00:00:00"/>
    <d v="1899-12-30T00:00:00"/>
    <d v="1899-12-30T00:00:00"/>
    <n v="0"/>
    <e v="#DIV/0!"/>
    <n v="0"/>
    <n v="0"/>
    <n v="0"/>
    <x v="3"/>
    <n v="0.25"/>
    <n v="0.25"/>
    <n v="0.25"/>
    <n v="0"/>
    <n v="0"/>
    <n v="0"/>
    <n v="0.4"/>
    <n v="0.5"/>
    <m/>
    <m/>
    <n v="1"/>
    <n v="1"/>
    <s v="Silver"/>
  </r>
  <r>
    <x v="43"/>
    <s v="F"/>
    <n v="9"/>
    <n v="10.050000000000001"/>
    <d v="1899-12-30T00:59:02"/>
    <d v="1899-12-30T00:59:06"/>
    <d v="1899-12-30T00:59:04"/>
    <n v="20"/>
    <d v="1899-12-30T00:05:53"/>
    <n v="2.5125000000000002"/>
    <n v="3.5"/>
    <n v="3.75"/>
    <x v="0"/>
    <n v="0.5"/>
    <n v="0.25"/>
    <n v="0.25"/>
    <n v="0"/>
    <n v="0"/>
    <n v="0"/>
    <n v="0"/>
    <n v="3.0687500000000001"/>
    <m/>
    <m/>
    <n v="4"/>
    <n v="1"/>
    <s v="Silver"/>
  </r>
  <r>
    <x v="53"/>
    <s v="M"/>
    <n v="9"/>
    <n v="15.01"/>
    <d v="1899-12-30T00:54:07"/>
    <d v="1899-12-30T00:54:27"/>
    <d v="1899-12-30T00:54:17"/>
    <n v="63"/>
    <d v="1899-12-30T00:03:37"/>
    <n v="3.5738095238095235"/>
    <n v="5"/>
    <n v="1.75"/>
    <x v="2"/>
    <n v="0.25"/>
    <n v="0.5"/>
    <n v="0.25"/>
    <n v="0"/>
    <n v="0"/>
    <n v="2.25"/>
    <n v="0"/>
    <n v="6.0809523809523807"/>
    <m/>
    <m/>
    <n v="4"/>
    <n v="1"/>
    <s v="Bronze"/>
  </r>
  <r>
    <x v="16"/>
    <s v="M"/>
    <n v="9"/>
    <n v="43.02"/>
    <d v="1899-12-30T03:40:38"/>
    <d v="1899-12-30T03:40:38"/>
    <d v="1899-12-30T03:40:38"/>
    <n v="206"/>
    <d v="1899-12-30T00:05:08"/>
    <n v="5"/>
    <n v="3.75"/>
    <n v="4.25"/>
    <x v="0"/>
    <n v="0.5"/>
    <n v="0.25"/>
    <n v="0.25"/>
    <n v="0.13733333333333334"/>
    <n v="1.1000000000000001"/>
    <n v="0"/>
    <n v="0"/>
    <n v="5.7373333333333338"/>
    <m/>
    <m/>
    <n v="4"/>
    <n v="1"/>
    <s v="Gold"/>
  </r>
  <r>
    <x v="56"/>
    <s v="M"/>
    <n v="8"/>
    <n v="25.79"/>
    <d v="1899-12-30T03:44:38"/>
    <d v="1899-12-30T03:58:57"/>
    <d v="1899-12-30T03:51:47"/>
    <n v="1501"/>
    <d v="1899-12-30T00:08:59"/>
    <n v="5"/>
    <n v="0"/>
    <n v="0"/>
    <x v="0"/>
    <n v="0.5"/>
    <n v="0.25"/>
    <n v="0.25"/>
    <n v="1.0006666666666666"/>
    <n v="0.2"/>
    <n v="0"/>
    <n v="0"/>
    <n v="3.7006666666666668"/>
    <m/>
    <m/>
    <n v="4"/>
    <n v="1"/>
    <s v="Silver"/>
  </r>
  <r>
    <x v="47"/>
    <s v="F"/>
    <n v="9"/>
    <n v="5.28"/>
    <d v="1899-12-30T00:23:59"/>
    <d v="1899-12-30T00:23:59"/>
    <d v="1899-12-30T00:23:59"/>
    <n v="9"/>
    <d v="1899-12-30T00:04:33"/>
    <n v="1.32"/>
    <n v="4.75"/>
    <n v="3.75"/>
    <x v="1"/>
    <n v="0.25"/>
    <n v="0.25"/>
    <n v="0.5"/>
    <n v="0"/>
    <n v="0"/>
    <n v="0"/>
    <n v="0"/>
    <n v="3.3925000000000001"/>
    <m/>
    <s v="Crosul Loteriei"/>
    <n v="4"/>
    <n v="1"/>
    <s v="Silver"/>
  </r>
  <r>
    <x v="41"/>
    <s v="F"/>
    <n v="9"/>
    <n v="5.28"/>
    <d v="1899-12-30T00:27:15"/>
    <d v="1899-12-30T00:27:15"/>
    <d v="1899-12-30T00:27:15"/>
    <n v="5"/>
    <d v="1899-12-30T00:05:10"/>
    <n v="1.32"/>
    <n v="4.25"/>
    <n v="0.75"/>
    <x v="1"/>
    <n v="0.25"/>
    <n v="0.25"/>
    <n v="0.5"/>
    <n v="0"/>
    <n v="0"/>
    <n v="0"/>
    <n v="0"/>
    <n v="1.7675000000000001"/>
    <m/>
    <s v="Crosul Loteriei"/>
    <n v="4"/>
    <n v="1"/>
    <s v="Silver"/>
  </r>
  <r>
    <x v="12"/>
    <s v="F"/>
    <n v="9"/>
    <n v="9.0299999999999994"/>
    <d v="1899-12-30T00:51:33"/>
    <d v="1899-12-30T00:51:36"/>
    <d v="1899-12-30T00:51:35"/>
    <n v="38"/>
    <d v="1899-12-30T00:05:43"/>
    <n v="2.2574999999999998"/>
    <n v="3.75"/>
    <n v="0.25"/>
    <x v="1"/>
    <n v="0.25"/>
    <n v="0.25"/>
    <n v="0.5"/>
    <n v="0"/>
    <n v="0"/>
    <n v="0"/>
    <n v="0"/>
    <n v="1.6268750000000001"/>
    <m/>
    <m/>
    <n v="3"/>
    <n v="1"/>
    <s v="Bronze"/>
  </r>
  <r>
    <x v="20"/>
    <s v="M"/>
    <n v="9"/>
    <n v="25.63"/>
    <d v="1899-12-30T02:00:01"/>
    <d v="1899-12-30T02:01:16"/>
    <d v="1899-12-30T02:00:38"/>
    <n v="50"/>
    <d v="1899-12-30T00:04:42"/>
    <n v="5"/>
    <n v="4.25"/>
    <n v="2"/>
    <x v="0"/>
    <n v="0.5"/>
    <n v="0.25"/>
    <n v="0.25"/>
    <n v="0"/>
    <n v="0.2"/>
    <n v="0"/>
    <n v="0"/>
    <n v="4.2625000000000002"/>
    <m/>
    <m/>
    <n v="3"/>
    <n v="1"/>
    <s v="Gold"/>
  </r>
  <r>
    <x v="13"/>
    <s v="M"/>
    <n v="9"/>
    <n v="10"/>
    <d v="1899-12-30T00:58:36"/>
    <d v="1899-12-30T00:58:36"/>
    <d v="1899-12-30T00:58:36"/>
    <n v="2"/>
    <d v="1899-12-30T00:05:52"/>
    <n v="2.3809523809523809"/>
    <n v="3"/>
    <n v="4"/>
    <x v="2"/>
    <n v="0.25"/>
    <n v="0.5"/>
    <n v="0.25"/>
    <n v="0"/>
    <n v="0"/>
    <n v="0"/>
    <n v="0"/>
    <n v="3.0952380952380953"/>
    <m/>
    <m/>
    <n v="3"/>
    <n v="1"/>
    <s v="Bronze"/>
  </r>
  <r>
    <x v="19"/>
    <s v="M"/>
    <n v="9"/>
    <n v="11.62"/>
    <d v="1899-12-30T00:59:54"/>
    <d v="1899-12-30T01:00:48"/>
    <d v="1899-12-30T01:00:21"/>
    <n v="30"/>
    <d v="1899-12-30T00:05:12"/>
    <n v="2.7666666666666662"/>
    <n v="3.75"/>
    <n v="5"/>
    <x v="2"/>
    <n v="0.25"/>
    <n v="0.5"/>
    <n v="0.25"/>
    <n v="0"/>
    <n v="0"/>
    <n v="0"/>
    <n v="0"/>
    <n v="3.8166666666666664"/>
    <m/>
    <m/>
    <n v="3"/>
    <n v="1"/>
    <s v="Gold"/>
  </r>
  <r>
    <x v="23"/>
    <s v="M"/>
    <n v="9"/>
    <n v="42.11"/>
    <d v="1899-12-30T08:24:05"/>
    <d v="1899-12-30T09:05:18"/>
    <d v="1899-12-30T08:44:42"/>
    <n v="1668"/>
    <d v="1899-12-30T00:12:28"/>
    <n v="5"/>
    <n v="0"/>
    <n v="3.25"/>
    <x v="1"/>
    <n v="0.25"/>
    <n v="0.25"/>
    <n v="0.5"/>
    <n v="1.1120000000000001"/>
    <n v="1"/>
    <n v="0"/>
    <n v="0.4"/>
    <n v="5.3870000000000005"/>
    <m/>
    <m/>
    <n v="3"/>
    <n v="1"/>
    <s v="Gold"/>
  </r>
  <r>
    <x v="32"/>
    <s v="M"/>
    <n v="9"/>
    <n v="5.29"/>
    <d v="1899-12-30T00:19:42"/>
    <d v="1899-12-30T00:19:42"/>
    <d v="1899-12-30T00:19:42"/>
    <n v="2"/>
    <d v="1899-12-30T00:03:43"/>
    <n v="1.2595238095238095"/>
    <n v="5"/>
    <n v="4"/>
    <x v="2"/>
    <n v="0.25"/>
    <n v="0.5"/>
    <n v="0.25"/>
    <n v="0"/>
    <n v="0"/>
    <n v="1.4999999999999998"/>
    <n v="0"/>
    <n v="5.3148809523809524"/>
    <m/>
    <s v="Crosul Loteriei"/>
    <n v="4"/>
    <n v="1"/>
    <s v="Gold"/>
  </r>
  <r>
    <x v="33"/>
    <s v="M"/>
    <n v="9"/>
    <n v="10.01"/>
    <d v="1899-12-30T00:46:19"/>
    <d v="1899-12-30T00:46:19"/>
    <d v="1899-12-30T00:46:19"/>
    <n v="58"/>
    <d v="1899-12-30T00:04:38"/>
    <n v="2.3833333333333333"/>
    <n v="4.25"/>
    <n v="5"/>
    <x v="2"/>
    <n v="0.25"/>
    <n v="0.5"/>
    <n v="0.25"/>
    <n v="0"/>
    <n v="0"/>
    <n v="0"/>
    <n v="0"/>
    <n v="3.9708333333333332"/>
    <m/>
    <m/>
    <n v="4"/>
    <n v="1"/>
    <s v="Gold"/>
  </r>
  <r>
    <x v="24"/>
    <s v="M"/>
    <n v="9"/>
    <n v="14.01"/>
    <d v="1899-12-30T01:12:42"/>
    <d v="1899-12-30T01:13:18"/>
    <d v="1899-12-30T01:13:00"/>
    <n v="27"/>
    <d v="1899-12-30T00:05:13"/>
    <n v="3.3357142857142854"/>
    <n v="3.75"/>
    <n v="5"/>
    <x v="2"/>
    <n v="0.25"/>
    <n v="0.5"/>
    <n v="0.25"/>
    <n v="0"/>
    <n v="0"/>
    <n v="0"/>
    <n v="0"/>
    <n v="3.9589285714285714"/>
    <m/>
    <m/>
    <n v="4"/>
    <n v="1"/>
    <s v="Gold"/>
  </r>
  <r>
    <x v="21"/>
    <s v="M"/>
    <n v="9"/>
    <n v="30.2"/>
    <d v="1899-12-30T03:13:53"/>
    <d v="1899-12-30T03:16:01"/>
    <d v="1899-12-30T03:14:57"/>
    <n v="84"/>
    <d v="1899-12-30T00:06:27"/>
    <n v="5"/>
    <n v="2"/>
    <n v="3.5"/>
    <x v="1"/>
    <n v="0.25"/>
    <n v="0.25"/>
    <n v="0.5"/>
    <n v="0"/>
    <n v="0.4"/>
    <n v="0"/>
    <n v="0"/>
    <n v="3.9"/>
    <m/>
    <m/>
    <n v="3"/>
    <n v="1"/>
    <s v="Gold"/>
  </r>
  <r>
    <x v="30"/>
    <s v="M"/>
    <n v="9"/>
    <n v="23.51"/>
    <d v="1899-12-30T04:36:17"/>
    <d v="1899-12-30T05:34:04"/>
    <d v="1899-12-30T05:05:11"/>
    <n v="1653"/>
    <d v="1899-12-30T00:12:59"/>
    <n v="5"/>
    <n v="0"/>
    <n v="4"/>
    <x v="0"/>
    <n v="0.5"/>
    <n v="0.25"/>
    <n v="0.25"/>
    <n v="1.1020000000000001"/>
    <n v="0"/>
    <n v="0"/>
    <n v="0"/>
    <n v="4.6020000000000003"/>
    <m/>
    <m/>
    <n v="3"/>
    <n v="1"/>
    <s v="Gold"/>
  </r>
  <r>
    <x v="26"/>
    <s v="M"/>
    <n v="9"/>
    <n v="8.68"/>
    <d v="1899-12-30T00:57:21"/>
    <d v="1899-12-30T01:09:47"/>
    <d v="1899-12-30T01:03:34"/>
    <n v="60"/>
    <d v="1899-12-30T00:07:19"/>
    <n v="2.0666666666666664"/>
    <n v="0.5"/>
    <n v="3"/>
    <x v="1"/>
    <n v="0.25"/>
    <n v="0.25"/>
    <n v="0.5"/>
    <n v="0"/>
    <n v="0"/>
    <n v="0"/>
    <n v="0"/>
    <n v="2.1416666666666666"/>
    <m/>
    <m/>
    <n v="4"/>
    <n v="1"/>
    <s v="Gold"/>
  </r>
  <r>
    <x v="6"/>
    <s v="M"/>
    <n v="9"/>
    <n v="11.01"/>
    <d v="1899-12-30T00:56:34"/>
    <d v="1899-12-30T00:56:34"/>
    <d v="1899-12-30T00:56:34"/>
    <n v="21"/>
    <d v="1899-12-30T00:05:08"/>
    <n v="2.6214285714285714"/>
    <n v="3.75"/>
    <n v="2"/>
    <x v="1"/>
    <n v="0.25"/>
    <n v="0.25"/>
    <n v="0.5"/>
    <n v="0"/>
    <n v="0"/>
    <n v="0"/>
    <n v="0"/>
    <n v="2.592857142857143"/>
    <m/>
    <m/>
    <n v="4"/>
    <n v="1"/>
    <s v="Bronze"/>
  </r>
  <r>
    <x v="1"/>
    <s v="F"/>
    <n v="9"/>
    <n v="12.02"/>
    <d v="1899-12-30T01:06:45"/>
    <d v="1899-12-30T01:07:22"/>
    <d v="1899-12-30T01:07:04"/>
    <n v="17"/>
    <d v="1899-12-30T00:05:35"/>
    <n v="3.0049999999999999"/>
    <n v="3.75"/>
    <n v="4.25"/>
    <x v="2"/>
    <n v="0.25"/>
    <n v="0.5"/>
    <n v="0.25"/>
    <n v="0"/>
    <n v="0"/>
    <n v="0"/>
    <n v="0"/>
    <n v="3.6887499999999998"/>
    <m/>
    <m/>
    <n v="4"/>
    <n v="1"/>
    <s v="Bronze"/>
  </r>
  <r>
    <x v="11"/>
    <s v="M"/>
    <n v="9"/>
    <n v="4.04"/>
    <d v="1899-12-30T00:19:45"/>
    <d v="1899-12-30T00:19:45"/>
    <d v="1899-12-30T00:19:45"/>
    <n v="5"/>
    <d v="1899-12-30T00:04:53"/>
    <n v="0.96190476190476182"/>
    <n v="4"/>
    <n v="3.5"/>
    <x v="2"/>
    <n v="0.25"/>
    <n v="0.5"/>
    <n v="0.25"/>
    <n v="0"/>
    <n v="0"/>
    <n v="0"/>
    <n v="0.7"/>
    <n v="3.8154761904761907"/>
    <m/>
    <m/>
    <n v="3"/>
    <n v="1"/>
    <s v="Bronze"/>
  </r>
  <r>
    <x v="4"/>
    <s v="M"/>
    <n v="9"/>
    <n v="15.01"/>
    <d v="1899-12-30T01:02:17"/>
    <d v="1899-12-30T01:02:17"/>
    <d v="1899-12-30T01:02:17"/>
    <n v="37"/>
    <d v="1899-12-30T00:04:09"/>
    <n v="3.5738095238095235"/>
    <n v="4.75"/>
    <n v="0"/>
    <x v="2"/>
    <n v="0.25"/>
    <n v="0.5"/>
    <n v="0.25"/>
    <n v="0"/>
    <n v="0"/>
    <n v="0"/>
    <n v="0"/>
    <n v="3.2684523809523807"/>
    <m/>
    <m/>
    <n v="4"/>
    <n v="1"/>
    <s v="Bronze"/>
  </r>
  <r>
    <x v="15"/>
    <s v="M"/>
    <n v="9"/>
    <n v="7.17"/>
    <d v="1899-12-30T00:35:35"/>
    <d v="1899-12-30T00:35:35"/>
    <d v="1899-12-30T00:35:35"/>
    <n v="0"/>
    <d v="1899-12-30T00:04:58"/>
    <n v="1.7071428571428571"/>
    <n v="4"/>
    <n v="0.75"/>
    <x v="0"/>
    <n v="0.5"/>
    <n v="0.25"/>
    <n v="0.25"/>
    <n v="0"/>
    <n v="0"/>
    <n v="0"/>
    <n v="0"/>
    <n v="2.0410714285714286"/>
    <m/>
    <m/>
    <n v="4"/>
    <n v="1"/>
    <s v="Bronze"/>
  </r>
  <r>
    <x v="56"/>
    <s v="M"/>
    <n v="9"/>
    <n v="7.17"/>
    <d v="1899-12-30T00:35:19"/>
    <d v="1899-12-30T00:35:44"/>
    <d v="1899-12-30T00:35:31"/>
    <n v="19"/>
    <d v="1899-12-30T00:04:57"/>
    <n v="1.7071428571428571"/>
    <n v="4"/>
    <n v="0"/>
    <x v="2"/>
    <n v="0.25"/>
    <n v="0.5"/>
    <n v="0.25"/>
    <n v="0"/>
    <n v="0"/>
    <n v="0"/>
    <n v="0"/>
    <n v="2.4267857142857143"/>
    <m/>
    <m/>
    <n v="4"/>
    <n v="1"/>
    <s v="Silver"/>
  </r>
  <r>
    <x v="8"/>
    <s v="M"/>
    <n v="9"/>
    <n v="10"/>
    <d v="1899-12-30T00:45:11"/>
    <d v="1899-12-30T00:53:29"/>
    <d v="1899-12-30T00:49:20"/>
    <n v="95"/>
    <d v="1899-12-30T00:04:56"/>
    <n v="2.3809523809523809"/>
    <n v="4"/>
    <n v="1"/>
    <x v="1"/>
    <n v="0.25"/>
    <n v="0.25"/>
    <n v="0.5"/>
    <n v="0"/>
    <n v="0"/>
    <n v="0"/>
    <n v="0"/>
    <n v="2.0952380952380953"/>
    <m/>
    <m/>
    <n v="3"/>
    <n v="1"/>
    <s v="Bronze"/>
  </r>
  <r>
    <x v="37"/>
    <s v="M"/>
    <n v="9"/>
    <n v="12.09"/>
    <d v="1899-12-30T00:47:16"/>
    <d v="1899-12-30T00:47:19"/>
    <d v="1899-12-30T00:47:18"/>
    <n v="74"/>
    <d v="1899-12-30T00:03:55"/>
    <n v="2.8785714285714286"/>
    <n v="5"/>
    <n v="5"/>
    <x v="1"/>
    <n v="0.25"/>
    <n v="0.25"/>
    <n v="0.5"/>
    <n v="0"/>
    <n v="0"/>
    <n v="0.45000000000000007"/>
    <n v="0"/>
    <n v="4.9196428571428568"/>
    <m/>
    <m/>
    <n v="4"/>
    <n v="1"/>
    <s v="Silver"/>
  </r>
  <r>
    <x v="37"/>
    <s v="M"/>
    <n v="10"/>
    <n v="3.01"/>
    <d v="1899-12-30T00:09:44"/>
    <d v="1899-12-30T00:09:44"/>
    <d v="1899-12-30T00:09:44"/>
    <n v="4"/>
    <d v="1899-12-30T00:03:14"/>
    <n v="0.71666666666666656"/>
    <n v="5"/>
    <n v="5"/>
    <x v="2"/>
    <n v="0.25"/>
    <n v="0.5"/>
    <n v="0.25"/>
    <n v="0"/>
    <n v="0"/>
    <n v="8.25"/>
    <n v="0"/>
    <n v="12.179166666666667"/>
    <m/>
    <m/>
    <n v="4"/>
    <n v="1"/>
    <s v="Silver"/>
  </r>
  <r>
    <x v="45"/>
    <s v="M"/>
    <n v="9"/>
    <n v="5.29"/>
    <d v="1899-12-30T00:18:04"/>
    <d v="1899-12-30T00:18:04"/>
    <d v="1899-12-30T00:18:04"/>
    <n v="4"/>
    <d v="1899-12-30T00:03:25"/>
    <n v="1.2595238095238095"/>
    <n v="5"/>
    <n v="3"/>
    <x v="1"/>
    <n v="0.25"/>
    <n v="0.25"/>
    <n v="0.5"/>
    <n v="0"/>
    <n v="0"/>
    <n v="5.4"/>
    <n v="0"/>
    <n v="8.4648809523809518"/>
    <m/>
    <s v="Crosul Loteriei"/>
    <n v="4"/>
    <n v="1"/>
    <s v="Silver"/>
  </r>
  <r>
    <x v="45"/>
    <s v="M"/>
    <n v="10"/>
    <n v="13"/>
    <d v="1899-12-30T00:47:19"/>
    <d v="1899-12-30T00:47:19"/>
    <d v="1899-12-30T00:47:19"/>
    <n v="19"/>
    <d v="1899-12-30T00:03:38"/>
    <n v="3.0952380952380949"/>
    <n v="5"/>
    <n v="0.25"/>
    <x v="0"/>
    <n v="0.5"/>
    <n v="0.25"/>
    <n v="0.25"/>
    <n v="0"/>
    <n v="0"/>
    <n v="2.25"/>
    <n v="0"/>
    <n v="5.1101190476190474"/>
    <m/>
    <m/>
    <n v="3"/>
    <n v="1"/>
    <s v="Silver"/>
  </r>
  <r>
    <x v="50"/>
    <s v="M"/>
    <n v="9"/>
    <n v="12.51"/>
    <d v="1899-12-30T01:02:07"/>
    <d v="1899-12-30T01:02:07"/>
    <d v="1899-12-30T01:02:07"/>
    <n v="251"/>
    <d v="1899-12-30T00:04:58"/>
    <n v="2.9785714285714282"/>
    <n v="4"/>
    <n v="3.25"/>
    <x v="2"/>
    <n v="0.25"/>
    <n v="0.5"/>
    <n v="0.25"/>
    <n v="0.16733333333333333"/>
    <n v="0"/>
    <n v="0"/>
    <n v="0"/>
    <n v="3.7244761904761905"/>
    <m/>
    <m/>
    <n v="4"/>
    <n v="1"/>
    <s v="Silver"/>
  </r>
  <r>
    <x v="50"/>
    <s v="M"/>
    <n v="10"/>
    <n v="21"/>
    <d v="1899-12-30T01:58:54"/>
    <d v="1899-12-30T02:00:12"/>
    <d v="1899-12-30T01:59:33"/>
    <n v="246"/>
    <d v="1899-12-30T00:05:42"/>
    <n v="5"/>
    <n v="3.25"/>
    <n v="3"/>
    <x v="0"/>
    <n v="0.5"/>
    <n v="0.25"/>
    <n v="0.25"/>
    <n v="0.16400000000000001"/>
    <n v="0"/>
    <n v="0"/>
    <n v="0"/>
    <n v="4.2264999999999997"/>
    <m/>
    <m/>
    <n v="4"/>
    <n v="1"/>
    <s v="Silver"/>
  </r>
  <r>
    <x v="1"/>
    <s v="F"/>
    <n v="10"/>
    <n v="12.02"/>
    <d v="1899-12-30T01:07:27"/>
    <d v="1899-12-30T01:08:25"/>
    <d v="1899-12-30T01:07:56"/>
    <n v="39"/>
    <d v="1899-12-30T00:05:39"/>
    <n v="3.0049999999999999"/>
    <n v="3.75"/>
    <n v="5"/>
    <x v="2"/>
    <n v="0.25"/>
    <n v="0.5"/>
    <n v="0.25"/>
    <n v="0"/>
    <n v="0"/>
    <n v="0"/>
    <n v="0"/>
    <n v="3.8762499999999998"/>
    <m/>
    <m/>
    <n v="4"/>
    <n v="1"/>
    <s v="Bronze"/>
  </r>
  <r>
    <x v="22"/>
    <s v="M"/>
    <n v="10"/>
    <n v="10.3"/>
    <d v="1899-12-30T00:48:37"/>
    <d v="1899-12-30T00:49:03"/>
    <d v="1899-12-30T00:48:50"/>
    <n v="36"/>
    <d v="1899-12-30T00:04:44"/>
    <n v="2.4523809523809526"/>
    <n v="4.25"/>
    <n v="2.5"/>
    <x v="2"/>
    <n v="0.25"/>
    <n v="0.5"/>
    <n v="0.25"/>
    <n v="0"/>
    <n v="0"/>
    <n v="0"/>
    <n v="0"/>
    <n v="3.3630952380952381"/>
    <m/>
    <m/>
    <n v="3"/>
    <n v="1"/>
    <s v="Gold"/>
  </r>
  <r>
    <x v="53"/>
    <s v="M"/>
    <n v="10"/>
    <n v="16"/>
    <d v="1899-12-30T00:59:16"/>
    <d v="1899-12-30T00:59:16"/>
    <d v="1899-12-30T00:59:16"/>
    <n v="103"/>
    <d v="1899-12-30T00:03:42"/>
    <n v="3.8095238095238093"/>
    <n v="5"/>
    <n v="3"/>
    <x v="0"/>
    <n v="0.5"/>
    <n v="0.25"/>
    <n v="0.25"/>
    <n v="0"/>
    <n v="0"/>
    <n v="1.4999999999999998"/>
    <n v="0"/>
    <n v="5.4047619047619042"/>
    <m/>
    <m/>
    <n v="2"/>
    <n v="1"/>
    <s v="Bronze"/>
  </r>
  <r>
    <x v="47"/>
    <s v="F"/>
    <n v="10"/>
    <n v="0"/>
    <d v="1899-12-30T00:00:00"/>
    <d v="1899-12-30T00:00:00"/>
    <d v="1899-12-30T00:00:00"/>
    <n v="0"/>
    <e v="#DIV/0!"/>
    <n v="0"/>
    <n v="0"/>
    <n v="0"/>
    <x v="3"/>
    <n v="0.25"/>
    <n v="0.25"/>
    <n v="0.25"/>
    <e v="#DIV/0!"/>
    <n v="0"/>
    <n v="0"/>
    <n v="0"/>
    <n v="0.5"/>
    <m/>
    <m/>
    <n v="1"/>
    <n v="1"/>
    <s v="Silver"/>
  </r>
  <r>
    <x v="46"/>
    <s v="M"/>
    <n v="9"/>
    <n v="11.12"/>
    <d v="1899-12-30T01:01:09"/>
    <d v="1899-12-30T01:02:57"/>
    <d v="1899-12-30T01:02:03"/>
    <n v="282"/>
    <d v="1899-12-30T00:05:35"/>
    <n v="2.6476190476190475"/>
    <n v="3.25"/>
    <n v="2"/>
    <x v="2"/>
    <n v="0.25"/>
    <n v="0.5"/>
    <n v="0.25"/>
    <n v="0.188"/>
    <n v="0"/>
    <n v="0"/>
    <n v="0"/>
    <n v="2.9749047619047619"/>
    <m/>
    <m/>
    <n v="3"/>
    <n v="1"/>
    <s v="Silver"/>
  </r>
  <r>
    <x v="46"/>
    <s v="M"/>
    <n v="10"/>
    <n v="11.78"/>
    <d v="1899-12-30T01:06:40"/>
    <d v="1899-12-30T01:08:08"/>
    <d v="1899-12-30T01:07:24"/>
    <n v="280"/>
    <d v="1899-12-30T00:05:43"/>
    <n v="2.8047619047619046"/>
    <n v="3.25"/>
    <n v="2"/>
    <x v="2"/>
    <n v="0.25"/>
    <n v="0.5"/>
    <n v="0.25"/>
    <n v="0.18666666666666668"/>
    <n v="0"/>
    <n v="0"/>
    <n v="0"/>
    <n v="3.0128571428571425"/>
    <m/>
    <m/>
    <n v="3"/>
    <n v="1"/>
    <s v="Silver"/>
  </r>
  <r>
    <x v="52"/>
    <s v="F"/>
    <n v="9"/>
    <n v="5.69"/>
    <d v="1899-12-30T00:39:43"/>
    <d v="1899-12-30T00:42:10"/>
    <d v="1899-12-30T00:40:57"/>
    <n v="70"/>
    <d v="1899-12-30T00:07:12"/>
    <n v="1.4225000000000001"/>
    <n v="1.5"/>
    <n v="0.5"/>
    <x v="1"/>
    <n v="0.25"/>
    <n v="0.25"/>
    <n v="0.5"/>
    <n v="0"/>
    <n v="0"/>
    <n v="0"/>
    <n v="0"/>
    <n v="0.98062500000000008"/>
    <m/>
    <m/>
    <n v="2"/>
    <n v="1"/>
    <s v="Silver"/>
  </r>
  <r>
    <x v="49"/>
    <s v="M"/>
    <n v="9"/>
    <n v="11.28"/>
    <d v="1899-12-30T00:55:40"/>
    <d v="1899-12-30T01:08:37"/>
    <d v="1899-12-30T01:02:09"/>
    <n v="13"/>
    <d v="1899-12-30T00:05:31"/>
    <n v="2.6857142857142855"/>
    <n v="3.5"/>
    <n v="1"/>
    <x v="2"/>
    <n v="0.25"/>
    <n v="0.5"/>
    <n v="0.25"/>
    <n v="0"/>
    <n v="0"/>
    <n v="0"/>
    <n v="0"/>
    <n v="2.6714285714285713"/>
    <m/>
    <m/>
    <n v="2"/>
    <n v="1"/>
    <s v="Silver"/>
  </r>
  <r>
    <x v="40"/>
    <s v="M"/>
    <n v="9"/>
    <n v="21.4"/>
    <d v="1899-12-30T01:44:18"/>
    <d v="1899-12-30T01:44:58"/>
    <d v="1899-12-30T01:44:38"/>
    <n v="138"/>
    <d v="1899-12-30T00:04:53"/>
    <n v="5"/>
    <n v="4"/>
    <n v="1.5"/>
    <x v="1"/>
    <n v="0.25"/>
    <n v="0.25"/>
    <n v="0.5"/>
    <n v="0"/>
    <n v="0"/>
    <n v="0"/>
    <n v="0"/>
    <n v="3"/>
    <m/>
    <m/>
    <n v="3"/>
    <n v="1"/>
    <s v="Silver"/>
  </r>
  <r>
    <x v="40"/>
    <s v="M"/>
    <n v="10"/>
    <n v="12.51"/>
    <d v="1899-12-30T01:03:52"/>
    <d v="1899-12-30T01:05:10"/>
    <d v="1899-12-30T01:04:31"/>
    <n v="176"/>
    <d v="1899-12-30T00:05:09"/>
    <n v="2.9785714285714282"/>
    <n v="3.75"/>
    <n v="1"/>
    <x v="1"/>
    <n v="0.25"/>
    <n v="0.25"/>
    <n v="0.5"/>
    <n v="0"/>
    <n v="0"/>
    <n v="0"/>
    <n v="0"/>
    <n v="2.1821428571428569"/>
    <m/>
    <m/>
    <n v="3"/>
    <n v="1"/>
    <s v="Silver"/>
  </r>
  <r>
    <x v="9"/>
    <s v="M"/>
    <n v="9"/>
    <n v="5.27"/>
    <d v="1899-12-30T00:25:27"/>
    <d v="1899-12-30T00:25:27"/>
    <d v="1899-12-30T00:25:27"/>
    <n v="7"/>
    <d v="1899-12-30T00:04:50"/>
    <n v="1.2547619047619045"/>
    <n v="4"/>
    <n v="1.25"/>
    <x v="2"/>
    <n v="0.25"/>
    <n v="0.5"/>
    <n v="0.25"/>
    <n v="0"/>
    <n v="0"/>
    <n v="0"/>
    <n v="0"/>
    <n v="2.6261904761904762"/>
    <m/>
    <s v="Crosul Loteriei"/>
    <n v="4"/>
    <n v="1"/>
    <s v="Bronze"/>
  </r>
  <r>
    <x v="19"/>
    <s v="M"/>
    <n v="10"/>
    <n v="12.16"/>
    <d v="1899-12-30T01:08:23"/>
    <d v="1899-12-30T01:08:26"/>
    <d v="1899-12-30T01:08:24"/>
    <n v="43"/>
    <d v="1899-12-30T00:05:38"/>
    <n v="2.8952380952380952"/>
    <n v="3.25"/>
    <n v="5"/>
    <x v="1"/>
    <n v="0.25"/>
    <n v="0.25"/>
    <n v="0.5"/>
    <n v="0"/>
    <n v="0"/>
    <n v="0"/>
    <n v="0"/>
    <n v="4.0363095238095239"/>
    <m/>
    <m/>
    <n v="4"/>
    <n v="1"/>
    <s v="Gold"/>
  </r>
  <r>
    <x v="30"/>
    <s v="M"/>
    <n v="10"/>
    <n v="21.11"/>
    <d v="1899-12-30T03:01:19"/>
    <d v="1899-12-30T03:04:28"/>
    <d v="1899-12-30T03:02:54"/>
    <n v="1100"/>
    <d v="1899-12-30T00:08:40"/>
    <n v="5"/>
    <n v="0"/>
    <n v="4.5"/>
    <x v="0"/>
    <n v="0.5"/>
    <n v="0.25"/>
    <n v="0.25"/>
    <n v="0.73333333333333328"/>
    <n v="0"/>
    <n v="0"/>
    <n v="0"/>
    <n v="4.3583333333333334"/>
    <m/>
    <m/>
    <n v="3"/>
    <n v="1"/>
    <s v="Gold"/>
  </r>
  <r>
    <x v="34"/>
    <s v="M"/>
    <n v="10"/>
    <n v="7"/>
    <d v="1899-12-30T00:47:08"/>
    <d v="1899-12-30T01:00:55"/>
    <d v="1899-12-30T00:54:01"/>
    <n v="209"/>
    <d v="1899-12-30T00:07:43"/>
    <n v="1.6666666666666665"/>
    <n v="0.5"/>
    <n v="4.5"/>
    <x v="1"/>
    <n v="0.25"/>
    <n v="0.25"/>
    <n v="0.5"/>
    <n v="0"/>
    <n v="0"/>
    <n v="0"/>
    <n v="0"/>
    <n v="2.7916666666666665"/>
    <m/>
    <m/>
    <n v="2"/>
    <n v="1"/>
    <s v="Silver"/>
  </r>
  <r>
    <x v="26"/>
    <s v="M"/>
    <n v="10"/>
    <n v="10.31"/>
    <d v="1899-12-30T00:53:04"/>
    <d v="1899-12-30T00:55:26"/>
    <d v="1899-12-30T00:54:15"/>
    <n v="54"/>
    <d v="1899-12-30T00:05:16"/>
    <n v="2.4547619047619049"/>
    <n v="3.75"/>
    <n v="3.5"/>
    <x v="2"/>
    <n v="0.25"/>
    <n v="0.5"/>
    <n v="0.25"/>
    <n v="0"/>
    <n v="0"/>
    <n v="0"/>
    <n v="0"/>
    <n v="3.3636904761904765"/>
    <m/>
    <m/>
    <n v="3"/>
    <n v="1"/>
    <s v="Gold"/>
  </r>
  <r>
    <x v="49"/>
    <s v="M"/>
    <n v="10"/>
    <n v="12.22"/>
    <d v="1899-12-30T01:00:58"/>
    <d v="1899-12-30T01:00:58"/>
    <d v="1899-12-30T01:00:58"/>
    <n v="43"/>
    <d v="1899-12-30T00:04:59"/>
    <n v="2.9095238095238094"/>
    <n v="4"/>
    <n v="0.5"/>
    <x v="2"/>
    <n v="0.25"/>
    <n v="0.5"/>
    <n v="0.25"/>
    <n v="0"/>
    <n v="0"/>
    <n v="0"/>
    <n v="0"/>
    <n v="2.8523809523809525"/>
    <m/>
    <m/>
    <n v="2"/>
    <n v="1"/>
    <s v="Silver"/>
  </r>
  <r>
    <x v="4"/>
    <s v="M"/>
    <n v="10"/>
    <n v="14.51"/>
    <d v="1899-12-30T01:10:30"/>
    <d v="1899-12-30T01:10:30"/>
    <d v="1899-12-30T01:10:30"/>
    <n v="35"/>
    <d v="1899-12-30T00:04:52"/>
    <n v="3.4547619047619045"/>
    <n v="4"/>
    <n v="0.25"/>
    <x v="1"/>
    <n v="0.25"/>
    <n v="0.25"/>
    <n v="0.5"/>
    <n v="0"/>
    <n v="0"/>
    <n v="0"/>
    <n v="0"/>
    <n v="1.988690476190476"/>
    <m/>
    <m/>
    <n v="4"/>
    <n v="1"/>
    <s v="Bronze"/>
  </r>
  <r>
    <x v="16"/>
    <s v="M"/>
    <n v="10"/>
    <n v="50.05"/>
    <d v="1899-12-30T04:53:45"/>
    <d v="1899-12-30T04:58:34"/>
    <d v="1899-12-30T04:56:09"/>
    <n v="375"/>
    <d v="1899-12-30T00:05:55"/>
    <n v="5"/>
    <n v="3"/>
    <n v="4"/>
    <x v="1"/>
    <n v="0.25"/>
    <n v="0.25"/>
    <n v="0.5"/>
    <n v="0.25"/>
    <n v="1.4"/>
    <n v="0"/>
    <n v="0"/>
    <n v="5.65"/>
    <m/>
    <m/>
    <n v="3"/>
    <n v="1"/>
    <s v="Gold"/>
  </r>
  <r>
    <x v="43"/>
    <s v="F"/>
    <n v="10"/>
    <n v="10.26"/>
    <d v="1899-12-30T01:02:30"/>
    <d v="1899-12-30T01:02:46"/>
    <d v="1899-12-30T01:02:38"/>
    <n v="44"/>
    <d v="1899-12-30T00:06:06"/>
    <n v="2.5649999999999999"/>
    <n v="3.25"/>
    <n v="5"/>
    <x v="1"/>
    <n v="0.25"/>
    <n v="0.25"/>
    <n v="0.5"/>
    <n v="0"/>
    <n v="0"/>
    <n v="0"/>
    <n v="0"/>
    <n v="3.9537499999999999"/>
    <m/>
    <m/>
    <n v="4"/>
    <n v="1"/>
    <s v="Silver"/>
  </r>
  <r>
    <x v="27"/>
    <s v="M"/>
    <n v="10"/>
    <n v="5.01"/>
    <d v="1899-12-30T00:25:06"/>
    <d v="1899-12-30T00:25:06"/>
    <d v="1899-12-30T00:25:06"/>
    <n v="5"/>
    <d v="1899-12-30T00:05:01"/>
    <n v="1.1928571428571428"/>
    <n v="4"/>
    <n v="2"/>
    <x v="0"/>
    <n v="0.5"/>
    <n v="0.25"/>
    <n v="0.25"/>
    <n v="0"/>
    <n v="0"/>
    <n v="0"/>
    <n v="0"/>
    <n v="2.0964285714285715"/>
    <m/>
    <m/>
    <n v="3"/>
    <n v="1"/>
    <s v="Gold"/>
  </r>
  <r>
    <x v="2"/>
    <s v="M"/>
    <n v="10"/>
    <n v="13.1"/>
    <d v="1899-12-30T01:06:14"/>
    <d v="1899-12-30T01:06:30"/>
    <d v="1899-12-30T01:06:22"/>
    <n v="29"/>
    <d v="1899-12-30T00:05:04"/>
    <n v="3.1190476190476186"/>
    <n v="3.75"/>
    <n v="4"/>
    <x v="0"/>
    <n v="0.5"/>
    <n v="0.25"/>
    <n v="0.25"/>
    <n v="0"/>
    <n v="0"/>
    <n v="0"/>
    <n v="0"/>
    <n v="3.4970238095238093"/>
    <m/>
    <m/>
    <n v="1"/>
    <n v="1"/>
    <s v="Bronze"/>
  </r>
  <r>
    <x v="15"/>
    <s v="M"/>
    <n v="10"/>
    <n v="8.74"/>
    <d v="1899-12-30T00:41:45"/>
    <d v="1899-12-30T00:42:35"/>
    <d v="1899-12-30T00:42:10"/>
    <n v="0"/>
    <d v="1899-12-30T00:04:49"/>
    <n v="2.0809523809523811"/>
    <n v="4"/>
    <n v="1.5"/>
    <x v="1"/>
    <n v="0.25"/>
    <n v="0.25"/>
    <n v="0.5"/>
    <n v="0"/>
    <n v="0"/>
    <n v="0"/>
    <n v="0"/>
    <n v="2.2702380952380952"/>
    <m/>
    <m/>
    <n v="3"/>
    <n v="1"/>
    <s v="Bronze"/>
  </r>
  <r>
    <x v="11"/>
    <s v="M"/>
    <n v="10"/>
    <n v="21.21"/>
    <d v="1899-12-30T02:04:53"/>
    <d v="1899-12-30T02:07:59"/>
    <d v="1899-12-30T02:06:26"/>
    <n v="71"/>
    <d v="1899-12-30T00:05:58"/>
    <n v="5"/>
    <n v="3"/>
    <n v="4"/>
    <x v="0"/>
    <n v="0.5"/>
    <n v="0.25"/>
    <n v="0.25"/>
    <n v="0"/>
    <n v="0"/>
    <n v="0"/>
    <n v="0.7"/>
    <n v="4.95"/>
    <m/>
    <m/>
    <n v="4"/>
    <n v="1"/>
    <s v="Bronze"/>
  </r>
  <r>
    <x v="31"/>
    <s v="M"/>
    <n v="10"/>
    <n v="25.03"/>
    <d v="1899-12-30T02:04:06"/>
    <d v="1899-12-30T02:09:19"/>
    <d v="1899-12-30T02:06:42"/>
    <n v="633"/>
    <d v="1899-12-30T00:05:04"/>
    <n v="5"/>
    <n v="3.75"/>
    <n v="3.75"/>
    <x v="2"/>
    <n v="0.25"/>
    <n v="0.5"/>
    <n v="0.25"/>
    <n v="0.42199999999999999"/>
    <n v="0.2"/>
    <n v="0"/>
    <n v="0"/>
    <n v="4.6844999999999999"/>
    <m/>
    <m/>
    <n v="4"/>
    <n v="1"/>
    <s v="Gold"/>
  </r>
  <r>
    <x v="6"/>
    <s v="M"/>
    <n v="10"/>
    <n v="10.029999999999999"/>
    <d v="1899-12-30T00:51:20"/>
    <d v="1899-12-30T00:51:20"/>
    <d v="1899-12-30T00:51:20"/>
    <n v="10"/>
    <d v="1899-12-30T00:05:07"/>
    <n v="2.388095238095238"/>
    <n v="3.75"/>
    <n v="0.75"/>
    <x v="2"/>
    <n v="0.25"/>
    <n v="0.5"/>
    <n v="0.25"/>
    <n v="0"/>
    <n v="0"/>
    <n v="0"/>
    <n v="0"/>
    <n v="2.6595238095238094"/>
    <m/>
    <m/>
    <n v="3"/>
    <n v="1"/>
    <s v="Bronze"/>
  </r>
  <r>
    <x v="20"/>
    <s v="M"/>
    <n v="10"/>
    <n v="28.08"/>
    <d v="1899-12-30T02:09:49"/>
    <d v="1899-12-30T02:10:40"/>
    <d v="1899-12-30T02:10:15"/>
    <n v="9"/>
    <d v="1899-12-30T00:04:38"/>
    <n v="5"/>
    <n v="4.25"/>
    <n v="2.25"/>
    <x v="2"/>
    <n v="0.25"/>
    <n v="0.5"/>
    <n v="0.25"/>
    <n v="0"/>
    <n v="0.3"/>
    <n v="0"/>
    <n v="0"/>
    <n v="4.2374999999999998"/>
    <m/>
    <m/>
    <n v="4"/>
    <n v="1"/>
    <s v="Gold"/>
  </r>
  <r>
    <x v="41"/>
    <s v="F"/>
    <n v="10"/>
    <n v="5.0199999999999996"/>
    <d v="1899-12-30T00:29:03"/>
    <d v="1899-12-30T00:29:03"/>
    <d v="1899-12-30T00:29:03"/>
    <n v="11"/>
    <d v="1899-12-30T00:05:47"/>
    <n v="1.2549999999999999"/>
    <n v="3.5"/>
    <n v="0.5"/>
    <x v="2"/>
    <n v="0.25"/>
    <n v="0.5"/>
    <n v="0.25"/>
    <n v="0"/>
    <n v="0"/>
    <n v="0"/>
    <n v="0"/>
    <n v="2.1887499999999998"/>
    <m/>
    <m/>
    <n v="3"/>
    <n v="1"/>
    <s v="Silver"/>
  </r>
  <r>
    <x v="9"/>
    <s v="M"/>
    <n v="10"/>
    <n v="10"/>
    <d v="1899-12-30T00:48:59"/>
    <d v="1899-12-30T00:48:59"/>
    <d v="1899-12-30T00:48:59"/>
    <n v="26"/>
    <d v="1899-12-30T00:04:54"/>
    <n v="2.3809523809523809"/>
    <n v="4"/>
    <n v="1"/>
    <x v="2"/>
    <n v="0.25"/>
    <n v="0.5"/>
    <n v="0.25"/>
    <n v="0"/>
    <n v="0"/>
    <n v="0"/>
    <n v="0"/>
    <n v="2.8452380952380953"/>
    <m/>
    <m/>
    <n v="4"/>
    <n v="1"/>
    <s v="Bronze"/>
  </r>
  <r>
    <x v="28"/>
    <s v="M"/>
    <n v="10"/>
    <n v="16.010000000000002"/>
    <d v="1899-12-30T01:08:02"/>
    <d v="1899-12-30T01:08:53"/>
    <d v="1899-12-30T01:08:28"/>
    <n v="67"/>
    <d v="1899-12-30T00:04:17"/>
    <n v="3.8119047619047621"/>
    <n v="4.5"/>
    <n v="4"/>
    <x v="1"/>
    <n v="0.25"/>
    <n v="0.25"/>
    <n v="0.5"/>
    <n v="0"/>
    <n v="0"/>
    <n v="0"/>
    <n v="0"/>
    <n v="4.0779761904761909"/>
    <m/>
    <m/>
    <n v="4"/>
    <n v="1"/>
    <s v="Gold"/>
  </r>
  <r>
    <x v="39"/>
    <s v="M"/>
    <n v="10"/>
    <n v="7"/>
    <d v="1899-12-30T00:30:57"/>
    <d v="1899-12-30T00:31:01"/>
    <d v="1899-12-30T00:30:59"/>
    <n v="11"/>
    <d v="1899-12-30T00:04:26"/>
    <n v="1.6666666666666665"/>
    <n v="4.5"/>
    <n v="0.5"/>
    <x v="2"/>
    <n v="0.25"/>
    <n v="0.5"/>
    <n v="0.25"/>
    <n v="0"/>
    <n v="0"/>
    <n v="0"/>
    <n v="0"/>
    <n v="2.7916666666666665"/>
    <m/>
    <m/>
    <n v="4"/>
    <n v="1"/>
    <s v="Silver"/>
  </r>
  <r>
    <x v="35"/>
    <s v="M"/>
    <n v="10"/>
    <n v="31"/>
    <d v="1899-12-30T02:47:47"/>
    <d v="1899-12-30T02:48:30"/>
    <d v="1899-12-30T02:48:09"/>
    <n v="30"/>
    <d v="1899-12-30T00:05:25"/>
    <n v="5"/>
    <n v="3.5"/>
    <n v="4"/>
    <x v="2"/>
    <n v="0.25"/>
    <n v="0.5"/>
    <n v="0.25"/>
    <n v="0"/>
    <n v="0.5"/>
    <n v="0"/>
    <n v="0"/>
    <n v="4.5"/>
    <m/>
    <m/>
    <n v="4"/>
    <n v="1"/>
    <s v="Silver"/>
  </r>
  <r>
    <x v="35"/>
    <s v="M"/>
    <n v="9"/>
    <n v="28.01"/>
    <d v="1899-12-30T02:26:14"/>
    <d v="1899-12-30T02:39:28"/>
    <d v="1899-12-30T02:32:51"/>
    <n v="19"/>
    <d v="1899-12-30T00:05:27"/>
    <n v="5"/>
    <n v="3.5"/>
    <n v="2.25"/>
    <x v="1"/>
    <n v="0.25"/>
    <n v="0.25"/>
    <n v="0.5"/>
    <n v="0"/>
    <n v="0.3"/>
    <n v="0"/>
    <n v="0"/>
    <n v="3.55"/>
    <m/>
    <m/>
    <n v="3"/>
    <n v="1"/>
    <s v="Silver"/>
  </r>
  <r>
    <x v="36"/>
    <s v="M"/>
    <n v="9"/>
    <n v="5.27"/>
    <d v="1899-12-30T00:20:26"/>
    <d v="1899-12-30T00:20:26"/>
    <d v="1899-12-30T00:20:26"/>
    <n v="8"/>
    <d v="1899-12-30T00:03:53"/>
    <n v="1.2547619047619045"/>
    <n v="5"/>
    <n v="3.5"/>
    <x v="1"/>
    <n v="0.25"/>
    <n v="0.25"/>
    <n v="0.5"/>
    <n v="0"/>
    <n v="0"/>
    <n v="0.45000000000000007"/>
    <n v="0"/>
    <n v="3.7636904761904764"/>
    <m/>
    <s v="Crosul Loteriei"/>
    <n v="4"/>
    <n v="1"/>
    <s v="Silver"/>
  </r>
  <r>
    <x v="36"/>
    <s v="M"/>
    <n v="10"/>
    <n v="13.08"/>
    <d v="1899-12-30T01:05:06"/>
    <d v="1899-12-30T01:05:26"/>
    <d v="1899-12-30T01:05:16"/>
    <n v="33"/>
    <d v="1899-12-30T00:04:59"/>
    <n v="3.1142857142857143"/>
    <n v="4"/>
    <n v="1"/>
    <x v="1"/>
    <n v="0.25"/>
    <n v="0.25"/>
    <n v="0.5"/>
    <n v="0"/>
    <n v="0"/>
    <n v="0"/>
    <n v="0"/>
    <n v="2.2785714285714285"/>
    <m/>
    <m/>
    <n v="4"/>
    <n v="1"/>
    <s v="Silver"/>
  </r>
  <r>
    <x v="14"/>
    <s v="M"/>
    <n v="9"/>
    <n v="12"/>
    <d v="1899-12-30T00:57:54"/>
    <d v="1899-12-30T00:57:54"/>
    <d v="1899-12-30T00:57:54"/>
    <n v="25"/>
    <d v="1899-12-30T00:04:50"/>
    <n v="2.8571428571428572"/>
    <n v="4"/>
    <n v="2"/>
    <x v="1"/>
    <n v="0.25"/>
    <n v="0.25"/>
    <n v="0.5"/>
    <n v="0"/>
    <n v="0"/>
    <n v="0"/>
    <n v="0"/>
    <n v="2.7142857142857144"/>
    <m/>
    <m/>
    <n v="4"/>
    <n v="1"/>
    <s v="Bronze"/>
  </r>
  <r>
    <x v="48"/>
    <s v="F"/>
    <n v="9"/>
    <n v="0"/>
    <d v="1899-12-30T00:00:00"/>
    <d v="1899-12-30T00:00:00"/>
    <d v="1899-12-30T00:00:00"/>
    <n v="0"/>
    <e v="#DIV/0!"/>
    <n v="0"/>
    <n v="0"/>
    <n v="0"/>
    <x v="3"/>
    <n v="0.25"/>
    <n v="0.25"/>
    <n v="0.25"/>
    <e v="#DIV/0!"/>
    <n v="0"/>
    <n v="0"/>
    <n v="0"/>
    <n v="0.5"/>
    <m/>
    <m/>
    <n v="1"/>
    <n v="1"/>
    <s v="Silver"/>
  </r>
  <r>
    <x v="42"/>
    <s v="M"/>
    <n v="9"/>
    <n v="16.190000000000001"/>
    <d v="1899-12-30T01:10:57"/>
    <d v="1899-12-30T01:14:59"/>
    <d v="1899-12-30T01:12:58"/>
    <n v="20"/>
    <d v="1899-12-30T00:04:30"/>
    <n v="3.8547619047619048"/>
    <n v="4.5"/>
    <n v="3.5"/>
    <x v="2"/>
    <n v="0.25"/>
    <n v="0.5"/>
    <n v="0.25"/>
    <n v="0"/>
    <n v="0"/>
    <n v="0"/>
    <n v="0"/>
    <n v="4.0886904761904761"/>
    <m/>
    <m/>
    <n v="4"/>
    <n v="1"/>
    <s v="Silver"/>
  </r>
  <r>
    <x v="42"/>
    <s v="M"/>
    <n v="10"/>
    <n v="8.41"/>
    <d v="1899-12-30T00:42:07"/>
    <d v="1899-12-30T00:43:55"/>
    <d v="1899-12-30T00:43:01"/>
    <n v="12"/>
    <d v="1899-12-30T00:05:07"/>
    <n v="2.0023809523809524"/>
    <n v="3.75"/>
    <n v="0.5"/>
    <x v="2"/>
    <n v="0.25"/>
    <n v="0.5"/>
    <n v="0.25"/>
    <n v="0"/>
    <n v="0"/>
    <n v="0"/>
    <n v="0"/>
    <n v="2.5005952380952383"/>
    <m/>
    <m/>
    <n v="4"/>
    <n v="1"/>
    <s v="Silver"/>
  </r>
  <r>
    <x v="23"/>
    <s v="M"/>
    <n v="10"/>
    <n v="22.89"/>
    <d v="1899-12-30T03:51:59"/>
    <d v="1899-12-30T04:00:03"/>
    <d v="1899-12-30T03:56:01"/>
    <n v="78"/>
    <d v="1899-12-30T00:10:19"/>
    <n v="5"/>
    <n v="0"/>
    <n v="3.25"/>
    <x v="0"/>
    <n v="0.5"/>
    <n v="0.25"/>
    <n v="0.25"/>
    <n v="0"/>
    <n v="0"/>
    <n v="0"/>
    <n v="0.4"/>
    <n v="3.7124999999999999"/>
    <m/>
    <m/>
    <n v="4"/>
    <n v="1"/>
    <s v="Gold"/>
  </r>
  <r>
    <x v="32"/>
    <s v="M"/>
    <n v="10"/>
    <n v="21.56"/>
    <d v="1899-12-30T01:32:06"/>
    <d v="1899-12-30T01:32:06"/>
    <d v="1899-12-30T01:32:06"/>
    <n v="46"/>
    <d v="1899-12-30T00:04:16"/>
    <n v="5"/>
    <n v="4.5"/>
    <n v="4.25"/>
    <x v="0"/>
    <n v="0.5"/>
    <n v="0.25"/>
    <n v="0.25"/>
    <n v="0"/>
    <n v="0"/>
    <n v="0"/>
    <n v="0"/>
    <n v="4.6875"/>
    <m/>
    <m/>
    <n v="4"/>
    <n v="1"/>
    <s v="Gold"/>
  </r>
  <r>
    <x v="33"/>
    <s v="M"/>
    <n v="10"/>
    <n v="25.17"/>
    <d v="1899-12-30T02:17:19"/>
    <d v="1899-12-30T02:17:29"/>
    <d v="1899-12-30T02:17:24"/>
    <n v="143"/>
    <d v="1899-12-30T00:05:28"/>
    <n v="5"/>
    <n v="3.5"/>
    <n v="5"/>
    <x v="1"/>
    <n v="0.25"/>
    <n v="0.25"/>
    <n v="0.5"/>
    <n v="0"/>
    <n v="0.2"/>
    <n v="0"/>
    <n v="0"/>
    <n v="4.8250000000000002"/>
    <m/>
    <m/>
    <n v="4"/>
    <n v="1"/>
    <s v="Gold"/>
  </r>
  <r>
    <x v="24"/>
    <s v="M"/>
    <n v="10"/>
    <n v="14.14"/>
    <d v="1899-12-30T01:13:05"/>
    <d v="1899-12-30T01:13:33"/>
    <d v="1899-12-30T01:13:19"/>
    <n v="22"/>
    <d v="1899-12-30T00:05:11"/>
    <n v="3.3666666666666667"/>
    <n v="3.75"/>
    <n v="5"/>
    <x v="2"/>
    <n v="0.25"/>
    <n v="0.5"/>
    <n v="0.25"/>
    <n v="0"/>
    <n v="0"/>
    <n v="0"/>
    <n v="0"/>
    <n v="3.9666666666666668"/>
    <m/>
    <m/>
    <n v="4"/>
    <n v="1"/>
    <s v="Gold"/>
  </r>
  <r>
    <x v="21"/>
    <s v="M"/>
    <n v="10"/>
    <n v="30.21"/>
    <d v="1899-12-30T02:47:22"/>
    <d v="1899-12-30T02:47:22"/>
    <d v="1899-12-30T02:47:22"/>
    <n v="0"/>
    <d v="1899-12-30T00:05:32"/>
    <n v="5"/>
    <n v="3.25"/>
    <n v="4"/>
    <x v="0"/>
    <n v="0.5"/>
    <n v="0.25"/>
    <n v="0.25"/>
    <n v="0"/>
    <n v="0.4"/>
    <n v="0"/>
    <n v="0"/>
    <n v="4.7125000000000004"/>
    <m/>
    <m/>
    <n v="4"/>
    <n v="1"/>
    <s v="Gold"/>
  </r>
  <r>
    <x v="18"/>
    <s v="M"/>
    <n v="10"/>
    <n v="25.11"/>
    <d v="1899-12-30T02:31:44"/>
    <d v="1899-12-30T02:33:28"/>
    <d v="1899-12-30T02:32:36"/>
    <n v="24"/>
    <d v="1899-12-30T00:06:05"/>
    <n v="5"/>
    <n v="2.5"/>
    <n v="2.5"/>
    <x v="0"/>
    <n v="0.5"/>
    <n v="0.25"/>
    <n v="0.25"/>
    <n v="0"/>
    <n v="0.2"/>
    <n v="0"/>
    <n v="0.4"/>
    <n v="4.3500000000000005"/>
    <m/>
    <m/>
    <n v="4"/>
    <n v="1"/>
    <s v="Gold"/>
  </r>
  <r>
    <x v="56"/>
    <s v="M"/>
    <n v="10"/>
    <n v="25.37"/>
    <d v="1899-12-30T03:42:52"/>
    <d v="1899-12-30T03:58:53"/>
    <d v="1899-12-30T03:50:53"/>
    <n v="1310"/>
    <d v="1899-12-30T00:09:06"/>
    <n v="5"/>
    <n v="0"/>
    <n v="0.5"/>
    <x v="2"/>
    <n v="0.25"/>
    <n v="0.5"/>
    <n v="0.25"/>
    <n v="0.87333333333333329"/>
    <n v="0.2"/>
    <n v="0"/>
    <n v="0"/>
    <n v="2.4483333333333333"/>
    <m/>
    <m/>
    <n v="4"/>
    <n v="1"/>
    <s v="Silver"/>
  </r>
  <r>
    <x v="17"/>
    <s v="M"/>
    <n v="10"/>
    <n v="15.03"/>
    <d v="1899-12-30T01:09:37"/>
    <d v="1899-12-30T01:11:16"/>
    <d v="1899-12-30T01:10:27"/>
    <n v="34"/>
    <d v="1899-12-30T00:04:41"/>
    <n v="3.5785714285714283"/>
    <n v="4.25"/>
    <n v="2"/>
    <x v="0"/>
    <n v="0.5"/>
    <n v="0.25"/>
    <n v="0.25"/>
    <n v="0"/>
    <n v="0"/>
    <n v="0"/>
    <n v="0"/>
    <n v="3.3517857142857141"/>
    <m/>
    <m/>
    <n v="3"/>
    <n v="1"/>
    <s v="Gold"/>
  </r>
  <r>
    <x v="25"/>
    <s v="M"/>
    <n v="10"/>
    <n v="15.18"/>
    <d v="1899-12-30T01:17:52"/>
    <d v="1899-12-30T01:17:52"/>
    <d v="1899-12-30T01:17:52"/>
    <n v="68"/>
    <d v="1899-12-30T00:05:08"/>
    <n v="3.6142857142857139"/>
    <n v="3.75"/>
    <n v="0.5"/>
    <x v="2"/>
    <n v="0.25"/>
    <n v="0.5"/>
    <n v="0.25"/>
    <n v="0"/>
    <n v="0"/>
    <n v="0"/>
    <n v="0"/>
    <n v="2.9035714285714285"/>
    <m/>
    <m/>
    <n v="4"/>
    <n v="1"/>
    <s v="Gold"/>
  </r>
  <r>
    <x v="16"/>
    <s v="M"/>
    <n v="11"/>
    <n v="51.89"/>
    <d v="1899-12-30T05:35:41"/>
    <d v="1899-12-30T05:35:49"/>
    <d v="1899-12-30T05:35:45"/>
    <n v="1664"/>
    <d v="1899-12-30T00:06:28"/>
    <n v="5"/>
    <n v="2"/>
    <n v="5"/>
    <x v="0"/>
    <n v="0.5"/>
    <n v="0.25"/>
    <n v="0.25"/>
    <n v="1.1093333333333333"/>
    <n v="1.5"/>
    <n v="0"/>
    <n v="0"/>
    <n v="6.8593333333333337"/>
    <m/>
    <s v="Cluj Eco Trail"/>
    <n v="4"/>
    <n v="1"/>
    <s v="Gold"/>
  </r>
  <r>
    <x v="28"/>
    <s v="M"/>
    <n v="11"/>
    <n v="21.3"/>
    <d v="1899-12-30T01:18:54"/>
    <d v="1899-12-30T01:18:54"/>
    <d v="1899-12-30T01:18:54"/>
    <n v="97"/>
    <d v="1899-12-30T00:03:42"/>
    <n v="5"/>
    <n v="5"/>
    <n v="4.5"/>
    <x v="0"/>
    <n v="0.5"/>
    <n v="0.25"/>
    <n v="0.25"/>
    <n v="0"/>
    <n v="0"/>
    <n v="1.4999999999999998"/>
    <n v="0"/>
    <n v="6.375"/>
    <m/>
    <s v="Maraton 1 decembrie"/>
    <n v="3"/>
    <n v="1"/>
    <s v="Gold"/>
  </r>
  <r>
    <x v="47"/>
    <s v="F"/>
    <n v="11"/>
    <n v="49.34"/>
    <d v="1899-12-30T08:26:35"/>
    <d v="1899-12-30T08:45:41"/>
    <d v="1899-12-30T08:36:08"/>
    <n v="1632"/>
    <d v="1899-12-30T00:10:28"/>
    <n v="5"/>
    <n v="0"/>
    <n v="5"/>
    <x v="0"/>
    <n v="0.5"/>
    <n v="0.25"/>
    <n v="0.25"/>
    <n v="1.0880000000000001"/>
    <n v="1.4"/>
    <n v="0"/>
    <n v="0"/>
    <n v="6.2379999999999995"/>
    <m/>
    <s v="Cluj Eco Trail"/>
    <n v="4"/>
    <n v="1"/>
    <s v="Silver"/>
  </r>
  <r>
    <x v="55"/>
    <s v="M"/>
    <n v="11"/>
    <n v="51.11"/>
    <d v="1899-12-30T06:47:57"/>
    <d v="1899-12-30T07:11:24"/>
    <d v="1899-12-30T06:59:40"/>
    <n v="1591"/>
    <d v="1899-12-30T00:08:13"/>
    <n v="5"/>
    <n v="0"/>
    <n v="4.5"/>
    <x v="0"/>
    <n v="0.5"/>
    <n v="0.25"/>
    <n v="0.25"/>
    <n v="1.0606666666666666"/>
    <n v="1.5"/>
    <n v="0"/>
    <n v="0"/>
    <n v="6.1856666666666662"/>
    <m/>
    <s v="Cluj Eco Trail"/>
    <n v="1"/>
    <n v="1"/>
    <s v="Bronze"/>
  </r>
  <r>
    <x v="3"/>
    <s v="M"/>
    <n v="11"/>
    <n v="21.03"/>
    <d v="1899-12-30T03:34:59"/>
    <d v="1899-12-30T03:57:47"/>
    <d v="1899-12-30T03:46:23"/>
    <n v="923"/>
    <d v="1899-12-30T00:10:46"/>
    <n v="5"/>
    <n v="0"/>
    <n v="3.5"/>
    <x v="0"/>
    <n v="0.5"/>
    <n v="0.25"/>
    <n v="0.25"/>
    <n v="0"/>
    <n v="0"/>
    <n v="0"/>
    <n v="0"/>
    <n v="3.375"/>
    <m/>
    <s v="Cluj Eco Trail"/>
    <n v="2"/>
    <n v="1"/>
    <s v="Bronze"/>
  </r>
  <r>
    <x v="12"/>
    <s v="F"/>
    <n v="11"/>
    <n v="11.57"/>
    <d v="1899-12-30T01:18:06"/>
    <d v="1899-12-30T01:20:27"/>
    <d v="1899-12-30T01:19:17"/>
    <n v="69"/>
    <d v="1899-12-30T00:06:51"/>
    <n v="2.8925000000000001"/>
    <n v="2"/>
    <n v="0.5"/>
    <x v="0"/>
    <n v="0.5"/>
    <n v="0.25"/>
    <n v="0.25"/>
    <n v="0"/>
    <n v="0"/>
    <n v="0"/>
    <n v="0"/>
    <n v="2.07125"/>
    <m/>
    <m/>
    <n v="4"/>
    <n v="1"/>
    <s v="Bronze"/>
  </r>
  <r>
    <x v="9"/>
    <s v="M"/>
    <n v="11"/>
    <n v="51.86"/>
    <d v="1899-12-30T07:39:02"/>
    <d v="1899-12-30T08:02:01"/>
    <d v="1899-12-30T07:50:32"/>
    <n v="1649"/>
    <d v="1899-12-30T00:09:04"/>
    <n v="5"/>
    <n v="0"/>
    <n v="3"/>
    <x v="1"/>
    <n v="0.25"/>
    <n v="0.25"/>
    <n v="0.5"/>
    <n v="1.0993333333333333"/>
    <n v="1.5"/>
    <n v="0"/>
    <n v="0"/>
    <n v="5.3493333333333331"/>
    <m/>
    <s v="Cluj Eco Trail"/>
    <n v="3"/>
    <n v="1"/>
    <s v="Bronze"/>
  </r>
  <r>
    <x v="43"/>
    <s v="F"/>
    <n v="11"/>
    <n v="21.13"/>
    <d v="1899-12-30T02:06:41"/>
    <d v="1899-12-30T02:07:04"/>
    <d v="1899-12-30T02:06:53"/>
    <n v="81"/>
    <d v="1899-12-30T00:06:00"/>
    <n v="5"/>
    <n v="3.5"/>
    <n v="4.5"/>
    <x v="0"/>
    <n v="0.5"/>
    <n v="0.25"/>
    <n v="0.25"/>
    <n v="0"/>
    <n v="0"/>
    <n v="0"/>
    <n v="0"/>
    <n v="4.5"/>
    <m/>
    <s v="Maraton 1 decembrie"/>
    <n v="4"/>
    <n v="1"/>
    <s v="Silver"/>
  </r>
  <r>
    <x v="49"/>
    <s v="M"/>
    <n v="11"/>
    <n v="16.3"/>
    <d v="1899-12-30T01:27:13"/>
    <d v="1899-12-30T01:48:20"/>
    <d v="1899-12-30T01:37:46"/>
    <n v="24"/>
    <d v="1899-12-30T00:06:00"/>
    <n v="3.8809523809523809"/>
    <n v="3"/>
    <n v="0.75"/>
    <x v="0"/>
    <n v="0.5"/>
    <n v="0.25"/>
    <n v="0.25"/>
    <n v="0"/>
    <n v="0"/>
    <n v="0"/>
    <n v="0"/>
    <n v="2.8779761904761907"/>
    <m/>
    <m/>
    <n v="4"/>
    <n v="1"/>
    <s v="Silver"/>
  </r>
  <r>
    <x v="22"/>
    <s v="M"/>
    <n v="11"/>
    <n v="15.21"/>
    <d v="1899-12-30T01:17:07"/>
    <d v="1899-12-30T01:17:14"/>
    <d v="1899-12-30T01:17:10"/>
    <n v="38"/>
    <d v="1899-12-30T00:05:04"/>
    <n v="3.6214285714285714"/>
    <n v="3.75"/>
    <n v="4.5"/>
    <x v="0"/>
    <n v="0.5"/>
    <n v="0.25"/>
    <n v="0.25"/>
    <n v="0"/>
    <n v="0"/>
    <n v="0"/>
    <n v="0"/>
    <n v="3.8732142857142859"/>
    <m/>
    <m/>
    <n v="4"/>
    <n v="1"/>
    <s v="Gold"/>
  </r>
  <r>
    <x v="33"/>
    <s v="M"/>
    <n v="11"/>
    <n v="14.07"/>
    <d v="1899-12-30T01:10:20"/>
    <d v="1899-12-30T01:13:47"/>
    <d v="1899-12-30T01:12:03"/>
    <n v="63"/>
    <d v="1899-12-30T00:05:07"/>
    <n v="3.35"/>
    <n v="3.75"/>
    <n v="5"/>
    <x v="2"/>
    <n v="0.25"/>
    <n v="0.5"/>
    <n v="0.25"/>
    <n v="0"/>
    <n v="0"/>
    <n v="0"/>
    <n v="0"/>
    <n v="3.9624999999999999"/>
    <m/>
    <m/>
    <n v="4"/>
    <n v="1"/>
    <s v="Gold"/>
  </r>
  <r>
    <x v="27"/>
    <s v="M"/>
    <n v="11"/>
    <n v="10.08"/>
    <d v="1899-12-30T00:52:50"/>
    <d v="1899-12-30T00:52:54"/>
    <d v="1899-12-30T00:52:52"/>
    <n v="9"/>
    <d v="1899-12-30T00:05:15"/>
    <n v="2.4"/>
    <n v="3.75"/>
    <n v="1"/>
    <x v="0"/>
    <n v="0.5"/>
    <n v="0.25"/>
    <n v="0.25"/>
    <n v="0"/>
    <n v="0"/>
    <n v="0"/>
    <n v="0"/>
    <n v="2.3875000000000002"/>
    <m/>
    <m/>
    <n v="3"/>
    <n v="1"/>
    <s v="Gold"/>
  </r>
  <r>
    <x v="23"/>
    <s v="M"/>
    <n v="11"/>
    <n v="45.85"/>
    <d v="1899-12-30T10:03:55"/>
    <d v="1899-12-30T10:44:14"/>
    <d v="1899-12-30T10:24:04"/>
    <n v="2317"/>
    <d v="1899-12-30T00:13:37"/>
    <n v="5"/>
    <n v="0"/>
    <n v="5"/>
    <x v="0"/>
    <n v="0.5"/>
    <n v="0.25"/>
    <n v="0.25"/>
    <n v="1.5446666666666666"/>
    <n v="1.2"/>
    <n v="0"/>
    <n v="0.4"/>
    <n v="6.8946666666666667"/>
    <m/>
    <m/>
    <n v="4"/>
    <n v="1"/>
    <s v="Gold"/>
  </r>
  <r>
    <x v="32"/>
    <s v="M"/>
    <n v="11"/>
    <n v="10.1"/>
    <d v="1899-12-30T00:38:31"/>
    <d v="1899-12-30T00:39:00"/>
    <d v="1899-12-30T00:38:45"/>
    <n v="16"/>
    <d v="1899-12-30T00:03:50"/>
    <n v="2.4047619047619047"/>
    <n v="5"/>
    <n v="4.5"/>
    <x v="1"/>
    <n v="0.25"/>
    <n v="0.25"/>
    <n v="0.5"/>
    <n v="0"/>
    <n v="0"/>
    <n v="0.89999999999999991"/>
    <n v="0"/>
    <n v="5.0011904761904766"/>
    <m/>
    <m/>
    <n v="3"/>
    <n v="1"/>
    <s v="Gold"/>
  </r>
  <r>
    <x v="31"/>
    <s v="M"/>
    <n v="11"/>
    <n v="21.24"/>
    <d v="1899-12-30T01:48:22"/>
    <d v="1899-12-30T02:04:26"/>
    <d v="1899-12-30T01:56:24"/>
    <n v="648"/>
    <d v="1899-12-30T00:05:29"/>
    <n v="5"/>
    <n v="3.5"/>
    <n v="2.75"/>
    <x v="0"/>
    <n v="0.5"/>
    <n v="0.25"/>
    <n v="0.25"/>
    <n v="0.432"/>
    <n v="0"/>
    <n v="0"/>
    <n v="0"/>
    <n v="4.4945000000000004"/>
    <m/>
    <m/>
    <n v="3"/>
    <n v="1"/>
    <s v="Gold"/>
  </r>
  <r>
    <x v="18"/>
    <s v="M"/>
    <n v="11"/>
    <n v="21.1"/>
    <d v="1899-12-30T02:05:09"/>
    <d v="1899-12-30T02:07:30"/>
    <d v="1899-12-30T02:06:20"/>
    <n v="11"/>
    <d v="1899-12-30T00:05:59"/>
    <n v="5"/>
    <n v="3"/>
    <n v="4"/>
    <x v="1"/>
    <n v="0.25"/>
    <n v="0.25"/>
    <n v="0.5"/>
    <n v="0"/>
    <n v="0"/>
    <n v="0"/>
    <n v="0.4"/>
    <n v="4.4000000000000004"/>
    <m/>
    <m/>
    <n v="4"/>
    <n v="1"/>
    <s v="Gold"/>
  </r>
  <r>
    <x v="4"/>
    <s v="M"/>
    <n v="11"/>
    <n v="10.19"/>
    <d v="1899-12-30T00:50:15"/>
    <d v="1899-12-30T00:50:34"/>
    <d v="1899-12-30T00:50:25"/>
    <n v="15"/>
    <d v="1899-12-30T00:04:57"/>
    <n v="2.426190476190476"/>
    <n v="4"/>
    <n v="1.25"/>
    <x v="0"/>
    <n v="0.5"/>
    <n v="0.25"/>
    <n v="0.25"/>
    <n v="0"/>
    <n v="0"/>
    <n v="0"/>
    <n v="0"/>
    <n v="2.5255952380952378"/>
    <m/>
    <m/>
    <n v="3"/>
    <n v="1"/>
    <s v="Bronze"/>
  </r>
  <r>
    <x v="26"/>
    <s v="M"/>
    <n v="11"/>
    <n v="10.61"/>
    <d v="1899-12-30T01:01:03"/>
    <d v="1899-12-30T01:01:03"/>
    <d v="1899-12-30T01:01:03"/>
    <n v="69"/>
    <d v="1899-12-30T00:05:45"/>
    <n v="2.5261904761904761"/>
    <n v="3.25"/>
    <n v="5"/>
    <x v="0"/>
    <n v="0.5"/>
    <n v="0.25"/>
    <n v="0.25"/>
    <n v="0"/>
    <n v="0"/>
    <n v="0"/>
    <n v="0"/>
    <n v="3.325595238095238"/>
    <m/>
    <m/>
    <n v="4"/>
    <n v="1"/>
    <s v="Gold"/>
  </r>
  <r>
    <x v="37"/>
    <s v="M"/>
    <n v="11"/>
    <n v="13.35"/>
    <d v="1899-12-30T01:00:01"/>
    <d v="1899-12-30T01:00:04"/>
    <d v="1899-12-30T01:00:03"/>
    <n v="60"/>
    <d v="1899-12-30T00:04:30"/>
    <n v="3.1785714285714284"/>
    <n v="4.5"/>
    <n v="4"/>
    <x v="1"/>
    <n v="0.25"/>
    <n v="0.25"/>
    <n v="0.5"/>
    <n v="0"/>
    <n v="0"/>
    <n v="0"/>
    <n v="0"/>
    <n v="3.9196428571428572"/>
    <m/>
    <s v="de pus link cu harta vizibila"/>
    <n v="4"/>
    <n v="1"/>
    <s v="Silver"/>
  </r>
  <r>
    <x v="25"/>
    <s v="M"/>
    <n v="11"/>
    <n v="21.6"/>
    <d v="1899-12-30T02:10:20"/>
    <d v="1899-12-30T02:19:44"/>
    <d v="1899-12-30T02:15:02"/>
    <n v="475"/>
    <d v="1899-12-30T00:06:15"/>
    <n v="5"/>
    <n v="2.5"/>
    <n v="2"/>
    <x v="0"/>
    <n v="0.5"/>
    <n v="0.25"/>
    <n v="0.25"/>
    <n v="0.31666666666666665"/>
    <n v="0"/>
    <n v="0"/>
    <n v="0"/>
    <n v="3.9416666666666664"/>
    <m/>
    <m/>
    <n v="4"/>
    <n v="1"/>
    <s v="Gold"/>
  </r>
  <r>
    <x v="46"/>
    <s v="M"/>
    <n v="11"/>
    <n v="25.11"/>
    <d v="1899-12-30T02:43:33"/>
    <d v="1899-12-30T02:59:11"/>
    <d v="1899-12-30T02:51:22"/>
    <n v="1211"/>
    <d v="1899-12-30T00:06:49"/>
    <n v="5"/>
    <n v="1"/>
    <n v="4"/>
    <x v="0"/>
    <n v="0.5"/>
    <n v="0.25"/>
    <n v="0.25"/>
    <n v="0.80733333333333335"/>
    <n v="0.2"/>
    <n v="0"/>
    <n v="0"/>
    <n v="4.7573333333333334"/>
    <m/>
    <m/>
    <n v="4"/>
    <n v="1"/>
    <s v="Silver"/>
  </r>
  <r>
    <x v="20"/>
    <s v="M"/>
    <n v="11"/>
    <n v="5.01"/>
    <d v="1899-12-30T00:19:01"/>
    <d v="1899-12-30T00:19:01"/>
    <d v="1899-12-30T00:19:01"/>
    <n v="0"/>
    <d v="1899-12-30T00:03:48"/>
    <n v="1.1928571428571428"/>
    <n v="5"/>
    <n v="2"/>
    <x v="0"/>
    <n v="0.5"/>
    <n v="0.25"/>
    <n v="0.25"/>
    <n v="0"/>
    <n v="0"/>
    <n v="0.89999999999999991"/>
    <n v="0"/>
    <n v="3.2464285714285714"/>
    <m/>
    <m/>
    <n v="3"/>
    <n v="1"/>
    <s v="Gold"/>
  </r>
  <r>
    <x v="2"/>
    <s v="M"/>
    <n v="11"/>
    <n v="10.039999999999999"/>
    <d v="1899-12-30T00:46:57"/>
    <d v="1899-12-30T00:46:57"/>
    <d v="1899-12-30T00:46:57"/>
    <n v="23"/>
    <d v="1899-12-30T00:04:41"/>
    <n v="2.39047619047619"/>
    <n v="4.25"/>
    <n v="4"/>
    <x v="2"/>
    <n v="0.25"/>
    <n v="0.5"/>
    <n v="0.25"/>
    <n v="0"/>
    <n v="0"/>
    <n v="0"/>
    <n v="0"/>
    <n v="3.7226190476190473"/>
    <m/>
    <m/>
    <n v="4"/>
    <n v="1"/>
    <s v="Bronze"/>
  </r>
  <r>
    <x v="6"/>
    <s v="M"/>
    <n v="11"/>
    <n v="14.71"/>
    <d v="1899-12-30T01:24:20"/>
    <d v="1899-12-30T01:25:00"/>
    <d v="1899-12-30T01:24:40"/>
    <m/>
    <d v="1899-12-30T00:05:45"/>
    <n v="3.5023809523809524"/>
    <n v="3.25"/>
    <n v="2"/>
    <x v="2"/>
    <n v="0.25"/>
    <n v="0.5"/>
    <n v="0.25"/>
    <n v="0"/>
    <n v="0"/>
    <n v="0"/>
    <n v="0"/>
    <n v="3.0005952380952383"/>
    <m/>
    <m/>
    <n v="3"/>
    <n v="1"/>
    <s v="Bronze"/>
  </r>
  <r>
    <x v="40"/>
    <s v="M"/>
    <n v="11"/>
    <n v="22.03"/>
    <d v="1899-12-30T01:58:59"/>
    <d v="1899-12-30T01:58:59"/>
    <d v="1899-12-30T01:58:59"/>
    <n v="134"/>
    <d v="1899-12-30T00:05:24"/>
    <n v="5"/>
    <n v="3.5"/>
    <n v="0.5"/>
    <x v="0"/>
    <n v="0.5"/>
    <n v="0.25"/>
    <n v="0.25"/>
    <n v="0"/>
    <n v="0"/>
    <n v="0"/>
    <n v="0"/>
    <n v="3.5"/>
    <m/>
    <m/>
    <n v="4"/>
    <n v="1"/>
    <s v="Silver"/>
  </r>
  <r>
    <x v="35"/>
    <s v="M"/>
    <n v="11"/>
    <n v="32.33"/>
    <d v="1899-12-30T02:50:02"/>
    <d v="1899-12-30T02:55:10"/>
    <d v="1899-12-30T02:52:36"/>
    <n v="0"/>
    <d v="1899-12-30T00:05:20"/>
    <n v="5"/>
    <n v="3.5"/>
    <n v="2"/>
    <x v="0"/>
    <n v="0.5"/>
    <n v="0.25"/>
    <n v="0.25"/>
    <n v="0"/>
    <n v="0.5"/>
    <n v="0"/>
    <n v="0"/>
    <n v="4.375"/>
    <m/>
    <m/>
    <n v="4"/>
    <n v="1"/>
    <s v="Silver"/>
  </r>
  <r>
    <x v="21"/>
    <s v="M"/>
    <n v="11"/>
    <n v="32.5"/>
    <d v="1899-12-30T02:53:40"/>
    <d v="1899-12-30T02:55:16"/>
    <d v="1899-12-30T02:54:28"/>
    <n v="0"/>
    <d v="1899-12-30T00:05:22"/>
    <n v="5"/>
    <n v="3.5"/>
    <n v="4.5"/>
    <x v="0"/>
    <n v="0.5"/>
    <n v="0.25"/>
    <n v="0.25"/>
    <n v="0"/>
    <n v="0.5"/>
    <n v="0"/>
    <n v="0"/>
    <n v="5"/>
    <m/>
    <m/>
    <n v="4"/>
    <n v="1"/>
    <s v="Gold"/>
  </r>
  <r>
    <x v="1"/>
    <s v="F"/>
    <n v="11"/>
    <n v="22.22"/>
    <d v="1899-12-30T02:22:04"/>
    <d v="1899-12-30T02:26:13"/>
    <d v="1899-12-30T02:24:08"/>
    <n v="70"/>
    <d v="1899-12-30T00:06:29"/>
    <n v="5"/>
    <n v="3"/>
    <n v="5"/>
    <x v="0"/>
    <n v="0.5"/>
    <n v="0.25"/>
    <n v="0.25"/>
    <n v="0"/>
    <n v="0"/>
    <n v="0"/>
    <n v="0"/>
    <n v="4.5"/>
    <m/>
    <m/>
    <n v="4"/>
    <n v="1"/>
    <s v="Bronze"/>
  </r>
  <r>
    <x v="48"/>
    <s v="F"/>
    <n v="11"/>
    <n v="12.45"/>
    <d v="1899-12-30T01:18:08"/>
    <d v="1899-12-30T01:55:56"/>
    <d v="1899-12-30T01:37:02"/>
    <n v="29"/>
    <d v="1899-12-30T00:07:48"/>
    <n v="3.1124999999999998"/>
    <n v="0.5"/>
    <n v="4"/>
    <x v="1"/>
    <n v="0.25"/>
    <n v="0.25"/>
    <n v="0.5"/>
    <n v="0"/>
    <n v="0"/>
    <n v="0"/>
    <n v="0"/>
    <n v="2.9031250000000002"/>
    <m/>
    <m/>
    <n v="3"/>
    <n v="1"/>
    <s v="Silver"/>
  </r>
  <r>
    <x v="8"/>
    <s v="M"/>
    <n v="11"/>
    <n v="34.04"/>
    <d v="1899-12-30T02:47:06"/>
    <d v="1899-12-30T03:05:49"/>
    <d v="1899-12-30T02:56:28"/>
    <n v="65"/>
    <d v="1899-12-30T00:05:11"/>
    <n v="5"/>
    <n v="3.75"/>
    <n v="0.75"/>
    <x v="0"/>
    <n v="0.5"/>
    <n v="0.25"/>
    <n v="0.25"/>
    <n v="0"/>
    <n v="0.6"/>
    <n v="0"/>
    <n v="0"/>
    <n v="4.2249999999999996"/>
    <m/>
    <m/>
    <n v="3"/>
    <n v="1"/>
    <s v="Bronze"/>
  </r>
  <r>
    <x v="56"/>
    <s v="M"/>
    <n v="11"/>
    <n v="4.33"/>
    <d v="1899-12-30T00:20:51"/>
    <d v="1899-12-30T00:20:51"/>
    <d v="1899-12-30T00:20:51"/>
    <n v="48"/>
    <d v="1899-12-30T00:04:49"/>
    <n v="1.0309523809523808"/>
    <n v="4"/>
    <n v="0"/>
    <x v="1"/>
    <n v="0.25"/>
    <n v="0.25"/>
    <n v="0.5"/>
    <n v="0"/>
    <n v="0"/>
    <n v="0"/>
    <n v="0"/>
    <n v="1.2577380952380952"/>
    <m/>
    <m/>
    <n v="3"/>
    <n v="1"/>
    <s v="Silver"/>
  </r>
  <r>
    <x v="39"/>
    <s v="M"/>
    <n v="11"/>
    <n v="30.01"/>
    <d v="1899-12-30T02:44:19"/>
    <d v="1899-12-30T02:45:30"/>
    <d v="1899-12-30T02:44:54"/>
    <n v="14"/>
    <d v="1899-12-30T00:05:30"/>
    <n v="5"/>
    <n v="3.5"/>
    <n v="0.5"/>
    <x v="0"/>
    <n v="0.5"/>
    <n v="0.25"/>
    <n v="0.25"/>
    <n v="0"/>
    <n v="0.4"/>
    <n v="0"/>
    <n v="0"/>
    <n v="3.9"/>
    <m/>
    <m/>
    <n v="4"/>
    <n v="1"/>
    <s v="Silver"/>
  </r>
  <r>
    <x v="14"/>
    <s v="M"/>
    <n v="11"/>
    <n v="15.5"/>
    <d v="1899-12-30T01:20:49"/>
    <d v="1899-12-30T01:20:49"/>
    <d v="1899-12-30T01:20:49"/>
    <n v="50"/>
    <d v="1899-12-30T00:05:13"/>
    <n v="3.6904761904761902"/>
    <n v="3.75"/>
    <n v="1"/>
    <x v="1"/>
    <n v="0.25"/>
    <n v="0.25"/>
    <n v="0.5"/>
    <n v="0"/>
    <n v="0"/>
    <n v="0"/>
    <n v="0"/>
    <n v="2.3601190476190474"/>
    <m/>
    <m/>
    <n v="4"/>
    <n v="1"/>
    <s v="Bronze"/>
  </r>
  <r>
    <x v="36"/>
    <s v="M"/>
    <n v="11"/>
    <n v="34.72"/>
    <d v="1899-12-30T05:58:18"/>
    <d v="1899-12-30T06:14:01"/>
    <d v="1899-12-30T06:06:09"/>
    <n v="2032"/>
    <d v="1899-12-30T00:10:33"/>
    <n v="5"/>
    <n v="0"/>
    <n v="2.5"/>
    <x v="0"/>
    <n v="0.5"/>
    <n v="0.25"/>
    <n v="0.25"/>
    <n v="1.3546666666666667"/>
    <n v="0.6"/>
    <n v="0"/>
    <n v="0"/>
    <n v="5.0796666666666663"/>
    <m/>
    <m/>
    <n v="3"/>
    <n v="1"/>
    <s v="Silver"/>
  </r>
  <r>
    <x v="34"/>
    <s v="M"/>
    <n v="11"/>
    <n v="51.26"/>
    <d v="1899-12-30T07:13:36"/>
    <d v="1899-12-30T07:13:36"/>
    <d v="1899-12-30T07:13:36"/>
    <n v="1656"/>
    <d v="1899-12-30T00:08:28"/>
    <n v="5"/>
    <n v="0"/>
    <n v="0.5"/>
    <x v="0"/>
    <n v="0.5"/>
    <n v="0.25"/>
    <n v="0.25"/>
    <n v="1.1040000000000001"/>
    <n v="1.5"/>
    <n v="0"/>
    <n v="0"/>
    <n v="5.2290000000000001"/>
    <m/>
    <s v="Cluj Eco Trail"/>
    <n v="4"/>
    <n v="1"/>
    <s v="Silver"/>
  </r>
  <r>
    <x v="24"/>
    <s v="M"/>
    <n v="11"/>
    <n v="42.39"/>
    <d v="1899-12-30T03:49:06"/>
    <d v="1899-12-30T03:47:54"/>
    <d v="1899-12-30T03:48:30"/>
    <n v="187"/>
    <d v="1899-12-30T00:05:23"/>
    <n v="5"/>
    <n v="3.5"/>
    <n v="5"/>
    <x v="0"/>
    <n v="0.5"/>
    <n v="0.25"/>
    <n v="0.25"/>
    <n v="0"/>
    <n v="1"/>
    <n v="0"/>
    <n v="0"/>
    <n v="5.625"/>
    <m/>
    <s v="Maraton 1 decembrie"/>
    <n v="4"/>
    <n v="1"/>
    <s v="Gold"/>
  </r>
  <r>
    <x v="42"/>
    <s v="M"/>
    <n v="11"/>
    <n v="7.75"/>
    <d v="1899-12-30T00:39:54"/>
    <d v="1899-12-30T00:41:16"/>
    <d v="1899-12-30T00:40:35"/>
    <n v="18"/>
    <d v="1899-12-30T00:05:14"/>
    <n v="1.8452380952380951"/>
    <n v="3.75"/>
    <n v="0.25"/>
    <x v="0"/>
    <n v="0.5"/>
    <n v="0.25"/>
    <n v="0.25"/>
    <n v="0"/>
    <n v="0"/>
    <n v="0"/>
    <n v="0"/>
    <n v="1.9226190476190474"/>
    <m/>
    <m/>
    <n v="4"/>
    <n v="1"/>
    <s v="Silver"/>
  </r>
  <r>
    <x v="53"/>
    <s v="M"/>
    <n v="11"/>
    <n v="12.02"/>
    <d v="1899-12-30T00:44:03"/>
    <d v="1899-12-30T00:44:03"/>
    <d v="1899-12-30T00:44:03"/>
    <n v="24"/>
    <d v="1899-12-30T00:03:40"/>
    <n v="2.8619047619047615"/>
    <n v="5"/>
    <n v="2"/>
    <x v="0"/>
    <n v="0.5"/>
    <n v="0.25"/>
    <n v="0.25"/>
    <n v="0"/>
    <n v="0"/>
    <n v="2.25"/>
    <n v="0"/>
    <n v="5.4309523809523803"/>
    <m/>
    <m/>
    <n v="2"/>
    <n v="1"/>
    <s v="Bronze"/>
  </r>
  <r>
    <x v="19"/>
    <s v="M"/>
    <n v="11"/>
    <n v="17.11"/>
    <d v="1899-12-30T01:54:54"/>
    <d v="1899-12-30T01:57:37"/>
    <d v="1899-12-30T01:56:15"/>
    <n v="59"/>
    <d v="1899-12-30T00:06:48"/>
    <n v="4.0738095238095235"/>
    <n v="1"/>
    <n v="5"/>
    <x v="0"/>
    <n v="0.5"/>
    <n v="0.25"/>
    <n v="0.25"/>
    <n v="0"/>
    <n v="0"/>
    <n v="0"/>
    <n v="0"/>
    <n v="3.5369047619047618"/>
    <m/>
    <m/>
    <n v="4"/>
    <n v="1"/>
    <s v="Gold"/>
  </r>
  <r>
    <x v="17"/>
    <s v="M"/>
    <n v="11"/>
    <n v="21.21"/>
    <d v="1899-12-30T01:32:50"/>
    <d v="1899-12-30T01:33:35"/>
    <d v="1899-12-30T01:33:12"/>
    <n v="89"/>
    <d v="1899-12-30T00:04:24"/>
    <n v="5"/>
    <n v="4.5"/>
    <n v="4.5"/>
    <x v="0"/>
    <n v="0.5"/>
    <n v="0.25"/>
    <n v="0.25"/>
    <n v="0"/>
    <n v="0"/>
    <n v="0"/>
    <n v="0"/>
    <n v="4.75"/>
    <m/>
    <m/>
    <n v="3"/>
    <n v="1"/>
    <s v="Gold"/>
  </r>
  <r>
    <x v="41"/>
    <s v="F"/>
    <n v="11"/>
    <n v="11.02"/>
    <d v="1899-12-30T01:02:04"/>
    <d v="1899-12-30T01:02:04"/>
    <d v="1899-12-30T01:02:04"/>
    <n v="14"/>
    <d v="1899-12-30T00:05:38"/>
    <n v="2.7549999999999999"/>
    <n v="3.75"/>
    <n v="0.75"/>
    <x v="0"/>
    <n v="0.5"/>
    <n v="0.25"/>
    <n v="0.25"/>
    <n v="0"/>
    <n v="0"/>
    <n v="0"/>
    <n v="0"/>
    <n v="2.5024999999999999"/>
    <m/>
    <m/>
    <n v="3"/>
    <n v="1"/>
    <s v="Silver"/>
  </r>
  <r>
    <x v="45"/>
    <s v="M"/>
    <n v="11"/>
    <n v="6.99"/>
    <d v="1899-12-30T00:28:38"/>
    <d v="1899-12-30T00:28:38"/>
    <d v="1899-12-30T00:28:38"/>
    <n v="1"/>
    <d v="1899-12-30T00:04:06"/>
    <n v="1.6642857142857144"/>
    <n v="4.75"/>
    <n v="0.25"/>
    <x v="0"/>
    <n v="0.5"/>
    <n v="0.25"/>
    <n v="0.25"/>
    <n v="0"/>
    <n v="0"/>
    <n v="0"/>
    <n v="0"/>
    <n v="2.0821428571428573"/>
    <m/>
    <m/>
    <n v="3"/>
    <n v="1"/>
    <s v="Silver"/>
  </r>
  <r>
    <x v="30"/>
    <s v="M"/>
    <n v="11"/>
    <n v="34.57"/>
    <d v="1899-12-30T05:49:07"/>
    <d v="1899-12-30T06:15:01"/>
    <d v="1899-12-30T06:02:04"/>
    <n v="2082"/>
    <d v="1899-12-30T00:10:28"/>
    <n v="5"/>
    <n v="0"/>
    <n v="3.5"/>
    <x v="0"/>
    <n v="0.5"/>
    <n v="0.25"/>
    <n v="0.25"/>
    <n v="1.3879999999999999"/>
    <n v="0.6"/>
    <n v="0"/>
    <n v="0"/>
    <n v="5.3629999999999995"/>
    <m/>
    <m/>
    <n v="3"/>
    <n v="1"/>
    <s v="Gold"/>
  </r>
  <r>
    <x v="15"/>
    <s v="M"/>
    <n v="11"/>
    <n v="9.11"/>
    <d v="1899-12-30T00:42:52"/>
    <d v="1899-12-30T00:42:52"/>
    <d v="1899-12-30T00:42:52"/>
    <n v="0"/>
    <d v="1899-12-30T00:04:42"/>
    <n v="2.1690476190476189"/>
    <n v="4.25"/>
    <n v="0.5"/>
    <x v="1"/>
    <n v="0.25"/>
    <n v="0.25"/>
    <n v="0.5"/>
    <n v="0"/>
    <n v="0"/>
    <n v="0"/>
    <n v="0"/>
    <n v="1.8547619047619048"/>
    <m/>
    <m/>
    <n v="3"/>
    <n v="1"/>
    <s v="Bronze"/>
  </r>
  <r>
    <x v="50"/>
    <s v="M"/>
    <n v="11"/>
    <n v="21"/>
    <d v="1899-12-30T02:42:36"/>
    <d v="1899-12-30T02:46:51"/>
    <d v="1899-12-30T02:44:44"/>
    <n v="883"/>
    <d v="1899-12-30T00:07:51"/>
    <n v="5"/>
    <n v="0.5"/>
    <n v="3.5"/>
    <x v="0"/>
    <n v="0.5"/>
    <n v="0.25"/>
    <n v="0.25"/>
    <n v="0.58866666666666667"/>
    <n v="0"/>
    <n v="0"/>
    <n v="0"/>
    <n v="4.0886666666666667"/>
    <m/>
    <m/>
    <n v="4"/>
    <n v="1"/>
    <s v="Silver"/>
  </r>
  <r>
    <x v="11"/>
    <s v="M"/>
    <n v="11"/>
    <n v="21.23"/>
    <d v="1899-12-30T02:02:49"/>
    <d v="1899-12-30T02:02:49"/>
    <d v="1899-12-30T02:02:49"/>
    <n v="77"/>
    <d v="1899-12-30T00:05:47"/>
    <n v="5"/>
    <n v="3"/>
    <n v="4"/>
    <x v="0"/>
    <n v="0.5"/>
    <n v="0.25"/>
    <n v="0.25"/>
    <n v="0"/>
    <n v="0"/>
    <n v="0"/>
    <n v="0.7"/>
    <n v="4.95"/>
    <m/>
    <m/>
    <n v="4"/>
    <n v="1"/>
    <s v="Bronze"/>
  </r>
  <r>
    <x v="57"/>
    <e v="#N/A"/>
    <n v="11"/>
    <m/>
    <m/>
    <m/>
    <e v="#DIV/0!"/>
    <m/>
    <e v="#DIV/0!"/>
    <e v="#N/A"/>
    <e v="#N/A"/>
    <m/>
    <x v="0"/>
    <n v="0.5"/>
    <n v="0.25"/>
    <n v="0.25"/>
    <e v="#N/A"/>
    <n v="0"/>
    <n v="0"/>
    <e v="#N/A"/>
    <e v="#N/A"/>
    <m/>
    <m/>
    <n v="0"/>
    <n v="0"/>
    <e v="#N/A"/>
  </r>
  <r>
    <x v="57"/>
    <e v="#N/A"/>
    <n v="11"/>
    <m/>
    <m/>
    <m/>
    <e v="#DIV/0!"/>
    <m/>
    <e v="#DIV/0!"/>
    <e v="#N/A"/>
    <e v="#N/A"/>
    <m/>
    <x v="0"/>
    <n v="0.5"/>
    <n v="0.25"/>
    <n v="0.25"/>
    <e v="#N/A"/>
    <n v="0"/>
    <n v="0"/>
    <e v="#N/A"/>
    <e v="#N/A"/>
    <m/>
    <m/>
    <n v="0"/>
    <n v="0"/>
    <e v="#N/A"/>
  </r>
  <r>
    <x v="57"/>
    <e v="#N/A"/>
    <n v="11"/>
    <m/>
    <m/>
    <m/>
    <e v="#DIV/0!"/>
    <m/>
    <e v="#DIV/0!"/>
    <e v="#N/A"/>
    <e v="#N/A"/>
    <m/>
    <x v="0"/>
    <n v="0.5"/>
    <n v="0.25"/>
    <n v="0.25"/>
    <e v="#N/A"/>
    <n v="0"/>
    <n v="0"/>
    <e v="#N/A"/>
    <e v="#N/A"/>
    <m/>
    <m/>
    <n v="0"/>
    <n v="0"/>
    <e v="#N/A"/>
  </r>
  <r>
    <x v="57"/>
    <e v="#N/A"/>
    <n v="11"/>
    <m/>
    <m/>
    <m/>
    <e v="#DIV/0!"/>
    <m/>
    <e v="#DIV/0!"/>
    <e v="#N/A"/>
    <e v="#N/A"/>
    <m/>
    <x v="0"/>
    <n v="0.5"/>
    <n v="0.25"/>
    <n v="0.25"/>
    <e v="#N/A"/>
    <n v="0"/>
    <n v="0"/>
    <e v="#N/A"/>
    <e v="#N/A"/>
    <m/>
    <m/>
    <n v="0"/>
    <n v="0"/>
    <e v="#N/A"/>
  </r>
  <r>
    <x v="57"/>
    <e v="#N/A"/>
    <n v="11"/>
    <m/>
    <m/>
    <m/>
    <e v="#DIV/0!"/>
    <m/>
    <e v="#DIV/0!"/>
    <e v="#N/A"/>
    <e v="#N/A"/>
    <m/>
    <x v="0"/>
    <n v="0.5"/>
    <n v="0.25"/>
    <n v="0.25"/>
    <e v="#N/A"/>
    <n v="0"/>
    <n v="0"/>
    <e v="#N/A"/>
    <e v="#N/A"/>
    <m/>
    <m/>
    <n v="0"/>
    <n v="0"/>
    <e v="#N/A"/>
  </r>
  <r>
    <x v="57"/>
    <e v="#N/A"/>
    <n v="11"/>
    <m/>
    <m/>
    <m/>
    <e v="#DIV/0!"/>
    <m/>
    <e v="#DIV/0!"/>
    <e v="#N/A"/>
    <e v="#N/A"/>
    <m/>
    <x v="0"/>
    <n v="0.5"/>
    <n v="0.25"/>
    <n v="0.25"/>
    <e v="#N/A"/>
    <n v="0"/>
    <n v="0"/>
    <e v="#N/A"/>
    <e v="#N/A"/>
    <m/>
    <m/>
    <n v="0"/>
    <n v="0"/>
    <e v="#N/A"/>
  </r>
  <r>
    <x v="57"/>
    <e v="#N/A"/>
    <n v="11"/>
    <m/>
    <m/>
    <m/>
    <e v="#DIV/0!"/>
    <m/>
    <e v="#DIV/0!"/>
    <e v="#N/A"/>
    <e v="#N/A"/>
    <m/>
    <x v="0"/>
    <n v="0.5"/>
    <n v="0.25"/>
    <n v="0.25"/>
    <e v="#N/A"/>
    <n v="0"/>
    <n v="0"/>
    <e v="#N/A"/>
    <e v="#N/A"/>
    <m/>
    <m/>
    <n v="0"/>
    <n v="0"/>
    <e v="#N/A"/>
  </r>
  <r>
    <x v="57"/>
    <e v="#N/A"/>
    <n v="11"/>
    <m/>
    <m/>
    <m/>
    <e v="#DIV/0!"/>
    <m/>
    <e v="#DIV/0!"/>
    <e v="#N/A"/>
    <e v="#N/A"/>
    <m/>
    <x v="0"/>
    <n v="0.5"/>
    <n v="0.25"/>
    <n v="0.25"/>
    <e v="#N/A"/>
    <n v="0"/>
    <n v="0"/>
    <e v="#N/A"/>
    <e v="#N/A"/>
    <m/>
    <m/>
    <n v="0"/>
    <n v="0"/>
    <e v="#N/A"/>
  </r>
  <r>
    <x v="57"/>
    <e v="#N/A"/>
    <n v="11"/>
    <m/>
    <m/>
    <m/>
    <e v="#DIV/0!"/>
    <m/>
    <e v="#DIV/0!"/>
    <e v="#N/A"/>
    <e v="#N/A"/>
    <m/>
    <x v="0"/>
    <n v="0.5"/>
    <n v="0.25"/>
    <n v="0.25"/>
    <e v="#N/A"/>
    <n v="0"/>
    <n v="0"/>
    <e v="#N/A"/>
    <e v="#N/A"/>
    <m/>
    <m/>
    <n v="0"/>
    <n v="0"/>
    <e v="#N/A"/>
  </r>
  <r>
    <x v="57"/>
    <e v="#N/A"/>
    <n v="11"/>
    <m/>
    <m/>
    <m/>
    <e v="#DIV/0!"/>
    <m/>
    <e v="#DIV/0!"/>
    <e v="#N/A"/>
    <e v="#N/A"/>
    <m/>
    <x v="0"/>
    <n v="0.5"/>
    <n v="0.25"/>
    <n v="0.25"/>
    <e v="#N/A"/>
    <n v="0"/>
    <n v="0"/>
    <e v="#N/A"/>
    <e v="#N/A"/>
    <m/>
    <m/>
    <n v="0"/>
    <n v="0"/>
    <e v="#N/A"/>
  </r>
  <r>
    <x v="57"/>
    <e v="#N/A"/>
    <n v="11"/>
    <m/>
    <m/>
    <m/>
    <e v="#DIV/0!"/>
    <m/>
    <e v="#DIV/0!"/>
    <e v="#N/A"/>
    <e v="#N/A"/>
    <m/>
    <x v="0"/>
    <n v="0.5"/>
    <n v="0.25"/>
    <n v="0.25"/>
    <e v="#N/A"/>
    <n v="0"/>
    <n v="0"/>
    <e v="#N/A"/>
    <e v="#N/A"/>
    <m/>
    <m/>
    <n v="0"/>
    <n v="0"/>
    <e v="#N/A"/>
  </r>
  <r>
    <x v="57"/>
    <e v="#N/A"/>
    <n v="11"/>
    <m/>
    <m/>
    <m/>
    <e v="#DIV/0!"/>
    <m/>
    <e v="#DIV/0!"/>
    <e v="#N/A"/>
    <e v="#N/A"/>
    <m/>
    <x v="0"/>
    <n v="0.5"/>
    <n v="0.25"/>
    <n v="0.25"/>
    <e v="#N/A"/>
    <n v="0"/>
    <n v="0"/>
    <e v="#N/A"/>
    <e v="#N/A"/>
    <m/>
    <m/>
    <n v="0"/>
    <n v="0"/>
    <e v="#N/A"/>
  </r>
  <r>
    <x v="57"/>
    <e v="#N/A"/>
    <n v="11"/>
    <m/>
    <m/>
    <m/>
    <e v="#DIV/0!"/>
    <m/>
    <e v="#DIV/0!"/>
    <e v="#N/A"/>
    <e v="#N/A"/>
    <m/>
    <x v="0"/>
    <n v="0.5"/>
    <n v="0.25"/>
    <n v="0.25"/>
    <e v="#N/A"/>
    <n v="0"/>
    <n v="0"/>
    <e v="#N/A"/>
    <e v="#N/A"/>
    <m/>
    <m/>
    <n v="0"/>
    <n v="0"/>
    <e v="#N/A"/>
  </r>
  <r>
    <x v="57"/>
    <e v="#N/A"/>
    <n v="11"/>
    <m/>
    <m/>
    <m/>
    <e v="#DIV/0!"/>
    <m/>
    <e v="#DIV/0!"/>
    <e v="#N/A"/>
    <e v="#N/A"/>
    <m/>
    <x v="0"/>
    <n v="0.5"/>
    <n v="0.25"/>
    <n v="0.25"/>
    <e v="#N/A"/>
    <n v="0"/>
    <n v="0"/>
    <e v="#N/A"/>
    <e v="#N/A"/>
    <m/>
    <m/>
    <n v="0"/>
    <n v="0"/>
    <e v="#N/A"/>
  </r>
  <r>
    <x v="57"/>
    <e v="#N/A"/>
    <n v="11"/>
    <m/>
    <m/>
    <m/>
    <e v="#DIV/0!"/>
    <m/>
    <e v="#DIV/0!"/>
    <e v="#N/A"/>
    <e v="#N/A"/>
    <m/>
    <x v="0"/>
    <n v="0.5"/>
    <n v="0.25"/>
    <n v="0.25"/>
    <e v="#N/A"/>
    <n v="0"/>
    <n v="0"/>
    <e v="#N/A"/>
    <e v="#N/A"/>
    <m/>
    <m/>
    <n v="0"/>
    <n v="0"/>
    <e v="#N/A"/>
  </r>
  <r>
    <x v="57"/>
    <e v="#N/A"/>
    <n v="11"/>
    <m/>
    <m/>
    <m/>
    <e v="#DIV/0!"/>
    <m/>
    <e v="#DIV/0!"/>
    <e v="#N/A"/>
    <e v="#N/A"/>
    <m/>
    <x v="0"/>
    <n v="0.5"/>
    <n v="0.25"/>
    <n v="0.25"/>
    <e v="#N/A"/>
    <n v="0"/>
    <n v="0"/>
    <e v="#N/A"/>
    <e v="#N/A"/>
    <m/>
    <m/>
    <n v="0"/>
    <n v="0"/>
    <e v="#N/A"/>
  </r>
  <r>
    <x v="57"/>
    <e v="#N/A"/>
    <n v="11"/>
    <m/>
    <m/>
    <m/>
    <e v="#DIV/0!"/>
    <m/>
    <e v="#DIV/0!"/>
    <e v="#N/A"/>
    <e v="#N/A"/>
    <m/>
    <x v="0"/>
    <n v="0.5"/>
    <n v="0.25"/>
    <n v="0.25"/>
    <e v="#N/A"/>
    <n v="0"/>
    <n v="0"/>
    <e v="#N/A"/>
    <e v="#N/A"/>
    <m/>
    <m/>
    <n v="0"/>
    <n v="0"/>
    <e v="#N/A"/>
  </r>
  <r>
    <x v="57"/>
    <e v="#N/A"/>
    <n v="11"/>
    <m/>
    <m/>
    <m/>
    <e v="#DIV/0!"/>
    <m/>
    <e v="#DIV/0!"/>
    <e v="#N/A"/>
    <e v="#N/A"/>
    <m/>
    <x v="0"/>
    <n v="0.5"/>
    <n v="0.25"/>
    <n v="0.25"/>
    <e v="#N/A"/>
    <n v="0"/>
    <n v="0"/>
    <e v="#N/A"/>
    <e v="#N/A"/>
    <m/>
    <m/>
    <n v="0"/>
    <n v="0"/>
    <e v="#N/A"/>
  </r>
  <r>
    <x v="57"/>
    <e v="#N/A"/>
    <n v="11"/>
    <m/>
    <m/>
    <m/>
    <e v="#DIV/0!"/>
    <m/>
    <e v="#DIV/0!"/>
    <e v="#N/A"/>
    <e v="#N/A"/>
    <m/>
    <x v="0"/>
    <n v="0.5"/>
    <n v="0.25"/>
    <n v="0.25"/>
    <e v="#N/A"/>
    <n v="0"/>
    <n v="0"/>
    <e v="#N/A"/>
    <e v="#N/A"/>
    <m/>
    <m/>
    <n v="0"/>
    <n v="0"/>
    <e v="#N/A"/>
  </r>
  <r>
    <x v="57"/>
    <e v="#N/A"/>
    <n v="12"/>
    <m/>
    <m/>
    <m/>
    <e v="#DIV/0!"/>
    <m/>
    <e v="#DIV/0!"/>
    <e v="#N/A"/>
    <e v="#N/A"/>
    <m/>
    <x v="1"/>
    <n v="0.25"/>
    <n v="0.25"/>
    <n v="0.5"/>
    <e v="#N/A"/>
    <n v="0"/>
    <n v="0"/>
    <e v="#N/A"/>
    <e v="#N/A"/>
    <m/>
    <m/>
    <n v="0"/>
    <n v="0"/>
    <e v="#N/A"/>
  </r>
  <r>
    <x v="57"/>
    <e v="#N/A"/>
    <n v="12"/>
    <m/>
    <m/>
    <m/>
    <e v="#DIV/0!"/>
    <m/>
    <e v="#DIV/0!"/>
    <e v="#N/A"/>
    <e v="#N/A"/>
    <m/>
    <x v="1"/>
    <n v="0.25"/>
    <n v="0.25"/>
    <n v="0.5"/>
    <e v="#N/A"/>
    <n v="0"/>
    <n v="0"/>
    <e v="#N/A"/>
    <e v="#N/A"/>
    <m/>
    <m/>
    <n v="0"/>
    <n v="0"/>
    <e v="#N/A"/>
  </r>
  <r>
    <x v="57"/>
    <e v="#N/A"/>
    <n v="12"/>
    <m/>
    <m/>
    <m/>
    <e v="#DIV/0!"/>
    <m/>
    <e v="#DIV/0!"/>
    <e v="#N/A"/>
    <e v="#N/A"/>
    <m/>
    <x v="1"/>
    <n v="0.25"/>
    <n v="0.25"/>
    <n v="0.5"/>
    <e v="#N/A"/>
    <n v="0"/>
    <n v="0"/>
    <e v="#N/A"/>
    <e v="#N/A"/>
    <m/>
    <m/>
    <n v="0"/>
    <n v="0"/>
    <e v="#N/A"/>
  </r>
  <r>
    <x v="57"/>
    <e v="#N/A"/>
    <n v="12"/>
    <m/>
    <m/>
    <m/>
    <e v="#DIV/0!"/>
    <m/>
    <e v="#DIV/0!"/>
    <e v="#N/A"/>
    <e v="#N/A"/>
    <m/>
    <x v="1"/>
    <n v="0.25"/>
    <n v="0.25"/>
    <n v="0.5"/>
    <e v="#N/A"/>
    <n v="0"/>
    <n v="0"/>
    <e v="#N/A"/>
    <e v="#N/A"/>
    <m/>
    <m/>
    <n v="0"/>
    <n v="0"/>
    <e v="#N/A"/>
  </r>
  <r>
    <x v="57"/>
    <e v="#N/A"/>
    <n v="12"/>
    <m/>
    <m/>
    <m/>
    <e v="#DIV/0!"/>
    <m/>
    <e v="#DIV/0!"/>
    <e v="#N/A"/>
    <e v="#N/A"/>
    <m/>
    <x v="1"/>
    <n v="0.25"/>
    <n v="0.25"/>
    <n v="0.5"/>
    <e v="#N/A"/>
    <n v="0"/>
    <n v="0"/>
    <e v="#N/A"/>
    <e v="#N/A"/>
    <m/>
    <m/>
    <n v="0"/>
    <n v="0"/>
    <e v="#N/A"/>
  </r>
  <r>
    <x v="57"/>
    <e v="#N/A"/>
    <n v="12"/>
    <m/>
    <m/>
    <m/>
    <e v="#DIV/0!"/>
    <m/>
    <e v="#DIV/0!"/>
    <e v="#N/A"/>
    <e v="#N/A"/>
    <m/>
    <x v="1"/>
    <n v="0.25"/>
    <n v="0.25"/>
    <n v="0.5"/>
    <e v="#N/A"/>
    <n v="0"/>
    <n v="0"/>
    <e v="#N/A"/>
    <e v="#N/A"/>
    <m/>
    <m/>
    <n v="0"/>
    <n v="0"/>
    <e v="#N/A"/>
  </r>
  <r>
    <x v="57"/>
    <e v="#N/A"/>
    <n v="12"/>
    <m/>
    <m/>
    <m/>
    <e v="#DIV/0!"/>
    <m/>
    <e v="#DIV/0!"/>
    <e v="#N/A"/>
    <e v="#N/A"/>
    <m/>
    <x v="1"/>
    <n v="0.25"/>
    <n v="0.25"/>
    <n v="0.5"/>
    <e v="#N/A"/>
    <n v="0"/>
    <n v="0"/>
    <e v="#N/A"/>
    <e v="#N/A"/>
    <m/>
    <m/>
    <n v="0"/>
    <n v="0"/>
    <e v="#N/A"/>
  </r>
  <r>
    <x v="57"/>
    <e v="#N/A"/>
    <n v="12"/>
    <m/>
    <m/>
    <m/>
    <e v="#DIV/0!"/>
    <m/>
    <e v="#DIV/0!"/>
    <e v="#N/A"/>
    <e v="#N/A"/>
    <m/>
    <x v="1"/>
    <n v="0.25"/>
    <n v="0.25"/>
    <n v="0.5"/>
    <e v="#N/A"/>
    <n v="0"/>
    <n v="0"/>
    <e v="#N/A"/>
    <e v="#N/A"/>
    <m/>
    <m/>
    <n v="0"/>
    <n v="0"/>
    <e v="#N/A"/>
  </r>
  <r>
    <x v="57"/>
    <e v="#N/A"/>
    <n v="12"/>
    <m/>
    <m/>
    <m/>
    <e v="#DIV/0!"/>
    <m/>
    <e v="#DIV/0!"/>
    <e v="#N/A"/>
    <e v="#N/A"/>
    <m/>
    <x v="1"/>
    <n v="0.25"/>
    <n v="0.25"/>
    <n v="0.5"/>
    <e v="#N/A"/>
    <n v="0"/>
    <n v="0"/>
    <e v="#N/A"/>
    <e v="#N/A"/>
    <m/>
    <m/>
    <n v="0"/>
    <n v="0"/>
    <e v="#N/A"/>
  </r>
  <r>
    <x v="57"/>
    <e v="#N/A"/>
    <n v="12"/>
    <m/>
    <m/>
    <m/>
    <e v="#DIV/0!"/>
    <m/>
    <e v="#DIV/0!"/>
    <e v="#N/A"/>
    <e v="#N/A"/>
    <m/>
    <x v="1"/>
    <n v="0.25"/>
    <n v="0.25"/>
    <n v="0.5"/>
    <e v="#N/A"/>
    <n v="0"/>
    <n v="0"/>
    <e v="#N/A"/>
    <e v="#N/A"/>
    <m/>
    <m/>
    <n v="0"/>
    <n v="0"/>
    <e v="#N/A"/>
  </r>
  <r>
    <x v="57"/>
    <e v="#N/A"/>
    <n v="12"/>
    <m/>
    <m/>
    <m/>
    <e v="#DIV/0!"/>
    <m/>
    <e v="#DIV/0!"/>
    <e v="#N/A"/>
    <e v="#N/A"/>
    <m/>
    <x v="1"/>
    <n v="0.25"/>
    <n v="0.25"/>
    <n v="0.5"/>
    <e v="#N/A"/>
    <n v="0"/>
    <n v="0"/>
    <e v="#N/A"/>
    <e v="#N/A"/>
    <m/>
    <m/>
    <n v="0"/>
    <n v="0"/>
    <e v="#N/A"/>
  </r>
  <r>
    <x v="57"/>
    <e v="#N/A"/>
    <n v="12"/>
    <m/>
    <m/>
    <m/>
    <e v="#DIV/0!"/>
    <m/>
    <e v="#DIV/0!"/>
    <e v="#N/A"/>
    <e v="#N/A"/>
    <m/>
    <x v="1"/>
    <n v="0.25"/>
    <n v="0.25"/>
    <n v="0.5"/>
    <e v="#N/A"/>
    <n v="0"/>
    <n v="0"/>
    <e v="#N/A"/>
    <e v="#N/A"/>
    <m/>
    <m/>
    <n v="0"/>
    <n v="0"/>
    <e v="#N/A"/>
  </r>
  <r>
    <x v="57"/>
    <e v="#N/A"/>
    <n v="12"/>
    <m/>
    <m/>
    <m/>
    <e v="#DIV/0!"/>
    <m/>
    <e v="#DIV/0!"/>
    <e v="#N/A"/>
    <e v="#N/A"/>
    <m/>
    <x v="1"/>
    <n v="0.25"/>
    <n v="0.25"/>
    <n v="0.5"/>
    <e v="#N/A"/>
    <n v="0"/>
    <n v="0"/>
    <e v="#N/A"/>
    <e v="#N/A"/>
    <m/>
    <m/>
    <n v="0"/>
    <n v="0"/>
    <e v="#N/A"/>
  </r>
  <r>
    <x v="57"/>
    <e v="#N/A"/>
    <n v="12"/>
    <m/>
    <m/>
    <m/>
    <e v="#DIV/0!"/>
    <m/>
    <e v="#DIV/0!"/>
    <e v="#N/A"/>
    <e v="#N/A"/>
    <m/>
    <x v="1"/>
    <n v="0.25"/>
    <n v="0.25"/>
    <n v="0.5"/>
    <e v="#N/A"/>
    <n v="0"/>
    <n v="0"/>
    <e v="#N/A"/>
    <e v="#N/A"/>
    <m/>
    <m/>
    <n v="0"/>
    <n v="0"/>
    <e v="#N/A"/>
  </r>
  <r>
    <x v="57"/>
    <e v="#N/A"/>
    <n v="12"/>
    <m/>
    <m/>
    <m/>
    <e v="#DIV/0!"/>
    <m/>
    <e v="#DIV/0!"/>
    <e v="#N/A"/>
    <e v="#N/A"/>
    <m/>
    <x v="1"/>
    <n v="0.25"/>
    <n v="0.25"/>
    <n v="0.5"/>
    <e v="#N/A"/>
    <n v="0"/>
    <n v="0"/>
    <e v="#N/A"/>
    <e v="#N/A"/>
    <m/>
    <m/>
    <n v="0"/>
    <n v="0"/>
    <e v="#N/A"/>
  </r>
  <r>
    <x v="57"/>
    <e v="#N/A"/>
    <n v="12"/>
    <m/>
    <m/>
    <m/>
    <e v="#DIV/0!"/>
    <m/>
    <e v="#DIV/0!"/>
    <e v="#N/A"/>
    <e v="#N/A"/>
    <m/>
    <x v="1"/>
    <n v="0.25"/>
    <n v="0.25"/>
    <n v="0.5"/>
    <e v="#N/A"/>
    <n v="0"/>
    <n v="0"/>
    <e v="#N/A"/>
    <e v="#N/A"/>
    <m/>
    <m/>
    <n v="0"/>
    <n v="0"/>
    <e v="#N/A"/>
  </r>
  <r>
    <x v="57"/>
    <e v="#N/A"/>
    <n v="12"/>
    <m/>
    <m/>
    <m/>
    <e v="#DIV/0!"/>
    <m/>
    <e v="#DIV/0!"/>
    <e v="#N/A"/>
    <e v="#N/A"/>
    <m/>
    <x v="1"/>
    <n v="0.25"/>
    <n v="0.25"/>
    <n v="0.5"/>
    <e v="#N/A"/>
    <n v="0"/>
    <n v="0"/>
    <e v="#N/A"/>
    <e v="#N/A"/>
    <m/>
    <m/>
    <n v="0"/>
    <n v="0"/>
    <e v="#N/A"/>
  </r>
  <r>
    <x v="57"/>
    <e v="#N/A"/>
    <n v="12"/>
    <m/>
    <m/>
    <m/>
    <d v="1899-12-30T00:00:00"/>
    <m/>
    <e v="#DIV/0!"/>
    <e v="#N/A"/>
    <e v="#N/A"/>
    <m/>
    <x v="1"/>
    <n v="0.25"/>
    <n v="0.25"/>
    <n v="0.5"/>
    <e v="#N/A"/>
    <n v="0"/>
    <n v="0"/>
    <e v="#N/A"/>
    <e v="#N/A"/>
    <m/>
    <m/>
    <n v="0"/>
    <n v="0"/>
    <e v="#N/A"/>
  </r>
  <r>
    <x v="57"/>
    <e v="#N/A"/>
    <n v="12"/>
    <m/>
    <m/>
    <m/>
    <e v="#DIV/0!"/>
    <m/>
    <e v="#DIV/0!"/>
    <e v="#N/A"/>
    <e v="#N/A"/>
    <m/>
    <x v="1"/>
    <n v="0.25"/>
    <n v="0.25"/>
    <n v="0.5"/>
    <e v="#N/A"/>
    <n v="0"/>
    <n v="0"/>
    <e v="#N/A"/>
    <e v="#N/A"/>
    <m/>
    <m/>
    <n v="0"/>
    <n v="0"/>
    <e v="#N/A"/>
  </r>
  <r>
    <x v="57"/>
    <e v="#N/A"/>
    <n v="12"/>
    <m/>
    <m/>
    <m/>
    <e v="#DIV/0!"/>
    <m/>
    <e v="#DIV/0!"/>
    <e v="#N/A"/>
    <e v="#N/A"/>
    <m/>
    <x v="1"/>
    <n v="0.25"/>
    <n v="0.25"/>
    <n v="0.5"/>
    <e v="#N/A"/>
    <n v="0"/>
    <n v="0"/>
    <e v="#N/A"/>
    <e v="#N/A"/>
    <m/>
    <m/>
    <n v="0"/>
    <n v="0"/>
    <e v="#N/A"/>
  </r>
  <r>
    <x v="57"/>
    <e v="#N/A"/>
    <n v="12"/>
    <m/>
    <m/>
    <m/>
    <e v="#DIV/0!"/>
    <m/>
    <e v="#DIV/0!"/>
    <e v="#N/A"/>
    <e v="#N/A"/>
    <m/>
    <x v="1"/>
    <n v="0.25"/>
    <n v="0.25"/>
    <n v="0.5"/>
    <e v="#N/A"/>
    <n v="0"/>
    <n v="0"/>
    <e v="#N/A"/>
    <e v="#N/A"/>
    <m/>
    <m/>
    <n v="0"/>
    <n v="0"/>
    <e v="#N/A"/>
  </r>
  <r>
    <x v="57"/>
    <e v="#N/A"/>
    <n v="12"/>
    <m/>
    <m/>
    <m/>
    <e v="#DIV/0!"/>
    <m/>
    <e v="#DIV/0!"/>
    <e v="#N/A"/>
    <e v="#N/A"/>
    <m/>
    <x v="1"/>
    <n v="0.25"/>
    <n v="0.25"/>
    <n v="0.5"/>
    <e v="#N/A"/>
    <n v="0"/>
    <n v="0"/>
    <e v="#N/A"/>
    <e v="#N/A"/>
    <m/>
    <m/>
    <n v="0"/>
    <n v="0"/>
    <e v="#N/A"/>
  </r>
  <r>
    <x v="57"/>
    <e v="#N/A"/>
    <n v="12"/>
    <m/>
    <m/>
    <m/>
    <e v="#DIV/0!"/>
    <m/>
    <e v="#DIV/0!"/>
    <e v="#N/A"/>
    <e v="#N/A"/>
    <m/>
    <x v="1"/>
    <n v="0.25"/>
    <n v="0.25"/>
    <n v="0.5"/>
    <e v="#N/A"/>
    <n v="0"/>
    <n v="0"/>
    <e v="#N/A"/>
    <e v="#N/A"/>
    <m/>
    <m/>
    <n v="0"/>
    <n v="0"/>
    <e v="#N/A"/>
  </r>
  <r>
    <x v="57"/>
    <e v="#N/A"/>
    <n v="12"/>
    <m/>
    <m/>
    <m/>
    <e v="#DIV/0!"/>
    <m/>
    <e v="#DIV/0!"/>
    <e v="#N/A"/>
    <e v="#N/A"/>
    <m/>
    <x v="1"/>
    <n v="0.25"/>
    <n v="0.25"/>
    <n v="0.5"/>
    <e v="#N/A"/>
    <n v="0"/>
    <n v="0"/>
    <e v="#N/A"/>
    <e v="#N/A"/>
    <m/>
    <m/>
    <n v="0"/>
    <n v="0"/>
    <e v="#N/A"/>
  </r>
  <r>
    <x v="57"/>
    <e v="#N/A"/>
    <n v="12"/>
    <m/>
    <m/>
    <m/>
    <e v="#DIV/0!"/>
    <m/>
    <e v="#DIV/0!"/>
    <e v="#N/A"/>
    <e v="#N/A"/>
    <m/>
    <x v="1"/>
    <n v="0.25"/>
    <n v="0.25"/>
    <n v="0.5"/>
    <e v="#N/A"/>
    <n v="0"/>
    <n v="0"/>
    <e v="#N/A"/>
    <e v="#N/A"/>
    <m/>
    <m/>
    <n v="0"/>
    <n v="0"/>
    <e v="#N/A"/>
  </r>
  <r>
    <x v="57"/>
    <e v="#N/A"/>
    <n v="12"/>
    <m/>
    <m/>
    <m/>
    <e v="#DIV/0!"/>
    <m/>
    <e v="#DIV/0!"/>
    <e v="#N/A"/>
    <e v="#N/A"/>
    <m/>
    <x v="1"/>
    <n v="0.25"/>
    <n v="0.25"/>
    <n v="0.5"/>
    <e v="#N/A"/>
    <n v="0"/>
    <n v="0"/>
    <e v="#N/A"/>
    <e v="#N/A"/>
    <m/>
    <m/>
    <n v="0"/>
    <n v="0"/>
    <e v="#N/A"/>
  </r>
  <r>
    <x v="57"/>
    <e v="#N/A"/>
    <n v="12"/>
    <m/>
    <m/>
    <m/>
    <e v="#DIV/0!"/>
    <m/>
    <e v="#DIV/0!"/>
    <e v="#N/A"/>
    <e v="#N/A"/>
    <m/>
    <x v="1"/>
    <n v="0.25"/>
    <n v="0.25"/>
    <n v="0.5"/>
    <e v="#N/A"/>
    <n v="0"/>
    <n v="0"/>
    <e v="#N/A"/>
    <e v="#N/A"/>
    <m/>
    <m/>
    <n v="0"/>
    <n v="0"/>
    <e v="#N/A"/>
  </r>
  <r>
    <x v="57"/>
    <e v="#N/A"/>
    <n v="12"/>
    <m/>
    <m/>
    <m/>
    <e v="#DIV/0!"/>
    <m/>
    <e v="#DIV/0!"/>
    <e v="#N/A"/>
    <e v="#N/A"/>
    <m/>
    <x v="1"/>
    <n v="0.25"/>
    <n v="0.25"/>
    <n v="0.5"/>
    <e v="#N/A"/>
    <n v="0"/>
    <n v="0"/>
    <e v="#N/A"/>
    <e v="#N/A"/>
    <m/>
    <m/>
    <n v="0"/>
    <n v="0"/>
    <e v="#N/A"/>
  </r>
  <r>
    <x v="57"/>
    <e v="#N/A"/>
    <n v="12"/>
    <m/>
    <m/>
    <m/>
    <e v="#DIV/0!"/>
    <m/>
    <e v="#DIV/0!"/>
    <e v="#N/A"/>
    <e v="#N/A"/>
    <m/>
    <x v="1"/>
    <n v="0.25"/>
    <n v="0.25"/>
    <n v="0.5"/>
    <e v="#N/A"/>
    <n v="0"/>
    <n v="0"/>
    <e v="#N/A"/>
    <e v="#N/A"/>
    <m/>
    <m/>
    <n v="0"/>
    <n v="0"/>
    <e v="#N/A"/>
  </r>
  <r>
    <x v="57"/>
    <e v="#N/A"/>
    <n v="12"/>
    <m/>
    <m/>
    <m/>
    <e v="#DIV/0!"/>
    <m/>
    <e v="#DIV/0!"/>
    <e v="#N/A"/>
    <e v="#N/A"/>
    <m/>
    <x v="1"/>
    <n v="0.25"/>
    <n v="0.25"/>
    <n v="0.5"/>
    <e v="#N/A"/>
    <n v="0"/>
    <n v="0"/>
    <e v="#N/A"/>
    <e v="#N/A"/>
    <m/>
    <m/>
    <n v="0"/>
    <n v="0"/>
    <e v="#N/A"/>
  </r>
  <r>
    <x v="57"/>
    <e v="#N/A"/>
    <n v="12"/>
    <m/>
    <m/>
    <m/>
    <e v="#DIV/0!"/>
    <m/>
    <e v="#DIV/0!"/>
    <e v="#N/A"/>
    <e v="#N/A"/>
    <m/>
    <x v="1"/>
    <n v="0.25"/>
    <n v="0.25"/>
    <n v="0.5"/>
    <e v="#N/A"/>
    <n v="0"/>
    <n v="0"/>
    <e v="#N/A"/>
    <e v="#N/A"/>
    <m/>
    <m/>
    <n v="0"/>
    <n v="0"/>
    <e v="#N/A"/>
  </r>
  <r>
    <x v="57"/>
    <e v="#N/A"/>
    <n v="12"/>
    <m/>
    <m/>
    <m/>
    <e v="#DIV/0!"/>
    <m/>
    <e v="#DIV/0!"/>
    <e v="#N/A"/>
    <e v="#N/A"/>
    <m/>
    <x v="1"/>
    <n v="0.25"/>
    <n v="0.25"/>
    <n v="0.5"/>
    <e v="#N/A"/>
    <n v="0"/>
    <n v="0"/>
    <e v="#N/A"/>
    <e v="#N/A"/>
    <m/>
    <m/>
    <n v="0"/>
    <n v="0"/>
    <e v="#N/A"/>
  </r>
  <r>
    <x v="57"/>
    <e v="#N/A"/>
    <n v="12"/>
    <m/>
    <m/>
    <m/>
    <e v="#DIV/0!"/>
    <m/>
    <e v="#DIV/0!"/>
    <e v="#N/A"/>
    <e v="#N/A"/>
    <m/>
    <x v="1"/>
    <n v="0.25"/>
    <n v="0.25"/>
    <n v="0.5"/>
    <e v="#N/A"/>
    <n v="0"/>
    <n v="0"/>
    <e v="#N/A"/>
    <e v="#N/A"/>
    <m/>
    <m/>
    <n v="0"/>
    <n v="0"/>
    <e v="#N/A"/>
  </r>
  <r>
    <x v="57"/>
    <e v="#N/A"/>
    <n v="12"/>
    <m/>
    <m/>
    <m/>
    <e v="#DIV/0!"/>
    <m/>
    <e v="#DIV/0!"/>
    <e v="#N/A"/>
    <e v="#N/A"/>
    <m/>
    <x v="1"/>
    <n v="0.25"/>
    <n v="0.25"/>
    <n v="0.5"/>
    <e v="#N/A"/>
    <n v="0"/>
    <n v="0"/>
    <e v="#N/A"/>
    <e v="#N/A"/>
    <m/>
    <m/>
    <n v="0"/>
    <n v="0"/>
    <e v="#N/A"/>
  </r>
  <r>
    <x v="57"/>
    <e v="#N/A"/>
    <n v="12"/>
    <m/>
    <m/>
    <m/>
    <e v="#DIV/0!"/>
    <m/>
    <e v="#DIV/0!"/>
    <e v="#N/A"/>
    <e v="#N/A"/>
    <m/>
    <x v="1"/>
    <n v="0.25"/>
    <n v="0.25"/>
    <n v="0.5"/>
    <e v="#N/A"/>
    <n v="0"/>
    <n v="0"/>
    <e v="#N/A"/>
    <e v="#N/A"/>
    <m/>
    <m/>
    <n v="0"/>
    <n v="0"/>
    <e v="#N/A"/>
  </r>
  <r>
    <x v="57"/>
    <e v="#N/A"/>
    <n v="12"/>
    <m/>
    <m/>
    <m/>
    <e v="#DIV/0!"/>
    <m/>
    <e v="#DIV/0!"/>
    <e v="#N/A"/>
    <e v="#N/A"/>
    <m/>
    <x v="1"/>
    <n v="0.25"/>
    <n v="0.25"/>
    <n v="0.5"/>
    <e v="#N/A"/>
    <n v="0"/>
    <n v="0"/>
    <e v="#N/A"/>
    <e v="#N/A"/>
    <m/>
    <m/>
    <n v="0"/>
    <n v="0"/>
    <e v="#N/A"/>
  </r>
  <r>
    <x v="57"/>
    <e v="#N/A"/>
    <n v="12"/>
    <m/>
    <m/>
    <m/>
    <e v="#DIV/0!"/>
    <m/>
    <e v="#DIV/0!"/>
    <e v="#N/A"/>
    <e v="#N/A"/>
    <m/>
    <x v="1"/>
    <n v="0.25"/>
    <n v="0.25"/>
    <n v="0.5"/>
    <e v="#N/A"/>
    <n v="0"/>
    <n v="0"/>
    <e v="#N/A"/>
    <e v="#N/A"/>
    <m/>
    <m/>
    <n v="0"/>
    <n v="0"/>
    <e v="#N/A"/>
  </r>
  <r>
    <x v="57"/>
    <e v="#N/A"/>
    <n v="12"/>
    <m/>
    <m/>
    <m/>
    <e v="#DIV/0!"/>
    <m/>
    <e v="#DIV/0!"/>
    <e v="#N/A"/>
    <e v="#N/A"/>
    <m/>
    <x v="1"/>
    <n v="0.25"/>
    <n v="0.25"/>
    <n v="0.5"/>
    <e v="#N/A"/>
    <n v="0"/>
    <n v="0"/>
    <e v="#N/A"/>
    <e v="#N/A"/>
    <m/>
    <m/>
    <n v="0"/>
    <n v="0"/>
    <e v="#N/A"/>
  </r>
  <r>
    <x v="57"/>
    <e v="#N/A"/>
    <n v="12"/>
    <m/>
    <m/>
    <m/>
    <e v="#DIV/0!"/>
    <m/>
    <e v="#DIV/0!"/>
    <e v="#N/A"/>
    <e v="#N/A"/>
    <m/>
    <x v="1"/>
    <n v="0.25"/>
    <n v="0.25"/>
    <n v="0.5"/>
    <e v="#N/A"/>
    <n v="0"/>
    <n v="0"/>
    <e v="#N/A"/>
    <e v="#N/A"/>
    <m/>
    <m/>
    <n v="0"/>
    <n v="0"/>
    <e v="#N/A"/>
  </r>
  <r>
    <x v="57"/>
    <e v="#N/A"/>
    <n v="12"/>
    <m/>
    <m/>
    <m/>
    <e v="#DIV/0!"/>
    <m/>
    <e v="#DIV/0!"/>
    <e v="#N/A"/>
    <e v="#N/A"/>
    <m/>
    <x v="1"/>
    <n v="0.25"/>
    <n v="0.25"/>
    <n v="0.5"/>
    <e v="#N/A"/>
    <n v="0"/>
    <n v="0"/>
    <e v="#N/A"/>
    <e v="#N/A"/>
    <m/>
    <m/>
    <n v="0"/>
    <n v="0"/>
    <e v="#N/A"/>
  </r>
  <r>
    <x v="57"/>
    <e v="#N/A"/>
    <n v="12"/>
    <m/>
    <m/>
    <m/>
    <e v="#DIV/0!"/>
    <m/>
    <e v="#DIV/0!"/>
    <e v="#N/A"/>
    <e v="#N/A"/>
    <m/>
    <x v="1"/>
    <n v="0.25"/>
    <n v="0.25"/>
    <n v="0.5"/>
    <e v="#N/A"/>
    <n v="0"/>
    <n v="0"/>
    <e v="#N/A"/>
    <e v="#N/A"/>
    <m/>
    <m/>
    <n v="0"/>
    <n v="0"/>
    <e v="#N/A"/>
  </r>
  <r>
    <x v="57"/>
    <e v="#N/A"/>
    <n v="12"/>
    <m/>
    <m/>
    <m/>
    <e v="#DIV/0!"/>
    <m/>
    <e v="#DIV/0!"/>
    <e v="#N/A"/>
    <e v="#N/A"/>
    <m/>
    <x v="1"/>
    <n v="0.25"/>
    <n v="0.25"/>
    <n v="0.5"/>
    <e v="#N/A"/>
    <n v="0"/>
    <n v="0"/>
    <e v="#N/A"/>
    <e v="#N/A"/>
    <m/>
    <m/>
    <n v="0"/>
    <n v="0"/>
    <e v="#N/A"/>
  </r>
  <r>
    <x v="57"/>
    <e v="#N/A"/>
    <n v="12"/>
    <m/>
    <m/>
    <m/>
    <e v="#DIV/0!"/>
    <m/>
    <e v="#DIV/0!"/>
    <e v="#N/A"/>
    <e v="#N/A"/>
    <m/>
    <x v="1"/>
    <n v="0.25"/>
    <n v="0.25"/>
    <n v="0.5"/>
    <e v="#N/A"/>
    <n v="0"/>
    <n v="0"/>
    <e v="#N/A"/>
    <e v="#N/A"/>
    <m/>
    <m/>
    <n v="0"/>
    <n v="0"/>
    <e v="#N/A"/>
  </r>
  <r>
    <x v="57"/>
    <e v="#N/A"/>
    <n v="12"/>
    <m/>
    <m/>
    <m/>
    <e v="#DIV/0!"/>
    <m/>
    <e v="#DIV/0!"/>
    <e v="#N/A"/>
    <e v="#N/A"/>
    <m/>
    <x v="1"/>
    <n v="0.25"/>
    <n v="0.25"/>
    <n v="0.5"/>
    <e v="#N/A"/>
    <n v="0"/>
    <n v="0"/>
    <e v="#N/A"/>
    <e v="#N/A"/>
    <m/>
    <m/>
    <n v="0"/>
    <n v="0"/>
    <e v="#N/A"/>
  </r>
  <r>
    <x v="57"/>
    <e v="#N/A"/>
    <n v="12"/>
    <m/>
    <m/>
    <m/>
    <e v="#DIV/0!"/>
    <m/>
    <e v="#DIV/0!"/>
    <e v="#N/A"/>
    <e v="#N/A"/>
    <m/>
    <x v="1"/>
    <n v="0.25"/>
    <n v="0.25"/>
    <n v="0.5"/>
    <e v="#N/A"/>
    <n v="0"/>
    <n v="0"/>
    <e v="#N/A"/>
    <e v="#N/A"/>
    <s v="Wizz Air Cluj Napoca "/>
    <m/>
    <n v="0"/>
    <n v="0"/>
    <e v="#N/A"/>
  </r>
  <r>
    <x v="57"/>
    <e v="#N/A"/>
    <n v="12"/>
    <m/>
    <m/>
    <m/>
    <e v="#DIV/0!"/>
    <m/>
    <e v="#DIV/0!"/>
    <e v="#N/A"/>
    <e v="#N/A"/>
    <m/>
    <x v="1"/>
    <n v="0.25"/>
    <n v="0.25"/>
    <n v="0.5"/>
    <e v="#N/A"/>
    <n v="0"/>
    <n v="0"/>
    <e v="#N/A"/>
    <e v="#N/A"/>
    <s v="Wizz Air Cluj Napoca "/>
    <m/>
    <n v="0"/>
    <n v="0"/>
    <e v="#N/A"/>
  </r>
  <r>
    <x v="57"/>
    <e v="#N/A"/>
    <n v="12"/>
    <m/>
    <m/>
    <m/>
    <e v="#DIV/0!"/>
    <m/>
    <e v="#DIV/0!"/>
    <e v="#N/A"/>
    <e v="#N/A"/>
    <m/>
    <x v="1"/>
    <n v="0.25"/>
    <n v="0.25"/>
    <n v="0.5"/>
    <e v="#N/A"/>
    <n v="0"/>
    <n v="0"/>
    <e v="#N/A"/>
    <e v="#N/A"/>
    <m/>
    <m/>
    <n v="0"/>
    <n v="0"/>
    <e v="#N/A"/>
  </r>
  <r>
    <x v="57"/>
    <e v="#N/A"/>
    <m/>
    <m/>
    <m/>
    <m/>
    <e v="#DIV/0!"/>
    <m/>
    <e v="#DIV/0!"/>
    <e v="#N/A"/>
    <e v="#N/A"/>
    <m/>
    <x v="4"/>
    <e v="#N/A"/>
    <e v="#N/A"/>
    <e v="#N/A"/>
    <e v="#N/A"/>
    <n v="0"/>
    <n v="0"/>
    <e v="#N/A"/>
    <e v="#N/A"/>
    <m/>
    <m/>
    <n v="0"/>
    <n v="0"/>
    <e v="#N/A"/>
  </r>
  <r>
    <x v="57"/>
    <e v="#N/A"/>
    <m/>
    <m/>
    <m/>
    <m/>
    <e v="#DIV/0!"/>
    <m/>
    <e v="#DIV/0!"/>
    <e v="#N/A"/>
    <e v="#N/A"/>
    <m/>
    <x v="4"/>
    <e v="#N/A"/>
    <e v="#N/A"/>
    <e v="#N/A"/>
    <e v="#N/A"/>
    <n v="0"/>
    <n v="0"/>
    <e v="#N/A"/>
    <e v="#N/A"/>
    <m/>
    <m/>
    <n v="0"/>
    <n v="0"/>
    <e v="#N/A"/>
  </r>
  <r>
    <x v="57"/>
    <e v="#N/A"/>
    <m/>
    <m/>
    <m/>
    <m/>
    <e v="#DIV/0!"/>
    <m/>
    <e v="#DIV/0!"/>
    <e v="#N/A"/>
    <e v="#N/A"/>
    <m/>
    <x v="4"/>
    <e v="#N/A"/>
    <e v="#N/A"/>
    <e v="#N/A"/>
    <e v="#N/A"/>
    <n v="0"/>
    <n v="0"/>
    <e v="#N/A"/>
    <e v="#N/A"/>
    <m/>
    <m/>
    <n v="0"/>
    <n v="0"/>
    <e v="#N/A"/>
  </r>
  <r>
    <x v="57"/>
    <e v="#N/A"/>
    <m/>
    <m/>
    <m/>
    <m/>
    <e v="#DIV/0!"/>
    <m/>
    <e v="#DIV/0!"/>
    <e v="#N/A"/>
    <e v="#N/A"/>
    <m/>
    <x v="4"/>
    <e v="#N/A"/>
    <e v="#N/A"/>
    <e v="#N/A"/>
    <e v="#N/A"/>
    <n v="0"/>
    <n v="0"/>
    <e v="#N/A"/>
    <e v="#N/A"/>
    <m/>
    <m/>
    <n v="0"/>
    <n v="0"/>
    <e v="#N/A"/>
  </r>
  <r>
    <x v="57"/>
    <e v="#N/A"/>
    <m/>
    <m/>
    <m/>
    <m/>
    <e v="#DIV/0!"/>
    <m/>
    <e v="#DIV/0!"/>
    <e v="#N/A"/>
    <e v="#N/A"/>
    <m/>
    <x v="4"/>
    <e v="#N/A"/>
    <e v="#N/A"/>
    <e v="#N/A"/>
    <e v="#N/A"/>
    <n v="0"/>
    <n v="0"/>
    <e v="#N/A"/>
    <e v="#N/A"/>
    <m/>
    <m/>
    <n v="0"/>
    <n v="0"/>
    <e v="#N/A"/>
  </r>
  <r>
    <x v="57"/>
    <e v="#N/A"/>
    <m/>
    <m/>
    <m/>
    <m/>
    <e v="#DIV/0!"/>
    <m/>
    <e v="#DIV/0!"/>
    <e v="#N/A"/>
    <e v="#N/A"/>
    <m/>
    <x v="4"/>
    <e v="#N/A"/>
    <e v="#N/A"/>
    <e v="#N/A"/>
    <e v="#N/A"/>
    <n v="0"/>
    <n v="0"/>
    <e v="#N/A"/>
    <e v="#N/A"/>
    <m/>
    <m/>
    <n v="0"/>
    <n v="0"/>
    <e v="#N/A"/>
  </r>
  <r>
    <x v="57"/>
    <e v="#N/A"/>
    <m/>
    <m/>
    <m/>
    <m/>
    <e v="#DIV/0!"/>
    <m/>
    <e v="#DIV/0!"/>
    <e v="#N/A"/>
    <e v="#N/A"/>
    <m/>
    <x v="4"/>
    <e v="#N/A"/>
    <e v="#N/A"/>
    <e v="#N/A"/>
    <e v="#N/A"/>
    <n v="0"/>
    <n v="0"/>
    <e v="#N/A"/>
    <e v="#N/A"/>
    <m/>
    <m/>
    <n v="0"/>
    <n v="0"/>
    <e v="#N/A"/>
  </r>
  <r>
    <x v="57"/>
    <e v="#N/A"/>
    <m/>
    <m/>
    <m/>
    <m/>
    <e v="#DIV/0!"/>
    <m/>
    <e v="#DIV/0!"/>
    <e v="#N/A"/>
    <e v="#N/A"/>
    <m/>
    <x v="4"/>
    <e v="#N/A"/>
    <e v="#N/A"/>
    <e v="#N/A"/>
    <e v="#N/A"/>
    <n v="0"/>
    <n v="0"/>
    <e v="#N/A"/>
    <e v="#N/A"/>
    <m/>
    <m/>
    <n v="0"/>
    <n v="0"/>
    <e v="#N/A"/>
  </r>
  <r>
    <x v="57"/>
    <e v="#N/A"/>
    <m/>
    <m/>
    <m/>
    <m/>
    <e v="#DIV/0!"/>
    <m/>
    <e v="#DIV/0!"/>
    <e v="#N/A"/>
    <e v="#N/A"/>
    <m/>
    <x v="4"/>
    <e v="#N/A"/>
    <e v="#N/A"/>
    <e v="#N/A"/>
    <e v="#N/A"/>
    <n v="0"/>
    <n v="0"/>
    <e v="#N/A"/>
    <e v="#N/A"/>
    <m/>
    <m/>
    <n v="0"/>
    <n v="0"/>
    <e v="#N/A"/>
  </r>
  <r>
    <x v="57"/>
    <e v="#N/A"/>
    <m/>
    <m/>
    <m/>
    <m/>
    <e v="#DIV/0!"/>
    <m/>
    <e v="#DIV/0!"/>
    <e v="#N/A"/>
    <e v="#N/A"/>
    <m/>
    <x v="4"/>
    <e v="#N/A"/>
    <e v="#N/A"/>
    <e v="#N/A"/>
    <e v="#N/A"/>
    <n v="0"/>
    <n v="0"/>
    <e v="#N/A"/>
    <e v="#N/A"/>
    <m/>
    <m/>
    <n v="0"/>
    <n v="0"/>
    <e v="#N/A"/>
  </r>
  <r>
    <x v="57"/>
    <e v="#N/A"/>
    <m/>
    <m/>
    <m/>
    <m/>
    <e v="#DIV/0!"/>
    <m/>
    <e v="#DIV/0!"/>
    <e v="#N/A"/>
    <e v="#N/A"/>
    <m/>
    <x v="4"/>
    <e v="#N/A"/>
    <e v="#N/A"/>
    <e v="#N/A"/>
    <e v="#N/A"/>
    <n v="0"/>
    <n v="0"/>
    <e v="#N/A"/>
    <e v="#N/A"/>
    <m/>
    <m/>
    <n v="0"/>
    <n v="0"/>
    <e v="#N/A"/>
  </r>
  <r>
    <x v="57"/>
    <e v="#N/A"/>
    <m/>
    <m/>
    <m/>
    <m/>
    <e v="#DIV/0!"/>
    <m/>
    <e v="#DIV/0!"/>
    <e v="#N/A"/>
    <e v="#N/A"/>
    <m/>
    <x v="4"/>
    <e v="#N/A"/>
    <e v="#N/A"/>
    <e v="#N/A"/>
    <e v="#N/A"/>
    <n v="0"/>
    <n v="0"/>
    <e v="#N/A"/>
    <e v="#N/A"/>
    <m/>
    <m/>
    <n v="0"/>
    <n v="0"/>
    <e v="#N/A"/>
  </r>
  <r>
    <x v="57"/>
    <e v="#N/A"/>
    <m/>
    <m/>
    <m/>
    <m/>
    <e v="#DIV/0!"/>
    <m/>
    <e v="#DIV/0!"/>
    <e v="#N/A"/>
    <e v="#N/A"/>
    <m/>
    <x v="4"/>
    <e v="#N/A"/>
    <e v="#N/A"/>
    <e v="#N/A"/>
    <e v="#N/A"/>
    <n v="0"/>
    <n v="0"/>
    <e v="#N/A"/>
    <e v="#N/A"/>
    <m/>
    <m/>
    <n v="0"/>
    <n v="0"/>
    <e v="#N/A"/>
  </r>
  <r>
    <x v="57"/>
    <e v="#N/A"/>
    <m/>
    <m/>
    <m/>
    <m/>
    <e v="#DIV/0!"/>
    <m/>
    <e v="#DIV/0!"/>
    <e v="#N/A"/>
    <e v="#N/A"/>
    <m/>
    <x v="4"/>
    <e v="#N/A"/>
    <e v="#N/A"/>
    <e v="#N/A"/>
    <e v="#N/A"/>
    <n v="0"/>
    <n v="0"/>
    <e v="#N/A"/>
    <e v="#N/A"/>
    <m/>
    <m/>
    <n v="0"/>
    <n v="0"/>
    <e v="#N/A"/>
  </r>
  <r>
    <x v="57"/>
    <e v="#N/A"/>
    <m/>
    <m/>
    <m/>
    <m/>
    <e v="#DIV/0!"/>
    <m/>
    <e v="#DIV/0!"/>
    <e v="#N/A"/>
    <e v="#N/A"/>
    <m/>
    <x v="4"/>
    <e v="#N/A"/>
    <e v="#N/A"/>
    <e v="#N/A"/>
    <e v="#N/A"/>
    <n v="0"/>
    <n v="0"/>
    <e v="#N/A"/>
    <e v="#N/A"/>
    <m/>
    <m/>
    <n v="0"/>
    <n v="0"/>
    <e v="#N/A"/>
  </r>
  <r>
    <x v="57"/>
    <e v="#N/A"/>
    <m/>
    <m/>
    <m/>
    <m/>
    <e v="#DIV/0!"/>
    <m/>
    <e v="#DIV/0!"/>
    <e v="#N/A"/>
    <e v="#N/A"/>
    <m/>
    <x v="4"/>
    <e v="#N/A"/>
    <e v="#N/A"/>
    <e v="#N/A"/>
    <e v="#N/A"/>
    <n v="0"/>
    <n v="0"/>
    <e v="#N/A"/>
    <e v="#N/A"/>
    <m/>
    <m/>
    <n v="0"/>
    <n v="0"/>
    <e v="#N/A"/>
  </r>
  <r>
    <x v="57"/>
    <e v="#N/A"/>
    <m/>
    <m/>
    <m/>
    <m/>
    <e v="#DIV/0!"/>
    <m/>
    <e v="#DIV/0!"/>
    <e v="#N/A"/>
    <e v="#N/A"/>
    <m/>
    <x v="4"/>
    <e v="#N/A"/>
    <e v="#N/A"/>
    <e v="#N/A"/>
    <e v="#N/A"/>
    <n v="0"/>
    <n v="0"/>
    <e v="#N/A"/>
    <e v="#N/A"/>
    <m/>
    <m/>
    <n v="0"/>
    <n v="0"/>
    <e v="#N/A"/>
  </r>
  <r>
    <x v="57"/>
    <e v="#N/A"/>
    <m/>
    <m/>
    <m/>
    <m/>
    <e v="#DIV/0!"/>
    <m/>
    <e v="#DIV/0!"/>
    <e v="#N/A"/>
    <e v="#N/A"/>
    <m/>
    <x v="4"/>
    <e v="#N/A"/>
    <e v="#N/A"/>
    <e v="#N/A"/>
    <e v="#N/A"/>
    <n v="0"/>
    <n v="0"/>
    <e v="#N/A"/>
    <e v="#N/A"/>
    <m/>
    <m/>
    <n v="0"/>
    <n v="0"/>
    <e v="#N/A"/>
  </r>
  <r>
    <x v="57"/>
    <e v="#N/A"/>
    <m/>
    <m/>
    <m/>
    <m/>
    <e v="#DIV/0!"/>
    <m/>
    <e v="#DIV/0!"/>
    <e v="#N/A"/>
    <e v="#N/A"/>
    <m/>
    <x v="4"/>
    <e v="#N/A"/>
    <e v="#N/A"/>
    <e v="#N/A"/>
    <e v="#N/A"/>
    <n v="0"/>
    <n v="0"/>
    <e v="#N/A"/>
    <e v="#N/A"/>
    <m/>
    <m/>
    <n v="0"/>
    <n v="0"/>
    <e v="#N/A"/>
  </r>
  <r>
    <x v="57"/>
    <e v="#N/A"/>
    <m/>
    <m/>
    <m/>
    <m/>
    <e v="#DIV/0!"/>
    <m/>
    <e v="#DIV/0!"/>
    <e v="#N/A"/>
    <e v="#N/A"/>
    <m/>
    <x v="4"/>
    <e v="#N/A"/>
    <e v="#N/A"/>
    <e v="#N/A"/>
    <e v="#N/A"/>
    <n v="0"/>
    <n v="0"/>
    <e v="#N/A"/>
    <e v="#N/A"/>
    <m/>
    <m/>
    <n v="0"/>
    <n v="0"/>
    <e v="#N/A"/>
  </r>
  <r>
    <x v="57"/>
    <e v="#N/A"/>
    <m/>
    <m/>
    <m/>
    <m/>
    <e v="#DIV/0!"/>
    <m/>
    <e v="#DIV/0!"/>
    <e v="#N/A"/>
    <e v="#N/A"/>
    <m/>
    <x v="4"/>
    <e v="#N/A"/>
    <e v="#N/A"/>
    <e v="#N/A"/>
    <e v="#N/A"/>
    <n v="0"/>
    <n v="0"/>
    <e v="#N/A"/>
    <e v="#N/A"/>
    <m/>
    <m/>
    <n v="0"/>
    <n v="0"/>
    <e v="#N/A"/>
  </r>
  <r>
    <x v="57"/>
    <e v="#N/A"/>
    <m/>
    <m/>
    <m/>
    <m/>
    <e v="#DIV/0!"/>
    <m/>
    <e v="#DIV/0!"/>
    <e v="#N/A"/>
    <e v="#N/A"/>
    <m/>
    <x v="4"/>
    <e v="#N/A"/>
    <e v="#N/A"/>
    <e v="#N/A"/>
    <e v="#N/A"/>
    <n v="0"/>
    <n v="0"/>
    <e v="#N/A"/>
    <e v="#N/A"/>
    <m/>
    <m/>
    <n v="0"/>
    <n v="0"/>
    <e v="#N/A"/>
  </r>
  <r>
    <x v="57"/>
    <e v="#N/A"/>
    <m/>
    <m/>
    <m/>
    <m/>
    <e v="#DIV/0!"/>
    <m/>
    <e v="#DIV/0!"/>
    <e v="#N/A"/>
    <e v="#N/A"/>
    <m/>
    <x v="4"/>
    <e v="#N/A"/>
    <e v="#N/A"/>
    <e v="#N/A"/>
    <e v="#N/A"/>
    <n v="0"/>
    <n v="0"/>
    <e v="#N/A"/>
    <e v="#N/A"/>
    <m/>
    <m/>
    <n v="0"/>
    <n v="0"/>
    <e v="#N/A"/>
  </r>
  <r>
    <x v="57"/>
    <e v="#N/A"/>
    <m/>
    <m/>
    <m/>
    <m/>
    <e v="#DIV/0!"/>
    <m/>
    <e v="#DIV/0!"/>
    <e v="#N/A"/>
    <e v="#N/A"/>
    <m/>
    <x v="4"/>
    <e v="#N/A"/>
    <e v="#N/A"/>
    <e v="#N/A"/>
    <e v="#N/A"/>
    <n v="0"/>
    <n v="0"/>
    <e v="#N/A"/>
    <e v="#N/A"/>
    <m/>
    <m/>
    <n v="0"/>
    <n v="0"/>
    <e v="#N/A"/>
  </r>
  <r>
    <x v="57"/>
    <e v="#N/A"/>
    <m/>
    <m/>
    <m/>
    <m/>
    <e v="#DIV/0!"/>
    <m/>
    <e v="#DIV/0!"/>
    <e v="#N/A"/>
    <e v="#N/A"/>
    <m/>
    <x v="4"/>
    <e v="#N/A"/>
    <e v="#N/A"/>
    <e v="#N/A"/>
    <e v="#N/A"/>
    <n v="0"/>
    <n v="0"/>
    <e v="#N/A"/>
    <e v="#N/A"/>
    <m/>
    <m/>
    <n v="0"/>
    <n v="0"/>
    <e v="#N/A"/>
  </r>
  <r>
    <x v="57"/>
    <e v="#N/A"/>
    <m/>
    <m/>
    <m/>
    <m/>
    <e v="#DIV/0!"/>
    <m/>
    <e v="#DIV/0!"/>
    <e v="#N/A"/>
    <e v="#N/A"/>
    <m/>
    <x v="4"/>
    <e v="#N/A"/>
    <e v="#N/A"/>
    <e v="#N/A"/>
    <e v="#N/A"/>
    <n v="0"/>
    <n v="0"/>
    <e v="#N/A"/>
    <e v="#N/A"/>
    <m/>
    <m/>
    <n v="0"/>
    <n v="0"/>
    <e v="#N/A"/>
  </r>
  <r>
    <x v="57"/>
    <e v="#N/A"/>
    <m/>
    <m/>
    <m/>
    <m/>
    <e v="#DIV/0!"/>
    <m/>
    <e v="#DIV/0!"/>
    <e v="#N/A"/>
    <e v="#N/A"/>
    <m/>
    <x v="4"/>
    <e v="#N/A"/>
    <e v="#N/A"/>
    <e v="#N/A"/>
    <e v="#N/A"/>
    <n v="0"/>
    <n v="0"/>
    <e v="#N/A"/>
    <e v="#N/A"/>
    <m/>
    <m/>
    <n v="0"/>
    <n v="0"/>
    <e v="#N/A"/>
  </r>
  <r>
    <x v="57"/>
    <e v="#N/A"/>
    <m/>
    <m/>
    <m/>
    <m/>
    <e v="#DIV/0!"/>
    <m/>
    <e v="#DIV/0!"/>
    <e v="#N/A"/>
    <e v="#N/A"/>
    <m/>
    <x v="4"/>
    <e v="#N/A"/>
    <e v="#N/A"/>
    <e v="#N/A"/>
    <e v="#N/A"/>
    <n v="0"/>
    <n v="0"/>
    <e v="#N/A"/>
    <e v="#N/A"/>
    <m/>
    <m/>
    <n v="0"/>
    <n v="0"/>
    <e v="#N/A"/>
  </r>
  <r>
    <x v="57"/>
    <e v="#N/A"/>
    <m/>
    <m/>
    <m/>
    <m/>
    <e v="#DIV/0!"/>
    <m/>
    <e v="#DIV/0!"/>
    <e v="#N/A"/>
    <e v="#N/A"/>
    <m/>
    <x v="4"/>
    <e v="#N/A"/>
    <e v="#N/A"/>
    <e v="#N/A"/>
    <e v="#N/A"/>
    <n v="0"/>
    <n v="0"/>
    <e v="#N/A"/>
    <e v="#N/A"/>
    <m/>
    <m/>
    <n v="0"/>
    <n v="0"/>
    <e v="#N/A"/>
  </r>
  <r>
    <x v="57"/>
    <e v="#N/A"/>
    <m/>
    <m/>
    <m/>
    <m/>
    <e v="#DIV/0!"/>
    <m/>
    <e v="#DIV/0!"/>
    <e v="#N/A"/>
    <e v="#N/A"/>
    <m/>
    <x v="4"/>
    <e v="#N/A"/>
    <e v="#N/A"/>
    <e v="#N/A"/>
    <e v="#N/A"/>
    <n v="0"/>
    <n v="0"/>
    <e v="#N/A"/>
    <e v="#N/A"/>
    <m/>
    <m/>
    <n v="0"/>
    <n v="0"/>
    <e v="#N/A"/>
  </r>
  <r>
    <x v="57"/>
    <e v="#N/A"/>
    <m/>
    <m/>
    <m/>
    <m/>
    <e v="#DIV/0!"/>
    <m/>
    <e v="#DIV/0!"/>
    <e v="#N/A"/>
    <e v="#N/A"/>
    <m/>
    <x v="4"/>
    <e v="#N/A"/>
    <e v="#N/A"/>
    <e v="#N/A"/>
    <e v="#N/A"/>
    <n v="0"/>
    <n v="0"/>
    <e v="#N/A"/>
    <e v="#N/A"/>
    <m/>
    <m/>
    <n v="0"/>
    <n v="0"/>
    <e v="#N/A"/>
  </r>
  <r>
    <x v="57"/>
    <e v="#N/A"/>
    <m/>
    <m/>
    <m/>
    <m/>
    <e v="#DIV/0!"/>
    <m/>
    <e v="#DIV/0!"/>
    <e v="#N/A"/>
    <e v="#N/A"/>
    <m/>
    <x v="4"/>
    <e v="#N/A"/>
    <e v="#N/A"/>
    <e v="#N/A"/>
    <e v="#N/A"/>
    <n v="0"/>
    <n v="0"/>
    <e v="#N/A"/>
    <e v="#N/A"/>
    <m/>
    <m/>
    <n v="0"/>
    <n v="0"/>
    <e v="#N/A"/>
  </r>
  <r>
    <x v="57"/>
    <e v="#N/A"/>
    <m/>
    <m/>
    <m/>
    <m/>
    <e v="#DIV/0!"/>
    <m/>
    <e v="#DIV/0!"/>
    <e v="#N/A"/>
    <e v="#N/A"/>
    <m/>
    <x v="4"/>
    <e v="#N/A"/>
    <e v="#N/A"/>
    <e v="#N/A"/>
    <e v="#N/A"/>
    <n v="0"/>
    <n v="0"/>
    <e v="#N/A"/>
    <e v="#N/A"/>
    <m/>
    <m/>
    <n v="0"/>
    <n v="0"/>
    <e v="#N/A"/>
  </r>
  <r>
    <x v="57"/>
    <e v="#N/A"/>
    <m/>
    <m/>
    <m/>
    <m/>
    <e v="#DIV/0!"/>
    <m/>
    <e v="#DIV/0!"/>
    <e v="#N/A"/>
    <e v="#N/A"/>
    <m/>
    <x v="4"/>
    <e v="#N/A"/>
    <e v="#N/A"/>
    <e v="#N/A"/>
    <e v="#N/A"/>
    <n v="0"/>
    <n v="0"/>
    <e v="#N/A"/>
    <e v="#N/A"/>
    <m/>
    <m/>
    <n v="0"/>
    <n v="0"/>
    <e v="#N/A"/>
  </r>
  <r>
    <x v="57"/>
    <e v="#N/A"/>
    <m/>
    <m/>
    <m/>
    <m/>
    <e v="#DIV/0!"/>
    <m/>
    <e v="#DIV/0!"/>
    <e v="#N/A"/>
    <e v="#N/A"/>
    <m/>
    <x v="4"/>
    <e v="#N/A"/>
    <e v="#N/A"/>
    <e v="#N/A"/>
    <e v="#N/A"/>
    <n v="0"/>
    <n v="0"/>
    <e v="#N/A"/>
    <e v="#N/A"/>
    <m/>
    <m/>
    <n v="0"/>
    <n v="0"/>
    <e v="#N/A"/>
  </r>
  <r>
    <x v="57"/>
    <e v="#N/A"/>
    <m/>
    <m/>
    <m/>
    <m/>
    <e v="#DIV/0!"/>
    <m/>
    <e v="#DIV/0!"/>
    <e v="#N/A"/>
    <e v="#N/A"/>
    <m/>
    <x v="4"/>
    <e v="#N/A"/>
    <e v="#N/A"/>
    <e v="#N/A"/>
    <e v="#N/A"/>
    <n v="0"/>
    <n v="0"/>
    <e v="#N/A"/>
    <e v="#N/A"/>
    <m/>
    <m/>
    <n v="0"/>
    <n v="0"/>
    <e v="#N/A"/>
  </r>
  <r>
    <x v="57"/>
    <e v="#N/A"/>
    <m/>
    <m/>
    <m/>
    <m/>
    <e v="#DIV/0!"/>
    <m/>
    <e v="#DIV/0!"/>
    <e v="#N/A"/>
    <e v="#N/A"/>
    <m/>
    <x v="4"/>
    <e v="#N/A"/>
    <e v="#N/A"/>
    <e v="#N/A"/>
    <e v="#N/A"/>
    <n v="0"/>
    <n v="0"/>
    <e v="#N/A"/>
    <e v="#N/A"/>
    <m/>
    <m/>
    <n v="0"/>
    <n v="0"/>
    <e v="#N/A"/>
  </r>
  <r>
    <x v="57"/>
    <e v="#N/A"/>
    <m/>
    <m/>
    <m/>
    <m/>
    <e v="#DIV/0!"/>
    <m/>
    <e v="#DIV/0!"/>
    <e v="#N/A"/>
    <e v="#N/A"/>
    <m/>
    <x v="4"/>
    <e v="#N/A"/>
    <e v="#N/A"/>
    <e v="#N/A"/>
    <e v="#N/A"/>
    <n v="0"/>
    <n v="0"/>
    <e v="#N/A"/>
    <e v="#N/A"/>
    <m/>
    <m/>
    <n v="0"/>
    <n v="0"/>
    <e v="#N/A"/>
  </r>
  <r>
    <x v="57"/>
    <e v="#N/A"/>
    <m/>
    <m/>
    <m/>
    <m/>
    <e v="#DIV/0!"/>
    <m/>
    <e v="#DIV/0!"/>
    <e v="#N/A"/>
    <e v="#N/A"/>
    <m/>
    <x v="4"/>
    <e v="#N/A"/>
    <e v="#N/A"/>
    <e v="#N/A"/>
    <e v="#N/A"/>
    <n v="0"/>
    <n v="0"/>
    <e v="#N/A"/>
    <e v="#N/A"/>
    <m/>
    <m/>
    <n v="0"/>
    <n v="0"/>
    <e v="#N/A"/>
  </r>
  <r>
    <x v="57"/>
    <e v="#N/A"/>
    <m/>
    <m/>
    <m/>
    <m/>
    <e v="#DIV/0!"/>
    <m/>
    <e v="#DIV/0!"/>
    <e v="#N/A"/>
    <e v="#N/A"/>
    <m/>
    <x v="4"/>
    <e v="#N/A"/>
    <e v="#N/A"/>
    <e v="#N/A"/>
    <e v="#N/A"/>
    <n v="0"/>
    <n v="0"/>
    <e v="#N/A"/>
    <e v="#N/A"/>
    <m/>
    <m/>
    <n v="0"/>
    <n v="0"/>
    <e v="#N/A"/>
  </r>
  <r>
    <x v="57"/>
    <e v="#N/A"/>
    <m/>
    <m/>
    <m/>
    <m/>
    <e v="#DIV/0!"/>
    <m/>
    <e v="#DIV/0!"/>
    <e v="#N/A"/>
    <e v="#N/A"/>
    <m/>
    <x v="4"/>
    <e v="#N/A"/>
    <e v="#N/A"/>
    <e v="#N/A"/>
    <e v="#N/A"/>
    <n v="0"/>
    <n v="0"/>
    <e v="#N/A"/>
    <e v="#N/A"/>
    <m/>
    <m/>
    <n v="0"/>
    <n v="0"/>
    <e v="#N/A"/>
  </r>
  <r>
    <x v="57"/>
    <e v="#N/A"/>
    <m/>
    <m/>
    <m/>
    <m/>
    <e v="#DIV/0!"/>
    <m/>
    <e v="#DIV/0!"/>
    <e v="#N/A"/>
    <e v="#N/A"/>
    <m/>
    <x v="4"/>
    <e v="#N/A"/>
    <e v="#N/A"/>
    <e v="#N/A"/>
    <e v="#N/A"/>
    <n v="0"/>
    <n v="0"/>
    <e v="#N/A"/>
    <e v="#N/A"/>
    <m/>
    <m/>
    <n v="0"/>
    <n v="0"/>
    <e v="#N/A"/>
  </r>
  <r>
    <x v="57"/>
    <e v="#N/A"/>
    <m/>
    <m/>
    <m/>
    <m/>
    <e v="#DIV/0!"/>
    <m/>
    <e v="#DIV/0!"/>
    <e v="#N/A"/>
    <e v="#N/A"/>
    <m/>
    <x v="4"/>
    <e v="#N/A"/>
    <e v="#N/A"/>
    <e v="#N/A"/>
    <e v="#N/A"/>
    <n v="0"/>
    <n v="0"/>
    <e v="#N/A"/>
    <e v="#N/A"/>
    <m/>
    <m/>
    <n v="0"/>
    <n v="0"/>
    <e v="#N/A"/>
  </r>
  <r>
    <x v="57"/>
    <e v="#N/A"/>
    <m/>
    <m/>
    <m/>
    <m/>
    <e v="#DIV/0!"/>
    <m/>
    <e v="#DIV/0!"/>
    <e v="#N/A"/>
    <e v="#N/A"/>
    <m/>
    <x v="4"/>
    <e v="#N/A"/>
    <e v="#N/A"/>
    <e v="#N/A"/>
    <e v="#N/A"/>
    <n v="0"/>
    <n v="0"/>
    <e v="#N/A"/>
    <e v="#N/A"/>
    <m/>
    <m/>
    <n v="0"/>
    <n v="0"/>
    <e v="#N/A"/>
  </r>
  <r>
    <x v="57"/>
    <e v="#N/A"/>
    <m/>
    <m/>
    <m/>
    <m/>
    <e v="#DIV/0!"/>
    <m/>
    <e v="#DIV/0!"/>
    <e v="#N/A"/>
    <e v="#N/A"/>
    <m/>
    <x v="4"/>
    <e v="#N/A"/>
    <e v="#N/A"/>
    <e v="#N/A"/>
    <e v="#N/A"/>
    <n v="0"/>
    <n v="0"/>
    <e v="#N/A"/>
    <e v="#N/A"/>
    <m/>
    <m/>
    <n v="0"/>
    <n v="0"/>
    <e v="#N/A"/>
  </r>
  <r>
    <x v="57"/>
    <e v="#N/A"/>
    <m/>
    <m/>
    <m/>
    <m/>
    <e v="#DIV/0!"/>
    <m/>
    <e v="#DIV/0!"/>
    <e v="#N/A"/>
    <e v="#N/A"/>
    <m/>
    <x v="4"/>
    <e v="#N/A"/>
    <e v="#N/A"/>
    <e v="#N/A"/>
    <e v="#N/A"/>
    <n v="0"/>
    <n v="0"/>
    <e v="#N/A"/>
    <e v="#N/A"/>
    <m/>
    <m/>
    <n v="0"/>
    <n v="0"/>
    <e v="#N/A"/>
  </r>
  <r>
    <x v="57"/>
    <e v="#N/A"/>
    <m/>
    <m/>
    <m/>
    <m/>
    <e v="#DIV/0!"/>
    <m/>
    <e v="#DIV/0!"/>
    <e v="#N/A"/>
    <e v="#N/A"/>
    <m/>
    <x v="4"/>
    <e v="#N/A"/>
    <e v="#N/A"/>
    <e v="#N/A"/>
    <e v="#N/A"/>
    <n v="0"/>
    <n v="0"/>
    <e v="#N/A"/>
    <e v="#N/A"/>
    <m/>
    <m/>
    <n v="0"/>
    <n v="0"/>
    <e v="#N/A"/>
  </r>
  <r>
    <x v="57"/>
    <e v="#N/A"/>
    <m/>
    <m/>
    <m/>
    <m/>
    <e v="#DIV/0!"/>
    <m/>
    <e v="#DIV/0!"/>
    <e v="#N/A"/>
    <e v="#N/A"/>
    <m/>
    <x v="4"/>
    <e v="#N/A"/>
    <e v="#N/A"/>
    <e v="#N/A"/>
    <e v="#N/A"/>
    <n v="0"/>
    <n v="0"/>
    <e v="#N/A"/>
    <e v="#N/A"/>
    <m/>
    <m/>
    <n v="0"/>
    <n v="0"/>
    <e v="#N/A"/>
  </r>
  <r>
    <x v="57"/>
    <e v="#N/A"/>
    <m/>
    <m/>
    <m/>
    <m/>
    <e v="#DIV/0!"/>
    <m/>
    <e v="#DIV/0!"/>
    <e v="#N/A"/>
    <e v="#N/A"/>
    <m/>
    <x v="4"/>
    <e v="#N/A"/>
    <e v="#N/A"/>
    <e v="#N/A"/>
    <e v="#N/A"/>
    <n v="0"/>
    <n v="0"/>
    <e v="#N/A"/>
    <e v="#N/A"/>
    <m/>
    <m/>
    <n v="0"/>
    <n v="0"/>
    <e v="#N/A"/>
  </r>
  <r>
    <x v="57"/>
    <e v="#N/A"/>
    <m/>
    <m/>
    <m/>
    <m/>
    <e v="#DIV/0!"/>
    <m/>
    <e v="#DIV/0!"/>
    <e v="#N/A"/>
    <e v="#N/A"/>
    <m/>
    <x v="4"/>
    <e v="#N/A"/>
    <e v="#N/A"/>
    <e v="#N/A"/>
    <e v="#N/A"/>
    <n v="0"/>
    <n v="0"/>
    <e v="#N/A"/>
    <e v="#N/A"/>
    <m/>
    <m/>
    <n v="0"/>
    <n v="0"/>
    <e v="#N/A"/>
  </r>
  <r>
    <x v="57"/>
    <e v="#N/A"/>
    <m/>
    <m/>
    <m/>
    <m/>
    <e v="#DIV/0!"/>
    <m/>
    <e v="#DIV/0!"/>
    <e v="#N/A"/>
    <e v="#N/A"/>
    <m/>
    <x v="4"/>
    <e v="#N/A"/>
    <e v="#N/A"/>
    <e v="#N/A"/>
    <e v="#N/A"/>
    <n v="0"/>
    <n v="0"/>
    <e v="#N/A"/>
    <e v="#N/A"/>
    <m/>
    <m/>
    <n v="0"/>
    <n v="0"/>
    <e v="#N/A"/>
  </r>
  <r>
    <x v="57"/>
    <e v="#N/A"/>
    <m/>
    <m/>
    <m/>
    <m/>
    <e v="#DIV/0!"/>
    <m/>
    <e v="#DIV/0!"/>
    <e v="#N/A"/>
    <e v="#N/A"/>
    <m/>
    <x v="4"/>
    <e v="#N/A"/>
    <e v="#N/A"/>
    <e v="#N/A"/>
    <e v="#N/A"/>
    <n v="0"/>
    <n v="0"/>
    <e v="#N/A"/>
    <e v="#N/A"/>
    <m/>
    <m/>
    <n v="0"/>
    <n v="0"/>
    <e v="#N/A"/>
  </r>
  <r>
    <x v="57"/>
    <e v="#N/A"/>
    <m/>
    <m/>
    <m/>
    <m/>
    <e v="#DIV/0!"/>
    <m/>
    <e v="#DIV/0!"/>
    <e v="#N/A"/>
    <e v="#N/A"/>
    <m/>
    <x v="4"/>
    <e v="#N/A"/>
    <e v="#N/A"/>
    <e v="#N/A"/>
    <e v="#N/A"/>
    <n v="0"/>
    <n v="0"/>
    <e v="#N/A"/>
    <e v="#N/A"/>
    <m/>
    <m/>
    <n v="0"/>
    <n v="0"/>
    <e v="#N/A"/>
  </r>
  <r>
    <x v="57"/>
    <e v="#N/A"/>
    <m/>
    <m/>
    <m/>
    <m/>
    <e v="#DIV/0!"/>
    <m/>
    <e v="#DIV/0!"/>
    <e v="#N/A"/>
    <e v="#N/A"/>
    <m/>
    <x v="4"/>
    <e v="#N/A"/>
    <e v="#N/A"/>
    <e v="#N/A"/>
    <e v="#N/A"/>
    <n v="0"/>
    <n v="0"/>
    <e v="#N/A"/>
    <e v="#N/A"/>
    <m/>
    <m/>
    <n v="0"/>
    <n v="0"/>
    <e v="#N/A"/>
  </r>
  <r>
    <x v="57"/>
    <e v="#N/A"/>
    <m/>
    <m/>
    <m/>
    <m/>
    <e v="#DIV/0!"/>
    <m/>
    <e v="#DIV/0!"/>
    <e v="#N/A"/>
    <e v="#N/A"/>
    <m/>
    <x v="4"/>
    <e v="#N/A"/>
    <e v="#N/A"/>
    <e v="#N/A"/>
    <e v="#N/A"/>
    <n v="0"/>
    <n v="0"/>
    <e v="#N/A"/>
    <e v="#N/A"/>
    <m/>
    <m/>
    <n v="0"/>
    <n v="0"/>
    <e v="#N/A"/>
  </r>
  <r>
    <x v="57"/>
    <e v="#N/A"/>
    <m/>
    <m/>
    <m/>
    <m/>
    <e v="#DIV/0!"/>
    <m/>
    <e v="#DIV/0!"/>
    <e v="#N/A"/>
    <e v="#N/A"/>
    <m/>
    <x v="4"/>
    <e v="#N/A"/>
    <e v="#N/A"/>
    <e v="#N/A"/>
    <e v="#N/A"/>
    <n v="0"/>
    <n v="0"/>
    <e v="#N/A"/>
    <e v="#N/A"/>
    <m/>
    <m/>
    <n v="0"/>
    <n v="0"/>
    <e v="#N/A"/>
  </r>
  <r>
    <x v="57"/>
    <e v="#N/A"/>
    <m/>
    <m/>
    <m/>
    <m/>
    <e v="#DIV/0!"/>
    <m/>
    <e v="#DIV/0!"/>
    <e v="#N/A"/>
    <e v="#N/A"/>
    <m/>
    <x v="4"/>
    <e v="#N/A"/>
    <e v="#N/A"/>
    <e v="#N/A"/>
    <e v="#N/A"/>
    <n v="0"/>
    <n v="0"/>
    <e v="#N/A"/>
    <e v="#N/A"/>
    <m/>
    <m/>
    <n v="0"/>
    <n v="0"/>
    <e v="#N/A"/>
  </r>
  <r>
    <x v="57"/>
    <e v="#N/A"/>
    <m/>
    <m/>
    <m/>
    <m/>
    <e v="#DIV/0!"/>
    <m/>
    <e v="#DIV/0!"/>
    <e v="#N/A"/>
    <e v="#N/A"/>
    <m/>
    <x v="4"/>
    <e v="#N/A"/>
    <e v="#N/A"/>
    <e v="#N/A"/>
    <e v="#N/A"/>
    <n v="0"/>
    <n v="0"/>
    <e v="#N/A"/>
    <e v="#N/A"/>
    <m/>
    <m/>
    <n v="0"/>
    <n v="0"/>
    <e v="#N/A"/>
  </r>
  <r>
    <x v="57"/>
    <e v="#N/A"/>
    <m/>
    <m/>
    <m/>
    <m/>
    <e v="#DIV/0!"/>
    <m/>
    <e v="#DIV/0!"/>
    <e v="#N/A"/>
    <e v="#N/A"/>
    <m/>
    <x v="4"/>
    <e v="#N/A"/>
    <e v="#N/A"/>
    <e v="#N/A"/>
    <e v="#N/A"/>
    <n v="0"/>
    <n v="0"/>
    <e v="#N/A"/>
    <e v="#N/A"/>
    <m/>
    <m/>
    <n v="0"/>
    <n v="0"/>
    <e v="#N/A"/>
  </r>
  <r>
    <x v="57"/>
    <e v="#N/A"/>
    <m/>
    <m/>
    <m/>
    <m/>
    <e v="#DIV/0!"/>
    <m/>
    <e v="#DIV/0!"/>
    <e v="#N/A"/>
    <e v="#N/A"/>
    <m/>
    <x v="4"/>
    <e v="#N/A"/>
    <e v="#N/A"/>
    <e v="#N/A"/>
    <e v="#N/A"/>
    <n v="0"/>
    <n v="0"/>
    <e v="#N/A"/>
    <e v="#N/A"/>
    <m/>
    <m/>
    <n v="0"/>
    <n v="0"/>
    <e v="#N/A"/>
  </r>
  <r>
    <x v="57"/>
    <e v="#N/A"/>
    <m/>
    <m/>
    <m/>
    <m/>
    <e v="#DIV/0!"/>
    <m/>
    <e v="#DIV/0!"/>
    <e v="#N/A"/>
    <e v="#N/A"/>
    <m/>
    <x v="4"/>
    <e v="#N/A"/>
    <e v="#N/A"/>
    <e v="#N/A"/>
    <e v="#N/A"/>
    <n v="0"/>
    <n v="0"/>
    <e v="#N/A"/>
    <e v="#N/A"/>
    <m/>
    <m/>
    <n v="0"/>
    <n v="0"/>
    <e v="#N/A"/>
  </r>
  <r>
    <x v="57"/>
    <e v="#N/A"/>
    <m/>
    <m/>
    <m/>
    <m/>
    <e v="#DIV/0!"/>
    <m/>
    <e v="#DIV/0!"/>
    <e v="#N/A"/>
    <e v="#N/A"/>
    <m/>
    <x v="4"/>
    <e v="#N/A"/>
    <e v="#N/A"/>
    <e v="#N/A"/>
    <e v="#N/A"/>
    <n v="0"/>
    <n v="0"/>
    <e v="#N/A"/>
    <e v="#N/A"/>
    <m/>
    <m/>
    <n v="0"/>
    <n v="0"/>
    <e v="#N/A"/>
  </r>
  <r>
    <x v="57"/>
    <e v="#N/A"/>
    <m/>
    <m/>
    <m/>
    <m/>
    <e v="#DIV/0!"/>
    <m/>
    <e v="#DIV/0!"/>
    <e v="#N/A"/>
    <e v="#N/A"/>
    <m/>
    <x v="4"/>
    <e v="#N/A"/>
    <e v="#N/A"/>
    <e v="#N/A"/>
    <e v="#N/A"/>
    <n v="0"/>
    <n v="0"/>
    <e v="#N/A"/>
    <e v="#N/A"/>
    <m/>
    <m/>
    <n v="0"/>
    <n v="0"/>
    <e v="#N/A"/>
  </r>
  <r>
    <x v="57"/>
    <e v="#N/A"/>
    <m/>
    <m/>
    <m/>
    <m/>
    <e v="#DIV/0!"/>
    <m/>
    <e v="#DIV/0!"/>
    <e v="#N/A"/>
    <e v="#N/A"/>
    <m/>
    <x v="4"/>
    <e v="#N/A"/>
    <e v="#N/A"/>
    <e v="#N/A"/>
    <e v="#N/A"/>
    <n v="0"/>
    <n v="0"/>
    <e v="#N/A"/>
    <e v="#N/A"/>
    <m/>
    <m/>
    <n v="0"/>
    <n v="0"/>
    <e v="#N/A"/>
  </r>
  <r>
    <x v="57"/>
    <e v="#N/A"/>
    <m/>
    <m/>
    <m/>
    <m/>
    <e v="#DIV/0!"/>
    <m/>
    <e v="#DIV/0!"/>
    <e v="#N/A"/>
    <e v="#N/A"/>
    <m/>
    <x v="4"/>
    <e v="#N/A"/>
    <e v="#N/A"/>
    <e v="#N/A"/>
    <e v="#N/A"/>
    <n v="0"/>
    <n v="0"/>
    <e v="#N/A"/>
    <e v="#N/A"/>
    <m/>
    <m/>
    <n v="0"/>
    <n v="0"/>
    <e v="#N/A"/>
  </r>
  <r>
    <x v="57"/>
    <e v="#N/A"/>
    <m/>
    <m/>
    <m/>
    <m/>
    <e v="#DIV/0!"/>
    <m/>
    <e v="#DIV/0!"/>
    <e v="#N/A"/>
    <e v="#N/A"/>
    <m/>
    <x v="4"/>
    <e v="#N/A"/>
    <e v="#N/A"/>
    <e v="#N/A"/>
    <e v="#N/A"/>
    <n v="0"/>
    <n v="0"/>
    <e v="#N/A"/>
    <e v="#N/A"/>
    <m/>
    <m/>
    <n v="0"/>
    <n v="0"/>
    <e v="#N/A"/>
  </r>
  <r>
    <x v="57"/>
    <e v="#N/A"/>
    <m/>
    <m/>
    <m/>
    <m/>
    <e v="#DIV/0!"/>
    <m/>
    <e v="#DIV/0!"/>
    <e v="#N/A"/>
    <e v="#N/A"/>
    <m/>
    <x v="4"/>
    <e v="#N/A"/>
    <e v="#N/A"/>
    <e v="#N/A"/>
    <e v="#N/A"/>
    <n v="0"/>
    <n v="0"/>
    <e v="#N/A"/>
    <e v="#N/A"/>
    <m/>
    <m/>
    <n v="0"/>
    <n v="0"/>
    <e v="#N/A"/>
  </r>
  <r>
    <x v="57"/>
    <e v="#N/A"/>
    <m/>
    <m/>
    <m/>
    <m/>
    <e v="#DIV/0!"/>
    <m/>
    <e v="#DIV/0!"/>
    <e v="#N/A"/>
    <e v="#N/A"/>
    <m/>
    <x v="4"/>
    <e v="#N/A"/>
    <e v="#N/A"/>
    <e v="#N/A"/>
    <e v="#N/A"/>
    <n v="0"/>
    <n v="0"/>
    <e v="#N/A"/>
    <e v="#N/A"/>
    <m/>
    <m/>
    <n v="0"/>
    <n v="0"/>
    <e v="#N/A"/>
  </r>
  <r>
    <x v="57"/>
    <e v="#N/A"/>
    <m/>
    <m/>
    <m/>
    <m/>
    <e v="#DIV/0!"/>
    <m/>
    <e v="#DIV/0!"/>
    <e v="#N/A"/>
    <e v="#N/A"/>
    <m/>
    <x v="4"/>
    <e v="#N/A"/>
    <e v="#N/A"/>
    <e v="#N/A"/>
    <e v="#N/A"/>
    <n v="0"/>
    <n v="0"/>
    <e v="#N/A"/>
    <e v="#N/A"/>
    <m/>
    <m/>
    <n v="0"/>
    <n v="0"/>
    <e v="#N/A"/>
  </r>
  <r>
    <x v="57"/>
    <e v="#N/A"/>
    <m/>
    <m/>
    <m/>
    <m/>
    <e v="#DIV/0!"/>
    <m/>
    <e v="#DIV/0!"/>
    <e v="#N/A"/>
    <e v="#N/A"/>
    <m/>
    <x v="4"/>
    <e v="#N/A"/>
    <e v="#N/A"/>
    <e v="#N/A"/>
    <e v="#N/A"/>
    <n v="0"/>
    <n v="0"/>
    <e v="#N/A"/>
    <e v="#N/A"/>
    <m/>
    <m/>
    <n v="0"/>
    <n v="0"/>
    <e v="#N/A"/>
  </r>
  <r>
    <x v="57"/>
    <e v="#N/A"/>
    <m/>
    <m/>
    <m/>
    <m/>
    <e v="#DIV/0!"/>
    <m/>
    <e v="#DIV/0!"/>
    <e v="#N/A"/>
    <e v="#N/A"/>
    <m/>
    <x v="4"/>
    <e v="#N/A"/>
    <e v="#N/A"/>
    <e v="#N/A"/>
    <e v="#N/A"/>
    <n v="0"/>
    <n v="0"/>
    <e v="#N/A"/>
    <e v="#N/A"/>
    <m/>
    <m/>
    <n v="0"/>
    <n v="0"/>
    <e v="#N/A"/>
  </r>
  <r>
    <x v="57"/>
    <e v="#N/A"/>
    <m/>
    <m/>
    <m/>
    <m/>
    <e v="#DIV/0!"/>
    <m/>
    <e v="#DIV/0!"/>
    <e v="#N/A"/>
    <e v="#N/A"/>
    <m/>
    <x v="4"/>
    <e v="#N/A"/>
    <e v="#N/A"/>
    <e v="#N/A"/>
    <e v="#N/A"/>
    <n v="0"/>
    <n v="0"/>
    <e v="#N/A"/>
    <e v="#N/A"/>
    <m/>
    <m/>
    <n v="0"/>
    <n v="0"/>
    <e v="#N/A"/>
  </r>
  <r>
    <x v="57"/>
    <e v="#N/A"/>
    <m/>
    <m/>
    <m/>
    <m/>
    <e v="#DIV/0!"/>
    <m/>
    <e v="#DIV/0!"/>
    <e v="#N/A"/>
    <e v="#N/A"/>
    <m/>
    <x v="4"/>
    <e v="#N/A"/>
    <e v="#N/A"/>
    <e v="#N/A"/>
    <e v="#N/A"/>
    <n v="0"/>
    <n v="0"/>
    <e v="#N/A"/>
    <e v="#N/A"/>
    <m/>
    <m/>
    <n v="0"/>
    <n v="0"/>
    <e v="#N/A"/>
  </r>
  <r>
    <x v="57"/>
    <e v="#N/A"/>
    <m/>
    <m/>
    <m/>
    <m/>
    <e v="#DIV/0!"/>
    <m/>
    <e v="#DIV/0!"/>
    <e v="#N/A"/>
    <e v="#N/A"/>
    <m/>
    <x v="4"/>
    <e v="#N/A"/>
    <e v="#N/A"/>
    <e v="#N/A"/>
    <e v="#N/A"/>
    <n v="0"/>
    <n v="0"/>
    <e v="#N/A"/>
    <e v="#N/A"/>
    <m/>
    <m/>
    <n v="0"/>
    <n v="0"/>
    <e v="#N/A"/>
  </r>
  <r>
    <x v="57"/>
    <e v="#N/A"/>
    <m/>
    <m/>
    <m/>
    <m/>
    <e v="#DIV/0!"/>
    <m/>
    <e v="#DIV/0!"/>
    <e v="#N/A"/>
    <e v="#N/A"/>
    <m/>
    <x v="4"/>
    <e v="#N/A"/>
    <e v="#N/A"/>
    <e v="#N/A"/>
    <e v="#N/A"/>
    <n v="0"/>
    <n v="0"/>
    <e v="#N/A"/>
    <e v="#N/A"/>
    <m/>
    <m/>
    <n v="0"/>
    <n v="0"/>
    <e v="#N/A"/>
  </r>
  <r>
    <x v="57"/>
    <e v="#N/A"/>
    <m/>
    <m/>
    <m/>
    <m/>
    <e v="#DIV/0!"/>
    <m/>
    <e v="#DIV/0!"/>
    <e v="#N/A"/>
    <e v="#N/A"/>
    <m/>
    <x v="4"/>
    <e v="#N/A"/>
    <e v="#N/A"/>
    <e v="#N/A"/>
    <e v="#N/A"/>
    <n v="0"/>
    <n v="0"/>
    <e v="#N/A"/>
    <e v="#N/A"/>
    <m/>
    <m/>
    <n v="0"/>
    <n v="0"/>
    <e v="#N/A"/>
  </r>
  <r>
    <x v="57"/>
    <e v="#N/A"/>
    <m/>
    <m/>
    <m/>
    <m/>
    <e v="#DIV/0!"/>
    <m/>
    <e v="#DIV/0!"/>
    <e v="#N/A"/>
    <e v="#N/A"/>
    <m/>
    <x v="4"/>
    <e v="#N/A"/>
    <e v="#N/A"/>
    <e v="#N/A"/>
    <e v="#N/A"/>
    <n v="0"/>
    <n v="0"/>
    <e v="#N/A"/>
    <e v="#N/A"/>
    <m/>
    <m/>
    <n v="0"/>
    <n v="0"/>
    <e v="#N/A"/>
  </r>
  <r>
    <x v="57"/>
    <e v="#N/A"/>
    <m/>
    <m/>
    <m/>
    <m/>
    <e v="#DIV/0!"/>
    <m/>
    <e v="#DIV/0!"/>
    <e v="#N/A"/>
    <e v="#N/A"/>
    <m/>
    <x v="4"/>
    <e v="#N/A"/>
    <e v="#N/A"/>
    <e v="#N/A"/>
    <e v="#N/A"/>
    <n v="0"/>
    <n v="0"/>
    <e v="#N/A"/>
    <e v="#N/A"/>
    <m/>
    <m/>
    <n v="0"/>
    <n v="0"/>
    <e v="#N/A"/>
  </r>
  <r>
    <x v="57"/>
    <e v="#N/A"/>
    <m/>
    <m/>
    <m/>
    <m/>
    <e v="#DIV/0!"/>
    <m/>
    <e v="#DIV/0!"/>
    <e v="#N/A"/>
    <e v="#N/A"/>
    <m/>
    <x v="4"/>
    <e v="#N/A"/>
    <e v="#N/A"/>
    <e v="#N/A"/>
    <e v="#N/A"/>
    <n v="0"/>
    <n v="0"/>
    <e v="#N/A"/>
    <e v="#N/A"/>
    <m/>
    <m/>
    <n v="0"/>
    <n v="0"/>
    <e v="#N/A"/>
  </r>
  <r>
    <x v="57"/>
    <e v="#N/A"/>
    <m/>
    <m/>
    <m/>
    <m/>
    <e v="#DIV/0!"/>
    <m/>
    <e v="#DIV/0!"/>
    <e v="#N/A"/>
    <e v="#N/A"/>
    <m/>
    <x v="4"/>
    <e v="#N/A"/>
    <e v="#N/A"/>
    <e v="#N/A"/>
    <e v="#N/A"/>
    <n v="0"/>
    <n v="0"/>
    <e v="#N/A"/>
    <e v="#N/A"/>
    <m/>
    <m/>
    <n v="0"/>
    <n v="0"/>
    <e v="#N/A"/>
  </r>
  <r>
    <x v="57"/>
    <e v="#N/A"/>
    <m/>
    <m/>
    <m/>
    <m/>
    <e v="#DIV/0!"/>
    <m/>
    <e v="#DIV/0!"/>
    <e v="#N/A"/>
    <e v="#N/A"/>
    <m/>
    <x v="4"/>
    <e v="#N/A"/>
    <e v="#N/A"/>
    <e v="#N/A"/>
    <e v="#N/A"/>
    <n v="0"/>
    <n v="0"/>
    <e v="#N/A"/>
    <e v="#N/A"/>
    <m/>
    <m/>
    <n v="0"/>
    <n v="0"/>
    <e v="#N/A"/>
  </r>
  <r>
    <x v="57"/>
    <e v="#N/A"/>
    <m/>
    <m/>
    <m/>
    <m/>
    <e v="#DIV/0!"/>
    <m/>
    <e v="#DIV/0!"/>
    <e v="#N/A"/>
    <e v="#N/A"/>
    <m/>
    <x v="4"/>
    <e v="#N/A"/>
    <e v="#N/A"/>
    <e v="#N/A"/>
    <e v="#N/A"/>
    <n v="0"/>
    <n v="0"/>
    <e v="#N/A"/>
    <e v="#N/A"/>
    <m/>
    <m/>
    <n v="0"/>
    <n v="0"/>
    <e v="#N/A"/>
  </r>
  <r>
    <x v="57"/>
    <e v="#N/A"/>
    <m/>
    <m/>
    <m/>
    <m/>
    <e v="#DIV/0!"/>
    <m/>
    <e v="#DIV/0!"/>
    <e v="#N/A"/>
    <e v="#N/A"/>
    <m/>
    <x v="4"/>
    <e v="#N/A"/>
    <e v="#N/A"/>
    <e v="#N/A"/>
    <e v="#N/A"/>
    <n v="0"/>
    <n v="0"/>
    <e v="#N/A"/>
    <e v="#N/A"/>
    <m/>
    <m/>
    <n v="0"/>
    <n v="0"/>
    <e v="#N/A"/>
  </r>
  <r>
    <x v="57"/>
    <e v="#N/A"/>
    <m/>
    <m/>
    <m/>
    <m/>
    <e v="#DIV/0!"/>
    <m/>
    <e v="#DIV/0!"/>
    <e v="#N/A"/>
    <e v="#N/A"/>
    <m/>
    <x v="4"/>
    <e v="#N/A"/>
    <e v="#N/A"/>
    <e v="#N/A"/>
    <e v="#N/A"/>
    <n v="0"/>
    <n v="0"/>
    <e v="#N/A"/>
    <e v="#N/A"/>
    <m/>
    <m/>
    <n v="0"/>
    <n v="0"/>
    <e v="#N/A"/>
  </r>
  <r>
    <x v="57"/>
    <e v="#N/A"/>
    <m/>
    <m/>
    <m/>
    <m/>
    <e v="#DIV/0!"/>
    <m/>
    <e v="#DIV/0!"/>
    <e v="#N/A"/>
    <e v="#N/A"/>
    <m/>
    <x v="4"/>
    <e v="#N/A"/>
    <e v="#N/A"/>
    <e v="#N/A"/>
    <e v="#N/A"/>
    <n v="0"/>
    <n v="0"/>
    <e v="#N/A"/>
    <e v="#N/A"/>
    <m/>
    <m/>
    <n v="0"/>
    <n v="0"/>
    <e v="#N/A"/>
  </r>
  <r>
    <x v="57"/>
    <e v="#N/A"/>
    <m/>
    <m/>
    <m/>
    <m/>
    <e v="#DIV/0!"/>
    <m/>
    <e v="#DIV/0!"/>
    <e v="#N/A"/>
    <e v="#N/A"/>
    <m/>
    <x v="4"/>
    <e v="#N/A"/>
    <e v="#N/A"/>
    <e v="#N/A"/>
    <e v="#N/A"/>
    <n v="0"/>
    <n v="0"/>
    <e v="#N/A"/>
    <e v="#N/A"/>
    <m/>
    <m/>
    <n v="0"/>
    <n v="0"/>
    <e v="#N/A"/>
  </r>
  <r>
    <x v="57"/>
    <e v="#N/A"/>
    <m/>
    <m/>
    <m/>
    <m/>
    <e v="#DIV/0!"/>
    <m/>
    <e v="#DIV/0!"/>
    <e v="#N/A"/>
    <e v="#N/A"/>
    <m/>
    <x v="4"/>
    <e v="#N/A"/>
    <e v="#N/A"/>
    <e v="#N/A"/>
    <e v="#N/A"/>
    <n v="0"/>
    <n v="0"/>
    <e v="#N/A"/>
    <e v="#N/A"/>
    <m/>
    <m/>
    <n v="0"/>
    <n v="0"/>
    <e v="#N/A"/>
  </r>
  <r>
    <x v="57"/>
    <e v="#N/A"/>
    <m/>
    <m/>
    <m/>
    <m/>
    <e v="#DIV/0!"/>
    <m/>
    <e v="#DIV/0!"/>
    <e v="#N/A"/>
    <e v="#N/A"/>
    <m/>
    <x v="4"/>
    <e v="#N/A"/>
    <e v="#N/A"/>
    <e v="#N/A"/>
    <e v="#N/A"/>
    <n v="0"/>
    <n v="0"/>
    <e v="#N/A"/>
    <e v="#N/A"/>
    <m/>
    <m/>
    <n v="0"/>
    <n v="0"/>
    <e v="#N/A"/>
  </r>
  <r>
    <x v="57"/>
    <e v="#N/A"/>
    <m/>
    <m/>
    <m/>
    <m/>
    <e v="#DIV/0!"/>
    <m/>
    <e v="#DIV/0!"/>
    <e v="#N/A"/>
    <e v="#N/A"/>
    <m/>
    <x v="4"/>
    <e v="#N/A"/>
    <e v="#N/A"/>
    <e v="#N/A"/>
    <e v="#N/A"/>
    <n v="0"/>
    <n v="0"/>
    <e v="#N/A"/>
    <e v="#N/A"/>
    <m/>
    <m/>
    <n v="0"/>
    <n v="0"/>
    <e v="#N/A"/>
  </r>
  <r>
    <x v="57"/>
    <e v="#N/A"/>
    <m/>
    <m/>
    <m/>
    <m/>
    <e v="#DIV/0!"/>
    <m/>
    <e v="#DIV/0!"/>
    <e v="#N/A"/>
    <e v="#N/A"/>
    <m/>
    <x v="4"/>
    <e v="#N/A"/>
    <e v="#N/A"/>
    <e v="#N/A"/>
    <e v="#N/A"/>
    <n v="0"/>
    <n v="0"/>
    <e v="#N/A"/>
    <e v="#N/A"/>
    <m/>
    <m/>
    <n v="0"/>
    <n v="0"/>
    <e v="#N/A"/>
  </r>
  <r>
    <x v="57"/>
    <e v="#N/A"/>
    <m/>
    <m/>
    <m/>
    <m/>
    <e v="#DIV/0!"/>
    <m/>
    <e v="#DIV/0!"/>
    <e v="#N/A"/>
    <e v="#N/A"/>
    <m/>
    <x v="4"/>
    <e v="#N/A"/>
    <e v="#N/A"/>
    <e v="#N/A"/>
    <e v="#N/A"/>
    <n v="0"/>
    <n v="0"/>
    <e v="#N/A"/>
    <e v="#N/A"/>
    <m/>
    <m/>
    <n v="0"/>
    <n v="0"/>
    <e v="#N/A"/>
  </r>
  <r>
    <x v="57"/>
    <e v="#N/A"/>
    <m/>
    <m/>
    <m/>
    <m/>
    <e v="#DIV/0!"/>
    <m/>
    <e v="#DIV/0!"/>
    <e v="#N/A"/>
    <e v="#N/A"/>
    <m/>
    <x v="4"/>
    <e v="#N/A"/>
    <e v="#N/A"/>
    <e v="#N/A"/>
    <e v="#N/A"/>
    <n v="0"/>
    <n v="0"/>
    <e v="#N/A"/>
    <e v="#N/A"/>
    <m/>
    <m/>
    <n v="0"/>
    <n v="0"/>
    <e v="#N/A"/>
  </r>
  <r>
    <x v="57"/>
    <e v="#N/A"/>
    <m/>
    <m/>
    <m/>
    <m/>
    <e v="#DIV/0!"/>
    <m/>
    <e v="#DIV/0!"/>
    <e v="#N/A"/>
    <e v="#N/A"/>
    <m/>
    <x v="4"/>
    <e v="#N/A"/>
    <e v="#N/A"/>
    <e v="#N/A"/>
    <e v="#N/A"/>
    <n v="0"/>
    <n v="0"/>
    <e v="#N/A"/>
    <e v="#N/A"/>
    <m/>
    <m/>
    <n v="0"/>
    <n v="0"/>
    <e v="#N/A"/>
  </r>
  <r>
    <x v="57"/>
    <e v="#N/A"/>
    <m/>
    <m/>
    <m/>
    <m/>
    <e v="#DIV/0!"/>
    <m/>
    <e v="#DIV/0!"/>
    <e v="#N/A"/>
    <e v="#N/A"/>
    <m/>
    <x v="4"/>
    <e v="#N/A"/>
    <e v="#N/A"/>
    <e v="#N/A"/>
    <e v="#N/A"/>
    <n v="0"/>
    <n v="0"/>
    <e v="#N/A"/>
    <e v="#N/A"/>
    <m/>
    <m/>
    <n v="0"/>
    <n v="0"/>
    <e v="#N/A"/>
  </r>
  <r>
    <x v="57"/>
    <e v="#N/A"/>
    <m/>
    <m/>
    <m/>
    <m/>
    <e v="#DIV/0!"/>
    <m/>
    <e v="#DIV/0!"/>
    <e v="#N/A"/>
    <e v="#N/A"/>
    <m/>
    <x v="4"/>
    <e v="#N/A"/>
    <e v="#N/A"/>
    <e v="#N/A"/>
    <e v="#N/A"/>
    <n v="0"/>
    <n v="0"/>
    <e v="#N/A"/>
    <e v="#N/A"/>
    <m/>
    <m/>
    <n v="0"/>
    <n v="0"/>
    <e v="#N/A"/>
  </r>
  <r>
    <x v="57"/>
    <e v="#N/A"/>
    <m/>
    <m/>
    <m/>
    <m/>
    <e v="#DIV/0!"/>
    <m/>
    <e v="#DIV/0!"/>
    <e v="#N/A"/>
    <e v="#N/A"/>
    <m/>
    <x v="4"/>
    <e v="#N/A"/>
    <e v="#N/A"/>
    <e v="#N/A"/>
    <e v="#N/A"/>
    <n v="0"/>
    <n v="0"/>
    <e v="#N/A"/>
    <e v="#N/A"/>
    <m/>
    <m/>
    <n v="0"/>
    <n v="0"/>
    <e v="#N/A"/>
  </r>
  <r>
    <x v="57"/>
    <e v="#N/A"/>
    <m/>
    <m/>
    <m/>
    <m/>
    <e v="#DIV/0!"/>
    <m/>
    <e v="#DIV/0!"/>
    <e v="#N/A"/>
    <e v="#N/A"/>
    <m/>
    <x v="4"/>
    <e v="#N/A"/>
    <e v="#N/A"/>
    <e v="#N/A"/>
    <e v="#N/A"/>
    <n v="0"/>
    <n v="0"/>
    <e v="#N/A"/>
    <e v="#N/A"/>
    <m/>
    <m/>
    <n v="0"/>
    <n v="0"/>
    <e v="#N/A"/>
  </r>
  <r>
    <x v="57"/>
    <e v="#N/A"/>
    <m/>
    <m/>
    <m/>
    <m/>
    <e v="#DIV/0!"/>
    <m/>
    <e v="#DIV/0!"/>
    <e v="#N/A"/>
    <e v="#N/A"/>
    <m/>
    <x v="4"/>
    <e v="#N/A"/>
    <e v="#N/A"/>
    <e v="#N/A"/>
    <e v="#N/A"/>
    <n v="0"/>
    <n v="0"/>
    <e v="#N/A"/>
    <e v="#N/A"/>
    <m/>
    <m/>
    <n v="0"/>
    <n v="0"/>
    <e v="#N/A"/>
  </r>
  <r>
    <x v="57"/>
    <e v="#N/A"/>
    <m/>
    <m/>
    <m/>
    <m/>
    <e v="#DIV/0!"/>
    <m/>
    <e v="#DIV/0!"/>
    <e v="#N/A"/>
    <e v="#N/A"/>
    <m/>
    <x v="4"/>
    <e v="#N/A"/>
    <e v="#N/A"/>
    <e v="#N/A"/>
    <e v="#N/A"/>
    <n v="0"/>
    <n v="0"/>
    <e v="#N/A"/>
    <e v="#N/A"/>
    <m/>
    <m/>
    <n v="0"/>
    <n v="0"/>
    <e v="#N/A"/>
  </r>
  <r>
    <x v="57"/>
    <e v="#N/A"/>
    <m/>
    <m/>
    <m/>
    <m/>
    <e v="#DIV/0!"/>
    <m/>
    <e v="#DIV/0!"/>
    <e v="#N/A"/>
    <e v="#N/A"/>
    <m/>
    <x v="4"/>
    <e v="#N/A"/>
    <e v="#N/A"/>
    <e v="#N/A"/>
    <e v="#N/A"/>
    <n v="0"/>
    <n v="0"/>
    <e v="#N/A"/>
    <e v="#N/A"/>
    <m/>
    <m/>
    <n v="0"/>
    <n v="0"/>
    <e v="#N/A"/>
  </r>
  <r>
    <x v="57"/>
    <e v="#N/A"/>
    <m/>
    <m/>
    <m/>
    <m/>
    <e v="#DIV/0!"/>
    <m/>
    <e v="#DIV/0!"/>
    <e v="#N/A"/>
    <e v="#N/A"/>
    <m/>
    <x v="4"/>
    <e v="#N/A"/>
    <e v="#N/A"/>
    <e v="#N/A"/>
    <e v="#N/A"/>
    <n v="0"/>
    <n v="0"/>
    <e v="#N/A"/>
    <e v="#N/A"/>
    <m/>
    <m/>
    <n v="0"/>
    <n v="0"/>
    <e v="#N/A"/>
  </r>
  <r>
    <x v="57"/>
    <e v="#N/A"/>
    <m/>
    <m/>
    <m/>
    <m/>
    <e v="#DIV/0!"/>
    <m/>
    <e v="#DIV/0!"/>
    <e v="#N/A"/>
    <e v="#N/A"/>
    <m/>
    <x v="4"/>
    <e v="#N/A"/>
    <e v="#N/A"/>
    <e v="#N/A"/>
    <e v="#N/A"/>
    <n v="0"/>
    <n v="0"/>
    <e v="#N/A"/>
    <e v="#N/A"/>
    <m/>
    <m/>
    <n v="0"/>
    <n v="0"/>
    <e v="#N/A"/>
  </r>
  <r>
    <x v="57"/>
    <e v="#N/A"/>
    <m/>
    <m/>
    <m/>
    <m/>
    <e v="#DIV/0!"/>
    <m/>
    <e v="#DIV/0!"/>
    <e v="#N/A"/>
    <e v="#N/A"/>
    <m/>
    <x v="4"/>
    <e v="#N/A"/>
    <e v="#N/A"/>
    <e v="#N/A"/>
    <e v="#N/A"/>
    <n v="0"/>
    <n v="0"/>
    <e v="#N/A"/>
    <e v="#N/A"/>
    <m/>
    <m/>
    <n v="0"/>
    <n v="0"/>
    <e v="#N/A"/>
  </r>
  <r>
    <x v="57"/>
    <e v="#N/A"/>
    <m/>
    <m/>
    <m/>
    <m/>
    <e v="#DIV/0!"/>
    <m/>
    <e v="#DIV/0!"/>
    <e v="#N/A"/>
    <e v="#N/A"/>
    <m/>
    <x v="4"/>
    <e v="#N/A"/>
    <e v="#N/A"/>
    <e v="#N/A"/>
    <e v="#N/A"/>
    <n v="0"/>
    <n v="0"/>
    <e v="#N/A"/>
    <e v="#N/A"/>
    <m/>
    <m/>
    <n v="0"/>
    <n v="0"/>
    <e v="#N/A"/>
  </r>
  <r>
    <x v="57"/>
    <e v="#N/A"/>
    <m/>
    <m/>
    <m/>
    <m/>
    <e v="#DIV/0!"/>
    <m/>
    <e v="#DIV/0!"/>
    <e v="#N/A"/>
    <e v="#N/A"/>
    <m/>
    <x v="4"/>
    <e v="#N/A"/>
    <e v="#N/A"/>
    <e v="#N/A"/>
    <e v="#N/A"/>
    <n v="0"/>
    <n v="0"/>
    <e v="#N/A"/>
    <e v="#N/A"/>
    <m/>
    <m/>
    <n v="0"/>
    <n v="0"/>
    <e v="#N/A"/>
  </r>
  <r>
    <x v="57"/>
    <e v="#N/A"/>
    <m/>
    <m/>
    <m/>
    <m/>
    <e v="#DIV/0!"/>
    <m/>
    <e v="#DIV/0!"/>
    <e v="#N/A"/>
    <e v="#N/A"/>
    <m/>
    <x v="4"/>
    <e v="#N/A"/>
    <e v="#N/A"/>
    <e v="#N/A"/>
    <e v="#N/A"/>
    <n v="0"/>
    <n v="0"/>
    <e v="#N/A"/>
    <e v="#N/A"/>
    <m/>
    <m/>
    <n v="0"/>
    <n v="0"/>
    <e v="#N/A"/>
  </r>
  <r>
    <x v="57"/>
    <e v="#N/A"/>
    <m/>
    <m/>
    <m/>
    <m/>
    <e v="#DIV/0!"/>
    <m/>
    <e v="#DIV/0!"/>
    <e v="#N/A"/>
    <e v="#N/A"/>
    <m/>
    <x v="4"/>
    <e v="#N/A"/>
    <e v="#N/A"/>
    <e v="#N/A"/>
    <e v="#N/A"/>
    <n v="0"/>
    <n v="0"/>
    <e v="#N/A"/>
    <e v="#N/A"/>
    <m/>
    <m/>
    <n v="0"/>
    <n v="0"/>
    <e v="#N/A"/>
  </r>
  <r>
    <x v="57"/>
    <e v="#N/A"/>
    <m/>
    <m/>
    <m/>
    <m/>
    <e v="#DIV/0!"/>
    <m/>
    <e v="#DIV/0!"/>
    <e v="#N/A"/>
    <e v="#N/A"/>
    <m/>
    <x v="4"/>
    <e v="#N/A"/>
    <e v="#N/A"/>
    <e v="#N/A"/>
    <e v="#N/A"/>
    <n v="0"/>
    <n v="0"/>
    <e v="#N/A"/>
    <e v="#N/A"/>
    <m/>
    <m/>
    <n v="0"/>
    <n v="0"/>
    <e v="#N/A"/>
  </r>
  <r>
    <x v="57"/>
    <e v="#N/A"/>
    <m/>
    <m/>
    <m/>
    <m/>
    <e v="#DIV/0!"/>
    <m/>
    <e v="#DIV/0!"/>
    <e v="#N/A"/>
    <e v="#N/A"/>
    <m/>
    <x v="4"/>
    <e v="#N/A"/>
    <e v="#N/A"/>
    <e v="#N/A"/>
    <e v="#N/A"/>
    <n v="0"/>
    <n v="0"/>
    <e v="#N/A"/>
    <e v="#N/A"/>
    <m/>
    <m/>
    <n v="0"/>
    <n v="0"/>
    <e v="#N/A"/>
  </r>
  <r>
    <x v="57"/>
    <e v="#N/A"/>
    <m/>
    <m/>
    <m/>
    <m/>
    <e v="#DIV/0!"/>
    <m/>
    <e v="#DIV/0!"/>
    <e v="#N/A"/>
    <e v="#N/A"/>
    <m/>
    <x v="4"/>
    <e v="#N/A"/>
    <e v="#N/A"/>
    <e v="#N/A"/>
    <e v="#N/A"/>
    <n v="0"/>
    <n v="0"/>
    <e v="#N/A"/>
    <e v="#N/A"/>
    <m/>
    <m/>
    <n v="0"/>
    <n v="0"/>
    <e v="#N/A"/>
  </r>
  <r>
    <x v="57"/>
    <e v="#N/A"/>
    <m/>
    <m/>
    <m/>
    <m/>
    <e v="#DIV/0!"/>
    <m/>
    <e v="#DIV/0!"/>
    <e v="#N/A"/>
    <e v="#N/A"/>
    <m/>
    <x v="4"/>
    <e v="#N/A"/>
    <e v="#N/A"/>
    <e v="#N/A"/>
    <e v="#N/A"/>
    <n v="0"/>
    <n v="0"/>
    <e v="#N/A"/>
    <e v="#N/A"/>
    <m/>
    <m/>
    <n v="0"/>
    <n v="0"/>
    <e v="#N/A"/>
  </r>
  <r>
    <x v="57"/>
    <e v="#N/A"/>
    <m/>
    <m/>
    <m/>
    <m/>
    <e v="#DIV/0!"/>
    <m/>
    <e v="#DIV/0!"/>
    <e v="#N/A"/>
    <e v="#N/A"/>
    <m/>
    <x v="4"/>
    <e v="#N/A"/>
    <e v="#N/A"/>
    <e v="#N/A"/>
    <e v="#N/A"/>
    <n v="0"/>
    <n v="0"/>
    <e v="#N/A"/>
    <e v="#N/A"/>
    <m/>
    <m/>
    <n v="0"/>
    <n v="0"/>
    <e v="#N/A"/>
  </r>
  <r>
    <x v="57"/>
    <e v="#N/A"/>
    <m/>
    <m/>
    <m/>
    <m/>
    <e v="#DIV/0!"/>
    <m/>
    <e v="#DIV/0!"/>
    <e v="#N/A"/>
    <e v="#N/A"/>
    <m/>
    <x v="4"/>
    <e v="#N/A"/>
    <e v="#N/A"/>
    <e v="#N/A"/>
    <e v="#N/A"/>
    <n v="0"/>
    <n v="0"/>
    <e v="#N/A"/>
    <e v="#N/A"/>
    <m/>
    <m/>
    <n v="0"/>
    <n v="0"/>
    <e v="#N/A"/>
  </r>
  <r>
    <x v="57"/>
    <e v="#N/A"/>
    <m/>
    <m/>
    <m/>
    <m/>
    <e v="#DIV/0!"/>
    <m/>
    <e v="#DIV/0!"/>
    <e v="#N/A"/>
    <e v="#N/A"/>
    <m/>
    <x v="4"/>
    <e v="#N/A"/>
    <e v="#N/A"/>
    <e v="#N/A"/>
    <e v="#N/A"/>
    <n v="0"/>
    <n v="0"/>
    <e v="#N/A"/>
    <e v="#N/A"/>
    <m/>
    <m/>
    <n v="0"/>
    <n v="0"/>
    <e v="#N/A"/>
  </r>
  <r>
    <x v="57"/>
    <e v="#N/A"/>
    <m/>
    <m/>
    <m/>
    <m/>
    <e v="#DIV/0!"/>
    <m/>
    <e v="#DIV/0!"/>
    <e v="#N/A"/>
    <e v="#N/A"/>
    <m/>
    <x v="4"/>
    <e v="#N/A"/>
    <e v="#N/A"/>
    <e v="#N/A"/>
    <e v="#N/A"/>
    <n v="0"/>
    <n v="0"/>
    <e v="#N/A"/>
    <e v="#N/A"/>
    <m/>
    <m/>
    <n v="0"/>
    <n v="0"/>
    <e v="#N/A"/>
  </r>
  <r>
    <x v="57"/>
    <e v="#N/A"/>
    <m/>
    <m/>
    <m/>
    <m/>
    <e v="#DIV/0!"/>
    <m/>
    <e v="#DIV/0!"/>
    <e v="#N/A"/>
    <e v="#N/A"/>
    <m/>
    <x v="4"/>
    <e v="#N/A"/>
    <e v="#N/A"/>
    <e v="#N/A"/>
    <e v="#N/A"/>
    <n v="0"/>
    <n v="0"/>
    <e v="#N/A"/>
    <e v="#N/A"/>
    <m/>
    <m/>
    <n v="0"/>
    <n v="0"/>
    <e v="#N/A"/>
  </r>
  <r>
    <x v="57"/>
    <e v="#N/A"/>
    <m/>
    <m/>
    <m/>
    <m/>
    <e v="#DIV/0!"/>
    <m/>
    <e v="#DIV/0!"/>
    <e v="#N/A"/>
    <e v="#N/A"/>
    <m/>
    <x v="4"/>
    <e v="#N/A"/>
    <e v="#N/A"/>
    <e v="#N/A"/>
    <e v="#N/A"/>
    <n v="0"/>
    <n v="0"/>
    <e v="#N/A"/>
    <e v="#N/A"/>
    <m/>
    <m/>
    <n v="0"/>
    <n v="0"/>
    <e v="#N/A"/>
  </r>
  <r>
    <x v="57"/>
    <e v="#N/A"/>
    <m/>
    <m/>
    <m/>
    <m/>
    <e v="#DIV/0!"/>
    <m/>
    <e v="#DIV/0!"/>
    <e v="#N/A"/>
    <e v="#N/A"/>
    <m/>
    <x v="4"/>
    <e v="#N/A"/>
    <e v="#N/A"/>
    <e v="#N/A"/>
    <e v="#N/A"/>
    <n v="0"/>
    <n v="0"/>
    <e v="#N/A"/>
    <e v="#N/A"/>
    <m/>
    <m/>
    <n v="0"/>
    <n v="0"/>
    <e v="#N/A"/>
  </r>
  <r>
    <x v="57"/>
    <e v="#N/A"/>
    <m/>
    <m/>
    <m/>
    <m/>
    <e v="#DIV/0!"/>
    <m/>
    <e v="#DIV/0!"/>
    <e v="#N/A"/>
    <e v="#N/A"/>
    <m/>
    <x v="4"/>
    <e v="#N/A"/>
    <e v="#N/A"/>
    <e v="#N/A"/>
    <e v="#N/A"/>
    <n v="0"/>
    <n v="0"/>
    <e v="#N/A"/>
    <e v="#N/A"/>
    <m/>
    <m/>
    <n v="0"/>
    <n v="0"/>
    <e v="#N/A"/>
  </r>
  <r>
    <x v="57"/>
    <e v="#N/A"/>
    <m/>
    <m/>
    <m/>
    <m/>
    <e v="#DIV/0!"/>
    <m/>
    <e v="#DIV/0!"/>
    <e v="#N/A"/>
    <e v="#N/A"/>
    <m/>
    <x v="4"/>
    <e v="#N/A"/>
    <e v="#N/A"/>
    <e v="#N/A"/>
    <e v="#N/A"/>
    <n v="0"/>
    <n v="0"/>
    <e v="#N/A"/>
    <e v="#N/A"/>
    <m/>
    <m/>
    <n v="0"/>
    <n v="0"/>
    <e v="#N/A"/>
  </r>
  <r>
    <x v="57"/>
    <e v="#N/A"/>
    <m/>
    <m/>
    <m/>
    <m/>
    <e v="#DIV/0!"/>
    <m/>
    <e v="#DIV/0!"/>
    <e v="#N/A"/>
    <e v="#N/A"/>
    <m/>
    <x v="4"/>
    <e v="#N/A"/>
    <e v="#N/A"/>
    <e v="#N/A"/>
    <e v="#N/A"/>
    <n v="0"/>
    <n v="0"/>
    <e v="#N/A"/>
    <e v="#N/A"/>
    <m/>
    <m/>
    <n v="0"/>
    <n v="0"/>
    <e v="#N/A"/>
  </r>
  <r>
    <x v="57"/>
    <e v="#N/A"/>
    <m/>
    <m/>
    <m/>
    <m/>
    <e v="#DIV/0!"/>
    <m/>
    <e v="#DIV/0!"/>
    <e v="#N/A"/>
    <e v="#N/A"/>
    <m/>
    <x v="4"/>
    <e v="#N/A"/>
    <e v="#N/A"/>
    <e v="#N/A"/>
    <e v="#N/A"/>
    <n v="0"/>
    <n v="0"/>
    <e v="#N/A"/>
    <e v="#N/A"/>
    <m/>
    <m/>
    <n v="0"/>
    <n v="0"/>
    <e v="#N/A"/>
  </r>
  <r>
    <x v="57"/>
    <e v="#N/A"/>
    <m/>
    <m/>
    <m/>
    <m/>
    <e v="#DIV/0!"/>
    <m/>
    <e v="#DIV/0!"/>
    <e v="#N/A"/>
    <e v="#N/A"/>
    <m/>
    <x v="4"/>
    <e v="#N/A"/>
    <e v="#N/A"/>
    <e v="#N/A"/>
    <e v="#N/A"/>
    <n v="0"/>
    <n v="0"/>
    <e v="#N/A"/>
    <e v="#N/A"/>
    <m/>
    <m/>
    <n v="0"/>
    <n v="0"/>
    <e v="#N/A"/>
  </r>
  <r>
    <x v="57"/>
    <e v="#N/A"/>
    <m/>
    <m/>
    <m/>
    <m/>
    <e v="#DIV/0!"/>
    <m/>
    <e v="#DIV/0!"/>
    <e v="#N/A"/>
    <e v="#N/A"/>
    <m/>
    <x v="4"/>
    <e v="#N/A"/>
    <e v="#N/A"/>
    <e v="#N/A"/>
    <e v="#N/A"/>
    <n v="0"/>
    <n v="0"/>
    <e v="#N/A"/>
    <e v="#N/A"/>
    <m/>
    <m/>
    <n v="0"/>
    <n v="0"/>
    <e v="#N/A"/>
  </r>
  <r>
    <x v="57"/>
    <e v="#N/A"/>
    <m/>
    <m/>
    <m/>
    <m/>
    <e v="#DIV/0!"/>
    <m/>
    <e v="#DIV/0!"/>
    <e v="#N/A"/>
    <e v="#N/A"/>
    <m/>
    <x v="4"/>
    <e v="#N/A"/>
    <e v="#N/A"/>
    <e v="#N/A"/>
    <e v="#N/A"/>
    <n v="0"/>
    <n v="0"/>
    <e v="#N/A"/>
    <e v="#N/A"/>
    <m/>
    <m/>
    <n v="0"/>
    <n v="0"/>
    <e v="#N/A"/>
  </r>
  <r>
    <x v="57"/>
    <e v="#N/A"/>
    <m/>
    <m/>
    <m/>
    <m/>
    <e v="#DIV/0!"/>
    <m/>
    <e v="#DIV/0!"/>
    <e v="#N/A"/>
    <e v="#N/A"/>
    <m/>
    <x v="4"/>
    <e v="#N/A"/>
    <e v="#N/A"/>
    <e v="#N/A"/>
    <e v="#N/A"/>
    <n v="0"/>
    <n v="0"/>
    <e v="#N/A"/>
    <e v="#N/A"/>
    <m/>
    <m/>
    <n v="0"/>
    <n v="0"/>
    <e v="#N/A"/>
  </r>
  <r>
    <x v="57"/>
    <e v="#N/A"/>
    <m/>
    <m/>
    <m/>
    <m/>
    <e v="#DIV/0!"/>
    <m/>
    <e v="#DIV/0!"/>
    <e v="#N/A"/>
    <e v="#N/A"/>
    <m/>
    <x v="4"/>
    <e v="#N/A"/>
    <e v="#N/A"/>
    <e v="#N/A"/>
    <e v="#N/A"/>
    <n v="0"/>
    <n v="0"/>
    <e v="#N/A"/>
    <e v="#N/A"/>
    <m/>
    <m/>
    <n v="0"/>
    <n v="0"/>
    <e v="#N/A"/>
  </r>
  <r>
    <x v="57"/>
    <e v="#N/A"/>
    <m/>
    <m/>
    <m/>
    <m/>
    <e v="#DIV/0!"/>
    <m/>
    <e v="#DIV/0!"/>
    <e v="#N/A"/>
    <e v="#N/A"/>
    <m/>
    <x v="4"/>
    <e v="#N/A"/>
    <e v="#N/A"/>
    <e v="#N/A"/>
    <e v="#N/A"/>
    <n v="0"/>
    <n v="0"/>
    <e v="#N/A"/>
    <e v="#N/A"/>
    <m/>
    <m/>
    <n v="0"/>
    <n v="0"/>
    <e v="#N/A"/>
  </r>
  <r>
    <x v="57"/>
    <e v="#N/A"/>
    <m/>
    <m/>
    <m/>
    <m/>
    <e v="#DIV/0!"/>
    <m/>
    <e v="#DIV/0!"/>
    <e v="#N/A"/>
    <e v="#N/A"/>
    <m/>
    <x v="4"/>
    <e v="#N/A"/>
    <e v="#N/A"/>
    <e v="#N/A"/>
    <e v="#N/A"/>
    <n v="0"/>
    <n v="0"/>
    <e v="#N/A"/>
    <e v="#N/A"/>
    <m/>
    <m/>
    <n v="0"/>
    <n v="0"/>
    <e v="#N/A"/>
  </r>
  <r>
    <x v="57"/>
    <e v="#N/A"/>
    <m/>
    <m/>
    <m/>
    <m/>
    <e v="#DIV/0!"/>
    <m/>
    <e v="#DIV/0!"/>
    <e v="#N/A"/>
    <e v="#N/A"/>
    <m/>
    <x v="4"/>
    <e v="#N/A"/>
    <e v="#N/A"/>
    <e v="#N/A"/>
    <e v="#N/A"/>
    <n v="0"/>
    <n v="0"/>
    <e v="#N/A"/>
    <e v="#N/A"/>
    <m/>
    <m/>
    <n v="0"/>
    <n v="0"/>
    <e v="#N/A"/>
  </r>
  <r>
    <x v="57"/>
    <e v="#N/A"/>
    <m/>
    <m/>
    <m/>
    <m/>
    <e v="#DIV/0!"/>
    <m/>
    <e v="#DIV/0!"/>
    <e v="#N/A"/>
    <e v="#N/A"/>
    <m/>
    <x v="4"/>
    <e v="#N/A"/>
    <e v="#N/A"/>
    <e v="#N/A"/>
    <e v="#N/A"/>
    <n v="0"/>
    <n v="0"/>
    <e v="#N/A"/>
    <e v="#N/A"/>
    <m/>
    <m/>
    <n v="0"/>
    <n v="0"/>
    <e v="#N/A"/>
  </r>
  <r>
    <x v="57"/>
    <e v="#N/A"/>
    <m/>
    <m/>
    <m/>
    <m/>
    <e v="#DIV/0!"/>
    <m/>
    <e v="#DIV/0!"/>
    <e v="#N/A"/>
    <e v="#N/A"/>
    <m/>
    <x v="4"/>
    <e v="#N/A"/>
    <e v="#N/A"/>
    <e v="#N/A"/>
    <e v="#N/A"/>
    <n v="0"/>
    <n v="0"/>
    <e v="#N/A"/>
    <e v="#N/A"/>
    <m/>
    <m/>
    <n v="0"/>
    <n v="0"/>
    <e v="#N/A"/>
  </r>
  <r>
    <x v="57"/>
    <e v="#N/A"/>
    <m/>
    <m/>
    <m/>
    <m/>
    <e v="#DIV/0!"/>
    <m/>
    <e v="#DIV/0!"/>
    <e v="#N/A"/>
    <e v="#N/A"/>
    <m/>
    <x v="4"/>
    <e v="#N/A"/>
    <e v="#N/A"/>
    <e v="#N/A"/>
    <e v="#N/A"/>
    <n v="0"/>
    <n v="0"/>
    <e v="#N/A"/>
    <e v="#N/A"/>
    <m/>
    <m/>
    <n v="0"/>
    <n v="0"/>
    <e v="#N/A"/>
  </r>
  <r>
    <x v="57"/>
    <e v="#N/A"/>
    <m/>
    <m/>
    <m/>
    <m/>
    <e v="#DIV/0!"/>
    <m/>
    <e v="#DIV/0!"/>
    <e v="#N/A"/>
    <e v="#N/A"/>
    <m/>
    <x v="4"/>
    <e v="#N/A"/>
    <e v="#N/A"/>
    <e v="#N/A"/>
    <e v="#N/A"/>
    <n v="0"/>
    <n v="0"/>
    <e v="#N/A"/>
    <e v="#N/A"/>
    <m/>
    <m/>
    <n v="0"/>
    <n v="0"/>
    <e v="#N/A"/>
  </r>
  <r>
    <x v="57"/>
    <e v="#N/A"/>
    <m/>
    <m/>
    <m/>
    <m/>
    <e v="#DIV/0!"/>
    <m/>
    <e v="#DIV/0!"/>
    <e v="#N/A"/>
    <e v="#N/A"/>
    <m/>
    <x v="4"/>
    <e v="#N/A"/>
    <e v="#N/A"/>
    <e v="#N/A"/>
    <e v="#N/A"/>
    <n v="0"/>
    <n v="0"/>
    <e v="#N/A"/>
    <e v="#N/A"/>
    <m/>
    <m/>
    <n v="0"/>
    <n v="0"/>
    <e v="#N/A"/>
  </r>
  <r>
    <x v="57"/>
    <e v="#N/A"/>
    <m/>
    <m/>
    <m/>
    <m/>
    <e v="#DIV/0!"/>
    <m/>
    <e v="#DIV/0!"/>
    <e v="#N/A"/>
    <e v="#N/A"/>
    <m/>
    <x v="4"/>
    <e v="#N/A"/>
    <e v="#N/A"/>
    <e v="#N/A"/>
    <e v="#N/A"/>
    <n v="0"/>
    <n v="0"/>
    <e v="#N/A"/>
    <e v="#N/A"/>
    <m/>
    <m/>
    <n v="0"/>
    <n v="0"/>
    <e v="#N/A"/>
  </r>
  <r>
    <x v="57"/>
    <e v="#N/A"/>
    <m/>
    <m/>
    <m/>
    <m/>
    <e v="#DIV/0!"/>
    <m/>
    <e v="#DIV/0!"/>
    <e v="#N/A"/>
    <e v="#N/A"/>
    <m/>
    <x v="4"/>
    <e v="#N/A"/>
    <e v="#N/A"/>
    <e v="#N/A"/>
    <e v="#N/A"/>
    <n v="0"/>
    <n v="0"/>
    <e v="#N/A"/>
    <e v="#N/A"/>
    <m/>
    <m/>
    <n v="0"/>
    <n v="0"/>
    <e v="#N/A"/>
  </r>
  <r>
    <x v="57"/>
    <e v="#N/A"/>
    <m/>
    <m/>
    <m/>
    <m/>
    <e v="#DIV/0!"/>
    <m/>
    <e v="#DIV/0!"/>
    <e v="#N/A"/>
    <e v="#N/A"/>
    <m/>
    <x v="4"/>
    <e v="#N/A"/>
    <e v="#N/A"/>
    <e v="#N/A"/>
    <e v="#N/A"/>
    <n v="0"/>
    <n v="0"/>
    <e v="#N/A"/>
    <e v="#N/A"/>
    <m/>
    <m/>
    <n v="0"/>
    <n v="0"/>
    <e v="#N/A"/>
  </r>
  <r>
    <x v="57"/>
    <e v="#N/A"/>
    <m/>
    <m/>
    <m/>
    <m/>
    <e v="#DIV/0!"/>
    <m/>
    <e v="#DIV/0!"/>
    <e v="#N/A"/>
    <e v="#N/A"/>
    <m/>
    <x v="4"/>
    <e v="#N/A"/>
    <e v="#N/A"/>
    <e v="#N/A"/>
    <e v="#N/A"/>
    <n v="0"/>
    <n v="0"/>
    <e v="#N/A"/>
    <e v="#N/A"/>
    <m/>
    <m/>
    <n v="0"/>
    <n v="0"/>
    <e v="#N/A"/>
  </r>
  <r>
    <x v="57"/>
    <e v="#N/A"/>
    <m/>
    <m/>
    <m/>
    <m/>
    <e v="#DIV/0!"/>
    <m/>
    <e v="#DIV/0!"/>
    <e v="#N/A"/>
    <e v="#N/A"/>
    <m/>
    <x v="4"/>
    <e v="#N/A"/>
    <e v="#N/A"/>
    <e v="#N/A"/>
    <e v="#N/A"/>
    <n v="0"/>
    <n v="0"/>
    <e v="#N/A"/>
    <e v="#N/A"/>
    <m/>
    <m/>
    <n v="0"/>
    <n v="0"/>
    <e v="#N/A"/>
  </r>
  <r>
    <x v="57"/>
    <e v="#N/A"/>
    <m/>
    <m/>
    <m/>
    <m/>
    <e v="#DIV/0!"/>
    <m/>
    <e v="#DIV/0!"/>
    <e v="#N/A"/>
    <e v="#N/A"/>
    <m/>
    <x v="4"/>
    <e v="#N/A"/>
    <e v="#N/A"/>
    <e v="#N/A"/>
    <e v="#N/A"/>
    <n v="0"/>
    <n v="0"/>
    <e v="#N/A"/>
    <e v="#N/A"/>
    <m/>
    <m/>
    <n v="0"/>
    <n v="0"/>
    <e v="#N/A"/>
  </r>
  <r>
    <x v="57"/>
    <e v="#N/A"/>
    <m/>
    <m/>
    <m/>
    <m/>
    <e v="#DIV/0!"/>
    <m/>
    <e v="#DIV/0!"/>
    <e v="#N/A"/>
    <e v="#N/A"/>
    <m/>
    <x v="4"/>
    <e v="#N/A"/>
    <e v="#N/A"/>
    <e v="#N/A"/>
    <e v="#N/A"/>
    <n v="0"/>
    <n v="0"/>
    <e v="#N/A"/>
    <e v="#N/A"/>
    <m/>
    <m/>
    <n v="0"/>
    <n v="0"/>
    <e v="#N/A"/>
  </r>
  <r>
    <x v="57"/>
    <e v="#N/A"/>
    <m/>
    <m/>
    <m/>
    <m/>
    <e v="#DIV/0!"/>
    <m/>
    <e v="#DIV/0!"/>
    <e v="#N/A"/>
    <e v="#N/A"/>
    <m/>
    <x v="4"/>
    <e v="#N/A"/>
    <e v="#N/A"/>
    <e v="#N/A"/>
    <e v="#N/A"/>
    <n v="0"/>
    <n v="0"/>
    <e v="#N/A"/>
    <e v="#N/A"/>
    <m/>
    <m/>
    <n v="0"/>
    <n v="0"/>
    <e v="#N/A"/>
  </r>
  <r>
    <x v="57"/>
    <m/>
    <m/>
    <m/>
    <m/>
    <m/>
    <m/>
    <m/>
    <m/>
    <m/>
    <m/>
    <m/>
    <x v="5"/>
    <m/>
    <m/>
    <m/>
    <m/>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100-000000000000}" name="PivotTable1" cacheId="1" applyNumberFormats="0" applyBorderFormats="0" applyFontFormats="0" applyPatternFormats="0" applyAlignmentFormats="0" applyWidthHeightFormats="1" dataCaption="Values" grandTotalCaption="Total" updatedVersion="8" minRefreshableVersion="3" useAutoFormatting="1" colGrandTotals="0" itemPrintTitles="1" createdVersion="8" indent="0" outline="1" outlineData="1" multipleFieldFilters="0" rowHeaderCaption="Nume" colHeaderCaption="Tip">
  <location ref="A1:G61" firstHeaderRow="1" firstDataRow="2" firstDataCol="1"/>
  <pivotFields count="26">
    <pivotField axis="axisRow" numFmtId="171" showAll="0" sortType="ascending">
      <items count="136">
        <item m="1" x="59"/>
        <item x="0"/>
        <item m="1" x="108"/>
        <item m="1" x="74"/>
        <item x="16"/>
        <item x="17"/>
        <item x="18"/>
        <item m="1" x="98"/>
        <item m="1" x="120"/>
        <item m="1" x="103"/>
        <item m="1" x="114"/>
        <item x="19"/>
        <item m="1" x="124"/>
        <item m="1" x="70"/>
        <item m="1" x="60"/>
        <item m="1" x="84"/>
        <item m="1" x="125"/>
        <item m="1" x="85"/>
        <item m="1" x="131"/>
        <item m="1" x="86"/>
        <item m="1" x="107"/>
        <item x="1"/>
        <item m="1" x="101"/>
        <item x="20"/>
        <item m="1" x="118"/>
        <item x="21"/>
        <item x="22"/>
        <item m="1" x="109"/>
        <item x="34"/>
        <item m="1" x="76"/>
        <item m="1" x="132"/>
        <item m="1" x="77"/>
        <item m="1" x="64"/>
        <item x="35"/>
        <item x="2"/>
        <item x="36"/>
        <item x="37"/>
        <item x="23"/>
        <item m="1" x="99"/>
        <item x="3"/>
        <item x="24"/>
        <item x="38"/>
        <item x="4"/>
        <item x="5"/>
        <item m="1" x="119"/>
        <item m="1" x="78"/>
        <item x="39"/>
        <item m="1" x="116"/>
        <item x="53"/>
        <item m="1" x="110"/>
        <item x="40"/>
        <item x="6"/>
        <item m="1" x="104"/>
        <item x="41"/>
        <item m="1" x="82"/>
        <item x="42"/>
        <item m="1" x="97"/>
        <item m="1" x="123"/>
        <item m="1" x="87"/>
        <item x="7"/>
        <item x="43"/>
        <item m="1" x="134"/>
        <item m="1" x="83"/>
        <item m="1" x="88"/>
        <item x="25"/>
        <item x="44"/>
        <item m="1" x="79"/>
        <item m="1" x="80"/>
        <item x="45"/>
        <item m="1" x="126"/>
        <item m="1" x="71"/>
        <item x="46"/>
        <item x="26"/>
        <item x="27"/>
        <item n="Illy Veronica" m="1" x="122"/>
        <item n="Illy Veronica2" m="1" x="106"/>
        <item m="1" x="121"/>
        <item x="47"/>
        <item m="1" x="113"/>
        <item m="1" x="117"/>
        <item x="56"/>
        <item x="8"/>
        <item m="1" x="58"/>
        <item x="28"/>
        <item x="9"/>
        <item m="1" x="96"/>
        <item x="10"/>
        <item x="29"/>
        <item m="1" x="68"/>
        <item x="48"/>
        <item m="1" x="73"/>
        <item x="11"/>
        <item m="1" x="89"/>
        <item m="1" x="62"/>
        <item m="1" x="75"/>
        <item m="1" x="90"/>
        <item x="12"/>
        <item m="1" x="91"/>
        <item x="54"/>
        <item m="1" x="69"/>
        <item m="1" x="92"/>
        <item m="1" x="127"/>
        <item m="1" x="115"/>
        <item x="49"/>
        <item x="50"/>
        <item m="1" x="67"/>
        <item m="1" x="65"/>
        <item m="1" x="66"/>
        <item m="1" x="93"/>
        <item m="1" x="72"/>
        <item x="30"/>
        <item x="13"/>
        <item x="14"/>
        <item m="1" x="128"/>
        <item m="1" x="111"/>
        <item m="1" x="102"/>
        <item m="1" x="61"/>
        <item x="55"/>
        <item x="51"/>
        <item x="31"/>
        <item x="52"/>
        <item m="1" x="95"/>
        <item x="32"/>
        <item m="1" x="63"/>
        <item m="1" x="94"/>
        <item m="1" x="129"/>
        <item m="1" x="81"/>
        <item m="1" x="105"/>
        <item x="15"/>
        <item m="1" x="100"/>
        <item m="1" x="130"/>
        <item m="1" x="112"/>
        <item x="33"/>
        <item m="1" x="133"/>
        <item x="57"/>
        <item t="default"/>
      </items>
    </pivotField>
    <pivotField numFmtId="171" showAll="0"/>
    <pivotField dataField="1" numFmtId="171" showAll="0"/>
    <pivotField numFmtId="171" showAll="0"/>
    <pivotField numFmtId="171" showAll="0"/>
    <pivotField numFmtId="171" showAll="0"/>
    <pivotField numFmtId="171" showAll="0"/>
    <pivotField numFmtId="171" showAll="0"/>
    <pivotField numFmtId="171" showAll="0"/>
    <pivotField numFmtId="171" showAll="0"/>
    <pivotField numFmtId="171" showAll="0"/>
    <pivotField numFmtId="171" showAll="0"/>
    <pivotField axis="axisCol" numFmtId="171" showAll="0">
      <items count="9">
        <item x="0"/>
        <item x="1"/>
        <item x="2"/>
        <item x="5"/>
        <item x="3"/>
        <item m="1" x="7"/>
        <item x="4"/>
        <item m="1" x="6"/>
        <item t="default"/>
      </items>
    </pivotField>
    <pivotField numFmtId="171" showAll="0"/>
    <pivotField numFmtId="171" showAll="0"/>
    <pivotField numFmtId="171" showAll="0"/>
    <pivotField numFmtId="171" showAll="0"/>
    <pivotField numFmtId="171" showAll="0"/>
    <pivotField numFmtId="171" showAll="0"/>
    <pivotField numFmtId="171" showAll="0"/>
    <pivotField numFmtId="171" showAll="0"/>
    <pivotField numFmtId="171" showAll="0"/>
    <pivotField numFmtId="171" showAll="0"/>
    <pivotField numFmtId="171" showAll="0"/>
    <pivotField numFmtId="171" showAll="0"/>
    <pivotField numFmtId="171" showAll="0"/>
  </pivotFields>
  <rowFields count="1">
    <field x="0"/>
  </rowFields>
  <rowItems count="59">
    <i>
      <x v="1"/>
    </i>
    <i>
      <x v="4"/>
    </i>
    <i>
      <x v="5"/>
    </i>
    <i>
      <x v="6"/>
    </i>
    <i>
      <x v="11"/>
    </i>
    <i>
      <x v="21"/>
    </i>
    <i>
      <x v="23"/>
    </i>
    <i>
      <x v="25"/>
    </i>
    <i>
      <x v="26"/>
    </i>
    <i>
      <x v="28"/>
    </i>
    <i>
      <x v="33"/>
    </i>
    <i>
      <x v="34"/>
    </i>
    <i>
      <x v="35"/>
    </i>
    <i>
      <x v="36"/>
    </i>
    <i>
      <x v="37"/>
    </i>
    <i>
      <x v="39"/>
    </i>
    <i>
      <x v="40"/>
    </i>
    <i>
      <x v="41"/>
    </i>
    <i>
      <x v="42"/>
    </i>
    <i>
      <x v="43"/>
    </i>
    <i>
      <x v="46"/>
    </i>
    <i>
      <x v="48"/>
    </i>
    <i>
      <x v="50"/>
    </i>
    <i>
      <x v="51"/>
    </i>
    <i>
      <x v="53"/>
    </i>
    <i>
      <x v="55"/>
    </i>
    <i>
      <x v="59"/>
    </i>
    <i>
      <x v="60"/>
    </i>
    <i>
      <x v="64"/>
    </i>
    <i>
      <x v="65"/>
    </i>
    <i>
      <x v="68"/>
    </i>
    <i>
      <x v="71"/>
    </i>
    <i>
      <x v="72"/>
    </i>
    <i>
      <x v="73"/>
    </i>
    <i>
      <x v="77"/>
    </i>
    <i>
      <x v="80"/>
    </i>
    <i>
      <x v="81"/>
    </i>
    <i>
      <x v="83"/>
    </i>
    <i>
      <x v="84"/>
    </i>
    <i>
      <x v="86"/>
    </i>
    <i>
      <x v="87"/>
    </i>
    <i>
      <x v="89"/>
    </i>
    <i>
      <x v="91"/>
    </i>
    <i>
      <x v="96"/>
    </i>
    <i>
      <x v="98"/>
    </i>
    <i>
      <x v="103"/>
    </i>
    <i>
      <x v="104"/>
    </i>
    <i>
      <x v="110"/>
    </i>
    <i>
      <x v="111"/>
    </i>
    <i>
      <x v="112"/>
    </i>
    <i>
      <x v="117"/>
    </i>
    <i>
      <x v="118"/>
    </i>
    <i>
      <x v="119"/>
    </i>
    <i>
      <x v="120"/>
    </i>
    <i>
      <x v="122"/>
    </i>
    <i>
      <x v="128"/>
    </i>
    <i>
      <x v="132"/>
    </i>
    <i>
      <x v="134"/>
    </i>
    <i t="grand">
      <x/>
    </i>
  </rowItems>
  <colFields count="1">
    <field x="12"/>
  </colFields>
  <colItems count="6">
    <i>
      <x/>
    </i>
    <i>
      <x v="1"/>
    </i>
    <i>
      <x v="2"/>
    </i>
    <i>
      <x v="3"/>
    </i>
    <i>
      <x v="4"/>
    </i>
    <i>
      <x v="6"/>
    </i>
  </colItems>
  <dataFields count="1">
    <dataField name="Count of Etapa" fld="2" subtotal="count" baseField="0" baseItem="0" numFmtId="170"/>
  </dataFields>
  <formats count="7">
    <format dxfId="14">
      <pivotArea outline="0" collapsedLevelsAreSubtotals="1" fieldPosition="0"/>
    </format>
    <format dxfId="13">
      <pivotArea dataOnly="0" labelOnly="1" fieldPosition="0">
        <references count="1">
          <reference field="12" count="4">
            <x v="0"/>
            <x v="1"/>
            <x v="2"/>
            <x v="4"/>
          </reference>
        </references>
      </pivotArea>
    </format>
    <format dxfId="12">
      <pivotArea field="0" grandCol="1" collapsedLevelsAreSubtotals="1" axis="axisRow" fieldPosition="0">
        <references count="1">
          <reference field="0" count="73">
            <x v="0"/>
            <x v="2"/>
            <x v="4"/>
            <x v="6"/>
            <x v="7"/>
            <x v="12"/>
            <x v="13"/>
            <x v="14"/>
            <x v="16"/>
            <x v="18"/>
            <x v="20"/>
            <x v="21"/>
            <x v="23"/>
            <x v="26"/>
            <x v="27"/>
            <x v="30"/>
            <x v="31"/>
            <x v="33"/>
            <x v="35"/>
            <x v="37"/>
            <x v="38"/>
            <x v="39"/>
            <x v="40"/>
            <x v="41"/>
            <x v="44"/>
            <x v="45"/>
            <x v="46"/>
            <x v="47"/>
            <x v="48"/>
            <x v="49"/>
            <x v="51"/>
            <x v="53"/>
            <x v="55"/>
            <x v="57"/>
            <x v="61"/>
            <x v="62"/>
            <x v="65"/>
            <x v="66"/>
            <x v="69"/>
            <x v="70"/>
            <x v="71"/>
            <x v="72"/>
            <x v="73"/>
            <x v="79"/>
            <x v="83"/>
            <x v="86"/>
            <x v="88"/>
            <x v="89"/>
            <x v="91"/>
            <x v="93"/>
            <x v="95"/>
            <x v="96"/>
            <x v="97"/>
            <x v="101"/>
            <x v="102"/>
            <x v="103"/>
            <x v="104"/>
            <x v="107"/>
            <x v="110"/>
            <x v="113"/>
            <x v="114"/>
            <x v="116"/>
            <x v="117"/>
            <x v="118"/>
            <x v="119"/>
            <x v="120"/>
            <x v="121"/>
            <x v="125"/>
            <x v="128"/>
            <x v="129"/>
            <x v="130"/>
            <x v="132"/>
            <x v="133"/>
          </reference>
        </references>
      </pivotArea>
    </format>
    <format dxfId="11">
      <pivotArea dataOnly="0" labelOnly="1" fieldPosition="0">
        <references count="1">
          <reference field="12" count="4">
            <x v="0"/>
            <x v="1"/>
            <x v="2"/>
            <x v="4"/>
          </reference>
        </references>
      </pivotArea>
    </format>
    <format dxfId="10">
      <pivotArea field="12" type="button" dataOnly="0" labelOnly="1" outline="0" axis="axisCol" fieldPosition="0"/>
    </format>
    <format dxfId="9">
      <pivotArea type="topRight" dataOnly="0" labelOnly="1" outline="0" offset="A1:C1" fieldPosition="0"/>
    </format>
    <format dxfId="8">
      <pivotArea dataOnly="0" labelOnly="1" fieldPosition="0">
        <references count="1">
          <reference field="12" count="4">
            <x v="0"/>
            <x v="1"/>
            <x v="2"/>
            <x v="4"/>
          </reference>
        </references>
      </pivotArea>
    </format>
  </formats>
  <conditionalFormats count="3">
    <conditionalFormat priority="3">
      <pivotAreas count="1">
        <pivotArea type="data" collapsedLevelsAreSubtotals="1" fieldPosition="0">
          <references count="2">
            <reference field="4294967294" count="1" selected="0">
              <x v="0"/>
            </reference>
            <reference field="0" count="82">
              <x v="0"/>
              <x v="2"/>
              <x v="6"/>
              <x v="7"/>
              <x v="8"/>
              <x v="9"/>
              <x v="10"/>
              <x v="11"/>
              <x v="13"/>
              <x v="14"/>
              <x v="17"/>
              <x v="19"/>
              <x v="20"/>
              <x v="21"/>
              <x v="22"/>
              <x v="23"/>
              <x v="24"/>
              <x v="25"/>
              <x v="26"/>
              <x v="27"/>
              <x v="31"/>
              <x v="33"/>
              <x v="35"/>
              <x v="37"/>
              <x v="38"/>
              <x v="39"/>
              <x v="40"/>
              <x v="41"/>
              <x v="44"/>
              <x v="45"/>
              <x v="46"/>
              <x v="47"/>
              <x v="48"/>
              <x v="49"/>
              <x v="51"/>
              <x v="52"/>
              <x v="53"/>
              <x v="54"/>
              <x v="55"/>
              <x v="60"/>
              <x v="62"/>
              <x v="63"/>
              <x v="64"/>
              <x v="65"/>
              <x v="66"/>
              <x v="67"/>
              <x v="71"/>
              <x v="72"/>
              <x v="73"/>
              <x v="75"/>
              <x v="76"/>
              <x v="78"/>
              <x v="79"/>
              <x v="83"/>
              <x v="84"/>
              <x v="86"/>
              <x v="87"/>
              <x v="88"/>
              <x v="89"/>
              <x v="91"/>
              <x v="93"/>
              <x v="95"/>
              <x v="96"/>
              <x v="97"/>
              <x v="102"/>
              <x v="103"/>
              <x v="104"/>
              <x v="107"/>
              <x v="108"/>
              <x v="110"/>
              <x v="114"/>
              <x v="115"/>
              <x v="116"/>
              <x v="118"/>
              <x v="119"/>
              <x v="121"/>
              <x v="123"/>
              <x v="124"/>
              <x v="126"/>
              <x v="127"/>
              <x v="129"/>
              <x v="131"/>
            </reference>
          </references>
        </pivotArea>
      </pivotAreas>
    </conditionalFormat>
    <conditionalFormat priority="2">
      <pivotAreas count="1">
        <pivotArea type="data" collapsedLevelsAreSubtotals="1" fieldPosition="0">
          <references count="2">
            <reference field="4294967294" count="1" selected="0">
              <x v="0"/>
            </reference>
            <reference field="0" count="60">
              <x v="0"/>
              <x v="4"/>
              <x v="6"/>
              <x v="11"/>
              <x v="13"/>
              <x v="14"/>
              <x v="17"/>
              <x v="19"/>
              <x v="21"/>
              <x v="23"/>
              <x v="25"/>
              <x v="26"/>
              <x v="31"/>
              <x v="33"/>
              <x v="35"/>
              <x v="37"/>
              <x v="39"/>
              <x v="40"/>
              <x v="41"/>
              <x v="45"/>
              <x v="46"/>
              <x v="48"/>
              <x v="51"/>
              <x v="53"/>
              <x v="54"/>
              <x v="55"/>
              <x v="60"/>
              <x v="62"/>
              <x v="63"/>
              <x v="64"/>
              <x v="65"/>
              <x v="66"/>
              <x v="67"/>
              <x v="71"/>
              <x v="72"/>
              <x v="73"/>
              <x v="83"/>
              <x v="84"/>
              <x v="86"/>
              <x v="87"/>
              <x v="88"/>
              <x v="89"/>
              <x v="91"/>
              <x v="93"/>
              <x v="95"/>
              <x v="96"/>
              <x v="97"/>
              <x v="103"/>
              <x v="107"/>
              <x v="108"/>
              <x v="110"/>
              <x v="116"/>
              <x v="117"/>
              <x v="118"/>
              <x v="119"/>
              <x v="121"/>
              <x v="123"/>
              <x v="124"/>
              <x v="126"/>
              <x v="132"/>
            </reference>
          </references>
        </pivotArea>
      </pivotAreas>
    </conditionalFormat>
    <conditionalFormat priority="1">
      <pivotAreas count="1">
        <pivotArea type="data" collapsedLevelsAreSubtotals="1" fieldPosition="0">
          <references count="2">
            <reference field="4294967294" count="1" selected="0">
              <x v="0"/>
            </reference>
            <reference field="0" count="60">
              <x v="0"/>
              <x v="4"/>
              <x v="6"/>
              <x v="11"/>
              <x v="13"/>
              <x v="14"/>
              <x v="17"/>
              <x v="19"/>
              <x v="21"/>
              <x v="23"/>
              <x v="25"/>
              <x v="26"/>
              <x v="31"/>
              <x v="33"/>
              <x v="35"/>
              <x v="37"/>
              <x v="39"/>
              <x v="40"/>
              <x v="41"/>
              <x v="45"/>
              <x v="46"/>
              <x v="48"/>
              <x v="51"/>
              <x v="53"/>
              <x v="54"/>
              <x v="55"/>
              <x v="60"/>
              <x v="62"/>
              <x v="63"/>
              <x v="64"/>
              <x v="65"/>
              <x v="66"/>
              <x v="67"/>
              <x v="71"/>
              <x v="72"/>
              <x v="73"/>
              <x v="83"/>
              <x v="84"/>
              <x v="86"/>
              <x v="87"/>
              <x v="88"/>
              <x v="89"/>
              <x v="91"/>
              <x v="93"/>
              <x v="95"/>
              <x v="96"/>
              <x v="97"/>
              <x v="103"/>
              <x v="107"/>
              <x v="108"/>
              <x v="110"/>
              <x v="116"/>
              <x v="117"/>
              <x v="118"/>
              <x v="119"/>
              <x v="121"/>
              <x v="123"/>
              <x v="124"/>
              <x v="126"/>
              <x v="132"/>
            </reference>
          </references>
        </pivotArea>
      </pivotAreas>
    </conditionalFormat>
  </conditional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E00-000001000000}" name="PivotTable1" cacheId="0" applyNumberFormats="0" applyBorderFormats="0" applyFontFormats="0" applyPatternFormats="0" applyAlignmentFormats="0" applyWidthHeightFormats="1" dataCaption="Values" grandTotalCaption="Total" updatedVersion="8" minRefreshableVersion="3" useAutoFormatting="1" colGrandTotals="0" itemPrintTitles="1" createdVersion="8" indent="0" outline="1" outlineData="1" multipleFieldFilters="0" rowHeaderCaption="Competitie" colHeaderCaption="Tip">
  <location ref="A1:B33" firstHeaderRow="1" firstDataRow="1" firstDataCol="1"/>
  <pivotFields count="23">
    <pivotField numFmtId="171" showAll="0"/>
    <pivotField numFmtId="171" showAll="0"/>
    <pivotField numFmtId="171" showAll="0"/>
    <pivotField numFmtId="171" showAll="0"/>
    <pivotField numFmtId="171" showAll="0"/>
    <pivotField numFmtId="171" showAll="0"/>
    <pivotField numFmtId="171" showAll="0"/>
    <pivotField numFmtId="171" showAll="0"/>
    <pivotField numFmtId="171" showAll="0"/>
    <pivotField numFmtId="171" showAll="0"/>
    <pivotField numFmtId="171" showAll="0"/>
    <pivotField numFmtId="171" showAll="0"/>
    <pivotField numFmtId="171" showAll="0">
      <items count="7">
        <item x="0"/>
        <item x="1"/>
        <item x="2"/>
        <item x="4"/>
        <item x="3"/>
        <item x="5"/>
        <item t="default"/>
      </items>
    </pivotField>
    <pivotField numFmtId="171" showAll="0"/>
    <pivotField numFmtId="171" showAll="0"/>
    <pivotField numFmtId="171" showAll="0"/>
    <pivotField numFmtId="171" showAll="0"/>
    <pivotField numFmtId="171" showAll="0"/>
    <pivotField numFmtId="171" showAll="0"/>
    <pivotField numFmtId="171" showAll="0"/>
    <pivotField numFmtId="171" showAll="0"/>
    <pivotField numFmtId="171" showAll="0"/>
    <pivotField axis="axisRow" dataField="1" numFmtId="171" showAll="0">
      <items count="90">
        <item m="1" x="40"/>
        <item m="1" x="42"/>
        <item m="1" x="50"/>
        <item m="1" x="66"/>
        <item m="1" x="53"/>
        <item m="1" x="43"/>
        <item m="1" x="71"/>
        <item m="1" x="69"/>
        <item m="1" x="62"/>
        <item m="1" x="73"/>
        <item m="1" x="33"/>
        <item m="1" x="57"/>
        <item m="1" x="72"/>
        <item m="1" x="51"/>
        <item m="1" x="84"/>
        <item m="1" x="68"/>
        <item m="1" x="41"/>
        <item m="1" x="44"/>
        <item m="1" x="63"/>
        <item m="1" x="88"/>
        <item m="1" x="55"/>
        <item m="1" x="39"/>
        <item m="1" x="59"/>
        <item m="1" x="56"/>
        <item m="1" x="47"/>
        <item m="1" x="87"/>
        <item m="1" x="85"/>
        <item m="1" x="46"/>
        <item m="1" x="45"/>
        <item m="1" x="49"/>
        <item m="1" x="34"/>
        <item m="1" x="65"/>
        <item m="1" x="86"/>
        <item m="1" x="54"/>
        <item m="1" x="32"/>
        <item m="1" x="64"/>
        <item m="1" x="38"/>
        <item m="1" x="35"/>
        <item m="1" x="37"/>
        <item m="1" x="36"/>
        <item m="1" x="58"/>
        <item m="1" x="61"/>
        <item m="1" x="48"/>
        <item m="1" x="60"/>
        <item m="1" x="31"/>
        <item m="1" x="52"/>
        <item m="1" x="70"/>
        <item m="1" x="67"/>
        <item x="2"/>
        <item m="1" x="74"/>
        <item m="1" x="75"/>
        <item m="1" x="76"/>
        <item m="1" x="77"/>
        <item m="1" x="78"/>
        <item m="1" x="79"/>
        <item m="1" x="80"/>
        <item m="1" x="81"/>
        <item m="1" x="82"/>
        <item m="1" x="83"/>
        <item x="3"/>
        <item x="7"/>
        <item x="1"/>
        <item x="0"/>
        <item x="5"/>
        <item x="4"/>
        <item x="6"/>
        <item x="9"/>
        <item x="8"/>
        <item x="12"/>
        <item x="13"/>
        <item x="11"/>
        <item x="10"/>
        <item x="14"/>
        <item x="20"/>
        <item x="23"/>
        <item x="15"/>
        <item x="21"/>
        <item x="22"/>
        <item x="16"/>
        <item x="17"/>
        <item x="19"/>
        <item x="18"/>
        <item x="24"/>
        <item x="25"/>
        <item x="26"/>
        <item x="27"/>
        <item x="28"/>
        <item x="29"/>
        <item x="30"/>
        <item t="default"/>
      </items>
    </pivotField>
  </pivotFields>
  <rowFields count="1">
    <field x="22"/>
  </rowFields>
  <rowItems count="32">
    <i>
      <x v="4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t="grand">
      <x/>
    </i>
  </rowItems>
  <colItems count="1">
    <i/>
  </colItems>
  <dataFields count="1">
    <dataField name="Count of Alergare in concurs?" fld="22" subtotal="count" baseField="0" baseItem="0" numFmtId="171"/>
  </dataFields>
  <formats count="5">
    <format dxfId="7">
      <pivotArea outline="0" collapsedLevelsAreSubtotals="1" fieldPosition="0"/>
    </format>
    <format dxfId="6">
      <pivotArea field="12" type="button" dataOnly="0" labelOnly="1" outline="0"/>
    </format>
    <format dxfId="5">
      <pivotArea type="topRight" dataOnly="0" labelOnly="1" outline="0" offset="A1:C1" fieldPosition="0"/>
    </format>
    <format dxfId="4">
      <pivotArea collapsedLevelsAreSubtotals="1" fieldPosition="0">
        <references count="1">
          <reference field="22" count="3">
            <x v="5"/>
            <x v="8"/>
            <x v="31"/>
          </reference>
        </references>
      </pivotArea>
    </format>
    <format dxfId="3">
      <pivotArea dataOnly="0" labelOnly="1" fieldPosition="0">
        <references count="1">
          <reference field="22" count="3">
            <x v="5"/>
            <x v="8"/>
            <x v="3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facebook.com/groups/657276174438565/user/100002019378244/?__cft__%5b0%5d=AZVPaFsLmOyBlluDtISNOcyu9_QsWia7UFhB-F1ocerC3s0ggvsgL8eqGkoLPmFdoSrMYvwie7AZI6YbS4pT_4KPQ8fzjV2DpcBFziiTpH2Tt1HEGqebpDGcIizOkhWdhORgGbPsfdwvtnWg8mM3z0tiQysFF_rOrPviF8XMjw_AdP0XesWkkt-a9ExSvMjgy7w&amp;__tn__=-UC%2CP-R"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tint="-0.499984740745262"/>
  </sheetPr>
  <dimension ref="A1:H26"/>
  <sheetViews>
    <sheetView topLeftCell="A6" workbookViewId="0">
      <selection activeCell="F29" sqref="E29:F41"/>
    </sheetView>
  </sheetViews>
  <sheetFormatPr defaultColWidth="8.85546875" defaultRowHeight="15" x14ac:dyDescent="0.25"/>
  <cols>
    <col min="1" max="1" width="10.28515625" bestFit="1" customWidth="1"/>
    <col min="2" max="2" width="14.7109375" bestFit="1" customWidth="1"/>
    <col min="3" max="3" width="21.28515625" bestFit="1" customWidth="1"/>
    <col min="4" max="4" width="19.5703125" bestFit="1" customWidth="1"/>
    <col min="5" max="5" width="22.85546875" bestFit="1" customWidth="1"/>
    <col min="7" max="7" width="22.85546875" hidden="1" customWidth="1"/>
    <col min="8" max="9" width="0" hidden="1" customWidth="1"/>
  </cols>
  <sheetData>
    <row r="1" spans="1:8" x14ac:dyDescent="0.25">
      <c r="C1" s="81" t="s">
        <v>593</v>
      </c>
      <c r="D1" s="81" t="s">
        <v>594</v>
      </c>
      <c r="E1" s="81" t="s">
        <v>595</v>
      </c>
      <c r="G1" s="12" t="s">
        <v>0</v>
      </c>
      <c r="H1" s="12" t="s">
        <v>1</v>
      </c>
    </row>
    <row r="2" spans="1:8" x14ac:dyDescent="0.25">
      <c r="A2" s="12" t="s">
        <v>2</v>
      </c>
      <c r="B2" s="81" t="s">
        <v>3</v>
      </c>
      <c r="C2" s="12" t="s">
        <v>4</v>
      </c>
      <c r="D2" t="s">
        <v>5</v>
      </c>
      <c r="E2" t="s">
        <v>6</v>
      </c>
      <c r="G2" t="s">
        <v>7</v>
      </c>
      <c r="H2">
        <v>16</v>
      </c>
    </row>
    <row r="3" spans="1:8" x14ac:dyDescent="0.25">
      <c r="A3" s="12" t="s">
        <v>8</v>
      </c>
      <c r="B3" t="s">
        <v>9</v>
      </c>
      <c r="C3" s="12" t="s">
        <v>10</v>
      </c>
      <c r="D3" t="s">
        <v>11</v>
      </c>
      <c r="E3" t="s">
        <v>12</v>
      </c>
      <c r="G3" t="s">
        <v>13</v>
      </c>
      <c r="H3">
        <v>12</v>
      </c>
    </row>
    <row r="4" spans="1:8" x14ac:dyDescent="0.25">
      <c r="A4" s="12" t="s">
        <v>14</v>
      </c>
      <c r="B4" t="s">
        <v>15</v>
      </c>
      <c r="C4" s="12" t="s">
        <v>12</v>
      </c>
      <c r="D4" t="s">
        <v>16</v>
      </c>
      <c r="G4" t="s">
        <v>17</v>
      </c>
      <c r="H4">
        <v>12</v>
      </c>
    </row>
    <row r="5" spans="1:8" x14ac:dyDescent="0.25">
      <c r="A5" s="12" t="s">
        <v>18</v>
      </c>
      <c r="B5" t="s">
        <v>19</v>
      </c>
      <c r="C5" s="12" t="s">
        <v>20</v>
      </c>
      <c r="D5" t="s">
        <v>21</v>
      </c>
      <c r="E5" t="s">
        <v>22</v>
      </c>
      <c r="G5" t="s">
        <v>23</v>
      </c>
      <c r="H5">
        <v>8</v>
      </c>
    </row>
    <row r="6" spans="1:8" x14ac:dyDescent="0.25">
      <c r="A6" s="12" t="s">
        <v>24</v>
      </c>
      <c r="B6" t="s">
        <v>25</v>
      </c>
      <c r="C6" s="12" t="s">
        <v>23</v>
      </c>
      <c r="D6" t="s">
        <v>26</v>
      </c>
      <c r="E6" t="s">
        <v>22</v>
      </c>
      <c r="G6" t="s">
        <v>10</v>
      </c>
      <c r="H6">
        <v>4</v>
      </c>
    </row>
    <row r="7" spans="1:8" ht="14.25" customHeight="1" x14ac:dyDescent="0.25">
      <c r="A7" s="12" t="s">
        <v>27</v>
      </c>
      <c r="B7" t="s">
        <v>28</v>
      </c>
      <c r="C7" s="12" t="s">
        <v>7</v>
      </c>
      <c r="D7" t="s">
        <v>5</v>
      </c>
      <c r="E7" t="s">
        <v>13</v>
      </c>
      <c r="G7" t="s">
        <v>12</v>
      </c>
      <c r="H7">
        <v>4</v>
      </c>
    </row>
    <row r="8" spans="1:8" ht="14.25" customHeight="1" x14ac:dyDescent="0.25">
      <c r="A8" s="12" t="s">
        <v>29</v>
      </c>
      <c r="B8" t="s">
        <v>30</v>
      </c>
      <c r="C8" s="12" t="s">
        <v>7</v>
      </c>
      <c r="D8" t="s">
        <v>13</v>
      </c>
      <c r="E8" t="s">
        <v>31</v>
      </c>
      <c r="G8" t="s">
        <v>5</v>
      </c>
      <c r="H8">
        <v>4</v>
      </c>
    </row>
    <row r="9" spans="1:8" ht="14.25" customHeight="1" x14ac:dyDescent="0.25">
      <c r="A9" s="12" t="s">
        <v>32</v>
      </c>
      <c r="B9" t="s">
        <v>33</v>
      </c>
      <c r="C9" s="12" t="s">
        <v>13</v>
      </c>
      <c r="D9" t="s">
        <v>23</v>
      </c>
      <c r="E9" t="s">
        <v>7</v>
      </c>
      <c r="G9" t="s">
        <v>34</v>
      </c>
      <c r="H9">
        <v>4</v>
      </c>
    </row>
    <row r="10" spans="1:8" ht="14.25" customHeight="1" x14ac:dyDescent="0.25">
      <c r="A10" s="12" t="s">
        <v>35</v>
      </c>
      <c r="B10" t="s">
        <v>36</v>
      </c>
      <c r="C10" s="12" t="s">
        <v>23</v>
      </c>
      <c r="D10" t="s">
        <v>13</v>
      </c>
      <c r="E10" t="s">
        <v>10</v>
      </c>
      <c r="G10" t="s">
        <v>20</v>
      </c>
      <c r="H10">
        <v>3</v>
      </c>
    </row>
    <row r="11" spans="1:8" ht="14.25" customHeight="1" x14ac:dyDescent="0.25">
      <c r="A11" s="12" t="s">
        <v>37</v>
      </c>
      <c r="B11" t="s">
        <v>38</v>
      </c>
      <c r="C11" s="12" t="s">
        <v>39</v>
      </c>
      <c r="D11" t="s">
        <v>13</v>
      </c>
      <c r="E11" t="s">
        <v>7</v>
      </c>
      <c r="G11" t="s">
        <v>4</v>
      </c>
      <c r="H11">
        <v>3</v>
      </c>
    </row>
    <row r="12" spans="1:8" ht="14.25" customHeight="1" x14ac:dyDescent="0.25">
      <c r="A12" s="12" t="s">
        <v>40</v>
      </c>
      <c r="B12" t="s">
        <v>41</v>
      </c>
      <c r="C12" s="12" t="s">
        <v>7</v>
      </c>
      <c r="D12" t="s">
        <v>34</v>
      </c>
      <c r="E12" t="s">
        <v>42</v>
      </c>
      <c r="G12" t="s">
        <v>39</v>
      </c>
      <c r="H12">
        <v>3</v>
      </c>
    </row>
    <row r="13" spans="1:8" ht="14.25" customHeight="1" x14ac:dyDescent="0.25">
      <c r="A13" s="12" t="s">
        <v>43</v>
      </c>
      <c r="B13" t="s">
        <v>44</v>
      </c>
      <c r="C13" s="12" t="s">
        <v>7</v>
      </c>
      <c r="D13" t="s">
        <v>13</v>
      </c>
      <c r="E13" t="s">
        <v>45</v>
      </c>
      <c r="G13" t="s">
        <v>45</v>
      </c>
      <c r="H13">
        <v>3</v>
      </c>
    </row>
    <row r="14" spans="1:8" ht="14.25" customHeight="1" x14ac:dyDescent="0.25">
      <c r="A14" s="12" t="s">
        <v>46</v>
      </c>
      <c r="B14" t="s">
        <v>47</v>
      </c>
      <c r="C14" s="12" t="s">
        <v>17</v>
      </c>
      <c r="D14" t="s">
        <v>48</v>
      </c>
      <c r="E14" t="s">
        <v>13</v>
      </c>
      <c r="G14" t="s">
        <v>22</v>
      </c>
      <c r="H14">
        <v>2</v>
      </c>
    </row>
    <row r="15" spans="1:8" ht="14.25" customHeight="1" x14ac:dyDescent="0.25">
      <c r="A15" s="12" t="s">
        <v>49</v>
      </c>
      <c r="B15" t="s">
        <v>50</v>
      </c>
      <c r="C15" s="12" t="s">
        <v>17</v>
      </c>
      <c r="D15" t="s">
        <v>45</v>
      </c>
      <c r="E15" t="s">
        <v>13</v>
      </c>
      <c r="G15" t="s">
        <v>21</v>
      </c>
      <c r="H15">
        <v>2</v>
      </c>
    </row>
    <row r="16" spans="1:8" ht="14.25" customHeight="1" x14ac:dyDescent="0.25">
      <c r="A16" s="12" t="s">
        <v>51</v>
      </c>
      <c r="B16" t="s">
        <v>52</v>
      </c>
      <c r="C16" s="12" t="s">
        <v>17</v>
      </c>
      <c r="D16" t="s">
        <v>53</v>
      </c>
      <c r="E16" t="s">
        <v>34</v>
      </c>
      <c r="G16" t="s">
        <v>26</v>
      </c>
      <c r="H16">
        <v>2</v>
      </c>
    </row>
    <row r="17" spans="1:8" ht="14.25" customHeight="1" x14ac:dyDescent="0.25">
      <c r="A17" s="12" t="s">
        <v>54</v>
      </c>
      <c r="B17" t="s">
        <v>55</v>
      </c>
      <c r="C17" s="12" t="s">
        <v>17</v>
      </c>
      <c r="D17" t="s">
        <v>7</v>
      </c>
      <c r="E17" t="s">
        <v>34</v>
      </c>
      <c r="G17" t="s">
        <v>11</v>
      </c>
      <c r="H17">
        <v>2</v>
      </c>
    </row>
    <row r="18" spans="1:8" ht="14.25" customHeight="1" x14ac:dyDescent="0.25">
      <c r="A18" s="12" t="s">
        <v>56</v>
      </c>
      <c r="B18" t="s">
        <v>57</v>
      </c>
      <c r="C18" s="12" t="s">
        <v>39</v>
      </c>
      <c r="D18" t="s">
        <v>58</v>
      </c>
      <c r="E18" t="s">
        <v>59</v>
      </c>
      <c r="G18" t="s">
        <v>16</v>
      </c>
      <c r="H18">
        <v>2</v>
      </c>
    </row>
    <row r="19" spans="1:8" ht="14.25" customHeight="1" x14ac:dyDescent="0.25">
      <c r="A19" s="12" t="s">
        <v>60</v>
      </c>
      <c r="B19" t="s">
        <v>61</v>
      </c>
      <c r="C19" s="12" t="s">
        <v>62</v>
      </c>
      <c r="D19" t="s">
        <v>58</v>
      </c>
      <c r="E19" t="s">
        <v>39</v>
      </c>
      <c r="G19" t="s">
        <v>48</v>
      </c>
      <c r="H19">
        <v>2</v>
      </c>
    </row>
    <row r="20" spans="1:8" x14ac:dyDescent="0.25">
      <c r="A20" s="12" t="s">
        <v>63</v>
      </c>
      <c r="B20" t="s">
        <v>64</v>
      </c>
      <c r="C20" s="12" t="s">
        <v>58</v>
      </c>
      <c r="D20" t="s">
        <v>7</v>
      </c>
      <c r="E20" t="s">
        <v>39</v>
      </c>
      <c r="G20" t="s">
        <v>53</v>
      </c>
      <c r="H20">
        <v>2</v>
      </c>
    </row>
    <row r="21" spans="1:8" x14ac:dyDescent="0.25">
      <c r="A21" s="12" t="s">
        <v>380</v>
      </c>
      <c r="B21" t="s">
        <v>381</v>
      </c>
      <c r="C21" s="12" t="s">
        <v>58</v>
      </c>
      <c r="D21" t="s">
        <v>39</v>
      </c>
      <c r="E21" t="s">
        <v>7</v>
      </c>
      <c r="G21" t="s">
        <v>31</v>
      </c>
      <c r="H21">
        <v>1</v>
      </c>
    </row>
    <row r="22" spans="1:8" x14ac:dyDescent="0.25">
      <c r="A22" s="12" t="s">
        <v>382</v>
      </c>
      <c r="B22" t="s">
        <v>408</v>
      </c>
      <c r="C22" s="12" t="s">
        <v>225</v>
      </c>
      <c r="D22" t="s">
        <v>140</v>
      </c>
      <c r="E22" t="s">
        <v>378</v>
      </c>
      <c r="G22" t="s">
        <v>6</v>
      </c>
      <c r="H22">
        <v>1</v>
      </c>
    </row>
    <row r="23" spans="1:8" x14ac:dyDescent="0.25">
      <c r="A23" s="12" t="s">
        <v>469</v>
      </c>
      <c r="B23" t="s">
        <v>470</v>
      </c>
      <c r="C23" s="12" t="s">
        <v>39</v>
      </c>
      <c r="D23" t="s">
        <v>225</v>
      </c>
      <c r="E23" t="s">
        <v>140</v>
      </c>
      <c r="G23" t="s">
        <v>42</v>
      </c>
      <c r="H23">
        <v>1</v>
      </c>
    </row>
    <row r="24" spans="1:8" x14ac:dyDescent="0.25">
      <c r="A24" s="12" t="s">
        <v>503</v>
      </c>
      <c r="B24" t="s">
        <v>504</v>
      </c>
      <c r="C24" s="12" t="s">
        <v>39</v>
      </c>
      <c r="D24" t="s">
        <v>140</v>
      </c>
      <c r="E24" t="s">
        <v>13</v>
      </c>
    </row>
    <row r="25" spans="1:8" x14ac:dyDescent="0.25">
      <c r="A25" s="12" t="s">
        <v>534</v>
      </c>
      <c r="B25" t="s">
        <v>535</v>
      </c>
      <c r="C25" s="12" t="s">
        <v>140</v>
      </c>
      <c r="D25" t="s">
        <v>118</v>
      </c>
      <c r="E25" t="s">
        <v>225</v>
      </c>
    </row>
    <row r="26" spans="1:8" x14ac:dyDescent="0.25">
      <c r="A26" s="12" t="s">
        <v>591</v>
      </c>
      <c r="B26" t="s">
        <v>592</v>
      </c>
      <c r="C26" s="12" t="s">
        <v>58</v>
      </c>
      <c r="D26" t="s">
        <v>7</v>
      </c>
      <c r="E26" t="s">
        <v>505</v>
      </c>
    </row>
  </sheetData>
  <autoFilter ref="A1:I26" xr:uid="{00000000-0001-0000-0000-000000000000}"/>
  <sortState xmlns:xlrd2="http://schemas.microsoft.com/office/spreadsheetml/2017/richdata2" ref="G2:H23">
    <sortCondition descending="1" ref="H2:H23"/>
  </sortState>
  <phoneticPr fontId="18" type="noConversion"/>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theme="0" tint="-0.249977111117893"/>
  </sheetPr>
  <dimension ref="A1:AC21"/>
  <sheetViews>
    <sheetView zoomScale="127" zoomScaleNormal="120" workbookViewId="0">
      <selection activeCell="B17" sqref="B17"/>
    </sheetView>
  </sheetViews>
  <sheetFormatPr defaultColWidth="9.140625" defaultRowHeight="12" x14ac:dyDescent="0.2"/>
  <cols>
    <col min="1" max="1" width="7.7109375" style="61" customWidth="1"/>
    <col min="2" max="2" width="17.140625" style="1" bestFit="1" customWidth="1"/>
    <col min="3" max="14" width="5.28515625" style="74" customWidth="1"/>
    <col min="15" max="16" width="5.28515625" style="74" hidden="1" customWidth="1"/>
    <col min="17" max="17" width="4.85546875" style="74" hidden="1" customWidth="1"/>
    <col min="18" max="18" width="8.5703125" style="164" customWidth="1"/>
    <col min="19" max="19" width="12.140625" style="74" bestFit="1" customWidth="1"/>
    <col min="20" max="20" width="9" style="1" customWidth="1"/>
    <col min="21" max="21" width="5.85546875" style="1" customWidth="1"/>
    <col min="22" max="22" width="6.42578125" style="1" customWidth="1"/>
    <col min="23" max="23" width="11.28515625" style="1" bestFit="1" customWidth="1"/>
    <col min="24" max="27" width="9.140625" style="1" customWidth="1"/>
    <col min="28" max="28" width="7.7109375" style="1" hidden="1" customWidth="1"/>
    <col min="29" max="34" width="9.140625" style="1" customWidth="1"/>
    <col min="35" max="16384" width="9.140625" style="1"/>
  </cols>
  <sheetData>
    <row r="1" spans="1:29" x14ac:dyDescent="0.2">
      <c r="A1" s="118" t="s">
        <v>358</v>
      </c>
      <c r="B1" s="119" t="s">
        <v>126</v>
      </c>
      <c r="C1" s="120">
        <v>1</v>
      </c>
      <c r="D1" s="120">
        <v>2</v>
      </c>
      <c r="E1" s="120">
        <v>3</v>
      </c>
      <c r="F1" s="120">
        <v>4</v>
      </c>
      <c r="G1" s="120">
        <v>5</v>
      </c>
      <c r="H1" s="120">
        <v>6</v>
      </c>
      <c r="I1" s="120">
        <v>7</v>
      </c>
      <c r="J1" s="120">
        <v>8</v>
      </c>
      <c r="K1" s="120">
        <v>9</v>
      </c>
      <c r="L1" s="120">
        <v>10</v>
      </c>
      <c r="M1" s="120">
        <v>11</v>
      </c>
      <c r="N1" s="120">
        <v>12</v>
      </c>
      <c r="O1" s="120">
        <v>13</v>
      </c>
      <c r="P1" s="120">
        <v>14</v>
      </c>
      <c r="Q1" s="120">
        <v>15</v>
      </c>
      <c r="R1" s="122" t="s">
        <v>359</v>
      </c>
      <c r="S1" s="121" t="s">
        <v>65</v>
      </c>
      <c r="T1" s="29" t="s">
        <v>464</v>
      </c>
      <c r="U1" s="29" t="s">
        <v>463</v>
      </c>
      <c r="V1" s="29" t="s">
        <v>379</v>
      </c>
      <c r="W1" s="29" t="s">
        <v>529</v>
      </c>
      <c r="X1" s="104"/>
      <c r="Y1" s="29"/>
      <c r="Z1" s="29"/>
      <c r="AA1" s="29"/>
      <c r="AB1" s="29" t="s">
        <v>361</v>
      </c>
      <c r="AC1" s="29"/>
    </row>
    <row r="2" spans="1:29" x14ac:dyDescent="0.2">
      <c r="A2" s="178">
        <v>1</v>
      </c>
      <c r="B2" s="151" t="s">
        <v>523</v>
      </c>
      <c r="C2" s="125">
        <f>IF(SUMIFS(Data!$U:$U,Data!$A:$A,$B2,Data!$C:$C,C$1)=0,"",SUMIFS(Data!$U:$U,Data!$A:$A,$B2,Data!$C:$C,C$1))</f>
        <v>2.8791666666666664</v>
      </c>
      <c r="D2" s="125">
        <f>IF(SUMIFS(Data!$U:$U,Data!$A:$A,$B2,Data!$C:$C,D$1)=0,"",SUMIFS(Data!$U:$U,Data!$A:$A,$B2,Data!$C:$C,D$1))</f>
        <v>2.4148809523809525</v>
      </c>
      <c r="E2" s="184">
        <f>IF(SUMIFS(Data!$U:$U,Data!$A:$A,$B2,Data!$C:$C,E$1)=0,"",SUMIFS(Data!$U:$U,Data!$A:$A,$B2,Data!$C:$C,E$1))</f>
        <v>8.35</v>
      </c>
      <c r="F2" s="184">
        <f>IF(SUMIFS(Data!$U:$U,Data!$A:$A,$B2,Data!$C:$C,F$1)=0,"",SUMIFS(Data!$U:$U,Data!$A:$A,$B2,Data!$C:$C,F$1))</f>
        <v>13.888095238095236</v>
      </c>
      <c r="G2" s="184">
        <f>IF(SUMIFS(Data!$U:$U,Data!$A:$A,$B2,Data!$C:$C,G$1)=0,"",SUMIFS(Data!$U:$U,Data!$A:$A,$B2,Data!$C:$C,G$1))</f>
        <v>8.8285714285714292</v>
      </c>
      <c r="H2" s="125">
        <f>IF(SUMIFS(Data!$U:$U,Data!$A:$A,$B2,Data!$C:$C,H$1)=0,"",SUMIFS(Data!$U:$U,Data!$A:$A,$B2,Data!$C:$C,H$1))</f>
        <v>8.15</v>
      </c>
      <c r="I2" s="184">
        <f>IF(SUMIFS(Data!$U:$U,Data!$A:$A,$B2,Data!$C:$C,I$1)=0,"",SUMIFS(Data!$U:$U,Data!$A:$A,$B2,Data!$C:$C,I$1))</f>
        <v>12.297619047619047</v>
      </c>
      <c r="J2" s="125">
        <f>IF(SUMIFS(Data!$U:$U,Data!$A:$A,$B2,Data!$C:$C,J$1)=0,"",SUMIFS(Data!$U:$U,Data!$A:$A,$B2,Data!$C:$C,J$1))</f>
        <v>4.0946428571428566</v>
      </c>
      <c r="K2" s="125">
        <f>IF(SUMIFS(Data!$U:$U,Data!$A:$A,$B2,Data!$C:$C,K$1)=0,"",SUMIFS(Data!$U:$U,Data!$A:$A,$B2,Data!$C:$C,K$1))</f>
        <v>4.9196428571428568</v>
      </c>
      <c r="L2" s="184">
        <f>IF(SUMIFS(Data!$U:$U,Data!$A:$A,$B2,Data!$C:$C,L$1)=0,"",SUMIFS(Data!$U:$U,Data!$A:$A,$B2,Data!$C:$C,L$1))</f>
        <v>12.179166666666667</v>
      </c>
      <c r="M2" s="125">
        <f>IF(SUMIFS(Data!$U:$U,Data!$A:$A,$B2,Data!$C:$C,M$1)=0,"",SUMIFS(Data!$U:$U,Data!$A:$A,$B2,Data!$C:$C,M$1))</f>
        <v>3.9196428571428572</v>
      </c>
      <c r="N2" s="184">
        <f>IF(SUMIFS(Data!$U:$U,Data!$A:$A,$B2,Data!$C:$C,N$1)=0,"",SUMIFS(Data!$U:$U,Data!$A:$A,$B2,Data!$C:$C,N$1))</f>
        <v>7.5916666666666659</v>
      </c>
      <c r="O2" s="125" t="str">
        <f>IF(SUMIFS(Data!$U:$U,Data!$A:$A,$B2,Data!$C:$C,O$1)=0,"",SUMIFS(Data!$U:$U,Data!$A:$A,$B2,Data!$C:$C,O$1))</f>
        <v/>
      </c>
      <c r="P2" s="125" t="str">
        <f>IF(SUMIFS(Data!$U:$U,Data!$A:$A,$B2,Data!$C:$C,P$1)=0,"",SUMIFS(Data!$U:$U,Data!$A:$A,$B2,Data!$C:$C,P$1))</f>
        <v/>
      </c>
      <c r="Q2" s="125" t="str">
        <f>IF(SUMIFS(Data!$U:$U,Data!$A:$A,$B2,Data!$C:$C,Q$1)=0,"",SUMIFS(Data!$U:$U,Data!$A:$A,$B2,Data!$C:$C,Q$1))</f>
        <v/>
      </c>
      <c r="R2" s="126">
        <f t="shared" ref="R2:R21" si="0">SUM(C2:Q2)</f>
        <v>89.513095238095246</v>
      </c>
      <c r="S2" s="125">
        <f>SUMIFS(Data!D:D,Data!A:A,$B2)</f>
        <v>147.67000000000002</v>
      </c>
      <c r="T2" s="101">
        <f>COUNTIF(Data!A:A,Silver!B2)</f>
        <v>12</v>
      </c>
      <c r="U2" s="85" t="str">
        <f>VLOOKUP(B2,Participanti!A:B,2,0)</f>
        <v>M</v>
      </c>
      <c r="V2" s="103">
        <f>R2/S2</f>
        <v>0.60616980590570346</v>
      </c>
      <c r="W2" s="105" t="s">
        <v>476</v>
      </c>
      <c r="X2" s="105"/>
      <c r="AB2" s="1" t="e">
        <f>VLOOKUP(#REF!,Data_Echipe!A:R,18,0)</f>
        <v>#REF!</v>
      </c>
    </row>
    <row r="3" spans="1:29" x14ac:dyDescent="0.2">
      <c r="A3" s="178">
        <v>2</v>
      </c>
      <c r="B3" s="151" t="s">
        <v>528</v>
      </c>
      <c r="C3" s="125">
        <f>IF(SUMIFS(Data!$U:$U,Data!$A:$A,$B3,Data!$C:$C,C$1)=0,"",SUMIFS(Data!$U:$U,Data!$A:$A,$B3,Data!$C:$C,C$1))</f>
        <v>3.7648809523809526</v>
      </c>
      <c r="D3" s="125">
        <f>IF(SUMIFS(Data!$U:$U,Data!$A:$A,$B3,Data!$C:$C,D$1)=0,"",SUMIFS(Data!$U:$U,Data!$A:$A,$B3,Data!$C:$C,D$1))</f>
        <v>4.1202380952380953</v>
      </c>
      <c r="E3" s="125">
        <f>IF(SUMIFS(Data!$U:$U,Data!$A:$A,$B3,Data!$C:$C,E$1)=0,"",SUMIFS(Data!$U:$U,Data!$A:$A,$B3,Data!$C:$C,E$1))</f>
        <v>5.5250000000000004</v>
      </c>
      <c r="F3" s="125">
        <f>IF(SUMIFS(Data!$U:$U,Data!$A:$A,$B3,Data!$C:$C,F$1)=0,"",SUMIFS(Data!$U:$U,Data!$A:$A,$B3,Data!$C:$C,F$1))</f>
        <v>8.3285714285714292</v>
      </c>
      <c r="G3" s="125">
        <f>IF(SUMIFS(Data!$U:$U,Data!$A:$A,$B3,Data!$C:$C,G$1)=0,"",SUMIFS(Data!$U:$U,Data!$A:$A,$B3,Data!$C:$C,G$1))</f>
        <v>7.2422619047619037</v>
      </c>
      <c r="H3" s="184">
        <f>IF(SUMIFS(Data!$U:$U,Data!$A:$A,$B3,Data!$C:$C,H$1)=0,"",SUMIFS(Data!$U:$U,Data!$A:$A,$B3,Data!$C:$C,H$1))</f>
        <v>9.6791666666666671</v>
      </c>
      <c r="I3" s="125">
        <f>IF(SUMIFS(Data!$U:$U,Data!$A:$A,$B3,Data!$C:$C,I$1)=0,"",SUMIFS(Data!$U:$U,Data!$A:$A,$B3,Data!$C:$C,I$1))</f>
        <v>9.0726190476190478</v>
      </c>
      <c r="J3" s="184">
        <f>IF(SUMIFS(Data!$U:$U,Data!$A:$A,$B3,Data!$C:$C,J$1)=0,"",SUMIFS(Data!$U:$U,Data!$A:$A,$B3,Data!$C:$C,J$1))</f>
        <v>7.2392857142857148</v>
      </c>
      <c r="K3" s="184">
        <f>IF(SUMIFS(Data!$U:$U,Data!$A:$A,$B3,Data!$C:$C,K$1)=0,"",SUMIFS(Data!$U:$U,Data!$A:$A,$B3,Data!$C:$C,K$1))</f>
        <v>8.4648809523809518</v>
      </c>
      <c r="L3" s="125">
        <f>IF(SUMIFS(Data!$U:$U,Data!$A:$A,$B3,Data!$C:$C,L$1)=0,"",SUMIFS(Data!$U:$U,Data!$A:$A,$B3,Data!$C:$C,L$1))</f>
        <v>5.1101190476190474</v>
      </c>
      <c r="M3" s="125">
        <f>IF(SUMIFS(Data!$U:$U,Data!$A:$A,$B3,Data!$C:$C,M$1)=0,"",SUMIFS(Data!$U:$U,Data!$A:$A,$B3,Data!$C:$C,M$1))</f>
        <v>2.0821428571428573</v>
      </c>
      <c r="N3" s="125">
        <f>IF(SUMIFS(Data!$U:$U,Data!$A:$A,$B3,Data!$C:$C,N$1)=0,"",SUMIFS(Data!$U:$U,Data!$A:$A,$B3,Data!$C:$C,N$1))</f>
        <v>4.5982142857142856</v>
      </c>
      <c r="O3" s="125" t="str">
        <f>IF(SUMIFS(Data!$U:$U,Data!$A:$A,$B3,Data!$C:$C,O$1)=0,"",SUMIFS(Data!$U:$U,Data!$A:$A,$B3,Data!$C:$C,O$1))</f>
        <v/>
      </c>
      <c r="P3" s="125" t="str">
        <f>IF(SUMIFS(Data!$U:$U,Data!$A:$A,$B3,Data!$C:$C,P$1)=0,"",SUMIFS(Data!$U:$U,Data!$A:$A,$B3,Data!$C:$C,P$1))</f>
        <v/>
      </c>
      <c r="Q3" s="125" t="str">
        <f>IF(SUMIFS(Data!$U:$U,Data!$A:$A,$B3,Data!$C:$C,Q$1)=0,"",SUMIFS(Data!$U:$U,Data!$A:$A,$B3,Data!$C:$C,Q$1))</f>
        <v/>
      </c>
      <c r="R3" s="126">
        <f t="shared" si="0"/>
        <v>75.227380952380955</v>
      </c>
      <c r="S3" s="125">
        <f>SUMIFS(Data!D:D,Data!A:A,$B3)</f>
        <v>131.30000000000001</v>
      </c>
      <c r="T3" s="101">
        <f>COUNTIF(Data!A:A,Silver!B3)</f>
        <v>12</v>
      </c>
      <c r="U3" s="85" t="str">
        <f>VLOOKUP(B3,Participanti!A:B,2,0)</f>
        <v>M</v>
      </c>
      <c r="V3" s="103">
        <f t="shared" ref="V3:V21" si="1">R3/S3</f>
        <v>0.57294273383382288</v>
      </c>
      <c r="W3" s="105" t="s">
        <v>476</v>
      </c>
      <c r="X3" s="105"/>
      <c r="AB3" s="1" t="e">
        <f>VLOOKUP(#REF!,Data_Echipe!A:R,18,0)</f>
        <v>#REF!</v>
      </c>
    </row>
    <row r="4" spans="1:29" x14ac:dyDescent="0.2">
      <c r="A4" s="178">
        <v>3</v>
      </c>
      <c r="B4" s="151" t="s">
        <v>259</v>
      </c>
      <c r="C4" s="125">
        <f>IF(SUMIFS(Data!$U:$U,Data!$A:$A,$B4,Data!$C:$C,C$1)=0,"",SUMIFS(Data!$U:$U,Data!$A:$A,$B4,Data!$C:$C,C$1))</f>
        <v>3.8696428571428569</v>
      </c>
      <c r="D4" s="125">
        <f>IF(SUMIFS(Data!$U:$U,Data!$A:$A,$B4,Data!$C:$C,D$1)=0,"",SUMIFS(Data!$U:$U,Data!$A:$A,$B4,Data!$C:$C,D$1))</f>
        <v>4.3632380952380956</v>
      </c>
      <c r="E4" s="125">
        <f>IF(SUMIFS(Data!$U:$U,Data!$A:$A,$B4,Data!$C:$C,E$1)=0,"",SUMIFS(Data!$U:$U,Data!$A:$A,$B4,Data!$C:$C,E$1))</f>
        <v>4.8431666666666668</v>
      </c>
      <c r="F4" s="125">
        <f>IF(SUMIFS(Data!$U:$U,Data!$A:$A,$B4,Data!$C:$C,F$1)=0,"",SUMIFS(Data!$U:$U,Data!$A:$A,$B4,Data!$C:$C,F$1))</f>
        <v>4.4398095238095241</v>
      </c>
      <c r="G4" s="125">
        <f>IF(SUMIFS(Data!$U:$U,Data!$A:$A,$B4,Data!$C:$C,G$1)=0,"",SUMIFS(Data!$U:$U,Data!$A:$A,$B4,Data!$C:$C,G$1))</f>
        <v>3.5122380952380956</v>
      </c>
      <c r="H4" s="125">
        <f>IF(SUMIFS(Data!$U:$U,Data!$A:$A,$B4,Data!$C:$C,H$1)=0,"",SUMIFS(Data!$U:$U,Data!$A:$A,$B4,Data!$C:$C,H$1))</f>
        <v>4.4063333333333334</v>
      </c>
      <c r="I4" s="125">
        <f>IF(SUMIFS(Data!$U:$U,Data!$A:$A,$B4,Data!$C:$C,I$1)=0,"",SUMIFS(Data!$U:$U,Data!$A:$A,$B4,Data!$C:$C,I$1))</f>
        <v>4.0894047619047615</v>
      </c>
      <c r="J4" s="125">
        <f>IF(SUMIFS(Data!$U:$U,Data!$A:$A,$B4,Data!$C:$C,J$1)=0,"",SUMIFS(Data!$U:$U,Data!$A:$A,$B4,Data!$C:$C,J$1))</f>
        <v>4.908666666666667</v>
      </c>
      <c r="K4" s="125">
        <f>IF(SUMIFS(Data!$U:$U,Data!$A:$A,$B4,Data!$C:$C,K$1)=0,"",SUMIFS(Data!$U:$U,Data!$A:$A,$B4,Data!$C:$C,K$1))</f>
        <v>3.7244761904761905</v>
      </c>
      <c r="L4" s="125">
        <f>IF(SUMIFS(Data!$U:$U,Data!$A:$A,$B4,Data!$C:$C,L$1)=0,"",SUMIFS(Data!$U:$U,Data!$A:$A,$B4,Data!$C:$C,L$1))</f>
        <v>4.2264999999999997</v>
      </c>
      <c r="M4" s="125">
        <f>IF(SUMIFS(Data!$U:$U,Data!$A:$A,$B4,Data!$C:$C,M$1)=0,"",SUMIFS(Data!$U:$U,Data!$A:$A,$B4,Data!$C:$C,M$1))</f>
        <v>4.0886666666666667</v>
      </c>
      <c r="N4" s="125">
        <f>IF(SUMIFS(Data!$U:$U,Data!$A:$A,$B4,Data!$C:$C,N$1)=0,"",SUMIFS(Data!$U:$U,Data!$A:$A,$B4,Data!$C:$C,N$1))</f>
        <v>4.4334999999999996</v>
      </c>
      <c r="O4" s="125" t="str">
        <f>IF(SUMIFS(Data!$U:$U,Data!$A:$A,$B4,Data!$C:$C,O$1)=0,"",SUMIFS(Data!$U:$U,Data!$A:$A,$B4,Data!$C:$C,O$1))</f>
        <v/>
      </c>
      <c r="P4" s="125" t="str">
        <f>IF(SUMIFS(Data!$U:$U,Data!$A:$A,$B4,Data!$C:$C,P$1)=0,"",SUMIFS(Data!$U:$U,Data!$A:$A,$B4,Data!$C:$C,P$1))</f>
        <v/>
      </c>
      <c r="Q4" s="125" t="str">
        <f>IF(SUMIFS(Data!$U:$U,Data!$A:$A,$B4,Data!$C:$C,Q$1)=0,"",SUMIFS(Data!$U:$U,Data!$A:$A,$B4,Data!$C:$C,Q$1))</f>
        <v/>
      </c>
      <c r="R4" s="126">
        <f t="shared" si="0"/>
        <v>50.905642857142865</v>
      </c>
      <c r="S4" s="125">
        <f>SUMIFS(Data!D:D,Data!A:A,$B4)</f>
        <v>210.29999999999998</v>
      </c>
      <c r="T4" s="101">
        <f>COUNTIF(Data!A:A,Silver!B4)</f>
        <v>12</v>
      </c>
      <c r="U4" s="85" t="str">
        <f>VLOOKUP(B4,Participanti!A:B,2,0)</f>
        <v>M</v>
      </c>
      <c r="V4" s="103">
        <f t="shared" si="1"/>
        <v>0.24206202024319007</v>
      </c>
      <c r="W4" s="105" t="s">
        <v>476</v>
      </c>
      <c r="X4" s="105"/>
      <c r="AB4" s="1" t="e">
        <f>VLOOKUP(#REF!,Data_Echipe!A:R,18,0)</f>
        <v>#REF!</v>
      </c>
    </row>
    <row r="5" spans="1:29" x14ac:dyDescent="0.2">
      <c r="A5" s="178">
        <v>4</v>
      </c>
      <c r="B5" s="124" t="s">
        <v>339</v>
      </c>
      <c r="C5" s="125">
        <f>IF(SUMIFS(Data!$U:$U,Data!$A:$A,$B5,Data!$C:$C,C$1)=0,"",SUMIFS(Data!$U:$U,Data!$A:$A,$B5,Data!$C:$C,C$1))</f>
        <v>2.5031190476190472</v>
      </c>
      <c r="D5" s="184">
        <f>IF(SUMIFS(Data!$U:$U,Data!$A:$A,$B5,Data!$C:$C,D$1)=0,"",SUMIFS(Data!$U:$U,Data!$A:$A,$B5,Data!$C:$C,D$1))</f>
        <v>7.8263333333333334</v>
      </c>
      <c r="E5" s="125">
        <f>IF(SUMIFS(Data!$U:$U,Data!$A:$A,$B5,Data!$C:$C,E$1)=0,"",SUMIFS(Data!$U:$U,Data!$A:$A,$B5,Data!$C:$C,E$1))</f>
        <v>3.9499047619047616</v>
      </c>
      <c r="F5" s="125">
        <f>IF(SUMIFS(Data!$U:$U,Data!$A:$A,$B5,Data!$C:$C,F$1)=0,"",SUMIFS(Data!$U:$U,Data!$A:$A,$B5,Data!$C:$C,F$1))</f>
        <v>5.4253333333333336</v>
      </c>
      <c r="G5" s="125">
        <f>IF(SUMIFS(Data!$U:$U,Data!$A:$A,$B5,Data!$C:$C,G$1)=0,"",SUMIFS(Data!$U:$U,Data!$A:$A,$B5,Data!$C:$C,G$1))</f>
        <v>2.4726428571428571</v>
      </c>
      <c r="H5" s="125">
        <f>IF(SUMIFS(Data!$U:$U,Data!$A:$A,$B5,Data!$C:$C,H$1)=0,"",SUMIFS(Data!$U:$U,Data!$A:$A,$B5,Data!$C:$C,H$1))</f>
        <v>2.59202380952381</v>
      </c>
      <c r="I5" s="125">
        <f>IF(SUMIFS(Data!$U:$U,Data!$A:$A,$B5,Data!$C:$C,I$1)=0,"",SUMIFS(Data!$U:$U,Data!$A:$A,$B5,Data!$C:$C,I$1))</f>
        <v>3.8481666666666667</v>
      </c>
      <c r="J5" s="125">
        <f>IF(SUMIFS(Data!$U:$U,Data!$A:$A,$B5,Data!$C:$C,J$1)=0,"",SUMIFS(Data!$U:$U,Data!$A:$A,$B5,Data!$C:$C,J$1))</f>
        <v>3.9276666666666666</v>
      </c>
      <c r="K5" s="125">
        <f>IF(SUMIFS(Data!$U:$U,Data!$A:$A,$B5,Data!$C:$C,K$1)=0,"",SUMIFS(Data!$U:$U,Data!$A:$A,$B5,Data!$C:$C,K$1))</f>
        <v>2.9749047619047619</v>
      </c>
      <c r="L5" s="125">
        <f>IF(SUMIFS(Data!$U:$U,Data!$A:$A,$B5,Data!$C:$C,L$1)=0,"",SUMIFS(Data!$U:$U,Data!$A:$A,$B5,Data!$C:$C,L$1))</f>
        <v>3.0128571428571425</v>
      </c>
      <c r="M5" s="125">
        <f>IF(SUMIFS(Data!$U:$U,Data!$A:$A,$B5,Data!$C:$C,M$1)=0,"",SUMIFS(Data!$U:$U,Data!$A:$A,$B5,Data!$C:$C,M$1))</f>
        <v>4.7573333333333334</v>
      </c>
      <c r="N5" s="125">
        <f>IF(SUMIFS(Data!$U:$U,Data!$A:$A,$B5,Data!$C:$C,N$1)=0,"",SUMIFS(Data!$U:$U,Data!$A:$A,$B5,Data!$C:$C,N$1))</f>
        <v>4.1327380952380954</v>
      </c>
      <c r="O5" s="125" t="str">
        <f>IF(SUMIFS(Data!$U:$U,Data!$A:$A,$B5,Data!$C:$C,O$1)=0,"",SUMIFS(Data!$U:$U,Data!$A:$A,$B5,Data!$C:$C,O$1))</f>
        <v/>
      </c>
      <c r="P5" s="125" t="str">
        <f>IF(SUMIFS(Data!$U:$U,Data!$A:$A,$B5,Data!$C:$C,P$1)=0,"",SUMIFS(Data!$U:$U,Data!$A:$A,$B5,Data!$C:$C,P$1))</f>
        <v/>
      </c>
      <c r="Q5" s="125" t="str">
        <f>IF(SUMIFS(Data!$U:$U,Data!$A:$A,$B5,Data!$C:$C,Q$1)=0,"",SUMIFS(Data!$U:$U,Data!$A:$A,$B5,Data!$C:$C,Q$1))</f>
        <v/>
      </c>
      <c r="R5" s="126">
        <f t="shared" si="0"/>
        <v>47.423023809523812</v>
      </c>
      <c r="S5" s="125">
        <f>SUMIFS(Data!D:D,Data!A:A,$B5)</f>
        <v>273.47000000000003</v>
      </c>
      <c r="T5" s="101">
        <f>COUNTIF(Data!A:A,Silver!B5)</f>
        <v>12</v>
      </c>
      <c r="U5" s="85" t="str">
        <f>VLOOKUP(B5,Participanti!A:B,2,0)</f>
        <v>M</v>
      </c>
      <c r="V5" s="103">
        <f t="shared" si="1"/>
        <v>0.17341216151506128</v>
      </c>
      <c r="W5" s="105"/>
      <c r="X5" s="105"/>
      <c r="AB5" s="1" t="e">
        <f>VLOOKUP(#REF!,Data_Echipe!A:R,18,0)</f>
        <v>#REF!</v>
      </c>
    </row>
    <row r="6" spans="1:29" x14ac:dyDescent="0.2">
      <c r="A6" s="178">
        <v>5</v>
      </c>
      <c r="B6" s="151" t="s">
        <v>495</v>
      </c>
      <c r="C6" s="125">
        <f>IF(SUMIFS(Data!$U:$U,Data!$A:$A,$B6,Data!$C:$C,C$1)=0,"",SUMIFS(Data!$U:$U,Data!$A:$A,$B6,Data!$C:$C,C$1))</f>
        <v>3.5631249999999999</v>
      </c>
      <c r="D6" s="125">
        <f>IF(SUMIFS(Data!$U:$U,Data!$A:$A,$B6,Data!$C:$C,D$1)=0,"",SUMIFS(Data!$U:$U,Data!$A:$A,$B6,Data!$C:$C,D$1))</f>
        <v>3.8181250000000002</v>
      </c>
      <c r="E6" s="125">
        <f>IF(SUMIFS(Data!$U:$U,Data!$A:$A,$B6,Data!$C:$C,E$1)=0,"",SUMIFS(Data!$U:$U,Data!$A:$A,$B6,Data!$C:$C,E$1))</f>
        <v>4.875</v>
      </c>
      <c r="F6" s="125">
        <f>IF(SUMIFS(Data!$U:$U,Data!$A:$A,$B6,Data!$C:$C,F$1)=0,"",SUMIFS(Data!$U:$U,Data!$A:$A,$B6,Data!$C:$C,F$1))</f>
        <v>4.5386666666666668</v>
      </c>
      <c r="G6" s="125">
        <f>IF(SUMIFS(Data!$U:$U,Data!$A:$A,$B6,Data!$C:$C,G$1)=0,"",SUMIFS(Data!$U:$U,Data!$A:$A,$B6,Data!$C:$C,G$1))</f>
        <v>4.0625</v>
      </c>
      <c r="H6" s="125">
        <f>IF(SUMIFS(Data!$U:$U,Data!$A:$A,$B6,Data!$C:$C,H$1)=0,"",SUMIFS(Data!$U:$U,Data!$A:$A,$B6,Data!$C:$C,H$1))</f>
        <v>3.5637499999999998</v>
      </c>
      <c r="I6" s="125">
        <f>IF(SUMIFS(Data!$U:$U,Data!$A:$A,$B6,Data!$C:$C,I$1)=0,"",SUMIFS(Data!$U:$U,Data!$A:$A,$B6,Data!$C:$C,I$1))</f>
        <v>3.9781249999999999</v>
      </c>
      <c r="J6" s="125">
        <f>IF(SUMIFS(Data!$U:$U,Data!$A:$A,$B6,Data!$C:$C,J$1)=0,"",SUMIFS(Data!$U:$U,Data!$A:$A,$B6,Data!$C:$C,J$1))</f>
        <v>5.2874999999999996</v>
      </c>
      <c r="K6" s="125">
        <f>IF(SUMIFS(Data!$U:$U,Data!$A:$A,$B6,Data!$C:$C,K$1)=0,"",SUMIFS(Data!$U:$U,Data!$A:$A,$B6,Data!$C:$C,K$1))</f>
        <v>3.3925000000000001</v>
      </c>
      <c r="L6" s="125">
        <f>IF(SUMIFS(Data!$U:$U,Data!$A:$A,$B6,Data!$C:$C,L$1)=0,"",SUMIFS(Data!$U:$U,Data!$A:$A,$B6,Data!$C:$C,L$1))</f>
        <v>0.5</v>
      </c>
      <c r="M6" s="184">
        <f>IF(SUMIFS(Data!$U:$U,Data!$A:$A,$B6,Data!$C:$C,M$1)=0,"",SUMIFS(Data!$U:$U,Data!$A:$A,$B6,Data!$C:$C,M$1))</f>
        <v>6.2379999999999995</v>
      </c>
      <c r="N6" s="125">
        <f>IF(SUMIFS(Data!$U:$U,Data!$A:$A,$B6,Data!$C:$C,N$1)=0,"",SUMIFS(Data!$U:$U,Data!$A:$A,$B6,Data!$C:$C,N$1))</f>
        <v>3.4474999999999998</v>
      </c>
      <c r="O6" s="125" t="str">
        <f>IF(SUMIFS(Data!$U:$U,Data!$A:$A,$B6,Data!$C:$C,O$1)=0,"",SUMIFS(Data!$U:$U,Data!$A:$A,$B6,Data!$C:$C,O$1))</f>
        <v/>
      </c>
      <c r="P6" s="125" t="str">
        <f>IF(SUMIFS(Data!$U:$U,Data!$A:$A,$B6,Data!$C:$C,P$1)=0,"",SUMIFS(Data!$U:$U,Data!$A:$A,$B6,Data!$C:$C,P$1))</f>
        <v/>
      </c>
      <c r="Q6" s="125" t="str">
        <f>IF(SUMIFS(Data!$U:$U,Data!$A:$A,$B6,Data!$C:$C,Q$1)=0,"",SUMIFS(Data!$U:$U,Data!$A:$A,$B6,Data!$C:$C,Q$1))</f>
        <v/>
      </c>
      <c r="R6" s="126">
        <f t="shared" si="0"/>
        <v>47.26479166666666</v>
      </c>
      <c r="S6" s="125">
        <f>SUMIFS(Data!D:D,Data!A:A,$B6)</f>
        <v>200.82</v>
      </c>
      <c r="T6" s="101">
        <f>COUNTIF(Data!A:A,Silver!B6)</f>
        <v>12</v>
      </c>
      <c r="U6" s="85" t="str">
        <f>VLOOKUP(B6,Participanti!A:B,2,0)</f>
        <v>F</v>
      </c>
      <c r="V6" s="103">
        <f t="shared" si="1"/>
        <v>0.23535898648872952</v>
      </c>
      <c r="W6" s="105" t="s">
        <v>476</v>
      </c>
      <c r="X6" s="105"/>
      <c r="AB6" s="1" t="e">
        <f>VLOOKUP(#REF!,Data_Echipe!A:R,18,0)</f>
        <v>#REF!</v>
      </c>
    </row>
    <row r="7" spans="1:29" x14ac:dyDescent="0.2">
      <c r="A7" s="123">
        <v>6</v>
      </c>
      <c r="B7" s="124" t="s">
        <v>187</v>
      </c>
      <c r="C7" s="184">
        <f>IF(SUMIFS(Data!$U:$U,Data!$A:$A,$B7,Data!$C:$C,C$1)=0,"",SUMIFS(Data!$U:$U,Data!$A:$A,$B7,Data!$C:$C,C$1))</f>
        <v>4.875</v>
      </c>
      <c r="D7" s="125">
        <f>IF(SUMIFS(Data!$U:$U,Data!$A:$A,$B7,Data!$C:$C,D$1)=0,"",SUMIFS(Data!$U:$U,Data!$A:$A,$B7,Data!$C:$C,D$1))</f>
        <v>2.9666666666666668</v>
      </c>
      <c r="E7" s="125">
        <f>IF(SUMIFS(Data!$U:$U,Data!$A:$A,$B7,Data!$C:$C,E$1)=0,"",SUMIFS(Data!$U:$U,Data!$A:$A,$B7,Data!$C:$C,E$1))</f>
        <v>5.6875</v>
      </c>
      <c r="F7" s="125">
        <f>IF(SUMIFS(Data!$U:$U,Data!$A:$A,$B7,Data!$C:$C,F$1)=0,"",SUMIFS(Data!$U:$U,Data!$A:$A,$B7,Data!$C:$C,F$1))</f>
        <v>3.5964285714285715</v>
      </c>
      <c r="G7" s="125">
        <f>IF(SUMIFS(Data!$U:$U,Data!$A:$A,$B7,Data!$C:$C,G$1)=0,"",SUMIFS(Data!$U:$U,Data!$A:$A,$B7,Data!$C:$C,G$1))</f>
        <v>2.8690476190476191</v>
      </c>
      <c r="H7" s="125">
        <f>IF(SUMIFS(Data!$U:$U,Data!$A:$A,$B7,Data!$C:$C,H$1)=0,"",SUMIFS(Data!$U:$U,Data!$A:$A,$B7,Data!$C:$C,H$1))</f>
        <v>3.030357142857143</v>
      </c>
      <c r="I7" s="125">
        <f>IF(SUMIFS(Data!$U:$U,Data!$A:$A,$B7,Data!$C:$C,I$1)=0,"",SUMIFS(Data!$U:$U,Data!$A:$A,$B7,Data!$C:$C,I$1))</f>
        <v>3.3541666666666665</v>
      </c>
      <c r="J7" s="125">
        <f>IF(SUMIFS(Data!$U:$U,Data!$A:$A,$B7,Data!$C:$C,J$1)=0,"",SUMIFS(Data!$U:$U,Data!$A:$A,$B7,Data!$C:$C,J$1))</f>
        <v>4.8125</v>
      </c>
      <c r="K7" s="125">
        <f>IF(SUMIFS(Data!$U:$U,Data!$A:$A,$B7,Data!$C:$C,K$1)=0,"",SUMIFS(Data!$U:$U,Data!$A:$A,$B7,Data!$C:$C,K$1))</f>
        <v>4.4124999999999996</v>
      </c>
      <c r="L7" s="125">
        <f>IF(SUMIFS(Data!$U:$U,Data!$A:$A,$B7,Data!$C:$C,L$1)=0,"",SUMIFS(Data!$U:$U,Data!$A:$A,$B7,Data!$C:$C,L$1))</f>
        <v>2.7916666666666665</v>
      </c>
      <c r="M7" s="125">
        <f>IF(SUMIFS(Data!$U:$U,Data!$A:$A,$B7,Data!$C:$C,M$1)=0,"",SUMIFS(Data!$U:$U,Data!$A:$A,$B7,Data!$C:$C,M$1))</f>
        <v>3.9</v>
      </c>
      <c r="N7" s="125">
        <f>IF(SUMIFS(Data!$U:$U,Data!$A:$A,$B7,Data!$C:$C,N$1)=0,"",SUMIFS(Data!$U:$U,Data!$A:$A,$B7,Data!$C:$C,N$1))</f>
        <v>3.9476190476190474</v>
      </c>
      <c r="O7" s="125" t="str">
        <f>IF(SUMIFS(Data!$U:$U,Data!$A:$A,$B7,Data!$C:$C,O$1)=0,"",SUMIFS(Data!$U:$U,Data!$A:$A,$B7,Data!$C:$C,O$1))</f>
        <v/>
      </c>
      <c r="P7" s="125" t="str">
        <f>IF(SUMIFS(Data!$U:$U,Data!$A:$A,$B7,Data!$C:$C,P$1)=0,"",SUMIFS(Data!$U:$U,Data!$A:$A,$B7,Data!$C:$C,P$1))</f>
        <v/>
      </c>
      <c r="Q7" s="125" t="str">
        <f>IF(SUMIFS(Data!$U:$U,Data!$A:$A,$B7,Data!$C:$C,Q$1)=0,"",SUMIFS(Data!$U:$U,Data!$A:$A,$B7,Data!$C:$C,Q$1))</f>
        <v/>
      </c>
      <c r="R7" s="126">
        <f t="shared" si="0"/>
        <v>46.243452380952377</v>
      </c>
      <c r="S7" s="125">
        <f>SUMIFS(Data!D:D,Data!A:A,$B7)</f>
        <v>197.7</v>
      </c>
      <c r="T7" s="101">
        <f>COUNTIF(Data!A:A,Silver!B7)</f>
        <v>12</v>
      </c>
      <c r="U7" s="85" t="str">
        <f>VLOOKUP(B7,Participanti!A:B,2,0)</f>
        <v>M</v>
      </c>
      <c r="V7" s="103">
        <f t="shared" si="1"/>
        <v>0.23390719464315821</v>
      </c>
      <c r="W7" s="105"/>
      <c r="X7" s="105"/>
      <c r="AB7" s="1" t="e">
        <f>VLOOKUP(B7,Data_Echipe!A:R,18,0)</f>
        <v>#N/A</v>
      </c>
    </row>
    <row r="8" spans="1:29" x14ac:dyDescent="0.2">
      <c r="A8" s="123">
        <v>7</v>
      </c>
      <c r="B8" s="124" t="s">
        <v>458</v>
      </c>
      <c r="C8" s="125">
        <f>IF(SUMIFS(Data!$U:$U,Data!$A:$A,$B8,Data!$C:$C,C$1)=0,"",SUMIFS(Data!$U:$U,Data!$A:$A,$B8,Data!$C:$C,C$1))</f>
        <v>4.0362499999999999</v>
      </c>
      <c r="D8" s="125">
        <f>IF(SUMIFS(Data!$U:$U,Data!$A:$A,$B8,Data!$C:$C,D$1)=0,"",SUMIFS(Data!$U:$U,Data!$A:$A,$B8,Data!$C:$C,D$1))</f>
        <v>4</v>
      </c>
      <c r="E8" s="125">
        <f>IF(SUMIFS(Data!$U:$U,Data!$A:$A,$B8,Data!$C:$C,E$1)=0,"",SUMIFS(Data!$U:$U,Data!$A:$A,$B8,Data!$C:$C,E$1))</f>
        <v>3.6587499999999999</v>
      </c>
      <c r="F8" s="125">
        <f>IF(SUMIFS(Data!$U:$U,Data!$A:$A,$B8,Data!$C:$C,F$1)=0,"",SUMIFS(Data!$U:$U,Data!$A:$A,$B8,Data!$C:$C,F$1))</f>
        <v>3.71</v>
      </c>
      <c r="G8" s="125">
        <f>IF(SUMIFS(Data!$U:$U,Data!$A:$A,$B8,Data!$C:$C,G$1)=0,"",SUMIFS(Data!$U:$U,Data!$A:$A,$B8,Data!$C:$C,G$1))</f>
        <v>4.1284999999999998</v>
      </c>
      <c r="H8" s="125">
        <f>IF(SUMIFS(Data!$U:$U,Data!$A:$A,$B8,Data!$C:$C,H$1)=0,"",SUMIFS(Data!$U:$U,Data!$A:$A,$B8,Data!$C:$C,H$1))</f>
        <v>4.125</v>
      </c>
      <c r="I8" s="125">
        <f>IF(SUMIFS(Data!$U:$U,Data!$A:$A,$B8,Data!$C:$C,I$1)=0,"",SUMIFS(Data!$U:$U,Data!$A:$A,$B8,Data!$C:$C,I$1))</f>
        <v>3.6218750000000002</v>
      </c>
      <c r="J8" s="125">
        <f>IF(SUMIFS(Data!$U:$U,Data!$A:$A,$B8,Data!$C:$C,J$1)=0,"",SUMIFS(Data!$U:$U,Data!$A:$A,$B8,Data!$C:$C,J$1))</f>
        <v>3.8135416666666666</v>
      </c>
      <c r="K8" s="125">
        <f>IF(SUMIFS(Data!$U:$U,Data!$A:$A,$B8,Data!$C:$C,K$1)=0,"",SUMIFS(Data!$U:$U,Data!$A:$A,$B8,Data!$C:$C,K$1))</f>
        <v>3.0687500000000001</v>
      </c>
      <c r="L8" s="125">
        <f>IF(SUMIFS(Data!$U:$U,Data!$A:$A,$B8,Data!$C:$C,L$1)=0,"",SUMIFS(Data!$U:$U,Data!$A:$A,$B8,Data!$C:$C,L$1))</f>
        <v>3.9537499999999999</v>
      </c>
      <c r="M8" s="125">
        <f>IF(SUMIFS(Data!$U:$U,Data!$A:$A,$B8,Data!$C:$C,M$1)=0,"",SUMIFS(Data!$U:$U,Data!$A:$A,$B8,Data!$C:$C,M$1))</f>
        <v>4.5</v>
      </c>
      <c r="N8" s="125">
        <f>IF(SUMIFS(Data!$U:$U,Data!$A:$A,$B8,Data!$C:$C,N$1)=0,"",SUMIFS(Data!$U:$U,Data!$A:$A,$B8,Data!$C:$C,N$1))</f>
        <v>3.5337499999999999</v>
      </c>
      <c r="O8" s="125" t="str">
        <f>IF(SUMIFS(Data!$U:$U,Data!$A:$A,$B8,Data!$C:$C,O$1)=0,"",SUMIFS(Data!$U:$U,Data!$A:$A,$B8,Data!$C:$C,O$1))</f>
        <v/>
      </c>
      <c r="P8" s="125" t="str">
        <f>IF(SUMIFS(Data!$U:$U,Data!$A:$A,$B8,Data!$C:$C,P$1)=0,"",SUMIFS(Data!$U:$U,Data!$A:$A,$B8,Data!$C:$C,P$1))</f>
        <v/>
      </c>
      <c r="Q8" s="125" t="str">
        <f>IF(SUMIFS(Data!$U:$U,Data!$A:$A,$B8,Data!$C:$C,Q$1)=0,"",SUMIFS(Data!$U:$U,Data!$A:$A,$B8,Data!$C:$C,Q$1))</f>
        <v/>
      </c>
      <c r="R8" s="126">
        <f t="shared" si="0"/>
        <v>46.150166666666657</v>
      </c>
      <c r="S8" s="125">
        <f>SUMIFS(Data!D:D,Data!A:A,$B8)</f>
        <v>139.41999999999999</v>
      </c>
      <c r="T8" s="101">
        <f>COUNTIF(Data!A:A,Silver!B8)</f>
        <v>12</v>
      </c>
      <c r="U8" s="85" t="str">
        <f>VLOOKUP(B8,Participanti!A:B,2,0)</f>
        <v>F</v>
      </c>
      <c r="V8" s="103">
        <f t="shared" si="1"/>
        <v>0.33101539712140771</v>
      </c>
      <c r="W8" s="105" t="s">
        <v>475</v>
      </c>
      <c r="X8" s="105"/>
      <c r="AB8" s="1" t="e">
        <f>VLOOKUP(B8,Data_Echipe!A:R,18,0)</f>
        <v>#N/A</v>
      </c>
    </row>
    <row r="9" spans="1:29" x14ac:dyDescent="0.2">
      <c r="A9" s="123">
        <v>8</v>
      </c>
      <c r="B9" s="124" t="s">
        <v>168</v>
      </c>
      <c r="C9" s="125">
        <f>IF(SUMIFS(Data!$U:$U,Data!$A:$A,$B9,Data!$C:$C,C$1)=0,"",SUMIFS(Data!$U:$U,Data!$A:$A,$B9,Data!$C:$C,C$1))</f>
        <v>2.842857142857143</v>
      </c>
      <c r="D9" s="125">
        <f>IF(SUMIFS(Data!$U:$U,Data!$A:$A,$B9,Data!$C:$C,D$1)=0,"",SUMIFS(Data!$U:$U,Data!$A:$A,$B9,Data!$C:$C,D$1))</f>
        <v>3.9375</v>
      </c>
      <c r="E9" s="125">
        <f>IF(SUMIFS(Data!$U:$U,Data!$A:$A,$B9,Data!$C:$C,E$1)=0,"",SUMIFS(Data!$U:$U,Data!$A:$A,$B9,Data!$C:$C,E$1))</f>
        <v>3.2124999999999999</v>
      </c>
      <c r="F9" s="125">
        <f>IF(SUMIFS(Data!$U:$U,Data!$A:$A,$B9,Data!$C:$C,F$1)=0,"",SUMIFS(Data!$U:$U,Data!$A:$A,$B9,Data!$C:$C,F$1))</f>
        <v>3.8298571428571431</v>
      </c>
      <c r="G9" s="125">
        <f>IF(SUMIFS(Data!$U:$U,Data!$A:$A,$B9,Data!$C:$C,G$1)=0,"",SUMIFS(Data!$U:$U,Data!$A:$A,$B9,Data!$C:$C,G$1))</f>
        <v>3.5797619047619049</v>
      </c>
      <c r="H9" s="125">
        <f>IF(SUMIFS(Data!$U:$U,Data!$A:$A,$B9,Data!$C:$C,H$1)=0,"",SUMIFS(Data!$U:$U,Data!$A:$A,$B9,Data!$C:$C,H$1))</f>
        <v>4.6643333333333334</v>
      </c>
      <c r="I9" s="125">
        <f>IF(SUMIFS(Data!$U:$U,Data!$A:$A,$B9,Data!$C:$C,I$1)=0,"",SUMIFS(Data!$U:$U,Data!$A:$A,$B9,Data!$C:$C,I$1))</f>
        <v>4.375</v>
      </c>
      <c r="J9" s="125">
        <f>IF(SUMIFS(Data!$U:$U,Data!$A:$A,$B9,Data!$C:$C,J$1)=0,"",SUMIFS(Data!$U:$U,Data!$A:$A,$B9,Data!$C:$C,J$1))</f>
        <v>2.1238095238095238</v>
      </c>
      <c r="K9" s="125">
        <f>IF(SUMIFS(Data!$U:$U,Data!$A:$A,$B9,Data!$C:$C,K$1)=0,"",SUMIFS(Data!$U:$U,Data!$A:$A,$B9,Data!$C:$C,K$1))</f>
        <v>3.7636904761904764</v>
      </c>
      <c r="L9" s="125">
        <f>IF(SUMIFS(Data!$U:$U,Data!$A:$A,$B9,Data!$C:$C,L$1)=0,"",SUMIFS(Data!$U:$U,Data!$A:$A,$B9,Data!$C:$C,L$1))</f>
        <v>2.2785714285714285</v>
      </c>
      <c r="M9" s="125">
        <f>IF(SUMIFS(Data!$U:$U,Data!$A:$A,$B9,Data!$C:$C,M$1)=0,"",SUMIFS(Data!$U:$U,Data!$A:$A,$B9,Data!$C:$C,M$1))</f>
        <v>5.0796666666666663</v>
      </c>
      <c r="N9" s="125">
        <f>IF(SUMIFS(Data!$U:$U,Data!$A:$A,$B9,Data!$C:$C,N$1)=0,"",SUMIFS(Data!$U:$U,Data!$A:$A,$B9,Data!$C:$C,N$1))</f>
        <v>3.9142857142857141</v>
      </c>
      <c r="O9" s="125" t="str">
        <f>IF(SUMIFS(Data!$U:$U,Data!$A:$A,$B9,Data!$C:$C,O$1)=0,"",SUMIFS(Data!$U:$U,Data!$A:$A,$B9,Data!$C:$C,O$1))</f>
        <v/>
      </c>
      <c r="P9" s="125" t="str">
        <f>IF(SUMIFS(Data!$U:$U,Data!$A:$A,$B9,Data!$C:$C,P$1)=0,"",SUMIFS(Data!$U:$U,Data!$A:$A,$B9,Data!$C:$C,P$1))</f>
        <v/>
      </c>
      <c r="Q9" s="125" t="str">
        <f>IF(SUMIFS(Data!$U:$U,Data!$A:$A,$B9,Data!$C:$C,Q$1)=0,"",SUMIFS(Data!$U:$U,Data!$A:$A,$B9,Data!$C:$C,Q$1))</f>
        <v/>
      </c>
      <c r="R9" s="126">
        <f t="shared" si="0"/>
        <v>43.601833333333332</v>
      </c>
      <c r="S9" s="125">
        <f>SUMIFS(Data!D:D,Data!A:A,$B9)</f>
        <v>203.26000000000002</v>
      </c>
      <c r="T9" s="101">
        <f>COUNTIF(Data!A:A,Silver!B9)</f>
        <v>12</v>
      </c>
      <c r="U9" s="85" t="str">
        <f>VLOOKUP(B9,Participanti!A:B,2,0)</f>
        <v>M</v>
      </c>
      <c r="V9" s="103">
        <f t="shared" si="1"/>
        <v>0.21451261110564462</v>
      </c>
      <c r="W9" s="105"/>
      <c r="X9" s="105"/>
      <c r="AB9" s="1" t="e">
        <f>VLOOKUP(B9,Data_Echipe!A:R,18,0)</f>
        <v>#N/A</v>
      </c>
    </row>
    <row r="10" spans="1:29" x14ac:dyDescent="0.2">
      <c r="A10" s="123">
        <v>9</v>
      </c>
      <c r="B10" s="124" t="s">
        <v>167</v>
      </c>
      <c r="C10" s="125">
        <f>IF(SUMIFS(Data!$U:$U,Data!$A:$A,$B10,Data!$C:$C,C$1)=0,"",SUMIFS(Data!$U:$U,Data!$A:$A,$B10,Data!$C:$C,C$1))</f>
        <v>2.3452380952380953</v>
      </c>
      <c r="D10" s="125">
        <f>IF(SUMIFS(Data!$U:$U,Data!$A:$A,$B10,Data!$C:$C,D$1)=0,"",SUMIFS(Data!$U:$U,Data!$A:$A,$B10,Data!$C:$C,D$1))</f>
        <v>2.5535714285714288</v>
      </c>
      <c r="E10" s="125">
        <f>IF(SUMIFS(Data!$U:$U,Data!$A:$A,$B10,Data!$C:$C,E$1)=0,"",SUMIFS(Data!$U:$U,Data!$A:$A,$B10,Data!$C:$C,E$1))</f>
        <v>4.0625</v>
      </c>
      <c r="F10" s="125">
        <f>IF(SUMIFS(Data!$U:$U,Data!$A:$A,$B10,Data!$C:$C,F$1)=0,"",SUMIFS(Data!$U:$U,Data!$A:$A,$B10,Data!$C:$C,F$1))</f>
        <v>1.8577380952380951</v>
      </c>
      <c r="G10" s="125">
        <f>IF(SUMIFS(Data!$U:$U,Data!$A:$A,$B10,Data!$C:$C,G$1)=0,"",SUMIFS(Data!$U:$U,Data!$A:$A,$B10,Data!$C:$C,G$1))</f>
        <v>2.1160714285714288</v>
      </c>
      <c r="H10" s="125">
        <f>IF(SUMIFS(Data!$U:$U,Data!$A:$A,$B10,Data!$C:$C,H$1)=0,"",SUMIFS(Data!$U:$U,Data!$A:$A,$B10,Data!$C:$C,H$1))</f>
        <v>2.4186666666666667</v>
      </c>
      <c r="I10" s="125">
        <f>IF(SUMIFS(Data!$U:$U,Data!$A:$A,$B10,Data!$C:$C,I$1)=0,"",SUMIFS(Data!$U:$U,Data!$A:$A,$B10,Data!$C:$C,I$1))</f>
        <v>3.7395</v>
      </c>
      <c r="J10" s="125">
        <f>IF(SUMIFS(Data!$U:$U,Data!$A:$A,$B10,Data!$C:$C,J$1)=0,"",SUMIFS(Data!$U:$U,Data!$A:$A,$B10,Data!$C:$C,J$1))</f>
        <v>5.2663333333333329</v>
      </c>
      <c r="K10" s="125">
        <f>IF(SUMIFS(Data!$U:$U,Data!$A:$A,$B10,Data!$C:$C,K$1)=0,"",SUMIFS(Data!$U:$U,Data!$A:$A,$B10,Data!$C:$C,K$1))</f>
        <v>3.55</v>
      </c>
      <c r="L10" s="125">
        <f>IF(SUMIFS(Data!$U:$U,Data!$A:$A,$B10,Data!$C:$C,L$1)=0,"",SUMIFS(Data!$U:$U,Data!$A:$A,$B10,Data!$C:$C,L$1))</f>
        <v>4.5</v>
      </c>
      <c r="M10" s="125">
        <f>IF(SUMIFS(Data!$U:$U,Data!$A:$A,$B10,Data!$C:$C,M$1)=0,"",SUMIFS(Data!$U:$U,Data!$A:$A,$B10,Data!$C:$C,M$1))</f>
        <v>4.375</v>
      </c>
      <c r="N10" s="125">
        <f>IF(SUMIFS(Data!$U:$U,Data!$A:$A,$B10,Data!$C:$C,N$1)=0,"",SUMIFS(Data!$U:$U,Data!$A:$A,$B10,Data!$C:$C,N$1))</f>
        <v>4.1624999999999996</v>
      </c>
      <c r="O10" s="125" t="str">
        <f>IF(SUMIFS(Data!$U:$U,Data!$A:$A,$B10,Data!$C:$C,O$1)=0,"",SUMIFS(Data!$U:$U,Data!$A:$A,$B10,Data!$C:$C,O$1))</f>
        <v/>
      </c>
      <c r="P10" s="125" t="str">
        <f>IF(SUMIFS(Data!$U:$U,Data!$A:$A,$B10,Data!$C:$C,P$1)=0,"",SUMIFS(Data!$U:$U,Data!$A:$A,$B10,Data!$C:$C,P$1))</f>
        <v/>
      </c>
      <c r="Q10" s="125" t="str">
        <f>IF(SUMIFS(Data!$U:$U,Data!$A:$A,$B10,Data!$C:$C,Q$1)=0,"",SUMIFS(Data!$U:$U,Data!$A:$A,$B10,Data!$C:$C,Q$1))</f>
        <v/>
      </c>
      <c r="R10" s="126">
        <f t="shared" si="0"/>
        <v>40.947119047619047</v>
      </c>
      <c r="S10" s="125">
        <f>SUMIFS(Data!D:D,Data!A:A,$B10)</f>
        <v>272.67</v>
      </c>
      <c r="T10" s="101">
        <f>COUNTIF(Data!A:A,Silver!B10)</f>
        <v>12</v>
      </c>
      <c r="U10" s="85" t="str">
        <f>VLOOKUP(B10,Participanti!A:B,2,0)</f>
        <v>M</v>
      </c>
      <c r="V10" s="103">
        <f t="shared" si="1"/>
        <v>0.15017097241214306</v>
      </c>
      <c r="X10" s="105"/>
      <c r="AB10" s="1" t="e">
        <f>VLOOKUP(B10,Data_Echipe!A:R,18,0)</f>
        <v>#N/A</v>
      </c>
    </row>
    <row r="11" spans="1:29" x14ac:dyDescent="0.2">
      <c r="A11" s="123">
        <v>10</v>
      </c>
      <c r="B11" s="162" t="s">
        <v>323</v>
      </c>
      <c r="C11" s="125">
        <f>IF(SUMIFS(Data!$U:$U,Data!$A:$A,$B11,Data!$C:$C,C$1)=0,"",SUMIFS(Data!$U:$U,Data!$A:$A,$B11,Data!$C:$C,C$1))</f>
        <v>4.4124999999999996</v>
      </c>
      <c r="D11" s="125">
        <f>IF(SUMIFS(Data!$U:$U,Data!$A:$A,$B11,Data!$C:$C,D$1)=0,"",SUMIFS(Data!$U:$U,Data!$A:$A,$B11,Data!$C:$C,D$1))</f>
        <v>2.3845238095238095</v>
      </c>
      <c r="E11" s="125">
        <f>IF(SUMIFS(Data!$U:$U,Data!$A:$A,$B11,Data!$C:$C,E$1)=0,"",SUMIFS(Data!$U:$U,Data!$A:$A,$B11,Data!$C:$C,E$1))</f>
        <v>5.8125</v>
      </c>
      <c r="F11" s="125">
        <f>IF(SUMIFS(Data!$U:$U,Data!$A:$A,$B11,Data!$C:$C,F$1)=0,"",SUMIFS(Data!$U:$U,Data!$A:$A,$B11,Data!$C:$C,F$1))</f>
        <v>3.4375</v>
      </c>
      <c r="G11" s="125">
        <f>IF(SUMIFS(Data!$U:$U,Data!$A:$A,$B11,Data!$C:$C,G$1)=0,"",SUMIFS(Data!$U:$U,Data!$A:$A,$B11,Data!$C:$C,G$1))</f>
        <v>2.9011904761904761</v>
      </c>
      <c r="H11" s="125">
        <f>IF(SUMIFS(Data!$U:$U,Data!$A:$A,$B11,Data!$C:$C,H$1)=0,"",SUMIFS(Data!$U:$U,Data!$A:$A,$B11,Data!$C:$C,H$1))</f>
        <v>3.2660714285714283</v>
      </c>
      <c r="I11" s="125">
        <f>IF(SUMIFS(Data!$U:$U,Data!$A:$A,$B11,Data!$C:$C,I$1)=0,"",SUMIFS(Data!$U:$U,Data!$A:$A,$B11,Data!$C:$C,I$1))</f>
        <v>4</v>
      </c>
      <c r="J11" s="125">
        <f>IF(SUMIFS(Data!$U:$U,Data!$A:$A,$B11,Data!$C:$C,J$1)=0,"",SUMIFS(Data!$U:$U,Data!$A:$A,$B11,Data!$C:$C,J$1))</f>
        <v>3.4517857142857142</v>
      </c>
      <c r="K11" s="125">
        <f>IF(SUMIFS(Data!$U:$U,Data!$A:$A,$B11,Data!$C:$C,K$1)=0,"",SUMIFS(Data!$U:$U,Data!$A:$A,$B11,Data!$C:$C,K$1))</f>
        <v>4.0886904761904761</v>
      </c>
      <c r="L11" s="125">
        <f>IF(SUMIFS(Data!$U:$U,Data!$A:$A,$B11,Data!$C:$C,L$1)=0,"",SUMIFS(Data!$U:$U,Data!$A:$A,$B11,Data!$C:$C,L$1))</f>
        <v>2.5005952380952383</v>
      </c>
      <c r="M11" s="125">
        <f>IF(SUMIFS(Data!$U:$U,Data!$A:$A,$B11,Data!$C:$C,M$1)=0,"",SUMIFS(Data!$U:$U,Data!$A:$A,$B11,Data!$C:$C,M$1))</f>
        <v>1.9226190476190474</v>
      </c>
      <c r="N11" s="125">
        <f>IF(SUMIFS(Data!$U:$U,Data!$A:$A,$B11,Data!$C:$C,N$1)=0,"",SUMIFS(Data!$U:$U,Data!$A:$A,$B11,Data!$C:$C,N$1))</f>
        <v>2.469642857142857</v>
      </c>
      <c r="O11" s="125" t="str">
        <f>IF(SUMIFS(Data!$U:$U,Data!$A:$A,$B11,Data!$C:$C,O$1)=0,"",SUMIFS(Data!$U:$U,Data!$A:$A,$B11,Data!$C:$C,O$1))</f>
        <v/>
      </c>
      <c r="P11" s="125" t="str">
        <f>IF(SUMIFS(Data!$U:$U,Data!$A:$A,$B11,Data!$C:$C,P$1)=0,"",SUMIFS(Data!$U:$U,Data!$A:$A,$B11,Data!$C:$C,P$1))</f>
        <v/>
      </c>
      <c r="Q11" s="125" t="str">
        <f>IF(SUMIFS(Data!$U:$U,Data!$A:$A,$B11,Data!$C:$C,Q$1)=0,"",SUMIFS(Data!$U:$U,Data!$A:$A,$B11,Data!$C:$C,Q$1))</f>
        <v/>
      </c>
      <c r="R11" s="126">
        <f t="shared" si="0"/>
        <v>40.647619047619045</v>
      </c>
      <c r="S11" s="125">
        <f>SUMIFS(Data!D:D,Data!A:A,$B11)</f>
        <v>220.03000000000003</v>
      </c>
      <c r="T11" s="101">
        <f>COUNTIF(Data!A:A,Silver!B11)</f>
        <v>12</v>
      </c>
      <c r="U11" s="85" t="str">
        <f>VLOOKUP(B11,Participanti!A:B,2,0)</f>
        <v>M</v>
      </c>
      <c r="V11" s="103">
        <f t="shared" si="1"/>
        <v>0.18473671339189673</v>
      </c>
      <c r="W11" s="105" t="s">
        <v>475</v>
      </c>
      <c r="X11" s="105"/>
      <c r="AB11" s="1" t="e">
        <f>VLOOKUP(B11,Data_Echipe!A:R,18,0)</f>
        <v>#N/A</v>
      </c>
    </row>
    <row r="12" spans="1:29" x14ac:dyDescent="0.2">
      <c r="A12" s="123">
        <v>11</v>
      </c>
      <c r="B12" s="124" t="s">
        <v>305</v>
      </c>
      <c r="C12" s="125">
        <f>IF(SUMIFS(Data!$U:$U,Data!$A:$A,$B12,Data!$C:$C,C$1)=0,"",SUMIFS(Data!$U:$U,Data!$A:$A,$B12,Data!$C:$C,C$1))</f>
        <v>3.7703333333333333</v>
      </c>
      <c r="D12" s="125">
        <f>IF(SUMIFS(Data!$U:$U,Data!$A:$A,$B12,Data!$C:$C,D$1)=0,"",SUMIFS(Data!$U:$U,Data!$A:$A,$B12,Data!$C:$C,D$1))</f>
        <v>3.0398809523809525</v>
      </c>
      <c r="E12" s="125">
        <f>IF(SUMIFS(Data!$U:$U,Data!$A:$A,$B12,Data!$C:$C,E$1)=0,"",SUMIFS(Data!$U:$U,Data!$A:$A,$B12,Data!$C:$C,E$1))</f>
        <v>3.3361666666666667</v>
      </c>
      <c r="F12" s="125">
        <f>IF(SUMIFS(Data!$U:$U,Data!$A:$A,$B12,Data!$C:$C,F$1)=0,"",SUMIFS(Data!$U:$U,Data!$A:$A,$B12,Data!$C:$C,F$1))</f>
        <v>3.2749999999999999</v>
      </c>
      <c r="G12" s="125">
        <f>IF(SUMIFS(Data!$U:$U,Data!$A:$A,$B12,Data!$C:$C,G$1)=0,"",SUMIFS(Data!$U:$U,Data!$A:$A,$B12,Data!$C:$C,G$1))</f>
        <v>4.0419999999999998</v>
      </c>
      <c r="H12" s="125">
        <f>IF(SUMIFS(Data!$U:$U,Data!$A:$A,$B12,Data!$C:$C,H$1)=0,"",SUMIFS(Data!$U:$U,Data!$A:$A,$B12,Data!$C:$C,H$1))</f>
        <v>2.7267857142857141</v>
      </c>
      <c r="I12" s="125">
        <f>IF(SUMIFS(Data!$U:$U,Data!$A:$A,$B12,Data!$C:$C,I$1)=0,"",SUMIFS(Data!$U:$U,Data!$A:$A,$B12,Data!$C:$C,I$1))</f>
        <v>3.5</v>
      </c>
      <c r="J12" s="125">
        <f>IF(SUMIFS(Data!$U:$U,Data!$A:$A,$B12,Data!$C:$C,J$1)=0,"",SUMIFS(Data!$U:$U,Data!$A:$A,$B12,Data!$C:$C,J$1))</f>
        <v>2.5315476190476192</v>
      </c>
      <c r="K12" s="125">
        <f>IF(SUMIFS(Data!$U:$U,Data!$A:$A,$B12,Data!$C:$C,K$1)=0,"",SUMIFS(Data!$U:$U,Data!$A:$A,$B12,Data!$C:$C,K$1))</f>
        <v>3</v>
      </c>
      <c r="L12" s="125">
        <f>IF(SUMIFS(Data!$U:$U,Data!$A:$A,$B12,Data!$C:$C,L$1)=0,"",SUMIFS(Data!$U:$U,Data!$A:$A,$B12,Data!$C:$C,L$1))</f>
        <v>2.1821428571428569</v>
      </c>
      <c r="M12" s="125">
        <f>IF(SUMIFS(Data!$U:$U,Data!$A:$A,$B12,Data!$C:$C,M$1)=0,"",SUMIFS(Data!$U:$U,Data!$A:$A,$B12,Data!$C:$C,M$1))</f>
        <v>3.5</v>
      </c>
      <c r="N12" s="125">
        <f>IF(SUMIFS(Data!$U:$U,Data!$A:$A,$B12,Data!$C:$C,N$1)=0,"",SUMIFS(Data!$U:$U,Data!$A:$A,$B12,Data!$C:$C,N$1))</f>
        <v>1.9767857142857141</v>
      </c>
      <c r="O12" s="125" t="str">
        <f>IF(SUMIFS(Data!$U:$U,Data!$A:$A,$B12,Data!$C:$C,O$1)=0,"",SUMIFS(Data!$U:$U,Data!$A:$A,$B12,Data!$C:$C,O$1))</f>
        <v/>
      </c>
      <c r="P12" s="125" t="str">
        <f>IF(SUMIFS(Data!$U:$U,Data!$A:$A,$B12,Data!$C:$C,P$1)=0,"",SUMIFS(Data!$U:$U,Data!$A:$A,$B12,Data!$C:$C,P$1))</f>
        <v/>
      </c>
      <c r="Q12" s="125" t="str">
        <f>IF(SUMIFS(Data!$U:$U,Data!$A:$A,$B12,Data!$C:$C,Q$1)=0,"",SUMIFS(Data!$U:$U,Data!$A:$A,$B12,Data!$C:$C,Q$1))</f>
        <v/>
      </c>
      <c r="R12" s="126">
        <f t="shared" si="0"/>
        <v>36.880642857142853</v>
      </c>
      <c r="S12" s="125">
        <f>SUMIFS(Data!D:D,Data!A:A,$B12)</f>
        <v>209.66000000000003</v>
      </c>
      <c r="T12" s="101">
        <f>COUNTIF(Data!A:A,Silver!B12)</f>
        <v>12</v>
      </c>
      <c r="U12" s="85" t="str">
        <f>VLOOKUP(B12,Participanti!A:B,2,0)</f>
        <v>M</v>
      </c>
      <c r="V12" s="103">
        <f t="shared" si="1"/>
        <v>0.17590691050816964</v>
      </c>
      <c r="W12" s="105"/>
      <c r="X12" s="105"/>
    </row>
    <row r="13" spans="1:29" x14ac:dyDescent="0.2">
      <c r="A13" s="123">
        <v>12</v>
      </c>
      <c r="B13" s="162" t="s">
        <v>332</v>
      </c>
      <c r="C13" s="125">
        <f>IF(SUMIFS(Data!$U:$U,Data!$A:$A,$B13,Data!$C:$C,C$1)=0,"",SUMIFS(Data!$U:$U,Data!$A:$A,$B13,Data!$C:$C,C$1))</f>
        <v>4.4124999999999996</v>
      </c>
      <c r="D13" s="125">
        <f>IF(SUMIFS(Data!$U:$U,Data!$A:$A,$B13,Data!$C:$C,D$1)=0,"",SUMIFS(Data!$U:$U,Data!$A:$A,$B13,Data!$C:$C,D$1))</f>
        <v>3.0462500000000001</v>
      </c>
      <c r="E13" s="125">
        <f>IF(SUMIFS(Data!$U:$U,Data!$A:$A,$B13,Data!$C:$C,E$1)=0,"",SUMIFS(Data!$U:$U,Data!$A:$A,$B13,Data!$C:$C,E$1))</f>
        <v>5.125</v>
      </c>
      <c r="F13" s="125">
        <f>IF(SUMIFS(Data!$U:$U,Data!$A:$A,$B13,Data!$C:$C,F$1)=0,"",SUMIFS(Data!$U:$U,Data!$A:$A,$B13,Data!$C:$C,F$1))</f>
        <v>3.2250000000000001</v>
      </c>
      <c r="G13" s="125">
        <f>IF(SUMIFS(Data!$U:$U,Data!$A:$A,$B13,Data!$C:$C,G$1)=0,"",SUMIFS(Data!$U:$U,Data!$A:$A,$B13,Data!$C:$C,G$1))</f>
        <v>2.1974999999999998</v>
      </c>
      <c r="H13" s="125">
        <f>IF(SUMIFS(Data!$U:$U,Data!$A:$A,$B13,Data!$C:$C,H$1)=0,"",SUMIFS(Data!$U:$U,Data!$A:$A,$B13,Data!$C:$C,H$1))</f>
        <v>4.5250000000000004</v>
      </c>
      <c r="I13" s="125">
        <f>IF(SUMIFS(Data!$U:$U,Data!$A:$A,$B13,Data!$C:$C,I$1)=0,"",SUMIFS(Data!$U:$U,Data!$A:$A,$B13,Data!$C:$C,I$1))</f>
        <v>2.944375</v>
      </c>
      <c r="J13" s="125">
        <f>IF(SUMIFS(Data!$U:$U,Data!$A:$A,$B13,Data!$C:$C,J$1)=0,"",SUMIFS(Data!$U:$U,Data!$A:$A,$B13,Data!$C:$C,J$1))</f>
        <v>3.6274999999999999</v>
      </c>
      <c r="K13" s="125">
        <f>IF(SUMIFS(Data!$U:$U,Data!$A:$A,$B13,Data!$C:$C,K$1)=0,"",SUMIFS(Data!$U:$U,Data!$A:$A,$B13,Data!$C:$C,K$1))</f>
        <v>0.5</v>
      </c>
      <c r="L13" s="186" t="str">
        <f>IF(SUMIFS(Data!$U:$U,Data!$A:$A,$B13,Data!$C:$C,L$1)=0,"",SUMIFS(Data!$U:$U,Data!$A:$A,$B13,Data!$C:$C,L$1))</f>
        <v/>
      </c>
      <c r="M13" s="125">
        <f>IF(SUMIFS(Data!$U:$U,Data!$A:$A,$B13,Data!$C:$C,M$1)=0,"",SUMIFS(Data!$U:$U,Data!$A:$A,$B13,Data!$C:$C,M$1))</f>
        <v>2.9031250000000002</v>
      </c>
      <c r="N13" s="125">
        <f>IF(SUMIFS(Data!$U:$U,Data!$A:$A,$B13,Data!$C:$C,N$1)=0,"",SUMIFS(Data!$U:$U,Data!$A:$A,$B13,Data!$C:$C,N$1))</f>
        <v>3.9375</v>
      </c>
      <c r="O13" s="125" t="str">
        <f>IF(SUMIFS(Data!$U:$U,Data!$A:$A,$B13,Data!$C:$C,O$1)=0,"",SUMIFS(Data!$U:$U,Data!$A:$A,$B13,Data!$C:$C,O$1))</f>
        <v/>
      </c>
      <c r="P13" s="125" t="str">
        <f>IF(SUMIFS(Data!$U:$U,Data!$A:$A,$B13,Data!$C:$C,P$1)=0,"",SUMIFS(Data!$U:$U,Data!$A:$A,$B13,Data!$C:$C,P$1))</f>
        <v/>
      </c>
      <c r="Q13" s="125" t="str">
        <f>IF(SUMIFS(Data!$U:$U,Data!$A:$A,$B13,Data!$C:$C,Q$1)=0,"",SUMIFS(Data!$U:$U,Data!$A:$A,$B13,Data!$C:$C,Q$1))</f>
        <v/>
      </c>
      <c r="R13" s="126">
        <f t="shared" si="0"/>
        <v>36.443750000000001</v>
      </c>
      <c r="S13" s="125">
        <f>SUMIFS(Data!D:D,Data!A:A,$B13)</f>
        <v>177.82999999999996</v>
      </c>
      <c r="T13" s="101">
        <f>COUNTIF(Data!A:A,Silver!B13)</f>
        <v>11</v>
      </c>
      <c r="U13" s="85" t="str">
        <f>VLOOKUP(B13,Participanti!A:B,2,0)</f>
        <v>F</v>
      </c>
      <c r="V13" s="103">
        <f t="shared" si="1"/>
        <v>0.20493589383118715</v>
      </c>
      <c r="W13" s="105"/>
      <c r="X13" s="105"/>
    </row>
    <row r="14" spans="1:29" x14ac:dyDescent="0.2">
      <c r="A14" s="123">
        <v>13</v>
      </c>
      <c r="B14" s="151" t="s">
        <v>450</v>
      </c>
      <c r="C14" s="125">
        <f>IF(SUMIFS(Data!$U:$U,Data!$A:$A,$B14,Data!$C:$C,C$1)=0,"",SUMIFS(Data!$U:$U,Data!$A:$A,$B14,Data!$C:$C,C$1))</f>
        <v>2.5535714285714284</v>
      </c>
      <c r="D14" s="125">
        <f>IF(SUMIFS(Data!$U:$U,Data!$A:$A,$B14,Data!$C:$C,D$1)=0,"",SUMIFS(Data!$U:$U,Data!$A:$A,$B14,Data!$C:$C,D$1))</f>
        <v>2.6773809523809522</v>
      </c>
      <c r="E14" s="125">
        <f>IF(SUMIFS(Data!$U:$U,Data!$A:$A,$B14,Data!$C:$C,E$1)=0,"",SUMIFS(Data!$U:$U,Data!$A:$A,$B14,Data!$C:$C,E$1))</f>
        <v>2.5785714285714283</v>
      </c>
      <c r="F14" s="125">
        <f>IF(SUMIFS(Data!$U:$U,Data!$A:$A,$B14,Data!$C:$C,F$1)=0,"",SUMIFS(Data!$U:$U,Data!$A:$A,$B14,Data!$C:$C,F$1))</f>
        <v>3.9416666666666664</v>
      </c>
      <c r="G14" s="125">
        <f>IF(SUMIFS(Data!$U:$U,Data!$A:$A,$B14,Data!$C:$C,G$1)=0,"",SUMIFS(Data!$U:$U,Data!$A:$A,$B14,Data!$C:$C,G$1))</f>
        <v>2.4</v>
      </c>
      <c r="H14" s="125">
        <f>IF(SUMIFS(Data!$U:$U,Data!$A:$A,$B14,Data!$C:$C,H$1)=0,"",SUMIFS(Data!$U:$U,Data!$A:$A,$B14,Data!$C:$C,H$1))</f>
        <v>1.8630952380952381</v>
      </c>
      <c r="I14" s="125">
        <f>IF(SUMIFS(Data!$U:$U,Data!$A:$A,$B14,Data!$C:$C,I$1)=0,"",SUMIFS(Data!$U:$U,Data!$A:$A,$B14,Data!$C:$C,I$1))</f>
        <v>3.75</v>
      </c>
      <c r="J14" s="125">
        <f>IF(SUMIFS(Data!$U:$U,Data!$A:$A,$B14,Data!$C:$C,J$1)=0,"",SUMIFS(Data!$U:$U,Data!$A:$A,$B14,Data!$C:$C,J$1))</f>
        <v>2.0898809523809523</v>
      </c>
      <c r="K14" s="125">
        <f>IF(SUMIFS(Data!$U:$U,Data!$A:$A,$B14,Data!$C:$C,K$1)=0,"",SUMIFS(Data!$U:$U,Data!$A:$A,$B14,Data!$C:$C,K$1))</f>
        <v>2.6261904761904762</v>
      </c>
      <c r="L14" s="125">
        <f>IF(SUMIFS(Data!$U:$U,Data!$A:$A,$B14,Data!$C:$C,L$1)=0,"",SUMIFS(Data!$U:$U,Data!$A:$A,$B14,Data!$C:$C,L$1))</f>
        <v>2.8452380952380953</v>
      </c>
      <c r="M14" s="125">
        <f>IF(SUMIFS(Data!$U:$U,Data!$A:$A,$B14,Data!$C:$C,M$1)=0,"",SUMIFS(Data!$U:$U,Data!$A:$A,$B14,Data!$C:$C,M$1))</f>
        <v>5.3493333333333331</v>
      </c>
      <c r="N14" s="125">
        <f>IF(SUMIFS(Data!$U:$U,Data!$A:$A,$B14,Data!$C:$C,N$1)=0,"",SUMIFS(Data!$U:$U,Data!$A:$A,$B14,Data!$C:$C,N$1))</f>
        <v>2.5</v>
      </c>
      <c r="O14" s="125" t="str">
        <f>IF(SUMIFS(Data!$U:$U,Data!$A:$A,$B14,Data!$C:$C,O$1)=0,"",SUMIFS(Data!$U:$U,Data!$A:$A,$B14,Data!$C:$C,O$1))</f>
        <v/>
      </c>
      <c r="P14" s="125" t="str">
        <f>IF(SUMIFS(Data!$U:$U,Data!$A:$A,$B14,Data!$C:$C,P$1)=0,"",SUMIFS(Data!$U:$U,Data!$A:$A,$B14,Data!$C:$C,P$1))</f>
        <v/>
      </c>
      <c r="Q14" s="125" t="str">
        <f>IF(SUMIFS(Data!$U:$U,Data!$A:$A,$B14,Data!$C:$C,Q$1)=0,"",SUMIFS(Data!$U:$U,Data!$A:$A,$B14,Data!$C:$C,Q$1))</f>
        <v/>
      </c>
      <c r="R14" s="126">
        <f t="shared" si="0"/>
        <v>35.174928571428573</v>
      </c>
      <c r="S14" s="125">
        <f>SUMIFS(Data!D:D,Data!A:A,$B14)</f>
        <v>229.96</v>
      </c>
      <c r="T14" s="101">
        <f>COUNTIF(Data!A:A,Silver!B14)</f>
        <v>12</v>
      </c>
      <c r="U14" s="85" t="str">
        <f>VLOOKUP(B14,Participanti!A:B,2,0)</f>
        <v>M</v>
      </c>
      <c r="V14" s="103">
        <f t="shared" si="1"/>
        <v>0.15296107397559824</v>
      </c>
      <c r="W14" s="105" t="s">
        <v>536</v>
      </c>
      <c r="X14" s="105"/>
    </row>
    <row r="15" spans="1:29" x14ac:dyDescent="0.2">
      <c r="A15" s="123">
        <v>14</v>
      </c>
      <c r="B15" s="162" t="s">
        <v>105</v>
      </c>
      <c r="C15" s="125">
        <f>IF(SUMIFS(Data!$U:$U,Data!$A:$A,$B15,Data!$C:$C,C$1)=0,"",SUMIFS(Data!$U:$U,Data!$A:$A,$B15,Data!$C:$C,C$1))</f>
        <v>4.4095238095238098</v>
      </c>
      <c r="D15" s="125">
        <f>IF(SUMIFS(Data!$U:$U,Data!$A:$A,$B15,Data!$C:$C,D$1)=0,"",SUMIFS(Data!$U:$U,Data!$A:$A,$B15,Data!$C:$C,D$1))</f>
        <v>3.5767857142857142</v>
      </c>
      <c r="E15" s="125">
        <f>IF(SUMIFS(Data!$U:$U,Data!$A:$A,$B15,Data!$C:$C,E$1)=0,"",SUMIFS(Data!$U:$U,Data!$A:$A,$B15,Data!$C:$C,E$1))</f>
        <v>4.5625</v>
      </c>
      <c r="F15" s="125">
        <f>IF(SUMIFS(Data!$U:$U,Data!$A:$A,$B15,Data!$C:$C,F$1)=0,"",SUMIFS(Data!$U:$U,Data!$A:$A,$B15,Data!$C:$C,F$1))</f>
        <v>3.8928571428571428</v>
      </c>
      <c r="G15" s="125">
        <f>IF(SUMIFS(Data!$U:$U,Data!$A:$A,$B15,Data!$C:$C,G$1)=0,"",SUMIFS(Data!$U:$U,Data!$A:$A,$B15,Data!$C:$C,G$1))</f>
        <v>4.9375</v>
      </c>
      <c r="H15" s="186" t="str">
        <f>IF(SUMIFS(Data!$U:$U,Data!$A:$A,$B15,Data!$C:$C,H$1)=0,"",SUMIFS(Data!$U:$U,Data!$A:$A,$B15,Data!$C:$C,H$1))</f>
        <v/>
      </c>
      <c r="I15" s="186" t="str">
        <f>IF(SUMIFS(Data!$U:$U,Data!$A:$A,$B15,Data!$C:$C,I$1)=0,"",SUMIFS(Data!$U:$U,Data!$A:$A,$B15,Data!$C:$C,I$1))</f>
        <v/>
      </c>
      <c r="J15" s="125">
        <f>IF(SUMIFS(Data!$U:$U,Data!$A:$A,$B15,Data!$C:$C,J$1)=0,"",SUMIFS(Data!$U:$U,Data!$A:$A,$B15,Data!$C:$C,J$1))</f>
        <v>0.5</v>
      </c>
      <c r="K15" s="125">
        <f>IF(SUMIFS(Data!$U:$U,Data!$A:$A,$B15,Data!$C:$C,K$1)=0,"",SUMIFS(Data!$U:$U,Data!$A:$A,$B15,Data!$C:$C,K$1))</f>
        <v>2.6714285714285713</v>
      </c>
      <c r="L15" s="125">
        <f>IF(SUMIFS(Data!$U:$U,Data!$A:$A,$B15,Data!$C:$C,L$1)=0,"",SUMIFS(Data!$U:$U,Data!$A:$A,$B15,Data!$C:$C,L$1))</f>
        <v>2.8523809523809525</v>
      </c>
      <c r="M15" s="125">
        <f>IF(SUMIFS(Data!$U:$U,Data!$A:$A,$B15,Data!$C:$C,M$1)=0,"",SUMIFS(Data!$U:$U,Data!$A:$A,$B15,Data!$C:$C,M$1))</f>
        <v>2.8779761904761907</v>
      </c>
      <c r="N15" s="125">
        <f>IF(SUMIFS(Data!$U:$U,Data!$A:$A,$B15,Data!$C:$C,N$1)=0,"",SUMIFS(Data!$U:$U,Data!$A:$A,$B15,Data!$C:$C,N$1))</f>
        <v>4.456547619047619</v>
      </c>
      <c r="O15" s="125" t="str">
        <f>IF(SUMIFS(Data!$U:$U,Data!$A:$A,$B15,Data!$C:$C,O$1)=0,"",SUMIFS(Data!$U:$U,Data!$A:$A,$B15,Data!$C:$C,O$1))</f>
        <v/>
      </c>
      <c r="P15" s="125" t="str">
        <f>IF(SUMIFS(Data!$U:$U,Data!$A:$A,$B15,Data!$C:$C,P$1)=0,"",SUMIFS(Data!$U:$U,Data!$A:$A,$B15,Data!$C:$C,P$1))</f>
        <v/>
      </c>
      <c r="Q15" s="125" t="str">
        <f>IF(SUMIFS(Data!$U:$U,Data!$A:$A,$B15,Data!$C:$C,Q$1)=0,"",SUMIFS(Data!$U:$U,Data!$A:$A,$B15,Data!$C:$C,Q$1))</f>
        <v/>
      </c>
      <c r="R15" s="126">
        <f t="shared" si="0"/>
        <v>34.737499999999997</v>
      </c>
      <c r="S15" s="125">
        <f>SUMIFS(Data!D:D,Data!A:A,$B15)</f>
        <v>151.64000000000001</v>
      </c>
      <c r="T15" s="101">
        <f>COUNTIF(Data!A:A,Silver!B15)</f>
        <v>10</v>
      </c>
      <c r="U15" s="85" t="str">
        <f>VLOOKUP(B15,Participanti!A:B,2,0)</f>
        <v>M</v>
      </c>
      <c r="V15" s="103">
        <f t="shared" si="1"/>
        <v>0.22907873911896592</v>
      </c>
      <c r="W15" s="105" t="s">
        <v>475</v>
      </c>
      <c r="X15" s="105"/>
    </row>
    <row r="16" spans="1:29" x14ac:dyDescent="0.2">
      <c r="A16" s="123">
        <v>15</v>
      </c>
      <c r="B16" s="151" t="s">
        <v>290</v>
      </c>
      <c r="C16" s="125">
        <f>IF(SUMIFS(Data!$U:$U,Data!$A:$A,$B16,Data!$C:$C,C$1)=0,"",SUMIFS(Data!$U:$U,Data!$A:$A,$B16,Data!$C:$C,C$1))</f>
        <v>3.6875</v>
      </c>
      <c r="D16" s="125">
        <f>IF(SUMIFS(Data!$U:$U,Data!$A:$A,$B16,Data!$C:$C,D$1)=0,"",SUMIFS(Data!$U:$U,Data!$A:$A,$B16,Data!$C:$C,D$1))</f>
        <v>3.086904761904762</v>
      </c>
      <c r="E16" s="125">
        <f>IF(SUMIFS(Data!$U:$U,Data!$A:$A,$B16,Data!$C:$C,E$1)=0,"",SUMIFS(Data!$U:$U,Data!$A:$A,$B16,Data!$C:$C,E$1))</f>
        <v>2.3101190476190476</v>
      </c>
      <c r="F16" s="125">
        <f>IF(SUMIFS(Data!$U:$U,Data!$A:$A,$B16,Data!$C:$C,F$1)=0,"",SUMIFS(Data!$U:$U,Data!$A:$A,$B16,Data!$C:$C,F$1))</f>
        <v>2.9648809523809523</v>
      </c>
      <c r="G16" s="125">
        <f>IF(SUMIFS(Data!$U:$U,Data!$A:$A,$B16,Data!$C:$C,G$1)=0,"",SUMIFS(Data!$U:$U,Data!$A:$A,$B16,Data!$C:$C,G$1))</f>
        <v>3.625</v>
      </c>
      <c r="H16" s="125">
        <f>IF(SUMIFS(Data!$U:$U,Data!$A:$A,$B16,Data!$C:$C,H$1)=0,"",SUMIFS(Data!$U:$U,Data!$A:$A,$B16,Data!$C:$C,H$1))</f>
        <v>2.125</v>
      </c>
      <c r="I16" s="125">
        <f>IF(SUMIFS(Data!$U:$U,Data!$A:$A,$B16,Data!$C:$C,I$1)=0,"",SUMIFS(Data!$U:$U,Data!$A:$A,$B16,Data!$C:$C,I$1))</f>
        <v>3.8125</v>
      </c>
      <c r="J16" s="125">
        <f>IF(SUMIFS(Data!$U:$U,Data!$A:$A,$B16,Data!$C:$C,J$1)=0,"",SUMIFS(Data!$U:$U,Data!$A:$A,$B16,Data!$C:$C,J$1))</f>
        <v>2.8029761904761905</v>
      </c>
      <c r="K16" s="125">
        <f>IF(SUMIFS(Data!$U:$U,Data!$A:$A,$B16,Data!$C:$C,K$1)=0,"",SUMIFS(Data!$U:$U,Data!$A:$A,$B16,Data!$C:$C,K$1))</f>
        <v>2.7142857142857144</v>
      </c>
      <c r="L16" s="186" t="str">
        <f>IF(SUMIFS(Data!$U:$U,Data!$A:$A,$B16,Data!$C:$C,L$1)=0,"",SUMIFS(Data!$U:$U,Data!$A:$A,$B16,Data!$C:$C,L$1))</f>
        <v/>
      </c>
      <c r="M16" s="125">
        <f>IF(SUMIFS(Data!$U:$U,Data!$A:$A,$B16,Data!$C:$C,M$1)=0,"",SUMIFS(Data!$U:$U,Data!$A:$A,$B16,Data!$C:$C,M$1))</f>
        <v>2.3601190476190474</v>
      </c>
      <c r="N16" s="125">
        <f>IF(SUMIFS(Data!$U:$U,Data!$A:$A,$B16,Data!$C:$C,N$1)=0,"",SUMIFS(Data!$U:$U,Data!$A:$A,$B16,Data!$C:$C,N$1))</f>
        <v>3.6875</v>
      </c>
      <c r="O16" s="125" t="str">
        <f>IF(SUMIFS(Data!$U:$U,Data!$A:$A,$B16,Data!$C:$C,O$1)=0,"",SUMIFS(Data!$U:$U,Data!$A:$A,$B16,Data!$C:$C,O$1))</f>
        <v/>
      </c>
      <c r="P16" s="125" t="str">
        <f>IF(SUMIFS(Data!$U:$U,Data!$A:$A,$B16,Data!$C:$C,P$1)=0,"",SUMIFS(Data!$U:$U,Data!$A:$A,$B16,Data!$C:$C,P$1))</f>
        <v/>
      </c>
      <c r="Q16" s="125" t="str">
        <f>IF(SUMIFS(Data!$U:$U,Data!$A:$A,$B16,Data!$C:$C,Q$1)=0,"",SUMIFS(Data!$U:$U,Data!$A:$A,$B16,Data!$C:$C,Q$1))</f>
        <v/>
      </c>
      <c r="R16" s="126">
        <f t="shared" si="0"/>
        <v>33.176785714285714</v>
      </c>
      <c r="S16" s="125">
        <f>SUMIFS(Data!D:D,Data!A:A,$B16)</f>
        <v>172.62</v>
      </c>
      <c r="T16" s="101">
        <f>COUNTIF(Data!A:A,Silver!B16)</f>
        <v>11</v>
      </c>
      <c r="U16" s="85" t="str">
        <f>VLOOKUP(B16,Participanti!A:B,2,0)</f>
        <v>M</v>
      </c>
      <c r="V16" s="103">
        <f t="shared" si="1"/>
        <v>0.19219549133522021</v>
      </c>
      <c r="W16" s="105" t="s">
        <v>536</v>
      </c>
      <c r="X16" s="105"/>
    </row>
    <row r="17" spans="1:24" x14ac:dyDescent="0.2">
      <c r="A17" s="177">
        <v>16</v>
      </c>
      <c r="B17" s="124" t="s">
        <v>201</v>
      </c>
      <c r="C17" s="125">
        <f>IF(SUMIFS(Data!$U:$U,Data!$A:$A,$B17,Data!$C:$C,C$1)=0,"",SUMIFS(Data!$U:$U,Data!$A:$A,$B17,Data!$C:$C,C$1))</f>
        <v>4.17202380952381</v>
      </c>
      <c r="D17" s="125">
        <f>IF(SUMIFS(Data!$U:$U,Data!$A:$A,$B17,Data!$C:$C,D$1)=0,"",SUMIFS(Data!$U:$U,Data!$A:$A,$B17,Data!$C:$C,D$1))</f>
        <v>3.2744047619047616</v>
      </c>
      <c r="E17" s="125">
        <f>IF(SUMIFS(Data!$U:$U,Data!$A:$A,$B17,Data!$C:$C,E$1)=0,"",SUMIFS(Data!$U:$U,Data!$A:$A,$B17,Data!$C:$C,E$1))</f>
        <v>3.6982142857142857</v>
      </c>
      <c r="F17" s="125">
        <f>IF(SUMIFS(Data!$U:$U,Data!$A:$A,$B17,Data!$C:$C,F$1)=0,"",SUMIFS(Data!$U:$U,Data!$A:$A,$B17,Data!$C:$C,F$1))</f>
        <v>3.6767857142857143</v>
      </c>
      <c r="G17" s="125">
        <f>IF(SUMIFS(Data!$U:$U,Data!$A:$A,$B17,Data!$C:$C,G$1)=0,"",SUMIFS(Data!$U:$U,Data!$A:$A,$B17,Data!$C:$C,G$1))</f>
        <v>3.4416666666666664</v>
      </c>
      <c r="H17" s="125">
        <f>IF(SUMIFS(Data!$U:$U,Data!$A:$A,$B17,Data!$C:$C,H$1)=0,"",SUMIFS(Data!$U:$U,Data!$A:$A,$B17,Data!$C:$C,H$1))</f>
        <v>3.1636904761904758</v>
      </c>
      <c r="I17" s="125">
        <f>IF(SUMIFS(Data!$U:$U,Data!$A:$A,$B17,Data!$C:$C,I$1)=0,"",SUMIFS(Data!$U:$U,Data!$A:$A,$B17,Data!$C:$C,I$1))</f>
        <v>3.4285714285714284</v>
      </c>
      <c r="J17" s="125">
        <f>IF(SUMIFS(Data!$U:$U,Data!$A:$A,$B17,Data!$C:$C,J$1)=0,"",SUMIFS(Data!$U:$U,Data!$A:$A,$B17,Data!$C:$C,J$1))</f>
        <v>3.3107142857142855</v>
      </c>
      <c r="K17" s="125">
        <f>IF(SUMIFS(Data!$U:$U,Data!$A:$A,$B17,Data!$C:$C,K$1)=0,"",SUMIFS(Data!$U:$U,Data!$A:$A,$B17,Data!$C:$C,K$1))</f>
        <v>0.5</v>
      </c>
      <c r="L17" s="186" t="str">
        <f>IF(SUMIFS(Data!$U:$U,Data!$A:$A,$B17,Data!$C:$C,L$1)=0,"",SUMIFS(Data!$U:$U,Data!$A:$A,$B17,Data!$C:$C,L$1))</f>
        <v/>
      </c>
      <c r="M17" s="186" t="str">
        <f>IF(SUMIFS(Data!$U:$U,Data!$A:$A,$B17,Data!$C:$C,M$1)=0,"",SUMIFS(Data!$U:$U,Data!$A:$A,$B17,Data!$C:$C,M$1))</f>
        <v/>
      </c>
      <c r="N17" s="186" t="str">
        <f>IF(SUMIFS(Data!$U:$U,Data!$A:$A,$B17,Data!$C:$C,N$1)=0,"",SUMIFS(Data!$U:$U,Data!$A:$A,$B17,Data!$C:$C,N$1))</f>
        <v/>
      </c>
      <c r="O17" s="125" t="str">
        <f>IF(SUMIFS(Data!$U:$U,Data!$A:$A,$B17,Data!$C:$C,O$1)=0,"",SUMIFS(Data!$U:$U,Data!$A:$A,$B17,Data!$C:$C,O$1))</f>
        <v/>
      </c>
      <c r="P17" s="125" t="str">
        <f>IF(SUMIFS(Data!$U:$U,Data!$A:$A,$B17,Data!$C:$C,P$1)=0,"",SUMIFS(Data!$U:$U,Data!$A:$A,$B17,Data!$C:$C,P$1))</f>
        <v/>
      </c>
      <c r="Q17" s="125" t="str">
        <f>IF(SUMIFS(Data!$U:$U,Data!$A:$A,$B17,Data!$C:$C,Q$1)=0,"",SUMIFS(Data!$U:$U,Data!$A:$A,$B17,Data!$C:$C,Q$1))</f>
        <v/>
      </c>
      <c r="R17" s="126">
        <f t="shared" si="0"/>
        <v>28.666071428571428</v>
      </c>
      <c r="S17" s="125">
        <f>SUMIFS(Data!D:D,Data!A:A,$B17)</f>
        <v>86.47</v>
      </c>
      <c r="T17" s="101">
        <f>COUNTIF(Data!A:A,Silver!B17)</f>
        <v>9</v>
      </c>
      <c r="U17" s="85" t="str">
        <f>VLOOKUP(B17,Participanti!A:B,2,0)</f>
        <v>M</v>
      </c>
      <c r="V17" s="103">
        <f t="shared" si="1"/>
        <v>0.33151464587222651</v>
      </c>
      <c r="W17" s="105"/>
      <c r="X17" s="105"/>
    </row>
    <row r="18" spans="1:24" x14ac:dyDescent="0.2">
      <c r="A18" s="177">
        <v>17</v>
      </c>
      <c r="B18" s="162" t="s">
        <v>194</v>
      </c>
      <c r="C18" s="125">
        <f>IF(SUMIFS(Data!$U:$U,Data!$A:$A,$B18,Data!$C:$C,C$1)=0,"",SUMIFS(Data!$U:$U,Data!$A:$A,$B18,Data!$C:$C,C$1))</f>
        <v>3.6274999999999999</v>
      </c>
      <c r="D18" s="185" t="str">
        <f>IF(SUMIFS(Data!$U:$U,Data!$A:$A,$B18,Data!$C:$C,D$1)=0,"",SUMIFS(Data!$U:$U,Data!$A:$A,$B18,Data!$C:$C,D$1))</f>
        <v/>
      </c>
      <c r="E18" s="125">
        <f>IF(SUMIFS(Data!$U:$U,Data!$A:$A,$B18,Data!$C:$C,E$1)=0,"",SUMIFS(Data!$U:$U,Data!$A:$A,$B18,Data!$C:$C,E$1))</f>
        <v>2.5012499999999998</v>
      </c>
      <c r="F18" s="125">
        <f>IF(SUMIFS(Data!$U:$U,Data!$A:$A,$B18,Data!$C:$C,F$1)=0,"",SUMIFS(Data!$U:$U,Data!$A:$A,$B18,Data!$C:$C,F$1))</f>
        <v>2.0637499999999998</v>
      </c>
      <c r="G18" s="125">
        <f>IF(SUMIFS(Data!$U:$U,Data!$A:$A,$B18,Data!$C:$C,G$1)=0,"",SUMIFS(Data!$U:$U,Data!$A:$A,$B18,Data!$C:$C,G$1))</f>
        <v>2.0350000000000001</v>
      </c>
      <c r="H18" s="125">
        <f>IF(SUMIFS(Data!$U:$U,Data!$A:$A,$B18,Data!$C:$C,H$1)=0,"",SUMIFS(Data!$U:$U,Data!$A:$A,$B18,Data!$C:$C,H$1))</f>
        <v>1.6268750000000001</v>
      </c>
      <c r="I18" s="125">
        <f>IF(SUMIFS(Data!$U:$U,Data!$A:$A,$B18,Data!$C:$C,I$1)=0,"",SUMIFS(Data!$U:$U,Data!$A:$A,$B18,Data!$C:$C,I$1))</f>
        <v>2.3143750000000001</v>
      </c>
      <c r="J18" s="125">
        <f>IF(SUMIFS(Data!$U:$U,Data!$A:$A,$B18,Data!$C:$C,J$1)=0,"",SUMIFS(Data!$U:$U,Data!$A:$A,$B18,Data!$C:$C,J$1))</f>
        <v>2.9859166666666668</v>
      </c>
      <c r="K18" s="125">
        <f>IF(SUMIFS(Data!$U:$U,Data!$A:$A,$B18,Data!$C:$C,K$1)=0,"",SUMIFS(Data!$U:$U,Data!$A:$A,$B18,Data!$C:$C,K$1))</f>
        <v>1.7675000000000001</v>
      </c>
      <c r="L18" s="125">
        <f>IF(SUMIFS(Data!$U:$U,Data!$A:$A,$B18,Data!$C:$C,L$1)=0,"",SUMIFS(Data!$U:$U,Data!$A:$A,$B18,Data!$C:$C,L$1))</f>
        <v>2.1887499999999998</v>
      </c>
      <c r="M18" s="125">
        <f>IF(SUMIFS(Data!$U:$U,Data!$A:$A,$B18,Data!$C:$C,M$1)=0,"",SUMIFS(Data!$U:$U,Data!$A:$A,$B18,Data!$C:$C,M$1))</f>
        <v>2.5024999999999999</v>
      </c>
      <c r="N18" s="125">
        <f>IF(SUMIFS(Data!$U:$U,Data!$A:$A,$B18,Data!$C:$C,N$1)=0,"",SUMIFS(Data!$U:$U,Data!$A:$A,$B18,Data!$C:$C,N$1))</f>
        <v>3.2149999999999999</v>
      </c>
      <c r="O18" s="125" t="str">
        <f>IF(SUMIFS(Data!$U:$U,Data!$A:$A,$B18,Data!$C:$C,O$1)=0,"",SUMIFS(Data!$U:$U,Data!$A:$A,$B18,Data!$C:$C,O$1))</f>
        <v/>
      </c>
      <c r="P18" s="125" t="str">
        <f>IF(SUMIFS(Data!$U:$U,Data!$A:$A,$B18,Data!$C:$C,P$1)=0,"",SUMIFS(Data!$U:$U,Data!$A:$A,$B18,Data!$C:$C,P$1))</f>
        <v/>
      </c>
      <c r="Q18" s="125" t="str">
        <f>IF(SUMIFS(Data!$U:$U,Data!$A:$A,$B18,Data!$C:$C,Q$1)=0,"",SUMIFS(Data!$U:$U,Data!$A:$A,$B18,Data!$C:$C,Q$1))</f>
        <v/>
      </c>
      <c r="R18" s="126">
        <f t="shared" si="0"/>
        <v>26.828416666666669</v>
      </c>
      <c r="S18" s="125">
        <f>SUMIFS(Data!D:D,Data!A:A,$B18)</f>
        <v>77.849999999999994</v>
      </c>
      <c r="T18" s="101">
        <f>COUNTIF(Data!A:A,Silver!B18)</f>
        <v>11</v>
      </c>
      <c r="U18" s="85" t="str">
        <f>VLOOKUP(B18,Participanti!A:B,2,0)</f>
        <v>F</v>
      </c>
      <c r="V18" s="103">
        <f t="shared" si="1"/>
        <v>0.34461678441447235</v>
      </c>
      <c r="W18" s="105" t="s">
        <v>475</v>
      </c>
      <c r="X18" s="105"/>
    </row>
    <row r="19" spans="1:24" x14ac:dyDescent="0.2">
      <c r="A19" s="177">
        <v>18</v>
      </c>
      <c r="B19" s="151" t="s">
        <v>207</v>
      </c>
      <c r="C19" s="125">
        <f>IF(SUMIFS(Data!$U:$U,Data!$A:$A,$B19,Data!$C:$C,C$1)=0,"",SUMIFS(Data!$U:$U,Data!$A:$A,$B19,Data!$C:$C,C$1))</f>
        <v>1.6881249999999999</v>
      </c>
      <c r="D19" s="125">
        <f>IF(SUMIFS(Data!$U:$U,Data!$A:$A,$B19,Data!$C:$C,D$1)=0,"",SUMIFS(Data!$U:$U,Data!$A:$A,$B19,Data!$C:$C,D$1))</f>
        <v>3.1912500000000001</v>
      </c>
      <c r="E19" s="125">
        <f>IF(SUMIFS(Data!$U:$U,Data!$A:$A,$B19,Data!$C:$C,E$1)=0,"",SUMIFS(Data!$U:$U,Data!$A:$A,$B19,Data!$C:$C,E$1))</f>
        <v>4.5166666666666675</v>
      </c>
      <c r="F19" s="125">
        <f>IF(SUMIFS(Data!$U:$U,Data!$A:$A,$B19,Data!$C:$C,F$1)=0,"",SUMIFS(Data!$U:$U,Data!$A:$A,$B19,Data!$C:$C,F$1))</f>
        <v>3.1446666666666667</v>
      </c>
      <c r="G19" s="125">
        <f>IF(SUMIFS(Data!$U:$U,Data!$A:$A,$B19,Data!$C:$C,G$1)=0,"",SUMIFS(Data!$U:$U,Data!$A:$A,$B19,Data!$C:$C,G$1))</f>
        <v>3.3152499999999998</v>
      </c>
      <c r="H19" s="125">
        <f>IF(SUMIFS(Data!$U:$U,Data!$A:$A,$B19,Data!$C:$C,H$1)=0,"",SUMIFS(Data!$U:$U,Data!$A:$A,$B19,Data!$C:$C,H$1))</f>
        <v>3.0803333333333334</v>
      </c>
      <c r="I19" s="125">
        <f>IF(SUMIFS(Data!$U:$U,Data!$A:$A,$B19,Data!$C:$C,I$1)=0,"",SUMIFS(Data!$U:$U,Data!$A:$A,$B19,Data!$C:$C,I$1))</f>
        <v>1.625</v>
      </c>
      <c r="J19" s="186" t="str">
        <f>IF(SUMIFS(Data!$U:$U,Data!$A:$A,$B19,Data!$C:$C,J$1)=0,"",SUMIFS(Data!$U:$U,Data!$A:$A,$B19,Data!$C:$C,J$1))</f>
        <v/>
      </c>
      <c r="K19" s="125">
        <f>IF(SUMIFS(Data!$U:$U,Data!$A:$A,$B19,Data!$C:$C,K$1)=0,"",SUMIFS(Data!$U:$U,Data!$A:$A,$B19,Data!$C:$C,K$1))</f>
        <v>0.98062500000000008</v>
      </c>
      <c r="L19" s="186" t="str">
        <f>IF(SUMIFS(Data!$U:$U,Data!$A:$A,$B19,Data!$C:$C,L$1)=0,"",SUMIFS(Data!$U:$U,Data!$A:$A,$B19,Data!$C:$C,L$1))</f>
        <v/>
      </c>
      <c r="M19" s="186" t="str">
        <f>IF(SUMIFS(Data!$U:$U,Data!$A:$A,$B19,Data!$C:$C,M$1)=0,"",SUMIFS(Data!$U:$U,Data!$A:$A,$B19,Data!$C:$C,M$1))</f>
        <v/>
      </c>
      <c r="N19" s="186" t="str">
        <f>IF(SUMIFS(Data!$U:$U,Data!$A:$A,$B19,Data!$C:$C,N$1)=0,"",SUMIFS(Data!$U:$U,Data!$A:$A,$B19,Data!$C:$C,N$1))</f>
        <v/>
      </c>
      <c r="O19" s="125" t="str">
        <f>IF(SUMIFS(Data!$U:$U,Data!$A:$A,$B19,Data!$C:$C,O$1)=0,"",SUMIFS(Data!$U:$U,Data!$A:$A,$B19,Data!$C:$C,O$1))</f>
        <v/>
      </c>
      <c r="P19" s="125" t="str">
        <f>IF(SUMIFS(Data!$U:$U,Data!$A:$A,$B19,Data!$C:$C,P$1)=0,"",SUMIFS(Data!$U:$U,Data!$A:$A,$B19,Data!$C:$C,P$1))</f>
        <v/>
      </c>
      <c r="Q19" s="125" t="str">
        <f>IF(SUMIFS(Data!$U:$U,Data!$A:$A,$B19,Data!$C:$C,Q$1)=0,"",SUMIFS(Data!$U:$U,Data!$A:$A,$B19,Data!$C:$C,Q$1))</f>
        <v/>
      </c>
      <c r="R19" s="126">
        <f t="shared" si="0"/>
        <v>21.541916666666665</v>
      </c>
      <c r="S19" s="125">
        <f>SUMIFS(Data!D:D,Data!A:A,$B19)</f>
        <v>139.13</v>
      </c>
      <c r="T19" s="101">
        <f>COUNTIF(Data!A:A,Silver!B19)</f>
        <v>8</v>
      </c>
      <c r="U19" s="85" t="str">
        <f>VLOOKUP(B19,Participanti!A:B,2,0)</f>
        <v>F</v>
      </c>
      <c r="V19" s="103">
        <f t="shared" si="1"/>
        <v>0.15483300989482257</v>
      </c>
      <c r="W19" s="105" t="s">
        <v>536</v>
      </c>
      <c r="X19" s="105"/>
    </row>
    <row r="20" spans="1:24" x14ac:dyDescent="0.2">
      <c r="A20" s="177">
        <v>19</v>
      </c>
      <c r="B20" s="124" t="s">
        <v>335</v>
      </c>
      <c r="C20" s="125">
        <f>IF(SUMIFS(Data!$U:$U,Data!$A:$A,$B20,Data!$C:$C,C$1)=0,"",SUMIFS(Data!$U:$U,Data!$A:$A,$B20,Data!$C:$C,C$1))</f>
        <v>3.7380952380952381</v>
      </c>
      <c r="D20" s="125">
        <f>IF(SUMIFS(Data!$U:$U,Data!$A:$A,$B20,Data!$C:$C,D$1)=0,"",SUMIFS(Data!$U:$U,Data!$A:$A,$B20,Data!$C:$C,D$1))</f>
        <v>3.638095238095238</v>
      </c>
      <c r="E20" s="125">
        <f>IF(SUMIFS(Data!$U:$U,Data!$A:$A,$B20,Data!$C:$C,E$1)=0,"",SUMIFS(Data!$U:$U,Data!$A:$A,$B20,Data!$C:$C,E$1))</f>
        <v>4.75</v>
      </c>
      <c r="F20" s="125">
        <f>IF(SUMIFS(Data!$U:$U,Data!$A:$A,$B20,Data!$C:$C,F$1)=0,"",SUMIFS(Data!$U:$U,Data!$A:$A,$B20,Data!$C:$C,F$1))</f>
        <v>4.5333333333333332</v>
      </c>
      <c r="G20" s="125">
        <f>IF(SUMIFS(Data!$U:$U,Data!$A:$A,$B20,Data!$C:$C,G$1)=0,"",SUMIFS(Data!$U:$U,Data!$A:$A,$B20,Data!$C:$C,G$1))</f>
        <v>1.9726190476190475</v>
      </c>
      <c r="H20" s="125">
        <f>IF(SUMIFS(Data!$U:$U,Data!$A:$A,$B20,Data!$C:$C,H$1)=0,"",SUMIFS(Data!$U:$U,Data!$A:$A,$B20,Data!$C:$C,H$1))</f>
        <v>1.9089285714285715</v>
      </c>
      <c r="I20" s="125">
        <f>IF(SUMIFS(Data!$U:$U,Data!$A:$A,$B20,Data!$C:$C,I$1)=0,"",SUMIFS(Data!$U:$U,Data!$A:$A,$B20,Data!$C:$C,I$1))</f>
        <v>0.5</v>
      </c>
      <c r="J20" s="186" t="str">
        <f>IF(SUMIFS(Data!$U:$U,Data!$A:$A,$B20,Data!$C:$C,J$1)=0,"",SUMIFS(Data!$U:$U,Data!$A:$A,$B20,Data!$C:$C,J$1))</f>
        <v/>
      </c>
      <c r="K20" s="186" t="str">
        <f>IF(SUMIFS(Data!$U:$U,Data!$A:$A,$B20,Data!$C:$C,K$1)=0,"",SUMIFS(Data!$U:$U,Data!$A:$A,$B20,Data!$C:$C,K$1))</f>
        <v/>
      </c>
      <c r="L20" s="186" t="str">
        <f>IF(SUMIFS(Data!$U:$U,Data!$A:$A,$B20,Data!$C:$C,L$1)=0,"",SUMIFS(Data!$U:$U,Data!$A:$A,$B20,Data!$C:$C,L$1))</f>
        <v/>
      </c>
      <c r="M20" s="186" t="str">
        <f>IF(SUMIFS(Data!$U:$U,Data!$A:$A,$B20,Data!$C:$C,M$1)=0,"",SUMIFS(Data!$U:$U,Data!$A:$A,$B20,Data!$C:$C,M$1))</f>
        <v/>
      </c>
      <c r="N20" s="186" t="str">
        <f>IF(SUMIFS(Data!$U:$U,Data!$A:$A,$B20,Data!$C:$C,N$1)=0,"",SUMIFS(Data!$U:$U,Data!$A:$A,$B20,Data!$C:$C,N$1))</f>
        <v/>
      </c>
      <c r="O20" s="125" t="str">
        <f>IF(SUMIFS(Data!$U:$U,Data!$A:$A,$B20,Data!$C:$C,O$1)=0,"",SUMIFS(Data!$U:$U,Data!$A:$A,$B20,Data!$C:$C,O$1))</f>
        <v/>
      </c>
      <c r="P20" s="125" t="str">
        <f>IF(SUMIFS(Data!$U:$U,Data!$A:$A,$B20,Data!$C:$C,P$1)=0,"",SUMIFS(Data!$U:$U,Data!$A:$A,$B20,Data!$C:$C,P$1))</f>
        <v/>
      </c>
      <c r="Q20" s="125" t="str">
        <f>IF(SUMIFS(Data!$U:$U,Data!$A:$A,$B20,Data!$C:$C,Q$1)=0,"",SUMIFS(Data!$U:$U,Data!$A:$A,$B20,Data!$C:$C,Q$1))</f>
        <v/>
      </c>
      <c r="R20" s="126">
        <f t="shared" si="0"/>
        <v>21.041071428571431</v>
      </c>
      <c r="S20" s="125">
        <f>SUMIFS(Data!D:D,Data!A:A,$B20)</f>
        <v>89.76</v>
      </c>
      <c r="T20" s="101">
        <f>COUNTIF(Data!A:A,Silver!B20)</f>
        <v>7</v>
      </c>
      <c r="U20" s="85" t="str">
        <f>VLOOKUP(B20,Participanti!A:B,2,0)</f>
        <v>M</v>
      </c>
      <c r="V20" s="103">
        <f t="shared" si="1"/>
        <v>0.23441478864272983</v>
      </c>
      <c r="W20" s="105"/>
      <c r="X20" s="105"/>
    </row>
    <row r="21" spans="1:24" x14ac:dyDescent="0.2">
      <c r="A21" s="177">
        <v>20</v>
      </c>
      <c r="B21" s="162" t="s">
        <v>180</v>
      </c>
      <c r="C21" s="125">
        <f>IF(SUMIFS(Data!$U:$U,Data!$A:$A,$B21,Data!$C:$C,C$1)=0,"",SUMIFS(Data!$U:$U,Data!$A:$A,$B21,Data!$C:$C,C$1))</f>
        <v>3.0982142857142856</v>
      </c>
      <c r="D21" s="125">
        <f>IF(SUMIFS(Data!$U:$U,Data!$A:$A,$B21,Data!$C:$C,D$1)=0,"",SUMIFS(Data!$U:$U,Data!$A:$A,$B21,Data!$C:$C,D$1))</f>
        <v>3.2809523809523808</v>
      </c>
      <c r="E21" s="125">
        <f>IF(SUMIFS(Data!$U:$U,Data!$A:$A,$B21,Data!$C:$C,E$1)=0,"",SUMIFS(Data!$U:$U,Data!$A:$A,$B21,Data!$C:$C,E$1))</f>
        <v>2.217857142857143</v>
      </c>
      <c r="F21" s="125">
        <f>IF(SUMIFS(Data!$U:$U,Data!$A:$A,$B21,Data!$C:$C,F$1)=0,"",SUMIFS(Data!$U:$U,Data!$A:$A,$B21,Data!$C:$C,F$1))</f>
        <v>3.8101190476190476</v>
      </c>
      <c r="G21" s="125">
        <f>IF(SUMIFS(Data!$U:$U,Data!$A:$A,$B21,Data!$C:$C,G$1)=0,"",SUMIFS(Data!$U:$U,Data!$A:$A,$B21,Data!$C:$C,G$1))</f>
        <v>2.2130952380952382</v>
      </c>
      <c r="H21" s="125">
        <f>IF(SUMIFS(Data!$U:$U,Data!$A:$A,$B21,Data!$C:$C,H$1)=0,"",SUMIFS(Data!$U:$U,Data!$A:$A,$B21,Data!$C:$C,H$1))</f>
        <v>3.1559523809523808</v>
      </c>
      <c r="I21" s="125">
        <f>IF(SUMIFS(Data!$U:$U,Data!$A:$A,$B21,Data!$C:$C,I$1)=0,"",SUMIFS(Data!$U:$U,Data!$A:$A,$B21,Data!$C:$C,I$1))</f>
        <v>2.9744047619047618</v>
      </c>
      <c r="J21" s="186" t="str">
        <f>IF(SUMIFS(Data!$U:$U,Data!$A:$A,$B21,Data!$C:$C,J$1)=0,"",SUMIFS(Data!$U:$U,Data!$A:$A,$B21,Data!$C:$C,J$1))</f>
        <v/>
      </c>
      <c r="K21" s="186" t="str">
        <f>IF(SUMIFS(Data!$U:$U,Data!$A:$A,$B21,Data!$C:$C,K$1)=0,"",SUMIFS(Data!$U:$U,Data!$A:$A,$B21,Data!$C:$C,K$1))</f>
        <v/>
      </c>
      <c r="L21" s="186" t="str">
        <f>IF(SUMIFS(Data!$U:$U,Data!$A:$A,$B21,Data!$C:$C,L$1)=0,"",SUMIFS(Data!$U:$U,Data!$A:$A,$B21,Data!$C:$C,L$1))</f>
        <v/>
      </c>
      <c r="M21" s="186" t="str">
        <f>IF(SUMIFS(Data!$U:$U,Data!$A:$A,$B21,Data!$C:$C,M$1)=0,"",SUMIFS(Data!$U:$U,Data!$A:$A,$B21,Data!$C:$C,M$1))</f>
        <v/>
      </c>
      <c r="N21" s="186" t="str">
        <f>IF(SUMIFS(Data!$U:$U,Data!$A:$A,$B21,Data!$C:$C,N$1)=0,"",SUMIFS(Data!$U:$U,Data!$A:$A,$B21,Data!$C:$C,N$1))</f>
        <v/>
      </c>
      <c r="O21" s="125" t="str">
        <f>IF(SUMIFS(Data!$U:$U,Data!$A:$A,$B21,Data!$C:$C,O$1)=0,"",SUMIFS(Data!$U:$U,Data!$A:$A,$B21,Data!$C:$C,O$1))</f>
        <v/>
      </c>
      <c r="P21" s="125" t="str">
        <f>IF(SUMIFS(Data!$U:$U,Data!$A:$A,$B21,Data!$C:$C,P$1)=0,"",SUMIFS(Data!$U:$U,Data!$A:$A,$B21,Data!$C:$C,P$1))</f>
        <v/>
      </c>
      <c r="Q21" s="125" t="str">
        <f>IF(SUMIFS(Data!$U:$U,Data!$A:$A,$B21,Data!$C:$C,Q$1)=0,"",SUMIFS(Data!$U:$U,Data!$A:$A,$B21,Data!$C:$C,Q$1))</f>
        <v/>
      </c>
      <c r="R21" s="126">
        <f t="shared" si="0"/>
        <v>20.75059523809524</v>
      </c>
      <c r="S21" s="125">
        <f>SUMIFS(Data!D:D,Data!A:A,$B21)</f>
        <v>98.12</v>
      </c>
      <c r="T21" s="101">
        <f>COUNTIF(Data!A:A,Silver!B21)</f>
        <v>7</v>
      </c>
      <c r="U21" s="85" t="str">
        <f>VLOOKUP(B21,Participanti!A:B,2,0)</f>
        <v>M</v>
      </c>
      <c r="V21" s="103">
        <f t="shared" si="1"/>
        <v>0.21148181041678801</v>
      </c>
      <c r="W21" s="105" t="s">
        <v>536</v>
      </c>
      <c r="X21" s="105"/>
    </row>
  </sheetData>
  <autoFilter ref="A1:AH21" xr:uid="{00000000-0009-0000-0000-000009000000}"/>
  <sortState xmlns:xlrd2="http://schemas.microsoft.com/office/spreadsheetml/2017/richdata2" ref="B3:W21">
    <sortCondition descending="1" ref="R3:R21"/>
  </sortState>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5"/>
  </sheetPr>
  <dimension ref="A1:AB18"/>
  <sheetViews>
    <sheetView zoomScale="120" zoomScaleNormal="120" workbookViewId="0">
      <selection activeCell="A2" sqref="A2:XFD5"/>
    </sheetView>
  </sheetViews>
  <sheetFormatPr defaultColWidth="9.140625" defaultRowHeight="12" x14ac:dyDescent="0.2"/>
  <cols>
    <col min="1" max="1" width="7.7109375" style="61" customWidth="1"/>
    <col min="2" max="2" width="18.28515625" style="1" bestFit="1" customWidth="1"/>
    <col min="3" max="3" width="5.28515625" style="74" customWidth="1"/>
    <col min="4" max="4" width="6.140625" style="74" bestFit="1" customWidth="1"/>
    <col min="5" max="6" width="5.28515625" style="74" customWidth="1"/>
    <col min="7" max="7" width="6.140625" style="74" bestFit="1" customWidth="1"/>
    <col min="8" max="14" width="5.28515625" style="74" customWidth="1"/>
    <col min="15" max="16" width="5.28515625" style="74" hidden="1" customWidth="1"/>
    <col min="17" max="17" width="4.7109375" style="74" hidden="1" customWidth="1"/>
    <col min="18" max="18" width="9.42578125" style="164" customWidth="1"/>
    <col min="19" max="19" width="10.140625" style="74" customWidth="1"/>
    <col min="20" max="20" width="6.85546875" style="1" customWidth="1"/>
    <col min="21" max="21" width="5.85546875" style="1" customWidth="1"/>
    <col min="22" max="22" width="6.42578125" style="1" customWidth="1"/>
    <col min="23" max="26" width="9.140625" style="1" customWidth="1"/>
    <col min="27" max="27" width="7.7109375" style="1" hidden="1" customWidth="1"/>
    <col min="28" max="33" width="9.140625" style="1" customWidth="1"/>
    <col min="34" max="16384" width="9.140625" style="1"/>
  </cols>
  <sheetData>
    <row r="1" spans="1:28" x14ac:dyDescent="0.2">
      <c r="A1" s="118" t="s">
        <v>358</v>
      </c>
      <c r="B1" s="119" t="s">
        <v>126</v>
      </c>
      <c r="C1" s="120">
        <v>1</v>
      </c>
      <c r="D1" s="120">
        <v>2</v>
      </c>
      <c r="E1" s="120">
        <v>3</v>
      </c>
      <c r="F1" s="120">
        <v>4</v>
      </c>
      <c r="G1" s="120">
        <v>5</v>
      </c>
      <c r="H1" s="120">
        <v>6</v>
      </c>
      <c r="I1" s="120">
        <v>7</v>
      </c>
      <c r="J1" s="120">
        <v>8</v>
      </c>
      <c r="K1" s="120">
        <v>9</v>
      </c>
      <c r="L1" s="120">
        <v>10</v>
      </c>
      <c r="M1" s="120">
        <v>11</v>
      </c>
      <c r="N1" s="120">
        <v>12</v>
      </c>
      <c r="O1" s="120">
        <v>13</v>
      </c>
      <c r="P1" s="120">
        <v>14</v>
      </c>
      <c r="Q1" s="120">
        <v>15</v>
      </c>
      <c r="R1" s="122" t="s">
        <v>359</v>
      </c>
      <c r="S1" s="121" t="s">
        <v>65</v>
      </c>
      <c r="T1" s="29" t="s">
        <v>464</v>
      </c>
      <c r="U1" s="29" t="s">
        <v>463</v>
      </c>
      <c r="V1" s="29" t="s">
        <v>379</v>
      </c>
      <c r="W1" s="1" t="s">
        <v>529</v>
      </c>
      <c r="X1" s="29"/>
      <c r="Y1" s="29"/>
      <c r="Z1" s="29"/>
      <c r="AA1" s="29" t="s">
        <v>361</v>
      </c>
      <c r="AB1" s="29"/>
    </row>
    <row r="2" spans="1:28" x14ac:dyDescent="0.2">
      <c r="A2" s="178">
        <v>1</v>
      </c>
      <c r="B2" s="124" t="s">
        <v>124</v>
      </c>
      <c r="C2" s="125">
        <f>IF(SUMIFS(Data!$U:$U,Data!$A:$A,$B2,Data!$C:$C,C$1)=0,"",SUMIFS(Data!$U:$U,Data!$A:$A,$B2,Data!$C:$C,C$1))</f>
        <v>4.0089285714285712</v>
      </c>
      <c r="D2" s="125">
        <f>IF(SUMIFS(Data!$U:$U,Data!$A:$A,$B2,Data!$C:$C,D$1)=0,"",SUMIFS(Data!$U:$U,Data!$A:$A,$B2,Data!$C:$C,D$1))</f>
        <v>2.6017857142857141</v>
      </c>
      <c r="E2" s="184">
        <f>IF(SUMIFS(Data!$U:$U,Data!$A:$A,$B2,Data!$C:$C,E$1)=0,"",SUMIFS(Data!$U:$U,Data!$A:$A,$B2,Data!$C:$C,E$1))</f>
        <v>6.5843333333333334</v>
      </c>
      <c r="F2" s="184">
        <f>IF(SUMIFS(Data!$U:$U,Data!$A:$A,$B2,Data!$C:$C,F$1)=0,"",SUMIFS(Data!$U:$U,Data!$A:$A,$B2,Data!$C:$C,F$1))</f>
        <v>5.3944999999999999</v>
      </c>
      <c r="G2" s="184">
        <f>IF(SUMIFS(Data!$U:$U,Data!$A:$A,$B2,Data!$C:$C,G$1)=0,"",SUMIFS(Data!$U:$U,Data!$A:$A,$B2,Data!$C:$C,G$1))</f>
        <v>5.375</v>
      </c>
      <c r="H2" s="184">
        <f>IF(SUMIFS(Data!$U:$U,Data!$A:$A,$B2,Data!$C:$C,H$1)=0,"",SUMIFS(Data!$U:$U,Data!$A:$A,$B2,Data!$C:$C,H$1))</f>
        <v>4.3011904761904765</v>
      </c>
      <c r="I2" s="184">
        <f>IF(SUMIFS(Data!$U:$U,Data!$A:$A,$B2,Data!$C:$C,I$1)=0,"",SUMIFS(Data!$U:$U,Data!$A:$A,$B2,Data!$C:$C,I$1))</f>
        <v>4.7428571428571429</v>
      </c>
      <c r="J2" s="125">
        <f>IF(SUMIFS(Data!$U:$U,Data!$A:$A,$B2,Data!$C:$C,J$1)=0,"",SUMIFS(Data!$U:$U,Data!$A:$A,$B2,Data!$C:$C,J$1))</f>
        <v>3.9559523809523807</v>
      </c>
      <c r="K2" s="125">
        <f>IF(SUMIFS(Data!$U:$U,Data!$A:$A,$B2,Data!$C:$C,K$1)=0,"",SUMIFS(Data!$U:$U,Data!$A:$A,$B2,Data!$C:$C,K$1))</f>
        <v>2.0410714285714286</v>
      </c>
      <c r="L2" s="125">
        <f>IF(SUMIFS(Data!$U:$U,Data!$A:$A,$B2,Data!$C:$C,L$1)=0,"",SUMIFS(Data!$U:$U,Data!$A:$A,$B2,Data!$C:$C,L$1))</f>
        <v>2.2702380952380952</v>
      </c>
      <c r="M2" s="125">
        <f>IF(SUMIFS(Data!$U:$U,Data!$A:$A,$B2,Data!$C:$C,M$1)=0,"",SUMIFS(Data!$U:$U,Data!$A:$A,$B2,Data!$C:$C,M$1))</f>
        <v>1.8547619047619048</v>
      </c>
      <c r="N2" s="184">
        <f>IF(SUMIFS(Data!$U:$U,Data!$A:$A,$B2,Data!$C:$C,N$1)=0,"",SUMIFS(Data!$U:$U,Data!$A:$A,$B2,Data!$C:$C,N$1))</f>
        <v>10.24</v>
      </c>
      <c r="O2" s="125" t="str">
        <f>IF(SUMIFS(Data!$U:$U,Data!$A:$A,$B2,Data!$C:$C,O$1)=0,"",SUMIFS(Data!$U:$U,Data!$A:$A,$B2,Data!$C:$C,O$1))</f>
        <v/>
      </c>
      <c r="P2" s="125" t="str">
        <f>IF(SUMIFS(Data!$U:$U,Data!$A:$A,$B2,Data!$C:$C,P$1)=0,"",SUMIFS(Data!$U:$U,Data!$A:$A,$B2,Data!$C:$C,P$1))</f>
        <v/>
      </c>
      <c r="Q2" s="125" t="str">
        <f>IF(SUMIFS(Data!$U:$U,Data!$A:$A,$B2,Data!$C:$C,Q$1)=0,"",SUMIFS(Data!$U:$U,Data!$A:$A,$B2,Data!$C:$C,Q$1))</f>
        <v/>
      </c>
      <c r="R2" s="126">
        <f t="shared" ref="R2:R18" si="0">SUM(C2:Q2)</f>
        <v>53.370619047619051</v>
      </c>
      <c r="S2" s="125">
        <f>SUMIFS(Data!D:D,Data!A:A,$B2)</f>
        <v>266.25</v>
      </c>
      <c r="T2" s="101">
        <f>COUNTIF(Data!A:A,B2)</f>
        <v>12</v>
      </c>
      <c r="U2" s="85" t="str">
        <f>VLOOKUP(B2,Participanti!A:B,2,0)</f>
        <v>M</v>
      </c>
      <c r="V2" s="103">
        <f>R2/S2</f>
        <v>0.20045302928683212</v>
      </c>
      <c r="W2" s="1" t="s">
        <v>492</v>
      </c>
      <c r="AA2" s="1" t="e">
        <f>VLOOKUP(#REF!,Data_Echipe!A:R,18,0)</f>
        <v>#REF!</v>
      </c>
    </row>
    <row r="3" spans="1:28" x14ac:dyDescent="0.2">
      <c r="A3" s="178">
        <v>2</v>
      </c>
      <c r="B3" s="124" t="s">
        <v>39</v>
      </c>
      <c r="C3" s="185" t="str">
        <f>IF(SUMIFS(Data!$U:$U,Data!$A:$A,$B3,Data!$C:$C,C$1)=0,"",SUMIFS(Data!$U:$U,Data!$A:$A,$B3,Data!$C:$C,C$1))</f>
        <v/>
      </c>
      <c r="D3" s="125">
        <f>IF(SUMIFS(Data!$U:$U,Data!$A:$A,$B3,Data!$C:$C,D$1)=0,"",SUMIFS(Data!$U:$U,Data!$A:$A,$B3,Data!$C:$C,D$1))</f>
        <v>3.0625</v>
      </c>
      <c r="E3" s="125">
        <f>IF(SUMIFS(Data!$U:$U,Data!$A:$A,$B3,Data!$C:$C,E$1)=0,"",SUMIFS(Data!$U:$U,Data!$A:$A,$B3,Data!$C:$C,E$1))</f>
        <v>4.95</v>
      </c>
      <c r="F3" s="125">
        <f>IF(SUMIFS(Data!$U:$U,Data!$A:$A,$B3,Data!$C:$C,F$1)=0,"",SUMIFS(Data!$U:$U,Data!$A:$A,$B3,Data!$C:$C,F$1))</f>
        <v>3.7595238095238095</v>
      </c>
      <c r="G3" s="125">
        <f>IF(SUMIFS(Data!$U:$U,Data!$A:$A,$B3,Data!$C:$C,G$1)=0,"",SUMIFS(Data!$U:$U,Data!$A:$A,$B3,Data!$C:$C,G$1))</f>
        <v>3.5750000000000002</v>
      </c>
      <c r="H3" s="125">
        <f>IF(SUMIFS(Data!$U:$U,Data!$A:$A,$B3,Data!$C:$C,H$1)=0,"",SUMIFS(Data!$U:$U,Data!$A:$A,$B3,Data!$C:$C,H$1))</f>
        <v>2.7946428571428572</v>
      </c>
      <c r="I3" s="125">
        <f>IF(SUMIFS(Data!$U:$U,Data!$A:$A,$B3,Data!$C:$C,I$1)=0,"",SUMIFS(Data!$U:$U,Data!$A:$A,$B3,Data!$C:$C,I$1))</f>
        <v>4.7285714285714278</v>
      </c>
      <c r="J3" s="184">
        <f>IF(SUMIFS(Data!$U:$U,Data!$A:$A,$B3,Data!$C:$C,J$1)=0,"",SUMIFS(Data!$U:$U,Data!$A:$A,$B3,Data!$C:$C,J$1))</f>
        <v>5.8125</v>
      </c>
      <c r="K3" s="184">
        <f>IF(SUMIFS(Data!$U:$U,Data!$A:$A,$B3,Data!$C:$C,K$1)=0,"",SUMIFS(Data!$U:$U,Data!$A:$A,$B3,Data!$C:$C,K$1))</f>
        <v>6.0809523809523807</v>
      </c>
      <c r="L3" s="184">
        <f>IF(SUMIFS(Data!$U:$U,Data!$A:$A,$B3,Data!$C:$C,L$1)=0,"",SUMIFS(Data!$U:$U,Data!$A:$A,$B3,Data!$C:$C,L$1))</f>
        <v>5.4047619047619042</v>
      </c>
      <c r="M3" s="125">
        <f>IF(SUMIFS(Data!$U:$U,Data!$A:$A,$B3,Data!$C:$C,M$1)=0,"",SUMIFS(Data!$U:$U,Data!$A:$A,$B3,Data!$C:$C,M$1))</f>
        <v>5.4309523809523803</v>
      </c>
      <c r="N3" s="125">
        <f>IF(SUMIFS(Data!$U:$U,Data!$A:$A,$B3,Data!$C:$C,N$1)=0,"",SUMIFS(Data!$U:$U,Data!$A:$A,$B3,Data!$C:$C,N$1))</f>
        <v>7.5250000000000004</v>
      </c>
      <c r="O3" s="125" t="str">
        <f>IF(SUMIFS(Data!$U:$U,Data!$A:$A,$B3,Data!$C:$C,O$1)=0,"",SUMIFS(Data!$U:$U,Data!$A:$A,$B3,Data!$C:$C,O$1))</f>
        <v/>
      </c>
      <c r="P3" s="125" t="str">
        <f>IF(SUMIFS(Data!$U:$U,Data!$A:$A,$B3,Data!$C:$C,P$1)=0,"",SUMIFS(Data!$U:$U,Data!$A:$A,$B3,Data!$C:$C,P$1))</f>
        <v/>
      </c>
      <c r="Q3" s="125" t="str">
        <f>IF(SUMIFS(Data!$U:$U,Data!$A:$A,$B3,Data!$C:$C,Q$1)=0,"",SUMIFS(Data!$U:$U,Data!$A:$A,$B3,Data!$C:$C,Q$1))</f>
        <v/>
      </c>
      <c r="R3" s="126">
        <f t="shared" si="0"/>
        <v>53.124404761904763</v>
      </c>
      <c r="S3" s="125">
        <f>SUMIFS(Data!D:D,Data!A:A,$B3)</f>
        <v>210.87</v>
      </c>
      <c r="T3" s="101">
        <f>COUNTIF(Data!A:A,B3)</f>
        <v>11</v>
      </c>
      <c r="U3" s="85" t="str">
        <f>VLOOKUP(B3,Participanti!A:B,2,0)</f>
        <v>M</v>
      </c>
      <c r="V3" s="103">
        <f t="shared" ref="V3:V18" si="1">R3/S3</f>
        <v>0.2519296474695536</v>
      </c>
      <c r="W3" s="1" t="s">
        <v>492</v>
      </c>
      <c r="AA3" s="1" t="e">
        <f>VLOOKUP(#REF!,Data_Echipe!A:R,18,0)</f>
        <v>#REF!</v>
      </c>
    </row>
    <row r="4" spans="1:28" x14ac:dyDescent="0.2">
      <c r="A4" s="178">
        <v>3</v>
      </c>
      <c r="B4" s="124" t="s">
        <v>336</v>
      </c>
      <c r="C4" s="125">
        <f>IF(SUMIFS(Data!$U:$U,Data!$A:$A,$B4,Data!$C:$C,C$1)=0,"",SUMIFS(Data!$U:$U,Data!$A:$A,$B4,Data!$C:$C,C$1))</f>
        <v>4.05</v>
      </c>
      <c r="D4" s="184">
        <f>IF(SUMIFS(Data!$U:$U,Data!$A:$A,$B4,Data!$C:$C,D$1)=0,"",SUMIFS(Data!$U:$U,Data!$A:$A,$B4,Data!$C:$C,D$1))</f>
        <v>4.6375000000000002</v>
      </c>
      <c r="E4" s="125">
        <f>IF(SUMIFS(Data!$U:$U,Data!$A:$A,$B4,Data!$C:$C,E$1)=0,"",SUMIFS(Data!$U:$U,Data!$A:$A,$B4,Data!$C:$C,E$1))</f>
        <v>3.496428571428571</v>
      </c>
      <c r="F4" s="125">
        <f>IF(SUMIFS(Data!$U:$U,Data!$A:$A,$B4,Data!$C:$C,F$1)=0,"",SUMIFS(Data!$U:$U,Data!$A:$A,$B4,Data!$C:$C,F$1))</f>
        <v>3.6744047619047615</v>
      </c>
      <c r="G4" s="125">
        <f>IF(SUMIFS(Data!$U:$U,Data!$A:$A,$B4,Data!$C:$C,G$1)=0,"",SUMIFS(Data!$U:$U,Data!$A:$A,$B4,Data!$C:$C,G$1))</f>
        <v>3.0278809523809525</v>
      </c>
      <c r="H4" s="125">
        <f>IF(SUMIFS(Data!$U:$U,Data!$A:$A,$B4,Data!$C:$C,H$1)=0,"",SUMIFS(Data!$U:$U,Data!$A:$A,$B4,Data!$C:$C,H$1))</f>
        <v>4.1119047619047615</v>
      </c>
      <c r="I4" s="125">
        <f>IF(SUMIFS(Data!$U:$U,Data!$A:$A,$B4,Data!$C:$C,I$1)=0,"",SUMIFS(Data!$U:$U,Data!$A:$A,$B4,Data!$C:$C,I$1))</f>
        <v>5.3</v>
      </c>
      <c r="J4" s="125">
        <f>IF(SUMIFS(Data!$U:$U,Data!$A:$A,$B4,Data!$C:$C,J$1)=0,"",SUMIFS(Data!$U:$U,Data!$A:$A,$B4,Data!$C:$C,J$1))</f>
        <v>4.5750000000000002</v>
      </c>
      <c r="K4" s="125">
        <f>IF(SUMIFS(Data!$U:$U,Data!$A:$A,$B4,Data!$C:$C,K$1)=0,"",SUMIFS(Data!$U:$U,Data!$A:$A,$B4,Data!$C:$C,K$1))</f>
        <v>3.8154761904761907</v>
      </c>
      <c r="L4" s="125">
        <f>IF(SUMIFS(Data!$U:$U,Data!$A:$A,$B4,Data!$C:$C,L$1)=0,"",SUMIFS(Data!$U:$U,Data!$A:$A,$B4,Data!$C:$C,L$1))</f>
        <v>4.95</v>
      </c>
      <c r="M4" s="125">
        <f>IF(SUMIFS(Data!$U:$U,Data!$A:$A,$B4,Data!$C:$C,M$1)=0,"",SUMIFS(Data!$U:$U,Data!$A:$A,$B4,Data!$C:$C,M$1))</f>
        <v>4.95</v>
      </c>
      <c r="N4" s="125">
        <f>IF(SUMIFS(Data!$U:$U,Data!$A:$A,$B4,Data!$C:$C,N$1)=0,"",SUMIFS(Data!$U:$U,Data!$A:$A,$B4,Data!$C:$C,N$1))</f>
        <v>4.5750000000000002</v>
      </c>
      <c r="O4" s="125" t="str">
        <f>IF(SUMIFS(Data!$U:$U,Data!$A:$A,$B4,Data!$C:$C,O$1)=0,"",SUMIFS(Data!$U:$U,Data!$A:$A,$B4,Data!$C:$C,O$1))</f>
        <v/>
      </c>
      <c r="P4" s="125" t="str">
        <f>IF(SUMIFS(Data!$U:$U,Data!$A:$A,$B4,Data!$C:$C,P$1)=0,"",SUMIFS(Data!$U:$U,Data!$A:$A,$B4,Data!$C:$C,P$1))</f>
        <v/>
      </c>
      <c r="Q4" s="125" t="str">
        <f>IF(SUMIFS(Data!$U:$U,Data!$A:$A,$B4,Data!$C:$C,Q$1)=0,"",SUMIFS(Data!$U:$U,Data!$A:$A,$B4,Data!$C:$C,Q$1))</f>
        <v/>
      </c>
      <c r="R4" s="126">
        <f t="shared" si="0"/>
        <v>51.16359523809524</v>
      </c>
      <c r="S4" s="125">
        <f>SUMIFS(Data!D:D,Data!A:A,$B4)</f>
        <v>195.89</v>
      </c>
      <c r="T4" s="101">
        <f>COUNTIF(Data!A:A,B4)</f>
        <v>12</v>
      </c>
      <c r="U4" s="85" t="str">
        <f>VLOOKUP(B4,Participanti!A:B,2,0)</f>
        <v>M</v>
      </c>
      <c r="V4" s="103">
        <f t="shared" si="1"/>
        <v>0.26118533482104878</v>
      </c>
      <c r="W4" s="1" t="s">
        <v>492</v>
      </c>
      <c r="AA4" s="1" t="e">
        <f>VLOOKUP(#REF!,Data_Echipe!A:R,18,0)</f>
        <v>#REF!</v>
      </c>
    </row>
    <row r="5" spans="1:28" x14ac:dyDescent="0.2">
      <c r="A5" s="178">
        <v>4</v>
      </c>
      <c r="B5" s="124" t="s">
        <v>308</v>
      </c>
      <c r="C5" s="125">
        <f>IF(SUMIFS(Data!$U:$U,Data!$A:$A,$B5,Data!$C:$C,C$1)=0,"",SUMIFS(Data!$U:$U,Data!$A:$A,$B5,Data!$C:$C,C$1))</f>
        <v>4.7249999999999996</v>
      </c>
      <c r="D5" s="125">
        <f>IF(SUMIFS(Data!$U:$U,Data!$A:$A,$B5,Data!$C:$C,D$1)=0,"",SUMIFS(Data!$U:$U,Data!$A:$A,$B5,Data!$C:$C,D$1))</f>
        <v>3.7725</v>
      </c>
      <c r="E5" s="125">
        <f>IF(SUMIFS(Data!$U:$U,Data!$A:$A,$B5,Data!$C:$C,E$1)=0,"",SUMIFS(Data!$U:$U,Data!$A:$A,$B5,Data!$C:$C,E$1))</f>
        <v>4.5625</v>
      </c>
      <c r="F5" s="125">
        <f>IF(SUMIFS(Data!$U:$U,Data!$A:$A,$B5,Data!$C:$C,F$1)=0,"",SUMIFS(Data!$U:$U,Data!$A:$A,$B5,Data!$C:$C,F$1))</f>
        <v>3.7592083333333335</v>
      </c>
      <c r="G5" s="125">
        <f>IF(SUMIFS(Data!$U:$U,Data!$A:$A,$B5,Data!$C:$C,G$1)=0,"",SUMIFS(Data!$U:$U,Data!$A:$A,$B5,Data!$C:$C,G$1))</f>
        <v>3.8583333333333334</v>
      </c>
      <c r="H5" s="125">
        <f>IF(SUMIFS(Data!$U:$U,Data!$A:$A,$B5,Data!$C:$C,H$1)=0,"",SUMIFS(Data!$U:$U,Data!$A:$A,$B5,Data!$C:$C,H$1))</f>
        <v>3.7512499999999998</v>
      </c>
      <c r="I5" s="125">
        <f>IF(SUMIFS(Data!$U:$U,Data!$A:$A,$B5,Data!$C:$C,I$1)=0,"",SUMIFS(Data!$U:$U,Data!$A:$A,$B5,Data!$C:$C,I$1))</f>
        <v>4.0418750000000001</v>
      </c>
      <c r="J5" s="125">
        <f>IF(SUMIFS(Data!$U:$U,Data!$A:$A,$B5,Data!$C:$C,J$1)=0,"",SUMIFS(Data!$U:$U,Data!$A:$A,$B5,Data!$C:$C,J$1))</f>
        <v>4.7</v>
      </c>
      <c r="K5" s="125">
        <f>IF(SUMIFS(Data!$U:$U,Data!$A:$A,$B5,Data!$C:$C,K$1)=0,"",SUMIFS(Data!$U:$U,Data!$A:$A,$B5,Data!$C:$C,K$1))</f>
        <v>3.6887499999999998</v>
      </c>
      <c r="L5" s="125">
        <f>IF(SUMIFS(Data!$U:$U,Data!$A:$A,$B5,Data!$C:$C,L$1)=0,"",SUMIFS(Data!$U:$U,Data!$A:$A,$B5,Data!$C:$C,L$1))</f>
        <v>3.8762499999999998</v>
      </c>
      <c r="M5" s="125">
        <f>IF(SUMIFS(Data!$U:$U,Data!$A:$A,$B5,Data!$C:$C,M$1)=0,"",SUMIFS(Data!$U:$U,Data!$A:$A,$B5,Data!$C:$C,M$1))</f>
        <v>4.5</v>
      </c>
      <c r="N5" s="125">
        <f>IF(SUMIFS(Data!$U:$U,Data!$A:$A,$B5,Data!$C:$C,N$1)=0,"",SUMIFS(Data!$U:$U,Data!$A:$A,$B5,Data!$C:$C,N$1))</f>
        <v>4.5625</v>
      </c>
      <c r="O5" s="125" t="str">
        <f>IF(SUMIFS(Data!$U:$U,Data!$A:$A,$B5,Data!$C:$C,O$1)=0,"",SUMIFS(Data!$U:$U,Data!$A:$A,$B5,Data!$C:$C,O$1))</f>
        <v/>
      </c>
      <c r="P5" s="125" t="str">
        <f>IF(SUMIFS(Data!$U:$U,Data!$A:$A,$B5,Data!$C:$C,P$1)=0,"",SUMIFS(Data!$U:$U,Data!$A:$A,$B5,Data!$C:$C,P$1))</f>
        <v/>
      </c>
      <c r="Q5" s="125" t="str">
        <f>IF(SUMIFS(Data!$U:$U,Data!$A:$A,$B5,Data!$C:$C,Q$1)=0,"",SUMIFS(Data!$U:$U,Data!$A:$A,$B5,Data!$C:$C,Q$1))</f>
        <v/>
      </c>
      <c r="R5" s="126">
        <f t="shared" si="0"/>
        <v>49.798166666666667</v>
      </c>
      <c r="S5" s="125">
        <f>SUMIFS(Data!D:D,Data!A:A,$B5)</f>
        <v>200.42000000000002</v>
      </c>
      <c r="T5" s="101">
        <f>COUNTIF(Data!A:A,B5)</f>
        <v>12</v>
      </c>
      <c r="U5" s="85" t="str">
        <f>VLOOKUP(B5,Participanti!A:B,2,0)</f>
        <v>F</v>
      </c>
      <c r="V5" s="103">
        <f t="shared" si="1"/>
        <v>0.24846904833183645</v>
      </c>
      <c r="W5" s="1" t="s">
        <v>492</v>
      </c>
      <c r="AA5" s="1" t="e">
        <f>VLOOKUP(#REF!,Data_Echipe!A:R,18,0)</f>
        <v>#REF!</v>
      </c>
    </row>
    <row r="6" spans="1:28" x14ac:dyDescent="0.2">
      <c r="A6" s="178">
        <v>5</v>
      </c>
      <c r="B6" s="124" t="s">
        <v>537</v>
      </c>
      <c r="C6" s="125">
        <f>IF(SUMIFS(Data!$U:$U,Data!$A:$A,$B6,Data!$C:$C,C$1)=0,"",SUMIFS(Data!$U:$U,Data!$A:$A,$B6,Data!$C:$C,C$1))</f>
        <v>3.75</v>
      </c>
      <c r="D6" s="125">
        <f>IF(SUMIFS(Data!$U:$U,Data!$A:$A,$B6,Data!$C:$C,D$1)=0,"",SUMIFS(Data!$U:$U,Data!$A:$A,$B6,Data!$C:$C,D$1))</f>
        <v>3.0779761904761904</v>
      </c>
      <c r="E6" s="125">
        <f>IF(SUMIFS(Data!$U:$U,Data!$A:$A,$B6,Data!$C:$C,E$1)=0,"",SUMIFS(Data!$U:$U,Data!$A:$A,$B6,Data!$C:$C,E$1))</f>
        <v>5.5875000000000004</v>
      </c>
      <c r="F6" s="125">
        <f>IF(SUMIFS(Data!$U:$U,Data!$A:$A,$B6,Data!$C:$C,F$1)=0,"",SUMIFS(Data!$U:$U,Data!$A:$A,$B6,Data!$C:$C,F$1))</f>
        <v>3.75</v>
      </c>
      <c r="G6" s="125">
        <f>IF(SUMIFS(Data!$U:$U,Data!$A:$A,$B6,Data!$C:$C,G$1)=0,"",SUMIFS(Data!$U:$U,Data!$A:$A,$B6,Data!$C:$C,G$1))</f>
        <v>1.7303571428571427</v>
      </c>
      <c r="H6" s="125">
        <f>IF(SUMIFS(Data!$U:$U,Data!$A:$A,$B6,Data!$C:$C,H$1)=0,"",SUMIFS(Data!$U:$U,Data!$A:$A,$B6,Data!$C:$C,H$1))</f>
        <v>2.1238095238095238</v>
      </c>
      <c r="I6" s="125">
        <f>IF(SUMIFS(Data!$U:$U,Data!$A:$A,$B6,Data!$C:$C,I$1)=0,"",SUMIFS(Data!$U:$U,Data!$A:$A,$B6,Data!$C:$C,I$1))</f>
        <v>3.8193333333333337</v>
      </c>
      <c r="J6" s="125">
        <f>IF(SUMIFS(Data!$U:$U,Data!$A:$A,$B6,Data!$C:$C,J$1)=0,"",SUMIFS(Data!$U:$U,Data!$A:$A,$B6,Data!$C:$C,J$1))</f>
        <v>3.75</v>
      </c>
      <c r="K6" s="125">
        <f>IF(SUMIFS(Data!$U:$U,Data!$A:$A,$B6,Data!$C:$C,K$1)=0,"",SUMIFS(Data!$U:$U,Data!$A:$A,$B6,Data!$C:$C,K$1))</f>
        <v>3.2684523809523807</v>
      </c>
      <c r="L6" s="125">
        <f>IF(SUMIFS(Data!$U:$U,Data!$A:$A,$B6,Data!$C:$C,L$1)=0,"",SUMIFS(Data!$U:$U,Data!$A:$A,$B6,Data!$C:$C,L$1))</f>
        <v>1.988690476190476</v>
      </c>
      <c r="M6" s="125">
        <f>IF(SUMIFS(Data!$U:$U,Data!$A:$A,$B6,Data!$C:$C,M$1)=0,"",SUMIFS(Data!$U:$U,Data!$A:$A,$B6,Data!$C:$C,M$1))</f>
        <v>2.5255952380952378</v>
      </c>
      <c r="N6" s="125">
        <f>IF(SUMIFS(Data!$U:$U,Data!$A:$A,$B6,Data!$C:$C,N$1)=0,"",SUMIFS(Data!$U:$U,Data!$A:$A,$B6,Data!$C:$C,N$1))</f>
        <v>2.5773809523809521</v>
      </c>
      <c r="O6" s="125" t="str">
        <f>IF(SUMIFS(Data!$U:$U,Data!$A:$A,$B6,Data!$C:$C,O$1)=0,"",SUMIFS(Data!$U:$U,Data!$A:$A,$B6,Data!$C:$C,O$1))</f>
        <v/>
      </c>
      <c r="P6" s="125" t="str">
        <f>IF(SUMIFS(Data!$U:$U,Data!$A:$A,$B6,Data!$C:$C,P$1)=0,"",SUMIFS(Data!$U:$U,Data!$A:$A,$B6,Data!$C:$C,P$1))</f>
        <v/>
      </c>
      <c r="Q6" s="125" t="str">
        <f>IF(SUMIFS(Data!$U:$U,Data!$A:$A,$B6,Data!$C:$C,Q$1)=0,"",SUMIFS(Data!$U:$U,Data!$A:$A,$B6,Data!$C:$C,Q$1))</f>
        <v/>
      </c>
      <c r="R6" s="126">
        <f t="shared" si="0"/>
        <v>37.949095238095232</v>
      </c>
      <c r="S6" s="125">
        <f>SUMIFS(Data!D:D,Data!A:A,$B6)</f>
        <v>224.98</v>
      </c>
      <c r="T6" s="101">
        <f>COUNTIF(Data!A:A,B6)</f>
        <v>12</v>
      </c>
      <c r="U6" s="85" t="str">
        <f>VLOOKUP(B6,Participanti!A:B,2,0)</f>
        <v>M</v>
      </c>
      <c r="V6" s="103">
        <f t="shared" si="1"/>
        <v>0.16867763907056288</v>
      </c>
      <c r="W6" s="1" t="s">
        <v>494</v>
      </c>
      <c r="AA6" s="1" t="e">
        <f>VLOOKUP(#REF!,Data_Echipe!A:R,18,0)</f>
        <v>#REF!</v>
      </c>
    </row>
    <row r="7" spans="1:28" x14ac:dyDescent="0.2">
      <c r="A7" s="123">
        <v>6</v>
      </c>
      <c r="B7" s="124" t="s">
        <v>582</v>
      </c>
      <c r="C7" s="125">
        <f>IF(SUMIFS(Data!$U:$U,Data!$A:$A,$B7,Data!$C:$C,C$1)=0,"",SUMIFS(Data!$U:$U,Data!$A:$A,$B7,Data!$C:$C,C$1))</f>
        <v>3.625</v>
      </c>
      <c r="D7" s="125">
        <f>IF(SUMIFS(Data!$U:$U,Data!$A:$A,$B7,Data!$C:$C,D$1)=0,"",SUMIFS(Data!$U:$U,Data!$A:$A,$B7,Data!$C:$C,D$1))</f>
        <v>3.4482142857142857</v>
      </c>
      <c r="E7" s="125">
        <f>IF(SUMIFS(Data!$U:$U,Data!$A:$A,$B7,Data!$C:$C,E$1)=0,"",SUMIFS(Data!$U:$U,Data!$A:$A,$B7,Data!$C:$C,E$1))</f>
        <v>4.3250000000000002</v>
      </c>
      <c r="F7" s="125">
        <f>IF(SUMIFS(Data!$U:$U,Data!$A:$A,$B7,Data!$C:$C,F$1)=0,"",SUMIFS(Data!$U:$U,Data!$A:$A,$B7,Data!$C:$C,F$1))</f>
        <v>4.1982142857142861</v>
      </c>
      <c r="G7" s="125">
        <f>IF(SUMIFS(Data!$U:$U,Data!$A:$A,$B7,Data!$C:$C,G$1)=0,"",SUMIFS(Data!$U:$U,Data!$A:$A,$B7,Data!$C:$C,G$1))</f>
        <v>0.5</v>
      </c>
      <c r="H7" s="125">
        <f>IF(SUMIFS(Data!$U:$U,Data!$A:$A,$B7,Data!$C:$C,H$1)=0,"",SUMIFS(Data!$U:$U,Data!$A:$A,$B7,Data!$C:$C,H$1))</f>
        <v>1.5517857142857143</v>
      </c>
      <c r="I7" s="125">
        <f>IF(SUMIFS(Data!$U:$U,Data!$A:$A,$B7,Data!$C:$C,I$1)=0,"",SUMIFS(Data!$U:$U,Data!$A:$A,$B7,Data!$C:$C,I$1))</f>
        <v>3.7321428571428572</v>
      </c>
      <c r="J7" s="125">
        <f>IF(SUMIFS(Data!$U:$U,Data!$A:$A,$B7,Data!$C:$C,J$1)=0,"",SUMIFS(Data!$U:$U,Data!$A:$A,$B7,Data!$C:$C,J$1))</f>
        <v>2.7660714285714283</v>
      </c>
      <c r="K7" s="125">
        <f>IF(SUMIFS(Data!$U:$U,Data!$A:$A,$B7,Data!$C:$C,K$1)=0,"",SUMIFS(Data!$U:$U,Data!$A:$A,$B7,Data!$C:$C,K$1))</f>
        <v>2.0952380952380953</v>
      </c>
      <c r="L7" s="125">
        <f>IF(SUMIFS(Data!$U:$U,Data!$A:$A,$B7,Data!$C:$C,L$1)=0,"",SUMIFS(Data!$U:$U,Data!$A:$A,$B7,Data!$C:$C,L$1))</f>
        <v>2.95</v>
      </c>
      <c r="M7" s="125">
        <f>IF(SUMIFS(Data!$U:$U,Data!$A:$A,$B7,Data!$C:$C,M$1)=0,"",SUMIFS(Data!$U:$U,Data!$A:$A,$B7,Data!$C:$C,M$1))</f>
        <v>4.2249999999999996</v>
      </c>
      <c r="N7" s="125">
        <f>IF(SUMIFS(Data!$U:$U,Data!$A:$A,$B7,Data!$C:$C,N$1)=0,"",SUMIFS(Data!$U:$U,Data!$A:$A,$B7,Data!$C:$C,N$1))</f>
        <v>1.9107142857142856</v>
      </c>
      <c r="O7" s="125" t="str">
        <f>IF(SUMIFS(Data!$U:$U,Data!$A:$A,$B7,Data!$C:$C,O$1)=0,"",SUMIFS(Data!$U:$U,Data!$A:$A,$B7,Data!$C:$C,O$1))</f>
        <v/>
      </c>
      <c r="P7" s="125" t="str">
        <f>IF(SUMIFS(Data!$U:$U,Data!$A:$A,$B7,Data!$C:$C,P$1)=0,"",SUMIFS(Data!$U:$U,Data!$A:$A,$B7,Data!$C:$C,P$1))</f>
        <v/>
      </c>
      <c r="Q7" s="125" t="str">
        <f>IF(SUMIFS(Data!$U:$U,Data!$A:$A,$B7,Data!$C:$C,Q$1)=0,"",SUMIFS(Data!$U:$U,Data!$A:$A,$B7,Data!$C:$C,Q$1))</f>
        <v/>
      </c>
      <c r="R7" s="126">
        <f t="shared" si="0"/>
        <v>35.327380952380949</v>
      </c>
      <c r="S7" s="125">
        <f>SUMIFS(Data!D:D,Data!A:A,$B7)</f>
        <v>206.5</v>
      </c>
      <c r="T7" s="101">
        <f>COUNTIF(Data!A:A,B7)</f>
        <v>12</v>
      </c>
      <c r="U7" s="85" t="str">
        <f>VLOOKUP(B7,Participanti!A:B,2,0)</f>
        <v>M</v>
      </c>
      <c r="V7" s="103">
        <f t="shared" si="1"/>
        <v>0.17107690533840653</v>
      </c>
      <c r="W7" s="1" t="s">
        <v>494</v>
      </c>
      <c r="AA7" s="1" t="e">
        <f>VLOOKUP(B7,Data_Echipe!A:R,18,0)</f>
        <v>#N/A</v>
      </c>
    </row>
    <row r="8" spans="1:28" x14ac:dyDescent="0.2">
      <c r="A8" s="123">
        <v>7</v>
      </c>
      <c r="B8" s="124" t="s">
        <v>20</v>
      </c>
      <c r="C8" s="125">
        <f>IF(SUMIFS(Data!$U:$U,Data!$A:$A,$B8,Data!$C:$C,C$1)=0,"",SUMIFS(Data!$U:$U,Data!$A:$A,$B8,Data!$C:$C,C$1))</f>
        <v>4.4749999999999996</v>
      </c>
      <c r="D8" s="125">
        <f>IF(SUMIFS(Data!$U:$U,Data!$A:$A,$B8,Data!$C:$C,D$1)=0,"",SUMIFS(Data!$U:$U,Data!$A:$A,$B8,Data!$C:$C,D$1))</f>
        <v>3.1779761904761905</v>
      </c>
      <c r="E8" s="185"/>
      <c r="F8" s="185"/>
      <c r="G8" s="125">
        <f>IF(SUMIFS(Data!$U:$U,Data!$A:$A,$B8,Data!$C:$C,G$1)=0,"",SUMIFS(Data!$U:$U,Data!$A:$A,$B8,Data!$C:$C,G$1))</f>
        <v>0.5</v>
      </c>
      <c r="H8" s="125">
        <f>IF(SUMIFS(Data!$U:$U,Data!$A:$A,$B8,Data!$C:$C,H$1)=0,"",SUMIFS(Data!$U:$U,Data!$A:$A,$B8,Data!$C:$C,H$1))</f>
        <v>3.4803571428571427</v>
      </c>
      <c r="I8" s="125">
        <f>IF(SUMIFS(Data!$U:$U,Data!$A:$A,$B8,Data!$C:$C,I$1)=0,"",SUMIFS(Data!$U:$U,Data!$A:$A,$B8,Data!$C:$C,I$1))</f>
        <v>3.4226190476190474</v>
      </c>
      <c r="J8" s="125">
        <f>IF(SUMIFS(Data!$U:$U,Data!$A:$A,$B8,Data!$C:$C,J$1)=0,"",SUMIFS(Data!$U:$U,Data!$A:$A,$B8,Data!$C:$C,J$1))</f>
        <v>3.6029761904761903</v>
      </c>
      <c r="K8" s="125">
        <f>IF(SUMIFS(Data!$U:$U,Data!$A:$A,$B8,Data!$C:$C,K$1)=0,"",SUMIFS(Data!$U:$U,Data!$A:$A,$B8,Data!$C:$C,K$1))</f>
        <v>3.5648809523809524</v>
      </c>
      <c r="L8" s="125">
        <f>IF(SUMIFS(Data!$U:$U,Data!$A:$A,$B8,Data!$C:$C,L$1)=0,"",SUMIFS(Data!$U:$U,Data!$A:$A,$B8,Data!$C:$C,L$1))</f>
        <v>3.4970238095238093</v>
      </c>
      <c r="M8" s="125">
        <f>IF(SUMIFS(Data!$U:$U,Data!$A:$A,$B8,Data!$C:$C,M$1)=0,"",SUMIFS(Data!$U:$U,Data!$A:$A,$B8,Data!$C:$C,M$1))</f>
        <v>3.7226190476190473</v>
      </c>
      <c r="N8" s="125">
        <f>IF(SUMIFS(Data!$U:$U,Data!$A:$A,$B8,Data!$C:$C,N$1)=0,"",SUMIFS(Data!$U:$U,Data!$A:$A,$B8,Data!$C:$C,N$1))</f>
        <v>4.0571428571428569</v>
      </c>
      <c r="O8" s="125" t="str">
        <f>IF(SUMIFS(Data!$U:$U,Data!$A:$A,$B8,Data!$C:$C,O$1)=0,"",SUMIFS(Data!$U:$U,Data!$A:$A,$B8,Data!$C:$C,O$1))</f>
        <v/>
      </c>
      <c r="P8" s="125" t="str">
        <f>IF(SUMIFS(Data!$U:$U,Data!$A:$A,$B8,Data!$C:$C,P$1)=0,"",SUMIFS(Data!$U:$U,Data!$A:$A,$B8,Data!$C:$C,P$1))</f>
        <v/>
      </c>
      <c r="Q8" s="125" t="str">
        <f>IF(SUMIFS(Data!$U:$U,Data!$A:$A,$B8,Data!$C:$C,Q$1)=0,"",SUMIFS(Data!$U:$U,Data!$A:$A,$B8,Data!$C:$C,Q$1))</f>
        <v/>
      </c>
      <c r="R8" s="126">
        <f t="shared" si="0"/>
        <v>33.500595238095244</v>
      </c>
      <c r="S8" s="125">
        <f>SUMIFS(Data!D:D,Data!A:A,$B8)</f>
        <v>93.539999999999992</v>
      </c>
      <c r="T8" s="101">
        <f>COUNTIF(Data!A:A,B8)</f>
        <v>10</v>
      </c>
      <c r="U8" s="85" t="str">
        <f>VLOOKUP(B8,Participanti!A:B,2,0)</f>
        <v>M</v>
      </c>
      <c r="V8" s="103">
        <f t="shared" si="1"/>
        <v>0.35814192044147153</v>
      </c>
      <c r="AA8" s="1" t="e">
        <f>VLOOKUP(B8,Data_Echipe!A:R,18,0)</f>
        <v>#N/A</v>
      </c>
    </row>
    <row r="9" spans="1:28" x14ac:dyDescent="0.2">
      <c r="A9" s="123">
        <v>8</v>
      </c>
      <c r="B9" s="162" t="s">
        <v>387</v>
      </c>
      <c r="C9" s="125">
        <f>IF(SUMIFS(Data!$U:$U,Data!$A:$A,$B9,Data!$C:$C,C$1)=0,"",SUMIFS(Data!$U:$U,Data!$A:$A,$B9,Data!$C:$C,C$1))</f>
        <v>2.1023809523809525</v>
      </c>
      <c r="D9" s="125">
        <f>IF(SUMIFS(Data!$U:$U,Data!$A:$A,$B9,Data!$C:$C,D$1)=0,"",SUMIFS(Data!$U:$U,Data!$A:$A,$B9,Data!$C:$C,D$1))</f>
        <v>3.030357142857143</v>
      </c>
      <c r="E9" s="125">
        <f>IF(SUMIFS(Data!$U:$U,Data!$A:$A,$B9,Data!$C:$C,E$1)=0,"",SUMIFS(Data!$U:$U,Data!$A:$A,$B9,Data!$C:$C,E$1))</f>
        <v>2.9910714285714284</v>
      </c>
      <c r="F9" s="125">
        <f>IF(SUMIFS(Data!$U:$U,Data!$A:$A,$B9,Data!$C:$C,F$1)=0,"",SUMIFS(Data!$U:$U,Data!$A:$A,$B9,Data!$C:$C,F$1))</f>
        <v>2.9827380952380951</v>
      </c>
      <c r="G9" s="125">
        <f>IF(SUMIFS(Data!$U:$U,Data!$A:$A,$B9,Data!$C:$C,G$1)=0,"",SUMIFS(Data!$U:$U,Data!$A:$A,$B9,Data!$C:$C,G$1))</f>
        <v>2.4666666666666668</v>
      </c>
      <c r="H9" s="125">
        <f>IF(SUMIFS(Data!$U:$U,Data!$A:$A,$B9,Data!$C:$C,H$1)=0,"",SUMIFS(Data!$U:$U,Data!$A:$A,$B9,Data!$C:$C,H$1))</f>
        <v>1.5589285714285714</v>
      </c>
      <c r="I9" s="125">
        <f>IF(SUMIFS(Data!$U:$U,Data!$A:$A,$B9,Data!$C:$C,I$1)=0,"",SUMIFS(Data!$U:$U,Data!$A:$A,$B9,Data!$C:$C,I$1))</f>
        <v>3.0452380952380951</v>
      </c>
      <c r="J9" s="125">
        <f>IF(SUMIFS(Data!$U:$U,Data!$A:$A,$B9,Data!$C:$C,J$1)=0,"",SUMIFS(Data!$U:$U,Data!$A:$A,$B9,Data!$C:$C,J$1))</f>
        <v>3.4886904761904765</v>
      </c>
      <c r="K9" s="125">
        <f>IF(SUMIFS(Data!$U:$U,Data!$A:$A,$B9,Data!$C:$C,K$1)=0,"",SUMIFS(Data!$U:$U,Data!$A:$A,$B9,Data!$C:$C,K$1))</f>
        <v>2.592857142857143</v>
      </c>
      <c r="L9" s="125">
        <f>IF(SUMIFS(Data!$U:$U,Data!$A:$A,$B9,Data!$C:$C,L$1)=0,"",SUMIFS(Data!$U:$U,Data!$A:$A,$B9,Data!$C:$C,L$1))</f>
        <v>2.6595238095238094</v>
      </c>
      <c r="M9" s="125">
        <f>IF(SUMIFS(Data!$U:$U,Data!$A:$A,$B9,Data!$C:$C,M$1)=0,"",SUMIFS(Data!$U:$U,Data!$A:$A,$B9,Data!$C:$C,M$1))</f>
        <v>3.0005952380952383</v>
      </c>
      <c r="N9" s="125">
        <f>IF(SUMIFS(Data!$U:$U,Data!$A:$A,$B9,Data!$C:$C,N$1)=0,"",SUMIFS(Data!$U:$U,Data!$A:$A,$B9,Data!$C:$C,N$1))</f>
        <v>2.1696428571428572</v>
      </c>
      <c r="O9" s="125" t="str">
        <f>IF(SUMIFS(Data!$U:$U,Data!$A:$A,$B9,Data!$C:$C,O$1)=0,"",SUMIFS(Data!$U:$U,Data!$A:$A,$B9,Data!$C:$C,O$1))</f>
        <v/>
      </c>
      <c r="P9" s="125" t="str">
        <f>IF(SUMIFS(Data!$U:$U,Data!$A:$A,$B9,Data!$C:$C,P$1)=0,"",SUMIFS(Data!$U:$U,Data!$A:$A,$B9,Data!$C:$C,P$1))</f>
        <v/>
      </c>
      <c r="Q9" s="125" t="str">
        <f>IF(SUMIFS(Data!$U:$U,Data!$A:$A,$B9,Data!$C:$C,Q$1)=0,"",SUMIFS(Data!$U:$U,Data!$A:$A,$B9,Data!$C:$C,Q$1))</f>
        <v/>
      </c>
      <c r="R9" s="126">
        <f t="shared" si="0"/>
        <v>32.088690476190472</v>
      </c>
      <c r="S9" s="125">
        <f>SUMIFS(Data!D:D,Data!A:A,$B9)</f>
        <v>131.76000000000002</v>
      </c>
      <c r="T9" s="101">
        <f>COUNTIF(Data!A:A,B9)</f>
        <v>12</v>
      </c>
      <c r="U9" s="85" t="str">
        <f>VLOOKUP(B9,Participanti!A:B,2,0)</f>
        <v>M</v>
      </c>
      <c r="V9" s="103">
        <f t="shared" si="1"/>
        <v>0.2435389380403041</v>
      </c>
      <c r="W9" s="1" t="s">
        <v>475</v>
      </c>
      <c r="AA9" s="1" t="e">
        <f>VLOOKUP(B9,Data_Echipe!A:R,18,0)</f>
        <v>#N/A</v>
      </c>
    </row>
    <row r="10" spans="1:28" x14ac:dyDescent="0.2">
      <c r="A10" s="123">
        <v>9</v>
      </c>
      <c r="B10" s="124" t="s">
        <v>525</v>
      </c>
      <c r="C10" s="125">
        <f>IF(SUMIFS(Data!$U:$U,Data!$A:$A,$B10,Data!$C:$C,C$1)=0,"",SUMIFS(Data!$U:$U,Data!$A:$A,$B10,Data!$C:$C,C$1))</f>
        <v>3.625</v>
      </c>
      <c r="D10" s="125">
        <f>IF(SUMIFS(Data!$U:$U,Data!$A:$A,$B10,Data!$C:$C,D$1)=0,"",SUMIFS(Data!$U:$U,Data!$A:$A,$B10,Data!$C:$C,D$1))</f>
        <v>2.801190476190476</v>
      </c>
      <c r="E10" s="125">
        <f>IF(SUMIFS(Data!$U:$U,Data!$A:$A,$B10,Data!$C:$C,E$1)=0,"",SUMIFS(Data!$U:$U,Data!$A:$A,$B10,Data!$C:$C,E$1))</f>
        <v>3.5964285714285715</v>
      </c>
      <c r="F10" s="125">
        <f>IF(SUMIFS(Data!$U:$U,Data!$A:$A,$B10,Data!$C:$C,F$1)=0,"",SUMIFS(Data!$U:$U,Data!$A:$A,$B10,Data!$C:$C,F$1))</f>
        <v>2.3755952380952383</v>
      </c>
      <c r="G10" s="125">
        <f>IF(SUMIFS(Data!$U:$U,Data!$A:$A,$B10,Data!$C:$C,G$1)=0,"",SUMIFS(Data!$U:$U,Data!$A:$A,$B10,Data!$C:$C,G$1))</f>
        <v>2.3095238095238093</v>
      </c>
      <c r="H10" s="125">
        <f>IF(SUMIFS(Data!$U:$U,Data!$A:$A,$B10,Data!$C:$C,H$1)=0,"",SUMIFS(Data!$U:$U,Data!$A:$A,$B10,Data!$C:$C,H$1))</f>
        <v>2.7869047619047618</v>
      </c>
      <c r="I10" s="125">
        <f>IF(SUMIFS(Data!$U:$U,Data!$A:$A,$B10,Data!$C:$C,I$1)=0,"",SUMIFS(Data!$U:$U,Data!$A:$A,$B10,Data!$C:$C,I$1))</f>
        <v>3.081547619047619</v>
      </c>
      <c r="J10" s="125">
        <f>IF(SUMIFS(Data!$U:$U,Data!$A:$A,$B10,Data!$C:$C,J$1)=0,"",SUMIFS(Data!$U:$U,Data!$A:$A,$B10,Data!$C:$C,J$1))</f>
        <v>3.1577380952380953</v>
      </c>
      <c r="K10" s="125">
        <f>IF(SUMIFS(Data!$U:$U,Data!$A:$A,$B10,Data!$C:$C,K$1)=0,"",SUMIFS(Data!$U:$U,Data!$A:$A,$B10,Data!$C:$C,K$1))</f>
        <v>3.0952380952380953</v>
      </c>
      <c r="L10" s="185" t="str">
        <f>IF(SUMIFS(Data!$U:$U,Data!$A:$A,$B10,Data!$C:$C,L$1)=0,"",SUMIFS(Data!$U:$U,Data!$A:$A,$B10,Data!$C:$C,L$1))</f>
        <v/>
      </c>
      <c r="M10" s="185" t="str">
        <f>IF(SUMIFS(Data!$U:$U,Data!$A:$A,$B10,Data!$C:$C,M$1)=0,"",SUMIFS(Data!$U:$U,Data!$A:$A,$B10,Data!$C:$C,M$1))</f>
        <v/>
      </c>
      <c r="N10" s="185" t="str">
        <f>IF(SUMIFS(Data!$U:$U,Data!$A:$A,$B10,Data!$C:$C,N$1)=0,"",SUMIFS(Data!$U:$U,Data!$A:$A,$B10,Data!$C:$C,N$1))</f>
        <v/>
      </c>
      <c r="O10" s="125" t="str">
        <f>IF(SUMIFS(Data!$U:$U,Data!$A:$A,$B10,Data!$C:$C,O$1)=0,"",SUMIFS(Data!$U:$U,Data!$A:$A,$B10,Data!$C:$C,O$1))</f>
        <v/>
      </c>
      <c r="P10" s="125" t="str">
        <f>IF(SUMIFS(Data!$U:$U,Data!$A:$A,$B10,Data!$C:$C,P$1)=0,"",SUMIFS(Data!$U:$U,Data!$A:$A,$B10,Data!$C:$C,P$1))</f>
        <v/>
      </c>
      <c r="Q10" s="125" t="str">
        <f>IF(SUMIFS(Data!$U:$U,Data!$A:$A,$B10,Data!$C:$C,Q$1)=0,"",SUMIFS(Data!$U:$U,Data!$A:$A,$B10,Data!$C:$C,Q$1))</f>
        <v/>
      </c>
      <c r="R10" s="126">
        <f t="shared" si="0"/>
        <v>26.829166666666666</v>
      </c>
      <c r="S10" s="125">
        <f>SUMIFS(Data!D:D,Data!A:A,$B10)</f>
        <v>100.48000000000002</v>
      </c>
      <c r="T10" s="101">
        <f>COUNTIF(Data!A:A,B10)</f>
        <v>9</v>
      </c>
      <c r="U10" s="85" t="str">
        <f>VLOOKUP(B10,Participanti!A:B,2,0)</f>
        <v>M</v>
      </c>
      <c r="V10" s="103">
        <f t="shared" si="1"/>
        <v>0.26701001857749462</v>
      </c>
      <c r="AA10" s="1" t="e">
        <f>VLOOKUP(B10,Data_Echipe!A:R,18,0)</f>
        <v>#N/A</v>
      </c>
    </row>
    <row r="11" spans="1:28" x14ac:dyDescent="0.2">
      <c r="A11" s="123">
        <v>10</v>
      </c>
      <c r="B11" s="124" t="s">
        <v>244</v>
      </c>
      <c r="C11" s="125">
        <f>IF(SUMIFS(Data!$U:$U,Data!$A:$A,$B11,Data!$C:$C,C$1)=0,"",SUMIFS(Data!$U:$U,Data!$A:$A,$B11,Data!$C:$C,C$1))</f>
        <v>1.3206250000000002</v>
      </c>
      <c r="D11" s="125">
        <f>IF(SUMIFS(Data!$U:$U,Data!$A:$A,$B11,Data!$C:$C,D$1)=0,"",SUMIFS(Data!$U:$U,Data!$A:$A,$B11,Data!$C:$C,D$1))</f>
        <v>2.6274999999999999</v>
      </c>
      <c r="E11" s="125">
        <f>IF(SUMIFS(Data!$U:$U,Data!$A:$A,$B11,Data!$C:$C,E$1)=0,"",SUMIFS(Data!$U:$U,Data!$A:$A,$B11,Data!$C:$C,E$1))</f>
        <v>1.9999166666666666</v>
      </c>
      <c r="F11" s="125">
        <f>IF(SUMIFS(Data!$U:$U,Data!$A:$A,$B11,Data!$C:$C,F$1)=0,"",SUMIFS(Data!$U:$U,Data!$A:$A,$B11,Data!$C:$C,F$1))</f>
        <v>1.7403333333333331</v>
      </c>
      <c r="G11" s="125">
        <f>IF(SUMIFS(Data!$U:$U,Data!$A:$A,$B11,Data!$C:$C,G$1)=0,"",SUMIFS(Data!$U:$U,Data!$A:$A,$B11,Data!$C:$C,G$1))</f>
        <v>2.5245000000000002</v>
      </c>
      <c r="H11" s="125">
        <f>IF(SUMIFS(Data!$U:$U,Data!$A:$A,$B11,Data!$C:$C,H$1)=0,"",SUMIFS(Data!$U:$U,Data!$A:$A,$B11,Data!$C:$C,H$1))</f>
        <v>1.9381249999999999</v>
      </c>
      <c r="I11" s="125">
        <f>IF(SUMIFS(Data!$U:$U,Data!$A:$A,$B11,Data!$C:$C,I$1)=0,"",SUMIFS(Data!$U:$U,Data!$A:$A,$B11,Data!$C:$C,I$1))</f>
        <v>2.5718749999999999</v>
      </c>
      <c r="J11" s="125">
        <f>IF(SUMIFS(Data!$U:$U,Data!$A:$A,$B11,Data!$C:$C,J$1)=0,"",SUMIFS(Data!$U:$U,Data!$A:$A,$B11,Data!$C:$C,J$1))</f>
        <v>1.94</v>
      </c>
      <c r="K11" s="125">
        <f>IF(SUMIFS(Data!$U:$U,Data!$A:$A,$B11,Data!$C:$C,K$1)=0,"",SUMIFS(Data!$U:$U,Data!$A:$A,$B11,Data!$C:$C,K$1))</f>
        <v>1.6268750000000001</v>
      </c>
      <c r="L11" s="185" t="str">
        <f>IF(SUMIFS(Data!$U:$U,Data!$A:$A,$B11,Data!$C:$C,L$1)=0,"",SUMIFS(Data!$U:$U,Data!$A:$A,$B11,Data!$C:$C,L$1))</f>
        <v/>
      </c>
      <c r="M11" s="125">
        <f>IF(SUMIFS(Data!$U:$U,Data!$A:$A,$B11,Data!$C:$C,M$1)=0,"",SUMIFS(Data!$U:$U,Data!$A:$A,$B11,Data!$C:$C,M$1))</f>
        <v>2.07125</v>
      </c>
      <c r="N11" s="125">
        <f>IF(SUMIFS(Data!$U:$U,Data!$A:$A,$B11,Data!$C:$C,N$1)=0,"",SUMIFS(Data!$U:$U,Data!$A:$A,$B11,Data!$C:$C,N$1))</f>
        <v>0.92874999999999996</v>
      </c>
      <c r="O11" s="125" t="str">
        <f>IF(SUMIFS(Data!$U:$U,Data!$A:$A,$B11,Data!$C:$C,O$1)=0,"",SUMIFS(Data!$U:$U,Data!$A:$A,$B11,Data!$C:$C,O$1))</f>
        <v/>
      </c>
      <c r="P11" s="125" t="str">
        <f>IF(SUMIFS(Data!$U:$U,Data!$A:$A,$B11,Data!$C:$C,P$1)=0,"",SUMIFS(Data!$U:$U,Data!$A:$A,$B11,Data!$C:$C,P$1))</f>
        <v/>
      </c>
      <c r="Q11" s="125" t="str">
        <f>IF(SUMIFS(Data!$U:$U,Data!$A:$A,$B11,Data!$C:$C,Q$1)=0,"",SUMIFS(Data!$U:$U,Data!$A:$A,$B11,Data!$C:$C,Q$1))</f>
        <v/>
      </c>
      <c r="R11" s="126">
        <f t="shared" si="0"/>
        <v>21.289749999999998</v>
      </c>
      <c r="S11" s="125">
        <f>SUMIFS(Data!D:D,Data!A:A,$B11)</f>
        <v>115.17</v>
      </c>
      <c r="T11" s="101">
        <f>COUNTIF(Data!A:A,B11)</f>
        <v>11</v>
      </c>
      <c r="U11" s="85" t="str">
        <f>VLOOKUP(B11,Participanti!A:B,2,0)</f>
        <v>F</v>
      </c>
      <c r="V11" s="103">
        <f t="shared" si="1"/>
        <v>0.18485499696101412</v>
      </c>
      <c r="AA11" s="1" t="e">
        <f>VLOOKUP(B11,Data_Echipe!A:R,18,0)</f>
        <v>#N/A</v>
      </c>
    </row>
    <row r="12" spans="1:28" x14ac:dyDescent="0.2">
      <c r="A12" s="123">
        <v>11</v>
      </c>
      <c r="B12" s="124" t="s">
        <v>544</v>
      </c>
      <c r="C12" s="184">
        <f>IF(SUMIFS(Data!$U:$U,Data!$A:$A,$B12,Data!$C:$C,C$1)=0,"",SUMIFS(Data!$U:$U,Data!$A:$A,$B12,Data!$C:$C,C$1))</f>
        <v>5.45</v>
      </c>
      <c r="D12" s="125">
        <f>IF(SUMIFS(Data!$U:$U,Data!$A:$A,$B12,Data!$C:$C,D$1)=0,"",SUMIFS(Data!$U:$U,Data!$A:$A,$B12,Data!$C:$C,D$1))</f>
        <v>3.3062499999999999</v>
      </c>
      <c r="E12" s="125">
        <f>IF(SUMIFS(Data!$U:$U,Data!$A:$A,$B12,Data!$C:$C,E$1)=0,"",SUMIFS(Data!$U:$U,Data!$A:$A,$B12,Data!$C:$C,E$1))</f>
        <v>6.25</v>
      </c>
      <c r="F12" s="125">
        <f>IF(SUMIFS(Data!$U:$U,Data!$A:$A,$B12,Data!$C:$C,F$1)=0,"",SUMIFS(Data!$U:$U,Data!$A:$A,$B12,Data!$C:$C,F$1))</f>
        <v>4.5493333333333332</v>
      </c>
      <c r="G12" s="185" t="str">
        <f>IF(SUMIFS(Data!$U:$U,Data!$A:$A,$B12,Data!$C:$C,G$1)=0,"",SUMIFS(Data!$U:$U,Data!$A:$A,$B12,Data!$C:$C,G$1))</f>
        <v/>
      </c>
      <c r="H12" s="185" t="str">
        <f>IF(SUMIFS(Data!$U:$U,Data!$A:$A,$B12,Data!$C:$C,H$1)=0,"",SUMIFS(Data!$U:$U,Data!$A:$A,$B12,Data!$C:$C,H$1))</f>
        <v/>
      </c>
      <c r="I12" s="185" t="str">
        <f>IF(SUMIFS(Data!$U:$U,Data!$A:$A,$B12,Data!$C:$C,I$1)=0,"",SUMIFS(Data!$U:$U,Data!$A:$A,$B12,Data!$C:$C,I$1))</f>
        <v/>
      </c>
      <c r="J12" s="185" t="str">
        <f>IF(SUMIFS(Data!$U:$U,Data!$A:$A,$B12,Data!$C:$C,J$1)=0,"",SUMIFS(Data!$U:$U,Data!$A:$A,$B12,Data!$C:$C,J$1))</f>
        <v/>
      </c>
      <c r="K12" s="185" t="str">
        <f>IF(SUMIFS(Data!$U:$U,Data!$A:$A,$B12,Data!$C:$C,K$1)=0,"",SUMIFS(Data!$U:$U,Data!$A:$A,$B12,Data!$C:$C,K$1))</f>
        <v/>
      </c>
      <c r="L12" s="185"/>
      <c r="M12" s="185"/>
      <c r="N12" s="185" t="str">
        <f>IF(SUMIFS(Data!$U:$U,Data!$A:$A,$B12,Data!$C:$C,N$1)=0,"",SUMIFS(Data!$U:$U,Data!$A:$A,$B12,Data!$C:$C,N$1))</f>
        <v/>
      </c>
      <c r="O12" s="125" t="str">
        <f>IF(SUMIFS(Data!$U:$U,Data!$A:$A,$B12,Data!$C:$C,O$1)=0,"",SUMIFS(Data!$U:$U,Data!$A:$A,$B12,Data!$C:$C,O$1))</f>
        <v/>
      </c>
      <c r="P12" s="125" t="str">
        <f>IF(SUMIFS(Data!$U:$U,Data!$A:$A,$B12,Data!$C:$C,P$1)=0,"",SUMIFS(Data!$U:$U,Data!$A:$A,$B12,Data!$C:$C,P$1))</f>
        <v/>
      </c>
      <c r="Q12" s="125" t="str">
        <f>IF(SUMIFS(Data!$U:$U,Data!$A:$A,$B12,Data!$C:$C,Q$1)=0,"",SUMIFS(Data!$U:$U,Data!$A:$A,$B12,Data!$C:$C,Q$1))</f>
        <v/>
      </c>
      <c r="R12" s="126">
        <f t="shared" si="0"/>
        <v>19.555583333333331</v>
      </c>
      <c r="S12" s="125">
        <f>SUMIFS(Data!D:D,Data!A:A,$B12)</f>
        <v>120.92</v>
      </c>
      <c r="T12" s="101">
        <f>COUNTIF(Data!A:A,B12)</f>
        <v>4</v>
      </c>
      <c r="U12" s="85" t="str">
        <f>VLOOKUP(B12,Participanti!A:B,2,0)</f>
        <v>F</v>
      </c>
      <c r="V12" s="103">
        <f t="shared" si="1"/>
        <v>0.16172331569081486</v>
      </c>
      <c r="W12" s="1" t="s">
        <v>492</v>
      </c>
      <c r="AA12" s="1" t="e">
        <f>VLOOKUP(B12,Data_Echipe!A:R,18,0)</f>
        <v>#N/A</v>
      </c>
    </row>
    <row r="13" spans="1:28" x14ac:dyDescent="0.2">
      <c r="A13" s="123">
        <v>12</v>
      </c>
      <c r="B13" s="162" t="s">
        <v>174</v>
      </c>
      <c r="C13" s="125">
        <f>IF(SUMIFS(Data!$U:$U,Data!$A:$A,$B13,Data!$C:$C,C$1)=0,"",SUMIFS(Data!$U:$U,Data!$A:$A,$B13,Data!$C:$C,C$1))</f>
        <v>2.538095238095238</v>
      </c>
      <c r="D13" s="125">
        <f>IF(SUMIFS(Data!$U:$U,Data!$A:$A,$B13,Data!$C:$C,D$1)=0,"",SUMIFS(Data!$U:$U,Data!$A:$A,$B13,Data!$C:$C,D$1))</f>
        <v>2.8470238095238094</v>
      </c>
      <c r="E13" s="125">
        <f>IF(SUMIFS(Data!$U:$U,Data!$A:$A,$B13,Data!$C:$C,E$1)=0,"",SUMIFS(Data!$U:$U,Data!$A:$A,$B13,Data!$C:$C,E$1))</f>
        <v>2.7267857142857141</v>
      </c>
      <c r="F13" s="185" t="str">
        <f>IF(SUMIFS(Data!$U:$U,Data!$A:$A,$B13,Data!$C:$C,F$1)=0,"",SUMIFS(Data!$U:$U,Data!$A:$A,$B13,Data!$C:$C,F$1))</f>
        <v/>
      </c>
      <c r="G13" s="125">
        <f>IF(SUMIFS(Data!$U:$U,Data!$A:$A,$B13,Data!$C:$C,G$1)=0,"",SUMIFS(Data!$U:$U,Data!$A:$A,$B13,Data!$C:$C,G$1))</f>
        <v>0.92738095238095242</v>
      </c>
      <c r="H13" s="125">
        <f>IF(SUMIFS(Data!$U:$U,Data!$A:$A,$B13,Data!$C:$C,H$1)=0,"",SUMIFS(Data!$U:$U,Data!$A:$A,$B13,Data!$C:$C,H$1))</f>
        <v>1.174404761904762</v>
      </c>
      <c r="I13" s="185" t="str">
        <f>IF(SUMIFS(Data!$U:$U,Data!$A:$A,$B13,Data!$C:$C,I$1)=0,"",SUMIFS(Data!$U:$U,Data!$A:$A,$B13,Data!$C:$C,I$1))</f>
        <v/>
      </c>
      <c r="J13" s="125">
        <f>IF(SUMIFS(Data!$U:$U,Data!$A:$A,$B13,Data!$C:$C,J$1)=0,"",SUMIFS(Data!$U:$U,Data!$A:$A,$B13,Data!$C:$C,J$1))</f>
        <v>3.7133333333333334</v>
      </c>
      <c r="K13" s="185" t="str">
        <f>IF(SUMIFS(Data!$U:$U,Data!$A:$A,$B13,Data!$C:$C,K$1)=0,"",SUMIFS(Data!$U:$U,Data!$A:$A,$B13,Data!$C:$C,K$1))</f>
        <v/>
      </c>
      <c r="L13" s="185" t="str">
        <f>IF(SUMIFS(Data!$U:$U,Data!$A:$A,$B13,Data!$C:$C,L$1)=0,"",SUMIFS(Data!$U:$U,Data!$A:$A,$B13,Data!$C:$C,L$1))</f>
        <v/>
      </c>
      <c r="M13" s="125">
        <f>IF(SUMIFS(Data!$U:$U,Data!$A:$A,$B13,Data!$C:$C,M$1)=0,"",SUMIFS(Data!$U:$U,Data!$A:$A,$B13,Data!$C:$C,M$1))</f>
        <v>3.375</v>
      </c>
      <c r="N13" s="185" t="str">
        <f>IF(SUMIFS(Data!$U:$U,Data!$A:$A,$B13,Data!$C:$C,N$1)=0,"",SUMIFS(Data!$U:$U,Data!$A:$A,$B13,Data!$C:$C,N$1))</f>
        <v/>
      </c>
      <c r="O13" s="125" t="str">
        <f>IF(SUMIFS(Data!$U:$U,Data!$A:$A,$B13,Data!$C:$C,O$1)=0,"",SUMIFS(Data!$U:$U,Data!$A:$A,$B13,Data!$C:$C,O$1))</f>
        <v/>
      </c>
      <c r="P13" s="125" t="str">
        <f>IF(SUMIFS(Data!$U:$U,Data!$A:$A,$B13,Data!$C:$C,P$1)=0,"",SUMIFS(Data!$U:$U,Data!$A:$A,$B13,Data!$C:$C,P$1))</f>
        <v/>
      </c>
      <c r="Q13" s="125" t="str">
        <f>IF(SUMIFS(Data!$U:$U,Data!$A:$A,$B13,Data!$C:$C,Q$1)=0,"",SUMIFS(Data!$U:$U,Data!$A:$A,$B13,Data!$C:$C,Q$1))</f>
        <v/>
      </c>
      <c r="R13" s="126">
        <f t="shared" si="0"/>
        <v>17.30202380952381</v>
      </c>
      <c r="S13" s="125">
        <f>SUMIFS(Data!D:D,Data!A:A,$B13)</f>
        <v>79.239999999999995</v>
      </c>
      <c r="T13" s="101">
        <f>COUNTIF(Data!A:A,B13)</f>
        <v>7</v>
      </c>
      <c r="U13" s="85" t="str">
        <f>VLOOKUP(B13,Participanti!A:B,2,0)</f>
        <v>M</v>
      </c>
      <c r="V13" s="103">
        <f t="shared" si="1"/>
        <v>0.2183496189995433</v>
      </c>
      <c r="W13" s="1" t="s">
        <v>475</v>
      </c>
      <c r="AA13" s="1" t="e">
        <f>VLOOKUP(B13,Data_Echipe!A:R,18,0)</f>
        <v>#N/A</v>
      </c>
    </row>
    <row r="14" spans="1:28" x14ac:dyDescent="0.2">
      <c r="A14" s="123">
        <v>13</v>
      </c>
      <c r="B14" s="124" t="s">
        <v>310</v>
      </c>
      <c r="C14" s="185" t="str">
        <f>IF(SUMIFS(Data!$U:$U,Data!$A:$A,$B14,Data!$C:$C,C$1)=0,"",SUMIFS(Data!$U:$U,Data!$A:$A,$B14,Data!$C:$C,C$1))</f>
        <v/>
      </c>
      <c r="D14" s="125">
        <f>IF(SUMIFS(Data!$U:$U,Data!$A:$A,$B14,Data!$C:$C,D$1)=0,"",SUMIFS(Data!$U:$U,Data!$A:$A,$B14,Data!$C:$C,D$1))</f>
        <v>3.0261904761904761</v>
      </c>
      <c r="E14" s="185" t="str">
        <f>IF(SUMIFS(Data!$U:$U,Data!$A:$A,$B14,Data!$C:$C,E$1)=0,"",SUMIFS(Data!$U:$U,Data!$A:$A,$B14,Data!$C:$C,E$1))</f>
        <v/>
      </c>
      <c r="F14" s="125">
        <f>IF(SUMIFS(Data!$U:$U,Data!$A:$A,$B14,Data!$C:$C,F$1)=0,"",SUMIFS(Data!$U:$U,Data!$A:$A,$B14,Data!$C:$C,F$1))</f>
        <v>3.9220000000000002</v>
      </c>
      <c r="G14" s="185" t="str">
        <f>IF(SUMIFS(Data!$U:$U,Data!$A:$A,$B14,Data!$C:$C,G$1)=0,"",SUMIFS(Data!$U:$U,Data!$A:$A,$B14,Data!$C:$C,G$1))</f>
        <v/>
      </c>
      <c r="H14" s="185" t="str">
        <f>IF(SUMIFS(Data!$U:$U,Data!$A:$A,$B14,Data!$C:$C,H$1)=0,"",SUMIFS(Data!$U:$U,Data!$A:$A,$B14,Data!$C:$C,H$1))</f>
        <v/>
      </c>
      <c r="I14" s="185" t="str">
        <f>IF(SUMIFS(Data!$U:$U,Data!$A:$A,$B14,Data!$C:$C,I$1)=0,"",SUMIFS(Data!$U:$U,Data!$A:$A,$B14,Data!$C:$C,I$1))</f>
        <v/>
      </c>
      <c r="J14" s="185" t="str">
        <f>IF(SUMIFS(Data!$U:$U,Data!$A:$A,$B14,Data!$C:$C,J$1)=0,"",SUMIFS(Data!$U:$U,Data!$A:$A,$B14,Data!$C:$C,J$1))</f>
        <v/>
      </c>
      <c r="K14" s="185" t="str">
        <f>IF(SUMIFS(Data!$U:$U,Data!$A:$A,$B14,Data!$C:$C,K$1)=0,"",SUMIFS(Data!$U:$U,Data!$A:$A,$B14,Data!$C:$C,K$1))</f>
        <v/>
      </c>
      <c r="L14" s="185" t="str">
        <f>IF(SUMIFS(Data!$U:$U,Data!$A:$A,$B14,Data!$C:$C,L$1)=0,"",SUMIFS(Data!$U:$U,Data!$A:$A,$B14,Data!$C:$C,L$1))</f>
        <v/>
      </c>
      <c r="M14" s="184">
        <f>IF(SUMIFS(Data!$U:$U,Data!$A:$A,$B14,Data!$C:$C,M$1)=0,"",SUMIFS(Data!$U:$U,Data!$A:$A,$B14,Data!$C:$C,M$1))</f>
        <v>6.1856666666666662</v>
      </c>
      <c r="N14" s="185" t="str">
        <f>IF(SUMIFS(Data!$U:$U,Data!$A:$A,$B14,Data!$C:$C,N$1)=0,"",SUMIFS(Data!$U:$U,Data!$A:$A,$B14,Data!$C:$C,N$1))</f>
        <v/>
      </c>
      <c r="O14" s="125" t="str">
        <f>IF(SUMIFS(Data!$U:$U,Data!$A:$A,$B14,Data!$C:$C,O$1)=0,"",SUMIFS(Data!$U:$U,Data!$A:$A,$B14,Data!$C:$C,O$1))</f>
        <v/>
      </c>
      <c r="P14" s="125" t="str">
        <f>IF(SUMIFS(Data!$U:$U,Data!$A:$A,$B14,Data!$C:$C,P$1)=0,"",SUMIFS(Data!$U:$U,Data!$A:$A,$B14,Data!$C:$C,P$1))</f>
        <v/>
      </c>
      <c r="Q14" s="125" t="str">
        <f>IF(SUMIFS(Data!$U:$U,Data!$A:$A,$B14,Data!$C:$C,Q$1)=0,"",SUMIFS(Data!$U:$U,Data!$A:$A,$B14,Data!$C:$C,Q$1))</f>
        <v/>
      </c>
      <c r="R14" s="126">
        <f t="shared" si="0"/>
        <v>13.133857142857142</v>
      </c>
      <c r="S14" s="125">
        <f>SUMIFS(Data!D:D,Data!A:A,$B14)</f>
        <v>82.34</v>
      </c>
      <c r="T14" s="101">
        <f>COUNTIF(Data!A:A,B14)</f>
        <v>3</v>
      </c>
      <c r="U14" s="85" t="str">
        <f>VLOOKUP(B14,Participanti!A:B,2,0)</f>
        <v>M</v>
      </c>
      <c r="V14" s="103">
        <f t="shared" si="1"/>
        <v>0.15950761650300146</v>
      </c>
      <c r="W14" s="1" t="s">
        <v>492</v>
      </c>
      <c r="AA14" s="1" t="e">
        <f>VLOOKUP(B14,Data_Echipe!A:R,18,0)</f>
        <v>#N/A</v>
      </c>
    </row>
    <row r="15" spans="1:28" x14ac:dyDescent="0.2">
      <c r="A15" s="123">
        <v>14</v>
      </c>
      <c r="B15" s="124" t="s">
        <v>539</v>
      </c>
      <c r="C15" s="125">
        <f>IF(SUMIFS(Data!$U:$U,Data!$A:$A,$B15,Data!$C:$C,C$1)=0,"",SUMIFS(Data!$U:$U,Data!$A:$A,$B15,Data!$C:$C,C$1))</f>
        <v>2.7218749999999998</v>
      </c>
      <c r="D15" s="125">
        <f>IF(SUMIFS(Data!$U:$U,Data!$A:$A,$B15,Data!$C:$C,D$1)=0,"",SUMIFS(Data!$U:$U,Data!$A:$A,$B15,Data!$C:$C,D$1))</f>
        <v>2.4225000000000003</v>
      </c>
      <c r="E15" s="125">
        <f>IF(SUMIFS(Data!$U:$U,Data!$A:$A,$B15,Data!$C:$C,E$1)=0,"",SUMIFS(Data!$U:$U,Data!$A:$A,$B15,Data!$C:$C,E$1))</f>
        <v>2.8125</v>
      </c>
      <c r="F15" s="125">
        <f>IF(SUMIFS(Data!$U:$U,Data!$A:$A,$B15,Data!$C:$C,F$1)=0,"",SUMIFS(Data!$U:$U,Data!$A:$A,$B15,Data!$C:$C,F$1))</f>
        <v>1.118125</v>
      </c>
      <c r="G15" s="125">
        <f>IF(SUMIFS(Data!$U:$U,Data!$A:$A,$B15,Data!$C:$C,G$1)=0,"",SUMIFS(Data!$U:$U,Data!$A:$A,$B15,Data!$C:$C,G$1))</f>
        <v>1.3287499999999999</v>
      </c>
      <c r="H15" s="185" t="str">
        <f>IF(SUMIFS(Data!$U:$U,Data!$A:$A,$B15,Data!$C:$C,H$1)=0,"",SUMIFS(Data!$U:$U,Data!$A:$A,$B15,Data!$C:$C,H$1))</f>
        <v/>
      </c>
      <c r="I15" s="185" t="str">
        <f>IF(SUMIFS(Data!$U:$U,Data!$A:$A,$B15,Data!$C:$C,I$1)=0,"",SUMIFS(Data!$U:$U,Data!$A:$A,$B15,Data!$C:$C,I$1))</f>
        <v/>
      </c>
      <c r="J15" s="185" t="str">
        <f>IF(SUMIFS(Data!$U:$U,Data!$A:$A,$B15,Data!$C:$C,J$1)=0,"",SUMIFS(Data!$U:$U,Data!$A:$A,$B15,Data!$C:$C,J$1))</f>
        <v/>
      </c>
      <c r="K15" s="185" t="str">
        <f>IF(SUMIFS(Data!$U:$U,Data!$A:$A,$B15,Data!$C:$C,K$1)=0,"",SUMIFS(Data!$U:$U,Data!$A:$A,$B15,Data!$C:$C,K$1))</f>
        <v/>
      </c>
      <c r="L15" s="185" t="str">
        <f>IF(SUMIFS(Data!$U:$U,Data!$A:$A,$B15,Data!$C:$C,L$1)=0,"",SUMIFS(Data!$U:$U,Data!$A:$A,$B15,Data!$C:$C,L$1))</f>
        <v/>
      </c>
      <c r="M15" s="185" t="str">
        <f>IF(SUMIFS(Data!$U:$U,Data!$A:$A,$B15,Data!$C:$C,M$1)=0,"",SUMIFS(Data!$U:$U,Data!$A:$A,$B15,Data!$C:$C,M$1))</f>
        <v/>
      </c>
      <c r="N15" s="185" t="str">
        <f>IF(SUMIFS(Data!$U:$U,Data!$A:$A,$B15,Data!$C:$C,N$1)=0,"",SUMIFS(Data!$U:$U,Data!$A:$A,$B15,Data!$C:$C,N$1))</f>
        <v/>
      </c>
      <c r="O15" s="125" t="str">
        <f>IF(SUMIFS(Data!$U:$U,Data!$A:$A,$B15,Data!$C:$C,O$1)=0,"",SUMIFS(Data!$U:$U,Data!$A:$A,$B15,Data!$C:$C,O$1))</f>
        <v/>
      </c>
      <c r="P15" s="125" t="str">
        <f>IF(SUMIFS(Data!$U:$U,Data!$A:$A,$B15,Data!$C:$C,P$1)=0,"",SUMIFS(Data!$U:$U,Data!$A:$A,$B15,Data!$C:$C,P$1))</f>
        <v/>
      </c>
      <c r="Q15" s="125" t="str">
        <f>IF(SUMIFS(Data!$U:$U,Data!$A:$A,$B15,Data!$C:$C,Q$1)=0,"",SUMIFS(Data!$U:$U,Data!$A:$A,$B15,Data!$C:$C,Q$1))</f>
        <v/>
      </c>
      <c r="R15" s="126">
        <f t="shared" si="0"/>
        <v>10.403749999999999</v>
      </c>
      <c r="S15" s="125">
        <f>SUMIFS(Data!D:D,Data!A:A,$B15)</f>
        <v>62.610000000000007</v>
      </c>
      <c r="T15" s="101">
        <f>COUNTIF(Data!A:A,B15)</f>
        <v>5</v>
      </c>
      <c r="U15" s="85" t="str">
        <f>VLOOKUP(B15,Participanti!A:B,2,0)</f>
        <v>F</v>
      </c>
      <c r="V15" s="103">
        <f t="shared" si="1"/>
        <v>0.16616754512058773</v>
      </c>
      <c r="W15" s="1" t="s">
        <v>494</v>
      </c>
      <c r="AA15" s="1" t="e">
        <f>VLOOKUP(B15,Data_Echipe!A:R,18,0)</f>
        <v>#N/A</v>
      </c>
    </row>
    <row r="16" spans="1:28" x14ac:dyDescent="0.2">
      <c r="A16" s="123">
        <v>15</v>
      </c>
      <c r="B16" s="124" t="s">
        <v>228</v>
      </c>
      <c r="C16" s="125">
        <f>IF(SUMIFS(Data!$U:$U,Data!$A:$A,$B16,Data!$C:$C,C$1)=0,"",SUMIFS(Data!$U:$U,Data!$A:$A,$B16,Data!$C:$C,C$1))</f>
        <v>3.875</v>
      </c>
      <c r="D16" s="185" t="str">
        <f>IF(SUMIFS(Data!$U:$U,Data!$A:$A,$B16,Data!$C:$C,D$1)=0,"",SUMIFS(Data!$U:$U,Data!$A:$A,$B16,Data!$C:$C,D$1))</f>
        <v/>
      </c>
      <c r="E16" s="125">
        <f>IF(SUMIFS(Data!$U:$U,Data!$A:$A,$B16,Data!$C:$C,E$1)=0,"",SUMIFS(Data!$U:$U,Data!$A:$A,$B16,Data!$C:$C,E$1))</f>
        <v>5.75</v>
      </c>
      <c r="F16" s="185" t="str">
        <f>IF(SUMIFS(Data!$U:$U,Data!$A:$A,$B16,Data!$C:$C,F$1)=0,"",SUMIFS(Data!$U:$U,Data!$A:$A,$B16,Data!$C:$C,F$1))</f>
        <v/>
      </c>
      <c r="G16" s="185" t="str">
        <f>IF(SUMIFS(Data!$U:$U,Data!$A:$A,$B16,Data!$C:$C,G$1)=0,"",SUMIFS(Data!$U:$U,Data!$A:$A,$B16,Data!$C:$C,G$1))</f>
        <v/>
      </c>
      <c r="H16" s="185" t="str">
        <f>IF(SUMIFS(Data!$U:$U,Data!$A:$A,$B16,Data!$C:$C,H$1)=0,"",SUMIFS(Data!$U:$U,Data!$A:$A,$B16,Data!$C:$C,H$1))</f>
        <v/>
      </c>
      <c r="I16" s="185" t="str">
        <f>IF(SUMIFS(Data!$U:$U,Data!$A:$A,$B16,Data!$C:$C,I$1)=0,"",SUMIFS(Data!$U:$U,Data!$A:$A,$B16,Data!$C:$C,I$1))</f>
        <v/>
      </c>
      <c r="J16" s="185" t="str">
        <f>IF(SUMIFS(Data!$U:$U,Data!$A:$A,$B16,Data!$C:$C,J$1)=0,"",SUMIFS(Data!$U:$U,Data!$A:$A,$B16,Data!$C:$C,J$1))</f>
        <v/>
      </c>
      <c r="K16" s="185" t="str">
        <f>IF(SUMIFS(Data!$U:$U,Data!$A:$A,$B16,Data!$C:$C,K$1)=0,"",SUMIFS(Data!$U:$U,Data!$A:$A,$B16,Data!$C:$C,K$1))</f>
        <v/>
      </c>
      <c r="L16" s="185" t="str">
        <f>IF(SUMIFS(Data!$U:$U,Data!$A:$A,$B16,Data!$C:$C,L$1)=0,"",SUMIFS(Data!$U:$U,Data!$A:$A,$B16,Data!$C:$C,L$1))</f>
        <v/>
      </c>
      <c r="M16" s="185" t="str">
        <f>IF(SUMIFS(Data!$U:$U,Data!$A:$A,$B16,Data!$C:$C,M$1)=0,"",SUMIFS(Data!$U:$U,Data!$A:$A,$B16,Data!$C:$C,M$1))</f>
        <v/>
      </c>
      <c r="N16" s="185" t="str">
        <f>IF(SUMIFS(Data!$U:$U,Data!$A:$A,$B16,Data!$C:$C,N$1)=0,"",SUMIFS(Data!$U:$U,Data!$A:$A,$B16,Data!$C:$C,N$1))</f>
        <v/>
      </c>
      <c r="O16" s="125" t="str">
        <f>IF(SUMIFS(Data!$U:$U,Data!$A:$A,$B16,Data!$C:$C,O$1)=0,"",SUMIFS(Data!$U:$U,Data!$A:$A,$B16,Data!$C:$C,O$1))</f>
        <v/>
      </c>
      <c r="P16" s="125" t="str">
        <f>IF(SUMIFS(Data!$U:$U,Data!$A:$A,$B16,Data!$C:$C,P$1)=0,"",SUMIFS(Data!$U:$U,Data!$A:$A,$B16,Data!$C:$C,P$1))</f>
        <v/>
      </c>
      <c r="Q16" s="125" t="str">
        <f>IF(SUMIFS(Data!$U:$U,Data!$A:$A,$B16,Data!$C:$C,Q$1)=0,"",SUMIFS(Data!$U:$U,Data!$A:$A,$B16,Data!$C:$C,Q$1))</f>
        <v/>
      </c>
      <c r="R16" s="126">
        <f t="shared" si="0"/>
        <v>9.625</v>
      </c>
      <c r="S16" s="125">
        <f>SUMIFS(Data!D:D,Data!A:A,$B16)</f>
        <v>63.47</v>
      </c>
      <c r="T16" s="101">
        <f>COUNTIF(Data!A:A,B16)</f>
        <v>2</v>
      </c>
      <c r="U16" s="85" t="str">
        <f>VLOOKUP(B16,Participanti!A:B,2,0)</f>
        <v>M</v>
      </c>
      <c r="V16" s="103">
        <f t="shared" si="1"/>
        <v>0.15164644714038128</v>
      </c>
      <c r="AA16" s="1" t="e">
        <f>VLOOKUP(B16,Data_Echipe!A:R,18,0)</f>
        <v>#N/A</v>
      </c>
    </row>
    <row r="17" spans="1:27" x14ac:dyDescent="0.2">
      <c r="A17" s="123">
        <v>16</v>
      </c>
      <c r="B17" s="124" t="s">
        <v>555</v>
      </c>
      <c r="C17" s="185" t="str">
        <f>IF(SUMIFS(Data!$U:$U,Data!$A:$A,$B17,Data!$C:$C,C$1)=0,"",SUMIFS(Data!$U:$U,Data!$A:$A,$B17,Data!$C:$C,C$1))</f>
        <v/>
      </c>
      <c r="D17" s="125">
        <f>IF(SUMIFS(Data!$U:$U,Data!$A:$A,$B17,Data!$C:$C,D$1)=0,"",SUMIFS(Data!$U:$U,Data!$A:$A,$B17,Data!$C:$C,D$1))</f>
        <v>2.195238095238095</v>
      </c>
      <c r="E17" s="125">
        <f>IF(SUMIFS(Data!$U:$U,Data!$A:$A,$B17,Data!$C:$C,E$1)=0,"",SUMIFS(Data!$U:$U,Data!$A:$A,$B17,Data!$C:$C,E$1))</f>
        <v>2.6773809523809522</v>
      </c>
      <c r="F17" s="125">
        <f>IF(SUMIFS(Data!$U:$U,Data!$A:$A,$B17,Data!$C:$C,F$1)=0,"",SUMIFS(Data!$U:$U,Data!$A:$A,$B17,Data!$C:$C,F$1))</f>
        <v>3.041666666666667</v>
      </c>
      <c r="G17" s="185" t="str">
        <f>IF(SUMIFS(Data!$U:$U,Data!$A:$A,$B17,Data!$C:$C,G$1)=0,"",SUMIFS(Data!$U:$U,Data!$A:$A,$B17,Data!$C:$C,G$1))</f>
        <v/>
      </c>
      <c r="H17" s="185" t="str">
        <f>IF(SUMIFS(Data!$U:$U,Data!$A:$A,$B17,Data!$C:$C,H$1)=0,"",SUMIFS(Data!$U:$U,Data!$A:$A,$B17,Data!$C:$C,H$1))</f>
        <v/>
      </c>
      <c r="I17" s="185" t="str">
        <f>IF(SUMIFS(Data!$U:$U,Data!$A:$A,$B17,Data!$C:$C,I$1)=0,"",SUMIFS(Data!$U:$U,Data!$A:$A,$B17,Data!$C:$C,I$1))</f>
        <v/>
      </c>
      <c r="J17" s="185" t="str">
        <f>IF(SUMIFS(Data!$U:$U,Data!$A:$A,$B17,Data!$C:$C,J$1)=0,"",SUMIFS(Data!$U:$U,Data!$A:$A,$B17,Data!$C:$C,J$1))</f>
        <v/>
      </c>
      <c r="K17" s="185" t="str">
        <f>IF(SUMIFS(Data!$U:$U,Data!$A:$A,$B17,Data!$C:$C,K$1)=0,"",SUMIFS(Data!$U:$U,Data!$A:$A,$B17,Data!$C:$C,K$1))</f>
        <v/>
      </c>
      <c r="L17" s="185" t="str">
        <f>IF(SUMIFS(Data!$U:$U,Data!$A:$A,$B17,Data!$C:$C,L$1)=0,"",SUMIFS(Data!$U:$U,Data!$A:$A,$B17,Data!$C:$C,L$1))</f>
        <v/>
      </c>
      <c r="M17" s="185" t="str">
        <f>IF(SUMIFS(Data!$U:$U,Data!$A:$A,$B17,Data!$C:$C,M$1)=0,"",SUMIFS(Data!$U:$U,Data!$A:$A,$B17,Data!$C:$C,M$1))</f>
        <v/>
      </c>
      <c r="N17" s="185" t="str">
        <f>IF(SUMIFS(Data!$U:$U,Data!$A:$A,$B17,Data!$C:$C,N$1)=0,"",SUMIFS(Data!$U:$U,Data!$A:$A,$B17,Data!$C:$C,N$1))</f>
        <v/>
      </c>
      <c r="O17" s="125" t="str">
        <f>IF(SUMIFS(Data!$U:$U,Data!$A:$A,$B17,Data!$C:$C,O$1)=0,"",SUMIFS(Data!$U:$U,Data!$A:$A,$B17,Data!$C:$C,O$1))</f>
        <v/>
      </c>
      <c r="P17" s="125" t="str">
        <f>IF(SUMIFS(Data!$U:$U,Data!$A:$A,$B17,Data!$C:$C,P$1)=0,"",SUMIFS(Data!$U:$U,Data!$A:$A,$B17,Data!$C:$C,P$1))</f>
        <v/>
      </c>
      <c r="Q17" s="125" t="str">
        <f>IF(SUMIFS(Data!$U:$U,Data!$A:$A,$B17,Data!$C:$C,Q$1)=0,"",SUMIFS(Data!$U:$U,Data!$A:$A,$B17,Data!$C:$C,Q$1))</f>
        <v/>
      </c>
      <c r="R17" s="126">
        <f t="shared" si="0"/>
        <v>7.9142857142857137</v>
      </c>
      <c r="S17" s="125">
        <f>SUMIFS(Data!D:D,Data!A:A,$B17)</f>
        <v>38.129999999999995</v>
      </c>
      <c r="T17" s="101">
        <f>COUNTIF(Data!A:A,B17)</f>
        <v>3</v>
      </c>
      <c r="U17" s="85" t="str">
        <f>VLOOKUP(B17,Participanti!A:B,2,0)</f>
        <v>M</v>
      </c>
      <c r="V17" s="103">
        <f t="shared" si="1"/>
        <v>0.20756060095163165</v>
      </c>
      <c r="AA17" s="1" t="e">
        <f>VLOOKUP(B17,Data_Echipe!A:R,18,0)</f>
        <v>#N/A</v>
      </c>
    </row>
    <row r="18" spans="1:27" x14ac:dyDescent="0.2">
      <c r="A18" s="123">
        <v>17</v>
      </c>
      <c r="B18" s="162" t="s">
        <v>497</v>
      </c>
      <c r="C18" s="125">
        <f>IF(SUMIFS(Data!$U:$U,Data!$A:$A,$B18,Data!$C:$C,C$1)=0,"",SUMIFS(Data!$U:$U,Data!$A:$A,$B18,Data!$C:$C,C$1))</f>
        <v>3.0575000000000001</v>
      </c>
      <c r="D18" s="125">
        <f>IF(SUMIFS(Data!$U:$U,Data!$A:$A,$B18,Data!$C:$C,D$1)=0,"",SUMIFS(Data!$U:$U,Data!$A:$A,$B18,Data!$C:$C,D$1))</f>
        <v>3.7687499999999998</v>
      </c>
      <c r="E18" s="185" t="str">
        <f>IF(SUMIFS(Data!$U:$U,Data!$A:$A,$B18,Data!$C:$C,E$1)=0,"",SUMIFS(Data!$U:$U,Data!$A:$A,$B18,Data!$C:$C,E$1))</f>
        <v/>
      </c>
      <c r="F18" s="185" t="str">
        <f>IF(SUMIFS(Data!$U:$U,Data!$A:$A,$B18,Data!$C:$C,F$1)=0,"",SUMIFS(Data!$U:$U,Data!$A:$A,$B18,Data!$C:$C,F$1))</f>
        <v/>
      </c>
      <c r="G18" s="185" t="str">
        <f>IF(SUMIFS(Data!$U:$U,Data!$A:$A,$B18,Data!$C:$C,G$1)=0,"",SUMIFS(Data!$U:$U,Data!$A:$A,$B18,Data!$C:$C,G$1))</f>
        <v/>
      </c>
      <c r="H18" s="185" t="str">
        <f>IF(SUMIFS(Data!$U:$U,Data!$A:$A,$B18,Data!$C:$C,H$1)=0,"",SUMIFS(Data!$U:$U,Data!$A:$A,$B18,Data!$C:$C,H$1))</f>
        <v/>
      </c>
      <c r="I18" s="185" t="str">
        <f>IF(SUMIFS(Data!$U:$U,Data!$A:$A,$B18,Data!$C:$C,I$1)=0,"",SUMIFS(Data!$U:$U,Data!$A:$A,$B18,Data!$C:$C,I$1))</f>
        <v/>
      </c>
      <c r="J18" s="185" t="str">
        <f>IF(SUMIFS(Data!$U:$U,Data!$A:$A,$B18,Data!$C:$C,J$1)=0,"",SUMIFS(Data!$U:$U,Data!$A:$A,$B18,Data!$C:$C,J$1))</f>
        <v/>
      </c>
      <c r="K18" s="185" t="str">
        <f>IF(SUMIFS(Data!$U:$U,Data!$A:$A,$B18,Data!$C:$C,K$1)=0,"",SUMIFS(Data!$U:$U,Data!$A:$A,$B18,Data!$C:$C,K$1))</f>
        <v/>
      </c>
      <c r="L18" s="185" t="str">
        <f>IF(SUMIFS(Data!$U:$U,Data!$A:$A,$B18,Data!$C:$C,L$1)=0,"",SUMIFS(Data!$U:$U,Data!$A:$A,$B18,Data!$C:$C,L$1))</f>
        <v/>
      </c>
      <c r="M18" s="185" t="str">
        <f>IF(SUMIFS(Data!$U:$U,Data!$A:$A,$B18,Data!$C:$C,M$1)=0,"",SUMIFS(Data!$U:$U,Data!$A:$A,$B18,Data!$C:$C,M$1))</f>
        <v/>
      </c>
      <c r="N18" s="185" t="str">
        <f>IF(SUMIFS(Data!$U:$U,Data!$A:$A,$B18,Data!$C:$C,N$1)=0,"",SUMIFS(Data!$U:$U,Data!$A:$A,$B18,Data!$C:$C,N$1))</f>
        <v/>
      </c>
      <c r="O18" s="125" t="str">
        <f>IF(SUMIFS(Data!$U:$U,Data!$A:$A,$B18,Data!$C:$C,O$1)=0,"",SUMIFS(Data!$U:$U,Data!$A:$A,$B18,Data!$C:$C,O$1))</f>
        <v/>
      </c>
      <c r="P18" s="125" t="str">
        <f>IF(SUMIFS(Data!$U:$U,Data!$A:$A,$B18,Data!$C:$C,P$1)=0,"",SUMIFS(Data!$U:$U,Data!$A:$A,$B18,Data!$C:$C,P$1))</f>
        <v/>
      </c>
      <c r="Q18" s="125" t="str">
        <f>IF(SUMIFS(Data!$U:$U,Data!$A:$A,$B18,Data!$C:$C,Q$1)=0,"",SUMIFS(Data!$U:$U,Data!$A:$A,$B18,Data!$C:$C,Q$1))</f>
        <v/>
      </c>
      <c r="R18" s="126">
        <f t="shared" si="0"/>
        <v>6.8262499999999999</v>
      </c>
      <c r="S18" s="125">
        <f>SUMIFS(Data!D:D,Data!A:A,$B18)</f>
        <v>15.360000000000001</v>
      </c>
      <c r="T18" s="101">
        <f>COUNTIF(Data!A:A,B18)</f>
        <v>2</v>
      </c>
      <c r="U18" s="85" t="str">
        <f>VLOOKUP(B18,Participanti!A:B,2,0)</f>
        <v>F</v>
      </c>
      <c r="V18" s="103">
        <f t="shared" si="1"/>
        <v>0.44441731770833331</v>
      </c>
      <c r="W18" s="1" t="s">
        <v>475</v>
      </c>
      <c r="AA18" s="1" t="e">
        <f>VLOOKUP(B18,Data_Echipe!A:R,18,0)</f>
        <v>#N/A</v>
      </c>
    </row>
  </sheetData>
  <autoFilter ref="A1:AG18" xr:uid="{00000000-0009-0000-0000-00000A000000}"/>
  <sortState xmlns:xlrd2="http://schemas.microsoft.com/office/spreadsheetml/2017/richdata2" ref="B2:W18">
    <sortCondition descending="1" ref="R2:R18"/>
  </sortState>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rgb="FF92D050"/>
  </sheetPr>
  <dimension ref="A1:T72"/>
  <sheetViews>
    <sheetView zoomScaleNormal="100" workbookViewId="0">
      <pane ySplit="1" topLeftCell="A2" activePane="bottomLeft" state="frozen"/>
      <selection activeCell="A31" sqref="A31"/>
      <selection pane="bottomLeft" activeCell="A2" sqref="A2"/>
    </sheetView>
  </sheetViews>
  <sheetFormatPr defaultColWidth="9.140625" defaultRowHeight="12" x14ac:dyDescent="0.2"/>
  <cols>
    <col min="1" max="1" width="7.7109375" style="65" bestFit="1" customWidth="1"/>
    <col min="2" max="2" width="20.42578125" style="21" bestFit="1" customWidth="1"/>
    <col min="3" max="3" width="7.7109375" style="22" customWidth="1"/>
    <col min="4" max="4" width="7.5703125" style="22" customWidth="1"/>
    <col min="5" max="6" width="7.7109375" style="22" customWidth="1"/>
    <col min="7" max="7" width="8.42578125" style="22" customWidth="1"/>
    <col min="8" max="8" width="7.7109375" style="22" customWidth="1"/>
    <col min="9" max="9" width="8.42578125" style="22" customWidth="1"/>
    <col min="10" max="11" width="7.7109375" style="22" customWidth="1"/>
    <col min="12" max="13" width="10.28515625" style="22" customWidth="1"/>
    <col min="14" max="14" width="7.7109375" style="22" customWidth="1"/>
    <col min="15" max="16" width="10.28515625" style="22" hidden="1" customWidth="1"/>
    <col min="17" max="17" width="7.7109375" style="22" hidden="1" customWidth="1"/>
    <col min="18" max="18" width="10.28515625" style="22" bestFit="1" customWidth="1"/>
    <col min="19" max="19" width="13.42578125" style="22" bestFit="1" customWidth="1"/>
    <col min="20" max="20" width="12" style="1" bestFit="1" customWidth="1"/>
    <col min="21" max="16384" width="9.140625" style="1"/>
  </cols>
  <sheetData>
    <row r="1" spans="1:20" ht="12.75" x14ac:dyDescent="0.2">
      <c r="A1" s="63" t="s">
        <v>358</v>
      </c>
      <c r="B1" s="25" t="s">
        <v>126</v>
      </c>
      <c r="C1" s="30">
        <v>1</v>
      </c>
      <c r="D1" s="30">
        <v>2</v>
      </c>
      <c r="E1" s="30">
        <v>3</v>
      </c>
      <c r="F1" s="30">
        <v>4</v>
      </c>
      <c r="G1" s="30">
        <v>5</v>
      </c>
      <c r="H1" s="30">
        <v>6</v>
      </c>
      <c r="I1" s="30">
        <v>7</v>
      </c>
      <c r="J1" s="30">
        <v>8</v>
      </c>
      <c r="K1" s="30">
        <v>9</v>
      </c>
      <c r="L1" s="30">
        <v>10</v>
      </c>
      <c r="M1" s="30">
        <v>11</v>
      </c>
      <c r="N1" s="30">
        <v>12</v>
      </c>
      <c r="O1" s="30">
        <v>13</v>
      </c>
      <c r="P1" s="30">
        <v>14</v>
      </c>
      <c r="Q1" s="30">
        <v>15</v>
      </c>
      <c r="R1" s="26" t="s">
        <v>359</v>
      </c>
      <c r="S1" s="26" t="s">
        <v>65</v>
      </c>
      <c r="T1" s="29" t="s">
        <v>363</v>
      </c>
    </row>
    <row r="2" spans="1:20" ht="12.75" x14ac:dyDescent="0.2">
      <c r="A2" s="183">
        <v>1</v>
      </c>
      <c r="B2" s="27" t="s">
        <v>7</v>
      </c>
      <c r="C2" s="58">
        <f>SUMIFS(Data!$H:$H,Data!$A:$A,$B2,Data!$C:$C,Cataratorii!C$1)</f>
        <v>2342</v>
      </c>
      <c r="D2" s="58">
        <f>SUMIFS(Data!$H:$H,Data!$A:$A,$B2,Data!$C:$C,Cataratorii!D$1)</f>
        <v>2507</v>
      </c>
      <c r="E2" s="58">
        <f>SUMIFS(Data!$H:$H,Data!$A:$A,$B2,Data!$C:$C,Cataratorii!E$1)</f>
        <v>2482</v>
      </c>
      <c r="F2" s="58">
        <f>SUMIFS(Data!$H:$H,Data!$A:$A,$B2,Data!$C:$C,Cataratorii!F$1)</f>
        <v>2113</v>
      </c>
      <c r="G2" s="58">
        <f>SUMIFS(Data!$H:$H,Data!$A:$A,$B2,Data!$C:$C,Cataratorii!G$1)</f>
        <v>2835</v>
      </c>
      <c r="H2" s="58">
        <f>SUMIFS(Data!$H:$H,Data!$A:$A,$B2,Data!$C:$C,Cataratorii!H$1)</f>
        <v>198</v>
      </c>
      <c r="I2" s="58">
        <f>SUMIFS(Data!$H:$H,Data!$A:$A,$B2,Data!$C:$C,Cataratorii!I$1)</f>
        <v>2073</v>
      </c>
      <c r="J2" s="58">
        <f>SUMIFS(Data!$H:$H,Data!$A:$A,$B2,Data!$C:$C,Cataratorii!J$1)</f>
        <v>2140</v>
      </c>
      <c r="K2" s="58">
        <f>SUMIFS(Data!$H:$H,Data!$A:$A,$B2,Data!$C:$C,Cataratorii!K$1)</f>
        <v>1668</v>
      </c>
      <c r="L2" s="58">
        <f>SUMIFS(Data!$H:$H,Data!$A:$A,$B2,Data!$C:$C,Cataratorii!L$1)</f>
        <v>78</v>
      </c>
      <c r="M2" s="58">
        <f>SUMIFS(Data!$H:$H,Data!$A:$A,$B2,Data!$C:$C,Cataratorii!M$1)</f>
        <v>2317</v>
      </c>
      <c r="N2" s="58">
        <f>SUMIFS(Data!$H:$H,Data!$A:$A,$B2,Data!$C:$C,Cataratorii!N$1)</f>
        <v>1168</v>
      </c>
      <c r="O2" s="58">
        <f>SUMIFS(Data!$H:$H,Data!$A:$A,$B2,Data!$C:$C,Cataratorii!O$1)</f>
        <v>0</v>
      </c>
      <c r="P2" s="58">
        <f>SUMIFS(Data!$H:$H,Data!$A:$A,$B2,Data!$C:$C,Cataratorii!P$1)</f>
        <v>0</v>
      </c>
      <c r="Q2" s="58">
        <f>SUMIFS(Data!$H:$H,Data!$A:$A,$B2,Data!$C:$C,Cataratorii!Q$1)</f>
        <v>0</v>
      </c>
      <c r="R2" s="106">
        <f>SUM(C2:Q2)</f>
        <v>21921</v>
      </c>
      <c r="S2" s="28">
        <f>SUMIFS(Data!D:D,Data!A:A,B2)</f>
        <v>528.62</v>
      </c>
      <c r="T2" s="91">
        <f>R2/S2/1000</f>
        <v>4.1468351556883956E-2</v>
      </c>
    </row>
    <row r="3" spans="1:20" ht="12.75" x14ac:dyDescent="0.2">
      <c r="A3" s="183">
        <v>2</v>
      </c>
      <c r="B3" s="27" t="s">
        <v>339</v>
      </c>
      <c r="C3" s="58">
        <f>SUMIFS(Data!$H:$H,Data!$A:$A,$B3,Data!$C:$C,Cataratorii!C$1)</f>
        <v>602</v>
      </c>
      <c r="D3" s="58">
        <f>SUMIFS(Data!$H:$H,Data!$A:$A,$B3,Data!$C:$C,Cataratorii!D$1)</f>
        <v>2552</v>
      </c>
      <c r="E3" s="58">
        <f>SUMIFS(Data!$H:$H,Data!$A:$A,$B3,Data!$C:$C,Cataratorii!E$1)</f>
        <v>432</v>
      </c>
      <c r="F3" s="58">
        <f>SUMIFS(Data!$H:$H,Data!$A:$A,$B3,Data!$C:$C,Cataratorii!F$1)</f>
        <v>1913</v>
      </c>
      <c r="G3" s="58">
        <f>SUMIFS(Data!$H:$H,Data!$A:$A,$B3,Data!$C:$C,Cataratorii!G$1)</f>
        <v>467</v>
      </c>
      <c r="H3" s="58">
        <f>SUMIFS(Data!$H:$H,Data!$A:$A,$B3,Data!$C:$C,Cataratorii!H$1)</f>
        <v>530</v>
      </c>
      <c r="I3" s="58">
        <f>SUMIFS(Data!$H:$H,Data!$A:$A,$B3,Data!$C:$C,Cataratorii!I$1)</f>
        <v>1216</v>
      </c>
      <c r="J3" s="58">
        <f>SUMIFS(Data!$H:$H,Data!$A:$A,$B3,Data!$C:$C,Cataratorii!J$1)</f>
        <v>1054</v>
      </c>
      <c r="K3" s="58">
        <f>SUMIFS(Data!$H:$H,Data!$A:$A,$B3,Data!$C:$C,Cataratorii!K$1)</f>
        <v>282</v>
      </c>
      <c r="L3" s="58">
        <f>SUMIFS(Data!$H:$H,Data!$A:$A,$B3,Data!$C:$C,Cataratorii!L$1)</f>
        <v>280</v>
      </c>
      <c r="M3" s="58">
        <f>SUMIFS(Data!$H:$H,Data!$A:$A,$B3,Data!$C:$C,Cataratorii!M$1)</f>
        <v>1211</v>
      </c>
      <c r="N3" s="58">
        <f>SUMIFS(Data!$H:$H,Data!$A:$A,$B3,Data!$C:$C,Cataratorii!N$1)</f>
        <v>81</v>
      </c>
      <c r="O3" s="58">
        <f>SUMIFS(Data!$H:$H,Data!$A:$A,$B3,Data!$C:$C,Cataratorii!O$1)</f>
        <v>0</v>
      </c>
      <c r="P3" s="58">
        <f>SUMIFS(Data!$H:$H,Data!$A:$A,$B3,Data!$C:$C,Cataratorii!P$1)</f>
        <v>0</v>
      </c>
      <c r="Q3" s="58">
        <f>SUMIFS(Data!$H:$H,Data!$A:$A,$B3,Data!$C:$C,Cataratorii!Q$1)</f>
        <v>0</v>
      </c>
      <c r="R3" s="106">
        <f t="shared" ref="R3:R58" si="0">SUM(C3:Q3)</f>
        <v>10620</v>
      </c>
      <c r="S3" s="28">
        <f>SUMIFS(Data!D:D,Data!A:A,B3)</f>
        <v>273.47000000000003</v>
      </c>
      <c r="T3" s="91">
        <f t="shared" ref="T3:T58" si="1">R3/S3/1000</f>
        <v>3.8834241415877421E-2</v>
      </c>
    </row>
    <row r="4" spans="1:20" ht="12.75" x14ac:dyDescent="0.2">
      <c r="A4" s="183">
        <v>3</v>
      </c>
      <c r="B4" s="27" t="s">
        <v>329</v>
      </c>
      <c r="C4" s="58">
        <f>SUMIFS(Data!$H:$H,Data!$A:$A,$B4,Data!$C:$C,Cataratorii!C$1)</f>
        <v>0</v>
      </c>
      <c r="D4" s="58">
        <f>SUMIFS(Data!$H:$H,Data!$A:$A,$B4,Data!$C:$C,Cataratorii!D$1)</f>
        <v>0</v>
      </c>
      <c r="E4" s="58">
        <f>SUMIFS(Data!$H:$H,Data!$A:$A,$B4,Data!$C:$C,Cataratorii!E$1)</f>
        <v>370</v>
      </c>
      <c r="F4" s="58">
        <f>SUMIFS(Data!$H:$H,Data!$A:$A,$B4,Data!$C:$C,Cataratorii!F$1)</f>
        <v>1978</v>
      </c>
      <c r="G4" s="58">
        <f>SUMIFS(Data!$H:$H,Data!$A:$A,$B4,Data!$C:$C,Cataratorii!G$1)</f>
        <v>1788</v>
      </c>
      <c r="H4" s="58">
        <f>SUMIFS(Data!$H:$H,Data!$A:$A,$B4,Data!$C:$C,Cataratorii!H$1)</f>
        <v>313</v>
      </c>
      <c r="I4" s="58">
        <f>SUMIFS(Data!$H:$H,Data!$A:$A,$B4,Data!$C:$C,Cataratorii!I$1)</f>
        <v>558</v>
      </c>
      <c r="J4" s="58">
        <f>SUMIFS(Data!$H:$H,Data!$A:$A,$B4,Data!$C:$C,Cataratorii!J$1)</f>
        <v>1752</v>
      </c>
      <c r="K4" s="58">
        <f>SUMIFS(Data!$H:$H,Data!$A:$A,$B4,Data!$C:$C,Cataratorii!K$1)</f>
        <v>1048</v>
      </c>
      <c r="L4" s="58">
        <f>SUMIFS(Data!$H:$H,Data!$A:$A,$B4,Data!$C:$C,Cataratorii!L$1)</f>
        <v>633</v>
      </c>
      <c r="M4" s="58">
        <f>SUMIFS(Data!$H:$H,Data!$A:$A,$B4,Data!$C:$C,Cataratorii!M$1)</f>
        <v>648</v>
      </c>
      <c r="N4" s="58">
        <f>SUMIFS(Data!$H:$H,Data!$A:$A,$B4,Data!$C:$C,Cataratorii!N$1)</f>
        <v>563</v>
      </c>
      <c r="O4" s="58">
        <f>SUMIFS(Data!$H:$H,Data!$A:$A,$B4,Data!$C:$C,Cataratorii!O$1)</f>
        <v>0</v>
      </c>
      <c r="P4" s="58">
        <f>SUMIFS(Data!$H:$H,Data!$A:$A,$B4,Data!$C:$C,Cataratorii!P$1)</f>
        <v>0</v>
      </c>
      <c r="Q4" s="58">
        <f>SUMIFS(Data!$H:$H,Data!$A:$A,$B4,Data!$C:$C,Cataratorii!Q$1)</f>
        <v>0</v>
      </c>
      <c r="R4" s="106">
        <f t="shared" si="0"/>
        <v>9651</v>
      </c>
      <c r="S4" s="28">
        <f>SUMIFS(Data!D:D,Data!A:A,B4)</f>
        <v>264.02</v>
      </c>
      <c r="T4" s="91">
        <f t="shared" si="1"/>
        <v>3.6554048935686694E-2</v>
      </c>
    </row>
    <row r="5" spans="1:20" ht="12.75" x14ac:dyDescent="0.2">
      <c r="A5" s="64">
        <v>4</v>
      </c>
      <c r="B5" s="27" t="s">
        <v>58</v>
      </c>
      <c r="C5" s="58">
        <f>SUMIFS(Data!$H:$H,Data!$A:$A,$B5,Data!$C:$C,Cataratorii!C$1)</f>
        <v>653</v>
      </c>
      <c r="D5" s="58">
        <f>SUMIFS(Data!$H:$H,Data!$A:$A,$B5,Data!$C:$C,Cataratorii!D$1)</f>
        <v>20</v>
      </c>
      <c r="E5" s="58">
        <f>SUMIFS(Data!$H:$H,Data!$A:$A,$B5,Data!$C:$C,Cataratorii!E$1)</f>
        <v>868</v>
      </c>
      <c r="F5" s="58">
        <f>SUMIFS(Data!$H:$H,Data!$A:$A,$B5,Data!$C:$C,Cataratorii!F$1)</f>
        <v>2414</v>
      </c>
      <c r="G5" s="58">
        <f>SUMIFS(Data!$H:$H,Data!$A:$A,$B5,Data!$C:$C,Cataratorii!G$1)</f>
        <v>858</v>
      </c>
      <c r="H5" s="58">
        <f>SUMIFS(Data!$H:$H,Data!$A:$A,$B5,Data!$C:$C,Cataratorii!H$1)</f>
        <v>669</v>
      </c>
      <c r="I5" s="58">
        <f>SUMIFS(Data!$H:$H,Data!$A:$A,$B5,Data!$C:$C,Cataratorii!I$1)</f>
        <v>330</v>
      </c>
      <c r="J5" s="58">
        <f>SUMIFS(Data!$H:$H,Data!$A:$A,$B5,Data!$C:$C,Cataratorii!J$1)</f>
        <v>73</v>
      </c>
      <c r="K5" s="58">
        <f>SUMIFS(Data!$H:$H,Data!$A:$A,$B5,Data!$C:$C,Cataratorii!K$1)</f>
        <v>206</v>
      </c>
      <c r="L5" s="58">
        <f>SUMIFS(Data!$H:$H,Data!$A:$A,$B5,Data!$C:$C,Cataratorii!L$1)</f>
        <v>375</v>
      </c>
      <c r="M5" s="58">
        <f>SUMIFS(Data!$H:$H,Data!$A:$A,$B5,Data!$C:$C,Cataratorii!M$1)</f>
        <v>1664</v>
      </c>
      <c r="N5" s="58">
        <f>SUMIFS(Data!$H:$H,Data!$A:$A,$B5,Data!$C:$C,Cataratorii!N$1)</f>
        <v>947</v>
      </c>
      <c r="O5" s="58">
        <f>SUMIFS(Data!$H:$H,Data!$A:$A,$B5,Data!$C:$C,Cataratorii!O$1)</f>
        <v>0</v>
      </c>
      <c r="P5" s="58">
        <f>SUMIFS(Data!$H:$H,Data!$A:$A,$B5,Data!$C:$C,Cataratorii!P$1)</f>
        <v>0</v>
      </c>
      <c r="Q5" s="58">
        <f>SUMIFS(Data!$H:$H,Data!$A:$A,$B5,Data!$C:$C,Cataratorii!Q$1)</f>
        <v>0</v>
      </c>
      <c r="R5" s="106">
        <f t="shared" si="0"/>
        <v>9077</v>
      </c>
      <c r="S5" s="28">
        <f>SUMIFS(Data!D:D,Data!A:A,B5)</f>
        <v>437.27</v>
      </c>
      <c r="T5" s="91">
        <f t="shared" si="1"/>
        <v>2.0758341528117639E-2</v>
      </c>
    </row>
    <row r="6" spans="1:20" ht="12.75" x14ac:dyDescent="0.2">
      <c r="A6" s="64">
        <v>5</v>
      </c>
      <c r="B6" s="27" t="s">
        <v>496</v>
      </c>
      <c r="C6" s="58">
        <f>SUMIFS(Data!$H:$H,Data!$A:$A,$B6,Data!$C:$C,Cataratorii!C$1)</f>
        <v>279</v>
      </c>
      <c r="D6" s="58">
        <f>SUMIFS(Data!$H:$H,Data!$A:$A,$B6,Data!$C:$C,Cataratorii!D$1)</f>
        <v>812</v>
      </c>
      <c r="E6" s="58">
        <f>SUMIFS(Data!$H:$H,Data!$A:$A,$B6,Data!$C:$C,Cataratorii!E$1)</f>
        <v>7</v>
      </c>
      <c r="F6" s="58">
        <f>SUMIFS(Data!$H:$H,Data!$A:$A,$B6,Data!$C:$C,Cataratorii!F$1)</f>
        <v>1168</v>
      </c>
      <c r="G6" s="58">
        <f>SUMIFS(Data!$H:$H,Data!$A:$A,$B6,Data!$C:$C,Cataratorii!G$1)</f>
        <v>2000</v>
      </c>
      <c r="H6" s="58">
        <f>SUMIFS(Data!$H:$H,Data!$A:$A,$B6,Data!$C:$C,Cataratorii!H$1)</f>
        <v>153</v>
      </c>
      <c r="I6" s="58">
        <f>SUMIFS(Data!$H:$H,Data!$A:$A,$B6,Data!$C:$C,Cataratorii!I$1)</f>
        <v>57</v>
      </c>
      <c r="J6" s="58">
        <f>SUMIFS(Data!$H:$H,Data!$A:$A,$B6,Data!$C:$C,Cataratorii!J$1)</f>
        <v>1501</v>
      </c>
      <c r="K6" s="58">
        <f>SUMIFS(Data!$H:$H,Data!$A:$A,$B6,Data!$C:$C,Cataratorii!K$1)</f>
        <v>19</v>
      </c>
      <c r="L6" s="58">
        <f>SUMIFS(Data!$H:$H,Data!$A:$A,$B6,Data!$C:$C,Cataratorii!L$1)</f>
        <v>1310</v>
      </c>
      <c r="M6" s="58">
        <f>SUMIFS(Data!$H:$H,Data!$A:$A,$B6,Data!$C:$C,Cataratorii!M$1)</f>
        <v>48</v>
      </c>
      <c r="N6" s="58">
        <f>SUMIFS(Data!$H:$H,Data!$A:$A,$B6,Data!$C:$C,Cataratorii!N$1)</f>
        <v>1508</v>
      </c>
      <c r="O6" s="58">
        <f>SUMIFS(Data!$H:$H,Data!$A:$A,$B6,Data!$C:$C,Cataratorii!O$1)</f>
        <v>0</v>
      </c>
      <c r="P6" s="58">
        <f>SUMIFS(Data!$H:$H,Data!$A:$A,$B6,Data!$C:$C,Cataratorii!P$1)</f>
        <v>0</v>
      </c>
      <c r="Q6" s="58">
        <f>SUMIFS(Data!$H:$H,Data!$A:$A,$B6,Data!$C:$C,Cataratorii!Q$1)</f>
        <v>0</v>
      </c>
      <c r="R6" s="106">
        <f t="shared" si="0"/>
        <v>8862</v>
      </c>
      <c r="S6" s="28">
        <f>SUMIFS(Data!D:D,Data!A:A,B6)</f>
        <v>241.64999999999998</v>
      </c>
      <c r="T6" s="91">
        <f t="shared" si="1"/>
        <v>3.6672873991309751E-2</v>
      </c>
    </row>
    <row r="7" spans="1:20" ht="12.75" x14ac:dyDescent="0.2">
      <c r="A7" s="64">
        <v>6</v>
      </c>
      <c r="B7" s="27" t="s">
        <v>316</v>
      </c>
      <c r="C7" s="58">
        <f>SUMIFS(Data!$H:$H,Data!$A:$A,$B7,Data!$C:$C,Cataratorii!C$1)</f>
        <v>2574</v>
      </c>
      <c r="D7" s="58">
        <f>SUMIFS(Data!$H:$H,Data!$A:$A,$B7,Data!$C:$C,Cataratorii!D$1)</f>
        <v>979</v>
      </c>
      <c r="E7" s="58">
        <f>SUMIFS(Data!$H:$H,Data!$A:$A,$B7,Data!$C:$C,Cataratorii!E$1)</f>
        <v>655</v>
      </c>
      <c r="F7" s="58">
        <f>SUMIFS(Data!$H:$H,Data!$A:$A,$B7,Data!$C:$C,Cataratorii!F$1)</f>
        <v>84</v>
      </c>
      <c r="G7" s="58">
        <f>SUMIFS(Data!$H:$H,Data!$A:$A,$B7,Data!$C:$C,Cataratorii!G$1)</f>
        <v>1019</v>
      </c>
      <c r="H7" s="58">
        <f>SUMIFS(Data!$H:$H,Data!$A:$A,$B7,Data!$C:$C,Cataratorii!H$1)</f>
        <v>46</v>
      </c>
      <c r="I7" s="58">
        <f>SUMIFS(Data!$H:$H,Data!$A:$A,$B7,Data!$C:$C,Cataratorii!I$1)</f>
        <v>581</v>
      </c>
      <c r="J7" s="58">
        <f>SUMIFS(Data!$H:$H,Data!$A:$A,$B7,Data!$C:$C,Cataratorii!J$1)</f>
        <v>980</v>
      </c>
      <c r="K7" s="58">
        <f>SUMIFS(Data!$H:$H,Data!$A:$A,$B7,Data!$C:$C,Cataratorii!K$1)</f>
        <v>60</v>
      </c>
      <c r="L7" s="58">
        <f>SUMIFS(Data!$H:$H,Data!$A:$A,$B7,Data!$C:$C,Cataratorii!L$1)</f>
        <v>54</v>
      </c>
      <c r="M7" s="58">
        <f>SUMIFS(Data!$H:$H,Data!$A:$A,$B7,Data!$C:$C,Cataratorii!M$1)</f>
        <v>69</v>
      </c>
      <c r="N7" s="58">
        <f>SUMIFS(Data!$H:$H,Data!$A:$A,$B7,Data!$C:$C,Cataratorii!N$1)</f>
        <v>93</v>
      </c>
      <c r="O7" s="58">
        <f>SUMIFS(Data!$H:$H,Data!$A:$A,$B7,Data!$C:$C,Cataratorii!O$1)</f>
        <v>0</v>
      </c>
      <c r="P7" s="58">
        <f>SUMIFS(Data!$H:$H,Data!$A:$A,$B7,Data!$C:$C,Cataratorii!P$1)</f>
        <v>0</v>
      </c>
      <c r="Q7" s="58">
        <f>SUMIFS(Data!$H:$H,Data!$A:$A,$B7,Data!$C:$C,Cataratorii!Q$1)</f>
        <v>0</v>
      </c>
      <c r="R7" s="106">
        <f t="shared" si="0"/>
        <v>7194</v>
      </c>
      <c r="S7" s="28">
        <f>SUMIFS(Data!D:D,Data!A:A,B7)</f>
        <v>206.91000000000003</v>
      </c>
      <c r="T7" s="91">
        <f t="shared" si="1"/>
        <v>3.4768740031897921E-2</v>
      </c>
    </row>
    <row r="8" spans="1:20" ht="12.75" x14ac:dyDescent="0.2">
      <c r="A8" s="64">
        <v>7</v>
      </c>
      <c r="B8" s="27" t="s">
        <v>13</v>
      </c>
      <c r="C8" s="58">
        <f>SUMIFS(Data!$H:$H,Data!$A:$A,$B8,Data!$C:$C,Cataratorii!C$1)</f>
        <v>19</v>
      </c>
      <c r="D8" s="58">
        <f>SUMIFS(Data!$H:$H,Data!$A:$A,$B8,Data!$C:$C,Cataratorii!D$1)</f>
        <v>23</v>
      </c>
      <c r="E8" s="58">
        <f>SUMIFS(Data!$H:$H,Data!$A:$A,$B8,Data!$C:$C,Cataratorii!E$1)</f>
        <v>44</v>
      </c>
      <c r="F8" s="58">
        <f>SUMIFS(Data!$H:$H,Data!$A:$A,$B8,Data!$C:$C,Cataratorii!F$1)</f>
        <v>20</v>
      </c>
      <c r="G8" s="58">
        <f>SUMIFS(Data!$H:$H,Data!$A:$A,$B8,Data!$C:$C,Cataratorii!G$1)</f>
        <v>32</v>
      </c>
      <c r="H8" s="58">
        <f>SUMIFS(Data!$H:$H,Data!$A:$A,$B8,Data!$C:$C,Cataratorii!H$1)</f>
        <v>1954</v>
      </c>
      <c r="I8" s="58">
        <f>SUMIFS(Data!$H:$H,Data!$A:$A,$B8,Data!$C:$C,Cataratorii!I$1)</f>
        <v>3</v>
      </c>
      <c r="J8" s="58">
        <f>SUMIFS(Data!$H:$H,Data!$A:$A,$B8,Data!$C:$C,Cataratorii!J$1)</f>
        <v>21</v>
      </c>
      <c r="K8" s="58">
        <f>SUMIFS(Data!$H:$H,Data!$A:$A,$B8,Data!$C:$C,Cataratorii!K$1)</f>
        <v>1653</v>
      </c>
      <c r="L8" s="58">
        <f>SUMIFS(Data!$H:$H,Data!$A:$A,$B8,Data!$C:$C,Cataratorii!L$1)</f>
        <v>1100</v>
      </c>
      <c r="M8" s="58">
        <f>SUMIFS(Data!$H:$H,Data!$A:$A,$B8,Data!$C:$C,Cataratorii!M$1)</f>
        <v>2082</v>
      </c>
      <c r="N8" s="58">
        <f>SUMIFS(Data!$H:$H,Data!$A:$A,$B8,Data!$C:$C,Cataratorii!N$1)</f>
        <v>11</v>
      </c>
      <c r="O8" s="58">
        <f>SUMIFS(Data!$H:$H,Data!$A:$A,$B8,Data!$C:$C,Cataratorii!O$1)</f>
        <v>0</v>
      </c>
      <c r="P8" s="58">
        <f>SUMIFS(Data!$H:$H,Data!$A:$A,$B8,Data!$C:$C,Cataratorii!P$1)</f>
        <v>0</v>
      </c>
      <c r="Q8" s="58">
        <f>SUMIFS(Data!$H:$H,Data!$A:$A,$B8,Data!$C:$C,Cataratorii!Q$1)</f>
        <v>0</v>
      </c>
      <c r="R8" s="106">
        <f t="shared" si="0"/>
        <v>6962</v>
      </c>
      <c r="S8" s="28">
        <f>SUMIFS(Data!D:D,Data!A:A,B8)</f>
        <v>244.67000000000004</v>
      </c>
      <c r="T8" s="91">
        <f t="shared" si="1"/>
        <v>2.8454653206359582E-2</v>
      </c>
    </row>
    <row r="9" spans="1:20" ht="12.75" x14ac:dyDescent="0.2">
      <c r="A9" s="64">
        <v>8</v>
      </c>
      <c r="B9" s="27" t="s">
        <v>207</v>
      </c>
      <c r="C9" s="58">
        <f>SUMIFS(Data!$H:$H,Data!$A:$A,$B9,Data!$C:$C,Cataratorii!C$1)</f>
        <v>450</v>
      </c>
      <c r="D9" s="58">
        <f>SUMIFS(Data!$H:$H,Data!$A:$A,$B9,Data!$C:$C,Cataratorii!D$1)</f>
        <v>22</v>
      </c>
      <c r="E9" s="58">
        <f>SUMIFS(Data!$H:$H,Data!$A:$A,$B9,Data!$C:$C,Cataratorii!E$1)</f>
        <v>1300</v>
      </c>
      <c r="F9" s="58">
        <f>SUMIFS(Data!$H:$H,Data!$A:$A,$B9,Data!$C:$C,Cataratorii!F$1)</f>
        <v>1192</v>
      </c>
      <c r="G9" s="58">
        <f>SUMIFS(Data!$H:$H,Data!$A:$A,$B9,Data!$C:$C,Cataratorii!G$1)</f>
        <v>861</v>
      </c>
      <c r="H9" s="58">
        <f>SUMIFS(Data!$H:$H,Data!$A:$A,$B9,Data!$C:$C,Cataratorii!H$1)</f>
        <v>1058</v>
      </c>
      <c r="I9" s="58">
        <f>SUMIFS(Data!$H:$H,Data!$A:$A,$B9,Data!$C:$C,Cataratorii!I$1)</f>
        <v>442</v>
      </c>
      <c r="J9" s="58">
        <f>SUMIFS(Data!$H:$H,Data!$A:$A,$B9,Data!$C:$C,Cataratorii!J$1)</f>
        <v>0</v>
      </c>
      <c r="K9" s="58">
        <f>SUMIFS(Data!$H:$H,Data!$A:$A,$B9,Data!$C:$C,Cataratorii!K$1)</f>
        <v>70</v>
      </c>
      <c r="L9" s="58">
        <f>SUMIFS(Data!$H:$H,Data!$A:$A,$B9,Data!$C:$C,Cataratorii!L$1)</f>
        <v>0</v>
      </c>
      <c r="M9" s="58">
        <f>SUMIFS(Data!$H:$H,Data!$A:$A,$B9,Data!$C:$C,Cataratorii!M$1)</f>
        <v>0</v>
      </c>
      <c r="N9" s="58">
        <f>SUMIFS(Data!$H:$H,Data!$A:$A,$B9,Data!$C:$C,Cataratorii!N$1)</f>
        <v>0</v>
      </c>
      <c r="O9" s="58">
        <f>SUMIFS(Data!$H:$H,Data!$A:$A,$B9,Data!$C:$C,Cataratorii!O$1)</f>
        <v>0</v>
      </c>
      <c r="P9" s="58">
        <f>SUMIFS(Data!$H:$H,Data!$A:$A,$B9,Data!$C:$C,Cataratorii!P$1)</f>
        <v>0</v>
      </c>
      <c r="Q9" s="58">
        <f>SUMIFS(Data!$H:$H,Data!$A:$A,$B9,Data!$C:$C,Cataratorii!Q$1)</f>
        <v>0</v>
      </c>
      <c r="R9" s="106">
        <f t="shared" si="0"/>
        <v>5395</v>
      </c>
      <c r="S9" s="28">
        <f>SUMIFS(Data!D:D,Data!A:A,B9)</f>
        <v>139.13</v>
      </c>
      <c r="T9" s="91">
        <f t="shared" si="1"/>
        <v>3.8776683677136492E-2</v>
      </c>
    </row>
    <row r="10" spans="1:20" ht="12.75" x14ac:dyDescent="0.2">
      <c r="A10" s="64">
        <v>9</v>
      </c>
      <c r="B10" s="27" t="s">
        <v>259</v>
      </c>
      <c r="C10" s="58">
        <f>SUMIFS(Data!$H:$H,Data!$A:$A,$B10,Data!$C:$C,Cataratorii!C$1)</f>
        <v>33</v>
      </c>
      <c r="D10" s="58">
        <f>SUMIFS(Data!$H:$H,Data!$A:$A,$B10,Data!$C:$C,Cataratorii!D$1)</f>
        <v>227</v>
      </c>
      <c r="E10" s="58">
        <f>SUMIFS(Data!$H:$H,Data!$A:$A,$B10,Data!$C:$C,Cataratorii!E$1)</f>
        <v>421</v>
      </c>
      <c r="F10" s="58">
        <f>SUMIFS(Data!$H:$H,Data!$A:$A,$B10,Data!$C:$C,Cataratorii!F$1)</f>
        <v>249</v>
      </c>
      <c r="G10" s="58">
        <f>SUMIFS(Data!$H:$H,Data!$A:$A,$B10,Data!$C:$C,Cataratorii!G$1)</f>
        <v>263</v>
      </c>
      <c r="H10" s="58">
        <f>SUMIFS(Data!$H:$H,Data!$A:$A,$B10,Data!$C:$C,Cataratorii!H$1)</f>
        <v>1172</v>
      </c>
      <c r="I10" s="58">
        <f>SUMIFS(Data!$H:$H,Data!$A:$A,$B10,Data!$C:$C,Cataratorii!I$1)</f>
        <v>410</v>
      </c>
      <c r="J10" s="58">
        <f>SUMIFS(Data!$H:$H,Data!$A:$A,$B10,Data!$C:$C,Cataratorii!J$1)</f>
        <v>1138</v>
      </c>
      <c r="K10" s="58">
        <f>SUMIFS(Data!$H:$H,Data!$A:$A,$B10,Data!$C:$C,Cataratorii!K$1)</f>
        <v>251</v>
      </c>
      <c r="L10" s="58">
        <f>SUMIFS(Data!$H:$H,Data!$A:$A,$B10,Data!$C:$C,Cataratorii!L$1)</f>
        <v>246</v>
      </c>
      <c r="M10" s="58">
        <f>SUMIFS(Data!$H:$H,Data!$A:$A,$B10,Data!$C:$C,Cataratorii!M$1)</f>
        <v>883</v>
      </c>
      <c r="N10" s="58">
        <f>SUMIFS(Data!$H:$H,Data!$A:$A,$B10,Data!$C:$C,Cataratorii!N$1)</f>
        <v>219</v>
      </c>
      <c r="O10" s="58">
        <f>SUMIFS(Data!$H:$H,Data!$A:$A,$B10,Data!$C:$C,Cataratorii!O$1)</f>
        <v>0</v>
      </c>
      <c r="P10" s="58">
        <f>SUMIFS(Data!$H:$H,Data!$A:$A,$B10,Data!$C:$C,Cataratorii!P$1)</f>
        <v>0</v>
      </c>
      <c r="Q10" s="58">
        <f>SUMIFS(Data!$H:$H,Data!$A:$A,$B10,Data!$C:$C,Cataratorii!Q$1)</f>
        <v>0</v>
      </c>
      <c r="R10" s="106">
        <f t="shared" si="0"/>
        <v>5512</v>
      </c>
      <c r="S10" s="28">
        <f>SUMIFS(Data!D:D,Data!A:A,B10)</f>
        <v>210.29999999999998</v>
      </c>
      <c r="T10" s="91">
        <f t="shared" si="1"/>
        <v>2.6210175939134571E-2</v>
      </c>
    </row>
    <row r="11" spans="1:20" ht="12.75" x14ac:dyDescent="0.2">
      <c r="A11" s="64">
        <v>10</v>
      </c>
      <c r="B11" s="27" t="s">
        <v>168</v>
      </c>
      <c r="C11" s="58">
        <f>SUMIFS(Data!$H:$H,Data!$A:$A,$B11,Data!$C:$C,Cataratorii!C$1)</f>
        <v>56</v>
      </c>
      <c r="D11" s="58">
        <f>SUMIFS(Data!$H:$H,Data!$A:$A,$B11,Data!$C:$C,Cataratorii!D$1)</f>
        <v>59</v>
      </c>
      <c r="E11" s="58">
        <f>SUMIFS(Data!$H:$H,Data!$A:$A,$B11,Data!$C:$C,Cataratorii!E$1)</f>
        <v>19</v>
      </c>
      <c r="F11" s="58">
        <f>SUMIFS(Data!$H:$H,Data!$A:$A,$B11,Data!$C:$C,Cataratorii!F$1)</f>
        <v>768</v>
      </c>
      <c r="G11" s="58">
        <f>SUMIFS(Data!$H:$H,Data!$A:$A,$B11,Data!$C:$C,Cataratorii!G$1)</f>
        <v>24</v>
      </c>
      <c r="H11" s="58">
        <f>SUMIFS(Data!$H:$H,Data!$A:$A,$B11,Data!$C:$C,Cataratorii!H$1)</f>
        <v>1934</v>
      </c>
      <c r="I11" s="58">
        <f>SUMIFS(Data!$H:$H,Data!$A:$A,$B11,Data!$C:$C,Cataratorii!I$1)</f>
        <v>28</v>
      </c>
      <c r="J11" s="58">
        <f>SUMIFS(Data!$H:$H,Data!$A:$A,$B11,Data!$C:$C,Cataratorii!J$1)</f>
        <v>1</v>
      </c>
      <c r="K11" s="58">
        <f>SUMIFS(Data!$H:$H,Data!$A:$A,$B11,Data!$C:$C,Cataratorii!K$1)</f>
        <v>8</v>
      </c>
      <c r="L11" s="58">
        <f>SUMIFS(Data!$H:$H,Data!$A:$A,$B11,Data!$C:$C,Cataratorii!L$1)</f>
        <v>33</v>
      </c>
      <c r="M11" s="58">
        <f>SUMIFS(Data!$H:$H,Data!$A:$A,$B11,Data!$C:$C,Cataratorii!M$1)</f>
        <v>2032</v>
      </c>
      <c r="N11" s="58">
        <f>SUMIFS(Data!$H:$H,Data!$A:$A,$B11,Data!$C:$C,Cataratorii!N$1)</f>
        <v>43</v>
      </c>
      <c r="O11" s="58">
        <f>SUMIFS(Data!$H:$H,Data!$A:$A,$B11,Data!$C:$C,Cataratorii!O$1)</f>
        <v>0</v>
      </c>
      <c r="P11" s="58">
        <f>SUMIFS(Data!$H:$H,Data!$A:$A,$B11,Data!$C:$C,Cataratorii!P$1)</f>
        <v>0</v>
      </c>
      <c r="Q11" s="58">
        <f>SUMIFS(Data!$H:$H,Data!$A:$A,$B11,Data!$C:$C,Cataratorii!Q$1)</f>
        <v>0</v>
      </c>
      <c r="R11" s="106">
        <f t="shared" si="0"/>
        <v>5005</v>
      </c>
      <c r="S11" s="28">
        <f>SUMIFS(Data!D:D,Data!A:A,B11)</f>
        <v>203.26000000000002</v>
      </c>
      <c r="T11" s="91">
        <f t="shared" si="1"/>
        <v>2.462363475351766E-2</v>
      </c>
    </row>
    <row r="12" spans="1:20" ht="12.75" x14ac:dyDescent="0.2">
      <c r="A12" s="64">
        <v>11</v>
      </c>
      <c r="B12" s="27" t="s">
        <v>465</v>
      </c>
      <c r="C12" s="58">
        <f>SUMIFS(Data!$H:$H,Data!$A:$A,$B12,Data!$C:$C,Cataratorii!C$1)</f>
        <v>92</v>
      </c>
      <c r="D12" s="58">
        <f>SUMIFS(Data!$H:$H,Data!$A:$A,$B12,Data!$C:$C,Cataratorii!D$1)</f>
        <v>41</v>
      </c>
      <c r="E12" s="58">
        <f>SUMIFS(Data!$H:$H,Data!$A:$A,$B12,Data!$C:$C,Cataratorii!E$1)</f>
        <v>45</v>
      </c>
      <c r="F12" s="58">
        <f>SUMIFS(Data!$H:$H,Data!$A:$A,$B12,Data!$C:$C,Cataratorii!F$1)</f>
        <v>1928</v>
      </c>
      <c r="G12" s="58">
        <f>SUMIFS(Data!$H:$H,Data!$A:$A,$B12,Data!$C:$C,Cataratorii!G$1)</f>
        <v>1759</v>
      </c>
      <c r="H12" s="58">
        <f>SUMIFS(Data!$H:$H,Data!$A:$A,$B12,Data!$C:$C,Cataratorii!H$1)</f>
        <v>159</v>
      </c>
      <c r="I12" s="58">
        <f>SUMIFS(Data!$H:$H,Data!$A:$A,$B12,Data!$C:$C,Cataratorii!I$1)</f>
        <v>14</v>
      </c>
      <c r="J12" s="58">
        <f>SUMIFS(Data!$H:$H,Data!$A:$A,$B12,Data!$C:$C,Cataratorii!J$1)</f>
        <v>129</v>
      </c>
      <c r="K12" s="58">
        <f>SUMIFS(Data!$H:$H,Data!$A:$A,$B12,Data!$C:$C,Cataratorii!K$1)</f>
        <v>84</v>
      </c>
      <c r="L12" s="58">
        <f>SUMIFS(Data!$H:$H,Data!$A:$A,$B12,Data!$C:$C,Cataratorii!L$1)</f>
        <v>0</v>
      </c>
      <c r="M12" s="58">
        <f>SUMIFS(Data!$H:$H,Data!$A:$A,$B12,Data!$C:$C,Cataratorii!M$1)</f>
        <v>0</v>
      </c>
      <c r="N12" s="58">
        <f>SUMIFS(Data!$H:$H,Data!$A:$A,$B12,Data!$C:$C,Cataratorii!N$1)</f>
        <v>19</v>
      </c>
      <c r="O12" s="58">
        <f>SUMIFS(Data!$H:$H,Data!$A:$A,$B12,Data!$C:$C,Cataratorii!O$1)</f>
        <v>0</v>
      </c>
      <c r="P12" s="58">
        <f>SUMIFS(Data!$H:$H,Data!$A:$A,$B12,Data!$C:$C,Cataratorii!P$1)</f>
        <v>0</v>
      </c>
      <c r="Q12" s="58">
        <f>SUMIFS(Data!$H:$H,Data!$A:$A,$B12,Data!$C:$C,Cataratorii!Q$1)</f>
        <v>0</v>
      </c>
      <c r="R12" s="106">
        <f t="shared" si="0"/>
        <v>4270</v>
      </c>
      <c r="S12" s="28">
        <f>SUMIFS(Data!D:D,Data!A:A,B12)</f>
        <v>356.56</v>
      </c>
      <c r="T12" s="91">
        <f t="shared" si="1"/>
        <v>1.1975544087951536E-2</v>
      </c>
    </row>
    <row r="13" spans="1:20" ht="12.75" x14ac:dyDescent="0.2">
      <c r="A13" s="64">
        <v>12</v>
      </c>
      <c r="B13" s="27" t="s">
        <v>154</v>
      </c>
      <c r="C13" s="58">
        <f>SUMIFS(Data!$H:$H,Data!$A:$A,$B13,Data!$C:$C,Cataratorii!C$1)</f>
        <v>44</v>
      </c>
      <c r="D13" s="58">
        <f>SUMIFS(Data!$H:$H,Data!$A:$A,$B13,Data!$C:$C,Cataratorii!D$1)</f>
        <v>1505</v>
      </c>
      <c r="E13" s="58">
        <f>SUMIFS(Data!$H:$H,Data!$A:$A,$B13,Data!$C:$C,Cataratorii!E$1)</f>
        <v>1157</v>
      </c>
      <c r="F13" s="58">
        <f>SUMIFS(Data!$H:$H,Data!$A:$A,$B13,Data!$C:$C,Cataratorii!F$1)</f>
        <v>1096</v>
      </c>
      <c r="G13" s="58">
        <f>SUMIFS(Data!$H:$H,Data!$A:$A,$B13,Data!$C:$C,Cataratorii!G$1)</f>
        <v>50</v>
      </c>
      <c r="H13" s="58">
        <f>SUMIFS(Data!$H:$H,Data!$A:$A,$B13,Data!$C:$C,Cataratorii!H$1)</f>
        <v>11</v>
      </c>
      <c r="I13" s="58">
        <f>SUMIFS(Data!$H:$H,Data!$A:$A,$B13,Data!$C:$C,Cataratorii!I$1)</f>
        <v>12</v>
      </c>
      <c r="J13" s="58">
        <f>SUMIFS(Data!$H:$H,Data!$A:$A,$B13,Data!$C:$C,Cataratorii!J$1)</f>
        <v>34</v>
      </c>
      <c r="K13" s="58">
        <f>SUMIFS(Data!$H:$H,Data!$A:$A,$B13,Data!$C:$C,Cataratorii!K$1)</f>
        <v>50</v>
      </c>
      <c r="L13" s="58">
        <f>SUMIFS(Data!$H:$H,Data!$A:$A,$B13,Data!$C:$C,Cataratorii!L$1)</f>
        <v>9</v>
      </c>
      <c r="M13" s="58">
        <f>SUMIFS(Data!$H:$H,Data!$A:$A,$B13,Data!$C:$C,Cataratorii!M$1)</f>
        <v>0</v>
      </c>
      <c r="N13" s="58">
        <f>SUMIFS(Data!$H:$H,Data!$A:$A,$B13,Data!$C:$C,Cataratorii!N$1)</f>
        <v>14</v>
      </c>
      <c r="O13" s="58">
        <f>SUMIFS(Data!$H:$H,Data!$A:$A,$B13,Data!$C:$C,Cataratorii!O$1)</f>
        <v>0</v>
      </c>
      <c r="P13" s="58">
        <f>SUMIFS(Data!$H:$H,Data!$A:$A,$B13,Data!$C:$C,Cataratorii!P$1)</f>
        <v>0</v>
      </c>
      <c r="Q13" s="58">
        <f>SUMIFS(Data!$H:$H,Data!$A:$A,$B13,Data!$C:$C,Cataratorii!Q$1)</f>
        <v>0</v>
      </c>
      <c r="R13" s="106">
        <f t="shared" si="0"/>
        <v>3982</v>
      </c>
      <c r="S13" s="28">
        <f>SUMIFS(Data!D:D,Data!A:A,B13)</f>
        <v>230.86999999999998</v>
      </c>
      <c r="T13" s="91">
        <f t="shared" si="1"/>
        <v>1.7247801793216964E-2</v>
      </c>
    </row>
    <row r="14" spans="1:20" ht="12.75" x14ac:dyDescent="0.2">
      <c r="A14" s="64">
        <v>13</v>
      </c>
      <c r="B14" s="27" t="s">
        <v>124</v>
      </c>
      <c r="C14" s="58">
        <f>SUMIFS(Data!$H:$H,Data!$A:$A,$B14,Data!$C:$C,Cataratorii!C$1)</f>
        <v>14</v>
      </c>
      <c r="D14" s="58">
        <f>SUMIFS(Data!$H:$H,Data!$A:$A,$B14,Data!$C:$C,Cataratorii!D$1)</f>
        <v>0</v>
      </c>
      <c r="E14" s="58">
        <f>SUMIFS(Data!$H:$H,Data!$A:$A,$B14,Data!$C:$C,Cataratorii!E$1)</f>
        <v>2414</v>
      </c>
      <c r="F14" s="58">
        <f>SUMIFS(Data!$H:$H,Data!$A:$A,$B14,Data!$C:$C,Cataratorii!F$1)</f>
        <v>1098</v>
      </c>
      <c r="G14" s="58">
        <f>SUMIFS(Data!$H:$H,Data!$A:$A,$B14,Data!$C:$C,Cataratorii!G$1)</f>
        <v>27</v>
      </c>
      <c r="H14" s="58">
        <f>SUMIFS(Data!$H:$H,Data!$A:$A,$B14,Data!$C:$C,Cataratorii!H$1)</f>
        <v>131</v>
      </c>
      <c r="I14" s="58">
        <f>SUMIFS(Data!$H:$H,Data!$A:$A,$B14,Data!$C:$C,Cataratorii!I$1)</f>
        <v>0</v>
      </c>
      <c r="J14" s="58">
        <f>SUMIFS(Data!$H:$H,Data!$A:$A,$B14,Data!$C:$C,Cataratorii!J$1)</f>
        <v>128</v>
      </c>
      <c r="K14" s="58">
        <f>SUMIFS(Data!$H:$H,Data!$A:$A,$B14,Data!$C:$C,Cataratorii!K$1)</f>
        <v>0</v>
      </c>
      <c r="L14" s="58">
        <f>SUMIFS(Data!$H:$H,Data!$A:$A,$B14,Data!$C:$C,Cataratorii!L$1)</f>
        <v>0</v>
      </c>
      <c r="M14" s="58">
        <f>SUMIFS(Data!$H:$H,Data!$A:$A,$B14,Data!$C:$C,Cataratorii!M$1)</f>
        <v>0</v>
      </c>
      <c r="N14" s="58">
        <f>SUMIFS(Data!$H:$H,Data!$A:$A,$B14,Data!$C:$C,Cataratorii!N$1)</f>
        <v>4935</v>
      </c>
      <c r="O14" s="58">
        <f>SUMIFS(Data!$H:$H,Data!$A:$A,$B14,Data!$C:$C,Cataratorii!O$1)</f>
        <v>0</v>
      </c>
      <c r="P14" s="58">
        <f>SUMIFS(Data!$H:$H,Data!$A:$A,$B14,Data!$C:$C,Cataratorii!P$1)</f>
        <v>0</v>
      </c>
      <c r="Q14" s="58">
        <f>SUMIFS(Data!$H:$H,Data!$A:$A,$B14,Data!$C:$C,Cataratorii!Q$1)</f>
        <v>0</v>
      </c>
      <c r="R14" s="106">
        <f t="shared" si="0"/>
        <v>8747</v>
      </c>
      <c r="S14" s="28">
        <f>SUMIFS(Data!D:D,Data!A:A,B14)</f>
        <v>266.25</v>
      </c>
      <c r="T14" s="91">
        <f t="shared" si="1"/>
        <v>3.2852582159624409E-2</v>
      </c>
    </row>
    <row r="15" spans="1:20" ht="12.75" x14ac:dyDescent="0.2">
      <c r="A15" s="64">
        <v>14</v>
      </c>
      <c r="B15" s="27" t="s">
        <v>200</v>
      </c>
      <c r="C15" s="58">
        <f>SUMIFS(Data!$H:$H,Data!$A:$A,$B15,Data!$C:$C,Cataratorii!C$1)</f>
        <v>420</v>
      </c>
      <c r="D15" s="58">
        <f>SUMIFS(Data!$H:$H,Data!$A:$A,$B15,Data!$C:$C,Cataratorii!D$1)</f>
        <v>81</v>
      </c>
      <c r="E15" s="58">
        <f>SUMIFS(Data!$H:$H,Data!$A:$A,$B15,Data!$C:$C,Cataratorii!E$1)</f>
        <v>69</v>
      </c>
      <c r="F15" s="58">
        <f>SUMIFS(Data!$H:$H,Data!$A:$A,$B15,Data!$C:$C,Cataratorii!F$1)</f>
        <v>1173</v>
      </c>
      <c r="G15" s="58">
        <f>SUMIFS(Data!$H:$H,Data!$A:$A,$B15,Data!$C:$C,Cataratorii!G$1)</f>
        <v>5</v>
      </c>
      <c r="H15" s="58">
        <f>SUMIFS(Data!$H:$H,Data!$A:$A,$B15,Data!$C:$C,Cataratorii!H$1)</f>
        <v>421</v>
      </c>
      <c r="I15" s="58">
        <f>SUMIFS(Data!$H:$H,Data!$A:$A,$B15,Data!$C:$C,Cataratorii!I$1)</f>
        <v>268</v>
      </c>
      <c r="J15" s="58">
        <f>SUMIFS(Data!$H:$H,Data!$A:$A,$B15,Data!$C:$C,Cataratorii!J$1)</f>
        <v>499</v>
      </c>
      <c r="K15" s="58">
        <f>SUMIFS(Data!$H:$H,Data!$A:$A,$B15,Data!$C:$C,Cataratorii!K$1)</f>
        <v>324</v>
      </c>
      <c r="L15" s="58">
        <f>SUMIFS(Data!$H:$H,Data!$A:$A,$B15,Data!$C:$C,Cataratorii!L$1)</f>
        <v>68</v>
      </c>
      <c r="M15" s="58">
        <f>SUMIFS(Data!$H:$H,Data!$A:$A,$B15,Data!$C:$C,Cataratorii!M$1)</f>
        <v>475</v>
      </c>
      <c r="N15" s="58">
        <f>SUMIFS(Data!$H:$H,Data!$A:$A,$B15,Data!$C:$C,Cataratorii!N$1)</f>
        <v>276</v>
      </c>
      <c r="O15" s="58">
        <f>SUMIFS(Data!$H:$H,Data!$A:$A,$B15,Data!$C:$C,Cataratorii!O$1)</f>
        <v>0</v>
      </c>
      <c r="P15" s="58">
        <f>SUMIFS(Data!$H:$H,Data!$A:$A,$B15,Data!$C:$C,Cataratorii!P$1)</f>
        <v>0</v>
      </c>
      <c r="Q15" s="58">
        <f>SUMIFS(Data!$H:$H,Data!$A:$A,$B15,Data!$C:$C,Cataratorii!Q$1)</f>
        <v>0</v>
      </c>
      <c r="R15" s="106">
        <f t="shared" si="0"/>
        <v>4079</v>
      </c>
      <c r="S15" s="28">
        <f>SUMIFS(Data!D:D,Data!A:A,B15)</f>
        <v>215.03000000000003</v>
      </c>
      <c r="T15" s="91">
        <f t="shared" si="1"/>
        <v>1.8969446123796675E-2</v>
      </c>
    </row>
    <row r="16" spans="1:20" ht="12.75" x14ac:dyDescent="0.2">
      <c r="A16" s="64">
        <v>15</v>
      </c>
      <c r="B16" s="27" t="s">
        <v>495</v>
      </c>
      <c r="C16" s="58">
        <f>SUMIFS(Data!$H:$H,Data!$A:$A,$B16,Data!$C:$C,Cataratorii!C$1)</f>
        <v>9</v>
      </c>
      <c r="D16" s="58">
        <f>SUMIFS(Data!$H:$H,Data!$A:$A,$B16,Data!$C:$C,Cataratorii!D$1)</f>
        <v>13</v>
      </c>
      <c r="E16" s="58">
        <f>SUMIFS(Data!$H:$H,Data!$A:$A,$B16,Data!$C:$C,Cataratorii!E$1)</f>
        <v>43</v>
      </c>
      <c r="F16" s="58">
        <f>SUMIFS(Data!$H:$H,Data!$A:$A,$B16,Data!$C:$C,Cataratorii!F$1)</f>
        <v>1183</v>
      </c>
      <c r="G16" s="58">
        <f>SUMIFS(Data!$H:$H,Data!$A:$A,$B16,Data!$C:$C,Cataratorii!G$1)</f>
        <v>94</v>
      </c>
      <c r="H16" s="58">
        <f>SUMIFS(Data!$H:$H,Data!$A:$A,$B16,Data!$C:$C,Cataratorii!H$1)</f>
        <v>12</v>
      </c>
      <c r="I16" s="58">
        <f>SUMIFS(Data!$H:$H,Data!$A:$A,$B16,Data!$C:$C,Cataratorii!I$1)</f>
        <v>12</v>
      </c>
      <c r="J16" s="58">
        <f>SUMIFS(Data!$H:$H,Data!$A:$A,$B16,Data!$C:$C,Cataratorii!J$1)</f>
        <v>177</v>
      </c>
      <c r="K16" s="58">
        <f>SUMIFS(Data!$H:$H,Data!$A:$A,$B16,Data!$C:$C,Cataratorii!K$1)</f>
        <v>9</v>
      </c>
      <c r="L16" s="58">
        <f>SUMIFS(Data!$H:$H,Data!$A:$A,$B16,Data!$C:$C,Cataratorii!L$1)</f>
        <v>0</v>
      </c>
      <c r="M16" s="58">
        <f>SUMIFS(Data!$H:$H,Data!$A:$A,$B16,Data!$C:$C,Cataratorii!M$1)</f>
        <v>1632</v>
      </c>
      <c r="N16" s="58">
        <f>SUMIFS(Data!$H:$H,Data!$A:$A,$B16,Data!$C:$C,Cataratorii!N$1)</f>
        <v>52</v>
      </c>
      <c r="O16" s="58">
        <f>SUMIFS(Data!$H:$H,Data!$A:$A,$B16,Data!$C:$C,Cataratorii!O$1)</f>
        <v>0</v>
      </c>
      <c r="P16" s="58">
        <f>SUMIFS(Data!$H:$H,Data!$A:$A,$B16,Data!$C:$C,Cataratorii!P$1)</f>
        <v>0</v>
      </c>
      <c r="Q16" s="58">
        <f>SUMIFS(Data!$H:$H,Data!$A:$A,$B16,Data!$C:$C,Cataratorii!Q$1)</f>
        <v>0</v>
      </c>
      <c r="R16" s="106">
        <f t="shared" si="0"/>
        <v>3236</v>
      </c>
      <c r="S16" s="28">
        <f>SUMIFS(Data!D:D,Data!A:A,B16)</f>
        <v>200.82</v>
      </c>
      <c r="T16" s="91">
        <f t="shared" si="1"/>
        <v>1.611393287521163E-2</v>
      </c>
    </row>
    <row r="17" spans="1:20" ht="12.75" x14ac:dyDescent="0.2">
      <c r="A17" s="64">
        <v>16</v>
      </c>
      <c r="B17" s="27" t="s">
        <v>450</v>
      </c>
      <c r="C17" s="58">
        <f>SUMIFS(Data!$H:$H,Data!$A:$A,$B17,Data!$C:$C,Cataratorii!C$1)</f>
        <v>21</v>
      </c>
      <c r="D17" s="58">
        <f>SUMIFS(Data!$H:$H,Data!$A:$A,$B17,Data!$C:$C,Cataratorii!D$1)</f>
        <v>24</v>
      </c>
      <c r="E17" s="58">
        <f>SUMIFS(Data!$H:$H,Data!$A:$A,$B17,Data!$C:$C,Cataratorii!E$1)</f>
        <v>15</v>
      </c>
      <c r="F17" s="58">
        <f>SUMIFS(Data!$H:$H,Data!$A:$A,$B17,Data!$C:$C,Cataratorii!F$1)</f>
        <v>1225</v>
      </c>
      <c r="G17" s="58">
        <f>SUMIFS(Data!$H:$H,Data!$A:$A,$B17,Data!$C:$C,Cataratorii!G$1)</f>
        <v>51</v>
      </c>
      <c r="H17" s="58">
        <f>SUMIFS(Data!$H:$H,Data!$A:$A,$B17,Data!$C:$C,Cataratorii!H$1)</f>
        <v>21</v>
      </c>
      <c r="I17" s="58">
        <f>SUMIFS(Data!$H:$H,Data!$A:$A,$B17,Data!$C:$C,Cataratorii!I$1)</f>
        <v>33</v>
      </c>
      <c r="J17" s="58">
        <f>SUMIFS(Data!$H:$H,Data!$A:$A,$B17,Data!$C:$C,Cataratorii!J$1)</f>
        <v>54</v>
      </c>
      <c r="K17" s="58">
        <f>SUMIFS(Data!$H:$H,Data!$A:$A,$B17,Data!$C:$C,Cataratorii!K$1)</f>
        <v>7</v>
      </c>
      <c r="L17" s="58">
        <f>SUMIFS(Data!$H:$H,Data!$A:$A,$B17,Data!$C:$C,Cataratorii!L$1)</f>
        <v>26</v>
      </c>
      <c r="M17" s="58">
        <f>SUMIFS(Data!$H:$H,Data!$A:$A,$B17,Data!$C:$C,Cataratorii!M$1)</f>
        <v>1649</v>
      </c>
      <c r="N17" s="58">
        <f>SUMIFS(Data!$H:$H,Data!$A:$A,$B17,Data!$C:$C,Cataratorii!N$1)</f>
        <v>148</v>
      </c>
      <c r="O17" s="58">
        <f>SUMIFS(Data!$H:$H,Data!$A:$A,$B17,Data!$C:$C,Cataratorii!O$1)</f>
        <v>0</v>
      </c>
      <c r="P17" s="58">
        <f>SUMIFS(Data!$H:$H,Data!$A:$A,$B17,Data!$C:$C,Cataratorii!P$1)</f>
        <v>0</v>
      </c>
      <c r="Q17" s="58">
        <f>SUMIFS(Data!$H:$H,Data!$A:$A,$B17,Data!$C:$C,Cataratorii!Q$1)</f>
        <v>0</v>
      </c>
      <c r="R17" s="106">
        <f t="shared" si="0"/>
        <v>3274</v>
      </c>
      <c r="S17" s="28">
        <f>SUMIFS(Data!D:D,Data!A:A,B17)</f>
        <v>229.96</v>
      </c>
      <c r="T17" s="91">
        <f t="shared" si="1"/>
        <v>1.42372586536789E-2</v>
      </c>
    </row>
    <row r="18" spans="1:20" ht="12.75" x14ac:dyDescent="0.2">
      <c r="A18" s="64">
        <v>17</v>
      </c>
      <c r="B18" s="27" t="s">
        <v>490</v>
      </c>
      <c r="C18" s="58">
        <f>SUMIFS(Data!$H:$H,Data!$A:$A,$B18,Data!$C:$C,Cataratorii!C$1)</f>
        <v>82</v>
      </c>
      <c r="D18" s="58">
        <f>SUMIFS(Data!$H:$H,Data!$A:$A,$B18,Data!$C:$C,Cataratorii!D$1)</f>
        <v>107</v>
      </c>
      <c r="E18" s="58">
        <f>SUMIFS(Data!$H:$H,Data!$A:$A,$B18,Data!$C:$C,Cataratorii!E$1)</f>
        <v>179</v>
      </c>
      <c r="F18" s="58">
        <f>SUMIFS(Data!$H:$H,Data!$A:$A,$B18,Data!$C:$C,Cataratorii!F$1)</f>
        <v>260</v>
      </c>
      <c r="G18" s="58">
        <f>SUMIFS(Data!$H:$H,Data!$A:$A,$B18,Data!$C:$C,Cataratorii!G$1)</f>
        <v>413</v>
      </c>
      <c r="H18" s="58">
        <f>SUMIFS(Data!$H:$H,Data!$A:$A,$B18,Data!$C:$C,Cataratorii!H$1)</f>
        <v>0</v>
      </c>
      <c r="I18" s="58">
        <f>SUMIFS(Data!$H:$H,Data!$A:$A,$B18,Data!$C:$C,Cataratorii!I$1)</f>
        <v>89</v>
      </c>
      <c r="J18" s="58">
        <f>SUMIFS(Data!$H:$H,Data!$A:$A,$B18,Data!$C:$C,Cataratorii!J$1)</f>
        <v>93</v>
      </c>
      <c r="K18" s="58">
        <f>SUMIFS(Data!$H:$H,Data!$A:$A,$B18,Data!$C:$C,Cataratorii!K$1)</f>
        <v>22</v>
      </c>
      <c r="L18" s="58">
        <f>SUMIFS(Data!$H:$H,Data!$A:$A,$B18,Data!$C:$C,Cataratorii!L$1)</f>
        <v>209</v>
      </c>
      <c r="M18" s="58">
        <f>SUMIFS(Data!$H:$H,Data!$A:$A,$B18,Data!$C:$C,Cataratorii!M$1)</f>
        <v>1656</v>
      </c>
      <c r="N18" s="58">
        <f>SUMIFS(Data!$H:$H,Data!$A:$A,$B18,Data!$C:$C,Cataratorii!N$1)</f>
        <v>100</v>
      </c>
      <c r="O18" s="58">
        <f>SUMIFS(Data!$H:$H,Data!$A:$A,$B18,Data!$C:$C,Cataratorii!O$1)</f>
        <v>0</v>
      </c>
      <c r="P18" s="58">
        <f>SUMIFS(Data!$H:$H,Data!$A:$A,$B18,Data!$C:$C,Cataratorii!P$1)</f>
        <v>0</v>
      </c>
      <c r="Q18" s="58">
        <f>SUMIFS(Data!$H:$H,Data!$A:$A,$B18,Data!$C:$C,Cataratorii!Q$1)</f>
        <v>0</v>
      </c>
      <c r="R18" s="106">
        <f t="shared" si="0"/>
        <v>3210</v>
      </c>
      <c r="S18" s="28">
        <f>SUMIFS(Data!D:D,Data!A:A,B18)</f>
        <v>195.34</v>
      </c>
      <c r="T18" s="91">
        <f t="shared" si="1"/>
        <v>1.6432886249616054E-2</v>
      </c>
    </row>
    <row r="19" spans="1:20" ht="12.75" x14ac:dyDescent="0.2">
      <c r="A19" s="64">
        <v>18</v>
      </c>
      <c r="B19" s="27" t="s">
        <v>176</v>
      </c>
      <c r="C19" s="58">
        <f>SUMIFS(Data!$H:$H,Data!$A:$A,$B19,Data!$C:$C,Cataratorii!C$1)</f>
        <v>0</v>
      </c>
      <c r="D19" s="58">
        <f>SUMIFS(Data!$H:$H,Data!$A:$A,$B19,Data!$C:$C,Cataratorii!D$1)</f>
        <v>1011</v>
      </c>
      <c r="E19" s="58">
        <f>SUMIFS(Data!$H:$H,Data!$A:$A,$B19,Data!$C:$C,Cataratorii!E$1)</f>
        <v>96</v>
      </c>
      <c r="F19" s="58">
        <f>SUMIFS(Data!$H:$H,Data!$A:$A,$B19,Data!$C:$C,Cataratorii!F$1)</f>
        <v>92</v>
      </c>
      <c r="G19" s="58">
        <f>SUMIFS(Data!$H:$H,Data!$A:$A,$B19,Data!$C:$C,Cataratorii!G$1)</f>
        <v>27</v>
      </c>
      <c r="H19" s="58">
        <f>SUMIFS(Data!$H:$H,Data!$A:$A,$B19,Data!$C:$C,Cataratorii!H$1)</f>
        <v>92</v>
      </c>
      <c r="I19" s="58">
        <f>SUMIFS(Data!$H:$H,Data!$A:$A,$B19,Data!$C:$C,Cataratorii!I$1)</f>
        <v>39</v>
      </c>
      <c r="J19" s="58">
        <f>SUMIFS(Data!$H:$H,Data!$A:$A,$B19,Data!$C:$C,Cataratorii!J$1)</f>
        <v>941</v>
      </c>
      <c r="K19" s="58">
        <f>SUMIFS(Data!$H:$H,Data!$A:$A,$B19,Data!$C:$C,Cataratorii!K$1)</f>
        <v>27</v>
      </c>
      <c r="L19" s="58">
        <f>SUMIFS(Data!$H:$H,Data!$A:$A,$B19,Data!$C:$C,Cataratorii!L$1)</f>
        <v>22</v>
      </c>
      <c r="M19" s="58">
        <f>SUMIFS(Data!$H:$H,Data!$A:$A,$B19,Data!$C:$C,Cataratorii!M$1)</f>
        <v>187</v>
      </c>
      <c r="N19" s="58">
        <f>SUMIFS(Data!$H:$H,Data!$A:$A,$B19,Data!$C:$C,Cataratorii!N$1)</f>
        <v>45</v>
      </c>
      <c r="O19" s="58">
        <f>SUMIFS(Data!$H:$H,Data!$A:$A,$B19,Data!$C:$C,Cataratorii!O$1)</f>
        <v>0</v>
      </c>
      <c r="P19" s="58">
        <f>SUMIFS(Data!$H:$H,Data!$A:$A,$B19,Data!$C:$C,Cataratorii!P$1)</f>
        <v>0</v>
      </c>
      <c r="Q19" s="58">
        <f>SUMIFS(Data!$H:$H,Data!$A:$A,$B19,Data!$C:$C,Cataratorii!Q$1)</f>
        <v>0</v>
      </c>
      <c r="R19" s="106">
        <f t="shared" si="0"/>
        <v>2579</v>
      </c>
      <c r="S19" s="28">
        <f>SUMIFS(Data!D:D,Data!A:A,B19)</f>
        <v>300.19</v>
      </c>
      <c r="T19" s="91">
        <f t="shared" si="1"/>
        <v>8.5912255571471401E-3</v>
      </c>
    </row>
    <row r="20" spans="1:20" ht="12.75" x14ac:dyDescent="0.2">
      <c r="A20" s="64">
        <v>19</v>
      </c>
      <c r="B20" s="27" t="s">
        <v>167</v>
      </c>
      <c r="C20" s="58">
        <f>SUMIFS(Data!$H:$H,Data!$A:$A,$B20,Data!$C:$C,Cataratorii!C$1)</f>
        <v>6</v>
      </c>
      <c r="D20" s="58">
        <f>SUMIFS(Data!$H:$H,Data!$A:$A,$B20,Data!$C:$C,Cataratorii!D$1)</f>
        <v>0</v>
      </c>
      <c r="E20" s="58">
        <f>SUMIFS(Data!$H:$H,Data!$A:$A,$B20,Data!$C:$C,Cataratorii!E$1)</f>
        <v>33</v>
      </c>
      <c r="F20" s="58">
        <f>SUMIFS(Data!$H:$H,Data!$A:$A,$B20,Data!$C:$C,Cataratorii!F$1)</f>
        <v>0</v>
      </c>
      <c r="G20" s="58">
        <f>SUMIFS(Data!$H:$H,Data!$A:$A,$B20,Data!$C:$C,Cataratorii!G$1)</f>
        <v>0</v>
      </c>
      <c r="H20" s="58">
        <f>SUMIFS(Data!$H:$H,Data!$A:$A,$B20,Data!$C:$C,Cataratorii!H$1)</f>
        <v>253</v>
      </c>
      <c r="I20" s="58">
        <f>SUMIFS(Data!$H:$H,Data!$A:$A,$B20,Data!$C:$C,Cataratorii!I$1)</f>
        <v>528</v>
      </c>
      <c r="J20" s="58">
        <f>SUMIFS(Data!$H:$H,Data!$A:$A,$B20,Data!$C:$C,Cataratorii!J$1)</f>
        <v>1637</v>
      </c>
      <c r="K20" s="58">
        <f>SUMIFS(Data!$H:$H,Data!$A:$A,$B20,Data!$C:$C,Cataratorii!K$1)</f>
        <v>19</v>
      </c>
      <c r="L20" s="58">
        <f>SUMIFS(Data!$H:$H,Data!$A:$A,$B20,Data!$C:$C,Cataratorii!L$1)</f>
        <v>30</v>
      </c>
      <c r="M20" s="58">
        <f>SUMIFS(Data!$H:$H,Data!$A:$A,$B20,Data!$C:$C,Cataratorii!M$1)</f>
        <v>0</v>
      </c>
      <c r="N20" s="58">
        <f>SUMIFS(Data!$H:$H,Data!$A:$A,$B20,Data!$C:$C,Cataratorii!N$1)</f>
        <v>9</v>
      </c>
      <c r="O20" s="58">
        <f>SUMIFS(Data!$H:$H,Data!$A:$A,$B20,Data!$C:$C,Cataratorii!O$1)</f>
        <v>0</v>
      </c>
      <c r="P20" s="58">
        <f>SUMIFS(Data!$H:$H,Data!$A:$A,$B20,Data!$C:$C,Cataratorii!P$1)</f>
        <v>0</v>
      </c>
      <c r="Q20" s="58">
        <f>SUMIFS(Data!$H:$H,Data!$A:$A,$B20,Data!$C:$C,Cataratorii!Q$1)</f>
        <v>0</v>
      </c>
      <c r="R20" s="106">
        <f t="shared" si="0"/>
        <v>2515</v>
      </c>
      <c r="S20" s="28">
        <f>SUMIFS(Data!D:D,Data!A:A,B20)</f>
        <v>272.67</v>
      </c>
      <c r="T20" s="91">
        <f t="shared" si="1"/>
        <v>9.223603623427586E-3</v>
      </c>
    </row>
    <row r="21" spans="1:20" ht="12.75" x14ac:dyDescent="0.2">
      <c r="A21" s="64">
        <v>20</v>
      </c>
      <c r="B21" s="27" t="s">
        <v>383</v>
      </c>
      <c r="C21" s="58">
        <f>SUMIFS(Data!$H:$H,Data!$A:$A,$B21,Data!$C:$C,Cataratorii!C$1)</f>
        <v>101</v>
      </c>
      <c r="D21" s="58">
        <f>SUMIFS(Data!$H:$H,Data!$A:$A,$B21,Data!$C:$C,Cataratorii!D$1)</f>
        <v>116</v>
      </c>
      <c r="E21" s="58">
        <f>SUMIFS(Data!$H:$H,Data!$A:$A,$B21,Data!$C:$C,Cataratorii!E$1)</f>
        <v>1166</v>
      </c>
      <c r="F21" s="58">
        <f>SUMIFS(Data!$H:$H,Data!$A:$A,$B21,Data!$C:$C,Cataratorii!F$1)</f>
        <v>198</v>
      </c>
      <c r="G21" s="58">
        <f>SUMIFS(Data!$H:$H,Data!$A:$A,$B21,Data!$C:$C,Cataratorii!G$1)</f>
        <v>9</v>
      </c>
      <c r="H21" s="58">
        <f>SUMIFS(Data!$H:$H,Data!$A:$A,$B21,Data!$C:$C,Cataratorii!H$1)</f>
        <v>11</v>
      </c>
      <c r="I21" s="58">
        <f>SUMIFS(Data!$H:$H,Data!$A:$A,$B21,Data!$C:$C,Cataratorii!I$1)</f>
        <v>337</v>
      </c>
      <c r="J21" s="58">
        <f>SUMIFS(Data!$H:$H,Data!$A:$A,$B21,Data!$C:$C,Cataratorii!J$1)</f>
        <v>116</v>
      </c>
      <c r="K21" s="58">
        <f>SUMIFS(Data!$H:$H,Data!$A:$A,$B21,Data!$C:$C,Cataratorii!K$1)</f>
        <v>58</v>
      </c>
      <c r="L21" s="58">
        <f>SUMIFS(Data!$H:$H,Data!$A:$A,$B21,Data!$C:$C,Cataratorii!L$1)</f>
        <v>143</v>
      </c>
      <c r="M21" s="58">
        <f>SUMIFS(Data!$H:$H,Data!$A:$A,$B21,Data!$C:$C,Cataratorii!M$1)</f>
        <v>63</v>
      </c>
      <c r="N21" s="58">
        <f>SUMIFS(Data!$H:$H,Data!$A:$A,$B21,Data!$C:$C,Cataratorii!N$1)</f>
        <v>101</v>
      </c>
      <c r="O21" s="58">
        <f>SUMIFS(Data!$H:$H,Data!$A:$A,$B21,Data!$C:$C,Cataratorii!O$1)</f>
        <v>0</v>
      </c>
      <c r="P21" s="58">
        <f>SUMIFS(Data!$H:$H,Data!$A:$A,$B21,Data!$C:$C,Cataratorii!P$1)</f>
        <v>0</v>
      </c>
      <c r="Q21" s="58">
        <f>SUMIFS(Data!$H:$H,Data!$A:$A,$B21,Data!$C:$C,Cataratorii!Q$1)</f>
        <v>0</v>
      </c>
      <c r="R21" s="106">
        <f t="shared" si="0"/>
        <v>2419</v>
      </c>
      <c r="S21" s="28">
        <f>SUMIFS(Data!D:D,Data!A:A,B21)</f>
        <v>266.56999999999994</v>
      </c>
      <c r="T21" s="91">
        <f t="shared" si="1"/>
        <v>9.0745395205762119E-3</v>
      </c>
    </row>
    <row r="22" spans="1:20" ht="12.75" x14ac:dyDescent="0.2">
      <c r="A22" s="64">
        <v>21</v>
      </c>
      <c r="B22" s="124" t="s">
        <v>310</v>
      </c>
      <c r="C22" s="58">
        <f>SUMIFS(Data!$H:$H,Data!$A:$A,$B22,Data!$C:$C,Cataratorii!C$1)</f>
        <v>0</v>
      </c>
      <c r="D22" s="58">
        <f>SUMIFS(Data!$H:$H,Data!$A:$A,$B22,Data!$C:$C,Cataratorii!D$1)</f>
        <v>28</v>
      </c>
      <c r="E22" s="58">
        <f>SUMIFS(Data!$H:$H,Data!$A:$A,$B22,Data!$C:$C,Cataratorii!E$1)</f>
        <v>0</v>
      </c>
      <c r="F22" s="58">
        <f>SUMIFS(Data!$H:$H,Data!$A:$A,$B22,Data!$C:$C,Cataratorii!F$1)</f>
        <v>633</v>
      </c>
      <c r="G22" s="58">
        <f>SUMIFS(Data!$H:$H,Data!$A:$A,$B22,Data!$C:$C,Cataratorii!G$1)</f>
        <v>0</v>
      </c>
      <c r="H22" s="58">
        <f>SUMIFS(Data!$H:$H,Data!$A:$A,$B22,Data!$C:$C,Cataratorii!H$1)</f>
        <v>0</v>
      </c>
      <c r="I22" s="58">
        <f>SUMIFS(Data!$H:$H,Data!$A:$A,$B22,Data!$C:$C,Cataratorii!I$1)</f>
        <v>0</v>
      </c>
      <c r="J22" s="58">
        <f>SUMIFS(Data!$H:$H,Data!$A:$A,$B22,Data!$C:$C,Cataratorii!J$1)</f>
        <v>0</v>
      </c>
      <c r="K22" s="58">
        <f>SUMIFS(Data!$H:$H,Data!$A:$A,$B22,Data!$C:$C,Cataratorii!K$1)</f>
        <v>0</v>
      </c>
      <c r="L22" s="58">
        <f>SUMIFS(Data!$H:$H,Data!$A:$A,$B22,Data!$C:$C,Cataratorii!L$1)</f>
        <v>0</v>
      </c>
      <c r="M22" s="58">
        <f>SUMIFS(Data!$H:$H,Data!$A:$A,$B22,Data!$C:$C,Cataratorii!M$1)</f>
        <v>1591</v>
      </c>
      <c r="N22" s="58">
        <f>SUMIFS(Data!$H:$H,Data!$A:$A,$B22,Data!$C:$C,Cataratorii!N$1)</f>
        <v>0</v>
      </c>
      <c r="O22" s="58">
        <f>SUMIFS(Data!$H:$H,Data!$A:$A,$B22,Data!$C:$C,Cataratorii!O$1)</f>
        <v>0</v>
      </c>
      <c r="P22" s="58">
        <f>SUMIFS(Data!$H:$H,Data!$A:$A,$B22,Data!$C:$C,Cataratorii!P$1)</f>
        <v>0</v>
      </c>
      <c r="Q22" s="58">
        <f>SUMIFS(Data!$H:$H,Data!$A:$A,$B22,Data!$C:$C,Cataratorii!Q$1)</f>
        <v>0</v>
      </c>
      <c r="R22" s="106">
        <f t="shared" si="0"/>
        <v>2252</v>
      </c>
      <c r="S22" s="28">
        <f>SUMIFS(Data!D:D,Data!A:A,B22)</f>
        <v>82.34</v>
      </c>
      <c r="T22" s="91">
        <f t="shared" si="1"/>
        <v>2.7350012144765602E-2</v>
      </c>
    </row>
    <row r="23" spans="1:20" ht="12.75" x14ac:dyDescent="0.2">
      <c r="A23" s="64">
        <v>22</v>
      </c>
      <c r="B23" s="27" t="s">
        <v>244</v>
      </c>
      <c r="C23" s="58">
        <f>SUMIFS(Data!$H:$H,Data!$A:$A,$B23,Data!$C:$C,Cataratorii!C$1)</f>
        <v>411</v>
      </c>
      <c r="D23" s="58">
        <f>SUMIFS(Data!$H:$H,Data!$A:$A,$B23,Data!$C:$C,Cataratorii!D$1)</f>
        <v>23</v>
      </c>
      <c r="E23" s="58">
        <f>SUMIFS(Data!$H:$H,Data!$A:$A,$B23,Data!$C:$C,Cataratorii!E$1)</f>
        <v>373</v>
      </c>
      <c r="F23" s="58">
        <f>SUMIFS(Data!$H:$H,Data!$A:$A,$B23,Data!$C:$C,Cataratorii!F$1)</f>
        <v>758</v>
      </c>
      <c r="G23" s="58">
        <f>SUMIFS(Data!$H:$H,Data!$A:$A,$B23,Data!$C:$C,Cataratorii!G$1)</f>
        <v>393</v>
      </c>
      <c r="H23" s="58">
        <f>SUMIFS(Data!$H:$H,Data!$A:$A,$B23,Data!$C:$C,Cataratorii!H$1)</f>
        <v>55</v>
      </c>
      <c r="I23" s="58">
        <f>SUMIFS(Data!$H:$H,Data!$A:$A,$B23,Data!$C:$C,Cataratorii!I$1)</f>
        <v>62</v>
      </c>
      <c r="J23" s="58">
        <f>SUMIFS(Data!$H:$H,Data!$A:$A,$B23,Data!$C:$C,Cataratorii!J$1)</f>
        <v>13</v>
      </c>
      <c r="K23" s="58">
        <f>SUMIFS(Data!$H:$H,Data!$A:$A,$B23,Data!$C:$C,Cataratorii!K$1)</f>
        <v>38</v>
      </c>
      <c r="L23" s="58">
        <f>SUMIFS(Data!$H:$H,Data!$A:$A,$B23,Data!$C:$C,Cataratorii!L$1)</f>
        <v>0</v>
      </c>
      <c r="M23" s="58">
        <f>SUMIFS(Data!$H:$H,Data!$A:$A,$B23,Data!$C:$C,Cataratorii!M$1)</f>
        <v>69</v>
      </c>
      <c r="N23" s="58">
        <f>SUMIFS(Data!$H:$H,Data!$A:$A,$B23,Data!$C:$C,Cataratorii!N$1)</f>
        <v>879</v>
      </c>
      <c r="O23" s="58">
        <f>SUMIFS(Data!$H:$H,Data!$A:$A,$B23,Data!$C:$C,Cataratorii!O$1)</f>
        <v>0</v>
      </c>
      <c r="P23" s="58">
        <f>SUMIFS(Data!$H:$H,Data!$A:$A,$B23,Data!$C:$C,Cataratorii!P$1)</f>
        <v>0</v>
      </c>
      <c r="Q23" s="58">
        <f>SUMIFS(Data!$H:$H,Data!$A:$A,$B23,Data!$C:$C,Cataratorii!Q$1)</f>
        <v>0</v>
      </c>
      <c r="R23" s="106">
        <f t="shared" si="0"/>
        <v>3074</v>
      </c>
      <c r="S23" s="28">
        <f>SUMIFS(Data!D:D,Data!A:A,B23)</f>
        <v>115.17</v>
      </c>
      <c r="T23" s="91">
        <f t="shared" si="1"/>
        <v>2.6690978553442737E-2</v>
      </c>
    </row>
    <row r="24" spans="1:20" ht="12.75" x14ac:dyDescent="0.2">
      <c r="A24" s="64">
        <v>23</v>
      </c>
      <c r="B24" s="27" t="s">
        <v>305</v>
      </c>
      <c r="C24" s="58">
        <f>SUMIFS(Data!$H:$H,Data!$A:$A,$B24,Data!$C:$C,Cataratorii!C$1)</f>
        <v>218</v>
      </c>
      <c r="D24" s="58">
        <f>SUMIFS(Data!$H:$H,Data!$A:$A,$B24,Data!$C:$C,Cataratorii!D$1)</f>
        <v>95</v>
      </c>
      <c r="E24" s="58">
        <f>SUMIFS(Data!$H:$H,Data!$A:$A,$B24,Data!$C:$C,Cataratorii!E$1)</f>
        <v>598</v>
      </c>
      <c r="F24" s="58">
        <f>SUMIFS(Data!$H:$H,Data!$A:$A,$B24,Data!$C:$C,Cataratorii!F$1)</f>
        <v>3</v>
      </c>
      <c r="G24" s="58">
        <f>SUMIFS(Data!$H:$H,Data!$A:$A,$B24,Data!$C:$C,Cataratorii!G$1)</f>
        <v>363</v>
      </c>
      <c r="H24" s="58">
        <f>SUMIFS(Data!$H:$H,Data!$A:$A,$B24,Data!$C:$C,Cataratorii!H$1)</f>
        <v>134</v>
      </c>
      <c r="I24" s="58">
        <f>SUMIFS(Data!$H:$H,Data!$A:$A,$B24,Data!$C:$C,Cataratorii!I$1)</f>
        <v>134</v>
      </c>
      <c r="J24" s="58">
        <f>SUMIFS(Data!$H:$H,Data!$A:$A,$B24,Data!$C:$C,Cataratorii!J$1)</f>
        <v>141</v>
      </c>
      <c r="K24" s="58">
        <f>SUMIFS(Data!$H:$H,Data!$A:$A,$B24,Data!$C:$C,Cataratorii!K$1)</f>
        <v>138</v>
      </c>
      <c r="L24" s="58">
        <f>SUMIFS(Data!$H:$H,Data!$A:$A,$B24,Data!$C:$C,Cataratorii!L$1)</f>
        <v>176</v>
      </c>
      <c r="M24" s="58">
        <f>SUMIFS(Data!$H:$H,Data!$A:$A,$B24,Data!$C:$C,Cataratorii!M$1)</f>
        <v>134</v>
      </c>
      <c r="N24" s="58">
        <f>SUMIFS(Data!$H:$H,Data!$A:$A,$B24,Data!$C:$C,Cataratorii!N$1)</f>
        <v>181</v>
      </c>
      <c r="O24" s="58">
        <f>SUMIFS(Data!$H:$H,Data!$A:$A,$B24,Data!$C:$C,Cataratorii!O$1)</f>
        <v>0</v>
      </c>
      <c r="P24" s="58">
        <f>SUMIFS(Data!$H:$H,Data!$A:$A,$B24,Data!$C:$C,Cataratorii!P$1)</f>
        <v>0</v>
      </c>
      <c r="Q24" s="58">
        <f>SUMIFS(Data!$H:$H,Data!$A:$A,$B24,Data!$C:$C,Cataratorii!Q$1)</f>
        <v>0</v>
      </c>
      <c r="R24" s="106">
        <f t="shared" si="0"/>
        <v>2315</v>
      </c>
      <c r="S24" s="28">
        <f>SUMIFS(Data!D:D,Data!A:A,B24)</f>
        <v>209.66000000000003</v>
      </c>
      <c r="T24" s="91">
        <f t="shared" si="1"/>
        <v>1.1041686540112561E-2</v>
      </c>
    </row>
    <row r="25" spans="1:20" ht="12.75" x14ac:dyDescent="0.2">
      <c r="A25" s="64">
        <v>24</v>
      </c>
      <c r="B25" s="27" t="s">
        <v>308</v>
      </c>
      <c r="C25" s="58">
        <f>SUMIFS(Data!$H:$H,Data!$A:$A,$B25,Data!$C:$C,Cataratorii!C$1)</f>
        <v>86</v>
      </c>
      <c r="D25" s="58">
        <f>SUMIFS(Data!$H:$H,Data!$A:$A,$B25,Data!$C:$C,Cataratorii!D$1)</f>
        <v>45</v>
      </c>
      <c r="E25" s="58">
        <f>SUMIFS(Data!$H:$H,Data!$A:$A,$B25,Data!$C:$C,Cataratorii!E$1)</f>
        <v>56</v>
      </c>
      <c r="F25" s="58">
        <f>SUMIFS(Data!$H:$H,Data!$A:$A,$B25,Data!$C:$C,Cataratorii!F$1)</f>
        <v>791</v>
      </c>
      <c r="G25" s="58">
        <f>SUMIFS(Data!$H:$H,Data!$A:$A,$B25,Data!$C:$C,Cataratorii!G$1)</f>
        <v>860</v>
      </c>
      <c r="H25" s="58">
        <f>SUMIFS(Data!$H:$H,Data!$A:$A,$B25,Data!$C:$C,Cataratorii!H$1)</f>
        <v>17</v>
      </c>
      <c r="I25" s="58">
        <f>SUMIFS(Data!$H:$H,Data!$A:$A,$B25,Data!$C:$C,Cataratorii!I$1)</f>
        <v>24</v>
      </c>
      <c r="J25" s="58">
        <f>SUMIFS(Data!$H:$H,Data!$A:$A,$B25,Data!$C:$C,Cataratorii!J$1)</f>
        <v>72</v>
      </c>
      <c r="K25" s="58">
        <f>SUMIFS(Data!$H:$H,Data!$A:$A,$B25,Data!$C:$C,Cataratorii!K$1)</f>
        <v>17</v>
      </c>
      <c r="L25" s="58">
        <f>SUMIFS(Data!$H:$H,Data!$A:$A,$B25,Data!$C:$C,Cataratorii!L$1)</f>
        <v>39</v>
      </c>
      <c r="M25" s="58">
        <f>SUMIFS(Data!$H:$H,Data!$A:$A,$B25,Data!$C:$C,Cataratorii!M$1)</f>
        <v>70</v>
      </c>
      <c r="N25" s="58">
        <f>SUMIFS(Data!$H:$H,Data!$A:$A,$B25,Data!$C:$C,Cataratorii!N$1)</f>
        <v>83</v>
      </c>
      <c r="O25" s="58">
        <f>SUMIFS(Data!$H:$H,Data!$A:$A,$B25,Data!$C:$C,Cataratorii!O$1)</f>
        <v>0</v>
      </c>
      <c r="P25" s="58">
        <f>SUMIFS(Data!$H:$H,Data!$A:$A,$B25,Data!$C:$C,Cataratorii!P$1)</f>
        <v>0</v>
      </c>
      <c r="Q25" s="58">
        <f>SUMIFS(Data!$H:$H,Data!$A:$A,$B25,Data!$C:$C,Cataratorii!Q$1)</f>
        <v>0</v>
      </c>
      <c r="R25" s="106">
        <f t="shared" si="0"/>
        <v>2160</v>
      </c>
      <c r="S25" s="28">
        <f>SUMIFS(Data!D:D,Data!A:A,B25)</f>
        <v>200.42000000000002</v>
      </c>
      <c r="T25" s="91">
        <f t="shared" si="1"/>
        <v>1.0777367528190798E-2</v>
      </c>
    </row>
    <row r="26" spans="1:20" ht="12.75" x14ac:dyDescent="0.2">
      <c r="A26" s="64">
        <v>25</v>
      </c>
      <c r="B26" s="27" t="s">
        <v>318</v>
      </c>
      <c r="C26" s="58">
        <f>SUMIFS(Data!$H:$H,Data!$A:$A,$B26,Data!$C:$C,Cataratorii!C$1)</f>
        <v>57</v>
      </c>
      <c r="D26" s="58">
        <f>SUMIFS(Data!$H:$H,Data!$A:$A,$B26,Data!$C:$C,Cataratorii!D$1)</f>
        <v>26</v>
      </c>
      <c r="E26" s="58">
        <f>SUMIFS(Data!$H:$H,Data!$A:$A,$B26,Data!$C:$C,Cataratorii!E$1)</f>
        <v>31</v>
      </c>
      <c r="F26" s="58">
        <f>SUMIFS(Data!$H:$H,Data!$A:$A,$B26,Data!$C:$C,Cataratorii!F$1)</f>
        <v>1184</v>
      </c>
      <c r="G26" s="58">
        <f>SUMIFS(Data!$H:$H,Data!$A:$A,$B26,Data!$C:$C,Cataratorii!G$1)</f>
        <v>747</v>
      </c>
      <c r="H26" s="58">
        <f>SUMIFS(Data!$H:$H,Data!$A:$A,$B26,Data!$C:$C,Cataratorii!H$1)</f>
        <v>26</v>
      </c>
      <c r="I26" s="58">
        <f>SUMIFS(Data!$H:$H,Data!$A:$A,$B26,Data!$C:$C,Cataratorii!I$1)</f>
        <v>0</v>
      </c>
      <c r="J26" s="58">
        <f>SUMIFS(Data!$H:$H,Data!$A:$A,$B26,Data!$C:$C,Cataratorii!J$1)</f>
        <v>0</v>
      </c>
      <c r="K26" s="58">
        <f>SUMIFS(Data!$H:$H,Data!$A:$A,$B26,Data!$C:$C,Cataratorii!K$1)</f>
        <v>0</v>
      </c>
      <c r="L26" s="58">
        <f>SUMIFS(Data!$H:$H,Data!$A:$A,$B26,Data!$C:$C,Cataratorii!L$1)</f>
        <v>0</v>
      </c>
      <c r="M26" s="58">
        <f>SUMIFS(Data!$H:$H,Data!$A:$A,$B26,Data!$C:$C,Cataratorii!M$1)</f>
        <v>0</v>
      </c>
      <c r="N26" s="58">
        <f>SUMIFS(Data!$H:$H,Data!$A:$A,$B26,Data!$C:$C,Cataratorii!N$1)</f>
        <v>0</v>
      </c>
      <c r="O26" s="58">
        <f>SUMIFS(Data!$H:$H,Data!$A:$A,$B26,Data!$C:$C,Cataratorii!O$1)</f>
        <v>0</v>
      </c>
      <c r="P26" s="58">
        <f>SUMIFS(Data!$H:$H,Data!$A:$A,$B26,Data!$C:$C,Cataratorii!P$1)</f>
        <v>0</v>
      </c>
      <c r="Q26" s="58">
        <f>SUMIFS(Data!$H:$H,Data!$A:$A,$B26,Data!$C:$C,Cataratorii!Q$1)</f>
        <v>0</v>
      </c>
      <c r="R26" s="106">
        <f t="shared" si="0"/>
        <v>2071</v>
      </c>
      <c r="S26" s="28">
        <f>SUMIFS(Data!D:D,Data!A:A,B26)</f>
        <v>101.06000000000002</v>
      </c>
      <c r="T26" s="91">
        <f t="shared" si="1"/>
        <v>2.0492776568375219E-2</v>
      </c>
    </row>
    <row r="27" spans="1:20" ht="12.75" x14ac:dyDescent="0.2">
      <c r="A27" s="64">
        <v>26</v>
      </c>
      <c r="B27" s="27" t="s">
        <v>174</v>
      </c>
      <c r="C27" s="58">
        <f>SUMIFS(Data!$H:$H,Data!$A:$A,$B27,Data!$C:$C,Cataratorii!C$1)</f>
        <v>8</v>
      </c>
      <c r="D27" s="58">
        <f>SUMIFS(Data!$H:$H,Data!$A:$A,$B27,Data!$C:$C,Cataratorii!D$1)</f>
        <v>23</v>
      </c>
      <c r="E27" s="58">
        <f>SUMIFS(Data!$H:$H,Data!$A:$A,$B27,Data!$C:$C,Cataratorii!E$1)</f>
        <v>18</v>
      </c>
      <c r="F27" s="58">
        <f>SUMIFS(Data!$H:$H,Data!$A:$A,$B27,Data!$C:$C,Cataratorii!F$1)</f>
        <v>0</v>
      </c>
      <c r="G27" s="58">
        <f>SUMIFS(Data!$H:$H,Data!$A:$A,$B27,Data!$C:$C,Cataratorii!G$1)</f>
        <v>1</v>
      </c>
      <c r="H27" s="58">
        <f>SUMIFS(Data!$H:$H,Data!$A:$A,$B27,Data!$C:$C,Cataratorii!H$1)</f>
        <v>32</v>
      </c>
      <c r="I27" s="58">
        <f>SUMIFS(Data!$H:$H,Data!$A:$A,$B27,Data!$C:$C,Cataratorii!I$1)</f>
        <v>0</v>
      </c>
      <c r="J27" s="58">
        <f>SUMIFS(Data!$H:$H,Data!$A:$A,$B27,Data!$C:$C,Cataratorii!J$1)</f>
        <v>920</v>
      </c>
      <c r="K27" s="58">
        <f>SUMIFS(Data!$H:$H,Data!$A:$A,$B27,Data!$C:$C,Cataratorii!K$1)</f>
        <v>0</v>
      </c>
      <c r="L27" s="58">
        <f>SUMIFS(Data!$H:$H,Data!$A:$A,$B27,Data!$C:$C,Cataratorii!L$1)</f>
        <v>0</v>
      </c>
      <c r="M27" s="58">
        <f>SUMIFS(Data!$H:$H,Data!$A:$A,$B27,Data!$C:$C,Cataratorii!M$1)</f>
        <v>923</v>
      </c>
      <c r="N27" s="58">
        <f>SUMIFS(Data!$H:$H,Data!$A:$A,$B27,Data!$C:$C,Cataratorii!N$1)</f>
        <v>0</v>
      </c>
      <c r="O27" s="58">
        <f>SUMIFS(Data!$H:$H,Data!$A:$A,$B27,Data!$C:$C,Cataratorii!O$1)</f>
        <v>0</v>
      </c>
      <c r="P27" s="58">
        <f>SUMIFS(Data!$H:$H,Data!$A:$A,$B27,Data!$C:$C,Cataratorii!P$1)</f>
        <v>0</v>
      </c>
      <c r="Q27" s="58">
        <f>SUMIFS(Data!$H:$H,Data!$A:$A,$B27,Data!$C:$C,Cataratorii!Q$1)</f>
        <v>0</v>
      </c>
      <c r="R27" s="106">
        <f t="shared" si="0"/>
        <v>1925</v>
      </c>
      <c r="S27" s="28">
        <f>SUMIFS(Data!D:D,Data!A:A,B27)</f>
        <v>79.239999999999995</v>
      </c>
      <c r="T27" s="91">
        <f t="shared" si="1"/>
        <v>2.4293286219081275E-2</v>
      </c>
    </row>
    <row r="28" spans="1:20" ht="12.75" x14ac:dyDescent="0.2">
      <c r="A28" s="64">
        <v>27</v>
      </c>
      <c r="B28" s="27" t="s">
        <v>225</v>
      </c>
      <c r="C28" s="58">
        <f>SUMIFS(Data!$H:$H,Data!$A:$A,$B28,Data!$C:$C,Cataratorii!C$1)</f>
        <v>34</v>
      </c>
      <c r="D28" s="58">
        <f>SUMIFS(Data!$H:$H,Data!$A:$A,$B28,Data!$C:$C,Cataratorii!D$1)</f>
        <v>20</v>
      </c>
      <c r="E28" s="58">
        <f>SUMIFS(Data!$H:$H,Data!$A:$A,$B28,Data!$C:$C,Cataratorii!E$1)</f>
        <v>48</v>
      </c>
      <c r="F28" s="58">
        <f>SUMIFS(Data!$H:$H,Data!$A:$A,$B28,Data!$C:$C,Cataratorii!F$1)</f>
        <v>1167</v>
      </c>
      <c r="G28" s="58">
        <f>SUMIFS(Data!$H:$H,Data!$A:$A,$B28,Data!$C:$C,Cataratorii!G$1)</f>
        <v>17</v>
      </c>
      <c r="H28" s="58">
        <f>SUMIFS(Data!$H:$H,Data!$A:$A,$B28,Data!$C:$C,Cataratorii!H$1)</f>
        <v>34</v>
      </c>
      <c r="I28" s="58">
        <f>SUMIFS(Data!$H:$H,Data!$A:$A,$B28,Data!$C:$C,Cataratorii!I$1)</f>
        <v>47</v>
      </c>
      <c r="J28" s="58">
        <f>SUMIFS(Data!$H:$H,Data!$A:$A,$B28,Data!$C:$C,Cataratorii!J$1)</f>
        <v>40</v>
      </c>
      <c r="K28" s="58">
        <f>SUMIFS(Data!$H:$H,Data!$A:$A,$B28,Data!$C:$C,Cataratorii!K$1)</f>
        <v>9</v>
      </c>
      <c r="L28" s="58">
        <f>SUMIFS(Data!$H:$H,Data!$A:$A,$B28,Data!$C:$C,Cataratorii!L$1)</f>
        <v>67</v>
      </c>
      <c r="M28" s="58">
        <f>SUMIFS(Data!$H:$H,Data!$A:$A,$B28,Data!$C:$C,Cataratorii!M$1)</f>
        <v>97</v>
      </c>
      <c r="N28" s="58">
        <f>SUMIFS(Data!$H:$H,Data!$A:$A,$B28,Data!$C:$C,Cataratorii!N$1)</f>
        <v>53</v>
      </c>
      <c r="O28" s="58">
        <f>SUMIFS(Data!$H:$H,Data!$A:$A,$B28,Data!$C:$C,Cataratorii!O$1)</f>
        <v>0</v>
      </c>
      <c r="P28" s="58">
        <f>SUMIFS(Data!$H:$H,Data!$A:$A,$B28,Data!$C:$C,Cataratorii!P$1)</f>
        <v>0</v>
      </c>
      <c r="Q28" s="58">
        <f>SUMIFS(Data!$H:$H,Data!$A:$A,$B28,Data!$C:$C,Cataratorii!Q$1)</f>
        <v>0</v>
      </c>
      <c r="R28" s="106">
        <f t="shared" si="0"/>
        <v>1633</v>
      </c>
      <c r="S28" s="28">
        <f>SUMIFS(Data!D:D,Data!A:A,B28)</f>
        <v>201.79999999999998</v>
      </c>
      <c r="T28" s="91">
        <f t="shared" si="1"/>
        <v>8.0921704658077319E-3</v>
      </c>
    </row>
    <row r="29" spans="1:20" ht="12.75" x14ac:dyDescent="0.2">
      <c r="A29" s="64">
        <v>28</v>
      </c>
      <c r="B29" s="27" t="s">
        <v>458</v>
      </c>
      <c r="C29" s="58">
        <f>SUMIFS(Data!$H:$H,Data!$A:$A,$B29,Data!$C:$C,Cataratorii!C$1)</f>
        <v>105</v>
      </c>
      <c r="D29" s="58">
        <f>SUMIFS(Data!$H:$H,Data!$A:$A,$B29,Data!$C:$C,Cataratorii!D$1)</f>
        <v>12</v>
      </c>
      <c r="E29" s="58">
        <f>SUMIFS(Data!$H:$H,Data!$A:$A,$B29,Data!$C:$C,Cataratorii!E$1)</f>
        <v>2</v>
      </c>
      <c r="F29" s="58">
        <f>SUMIFS(Data!$H:$H,Data!$A:$A,$B29,Data!$C:$C,Cataratorii!F$1)</f>
        <v>21</v>
      </c>
      <c r="G29" s="58">
        <f>SUMIFS(Data!$H:$H,Data!$A:$A,$B29,Data!$C:$C,Cataratorii!G$1)</f>
        <v>849</v>
      </c>
      <c r="H29" s="58">
        <f>SUMIFS(Data!$H:$H,Data!$A:$A,$B29,Data!$C:$C,Cataratorii!H$1)</f>
        <v>59</v>
      </c>
      <c r="I29" s="58">
        <f>SUMIFS(Data!$H:$H,Data!$A:$A,$B29,Data!$C:$C,Cataratorii!I$1)</f>
        <v>4</v>
      </c>
      <c r="J29" s="58">
        <f>SUMIFS(Data!$H:$H,Data!$A:$A,$B29,Data!$C:$C,Cataratorii!J$1)</f>
        <v>325</v>
      </c>
      <c r="K29" s="58">
        <f>SUMIFS(Data!$H:$H,Data!$A:$A,$B29,Data!$C:$C,Cataratorii!K$1)</f>
        <v>20</v>
      </c>
      <c r="L29" s="58">
        <f>SUMIFS(Data!$H:$H,Data!$A:$A,$B29,Data!$C:$C,Cataratorii!L$1)</f>
        <v>44</v>
      </c>
      <c r="M29" s="58">
        <f>SUMIFS(Data!$H:$H,Data!$A:$A,$B29,Data!$C:$C,Cataratorii!M$1)</f>
        <v>81</v>
      </c>
      <c r="N29" s="58">
        <f>SUMIFS(Data!$H:$H,Data!$A:$A,$B29,Data!$C:$C,Cataratorii!N$1)</f>
        <v>2</v>
      </c>
      <c r="O29" s="58">
        <f>SUMIFS(Data!$H:$H,Data!$A:$A,$B29,Data!$C:$C,Cataratorii!O$1)</f>
        <v>0</v>
      </c>
      <c r="P29" s="58">
        <f>SUMIFS(Data!$H:$H,Data!$A:$A,$B29,Data!$C:$C,Cataratorii!P$1)</f>
        <v>0</v>
      </c>
      <c r="Q29" s="58">
        <f>SUMIFS(Data!$H:$H,Data!$A:$A,$B29,Data!$C:$C,Cataratorii!Q$1)</f>
        <v>0</v>
      </c>
      <c r="R29" s="106">
        <f t="shared" si="0"/>
        <v>1524</v>
      </c>
      <c r="S29" s="28">
        <f>SUMIFS(Data!D:D,Data!A:A,B29)</f>
        <v>139.41999999999999</v>
      </c>
      <c r="T29" s="91">
        <f t="shared" si="1"/>
        <v>1.093099985654856E-2</v>
      </c>
    </row>
    <row r="30" spans="1:20" ht="12.75" x14ac:dyDescent="0.2">
      <c r="A30" s="64">
        <v>29</v>
      </c>
      <c r="B30" s="27" t="s">
        <v>544</v>
      </c>
      <c r="C30" s="58">
        <f>SUMIFS(Data!$H:$H,Data!$A:$A,$B30,Data!$C:$C,Cataratorii!C$1)</f>
        <v>86</v>
      </c>
      <c r="D30" s="58">
        <f>SUMIFS(Data!$H:$H,Data!$A:$A,$B30,Data!$C:$C,Cataratorii!D$1)</f>
        <v>107</v>
      </c>
      <c r="E30" s="58">
        <f>SUMIFS(Data!$H:$H,Data!$A:$A,$B30,Data!$C:$C,Cataratorii!E$1)</f>
        <v>70</v>
      </c>
      <c r="F30" s="58">
        <f>SUMIFS(Data!$H:$H,Data!$A:$A,$B30,Data!$C:$C,Cataratorii!F$1)</f>
        <v>1199</v>
      </c>
      <c r="G30" s="58">
        <f>SUMIFS(Data!$H:$H,Data!$A:$A,$B30,Data!$C:$C,Cataratorii!G$1)</f>
        <v>0</v>
      </c>
      <c r="H30" s="58">
        <f>SUMIFS(Data!$H:$H,Data!$A:$A,$B30,Data!$C:$C,Cataratorii!H$1)</f>
        <v>0</v>
      </c>
      <c r="I30" s="58">
        <f>SUMIFS(Data!$H:$H,Data!$A:$A,$B30,Data!$C:$C,Cataratorii!I$1)</f>
        <v>0</v>
      </c>
      <c r="J30" s="58">
        <f>SUMIFS(Data!$H:$H,Data!$A:$A,$B30,Data!$C:$C,Cataratorii!J$1)</f>
        <v>0</v>
      </c>
      <c r="K30" s="58">
        <f>SUMIFS(Data!$H:$H,Data!$A:$A,$B30,Data!$C:$C,Cataratorii!K$1)</f>
        <v>0</v>
      </c>
      <c r="L30" s="58">
        <f>SUMIFS(Data!$H:$H,Data!$A:$A,$B30,Data!$C:$C,Cataratorii!L$1)</f>
        <v>0</v>
      </c>
      <c r="M30" s="58">
        <f>SUMIFS(Data!$H:$H,Data!$A:$A,$B30,Data!$C:$C,Cataratorii!M$1)</f>
        <v>0</v>
      </c>
      <c r="N30" s="58">
        <f>SUMIFS(Data!$H:$H,Data!$A:$A,$B30,Data!$C:$C,Cataratorii!N$1)</f>
        <v>0</v>
      </c>
      <c r="O30" s="58">
        <f>SUMIFS(Data!$H:$H,Data!$A:$A,$B30,Data!$C:$C,Cataratorii!O$1)</f>
        <v>0</v>
      </c>
      <c r="P30" s="58">
        <f>SUMIFS(Data!$H:$H,Data!$A:$A,$B30,Data!$C:$C,Cataratorii!P$1)</f>
        <v>0</v>
      </c>
      <c r="Q30" s="58">
        <f>SUMIFS(Data!$H:$H,Data!$A:$A,$B30,Data!$C:$C,Cataratorii!Q$1)</f>
        <v>0</v>
      </c>
      <c r="R30" s="106">
        <f t="shared" si="0"/>
        <v>1462</v>
      </c>
      <c r="S30" s="28">
        <f>SUMIFS(Data!D:D,Data!A:A,B30)</f>
        <v>120.92</v>
      </c>
      <c r="T30" s="91">
        <f t="shared" si="1"/>
        <v>1.2090638438637115E-2</v>
      </c>
    </row>
    <row r="31" spans="1:20" ht="12.75" x14ac:dyDescent="0.2">
      <c r="A31" s="64">
        <v>30</v>
      </c>
      <c r="B31" s="27" t="s">
        <v>335</v>
      </c>
      <c r="C31" s="58">
        <f>SUMIFS(Data!$H:$H,Data!$A:$A,$B31,Data!$C:$C,Cataratorii!C$1)</f>
        <v>36</v>
      </c>
      <c r="D31" s="58">
        <f>SUMIFS(Data!$H:$H,Data!$A:$A,$B31,Data!$C:$C,Cataratorii!D$1)</f>
        <v>0</v>
      </c>
      <c r="E31" s="58">
        <f>SUMIFS(Data!$H:$H,Data!$A:$A,$B31,Data!$C:$C,Cataratorii!E$1)</f>
        <v>44</v>
      </c>
      <c r="F31" s="58">
        <f>SUMIFS(Data!$H:$H,Data!$A:$A,$B31,Data!$C:$C,Cataratorii!F$1)</f>
        <v>1175</v>
      </c>
      <c r="G31" s="58">
        <f>SUMIFS(Data!$H:$H,Data!$A:$A,$B31,Data!$C:$C,Cataratorii!G$1)</f>
        <v>22</v>
      </c>
      <c r="H31" s="58">
        <f>SUMIFS(Data!$H:$H,Data!$A:$A,$B31,Data!$C:$C,Cataratorii!H$1)</f>
        <v>9</v>
      </c>
      <c r="I31" s="58">
        <f>SUMIFS(Data!$H:$H,Data!$A:$A,$B31,Data!$C:$C,Cataratorii!I$1)</f>
        <v>0</v>
      </c>
      <c r="J31" s="58">
        <f>SUMIFS(Data!$H:$H,Data!$A:$A,$B31,Data!$C:$C,Cataratorii!J$1)</f>
        <v>0</v>
      </c>
      <c r="K31" s="58">
        <f>SUMIFS(Data!$H:$H,Data!$A:$A,$B31,Data!$C:$C,Cataratorii!K$1)</f>
        <v>0</v>
      </c>
      <c r="L31" s="58">
        <f>SUMIFS(Data!$H:$H,Data!$A:$A,$B31,Data!$C:$C,Cataratorii!L$1)</f>
        <v>0</v>
      </c>
      <c r="M31" s="58">
        <f>SUMIFS(Data!$H:$H,Data!$A:$A,$B31,Data!$C:$C,Cataratorii!M$1)</f>
        <v>0</v>
      </c>
      <c r="N31" s="58">
        <f>SUMIFS(Data!$H:$H,Data!$A:$A,$B31,Data!$C:$C,Cataratorii!N$1)</f>
        <v>0</v>
      </c>
      <c r="O31" s="58">
        <f>SUMIFS(Data!$H:$H,Data!$A:$A,$B31,Data!$C:$C,Cataratorii!O$1)</f>
        <v>0</v>
      </c>
      <c r="P31" s="58">
        <f>SUMIFS(Data!$H:$H,Data!$A:$A,$B31,Data!$C:$C,Cataratorii!P$1)</f>
        <v>0</v>
      </c>
      <c r="Q31" s="58">
        <f>SUMIFS(Data!$H:$H,Data!$A:$A,$B31,Data!$C:$C,Cataratorii!Q$1)</f>
        <v>0</v>
      </c>
      <c r="R31" s="106">
        <f t="shared" si="0"/>
        <v>1286</v>
      </c>
      <c r="S31" s="28">
        <f>SUMIFS(Data!D:D,Data!A:A,B31)</f>
        <v>89.76</v>
      </c>
      <c r="T31" s="91">
        <f t="shared" si="1"/>
        <v>1.4327094474153297E-2</v>
      </c>
    </row>
    <row r="32" spans="1:20" ht="12.75" x14ac:dyDescent="0.2">
      <c r="A32" s="64">
        <v>31</v>
      </c>
      <c r="B32" s="27" t="s">
        <v>539</v>
      </c>
      <c r="C32" s="58">
        <f>SUMIFS(Data!$H:$H,Data!$A:$A,$B32,Data!$C:$C,Cataratorii!C$1)</f>
        <v>68</v>
      </c>
      <c r="D32" s="58">
        <f>SUMIFS(Data!$H:$H,Data!$A:$A,$B32,Data!$C:$C,Cataratorii!D$1)</f>
        <v>23</v>
      </c>
      <c r="E32" s="58">
        <f>SUMIFS(Data!$H:$H,Data!$A:$A,$B32,Data!$C:$C,Cataratorii!E$1)</f>
        <v>43</v>
      </c>
      <c r="F32" s="58">
        <f>SUMIFS(Data!$H:$H,Data!$A:$A,$B32,Data!$C:$C,Cataratorii!F$1)</f>
        <v>716</v>
      </c>
      <c r="G32" s="58">
        <f>SUMIFS(Data!$H:$H,Data!$A:$A,$B32,Data!$C:$C,Cataratorii!G$1)</f>
        <v>343</v>
      </c>
      <c r="H32" s="58">
        <f>SUMIFS(Data!$H:$H,Data!$A:$A,$B32,Data!$C:$C,Cataratorii!H$1)</f>
        <v>0</v>
      </c>
      <c r="I32" s="58">
        <f>SUMIFS(Data!$H:$H,Data!$A:$A,$B32,Data!$C:$C,Cataratorii!I$1)</f>
        <v>0</v>
      </c>
      <c r="J32" s="58">
        <f>SUMIFS(Data!$H:$H,Data!$A:$A,$B32,Data!$C:$C,Cataratorii!J$1)</f>
        <v>0</v>
      </c>
      <c r="K32" s="58">
        <f>SUMIFS(Data!$H:$H,Data!$A:$A,$B32,Data!$C:$C,Cataratorii!K$1)</f>
        <v>0</v>
      </c>
      <c r="L32" s="58">
        <f>SUMIFS(Data!$H:$H,Data!$A:$A,$B32,Data!$C:$C,Cataratorii!L$1)</f>
        <v>0</v>
      </c>
      <c r="M32" s="58">
        <f>SUMIFS(Data!$H:$H,Data!$A:$A,$B32,Data!$C:$C,Cataratorii!M$1)</f>
        <v>0</v>
      </c>
      <c r="N32" s="58">
        <f>SUMIFS(Data!$H:$H,Data!$A:$A,$B32,Data!$C:$C,Cataratorii!N$1)</f>
        <v>0</v>
      </c>
      <c r="O32" s="58">
        <f>SUMIFS(Data!$H:$H,Data!$A:$A,$B32,Data!$C:$C,Cataratorii!O$1)</f>
        <v>0</v>
      </c>
      <c r="P32" s="58">
        <f>SUMIFS(Data!$H:$H,Data!$A:$A,$B32,Data!$C:$C,Cataratorii!P$1)</f>
        <v>0</v>
      </c>
      <c r="Q32" s="58">
        <f>SUMIFS(Data!$H:$H,Data!$A:$A,$B32,Data!$C:$C,Cataratorii!Q$1)</f>
        <v>0</v>
      </c>
      <c r="R32" s="106">
        <f t="shared" si="0"/>
        <v>1193</v>
      </c>
      <c r="S32" s="28">
        <f>SUMIFS(Data!D:D,Data!A:A,B32)</f>
        <v>62.610000000000007</v>
      </c>
      <c r="T32" s="91">
        <f t="shared" si="1"/>
        <v>1.9054464143108126E-2</v>
      </c>
    </row>
    <row r="33" spans="1:20" ht="12.75" x14ac:dyDescent="0.2">
      <c r="A33" s="64">
        <v>32</v>
      </c>
      <c r="B33" s="27" t="s">
        <v>336</v>
      </c>
      <c r="C33" s="58">
        <f>SUMIFS(Data!$H:$H,Data!$A:$A,$B33,Data!$C:$C,Cataratorii!C$1)</f>
        <v>89</v>
      </c>
      <c r="D33" s="58">
        <f>SUMIFS(Data!$H:$H,Data!$A:$A,$B33,Data!$C:$C,Cataratorii!D$1)</f>
        <v>89</v>
      </c>
      <c r="E33" s="58">
        <f>SUMIFS(Data!$H:$H,Data!$A:$A,$B33,Data!$C:$C,Cataratorii!E$1)</f>
        <v>21</v>
      </c>
      <c r="F33" s="58">
        <f>SUMIFS(Data!$H:$H,Data!$A:$A,$B33,Data!$C:$C,Cataratorii!F$1)</f>
        <v>47</v>
      </c>
      <c r="G33" s="58">
        <f>SUMIFS(Data!$H:$H,Data!$A:$A,$B33,Data!$C:$C,Cataratorii!G$1)</f>
        <v>382</v>
      </c>
      <c r="H33" s="58">
        <f>SUMIFS(Data!$H:$H,Data!$A:$A,$B33,Data!$C:$C,Cataratorii!H$1)</f>
        <v>46</v>
      </c>
      <c r="I33" s="58">
        <f>SUMIFS(Data!$H:$H,Data!$A:$A,$B33,Data!$C:$C,Cataratorii!I$1)</f>
        <v>76</v>
      </c>
      <c r="J33" s="58">
        <f>SUMIFS(Data!$H:$H,Data!$A:$A,$B33,Data!$C:$C,Cataratorii!J$1)</f>
        <v>79</v>
      </c>
      <c r="K33" s="58">
        <f>SUMIFS(Data!$H:$H,Data!$A:$A,$B33,Data!$C:$C,Cataratorii!K$1)</f>
        <v>5</v>
      </c>
      <c r="L33" s="58">
        <f>SUMIFS(Data!$H:$H,Data!$A:$A,$B33,Data!$C:$C,Cataratorii!L$1)</f>
        <v>71</v>
      </c>
      <c r="M33" s="58">
        <f>SUMIFS(Data!$H:$H,Data!$A:$A,$B33,Data!$C:$C,Cataratorii!M$1)</f>
        <v>77</v>
      </c>
      <c r="N33" s="58">
        <f>SUMIFS(Data!$H:$H,Data!$A:$A,$B33,Data!$C:$C,Cataratorii!N$1)</f>
        <v>82</v>
      </c>
      <c r="O33" s="58">
        <f>SUMIFS(Data!$H:$H,Data!$A:$A,$B33,Data!$C:$C,Cataratorii!O$1)</f>
        <v>0</v>
      </c>
      <c r="P33" s="58">
        <f>SUMIFS(Data!$H:$H,Data!$A:$A,$B33,Data!$C:$C,Cataratorii!P$1)</f>
        <v>0</v>
      </c>
      <c r="Q33" s="58">
        <f>SUMIFS(Data!$H:$H,Data!$A:$A,$B33,Data!$C:$C,Cataratorii!Q$1)</f>
        <v>0</v>
      </c>
      <c r="R33" s="106">
        <f t="shared" si="0"/>
        <v>1064</v>
      </c>
      <c r="S33" s="28">
        <f>SUMIFS(Data!D:D,Data!A:A,B33)</f>
        <v>195.89</v>
      </c>
      <c r="T33" s="91">
        <f t="shared" si="1"/>
        <v>5.4316197866149368E-3</v>
      </c>
    </row>
    <row r="34" spans="1:20" ht="12.75" x14ac:dyDescent="0.2">
      <c r="A34" s="64">
        <v>33</v>
      </c>
      <c r="B34" s="27" t="s">
        <v>158</v>
      </c>
      <c r="C34" s="58">
        <f>SUMIFS(Data!$H:$H,Data!$A:$A,$B34,Data!$C:$C,Cataratorii!C$1)</f>
        <v>67</v>
      </c>
      <c r="D34" s="58">
        <f>SUMIFS(Data!$H:$H,Data!$A:$A,$B34,Data!$C:$C,Cataratorii!D$1)</f>
        <v>34</v>
      </c>
      <c r="E34" s="58">
        <f>SUMIFS(Data!$H:$H,Data!$A:$A,$B34,Data!$C:$C,Cataratorii!E$1)</f>
        <v>83</v>
      </c>
      <c r="F34" s="58">
        <f>SUMIFS(Data!$H:$H,Data!$A:$A,$B34,Data!$C:$C,Cataratorii!F$1)</f>
        <v>0</v>
      </c>
      <c r="G34" s="58">
        <f>SUMIFS(Data!$H:$H,Data!$A:$A,$B34,Data!$C:$C,Cataratorii!G$1)</f>
        <v>35</v>
      </c>
      <c r="H34" s="58">
        <f>SUMIFS(Data!$H:$H,Data!$A:$A,$B34,Data!$C:$C,Cataratorii!H$1)</f>
        <v>230</v>
      </c>
      <c r="I34" s="58">
        <f>SUMIFS(Data!$H:$H,Data!$A:$A,$B34,Data!$C:$C,Cataratorii!I$1)</f>
        <v>49</v>
      </c>
      <c r="J34" s="58">
        <f>SUMIFS(Data!$H:$H,Data!$A:$A,$B34,Data!$C:$C,Cataratorii!J$1)</f>
        <v>59</v>
      </c>
      <c r="K34" s="58">
        <f>SUMIFS(Data!$H:$H,Data!$A:$A,$B34,Data!$C:$C,Cataratorii!K$1)</f>
        <v>238</v>
      </c>
      <c r="L34" s="58">
        <f>SUMIFS(Data!$H:$H,Data!$A:$A,$B34,Data!$C:$C,Cataratorii!L$1)</f>
        <v>36</v>
      </c>
      <c r="M34" s="58">
        <f>SUMIFS(Data!$H:$H,Data!$A:$A,$B34,Data!$C:$C,Cataratorii!M$1)</f>
        <v>38</v>
      </c>
      <c r="N34" s="58">
        <f>SUMIFS(Data!$H:$H,Data!$A:$A,$B34,Data!$C:$C,Cataratorii!N$1)</f>
        <v>219</v>
      </c>
      <c r="O34" s="58">
        <f>SUMIFS(Data!$H:$H,Data!$A:$A,$B34,Data!$C:$C,Cataratorii!O$1)</f>
        <v>0</v>
      </c>
      <c r="P34" s="58">
        <f>SUMIFS(Data!$H:$H,Data!$A:$A,$B34,Data!$C:$C,Cataratorii!P$1)</f>
        <v>0</v>
      </c>
      <c r="Q34" s="58">
        <f>SUMIFS(Data!$H:$H,Data!$A:$A,$B34,Data!$C:$C,Cataratorii!Q$1)</f>
        <v>0</v>
      </c>
      <c r="R34" s="106">
        <f t="shared" si="0"/>
        <v>1088</v>
      </c>
      <c r="S34" s="28">
        <f>SUMIFS(Data!D:D,Data!A:A,B34)</f>
        <v>226.1</v>
      </c>
      <c r="T34" s="91">
        <f t="shared" si="1"/>
        <v>4.8120300751879697E-3</v>
      </c>
    </row>
    <row r="35" spans="1:20" ht="12.75" x14ac:dyDescent="0.2">
      <c r="A35" s="64">
        <v>34</v>
      </c>
      <c r="B35" s="27" t="s">
        <v>537</v>
      </c>
      <c r="C35" s="58">
        <f>SUMIFS(Data!$H:$H,Data!$A:$A,$B35,Data!$C:$C,Cataratorii!C$1)</f>
        <v>2</v>
      </c>
      <c r="D35" s="58">
        <f>SUMIFS(Data!$H:$H,Data!$A:$A,$B35,Data!$C:$C,Cataratorii!D$1)</f>
        <v>11</v>
      </c>
      <c r="E35" s="58">
        <f>SUMIFS(Data!$H:$H,Data!$A:$A,$B35,Data!$C:$C,Cataratorii!E$1)</f>
        <v>0</v>
      </c>
      <c r="F35" s="58">
        <f>SUMIFS(Data!$H:$H,Data!$A:$A,$B35,Data!$C:$C,Cataratorii!F$1)</f>
        <v>29</v>
      </c>
      <c r="G35" s="58">
        <f>SUMIFS(Data!$H:$H,Data!$A:$A,$B35,Data!$C:$C,Cataratorii!G$1)</f>
        <v>15</v>
      </c>
      <c r="H35" s="58">
        <f>SUMIFS(Data!$H:$H,Data!$A:$A,$B35,Data!$C:$C,Cataratorii!H$1)</f>
        <v>11</v>
      </c>
      <c r="I35" s="58">
        <f>SUMIFS(Data!$H:$H,Data!$A:$A,$B35,Data!$C:$C,Cataratorii!I$1)</f>
        <v>554</v>
      </c>
      <c r="J35" s="58">
        <f>SUMIFS(Data!$H:$H,Data!$A:$A,$B35,Data!$C:$C,Cataratorii!J$1)</f>
        <v>24</v>
      </c>
      <c r="K35" s="58">
        <f>SUMIFS(Data!$H:$H,Data!$A:$A,$B35,Data!$C:$C,Cataratorii!K$1)</f>
        <v>37</v>
      </c>
      <c r="L35" s="58">
        <f>SUMIFS(Data!$H:$H,Data!$A:$A,$B35,Data!$C:$C,Cataratorii!L$1)</f>
        <v>35</v>
      </c>
      <c r="M35" s="58">
        <f>SUMIFS(Data!$H:$H,Data!$A:$A,$B35,Data!$C:$C,Cataratorii!M$1)</f>
        <v>15</v>
      </c>
      <c r="N35" s="58">
        <f>SUMIFS(Data!$H:$H,Data!$A:$A,$B35,Data!$C:$C,Cataratorii!N$1)</f>
        <v>10</v>
      </c>
      <c r="O35" s="58">
        <f>SUMIFS(Data!$H:$H,Data!$A:$A,$B35,Data!$C:$C,Cataratorii!O$1)</f>
        <v>0</v>
      </c>
      <c r="P35" s="58">
        <f>SUMIFS(Data!$H:$H,Data!$A:$A,$B35,Data!$C:$C,Cataratorii!P$1)</f>
        <v>0</v>
      </c>
      <c r="Q35" s="58">
        <f>SUMIFS(Data!$H:$H,Data!$A:$A,$B35,Data!$C:$C,Cataratorii!Q$1)</f>
        <v>0</v>
      </c>
      <c r="R35" s="106">
        <f t="shared" si="0"/>
        <v>743</v>
      </c>
      <c r="S35" s="28">
        <f>SUMIFS(Data!D:D,Data!A:A,B35)</f>
        <v>224.98</v>
      </c>
      <c r="T35" s="91">
        <f t="shared" si="1"/>
        <v>3.3025157791803719E-3</v>
      </c>
    </row>
    <row r="36" spans="1:20" ht="12.75" x14ac:dyDescent="0.2">
      <c r="A36" s="64">
        <v>35</v>
      </c>
      <c r="B36" s="27" t="s">
        <v>387</v>
      </c>
      <c r="C36" s="58">
        <f>SUMIFS(Data!$H:$H,Data!$A:$A,$B36,Data!$C:$C,Cataratorii!C$1)</f>
        <v>21</v>
      </c>
      <c r="D36" s="58">
        <f>SUMIFS(Data!$H:$H,Data!$A:$A,$B36,Data!$C:$C,Cataratorii!D$1)</f>
        <v>114</v>
      </c>
      <c r="E36" s="58">
        <f>SUMIFS(Data!$H:$H,Data!$A:$A,$B36,Data!$C:$C,Cataratorii!E$1)</f>
        <v>173</v>
      </c>
      <c r="F36" s="58">
        <f>SUMIFS(Data!$H:$H,Data!$A:$A,$B36,Data!$C:$C,Cataratorii!F$1)</f>
        <v>13</v>
      </c>
      <c r="G36" s="58">
        <f>SUMIFS(Data!$H:$H,Data!$A:$A,$B36,Data!$C:$C,Cataratorii!G$1)</f>
        <v>19</v>
      </c>
      <c r="H36" s="58">
        <f>SUMIFS(Data!$H:$H,Data!$A:$A,$B36,Data!$C:$C,Cataratorii!H$1)</f>
        <v>16</v>
      </c>
      <c r="I36" s="58">
        <f>SUMIFS(Data!$H:$H,Data!$A:$A,$B36,Data!$C:$C,Cataratorii!I$1)</f>
        <v>136</v>
      </c>
      <c r="J36" s="58">
        <f>SUMIFS(Data!$H:$H,Data!$A:$A,$B36,Data!$C:$C,Cataratorii!J$1)</f>
        <v>29</v>
      </c>
      <c r="K36" s="58">
        <f>SUMIFS(Data!$H:$H,Data!$A:$A,$B36,Data!$C:$C,Cataratorii!K$1)</f>
        <v>21</v>
      </c>
      <c r="L36" s="58">
        <f>SUMIFS(Data!$H:$H,Data!$A:$A,$B36,Data!$C:$C,Cataratorii!L$1)</f>
        <v>10</v>
      </c>
      <c r="M36" s="58">
        <f>SUMIFS(Data!$H:$H,Data!$A:$A,$B36,Data!$C:$C,Cataratorii!M$1)</f>
        <v>0</v>
      </c>
      <c r="N36" s="58">
        <f>SUMIFS(Data!$H:$H,Data!$A:$A,$B36,Data!$C:$C,Cataratorii!N$1)</f>
        <v>16</v>
      </c>
      <c r="O36" s="58">
        <f>SUMIFS(Data!$H:$H,Data!$A:$A,$B36,Data!$C:$C,Cataratorii!O$1)</f>
        <v>0</v>
      </c>
      <c r="P36" s="58">
        <f>SUMIFS(Data!$H:$H,Data!$A:$A,$B36,Data!$C:$C,Cataratorii!P$1)</f>
        <v>0</v>
      </c>
      <c r="Q36" s="58">
        <f>SUMIFS(Data!$H:$H,Data!$A:$A,$B36,Data!$C:$C,Cataratorii!Q$1)</f>
        <v>0</v>
      </c>
      <c r="R36" s="106">
        <f t="shared" si="0"/>
        <v>568</v>
      </c>
      <c r="S36" s="28">
        <f>SUMIFS(Data!D:D,Data!A:A,B36)</f>
        <v>131.76000000000002</v>
      </c>
      <c r="T36" s="91">
        <f t="shared" si="1"/>
        <v>4.3108682452944738E-3</v>
      </c>
    </row>
    <row r="37" spans="1:20" ht="12.75" x14ac:dyDescent="0.2">
      <c r="A37" s="64">
        <v>36</v>
      </c>
      <c r="B37" s="124" t="s">
        <v>39</v>
      </c>
      <c r="C37" s="58">
        <f>SUMIFS(Data!$H:$H,Data!$A:$A,$B37,Data!$C:$C,Cataratorii!C$1)</f>
        <v>0</v>
      </c>
      <c r="D37" s="58">
        <f>SUMIFS(Data!$H:$H,Data!$A:$A,$B37,Data!$C:$C,Cataratorii!D$1)</f>
        <v>48</v>
      </c>
      <c r="E37" s="58">
        <f>SUMIFS(Data!$H:$H,Data!$A:$A,$B37,Data!$C:$C,Cataratorii!E$1)</f>
        <v>67</v>
      </c>
      <c r="F37" s="58">
        <f>SUMIFS(Data!$H:$H,Data!$A:$A,$B37,Data!$C:$C,Cataratorii!F$1)</f>
        <v>26</v>
      </c>
      <c r="G37" s="58">
        <f>SUMIFS(Data!$H:$H,Data!$A:$A,$B37,Data!$C:$C,Cataratorii!G$1)</f>
        <v>64</v>
      </c>
      <c r="H37" s="58">
        <f>SUMIFS(Data!$H:$H,Data!$A:$A,$B37,Data!$C:$C,Cataratorii!H$1)</f>
        <v>39</v>
      </c>
      <c r="I37" s="58">
        <f>SUMIFS(Data!$H:$H,Data!$A:$A,$B37,Data!$C:$C,Cataratorii!I$1)</f>
        <v>38</v>
      </c>
      <c r="J37" s="58">
        <f>SUMIFS(Data!$H:$H,Data!$A:$A,$B37,Data!$C:$C,Cataratorii!J$1)</f>
        <v>54</v>
      </c>
      <c r="K37" s="58">
        <f>SUMIFS(Data!$H:$H,Data!$A:$A,$B37,Data!$C:$C,Cataratorii!K$1)</f>
        <v>63</v>
      </c>
      <c r="L37" s="58">
        <f>SUMIFS(Data!$H:$H,Data!$A:$A,$B37,Data!$C:$C,Cataratorii!L$1)</f>
        <v>103</v>
      </c>
      <c r="M37" s="58">
        <f>SUMIFS(Data!$H:$H,Data!$A:$A,$B37,Data!$C:$C,Cataratorii!M$1)</f>
        <v>24</v>
      </c>
      <c r="N37" s="58">
        <f>SUMIFS(Data!$H:$H,Data!$A:$A,$B37,Data!$C:$C,Cataratorii!N$1)</f>
        <v>44</v>
      </c>
      <c r="O37" s="58">
        <f>SUMIFS(Data!$H:$H,Data!$A:$A,$B37,Data!$C:$C,Cataratorii!O$1)</f>
        <v>0</v>
      </c>
      <c r="P37" s="58">
        <f>SUMIFS(Data!$H:$H,Data!$A:$A,$B37,Data!$C:$C,Cataratorii!P$1)</f>
        <v>0</v>
      </c>
      <c r="Q37" s="58">
        <f>SUMIFS(Data!$H:$H,Data!$A:$A,$B37,Data!$C:$C,Cataratorii!Q$1)</f>
        <v>0</v>
      </c>
      <c r="R37" s="106">
        <f t="shared" si="0"/>
        <v>570</v>
      </c>
      <c r="S37" s="28">
        <f>SUMIFS(Data!D:D,Data!A:A,B37)</f>
        <v>210.87</v>
      </c>
      <c r="T37" s="91">
        <f t="shared" si="1"/>
        <v>2.7030872101294636E-3</v>
      </c>
    </row>
    <row r="38" spans="1:20" ht="12.75" x14ac:dyDescent="0.2">
      <c r="A38" s="64">
        <v>37</v>
      </c>
      <c r="B38" s="27" t="s">
        <v>549</v>
      </c>
      <c r="C38" s="58">
        <f>SUMIFS(Data!$H:$H,Data!$A:$A,$B38,Data!$C:$C,Cataratorii!C$1)</f>
        <v>5</v>
      </c>
      <c r="D38" s="58">
        <f>SUMIFS(Data!$H:$H,Data!$A:$A,$B38,Data!$C:$C,Cataratorii!D$1)</f>
        <v>0</v>
      </c>
      <c r="E38" s="58">
        <f>SUMIFS(Data!$H:$H,Data!$A:$A,$B38,Data!$C:$C,Cataratorii!E$1)</f>
        <v>0</v>
      </c>
      <c r="F38" s="58">
        <f>SUMIFS(Data!$H:$H,Data!$A:$A,$B38,Data!$C:$C,Cataratorii!F$1)</f>
        <v>228</v>
      </c>
      <c r="G38" s="58">
        <f>SUMIFS(Data!$H:$H,Data!$A:$A,$B38,Data!$C:$C,Cataratorii!G$1)</f>
        <v>43</v>
      </c>
      <c r="H38" s="58">
        <f>SUMIFS(Data!$H:$H,Data!$A:$A,$B38,Data!$C:$C,Cataratorii!H$1)</f>
        <v>0</v>
      </c>
      <c r="I38" s="58">
        <f>SUMIFS(Data!$H:$H,Data!$A:$A,$B38,Data!$C:$C,Cataratorii!I$1)</f>
        <v>22</v>
      </c>
      <c r="J38" s="58">
        <f>SUMIFS(Data!$H:$H,Data!$A:$A,$B38,Data!$C:$C,Cataratorii!J$1)</f>
        <v>15</v>
      </c>
      <c r="K38" s="58">
        <f>SUMIFS(Data!$H:$H,Data!$A:$A,$B38,Data!$C:$C,Cataratorii!K$1)</f>
        <v>71</v>
      </c>
      <c r="L38" s="58">
        <f>SUMIFS(Data!$H:$H,Data!$A:$A,$B38,Data!$C:$C,Cataratorii!L$1)</f>
        <v>34</v>
      </c>
      <c r="M38" s="58">
        <f>SUMIFS(Data!$H:$H,Data!$A:$A,$B38,Data!$C:$C,Cataratorii!M$1)</f>
        <v>89</v>
      </c>
      <c r="N38" s="58">
        <f>SUMIFS(Data!$H:$H,Data!$A:$A,$B38,Data!$C:$C,Cataratorii!N$1)</f>
        <v>2</v>
      </c>
      <c r="O38" s="58">
        <f>SUMIFS(Data!$H:$H,Data!$A:$A,$B38,Data!$C:$C,Cataratorii!O$1)</f>
        <v>0</v>
      </c>
      <c r="P38" s="58">
        <f>SUMIFS(Data!$H:$H,Data!$A:$A,$B38,Data!$C:$C,Cataratorii!P$1)</f>
        <v>0</v>
      </c>
      <c r="Q38" s="58">
        <f>SUMIFS(Data!$H:$H,Data!$A:$A,$B38,Data!$C:$C,Cataratorii!Q$1)</f>
        <v>0</v>
      </c>
      <c r="R38" s="106">
        <f t="shared" si="0"/>
        <v>509</v>
      </c>
      <c r="S38" s="28">
        <f>SUMIFS(Data!D:D,Data!A:A,B38)</f>
        <v>151.19999999999999</v>
      </c>
      <c r="T38" s="91">
        <f t="shared" si="1"/>
        <v>3.3664021164021168E-3</v>
      </c>
    </row>
    <row r="39" spans="1:20" ht="12.75" x14ac:dyDescent="0.2">
      <c r="A39" s="64">
        <v>38</v>
      </c>
      <c r="B39" s="27" t="s">
        <v>332</v>
      </c>
      <c r="C39" s="58">
        <f>SUMIFS(Data!$H:$H,Data!$A:$A,$B39,Data!$C:$C,Cataratorii!C$1)</f>
        <v>84</v>
      </c>
      <c r="D39" s="58">
        <f>SUMIFS(Data!$H:$H,Data!$A:$A,$B39,Data!$C:$C,Cataratorii!D$1)</f>
        <v>53</v>
      </c>
      <c r="E39" s="58">
        <f>SUMIFS(Data!$H:$H,Data!$A:$A,$B39,Data!$C:$C,Cataratorii!E$1)</f>
        <v>79</v>
      </c>
      <c r="F39" s="58">
        <f>SUMIFS(Data!$H:$H,Data!$A:$A,$B39,Data!$C:$C,Cataratorii!F$1)</f>
        <v>7</v>
      </c>
      <c r="G39" s="58">
        <f>SUMIFS(Data!$H:$H,Data!$A:$A,$B39,Data!$C:$C,Cataratorii!G$1)</f>
        <v>17</v>
      </c>
      <c r="H39" s="58">
        <f>SUMIFS(Data!$H:$H,Data!$A:$A,$B39,Data!$C:$C,Cataratorii!H$1)</f>
        <v>198</v>
      </c>
      <c r="I39" s="58">
        <f>SUMIFS(Data!$H:$H,Data!$A:$A,$B39,Data!$C:$C,Cataratorii!I$1)</f>
        <v>16</v>
      </c>
      <c r="J39" s="58">
        <f>SUMIFS(Data!$H:$H,Data!$A:$A,$B39,Data!$C:$C,Cataratorii!J$1)</f>
        <v>14</v>
      </c>
      <c r="K39" s="58">
        <f>SUMIFS(Data!$H:$H,Data!$A:$A,$B39,Data!$C:$C,Cataratorii!K$1)</f>
        <v>0</v>
      </c>
      <c r="L39" s="58">
        <f>SUMIFS(Data!$H:$H,Data!$A:$A,$B39,Data!$C:$C,Cataratorii!L$1)</f>
        <v>0</v>
      </c>
      <c r="M39" s="58">
        <f>SUMIFS(Data!$H:$H,Data!$A:$A,$B39,Data!$C:$C,Cataratorii!M$1)</f>
        <v>29</v>
      </c>
      <c r="N39" s="58">
        <f>SUMIFS(Data!$H:$H,Data!$A:$A,$B39,Data!$C:$C,Cataratorii!N$1)</f>
        <v>9</v>
      </c>
      <c r="O39" s="58">
        <f>SUMIFS(Data!$H:$H,Data!$A:$A,$B39,Data!$C:$C,Cataratorii!O$1)</f>
        <v>0</v>
      </c>
      <c r="P39" s="58">
        <f>SUMIFS(Data!$H:$H,Data!$A:$A,$B39,Data!$C:$C,Cataratorii!P$1)</f>
        <v>0</v>
      </c>
      <c r="Q39" s="58">
        <f>SUMIFS(Data!$H:$H,Data!$A:$A,$B39,Data!$C:$C,Cataratorii!Q$1)</f>
        <v>0</v>
      </c>
      <c r="R39" s="106">
        <f t="shared" si="0"/>
        <v>506</v>
      </c>
      <c r="S39" s="28">
        <f>SUMIFS(Data!D:D,Data!A:A,B39)</f>
        <v>177.82999999999996</v>
      </c>
      <c r="T39" s="91">
        <f t="shared" si="1"/>
        <v>2.8454141595906212E-3</v>
      </c>
    </row>
    <row r="40" spans="1:20" ht="12.75" x14ac:dyDescent="0.2">
      <c r="A40" s="64">
        <v>39</v>
      </c>
      <c r="B40" s="27" t="s">
        <v>201</v>
      </c>
      <c r="C40" s="58">
        <f>SUMIFS(Data!$H:$H,Data!$A:$A,$B40,Data!$C:$C,Cataratorii!C$1)</f>
        <v>120</v>
      </c>
      <c r="D40" s="58">
        <f>SUMIFS(Data!$H:$H,Data!$A:$A,$B40,Data!$C:$C,Cataratorii!D$1)</f>
        <v>115</v>
      </c>
      <c r="E40" s="58">
        <f>SUMIFS(Data!$H:$H,Data!$A:$A,$B40,Data!$C:$C,Cataratorii!E$1)</f>
        <v>1</v>
      </c>
      <c r="F40" s="58">
        <f>SUMIFS(Data!$H:$H,Data!$A:$A,$B40,Data!$C:$C,Cataratorii!F$1)</f>
        <v>43</v>
      </c>
      <c r="G40" s="58">
        <f>SUMIFS(Data!$H:$H,Data!$A:$A,$B40,Data!$C:$C,Cataratorii!G$1)</f>
        <v>7</v>
      </c>
      <c r="H40" s="58">
        <f>SUMIFS(Data!$H:$H,Data!$A:$A,$B40,Data!$C:$C,Cataratorii!H$1)</f>
        <v>92</v>
      </c>
      <c r="I40" s="58">
        <f>SUMIFS(Data!$H:$H,Data!$A:$A,$B40,Data!$C:$C,Cataratorii!I$1)</f>
        <v>24</v>
      </c>
      <c r="J40" s="58">
        <f>SUMIFS(Data!$H:$H,Data!$A:$A,$B40,Data!$C:$C,Cataratorii!J$1)</f>
        <v>65</v>
      </c>
      <c r="K40" s="58">
        <f>SUMIFS(Data!$H:$H,Data!$A:$A,$B40,Data!$C:$C,Cataratorii!K$1)</f>
        <v>0</v>
      </c>
      <c r="L40" s="58">
        <f>SUMIFS(Data!$H:$H,Data!$A:$A,$B40,Data!$C:$C,Cataratorii!L$1)</f>
        <v>0</v>
      </c>
      <c r="M40" s="58">
        <f>SUMIFS(Data!$H:$H,Data!$A:$A,$B40,Data!$C:$C,Cataratorii!M$1)</f>
        <v>0</v>
      </c>
      <c r="N40" s="58">
        <f>SUMIFS(Data!$H:$H,Data!$A:$A,$B40,Data!$C:$C,Cataratorii!N$1)</f>
        <v>0</v>
      </c>
      <c r="O40" s="58">
        <f>SUMIFS(Data!$H:$H,Data!$A:$A,$B40,Data!$C:$C,Cataratorii!O$1)</f>
        <v>0</v>
      </c>
      <c r="P40" s="58">
        <f>SUMIFS(Data!$H:$H,Data!$A:$A,$B40,Data!$C:$C,Cataratorii!P$1)</f>
        <v>0</v>
      </c>
      <c r="Q40" s="58">
        <f>SUMIFS(Data!$H:$H,Data!$A:$A,$B40,Data!$C:$C,Cataratorii!Q$1)</f>
        <v>0</v>
      </c>
      <c r="R40" s="106">
        <f t="shared" si="0"/>
        <v>467</v>
      </c>
      <c r="S40" s="28">
        <f>SUMIFS(Data!D:D,Data!A:A,B40)</f>
        <v>86.47</v>
      </c>
      <c r="T40" s="91">
        <f t="shared" si="1"/>
        <v>5.4007170116803522E-3</v>
      </c>
    </row>
    <row r="41" spans="1:20" ht="12.75" x14ac:dyDescent="0.2">
      <c r="A41" s="64">
        <v>40</v>
      </c>
      <c r="B41" s="27" t="s">
        <v>194</v>
      </c>
      <c r="C41" s="58">
        <f>SUMIFS(Data!$H:$H,Data!$A:$A,$B41,Data!$C:$C,Cataratorii!C$1)</f>
        <v>11</v>
      </c>
      <c r="D41" s="58">
        <f>SUMIFS(Data!$H:$H,Data!$A:$A,$B41,Data!$C:$C,Cataratorii!D$1)</f>
        <v>0</v>
      </c>
      <c r="E41" s="58">
        <f>SUMIFS(Data!$H:$H,Data!$A:$A,$B41,Data!$C:$C,Cataratorii!E$1)</f>
        <v>13</v>
      </c>
      <c r="F41" s="58">
        <f>SUMIFS(Data!$H:$H,Data!$A:$A,$B41,Data!$C:$C,Cataratorii!F$1)</f>
        <v>22</v>
      </c>
      <c r="G41" s="58">
        <f>SUMIFS(Data!$H:$H,Data!$A:$A,$B41,Data!$C:$C,Cataratorii!G$1)</f>
        <v>3</v>
      </c>
      <c r="H41" s="58">
        <f>SUMIFS(Data!$H:$H,Data!$A:$A,$B41,Data!$C:$C,Cataratorii!H$1)</f>
        <v>32</v>
      </c>
      <c r="I41" s="58">
        <f>SUMIFS(Data!$H:$H,Data!$A:$A,$B41,Data!$C:$C,Cataratorii!I$1)</f>
        <v>32</v>
      </c>
      <c r="J41" s="58">
        <f>SUMIFS(Data!$H:$H,Data!$A:$A,$B41,Data!$C:$C,Cataratorii!J$1)</f>
        <v>322</v>
      </c>
      <c r="K41" s="58">
        <f>SUMIFS(Data!$H:$H,Data!$A:$A,$B41,Data!$C:$C,Cataratorii!K$1)</f>
        <v>5</v>
      </c>
      <c r="L41" s="58">
        <f>SUMIFS(Data!$H:$H,Data!$A:$A,$B41,Data!$C:$C,Cataratorii!L$1)</f>
        <v>11</v>
      </c>
      <c r="M41" s="58">
        <f>SUMIFS(Data!$H:$H,Data!$A:$A,$B41,Data!$C:$C,Cataratorii!M$1)</f>
        <v>14</v>
      </c>
      <c r="N41" s="58">
        <f>SUMIFS(Data!$H:$H,Data!$A:$A,$B41,Data!$C:$C,Cataratorii!N$1)</f>
        <v>11</v>
      </c>
      <c r="O41" s="58">
        <f>SUMIFS(Data!$H:$H,Data!$A:$A,$B41,Data!$C:$C,Cataratorii!O$1)</f>
        <v>0</v>
      </c>
      <c r="P41" s="58">
        <f>SUMIFS(Data!$H:$H,Data!$A:$A,$B41,Data!$C:$C,Cataratorii!P$1)</f>
        <v>0</v>
      </c>
      <c r="Q41" s="58">
        <f>SUMIFS(Data!$H:$H,Data!$A:$A,$B41,Data!$C:$C,Cataratorii!Q$1)</f>
        <v>0</v>
      </c>
      <c r="R41" s="106">
        <f t="shared" si="0"/>
        <v>476</v>
      </c>
      <c r="S41" s="28">
        <f>SUMIFS(Data!D:D,Data!A:A,B41)</f>
        <v>77.849999999999994</v>
      </c>
      <c r="T41" s="91">
        <f t="shared" si="1"/>
        <v>6.1143224149004492E-3</v>
      </c>
    </row>
    <row r="42" spans="1:20" ht="12.75" x14ac:dyDescent="0.2">
      <c r="A42" s="64">
        <v>41</v>
      </c>
      <c r="B42" s="27" t="s">
        <v>523</v>
      </c>
      <c r="C42" s="58">
        <f>SUMIFS(Data!$H:$H,Data!$A:$A,$B42,Data!$C:$C,Cataratorii!C$1)</f>
        <v>48</v>
      </c>
      <c r="D42" s="58">
        <f>SUMIFS(Data!$H:$H,Data!$A:$A,$B42,Data!$C:$C,Cataratorii!D$1)</f>
        <v>55</v>
      </c>
      <c r="E42" s="58">
        <f>SUMIFS(Data!$H:$H,Data!$A:$A,$B42,Data!$C:$C,Cataratorii!E$1)</f>
        <v>55</v>
      </c>
      <c r="F42" s="58">
        <f>SUMIFS(Data!$H:$H,Data!$A:$A,$B42,Data!$C:$C,Cataratorii!F$1)</f>
        <v>9</v>
      </c>
      <c r="G42" s="58">
        <f>SUMIFS(Data!$H:$H,Data!$A:$A,$B42,Data!$C:$C,Cataratorii!G$1)</f>
        <v>15</v>
      </c>
      <c r="H42" s="58">
        <f>SUMIFS(Data!$H:$H,Data!$A:$A,$B42,Data!$C:$C,Cataratorii!H$1)</f>
        <v>31</v>
      </c>
      <c r="I42" s="58">
        <f>SUMIFS(Data!$H:$H,Data!$A:$A,$B42,Data!$C:$C,Cataratorii!I$1)</f>
        <v>11</v>
      </c>
      <c r="J42" s="58">
        <f>SUMIFS(Data!$H:$H,Data!$A:$A,$B42,Data!$C:$C,Cataratorii!J$1)</f>
        <v>101</v>
      </c>
      <c r="K42" s="58">
        <f>SUMIFS(Data!$H:$H,Data!$A:$A,$B42,Data!$C:$C,Cataratorii!K$1)</f>
        <v>74</v>
      </c>
      <c r="L42" s="58">
        <f>SUMIFS(Data!$H:$H,Data!$A:$A,$B42,Data!$C:$C,Cataratorii!L$1)</f>
        <v>4</v>
      </c>
      <c r="M42" s="58">
        <f>SUMIFS(Data!$H:$H,Data!$A:$A,$B42,Data!$C:$C,Cataratorii!M$1)</f>
        <v>60</v>
      </c>
      <c r="N42" s="58">
        <f>SUMIFS(Data!$H:$H,Data!$A:$A,$B42,Data!$C:$C,Cataratorii!N$1)</f>
        <v>20</v>
      </c>
      <c r="O42" s="58">
        <f>SUMIFS(Data!$H:$H,Data!$A:$A,$B42,Data!$C:$C,Cataratorii!O$1)</f>
        <v>0</v>
      </c>
      <c r="P42" s="58">
        <f>SUMIFS(Data!$H:$H,Data!$A:$A,$B42,Data!$C:$C,Cataratorii!P$1)</f>
        <v>0</v>
      </c>
      <c r="Q42" s="58">
        <f>SUMIFS(Data!$H:$H,Data!$A:$A,$B42,Data!$C:$C,Cataratorii!Q$1)</f>
        <v>0</v>
      </c>
      <c r="R42" s="106">
        <f t="shared" si="0"/>
        <v>483</v>
      </c>
      <c r="S42" s="28">
        <f>SUMIFS(Data!D:D,Data!A:A,B42)</f>
        <v>147.67000000000002</v>
      </c>
      <c r="T42" s="91">
        <f t="shared" si="1"/>
        <v>3.2708065280693433E-3</v>
      </c>
    </row>
    <row r="43" spans="1:20" ht="12.75" x14ac:dyDescent="0.2">
      <c r="A43" s="64">
        <v>42</v>
      </c>
      <c r="B43" s="27" t="s">
        <v>459</v>
      </c>
      <c r="C43" s="58">
        <f>SUMIFS(Data!$H:$H,Data!$A:$A,$B43,Data!$C:$C,Cataratorii!C$1)</f>
        <v>25</v>
      </c>
      <c r="D43" s="58">
        <f>SUMIFS(Data!$H:$H,Data!$A:$A,$B43,Data!$C:$C,Cataratorii!D$1)</f>
        <v>37</v>
      </c>
      <c r="E43" s="58">
        <f>SUMIFS(Data!$H:$H,Data!$A:$A,$B43,Data!$C:$C,Cataratorii!E$1)</f>
        <v>43</v>
      </c>
      <c r="F43" s="58">
        <f>SUMIFS(Data!$H:$H,Data!$A:$A,$B43,Data!$C:$C,Cataratorii!F$1)</f>
        <v>40</v>
      </c>
      <c r="G43" s="58">
        <f>SUMIFS(Data!$H:$H,Data!$A:$A,$B43,Data!$C:$C,Cataratorii!G$1)</f>
        <v>59</v>
      </c>
      <c r="H43" s="58">
        <f>SUMIFS(Data!$H:$H,Data!$A:$A,$B43,Data!$C:$C,Cataratorii!H$1)</f>
        <v>21</v>
      </c>
      <c r="I43" s="58">
        <f>SUMIFS(Data!$H:$H,Data!$A:$A,$B43,Data!$C:$C,Cataratorii!I$1)</f>
        <v>18</v>
      </c>
      <c r="J43" s="58">
        <f>SUMIFS(Data!$H:$H,Data!$A:$A,$B43,Data!$C:$C,Cataratorii!J$1)</f>
        <v>0</v>
      </c>
      <c r="K43" s="58">
        <f>SUMIFS(Data!$H:$H,Data!$A:$A,$B43,Data!$C:$C,Cataratorii!K$1)</f>
        <v>30</v>
      </c>
      <c r="L43" s="58">
        <f>SUMIFS(Data!$H:$H,Data!$A:$A,$B43,Data!$C:$C,Cataratorii!L$1)</f>
        <v>43</v>
      </c>
      <c r="M43" s="58">
        <f>SUMIFS(Data!$H:$H,Data!$A:$A,$B43,Data!$C:$C,Cataratorii!M$1)</f>
        <v>59</v>
      </c>
      <c r="N43" s="58">
        <f>SUMIFS(Data!$H:$H,Data!$A:$A,$B43,Data!$C:$C,Cataratorii!N$1)</f>
        <v>30</v>
      </c>
      <c r="O43" s="58">
        <f>SUMIFS(Data!$H:$H,Data!$A:$A,$B43,Data!$C:$C,Cataratorii!O$1)</f>
        <v>0</v>
      </c>
      <c r="P43" s="58">
        <f>SUMIFS(Data!$H:$H,Data!$A:$A,$B43,Data!$C:$C,Cataratorii!P$1)</f>
        <v>0</v>
      </c>
      <c r="Q43" s="58">
        <f>SUMIFS(Data!$H:$H,Data!$A:$A,$B43,Data!$C:$C,Cataratorii!Q$1)</f>
        <v>0</v>
      </c>
      <c r="R43" s="106">
        <f t="shared" si="0"/>
        <v>405</v>
      </c>
      <c r="S43" s="28">
        <f>SUMIFS(Data!D:D,Data!A:A,B43)</f>
        <v>172.98999999999998</v>
      </c>
      <c r="T43" s="91">
        <f t="shared" si="1"/>
        <v>2.3411757905081221E-3</v>
      </c>
    </row>
    <row r="44" spans="1:20" ht="12.75" x14ac:dyDescent="0.2">
      <c r="A44" s="64">
        <v>43</v>
      </c>
      <c r="B44" s="27" t="s">
        <v>290</v>
      </c>
      <c r="C44" s="58">
        <f>SUMIFS(Data!$H:$H,Data!$A:$A,$B44,Data!$C:$C,Cataratorii!C$1)</f>
        <v>41</v>
      </c>
      <c r="D44" s="58">
        <f>SUMIFS(Data!$H:$H,Data!$A:$A,$B44,Data!$C:$C,Cataratorii!D$1)</f>
        <v>31</v>
      </c>
      <c r="E44" s="58">
        <f>SUMIFS(Data!$H:$H,Data!$A:$A,$B44,Data!$C:$C,Cataratorii!E$1)</f>
        <v>29</v>
      </c>
      <c r="F44" s="58">
        <f>SUMIFS(Data!$H:$H,Data!$A:$A,$B44,Data!$C:$C,Cataratorii!F$1)</f>
        <v>31</v>
      </c>
      <c r="G44" s="58">
        <f>SUMIFS(Data!$H:$H,Data!$A:$A,$B44,Data!$C:$C,Cataratorii!G$1)</f>
        <v>41</v>
      </c>
      <c r="H44" s="58">
        <f>SUMIFS(Data!$H:$H,Data!$A:$A,$B44,Data!$C:$C,Cataratorii!H$1)</f>
        <v>29</v>
      </c>
      <c r="I44" s="58">
        <f>SUMIFS(Data!$H:$H,Data!$A:$A,$B44,Data!$C:$C,Cataratorii!I$1)</f>
        <v>44</v>
      </c>
      <c r="J44" s="58">
        <f>SUMIFS(Data!$H:$H,Data!$A:$A,$B44,Data!$C:$C,Cataratorii!J$1)</f>
        <v>29</v>
      </c>
      <c r="K44" s="58">
        <f>SUMIFS(Data!$H:$H,Data!$A:$A,$B44,Data!$C:$C,Cataratorii!K$1)</f>
        <v>25</v>
      </c>
      <c r="L44" s="58">
        <f>SUMIFS(Data!$H:$H,Data!$A:$A,$B44,Data!$C:$C,Cataratorii!L$1)</f>
        <v>0</v>
      </c>
      <c r="M44" s="58">
        <f>SUMIFS(Data!$H:$H,Data!$A:$A,$B44,Data!$C:$C,Cataratorii!M$1)</f>
        <v>50</v>
      </c>
      <c r="N44" s="58">
        <f>SUMIFS(Data!$H:$H,Data!$A:$A,$B44,Data!$C:$C,Cataratorii!N$1)</f>
        <v>47</v>
      </c>
      <c r="O44" s="58">
        <f>SUMIFS(Data!$H:$H,Data!$A:$A,$B44,Data!$C:$C,Cataratorii!O$1)</f>
        <v>0</v>
      </c>
      <c r="P44" s="58">
        <f>SUMIFS(Data!$H:$H,Data!$A:$A,$B44,Data!$C:$C,Cataratorii!P$1)</f>
        <v>0</v>
      </c>
      <c r="Q44" s="58">
        <f>SUMIFS(Data!$H:$H,Data!$A:$A,$B44,Data!$C:$C,Cataratorii!Q$1)</f>
        <v>0</v>
      </c>
      <c r="R44" s="106">
        <f t="shared" si="0"/>
        <v>397</v>
      </c>
      <c r="S44" s="28">
        <f>SUMIFS(Data!D:D,Data!A:A,B44)</f>
        <v>172.62</v>
      </c>
      <c r="T44" s="91">
        <f t="shared" si="1"/>
        <v>2.2998493801413508E-3</v>
      </c>
    </row>
    <row r="45" spans="1:20" ht="12.75" x14ac:dyDescent="0.2">
      <c r="A45" s="64">
        <v>44</v>
      </c>
      <c r="B45" s="27" t="s">
        <v>391</v>
      </c>
      <c r="C45" s="58">
        <f>SUMIFS(Data!$H:$H,Data!$A:$A,$B45,Data!$C:$C,Cataratorii!C$1)</f>
        <v>13</v>
      </c>
      <c r="D45" s="58">
        <f>SUMIFS(Data!$H:$H,Data!$A:$A,$B45,Data!$C:$C,Cataratorii!D$1)</f>
        <v>13</v>
      </c>
      <c r="E45" s="58">
        <f>SUMIFS(Data!$H:$H,Data!$A:$A,$B45,Data!$C:$C,Cataratorii!E$1)</f>
        <v>74</v>
      </c>
      <c r="F45" s="58">
        <f>SUMIFS(Data!$H:$H,Data!$A:$A,$B45,Data!$C:$C,Cataratorii!F$1)</f>
        <v>90</v>
      </c>
      <c r="G45" s="58">
        <f>SUMIFS(Data!$H:$H,Data!$A:$A,$B45,Data!$C:$C,Cataratorii!G$1)</f>
        <v>50</v>
      </c>
      <c r="H45" s="58">
        <f>SUMIFS(Data!$H:$H,Data!$A:$A,$B45,Data!$C:$C,Cataratorii!H$1)</f>
        <v>19</v>
      </c>
      <c r="I45" s="58">
        <f>SUMIFS(Data!$H:$H,Data!$A:$A,$B45,Data!$C:$C,Cataratorii!I$1)</f>
        <v>16</v>
      </c>
      <c r="J45" s="58">
        <f>SUMIFS(Data!$H:$H,Data!$A:$A,$B45,Data!$C:$C,Cataratorii!J$1)</f>
        <v>10</v>
      </c>
      <c r="K45" s="58">
        <f>SUMIFS(Data!$H:$H,Data!$A:$A,$B45,Data!$C:$C,Cataratorii!K$1)</f>
        <v>12</v>
      </c>
      <c r="L45" s="58">
        <f>SUMIFS(Data!$H:$H,Data!$A:$A,$B45,Data!$C:$C,Cataratorii!L$1)</f>
        <v>24</v>
      </c>
      <c r="M45" s="58">
        <f>SUMIFS(Data!$H:$H,Data!$A:$A,$B45,Data!$C:$C,Cataratorii!M$1)</f>
        <v>11</v>
      </c>
      <c r="N45" s="58">
        <f>SUMIFS(Data!$H:$H,Data!$A:$A,$B45,Data!$C:$C,Cataratorii!N$1)</f>
        <v>13</v>
      </c>
      <c r="O45" s="58">
        <f>SUMIFS(Data!$H:$H,Data!$A:$A,$B45,Data!$C:$C,Cataratorii!O$1)</f>
        <v>0</v>
      </c>
      <c r="P45" s="58">
        <f>SUMIFS(Data!$H:$H,Data!$A:$A,$B45,Data!$C:$C,Cataratorii!P$1)</f>
        <v>0</v>
      </c>
      <c r="Q45" s="58">
        <f>SUMIFS(Data!$H:$H,Data!$A:$A,$B45,Data!$C:$C,Cataratorii!Q$1)</f>
        <v>0</v>
      </c>
      <c r="R45" s="106">
        <f t="shared" si="0"/>
        <v>345</v>
      </c>
      <c r="S45" s="28">
        <f>SUMIFS(Data!D:D,Data!A:A,B45)</f>
        <v>286.89000000000004</v>
      </c>
      <c r="T45" s="91">
        <f t="shared" si="1"/>
        <v>1.202551500575133E-3</v>
      </c>
    </row>
    <row r="46" spans="1:20" ht="12.75" x14ac:dyDescent="0.2">
      <c r="A46" s="64">
        <v>45</v>
      </c>
      <c r="B46" s="27" t="s">
        <v>323</v>
      </c>
      <c r="C46" s="58">
        <f>SUMIFS(Data!$H:$H,Data!$A:$A,$B46,Data!$C:$C,Cataratorii!C$1)</f>
        <v>53</v>
      </c>
      <c r="D46" s="58">
        <f>SUMIFS(Data!$H:$H,Data!$A:$A,$B46,Data!$C:$C,Cataratorii!D$1)</f>
        <v>37</v>
      </c>
      <c r="E46" s="58">
        <f>SUMIFS(Data!$H:$H,Data!$A:$A,$B46,Data!$C:$C,Cataratorii!E$1)</f>
        <v>69</v>
      </c>
      <c r="F46" s="58">
        <f>SUMIFS(Data!$H:$H,Data!$A:$A,$B46,Data!$C:$C,Cataratorii!F$1)</f>
        <v>37</v>
      </c>
      <c r="G46" s="58">
        <f>SUMIFS(Data!$H:$H,Data!$A:$A,$B46,Data!$C:$C,Cataratorii!G$1)</f>
        <v>24</v>
      </c>
      <c r="H46" s="58">
        <f>SUMIFS(Data!$H:$H,Data!$A:$A,$B46,Data!$C:$C,Cataratorii!H$1)</f>
        <v>10</v>
      </c>
      <c r="I46" s="58">
        <f>SUMIFS(Data!$H:$H,Data!$A:$A,$B46,Data!$C:$C,Cataratorii!I$1)</f>
        <v>30</v>
      </c>
      <c r="J46" s="58">
        <f>SUMIFS(Data!$H:$H,Data!$A:$A,$B46,Data!$C:$C,Cataratorii!J$1)</f>
        <v>14</v>
      </c>
      <c r="K46" s="58">
        <f>SUMIFS(Data!$H:$H,Data!$A:$A,$B46,Data!$C:$C,Cataratorii!K$1)</f>
        <v>20</v>
      </c>
      <c r="L46" s="58">
        <f>SUMIFS(Data!$H:$H,Data!$A:$A,$B46,Data!$C:$C,Cataratorii!L$1)</f>
        <v>12</v>
      </c>
      <c r="M46" s="58">
        <f>SUMIFS(Data!$H:$H,Data!$A:$A,$B46,Data!$C:$C,Cataratorii!M$1)</f>
        <v>18</v>
      </c>
      <c r="N46" s="58">
        <f>SUMIFS(Data!$H:$H,Data!$A:$A,$B46,Data!$C:$C,Cataratorii!N$1)</f>
        <v>6</v>
      </c>
      <c r="O46" s="58">
        <f>SUMIFS(Data!$H:$H,Data!$A:$A,$B46,Data!$C:$C,Cataratorii!O$1)</f>
        <v>0</v>
      </c>
      <c r="P46" s="58">
        <f>SUMIFS(Data!$H:$H,Data!$A:$A,$B46,Data!$C:$C,Cataratorii!P$1)</f>
        <v>0</v>
      </c>
      <c r="Q46" s="58">
        <f>SUMIFS(Data!$H:$H,Data!$A:$A,$B46,Data!$C:$C,Cataratorii!Q$1)</f>
        <v>0</v>
      </c>
      <c r="R46" s="106">
        <f t="shared" si="0"/>
        <v>330</v>
      </c>
      <c r="S46" s="28">
        <f>SUMIFS(Data!D:D,Data!A:A,B46)</f>
        <v>220.03000000000003</v>
      </c>
      <c r="T46" s="91">
        <f t="shared" si="1"/>
        <v>1.4997954824342132E-3</v>
      </c>
    </row>
    <row r="47" spans="1:20" ht="12.75" x14ac:dyDescent="0.2">
      <c r="A47" s="64">
        <v>46</v>
      </c>
      <c r="B47" s="27" t="s">
        <v>505</v>
      </c>
      <c r="C47" s="58">
        <f>SUMIFS(Data!$H:$H,Data!$A:$A,$B47,Data!$C:$C,Cataratorii!C$1)</f>
        <v>0</v>
      </c>
      <c r="D47" s="58">
        <f>SUMIFS(Data!$H:$H,Data!$A:$A,$B47,Data!$C:$C,Cataratorii!D$1)</f>
        <v>39</v>
      </c>
      <c r="E47" s="58">
        <f>SUMIFS(Data!$H:$H,Data!$A:$A,$B47,Data!$C:$C,Cataratorii!E$1)</f>
        <v>12</v>
      </c>
      <c r="F47" s="58">
        <f>SUMIFS(Data!$H:$H,Data!$A:$A,$B47,Data!$C:$C,Cataratorii!F$1)</f>
        <v>54</v>
      </c>
      <c r="G47" s="58">
        <f>SUMIFS(Data!$H:$H,Data!$A:$A,$B47,Data!$C:$C,Cataratorii!G$1)</f>
        <v>0</v>
      </c>
      <c r="H47" s="58">
        <f>SUMIFS(Data!$H:$H,Data!$A:$A,$B47,Data!$C:$C,Cataratorii!H$1)</f>
        <v>12</v>
      </c>
      <c r="I47" s="58">
        <f>SUMIFS(Data!$H:$H,Data!$A:$A,$B47,Data!$C:$C,Cataratorii!I$1)</f>
        <v>60</v>
      </c>
      <c r="J47" s="58">
        <f>SUMIFS(Data!$H:$H,Data!$A:$A,$B47,Data!$C:$C,Cataratorii!J$1)</f>
        <v>62</v>
      </c>
      <c r="K47" s="58">
        <f>SUMIFS(Data!$H:$H,Data!$A:$A,$B47,Data!$C:$C,Cataratorii!K$1)</f>
        <v>2</v>
      </c>
      <c r="L47" s="58">
        <f>SUMIFS(Data!$H:$H,Data!$A:$A,$B47,Data!$C:$C,Cataratorii!L$1)</f>
        <v>46</v>
      </c>
      <c r="M47" s="58">
        <f>SUMIFS(Data!$H:$H,Data!$A:$A,$B47,Data!$C:$C,Cataratorii!M$1)</f>
        <v>16</v>
      </c>
      <c r="N47" s="58">
        <f>SUMIFS(Data!$H:$H,Data!$A:$A,$B47,Data!$C:$C,Cataratorii!N$1)</f>
        <v>31</v>
      </c>
      <c r="O47" s="58">
        <f>SUMIFS(Data!$H:$H,Data!$A:$A,$B47,Data!$C:$C,Cataratorii!O$1)</f>
        <v>0</v>
      </c>
      <c r="P47" s="58">
        <f>SUMIFS(Data!$H:$H,Data!$A:$A,$B47,Data!$C:$C,Cataratorii!P$1)</f>
        <v>0</v>
      </c>
      <c r="Q47" s="58">
        <f>SUMIFS(Data!$H:$H,Data!$A:$A,$B47,Data!$C:$C,Cataratorii!Q$1)</f>
        <v>0</v>
      </c>
      <c r="R47" s="106">
        <f t="shared" si="0"/>
        <v>334</v>
      </c>
      <c r="S47" s="28">
        <f>SUMIFS(Data!D:D,Data!A:A,B47)</f>
        <v>183.66</v>
      </c>
      <c r="T47" s="91">
        <f t="shared" si="1"/>
        <v>1.8185778068169445E-3</v>
      </c>
    </row>
    <row r="48" spans="1:20" ht="12.75" x14ac:dyDescent="0.2">
      <c r="A48" s="64">
        <v>47</v>
      </c>
      <c r="B48" s="27" t="s">
        <v>180</v>
      </c>
      <c r="C48" s="58">
        <f>SUMIFS(Data!$H:$H,Data!$A:$A,$B48,Data!$C:$C,Cataratorii!C$1)</f>
        <v>36</v>
      </c>
      <c r="D48" s="58">
        <f>SUMIFS(Data!$H:$H,Data!$A:$A,$B48,Data!$C:$C,Cataratorii!D$1)</f>
        <v>23</v>
      </c>
      <c r="E48" s="58">
        <f>SUMIFS(Data!$H:$H,Data!$A:$A,$B48,Data!$C:$C,Cataratorii!E$1)</f>
        <v>19</v>
      </c>
      <c r="F48" s="58">
        <f>SUMIFS(Data!$H:$H,Data!$A:$A,$B48,Data!$C:$C,Cataratorii!F$1)</f>
        <v>100</v>
      </c>
      <c r="G48" s="58">
        <f>SUMIFS(Data!$H:$H,Data!$A:$A,$B48,Data!$C:$C,Cataratorii!G$1)</f>
        <v>44</v>
      </c>
      <c r="H48" s="58">
        <f>SUMIFS(Data!$H:$H,Data!$A:$A,$B48,Data!$C:$C,Cataratorii!H$1)</f>
        <v>22</v>
      </c>
      <c r="I48" s="58">
        <f>SUMIFS(Data!$H:$H,Data!$A:$A,$B48,Data!$C:$C,Cataratorii!I$1)</f>
        <v>37</v>
      </c>
      <c r="J48" s="58">
        <f>SUMIFS(Data!$H:$H,Data!$A:$A,$B48,Data!$C:$C,Cataratorii!J$1)</f>
        <v>0</v>
      </c>
      <c r="K48" s="58">
        <f>SUMIFS(Data!$H:$H,Data!$A:$A,$B48,Data!$C:$C,Cataratorii!K$1)</f>
        <v>0</v>
      </c>
      <c r="L48" s="58">
        <f>SUMIFS(Data!$H:$H,Data!$A:$A,$B48,Data!$C:$C,Cataratorii!L$1)</f>
        <v>0</v>
      </c>
      <c r="M48" s="58">
        <f>SUMIFS(Data!$H:$H,Data!$A:$A,$B48,Data!$C:$C,Cataratorii!M$1)</f>
        <v>0</v>
      </c>
      <c r="N48" s="58">
        <f>SUMIFS(Data!$H:$H,Data!$A:$A,$B48,Data!$C:$C,Cataratorii!N$1)</f>
        <v>0</v>
      </c>
      <c r="O48" s="58">
        <f>SUMIFS(Data!$H:$H,Data!$A:$A,$B48,Data!$C:$C,Cataratorii!O$1)</f>
        <v>0</v>
      </c>
      <c r="P48" s="58">
        <f>SUMIFS(Data!$H:$H,Data!$A:$A,$B48,Data!$C:$C,Cataratorii!P$1)</f>
        <v>0</v>
      </c>
      <c r="Q48" s="58">
        <f>SUMIFS(Data!$H:$H,Data!$A:$A,$B48,Data!$C:$C,Cataratorii!Q$1)</f>
        <v>0</v>
      </c>
      <c r="R48" s="106">
        <f t="shared" si="0"/>
        <v>281</v>
      </c>
      <c r="S48" s="28">
        <f>SUMIFS(Data!D:D,Data!A:A,B48)</f>
        <v>98.12</v>
      </c>
      <c r="T48" s="91">
        <f t="shared" si="1"/>
        <v>2.8638401956787604E-3</v>
      </c>
    </row>
    <row r="49" spans="1:20" ht="12.75" x14ac:dyDescent="0.2">
      <c r="A49" s="64">
        <v>48</v>
      </c>
      <c r="B49" s="27" t="s">
        <v>105</v>
      </c>
      <c r="C49" s="58">
        <f>SUMIFS(Data!$H:$H,Data!$A:$A,$B49,Data!$C:$C,Cataratorii!C$1)</f>
        <v>67</v>
      </c>
      <c r="D49" s="58">
        <f>SUMIFS(Data!$H:$H,Data!$A:$A,$B49,Data!$C:$C,Cataratorii!D$1)</f>
        <v>36</v>
      </c>
      <c r="E49" s="58">
        <f>SUMIFS(Data!$H:$H,Data!$A:$A,$B49,Data!$C:$C,Cataratorii!E$1)</f>
        <v>39</v>
      </c>
      <c r="F49" s="58">
        <f>SUMIFS(Data!$H:$H,Data!$A:$A,$B49,Data!$C:$C,Cataratorii!F$1)</f>
        <v>27</v>
      </c>
      <c r="G49" s="58">
        <f>SUMIFS(Data!$H:$H,Data!$A:$A,$B49,Data!$C:$C,Cataratorii!G$1)</f>
        <v>28</v>
      </c>
      <c r="H49" s="58">
        <f>SUMIFS(Data!$H:$H,Data!$A:$A,$B49,Data!$C:$C,Cataratorii!H$1)</f>
        <v>0</v>
      </c>
      <c r="I49" s="58">
        <f>SUMIFS(Data!$H:$H,Data!$A:$A,$B49,Data!$C:$C,Cataratorii!I$1)</f>
        <v>0</v>
      </c>
      <c r="J49" s="58">
        <f>SUMIFS(Data!$H:$H,Data!$A:$A,$B49,Data!$C:$C,Cataratorii!J$1)</f>
        <v>0</v>
      </c>
      <c r="K49" s="58">
        <f>SUMIFS(Data!$H:$H,Data!$A:$A,$B49,Data!$C:$C,Cataratorii!K$1)</f>
        <v>13</v>
      </c>
      <c r="L49" s="58">
        <f>SUMIFS(Data!$H:$H,Data!$A:$A,$B49,Data!$C:$C,Cataratorii!L$1)</f>
        <v>43</v>
      </c>
      <c r="M49" s="58">
        <f>SUMIFS(Data!$H:$H,Data!$A:$A,$B49,Data!$C:$C,Cataratorii!M$1)</f>
        <v>24</v>
      </c>
      <c r="N49" s="58">
        <f>SUMIFS(Data!$H:$H,Data!$A:$A,$B49,Data!$C:$C,Cataratorii!N$1)</f>
        <v>45</v>
      </c>
      <c r="O49" s="58">
        <f>SUMIFS(Data!$H:$H,Data!$A:$A,$B49,Data!$C:$C,Cataratorii!O$1)</f>
        <v>0</v>
      </c>
      <c r="P49" s="58">
        <f>SUMIFS(Data!$H:$H,Data!$A:$A,$B49,Data!$C:$C,Cataratorii!P$1)</f>
        <v>0</v>
      </c>
      <c r="Q49" s="58">
        <f>SUMIFS(Data!$H:$H,Data!$A:$A,$B49,Data!$C:$C,Cataratorii!Q$1)</f>
        <v>0</v>
      </c>
      <c r="R49" s="106">
        <f t="shared" si="0"/>
        <v>322</v>
      </c>
      <c r="S49" s="28">
        <f>SUMIFS(Data!D:D,Data!A:A,B49)</f>
        <v>151.64000000000001</v>
      </c>
      <c r="T49" s="91">
        <f t="shared" si="1"/>
        <v>2.1234502769717748E-3</v>
      </c>
    </row>
    <row r="50" spans="1:20" ht="12.75" x14ac:dyDescent="0.2">
      <c r="A50" s="64">
        <v>49</v>
      </c>
      <c r="B50" s="27" t="s">
        <v>20</v>
      </c>
      <c r="C50" s="58">
        <f>SUMIFS(Data!$H:$H,Data!$A:$A,$B50,Data!$C:$C,Cataratorii!C$1)</f>
        <v>85</v>
      </c>
      <c r="D50" s="58">
        <f>SUMIFS(Data!$H:$H,Data!$A:$A,$B50,Data!$C:$C,Cataratorii!D$1)</f>
        <v>17</v>
      </c>
      <c r="E50" s="58">
        <f>SUMIFS(Data!$H:$H,Data!$A:$A,$B50,Data!$C:$C,Cataratorii!E$1)</f>
        <v>0</v>
      </c>
      <c r="F50" s="58">
        <f>SUMIFS(Data!$H:$H,Data!$A:$A,$B50,Data!$C:$C,Cataratorii!F$1)</f>
        <v>0</v>
      </c>
      <c r="G50" s="58">
        <f>SUMIFS(Data!$H:$H,Data!$A:$A,$B50,Data!$C:$C,Cataratorii!G$1)</f>
        <v>0</v>
      </c>
      <c r="H50" s="58">
        <f>SUMIFS(Data!$H:$H,Data!$A:$A,$B50,Data!$C:$C,Cataratorii!H$1)</f>
        <v>17</v>
      </c>
      <c r="I50" s="58">
        <f>SUMIFS(Data!$H:$H,Data!$A:$A,$B50,Data!$C:$C,Cataratorii!I$1)</f>
        <v>21</v>
      </c>
      <c r="J50" s="58">
        <f>SUMIFS(Data!$H:$H,Data!$A:$A,$B50,Data!$C:$C,Cataratorii!J$1)</f>
        <v>23</v>
      </c>
      <c r="K50" s="58">
        <f>SUMIFS(Data!$H:$H,Data!$A:$A,$B50,Data!$C:$C,Cataratorii!K$1)</f>
        <v>7</v>
      </c>
      <c r="L50" s="58">
        <f>SUMIFS(Data!$H:$H,Data!$A:$A,$B50,Data!$C:$C,Cataratorii!L$1)</f>
        <v>29</v>
      </c>
      <c r="M50" s="58">
        <f>SUMIFS(Data!$H:$H,Data!$A:$A,$B50,Data!$C:$C,Cataratorii!M$1)</f>
        <v>23</v>
      </c>
      <c r="N50" s="58">
        <f>SUMIFS(Data!$H:$H,Data!$A:$A,$B50,Data!$C:$C,Cataratorii!N$1)</f>
        <v>11</v>
      </c>
      <c r="O50" s="58">
        <f>SUMIFS(Data!$H:$H,Data!$A:$A,$B50,Data!$C:$C,Cataratorii!O$1)</f>
        <v>0</v>
      </c>
      <c r="P50" s="58">
        <f>SUMIFS(Data!$H:$H,Data!$A:$A,$B50,Data!$C:$C,Cataratorii!P$1)</f>
        <v>0</v>
      </c>
      <c r="Q50" s="58">
        <f>SUMIFS(Data!$H:$H,Data!$A:$A,$B50,Data!$C:$C,Cataratorii!Q$1)</f>
        <v>0</v>
      </c>
      <c r="R50" s="106">
        <f t="shared" si="0"/>
        <v>233</v>
      </c>
      <c r="S50" s="28">
        <f>SUMIFS(Data!D:D,Data!A:A,B50)</f>
        <v>93.539999999999992</v>
      </c>
      <c r="T50" s="91">
        <f t="shared" si="1"/>
        <v>2.4909129784049609E-3</v>
      </c>
    </row>
    <row r="51" spans="1:20" ht="12.75" x14ac:dyDescent="0.2">
      <c r="A51" s="64">
        <v>50</v>
      </c>
      <c r="B51" s="27" t="s">
        <v>187</v>
      </c>
      <c r="C51" s="58">
        <f>SUMIFS(Data!$H:$H,Data!$A:$A,$B51,Data!$C:$C,Cataratorii!C$1)</f>
        <v>12</v>
      </c>
      <c r="D51" s="58">
        <f>SUMIFS(Data!$H:$H,Data!$A:$A,$B51,Data!$C:$C,Cataratorii!D$1)</f>
        <v>19</v>
      </c>
      <c r="E51" s="58">
        <f>SUMIFS(Data!$H:$H,Data!$A:$A,$B51,Data!$C:$C,Cataratorii!E$1)</f>
        <v>77</v>
      </c>
      <c r="F51" s="58">
        <f>SUMIFS(Data!$H:$H,Data!$A:$A,$B51,Data!$C:$C,Cataratorii!F$1)</f>
        <v>6</v>
      </c>
      <c r="G51" s="58">
        <f>SUMIFS(Data!$H:$H,Data!$A:$A,$B51,Data!$C:$C,Cataratorii!G$1)</f>
        <v>14</v>
      </c>
      <c r="H51" s="58">
        <f>SUMIFS(Data!$H:$H,Data!$A:$A,$B51,Data!$C:$C,Cataratorii!H$1)</f>
        <v>0</v>
      </c>
      <c r="I51" s="58">
        <f>SUMIFS(Data!$H:$H,Data!$A:$A,$B51,Data!$C:$C,Cataratorii!I$1)</f>
        <v>7</v>
      </c>
      <c r="J51" s="58">
        <f>SUMIFS(Data!$H:$H,Data!$A:$A,$B51,Data!$C:$C,Cataratorii!J$1)</f>
        <v>19</v>
      </c>
      <c r="K51" s="58">
        <f>SUMIFS(Data!$H:$H,Data!$A:$A,$B51,Data!$C:$C,Cataratorii!K$1)</f>
        <v>33</v>
      </c>
      <c r="L51" s="58">
        <f>SUMIFS(Data!$H:$H,Data!$A:$A,$B51,Data!$C:$C,Cataratorii!L$1)</f>
        <v>11</v>
      </c>
      <c r="M51" s="58">
        <f>SUMIFS(Data!$H:$H,Data!$A:$A,$B51,Data!$C:$C,Cataratorii!M$1)</f>
        <v>14</v>
      </c>
      <c r="N51" s="58">
        <f>SUMIFS(Data!$H:$H,Data!$A:$A,$B51,Data!$C:$C,Cataratorii!N$1)</f>
        <v>8</v>
      </c>
      <c r="O51" s="58">
        <f>SUMIFS(Data!$H:$H,Data!$A:$A,$B51,Data!$C:$C,Cataratorii!O$1)</f>
        <v>0</v>
      </c>
      <c r="P51" s="58">
        <f>SUMIFS(Data!$H:$H,Data!$A:$A,$B51,Data!$C:$C,Cataratorii!P$1)</f>
        <v>0</v>
      </c>
      <c r="Q51" s="58">
        <f>SUMIFS(Data!$H:$H,Data!$A:$A,$B51,Data!$C:$C,Cataratorii!Q$1)</f>
        <v>0</v>
      </c>
      <c r="R51" s="106">
        <f t="shared" si="0"/>
        <v>220</v>
      </c>
      <c r="S51" s="28">
        <f>SUMIFS(Data!D:D,Data!A:A,B51)</f>
        <v>197.7</v>
      </c>
      <c r="T51" s="91">
        <f t="shared" si="1"/>
        <v>1.1127971674253921E-3</v>
      </c>
    </row>
    <row r="52" spans="1:20" ht="12.75" x14ac:dyDescent="0.2">
      <c r="A52" s="64">
        <v>51</v>
      </c>
      <c r="B52" s="27" t="s">
        <v>118</v>
      </c>
      <c r="C52" s="58">
        <f>SUMIFS(Data!$H:$H,Data!$A:$A,$B52,Data!$C:$C,Cataratorii!C$1)</f>
        <v>21</v>
      </c>
      <c r="D52" s="58">
        <f>SUMIFS(Data!$H:$H,Data!$A:$A,$B52,Data!$C:$C,Cataratorii!D$1)</f>
        <v>24</v>
      </c>
      <c r="E52" s="58">
        <f>SUMIFS(Data!$H:$H,Data!$A:$A,$B52,Data!$C:$C,Cataratorii!E$1)</f>
        <v>48</v>
      </c>
      <c r="F52" s="58">
        <f>SUMIFS(Data!$H:$H,Data!$A:$A,$B52,Data!$C:$C,Cataratorii!F$1)</f>
        <v>5</v>
      </c>
      <c r="G52" s="58">
        <f>SUMIFS(Data!$H:$H,Data!$A:$A,$B52,Data!$C:$C,Cataratorii!G$1)</f>
        <v>11</v>
      </c>
      <c r="H52" s="58">
        <f>SUMIFS(Data!$H:$H,Data!$A:$A,$B52,Data!$C:$C,Cataratorii!H$1)</f>
        <v>4</v>
      </c>
      <c r="I52" s="58">
        <f>SUMIFS(Data!$H:$H,Data!$A:$A,$B52,Data!$C:$C,Cataratorii!I$1)</f>
        <v>13</v>
      </c>
      <c r="J52" s="58">
        <f>SUMIFS(Data!$H:$H,Data!$A:$A,$B52,Data!$C:$C,Cataratorii!J$1)</f>
        <v>16</v>
      </c>
      <c r="K52" s="58">
        <f>SUMIFS(Data!$H:$H,Data!$A:$A,$B52,Data!$C:$C,Cataratorii!K$1)</f>
        <v>54</v>
      </c>
      <c r="L52" s="58">
        <f>SUMIFS(Data!$H:$H,Data!$A:$A,$B52,Data!$C:$C,Cataratorii!L$1)</f>
        <v>5</v>
      </c>
      <c r="M52" s="58">
        <f>SUMIFS(Data!$H:$H,Data!$A:$A,$B52,Data!$C:$C,Cataratorii!M$1)</f>
        <v>9</v>
      </c>
      <c r="N52" s="58">
        <f>SUMIFS(Data!$H:$H,Data!$A:$A,$B52,Data!$C:$C,Cataratorii!N$1)</f>
        <v>54</v>
      </c>
      <c r="O52" s="58">
        <f>SUMIFS(Data!$H:$H,Data!$A:$A,$B52,Data!$C:$C,Cataratorii!O$1)</f>
        <v>0</v>
      </c>
      <c r="P52" s="58">
        <f>SUMIFS(Data!$H:$H,Data!$A:$A,$B52,Data!$C:$C,Cataratorii!P$1)</f>
        <v>0</v>
      </c>
      <c r="Q52" s="58">
        <f>SUMIFS(Data!$H:$H,Data!$A:$A,$B52,Data!$C:$C,Cataratorii!Q$1)</f>
        <v>0</v>
      </c>
      <c r="R52" s="106">
        <f t="shared" si="0"/>
        <v>264</v>
      </c>
      <c r="S52" s="28">
        <f>SUMIFS(Data!D:D,Data!A:A,B52)</f>
        <v>259.21999999999997</v>
      </c>
      <c r="T52" s="91">
        <f t="shared" si="1"/>
        <v>1.018439935190186E-3</v>
      </c>
    </row>
    <row r="53" spans="1:20" ht="12.75" x14ac:dyDescent="0.2">
      <c r="A53" s="64">
        <v>52</v>
      </c>
      <c r="B53" s="27" t="s">
        <v>528</v>
      </c>
      <c r="C53" s="58">
        <f>SUMIFS(Data!$H:$H,Data!$A:$A,$B53,Data!$C:$C,Cataratorii!C$1)</f>
        <v>23</v>
      </c>
      <c r="D53" s="58">
        <f>SUMIFS(Data!$H:$H,Data!$A:$A,$B53,Data!$C:$C,Cataratorii!D$1)</f>
        <v>12</v>
      </c>
      <c r="E53" s="58">
        <f>SUMIFS(Data!$H:$H,Data!$A:$A,$B53,Data!$C:$C,Cataratorii!E$1)</f>
        <v>59</v>
      </c>
      <c r="F53" s="58">
        <f>SUMIFS(Data!$H:$H,Data!$A:$A,$B53,Data!$C:$C,Cataratorii!F$1)</f>
        <v>9</v>
      </c>
      <c r="G53" s="58">
        <f>SUMIFS(Data!$H:$H,Data!$A:$A,$B53,Data!$C:$C,Cataratorii!G$1)</f>
        <v>7</v>
      </c>
      <c r="H53" s="58">
        <f>SUMIFS(Data!$H:$H,Data!$A:$A,$B53,Data!$C:$C,Cataratorii!H$1)</f>
        <v>6</v>
      </c>
      <c r="I53" s="58">
        <f>SUMIFS(Data!$H:$H,Data!$A:$A,$B53,Data!$C:$C,Cataratorii!I$1)</f>
        <v>4</v>
      </c>
      <c r="J53" s="58">
        <f>SUMIFS(Data!$H:$H,Data!$A:$A,$B53,Data!$C:$C,Cataratorii!J$1)</f>
        <v>19</v>
      </c>
      <c r="K53" s="58">
        <f>SUMIFS(Data!$H:$H,Data!$A:$A,$B53,Data!$C:$C,Cataratorii!K$1)</f>
        <v>4</v>
      </c>
      <c r="L53" s="58">
        <f>SUMIFS(Data!$H:$H,Data!$A:$A,$B53,Data!$C:$C,Cataratorii!L$1)</f>
        <v>19</v>
      </c>
      <c r="M53" s="58">
        <f>SUMIFS(Data!$H:$H,Data!$A:$A,$B53,Data!$C:$C,Cataratorii!M$1)</f>
        <v>1</v>
      </c>
      <c r="N53" s="58">
        <f>SUMIFS(Data!$H:$H,Data!$A:$A,$B53,Data!$C:$C,Cataratorii!N$1)</f>
        <v>17</v>
      </c>
      <c r="O53" s="58">
        <f>SUMIFS(Data!$H:$H,Data!$A:$A,$B53,Data!$C:$C,Cataratorii!O$1)</f>
        <v>0</v>
      </c>
      <c r="P53" s="58">
        <f>SUMIFS(Data!$H:$H,Data!$A:$A,$B53,Data!$C:$C,Cataratorii!P$1)</f>
        <v>0</v>
      </c>
      <c r="Q53" s="58">
        <f>SUMIFS(Data!$H:$H,Data!$A:$A,$B53,Data!$C:$C,Cataratorii!Q$1)</f>
        <v>0</v>
      </c>
      <c r="R53" s="106">
        <f t="shared" si="0"/>
        <v>180</v>
      </c>
      <c r="S53" s="28">
        <f>SUMIFS(Data!D:D,Data!A:A,B53)</f>
        <v>131.30000000000001</v>
      </c>
      <c r="T53" s="91">
        <f t="shared" si="1"/>
        <v>1.3709063214013709E-3</v>
      </c>
    </row>
    <row r="54" spans="1:20" ht="12.75" x14ac:dyDescent="0.2">
      <c r="A54" s="64">
        <v>53</v>
      </c>
      <c r="B54" s="27" t="s">
        <v>525</v>
      </c>
      <c r="C54" s="58">
        <f>SUMIFS(Data!$H:$H,Data!$A:$A,$B54,Data!$C:$C,Cataratorii!C$1)</f>
        <v>16</v>
      </c>
      <c r="D54" s="58">
        <f>SUMIFS(Data!$H:$H,Data!$A:$A,$B54,Data!$C:$C,Cataratorii!D$1)</f>
        <v>7</v>
      </c>
      <c r="E54" s="58">
        <f>SUMIFS(Data!$H:$H,Data!$A:$A,$B54,Data!$C:$C,Cataratorii!E$1)</f>
        <v>18</v>
      </c>
      <c r="F54" s="58">
        <f>SUMIFS(Data!$H:$H,Data!$A:$A,$B54,Data!$C:$C,Cataratorii!F$1)</f>
        <v>6</v>
      </c>
      <c r="G54" s="58">
        <f>SUMIFS(Data!$H:$H,Data!$A:$A,$B54,Data!$C:$C,Cataratorii!G$1)</f>
        <v>3</v>
      </c>
      <c r="H54" s="58">
        <f>SUMIFS(Data!$H:$H,Data!$A:$A,$B54,Data!$C:$C,Cataratorii!H$1)</f>
        <v>32</v>
      </c>
      <c r="I54" s="58">
        <f>SUMIFS(Data!$H:$H,Data!$A:$A,$B54,Data!$C:$C,Cataratorii!I$1)</f>
        <v>12</v>
      </c>
      <c r="J54" s="58">
        <f>SUMIFS(Data!$H:$H,Data!$A:$A,$B54,Data!$C:$C,Cataratorii!J$1)</f>
        <v>2</v>
      </c>
      <c r="K54" s="58">
        <f>SUMIFS(Data!$H:$H,Data!$A:$A,$B54,Data!$C:$C,Cataratorii!K$1)</f>
        <v>2</v>
      </c>
      <c r="L54" s="58">
        <f>SUMIFS(Data!$H:$H,Data!$A:$A,$B54,Data!$C:$C,Cataratorii!L$1)</f>
        <v>0</v>
      </c>
      <c r="M54" s="58">
        <f>SUMIFS(Data!$H:$H,Data!$A:$A,$B54,Data!$C:$C,Cataratorii!M$1)</f>
        <v>0</v>
      </c>
      <c r="N54" s="58">
        <f>SUMIFS(Data!$H:$H,Data!$A:$A,$B54,Data!$C:$C,Cataratorii!N$1)</f>
        <v>0</v>
      </c>
      <c r="O54" s="58">
        <f>SUMIFS(Data!$H:$H,Data!$A:$A,$B54,Data!$C:$C,Cataratorii!O$1)</f>
        <v>0</v>
      </c>
      <c r="P54" s="58">
        <f>SUMIFS(Data!$H:$H,Data!$A:$A,$B54,Data!$C:$C,Cataratorii!P$1)</f>
        <v>0</v>
      </c>
      <c r="Q54" s="58">
        <f>SUMIFS(Data!$H:$H,Data!$A:$A,$B54,Data!$C:$C,Cataratorii!Q$1)</f>
        <v>0</v>
      </c>
      <c r="R54" s="106">
        <f t="shared" si="0"/>
        <v>98</v>
      </c>
      <c r="S54" s="28">
        <f>SUMIFS(Data!D:D,Data!A:A,B54)</f>
        <v>100.48000000000002</v>
      </c>
      <c r="T54" s="91">
        <f t="shared" si="1"/>
        <v>9.753184713375794E-4</v>
      </c>
    </row>
    <row r="55" spans="1:20" ht="12.75" x14ac:dyDescent="0.2">
      <c r="A55" s="64">
        <v>54</v>
      </c>
      <c r="B55" s="27" t="s">
        <v>228</v>
      </c>
      <c r="C55" s="58">
        <f>SUMIFS(Data!$H:$H,Data!$A:$A,$B55,Data!$C:$C,Cataratorii!C$1)</f>
        <v>18</v>
      </c>
      <c r="D55" s="58">
        <f>SUMIFS(Data!$H:$H,Data!$A:$A,$B55,Data!$C:$C,Cataratorii!D$1)</f>
        <v>0</v>
      </c>
      <c r="E55" s="58">
        <f>SUMIFS(Data!$H:$H,Data!$A:$A,$B55,Data!$C:$C,Cataratorii!E$1)</f>
        <v>71</v>
      </c>
      <c r="F55" s="58">
        <f>SUMIFS(Data!$H:$H,Data!$A:$A,$B55,Data!$C:$C,Cataratorii!F$1)</f>
        <v>0</v>
      </c>
      <c r="G55" s="58">
        <f>SUMIFS(Data!$H:$H,Data!$A:$A,$B55,Data!$C:$C,Cataratorii!G$1)</f>
        <v>0</v>
      </c>
      <c r="H55" s="58">
        <f>SUMIFS(Data!$H:$H,Data!$A:$A,$B55,Data!$C:$C,Cataratorii!H$1)</f>
        <v>0</v>
      </c>
      <c r="I55" s="58">
        <f>SUMIFS(Data!$H:$H,Data!$A:$A,$B55,Data!$C:$C,Cataratorii!I$1)</f>
        <v>0</v>
      </c>
      <c r="J55" s="58">
        <f>SUMIFS(Data!$H:$H,Data!$A:$A,$B55,Data!$C:$C,Cataratorii!J$1)</f>
        <v>0</v>
      </c>
      <c r="K55" s="58">
        <f>SUMIFS(Data!$H:$H,Data!$A:$A,$B55,Data!$C:$C,Cataratorii!K$1)</f>
        <v>0</v>
      </c>
      <c r="L55" s="58">
        <f>SUMIFS(Data!$H:$H,Data!$A:$A,$B55,Data!$C:$C,Cataratorii!L$1)</f>
        <v>0</v>
      </c>
      <c r="M55" s="58">
        <f>SUMIFS(Data!$H:$H,Data!$A:$A,$B55,Data!$C:$C,Cataratorii!M$1)</f>
        <v>0</v>
      </c>
      <c r="N55" s="58">
        <f>SUMIFS(Data!$H:$H,Data!$A:$A,$B55,Data!$C:$C,Cataratorii!N$1)</f>
        <v>0</v>
      </c>
      <c r="O55" s="58">
        <f>SUMIFS(Data!$H:$H,Data!$A:$A,$B55,Data!$C:$C,Cataratorii!O$1)</f>
        <v>0</v>
      </c>
      <c r="P55" s="58">
        <f>SUMIFS(Data!$H:$H,Data!$A:$A,$B55,Data!$C:$C,Cataratorii!P$1)</f>
        <v>0</v>
      </c>
      <c r="Q55" s="58">
        <f>SUMIFS(Data!$H:$H,Data!$A:$A,$B55,Data!$C:$C,Cataratorii!Q$1)</f>
        <v>0</v>
      </c>
      <c r="R55" s="106">
        <f t="shared" si="0"/>
        <v>89</v>
      </c>
      <c r="S55" s="28">
        <f>SUMIFS(Data!D:D,Data!A:A,B55)</f>
        <v>63.47</v>
      </c>
      <c r="T55" s="91">
        <f t="shared" si="1"/>
        <v>1.4022372774539153E-3</v>
      </c>
    </row>
    <row r="56" spans="1:20" ht="12.75" x14ac:dyDescent="0.2">
      <c r="A56" s="64">
        <v>55</v>
      </c>
      <c r="B56" s="124" t="s">
        <v>555</v>
      </c>
      <c r="C56" s="58">
        <f>SUMIFS(Data!$H:$H,Data!$A:$A,$B56,Data!$C:$C,Cataratorii!C$1)</f>
        <v>0</v>
      </c>
      <c r="D56" s="58">
        <f>SUMIFS(Data!$H:$H,Data!$A:$A,$B56,Data!$C:$C,Cataratorii!D$1)</f>
        <v>3</v>
      </c>
      <c r="E56" s="58">
        <f>SUMIFS(Data!$H:$H,Data!$A:$A,$B56,Data!$C:$C,Cataratorii!E$1)</f>
        <v>26</v>
      </c>
      <c r="F56" s="58">
        <f>SUMIFS(Data!$H:$H,Data!$A:$A,$B56,Data!$C:$C,Cataratorii!F$1)</f>
        <v>29</v>
      </c>
      <c r="G56" s="58">
        <f>SUMIFS(Data!$H:$H,Data!$A:$A,$B56,Data!$C:$C,Cataratorii!G$1)</f>
        <v>0</v>
      </c>
      <c r="H56" s="58">
        <f>SUMIFS(Data!$H:$H,Data!$A:$A,$B56,Data!$C:$C,Cataratorii!H$1)</f>
        <v>0</v>
      </c>
      <c r="I56" s="58">
        <f>SUMIFS(Data!$H:$H,Data!$A:$A,$B56,Data!$C:$C,Cataratorii!I$1)</f>
        <v>0</v>
      </c>
      <c r="J56" s="58">
        <f>SUMIFS(Data!$H:$H,Data!$A:$A,$B56,Data!$C:$C,Cataratorii!J$1)</f>
        <v>0</v>
      </c>
      <c r="K56" s="58">
        <f>SUMIFS(Data!$H:$H,Data!$A:$A,$B56,Data!$C:$C,Cataratorii!K$1)</f>
        <v>0</v>
      </c>
      <c r="L56" s="58">
        <f>SUMIFS(Data!$H:$H,Data!$A:$A,$B56,Data!$C:$C,Cataratorii!L$1)</f>
        <v>0</v>
      </c>
      <c r="M56" s="58">
        <f>SUMIFS(Data!$H:$H,Data!$A:$A,$B56,Data!$C:$C,Cataratorii!M$1)</f>
        <v>0</v>
      </c>
      <c r="N56" s="58">
        <f>SUMIFS(Data!$H:$H,Data!$A:$A,$B56,Data!$C:$C,Cataratorii!N$1)</f>
        <v>0</v>
      </c>
      <c r="O56" s="58">
        <f>SUMIFS(Data!$H:$H,Data!$A:$A,$B56,Data!$C:$C,Cataratorii!O$1)</f>
        <v>0</v>
      </c>
      <c r="P56" s="58">
        <f>SUMIFS(Data!$H:$H,Data!$A:$A,$B56,Data!$C:$C,Cataratorii!P$1)</f>
        <v>0</v>
      </c>
      <c r="Q56" s="58">
        <f>SUMIFS(Data!$H:$H,Data!$A:$A,$B56,Data!$C:$C,Cataratorii!Q$1)</f>
        <v>0</v>
      </c>
      <c r="R56" s="106">
        <f t="shared" si="0"/>
        <v>58</v>
      </c>
      <c r="S56" s="28">
        <f>SUMIFS(Data!D:D,Data!A:A,B56)</f>
        <v>38.129999999999995</v>
      </c>
      <c r="T56" s="91">
        <f t="shared" si="1"/>
        <v>1.5211119853134017E-3</v>
      </c>
    </row>
    <row r="57" spans="1:20" ht="12.75" x14ac:dyDescent="0.2">
      <c r="A57" s="64">
        <v>56</v>
      </c>
      <c r="B57" s="27" t="s">
        <v>497</v>
      </c>
      <c r="C57" s="58">
        <f>SUMIFS(Data!$H:$H,Data!$A:$A,$B57,Data!$C:$C,Cataratorii!C$1)</f>
        <v>32</v>
      </c>
      <c r="D57" s="58">
        <f>SUMIFS(Data!$H:$H,Data!$A:$A,$B57,Data!$C:$C,Cataratorii!D$1)</f>
        <v>17</v>
      </c>
      <c r="E57" s="58">
        <f>SUMIFS(Data!$H:$H,Data!$A:$A,$B57,Data!$C:$C,Cataratorii!E$1)</f>
        <v>0</v>
      </c>
      <c r="F57" s="58">
        <f>SUMIFS(Data!$H:$H,Data!$A:$A,$B57,Data!$C:$C,Cataratorii!F$1)</f>
        <v>0</v>
      </c>
      <c r="G57" s="58">
        <f>SUMIFS(Data!$H:$H,Data!$A:$A,$B57,Data!$C:$C,Cataratorii!G$1)</f>
        <v>0</v>
      </c>
      <c r="H57" s="58">
        <f>SUMIFS(Data!$H:$H,Data!$A:$A,$B57,Data!$C:$C,Cataratorii!H$1)</f>
        <v>0</v>
      </c>
      <c r="I57" s="58">
        <f>SUMIFS(Data!$H:$H,Data!$A:$A,$B57,Data!$C:$C,Cataratorii!I$1)</f>
        <v>0</v>
      </c>
      <c r="J57" s="58">
        <f>SUMIFS(Data!$H:$H,Data!$A:$A,$B57,Data!$C:$C,Cataratorii!J$1)</f>
        <v>0</v>
      </c>
      <c r="K57" s="58">
        <f>SUMIFS(Data!$H:$H,Data!$A:$A,$B57,Data!$C:$C,Cataratorii!K$1)</f>
        <v>0</v>
      </c>
      <c r="L57" s="58">
        <f>SUMIFS(Data!$H:$H,Data!$A:$A,$B57,Data!$C:$C,Cataratorii!L$1)</f>
        <v>0</v>
      </c>
      <c r="M57" s="58">
        <f>SUMIFS(Data!$H:$H,Data!$A:$A,$B57,Data!$C:$C,Cataratorii!M$1)</f>
        <v>0</v>
      </c>
      <c r="N57" s="58">
        <f>SUMIFS(Data!$H:$H,Data!$A:$A,$B57,Data!$C:$C,Cataratorii!N$1)</f>
        <v>0</v>
      </c>
      <c r="O57" s="58">
        <f>SUMIFS(Data!$H:$H,Data!$A:$A,$B57,Data!$C:$C,Cataratorii!O$1)</f>
        <v>0</v>
      </c>
      <c r="P57" s="58">
        <f>SUMIFS(Data!$H:$H,Data!$A:$A,$B57,Data!$C:$C,Cataratorii!P$1)</f>
        <v>0</v>
      </c>
      <c r="Q57" s="58">
        <f>SUMIFS(Data!$H:$H,Data!$A:$A,$B57,Data!$C:$C,Cataratorii!Q$1)</f>
        <v>0</v>
      </c>
      <c r="R57" s="106">
        <f t="shared" si="0"/>
        <v>49</v>
      </c>
      <c r="S57" s="28">
        <f>SUMIFS(Data!D:D,Data!A:A,B57)</f>
        <v>15.360000000000001</v>
      </c>
      <c r="T57" s="91">
        <f t="shared" si="1"/>
        <v>3.1901041666666666E-3</v>
      </c>
    </row>
    <row r="58" spans="1:20" ht="12.75" x14ac:dyDescent="0.2">
      <c r="A58" s="64">
        <v>57</v>
      </c>
      <c r="B58" s="27" t="s">
        <v>548</v>
      </c>
      <c r="C58" s="58">
        <f>SUMIFS(Data!$H:$H,Data!$A:$A,$B58,Data!$C:$C,Cataratorii!C$1)</f>
        <v>0</v>
      </c>
      <c r="D58" s="58">
        <f>SUMIFS(Data!$H:$H,Data!$A:$A,$B58,Data!$C:$C,Cataratorii!D$1)</f>
        <v>0</v>
      </c>
      <c r="E58" s="58">
        <f>SUMIFS(Data!$H:$H,Data!$A:$A,$B58,Data!$C:$C,Cataratorii!E$1)</f>
        <v>0</v>
      </c>
      <c r="F58" s="58">
        <f>SUMIFS(Data!$H:$H,Data!$A:$A,$B58,Data!$C:$C,Cataratorii!F$1)</f>
        <v>0</v>
      </c>
      <c r="G58" s="58">
        <f>SUMIFS(Data!$H:$H,Data!$A:$A,$B58,Data!$C:$C,Cataratorii!G$1)</f>
        <v>0</v>
      </c>
      <c r="H58" s="58">
        <f>SUMIFS(Data!$H:$H,Data!$A:$A,$B58,Data!$C:$C,Cataratorii!H$1)</f>
        <v>0</v>
      </c>
      <c r="I58" s="58">
        <f>SUMIFS(Data!$H:$H,Data!$A:$A,$B58,Data!$C:$C,Cataratorii!I$1)</f>
        <v>0</v>
      </c>
      <c r="J58" s="58">
        <f>SUMIFS(Data!$H:$H,Data!$A:$A,$B58,Data!$C:$C,Cataratorii!J$1)</f>
        <v>0</v>
      </c>
      <c r="K58" s="58">
        <f>SUMIFS(Data!$H:$H,Data!$A:$A,$B58,Data!$C:$C,Cataratorii!K$1)</f>
        <v>0</v>
      </c>
      <c r="L58" s="58">
        <f>SUMIFS(Data!$H:$H,Data!$A:$A,$B58,Data!$C:$C,Cataratorii!L$1)</f>
        <v>0</v>
      </c>
      <c r="M58" s="58">
        <f>SUMIFS(Data!$H:$H,Data!$A:$A,$B58,Data!$C:$C,Cataratorii!M$1)</f>
        <v>0</v>
      </c>
      <c r="N58" s="58">
        <f>SUMIFS(Data!$H:$H,Data!$A:$A,$B58,Data!$C:$C,Cataratorii!N$1)</f>
        <v>0</v>
      </c>
      <c r="O58" s="58">
        <f>SUMIFS(Data!$H:$H,Data!$A:$A,$B58,Data!$C:$C,Cataratorii!O$1)</f>
        <v>0</v>
      </c>
      <c r="P58" s="58">
        <f>SUMIFS(Data!$H:$H,Data!$A:$A,$B58,Data!$C:$C,Cataratorii!P$1)</f>
        <v>0</v>
      </c>
      <c r="Q58" s="58">
        <f>SUMIFS(Data!$H:$H,Data!$A:$A,$B58,Data!$C:$C,Cataratorii!Q$1)</f>
        <v>0</v>
      </c>
      <c r="R58" s="106">
        <f t="shared" si="0"/>
        <v>0</v>
      </c>
      <c r="S58" s="28">
        <f>SUMIFS(Data!D:D,Data!A:A,B58)</f>
        <v>0</v>
      </c>
      <c r="T58" s="91" t="e">
        <f t="shared" si="1"/>
        <v>#DIV/0!</v>
      </c>
    </row>
    <row r="59" spans="1:20" ht="12.75" x14ac:dyDescent="0.2">
      <c r="A59" s="64">
        <v>58</v>
      </c>
      <c r="B59" s="27"/>
      <c r="C59" s="58">
        <f>SUMIFS(Data!$H:$H,Data!$A:$A,$B59,Data!$C:$C,Cataratorii!C$1)</f>
        <v>0</v>
      </c>
      <c r="D59" s="58">
        <f>SUMIFS(Data!$H:$H,Data!$A:$A,$B59,Data!$C:$C,Cataratorii!D$1)</f>
        <v>0</v>
      </c>
      <c r="E59" s="58">
        <f>SUMIFS(Data!$H:$H,Data!$A:$A,$B59,Data!$C:$C,Cataratorii!E$1)</f>
        <v>0</v>
      </c>
      <c r="F59" s="58">
        <f>SUMIFS(Data!$H:$H,Data!$A:$A,$B59,Data!$C:$C,Cataratorii!F$1)</f>
        <v>0</v>
      </c>
      <c r="G59" s="58">
        <f>SUMIFS(Data!$H:$H,Data!$A:$A,$B59,Data!$C:$C,Cataratorii!G$1)</f>
        <v>0</v>
      </c>
      <c r="H59" s="58">
        <f>SUMIFS(Data!$H:$H,Data!$A:$A,$B59,Data!$C:$C,Cataratorii!H$1)</f>
        <v>0</v>
      </c>
      <c r="I59" s="58">
        <f>SUMIFS(Data!$H:$H,Data!$A:$A,$B59,Data!$C:$C,Cataratorii!I$1)</f>
        <v>0</v>
      </c>
      <c r="J59" s="58">
        <f>SUMIFS(Data!$H:$H,Data!$A:$A,$B59,Data!$C:$C,Cataratorii!J$1)</f>
        <v>0</v>
      </c>
      <c r="K59" s="58">
        <f>SUMIFS(Data!$H:$H,Data!$A:$A,$B59,Data!$C:$C,Cataratorii!K$1)</f>
        <v>0</v>
      </c>
      <c r="L59" s="58">
        <f>SUMIFS(Data!$H:$H,Data!$A:$A,$B59,Data!$C:$C,Cataratorii!L$1)</f>
        <v>0</v>
      </c>
      <c r="M59" s="58">
        <f>SUMIFS(Data!$H:$H,Data!$A:$A,$B59,Data!$C:$C,Cataratorii!M$1)</f>
        <v>0</v>
      </c>
      <c r="N59" s="58">
        <f>SUMIFS(Data!$H:$H,Data!$A:$A,$B59,Data!$C:$C,Cataratorii!N$1)</f>
        <v>0</v>
      </c>
      <c r="O59" s="58">
        <f>SUMIFS(Data!$H:$H,Data!$A:$A,$B59,Data!$C:$C,Cataratorii!O$1)</f>
        <v>0</v>
      </c>
      <c r="P59" s="58">
        <f>SUMIFS(Data!$H:$H,Data!$A:$A,$B59,Data!$C:$C,Cataratorii!P$1)</f>
        <v>0</v>
      </c>
      <c r="Q59" s="58">
        <f>SUMIFS(Data!$H:$H,Data!$A:$A,$B59,Data!$C:$C,Cataratorii!Q$1)</f>
        <v>0</v>
      </c>
      <c r="R59" s="106">
        <f t="shared" ref="R59:R66" si="2">SUM(C59:Q59)</f>
        <v>0</v>
      </c>
      <c r="S59" s="28">
        <f>SUMIFS(Data!D:D,Data!A:A,B59)</f>
        <v>0</v>
      </c>
      <c r="T59" s="91" t="e">
        <f t="shared" ref="T59:T66" si="3">R59/S59/1000</f>
        <v>#DIV/0!</v>
      </c>
    </row>
    <row r="60" spans="1:20" ht="12.75" x14ac:dyDescent="0.2">
      <c r="A60" s="64">
        <v>59</v>
      </c>
      <c r="B60" s="27"/>
      <c r="C60" s="58">
        <f>SUMIFS(Data!$H:$H,Data!$A:$A,$B60,Data!$C:$C,Cataratorii!C$1)</f>
        <v>0</v>
      </c>
      <c r="D60" s="58">
        <f>SUMIFS(Data!$H:$H,Data!$A:$A,$B60,Data!$C:$C,Cataratorii!D$1)</f>
        <v>0</v>
      </c>
      <c r="E60" s="58">
        <f>SUMIFS(Data!$H:$H,Data!$A:$A,$B60,Data!$C:$C,Cataratorii!E$1)</f>
        <v>0</v>
      </c>
      <c r="F60" s="58">
        <f>SUMIFS(Data!$H:$H,Data!$A:$A,$B60,Data!$C:$C,Cataratorii!F$1)</f>
        <v>0</v>
      </c>
      <c r="G60" s="58">
        <f>SUMIFS(Data!$H:$H,Data!$A:$A,$B60,Data!$C:$C,Cataratorii!G$1)</f>
        <v>0</v>
      </c>
      <c r="H60" s="58">
        <f>SUMIFS(Data!$H:$H,Data!$A:$A,$B60,Data!$C:$C,Cataratorii!H$1)</f>
        <v>0</v>
      </c>
      <c r="I60" s="58">
        <f>SUMIFS(Data!$H:$H,Data!$A:$A,$B60,Data!$C:$C,Cataratorii!I$1)</f>
        <v>0</v>
      </c>
      <c r="J60" s="58">
        <f>SUMIFS(Data!$H:$H,Data!$A:$A,$B60,Data!$C:$C,Cataratorii!J$1)</f>
        <v>0</v>
      </c>
      <c r="K60" s="58">
        <f>SUMIFS(Data!$H:$H,Data!$A:$A,$B60,Data!$C:$C,Cataratorii!K$1)</f>
        <v>0</v>
      </c>
      <c r="L60" s="58">
        <f>SUMIFS(Data!$H:$H,Data!$A:$A,$B60,Data!$C:$C,Cataratorii!L$1)</f>
        <v>0</v>
      </c>
      <c r="M60" s="58">
        <f>SUMIFS(Data!$H:$H,Data!$A:$A,$B60,Data!$C:$C,Cataratorii!M$1)</f>
        <v>0</v>
      </c>
      <c r="N60" s="58">
        <f>SUMIFS(Data!$H:$H,Data!$A:$A,$B60,Data!$C:$C,Cataratorii!N$1)</f>
        <v>0</v>
      </c>
      <c r="O60" s="58">
        <f>SUMIFS(Data!$H:$H,Data!$A:$A,$B60,Data!$C:$C,Cataratorii!O$1)</f>
        <v>0</v>
      </c>
      <c r="P60" s="58">
        <f>SUMIFS(Data!$H:$H,Data!$A:$A,$B60,Data!$C:$C,Cataratorii!P$1)</f>
        <v>0</v>
      </c>
      <c r="Q60" s="58">
        <f>SUMIFS(Data!$H:$H,Data!$A:$A,$B60,Data!$C:$C,Cataratorii!Q$1)</f>
        <v>0</v>
      </c>
      <c r="R60" s="106">
        <f t="shared" si="2"/>
        <v>0</v>
      </c>
      <c r="S60" s="28">
        <f>SUMIFS(Data!D:D,Data!A:A,B60)</f>
        <v>0</v>
      </c>
      <c r="T60" s="91" t="e">
        <f t="shared" si="3"/>
        <v>#DIV/0!</v>
      </c>
    </row>
    <row r="61" spans="1:20" ht="12.75" x14ac:dyDescent="0.2">
      <c r="A61" s="64">
        <v>60</v>
      </c>
      <c r="B61" s="27"/>
      <c r="C61" s="58">
        <f>SUMIFS(Data!$H:$H,Data!$A:$A,$B61,Data!$C:$C,Cataratorii!C$1)</f>
        <v>0</v>
      </c>
      <c r="D61" s="58">
        <f>SUMIFS(Data!$H:$H,Data!$A:$A,$B61,Data!$C:$C,Cataratorii!D$1)</f>
        <v>0</v>
      </c>
      <c r="E61" s="58">
        <f>SUMIFS(Data!$H:$H,Data!$A:$A,$B61,Data!$C:$C,Cataratorii!E$1)</f>
        <v>0</v>
      </c>
      <c r="F61" s="58">
        <f>SUMIFS(Data!$H:$H,Data!$A:$A,$B61,Data!$C:$C,Cataratorii!F$1)</f>
        <v>0</v>
      </c>
      <c r="G61" s="58">
        <f>SUMIFS(Data!$H:$H,Data!$A:$A,$B61,Data!$C:$C,Cataratorii!G$1)</f>
        <v>0</v>
      </c>
      <c r="H61" s="58">
        <f>SUMIFS(Data!$H:$H,Data!$A:$A,$B61,Data!$C:$C,Cataratorii!H$1)</f>
        <v>0</v>
      </c>
      <c r="I61" s="58">
        <f>SUMIFS(Data!$H:$H,Data!$A:$A,$B61,Data!$C:$C,Cataratorii!I$1)</f>
        <v>0</v>
      </c>
      <c r="J61" s="58">
        <f>SUMIFS(Data!$H:$H,Data!$A:$A,$B61,Data!$C:$C,Cataratorii!J$1)</f>
        <v>0</v>
      </c>
      <c r="K61" s="58">
        <f>SUMIFS(Data!$H:$H,Data!$A:$A,$B61,Data!$C:$C,Cataratorii!K$1)</f>
        <v>0</v>
      </c>
      <c r="L61" s="58">
        <f>SUMIFS(Data!$H:$H,Data!$A:$A,$B61,Data!$C:$C,Cataratorii!L$1)</f>
        <v>0</v>
      </c>
      <c r="M61" s="58">
        <f>SUMIFS(Data!$H:$H,Data!$A:$A,$B61,Data!$C:$C,Cataratorii!M$1)</f>
        <v>0</v>
      </c>
      <c r="N61" s="58">
        <f>SUMIFS(Data!$H:$H,Data!$A:$A,$B61,Data!$C:$C,Cataratorii!N$1)</f>
        <v>0</v>
      </c>
      <c r="O61" s="58">
        <f>SUMIFS(Data!$H:$H,Data!$A:$A,$B61,Data!$C:$C,Cataratorii!O$1)</f>
        <v>0</v>
      </c>
      <c r="P61" s="58">
        <f>SUMIFS(Data!$H:$H,Data!$A:$A,$B61,Data!$C:$C,Cataratorii!P$1)</f>
        <v>0</v>
      </c>
      <c r="Q61" s="58">
        <f>SUMIFS(Data!$H:$H,Data!$A:$A,$B61,Data!$C:$C,Cataratorii!Q$1)</f>
        <v>0</v>
      </c>
      <c r="R61" s="106">
        <f t="shared" si="2"/>
        <v>0</v>
      </c>
      <c r="S61" s="28">
        <f>SUMIFS(Data!D:D,Data!A:A,B61)</f>
        <v>0</v>
      </c>
      <c r="T61" s="91" t="e">
        <f t="shared" si="3"/>
        <v>#DIV/0!</v>
      </c>
    </row>
    <row r="62" spans="1:20" ht="12.75" x14ac:dyDescent="0.2">
      <c r="A62" s="64">
        <v>61</v>
      </c>
      <c r="B62" s="27"/>
      <c r="C62" s="58">
        <f>SUMIFS(Data!$H:$H,Data!$A:$A,$B62,Data!$C:$C,Cataratorii!C$1)</f>
        <v>0</v>
      </c>
      <c r="D62" s="58">
        <f>SUMIFS(Data!$H:$H,Data!$A:$A,$B62,Data!$C:$C,Cataratorii!D$1)</f>
        <v>0</v>
      </c>
      <c r="E62" s="58">
        <f>SUMIFS(Data!$H:$H,Data!$A:$A,$B62,Data!$C:$C,Cataratorii!E$1)</f>
        <v>0</v>
      </c>
      <c r="F62" s="58">
        <f>SUMIFS(Data!$H:$H,Data!$A:$A,$B62,Data!$C:$C,Cataratorii!F$1)</f>
        <v>0</v>
      </c>
      <c r="G62" s="58">
        <f>SUMIFS(Data!$H:$H,Data!$A:$A,$B62,Data!$C:$C,Cataratorii!G$1)</f>
        <v>0</v>
      </c>
      <c r="H62" s="58">
        <f>SUMIFS(Data!$H:$H,Data!$A:$A,$B62,Data!$C:$C,Cataratorii!H$1)</f>
        <v>0</v>
      </c>
      <c r="I62" s="58">
        <f>SUMIFS(Data!$H:$H,Data!$A:$A,$B62,Data!$C:$C,Cataratorii!I$1)</f>
        <v>0</v>
      </c>
      <c r="J62" s="58">
        <f>SUMIFS(Data!$H:$H,Data!$A:$A,$B62,Data!$C:$C,Cataratorii!J$1)</f>
        <v>0</v>
      </c>
      <c r="K62" s="58">
        <f>SUMIFS(Data!$H:$H,Data!$A:$A,$B62,Data!$C:$C,Cataratorii!K$1)</f>
        <v>0</v>
      </c>
      <c r="L62" s="58">
        <f>SUMIFS(Data!$H:$H,Data!$A:$A,$B62,Data!$C:$C,Cataratorii!L$1)</f>
        <v>0</v>
      </c>
      <c r="M62" s="58">
        <f>SUMIFS(Data!$H:$H,Data!$A:$A,$B62,Data!$C:$C,Cataratorii!M$1)</f>
        <v>0</v>
      </c>
      <c r="N62" s="58">
        <f>SUMIFS(Data!$H:$H,Data!$A:$A,$B62,Data!$C:$C,Cataratorii!N$1)</f>
        <v>0</v>
      </c>
      <c r="O62" s="58">
        <f>SUMIFS(Data!$H:$H,Data!$A:$A,$B62,Data!$C:$C,Cataratorii!O$1)</f>
        <v>0</v>
      </c>
      <c r="P62" s="58">
        <f>SUMIFS(Data!$H:$H,Data!$A:$A,$B62,Data!$C:$C,Cataratorii!P$1)</f>
        <v>0</v>
      </c>
      <c r="Q62" s="58">
        <f>SUMIFS(Data!$H:$H,Data!$A:$A,$B62,Data!$C:$C,Cataratorii!Q$1)</f>
        <v>0</v>
      </c>
      <c r="R62" s="106">
        <f t="shared" si="2"/>
        <v>0</v>
      </c>
      <c r="S62" s="28">
        <f>SUMIFS(Data!D:D,Data!A:A,B62)</f>
        <v>0</v>
      </c>
      <c r="T62" s="91" t="e">
        <f t="shared" si="3"/>
        <v>#DIV/0!</v>
      </c>
    </row>
    <row r="63" spans="1:20" ht="12.75" x14ac:dyDescent="0.2">
      <c r="A63" s="64">
        <v>62</v>
      </c>
      <c r="B63" s="27"/>
      <c r="C63" s="58">
        <f>SUMIFS(Data!$H:$H,Data!$A:$A,$B63,Data!$C:$C,Cataratorii!C$1)</f>
        <v>0</v>
      </c>
      <c r="D63" s="58">
        <f>SUMIFS(Data!$H:$H,Data!$A:$A,$B63,Data!$C:$C,Cataratorii!D$1)</f>
        <v>0</v>
      </c>
      <c r="E63" s="58">
        <f>SUMIFS(Data!$H:$H,Data!$A:$A,$B63,Data!$C:$C,Cataratorii!E$1)</f>
        <v>0</v>
      </c>
      <c r="F63" s="58">
        <f>SUMIFS(Data!$H:$H,Data!$A:$A,$B63,Data!$C:$C,Cataratorii!F$1)</f>
        <v>0</v>
      </c>
      <c r="G63" s="58">
        <f>SUMIFS(Data!$H:$H,Data!$A:$A,$B63,Data!$C:$C,Cataratorii!G$1)</f>
        <v>0</v>
      </c>
      <c r="H63" s="58">
        <f>SUMIFS(Data!$H:$H,Data!$A:$A,$B63,Data!$C:$C,Cataratorii!H$1)</f>
        <v>0</v>
      </c>
      <c r="I63" s="58">
        <f>SUMIFS(Data!$H:$H,Data!$A:$A,$B63,Data!$C:$C,Cataratorii!I$1)</f>
        <v>0</v>
      </c>
      <c r="J63" s="58">
        <f>SUMIFS(Data!$H:$H,Data!$A:$A,$B63,Data!$C:$C,Cataratorii!J$1)</f>
        <v>0</v>
      </c>
      <c r="K63" s="58">
        <f>SUMIFS(Data!$H:$H,Data!$A:$A,$B63,Data!$C:$C,Cataratorii!K$1)</f>
        <v>0</v>
      </c>
      <c r="L63" s="58">
        <f>SUMIFS(Data!$H:$H,Data!$A:$A,$B63,Data!$C:$C,Cataratorii!L$1)</f>
        <v>0</v>
      </c>
      <c r="M63" s="58">
        <f>SUMIFS(Data!$H:$H,Data!$A:$A,$B63,Data!$C:$C,Cataratorii!M$1)</f>
        <v>0</v>
      </c>
      <c r="N63" s="58">
        <f>SUMIFS(Data!$H:$H,Data!$A:$A,$B63,Data!$C:$C,Cataratorii!N$1)</f>
        <v>0</v>
      </c>
      <c r="O63" s="58">
        <f>SUMIFS(Data!$H:$H,Data!$A:$A,$B63,Data!$C:$C,Cataratorii!O$1)</f>
        <v>0</v>
      </c>
      <c r="P63" s="58">
        <f>SUMIFS(Data!$H:$H,Data!$A:$A,$B63,Data!$C:$C,Cataratorii!P$1)</f>
        <v>0</v>
      </c>
      <c r="Q63" s="58">
        <f>SUMIFS(Data!$H:$H,Data!$A:$A,$B63,Data!$C:$C,Cataratorii!Q$1)</f>
        <v>0</v>
      </c>
      <c r="R63" s="106">
        <f t="shared" si="2"/>
        <v>0</v>
      </c>
      <c r="S63" s="28">
        <f>SUMIFS(Data!D:D,Data!A:A,B63)</f>
        <v>0</v>
      </c>
      <c r="T63" s="91" t="e">
        <f t="shared" si="3"/>
        <v>#DIV/0!</v>
      </c>
    </row>
    <row r="64" spans="1:20" ht="12.75" x14ac:dyDescent="0.2">
      <c r="A64" s="64">
        <v>63</v>
      </c>
      <c r="B64" s="27"/>
      <c r="C64" s="58">
        <f>SUMIFS(Data!$H:$H,Data!$A:$A,$B64,Data!$C:$C,Cataratorii!C$1)</f>
        <v>0</v>
      </c>
      <c r="D64" s="58">
        <f>SUMIFS(Data!$H:$H,Data!$A:$A,$B64,Data!$C:$C,Cataratorii!D$1)</f>
        <v>0</v>
      </c>
      <c r="E64" s="58">
        <f>SUMIFS(Data!$H:$H,Data!$A:$A,$B64,Data!$C:$C,Cataratorii!E$1)</f>
        <v>0</v>
      </c>
      <c r="F64" s="58">
        <f>SUMIFS(Data!$H:$H,Data!$A:$A,$B64,Data!$C:$C,Cataratorii!F$1)</f>
        <v>0</v>
      </c>
      <c r="G64" s="58">
        <f>SUMIFS(Data!$H:$H,Data!$A:$A,$B64,Data!$C:$C,Cataratorii!G$1)</f>
        <v>0</v>
      </c>
      <c r="H64" s="58">
        <f>SUMIFS(Data!$H:$H,Data!$A:$A,$B64,Data!$C:$C,Cataratorii!H$1)</f>
        <v>0</v>
      </c>
      <c r="I64" s="58">
        <f>SUMIFS(Data!$H:$H,Data!$A:$A,$B64,Data!$C:$C,Cataratorii!I$1)</f>
        <v>0</v>
      </c>
      <c r="J64" s="58">
        <f>SUMIFS(Data!$H:$H,Data!$A:$A,$B64,Data!$C:$C,Cataratorii!J$1)</f>
        <v>0</v>
      </c>
      <c r="K64" s="58">
        <f>SUMIFS(Data!$H:$H,Data!$A:$A,$B64,Data!$C:$C,Cataratorii!K$1)</f>
        <v>0</v>
      </c>
      <c r="L64" s="58">
        <f>SUMIFS(Data!$H:$H,Data!$A:$A,$B64,Data!$C:$C,Cataratorii!L$1)</f>
        <v>0</v>
      </c>
      <c r="M64" s="58">
        <f>SUMIFS(Data!$H:$H,Data!$A:$A,$B64,Data!$C:$C,Cataratorii!M$1)</f>
        <v>0</v>
      </c>
      <c r="N64" s="58">
        <f>SUMIFS(Data!$H:$H,Data!$A:$A,$B64,Data!$C:$C,Cataratorii!N$1)</f>
        <v>0</v>
      </c>
      <c r="O64" s="58">
        <f>SUMIFS(Data!$H:$H,Data!$A:$A,$B64,Data!$C:$C,Cataratorii!O$1)</f>
        <v>0</v>
      </c>
      <c r="P64" s="58">
        <f>SUMIFS(Data!$H:$H,Data!$A:$A,$B64,Data!$C:$C,Cataratorii!P$1)</f>
        <v>0</v>
      </c>
      <c r="Q64" s="58">
        <f>SUMIFS(Data!$H:$H,Data!$A:$A,$B64,Data!$C:$C,Cataratorii!Q$1)</f>
        <v>0</v>
      </c>
      <c r="R64" s="106">
        <f t="shared" si="2"/>
        <v>0</v>
      </c>
      <c r="S64" s="28">
        <f>SUMIFS(Data!D:D,Data!A:A,B64)</f>
        <v>0</v>
      </c>
      <c r="T64" s="91" t="e">
        <f t="shared" si="3"/>
        <v>#DIV/0!</v>
      </c>
    </row>
    <row r="65" spans="1:20" ht="12.75" x14ac:dyDescent="0.2">
      <c r="A65" s="64">
        <v>64</v>
      </c>
      <c r="B65" s="27"/>
      <c r="C65" s="58">
        <f>SUMIFS(Data!$H:$H,Data!$A:$A,$B65,Data!$C:$C,Cataratorii!C$1)</f>
        <v>0</v>
      </c>
      <c r="D65" s="58">
        <f>SUMIFS(Data!$H:$H,Data!$A:$A,$B65,Data!$C:$C,Cataratorii!D$1)</f>
        <v>0</v>
      </c>
      <c r="E65" s="58">
        <f>SUMIFS(Data!$H:$H,Data!$A:$A,$B65,Data!$C:$C,Cataratorii!E$1)</f>
        <v>0</v>
      </c>
      <c r="F65" s="58">
        <f>SUMIFS(Data!$H:$H,Data!$A:$A,$B65,Data!$C:$C,Cataratorii!F$1)</f>
        <v>0</v>
      </c>
      <c r="G65" s="58">
        <f>SUMIFS(Data!$H:$H,Data!$A:$A,$B65,Data!$C:$C,Cataratorii!G$1)</f>
        <v>0</v>
      </c>
      <c r="H65" s="58">
        <f>SUMIFS(Data!$H:$H,Data!$A:$A,$B65,Data!$C:$C,Cataratorii!H$1)</f>
        <v>0</v>
      </c>
      <c r="I65" s="58">
        <f>SUMIFS(Data!$H:$H,Data!$A:$A,$B65,Data!$C:$C,Cataratorii!I$1)</f>
        <v>0</v>
      </c>
      <c r="J65" s="58">
        <f>SUMIFS(Data!$H:$H,Data!$A:$A,$B65,Data!$C:$C,Cataratorii!J$1)</f>
        <v>0</v>
      </c>
      <c r="K65" s="58">
        <f>SUMIFS(Data!$H:$H,Data!$A:$A,$B65,Data!$C:$C,Cataratorii!K$1)</f>
        <v>0</v>
      </c>
      <c r="L65" s="58">
        <f>SUMIFS(Data!$H:$H,Data!$A:$A,$B65,Data!$C:$C,Cataratorii!L$1)</f>
        <v>0</v>
      </c>
      <c r="M65" s="58">
        <f>SUMIFS(Data!$H:$H,Data!$A:$A,$B65,Data!$C:$C,Cataratorii!M$1)</f>
        <v>0</v>
      </c>
      <c r="N65" s="58">
        <f>SUMIFS(Data!$H:$H,Data!$A:$A,$B65,Data!$C:$C,Cataratorii!N$1)</f>
        <v>0</v>
      </c>
      <c r="O65" s="58">
        <f>SUMIFS(Data!$H:$H,Data!$A:$A,$B65,Data!$C:$C,Cataratorii!O$1)</f>
        <v>0</v>
      </c>
      <c r="P65" s="58">
        <f>SUMIFS(Data!$H:$H,Data!$A:$A,$B65,Data!$C:$C,Cataratorii!P$1)</f>
        <v>0</v>
      </c>
      <c r="Q65" s="58">
        <f>SUMIFS(Data!$H:$H,Data!$A:$A,$B65,Data!$C:$C,Cataratorii!Q$1)</f>
        <v>0</v>
      </c>
      <c r="R65" s="106">
        <f t="shared" si="2"/>
        <v>0</v>
      </c>
      <c r="S65" s="28">
        <f>SUMIFS(Data!D:D,Data!A:A,B65)</f>
        <v>0</v>
      </c>
      <c r="T65" s="91" t="e">
        <f t="shared" si="3"/>
        <v>#DIV/0!</v>
      </c>
    </row>
    <row r="66" spans="1:20" ht="12.75" x14ac:dyDescent="0.2">
      <c r="A66" s="64">
        <v>65</v>
      </c>
      <c r="B66" s="27"/>
      <c r="C66" s="58">
        <f>SUMIFS(Data!$H:$H,Data!$A:$A,$B66,Data!$C:$C,Cataratorii!C$1)</f>
        <v>0</v>
      </c>
      <c r="D66" s="58">
        <f>SUMIFS(Data!$H:$H,Data!$A:$A,$B66,Data!$C:$C,Cataratorii!D$1)</f>
        <v>0</v>
      </c>
      <c r="E66" s="58">
        <f>SUMIFS(Data!$H:$H,Data!$A:$A,$B66,Data!$C:$C,Cataratorii!E$1)</f>
        <v>0</v>
      </c>
      <c r="F66" s="58">
        <f>SUMIFS(Data!$H:$H,Data!$A:$A,$B66,Data!$C:$C,Cataratorii!F$1)</f>
        <v>0</v>
      </c>
      <c r="G66" s="58">
        <f>SUMIFS(Data!$H:$H,Data!$A:$A,$B66,Data!$C:$C,Cataratorii!G$1)</f>
        <v>0</v>
      </c>
      <c r="H66" s="58">
        <f>SUMIFS(Data!$H:$H,Data!$A:$A,$B66,Data!$C:$C,Cataratorii!H$1)</f>
        <v>0</v>
      </c>
      <c r="I66" s="58">
        <f>SUMIFS(Data!$H:$H,Data!$A:$A,$B66,Data!$C:$C,Cataratorii!I$1)</f>
        <v>0</v>
      </c>
      <c r="J66" s="58">
        <f>SUMIFS(Data!$H:$H,Data!$A:$A,$B66,Data!$C:$C,Cataratorii!J$1)</f>
        <v>0</v>
      </c>
      <c r="K66" s="58">
        <f>SUMIFS(Data!$H:$H,Data!$A:$A,$B66,Data!$C:$C,Cataratorii!K$1)</f>
        <v>0</v>
      </c>
      <c r="L66" s="58">
        <f>SUMIFS(Data!$H:$H,Data!$A:$A,$B66,Data!$C:$C,Cataratorii!L$1)</f>
        <v>0</v>
      </c>
      <c r="M66" s="58">
        <f>SUMIFS(Data!$H:$H,Data!$A:$A,$B66,Data!$C:$C,Cataratorii!M$1)</f>
        <v>0</v>
      </c>
      <c r="N66" s="58">
        <f>SUMIFS(Data!$H:$H,Data!$A:$A,$B66,Data!$C:$C,Cataratorii!N$1)</f>
        <v>0</v>
      </c>
      <c r="O66" s="58">
        <f>SUMIFS(Data!$H:$H,Data!$A:$A,$B66,Data!$C:$C,Cataratorii!O$1)</f>
        <v>0</v>
      </c>
      <c r="P66" s="58">
        <f>SUMIFS(Data!$H:$H,Data!$A:$A,$B66,Data!$C:$C,Cataratorii!P$1)</f>
        <v>0</v>
      </c>
      <c r="Q66" s="58">
        <f>SUMIFS(Data!$H:$H,Data!$A:$A,$B66,Data!$C:$C,Cataratorii!Q$1)</f>
        <v>0</v>
      </c>
      <c r="R66" s="106">
        <f t="shared" si="2"/>
        <v>0</v>
      </c>
      <c r="S66" s="28">
        <f>SUMIFS(Data!D:D,Data!A:A,B66)</f>
        <v>0</v>
      </c>
      <c r="T66" s="91" t="e">
        <f t="shared" si="3"/>
        <v>#DIV/0!</v>
      </c>
    </row>
    <row r="67" spans="1:20" ht="12.75" x14ac:dyDescent="0.2">
      <c r="A67" s="64">
        <v>66</v>
      </c>
      <c r="B67" s="27"/>
      <c r="C67" s="58">
        <f>SUMIFS(Data!$H:$H,Data!$A:$A,$B67,Data!$C:$C,Cataratorii!C$1)</f>
        <v>0</v>
      </c>
      <c r="D67" s="58">
        <f>SUMIFS(Data!$H:$H,Data!$A:$A,$B67,Data!$C:$C,Cataratorii!D$1)</f>
        <v>0</v>
      </c>
      <c r="E67" s="58">
        <f>SUMIFS(Data!$H:$H,Data!$A:$A,$B67,Data!$C:$C,Cataratorii!E$1)</f>
        <v>0</v>
      </c>
      <c r="F67" s="58">
        <f>SUMIFS(Data!$H:$H,Data!$A:$A,$B67,Data!$C:$C,Cataratorii!F$1)</f>
        <v>0</v>
      </c>
      <c r="G67" s="58">
        <f>SUMIFS(Data!$H:$H,Data!$A:$A,$B67,Data!$C:$C,Cataratorii!G$1)</f>
        <v>0</v>
      </c>
      <c r="H67" s="58">
        <f>SUMIFS(Data!$H:$H,Data!$A:$A,$B67,Data!$C:$C,Cataratorii!H$1)</f>
        <v>0</v>
      </c>
      <c r="I67" s="58">
        <f>SUMIFS(Data!$H:$H,Data!$A:$A,$B67,Data!$C:$C,Cataratorii!I$1)</f>
        <v>0</v>
      </c>
      <c r="J67" s="58">
        <f>SUMIFS(Data!$H:$H,Data!$A:$A,$B67,Data!$C:$C,Cataratorii!J$1)</f>
        <v>0</v>
      </c>
      <c r="K67" s="58">
        <f>SUMIFS(Data!$H:$H,Data!$A:$A,$B67,Data!$C:$C,Cataratorii!K$1)</f>
        <v>0</v>
      </c>
      <c r="L67" s="58">
        <f>SUMIFS(Data!$H:$H,Data!$A:$A,$B67,Data!$C:$C,Cataratorii!L$1)</f>
        <v>0</v>
      </c>
      <c r="M67" s="58">
        <f>SUMIFS(Data!$H:$H,Data!$A:$A,$B67,Data!$C:$C,Cataratorii!M$1)</f>
        <v>0</v>
      </c>
      <c r="N67" s="58">
        <f>SUMIFS(Data!$H:$H,Data!$A:$A,$B67,Data!$C:$C,Cataratorii!N$1)</f>
        <v>0</v>
      </c>
      <c r="O67" s="58">
        <f>SUMIFS(Data!$H:$H,Data!$A:$A,$B67,Data!$C:$C,Cataratorii!O$1)</f>
        <v>0</v>
      </c>
      <c r="P67" s="58">
        <f>SUMIFS(Data!$H:$H,Data!$A:$A,$B67,Data!$C:$C,Cataratorii!P$1)</f>
        <v>0</v>
      </c>
      <c r="Q67" s="58">
        <f>SUMIFS(Data!$H:$H,Data!$A:$A,$B67,Data!$C:$C,Cataratorii!Q$1)</f>
        <v>0</v>
      </c>
      <c r="R67" s="106">
        <f t="shared" ref="R67:R72" si="4">SUM(C67:Q67)</f>
        <v>0</v>
      </c>
      <c r="S67" s="28">
        <f>SUMIFS(Data!D:D,Data!A:A,B67)</f>
        <v>0</v>
      </c>
      <c r="T67" s="91" t="e">
        <f t="shared" ref="T67:T72" si="5">R67/S67/1000</f>
        <v>#DIV/0!</v>
      </c>
    </row>
    <row r="68" spans="1:20" ht="12.75" x14ac:dyDescent="0.2">
      <c r="A68" s="64">
        <v>67</v>
      </c>
      <c r="B68" s="124"/>
      <c r="C68" s="58">
        <f>SUMIFS(Data!$H:$H,Data!$A:$A,$B68,Data!$C:$C,Cataratorii!C$1)</f>
        <v>0</v>
      </c>
      <c r="D68" s="58">
        <f>SUMIFS(Data!$H:$H,Data!$A:$A,$B68,Data!$C:$C,Cataratorii!D$1)</f>
        <v>0</v>
      </c>
      <c r="E68" s="58">
        <f>SUMIFS(Data!$H:$H,Data!$A:$A,$B68,Data!$C:$C,Cataratorii!E$1)</f>
        <v>0</v>
      </c>
      <c r="F68" s="58">
        <f>SUMIFS(Data!$H:$H,Data!$A:$A,$B68,Data!$C:$C,Cataratorii!F$1)</f>
        <v>0</v>
      </c>
      <c r="G68" s="58">
        <f>SUMIFS(Data!$H:$H,Data!$A:$A,$B68,Data!$C:$C,Cataratorii!G$1)</f>
        <v>0</v>
      </c>
      <c r="H68" s="58">
        <f>SUMIFS(Data!$H:$H,Data!$A:$A,$B68,Data!$C:$C,Cataratorii!H$1)</f>
        <v>0</v>
      </c>
      <c r="I68" s="58">
        <f>SUMIFS(Data!$H:$H,Data!$A:$A,$B68,Data!$C:$C,Cataratorii!I$1)</f>
        <v>0</v>
      </c>
      <c r="J68" s="58">
        <f>SUMIFS(Data!$H:$H,Data!$A:$A,$B68,Data!$C:$C,Cataratorii!J$1)</f>
        <v>0</v>
      </c>
      <c r="K68" s="58">
        <f>SUMIFS(Data!$H:$H,Data!$A:$A,$B68,Data!$C:$C,Cataratorii!K$1)</f>
        <v>0</v>
      </c>
      <c r="L68" s="58">
        <f>SUMIFS(Data!$H:$H,Data!$A:$A,$B68,Data!$C:$C,Cataratorii!L$1)</f>
        <v>0</v>
      </c>
      <c r="M68" s="58">
        <f>SUMIFS(Data!$H:$H,Data!$A:$A,$B68,Data!$C:$C,Cataratorii!M$1)</f>
        <v>0</v>
      </c>
      <c r="N68" s="58">
        <f>SUMIFS(Data!$H:$H,Data!$A:$A,$B68,Data!$C:$C,Cataratorii!N$1)</f>
        <v>0</v>
      </c>
      <c r="O68" s="58">
        <f>SUMIFS(Data!$H:$H,Data!$A:$A,$B68,Data!$C:$C,Cataratorii!O$1)</f>
        <v>0</v>
      </c>
      <c r="P68" s="58">
        <f>SUMIFS(Data!$H:$H,Data!$A:$A,$B68,Data!$C:$C,Cataratorii!P$1)</f>
        <v>0</v>
      </c>
      <c r="Q68" s="58">
        <f>SUMIFS(Data!$H:$H,Data!$A:$A,$B68,Data!$C:$C,Cataratorii!Q$1)</f>
        <v>0</v>
      </c>
      <c r="R68" s="106">
        <f t="shared" si="4"/>
        <v>0</v>
      </c>
      <c r="S68" s="28">
        <f>SUMIFS(Data!D:D,Data!A:A,B68)</f>
        <v>0</v>
      </c>
      <c r="T68" s="91" t="e">
        <f t="shared" si="5"/>
        <v>#DIV/0!</v>
      </c>
    </row>
    <row r="69" spans="1:20" ht="12.75" x14ac:dyDescent="0.2">
      <c r="A69" s="64">
        <v>68</v>
      </c>
      <c r="B69" s="124"/>
      <c r="C69" s="58">
        <f>SUMIFS(Data!$H:$H,Data!$A:$A,$B69,Data!$C:$C,Cataratorii!C$1)</f>
        <v>0</v>
      </c>
      <c r="D69" s="58">
        <f>SUMIFS(Data!$H:$H,Data!$A:$A,$B69,Data!$C:$C,Cataratorii!D$1)</f>
        <v>0</v>
      </c>
      <c r="E69" s="58">
        <f>SUMIFS(Data!$H:$H,Data!$A:$A,$B69,Data!$C:$C,Cataratorii!E$1)</f>
        <v>0</v>
      </c>
      <c r="F69" s="58">
        <f>SUMIFS(Data!$H:$H,Data!$A:$A,$B69,Data!$C:$C,Cataratorii!F$1)</f>
        <v>0</v>
      </c>
      <c r="G69" s="58">
        <f>SUMIFS(Data!$H:$H,Data!$A:$A,$B69,Data!$C:$C,Cataratorii!G$1)</f>
        <v>0</v>
      </c>
      <c r="H69" s="58">
        <f>SUMIFS(Data!$H:$H,Data!$A:$A,$B69,Data!$C:$C,Cataratorii!H$1)</f>
        <v>0</v>
      </c>
      <c r="I69" s="58">
        <f>SUMIFS(Data!$H:$H,Data!$A:$A,$B69,Data!$C:$C,Cataratorii!I$1)</f>
        <v>0</v>
      </c>
      <c r="J69" s="58">
        <f>SUMIFS(Data!$H:$H,Data!$A:$A,$B69,Data!$C:$C,Cataratorii!J$1)</f>
        <v>0</v>
      </c>
      <c r="K69" s="58">
        <f>SUMIFS(Data!$H:$H,Data!$A:$A,$B69,Data!$C:$C,Cataratorii!K$1)</f>
        <v>0</v>
      </c>
      <c r="L69" s="58">
        <f>SUMIFS(Data!$H:$H,Data!$A:$A,$B69,Data!$C:$C,Cataratorii!L$1)</f>
        <v>0</v>
      </c>
      <c r="M69" s="58">
        <f>SUMIFS(Data!$H:$H,Data!$A:$A,$B69,Data!$C:$C,Cataratorii!M$1)</f>
        <v>0</v>
      </c>
      <c r="N69" s="58">
        <f>SUMIFS(Data!$H:$H,Data!$A:$A,$B69,Data!$C:$C,Cataratorii!N$1)</f>
        <v>0</v>
      </c>
      <c r="O69" s="58">
        <f>SUMIFS(Data!$H:$H,Data!$A:$A,$B69,Data!$C:$C,Cataratorii!O$1)</f>
        <v>0</v>
      </c>
      <c r="P69" s="58">
        <f>SUMIFS(Data!$H:$H,Data!$A:$A,$B69,Data!$C:$C,Cataratorii!P$1)</f>
        <v>0</v>
      </c>
      <c r="Q69" s="58">
        <f>SUMIFS(Data!$H:$H,Data!$A:$A,$B69,Data!$C:$C,Cataratorii!Q$1)</f>
        <v>0</v>
      </c>
      <c r="R69" s="106">
        <f t="shared" si="4"/>
        <v>0</v>
      </c>
      <c r="S69" s="28">
        <f>SUMIFS(Data!D:D,Data!A:A,B69)</f>
        <v>0</v>
      </c>
      <c r="T69" s="91" t="e">
        <f t="shared" si="5"/>
        <v>#DIV/0!</v>
      </c>
    </row>
    <row r="70" spans="1:20" ht="12.75" x14ac:dyDescent="0.2">
      <c r="A70" s="64">
        <v>69</v>
      </c>
      <c r="B70" s="27"/>
      <c r="C70" s="58">
        <f>SUMIFS(Data!$H:$H,Data!$A:$A,$B70,Data!$C:$C,Cataratorii!C$1)</f>
        <v>0</v>
      </c>
      <c r="D70" s="58">
        <f>SUMIFS(Data!$H:$H,Data!$A:$A,$B70,Data!$C:$C,Cataratorii!D$1)</f>
        <v>0</v>
      </c>
      <c r="E70" s="58">
        <f>SUMIFS(Data!$H:$H,Data!$A:$A,$B70,Data!$C:$C,Cataratorii!E$1)</f>
        <v>0</v>
      </c>
      <c r="F70" s="58">
        <f>SUMIFS(Data!$H:$H,Data!$A:$A,$B70,Data!$C:$C,Cataratorii!F$1)</f>
        <v>0</v>
      </c>
      <c r="G70" s="58">
        <f>SUMIFS(Data!$H:$H,Data!$A:$A,$B70,Data!$C:$C,Cataratorii!G$1)</f>
        <v>0</v>
      </c>
      <c r="H70" s="58">
        <f>SUMIFS(Data!$H:$H,Data!$A:$A,$B70,Data!$C:$C,Cataratorii!H$1)</f>
        <v>0</v>
      </c>
      <c r="I70" s="58">
        <f>SUMIFS(Data!$H:$H,Data!$A:$A,$B70,Data!$C:$C,Cataratorii!I$1)</f>
        <v>0</v>
      </c>
      <c r="J70" s="58">
        <f>SUMIFS(Data!$H:$H,Data!$A:$A,$B70,Data!$C:$C,Cataratorii!J$1)</f>
        <v>0</v>
      </c>
      <c r="K70" s="58">
        <f>SUMIFS(Data!$H:$H,Data!$A:$A,$B70,Data!$C:$C,Cataratorii!K$1)</f>
        <v>0</v>
      </c>
      <c r="L70" s="58">
        <f>SUMIFS(Data!$H:$H,Data!$A:$A,$B70,Data!$C:$C,Cataratorii!L$1)</f>
        <v>0</v>
      </c>
      <c r="M70" s="58">
        <f>SUMIFS(Data!$H:$H,Data!$A:$A,$B70,Data!$C:$C,Cataratorii!M$1)</f>
        <v>0</v>
      </c>
      <c r="N70" s="58">
        <f>SUMIFS(Data!$H:$H,Data!$A:$A,$B70,Data!$C:$C,Cataratorii!N$1)</f>
        <v>0</v>
      </c>
      <c r="O70" s="58">
        <f>SUMIFS(Data!$H:$H,Data!$A:$A,$B70,Data!$C:$C,Cataratorii!O$1)</f>
        <v>0</v>
      </c>
      <c r="P70" s="58">
        <f>SUMIFS(Data!$H:$H,Data!$A:$A,$B70,Data!$C:$C,Cataratorii!P$1)</f>
        <v>0</v>
      </c>
      <c r="Q70" s="58">
        <f>SUMIFS(Data!$H:$H,Data!$A:$A,$B70,Data!$C:$C,Cataratorii!Q$1)</f>
        <v>0</v>
      </c>
      <c r="R70" s="106">
        <f t="shared" si="4"/>
        <v>0</v>
      </c>
      <c r="S70" s="28">
        <f>SUMIFS(Data!D:D,Data!A:A,B70)</f>
        <v>0</v>
      </c>
      <c r="T70" s="91" t="e">
        <f t="shared" si="5"/>
        <v>#DIV/0!</v>
      </c>
    </row>
    <row r="71" spans="1:20" ht="12.75" x14ac:dyDescent="0.2">
      <c r="A71" s="64">
        <v>70</v>
      </c>
      <c r="B71" s="124"/>
      <c r="C71" s="58">
        <f>SUMIFS(Data!$H:$H,Data!$A:$A,$B71,Data!$C:$C,Cataratorii!C$1)</f>
        <v>0</v>
      </c>
      <c r="D71" s="58">
        <f>SUMIFS(Data!$H:$H,Data!$A:$A,$B71,Data!$C:$C,Cataratorii!D$1)</f>
        <v>0</v>
      </c>
      <c r="E71" s="58">
        <f>SUMIFS(Data!$H:$H,Data!$A:$A,$B71,Data!$C:$C,Cataratorii!E$1)</f>
        <v>0</v>
      </c>
      <c r="F71" s="58">
        <f>SUMIFS(Data!$H:$H,Data!$A:$A,$B71,Data!$C:$C,Cataratorii!F$1)</f>
        <v>0</v>
      </c>
      <c r="G71" s="58">
        <f>SUMIFS(Data!$H:$H,Data!$A:$A,$B71,Data!$C:$C,Cataratorii!G$1)</f>
        <v>0</v>
      </c>
      <c r="H71" s="58">
        <f>SUMIFS(Data!$H:$H,Data!$A:$A,$B71,Data!$C:$C,Cataratorii!H$1)</f>
        <v>0</v>
      </c>
      <c r="I71" s="58">
        <f>SUMIFS(Data!$H:$H,Data!$A:$A,$B71,Data!$C:$C,Cataratorii!I$1)</f>
        <v>0</v>
      </c>
      <c r="J71" s="58">
        <f>SUMIFS(Data!$H:$H,Data!$A:$A,$B71,Data!$C:$C,Cataratorii!J$1)</f>
        <v>0</v>
      </c>
      <c r="K71" s="58">
        <f>SUMIFS(Data!$H:$H,Data!$A:$A,$B71,Data!$C:$C,Cataratorii!K$1)</f>
        <v>0</v>
      </c>
      <c r="L71" s="58">
        <f>SUMIFS(Data!$H:$H,Data!$A:$A,$B71,Data!$C:$C,Cataratorii!L$1)</f>
        <v>0</v>
      </c>
      <c r="M71" s="58">
        <f>SUMIFS(Data!$H:$H,Data!$A:$A,$B71,Data!$C:$C,Cataratorii!M$1)</f>
        <v>0</v>
      </c>
      <c r="N71" s="58">
        <f>SUMIFS(Data!$H:$H,Data!$A:$A,$B71,Data!$C:$C,Cataratorii!N$1)</f>
        <v>0</v>
      </c>
      <c r="O71" s="58">
        <f>SUMIFS(Data!$H:$H,Data!$A:$A,$B71,Data!$C:$C,Cataratorii!O$1)</f>
        <v>0</v>
      </c>
      <c r="P71" s="58">
        <f>SUMIFS(Data!$H:$H,Data!$A:$A,$B71,Data!$C:$C,Cataratorii!P$1)</f>
        <v>0</v>
      </c>
      <c r="Q71" s="58">
        <f>SUMIFS(Data!$H:$H,Data!$A:$A,$B71,Data!$C:$C,Cataratorii!Q$1)</f>
        <v>0</v>
      </c>
      <c r="R71" s="106">
        <f t="shared" si="4"/>
        <v>0</v>
      </c>
      <c r="S71" s="28">
        <f>SUMIFS(Data!D:D,Data!A:A,B71)</f>
        <v>0</v>
      </c>
      <c r="T71" s="91" t="e">
        <f t="shared" si="5"/>
        <v>#DIV/0!</v>
      </c>
    </row>
    <row r="72" spans="1:20" ht="12.75" x14ac:dyDescent="0.2">
      <c r="A72" s="64">
        <v>71</v>
      </c>
      <c r="B72" s="27"/>
      <c r="C72" s="58">
        <f>SUMIFS(Data!$H:$H,Data!$A:$A,$B72,Data!$C:$C,Cataratorii!C$1)</f>
        <v>0</v>
      </c>
      <c r="D72" s="58">
        <f>SUMIFS(Data!$H:$H,Data!$A:$A,$B72,Data!$C:$C,Cataratorii!D$1)</f>
        <v>0</v>
      </c>
      <c r="E72" s="58">
        <f>SUMIFS(Data!$H:$H,Data!$A:$A,$B72,Data!$C:$C,Cataratorii!E$1)</f>
        <v>0</v>
      </c>
      <c r="F72" s="58">
        <f>SUMIFS(Data!$H:$H,Data!$A:$A,$B72,Data!$C:$C,Cataratorii!F$1)</f>
        <v>0</v>
      </c>
      <c r="G72" s="58">
        <f>SUMIFS(Data!$H:$H,Data!$A:$A,$B72,Data!$C:$C,Cataratorii!G$1)</f>
        <v>0</v>
      </c>
      <c r="H72" s="58">
        <f>SUMIFS(Data!$H:$H,Data!$A:$A,$B72,Data!$C:$C,Cataratorii!H$1)</f>
        <v>0</v>
      </c>
      <c r="I72" s="58">
        <f>SUMIFS(Data!$H:$H,Data!$A:$A,$B72,Data!$C:$C,Cataratorii!I$1)</f>
        <v>0</v>
      </c>
      <c r="J72" s="58">
        <f>SUMIFS(Data!$H:$H,Data!$A:$A,$B72,Data!$C:$C,Cataratorii!J$1)</f>
        <v>0</v>
      </c>
      <c r="K72" s="58">
        <f>SUMIFS(Data!$H:$H,Data!$A:$A,$B72,Data!$C:$C,Cataratorii!K$1)</f>
        <v>0</v>
      </c>
      <c r="L72" s="58">
        <f>SUMIFS(Data!$H:$H,Data!$A:$A,$B72,Data!$C:$C,Cataratorii!L$1)</f>
        <v>0</v>
      </c>
      <c r="M72" s="58">
        <f>SUMIFS(Data!$H:$H,Data!$A:$A,$B72,Data!$C:$C,Cataratorii!M$1)</f>
        <v>0</v>
      </c>
      <c r="N72" s="58">
        <f>SUMIFS(Data!$H:$H,Data!$A:$A,$B72,Data!$C:$C,Cataratorii!N$1)</f>
        <v>0</v>
      </c>
      <c r="O72" s="58">
        <f>SUMIFS(Data!$H:$H,Data!$A:$A,$B72,Data!$C:$C,Cataratorii!O$1)</f>
        <v>0</v>
      </c>
      <c r="P72" s="58">
        <f>SUMIFS(Data!$H:$H,Data!$A:$A,$B72,Data!$C:$C,Cataratorii!P$1)</f>
        <v>0</v>
      </c>
      <c r="Q72" s="58">
        <f>SUMIFS(Data!$H:$H,Data!$A:$A,$B72,Data!$C:$C,Cataratorii!Q$1)</f>
        <v>0</v>
      </c>
      <c r="R72" s="106">
        <f t="shared" si="4"/>
        <v>0</v>
      </c>
      <c r="S72" s="28">
        <f>SUMIFS(Data!D:D,Data!A:A,B72)</f>
        <v>0</v>
      </c>
      <c r="T72" s="91" t="e">
        <f t="shared" si="5"/>
        <v>#DIV/0!</v>
      </c>
    </row>
  </sheetData>
  <autoFilter ref="A1:T62" xr:uid="{00000000-0009-0000-0000-00000B000000}"/>
  <sortState xmlns:xlrd2="http://schemas.microsoft.com/office/spreadsheetml/2017/richdata2" ref="B3:T58">
    <sortCondition descending="1" ref="R3:R58"/>
  </sortState>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00B0F0"/>
  </sheetPr>
  <dimension ref="A1:T71"/>
  <sheetViews>
    <sheetView zoomScaleNormal="100" workbookViewId="0">
      <pane ySplit="1" topLeftCell="A2" activePane="bottomLeft" state="frozen"/>
      <selection activeCell="A31" sqref="A31"/>
      <selection pane="bottomLeft" activeCell="B2" sqref="B2"/>
    </sheetView>
  </sheetViews>
  <sheetFormatPr defaultColWidth="9.140625" defaultRowHeight="12" x14ac:dyDescent="0.2"/>
  <cols>
    <col min="1" max="1" width="7.7109375" style="65" bestFit="1" customWidth="1"/>
    <col min="2" max="2" width="23.5703125" style="21" bestFit="1" customWidth="1"/>
    <col min="3" max="9" width="6.5703125" style="98" bestFit="1" customWidth="1"/>
    <col min="10" max="10" width="5.5703125" style="98" bestFit="1" customWidth="1"/>
    <col min="11" max="11" width="6.7109375" style="98" bestFit="1" customWidth="1"/>
    <col min="12" max="12" width="7" style="98" customWidth="1"/>
    <col min="13" max="13" width="6.5703125" style="98" bestFit="1" customWidth="1"/>
    <col min="14" max="14" width="5.5703125" style="98" bestFit="1" customWidth="1"/>
    <col min="15" max="16" width="6.5703125" style="98" hidden="1" customWidth="1"/>
    <col min="17" max="17" width="6.7109375" style="98" hidden="1" customWidth="1"/>
    <col min="18" max="18" width="8.42578125" style="98" bestFit="1" customWidth="1"/>
    <col min="19" max="19" width="10.42578125" style="98" customWidth="1"/>
    <col min="20" max="20" width="7.5703125" style="1" bestFit="1" customWidth="1"/>
    <col min="21" max="16384" width="9.140625" style="1"/>
  </cols>
  <sheetData>
    <row r="1" spans="1:20" ht="12.75" x14ac:dyDescent="0.2">
      <c r="A1" s="63" t="s">
        <v>358</v>
      </c>
      <c r="B1" s="25" t="s">
        <v>126</v>
      </c>
      <c r="C1" s="30">
        <v>1</v>
      </c>
      <c r="D1" s="30">
        <v>2</v>
      </c>
      <c r="E1" s="30">
        <v>3</v>
      </c>
      <c r="F1" s="30">
        <v>4</v>
      </c>
      <c r="G1" s="30">
        <v>5</v>
      </c>
      <c r="H1" s="30">
        <v>6</v>
      </c>
      <c r="I1" s="30">
        <v>7</v>
      </c>
      <c r="J1" s="30">
        <v>8</v>
      </c>
      <c r="K1" s="30">
        <v>9</v>
      </c>
      <c r="L1" s="30">
        <v>10</v>
      </c>
      <c r="M1" s="30">
        <v>11</v>
      </c>
      <c r="N1" s="30">
        <v>12</v>
      </c>
      <c r="O1" s="30">
        <v>13</v>
      </c>
      <c r="P1" s="30">
        <v>14</v>
      </c>
      <c r="Q1" s="30">
        <v>15</v>
      </c>
      <c r="R1" s="30" t="s">
        <v>359</v>
      </c>
      <c r="S1" s="30" t="s">
        <v>65</v>
      </c>
      <c r="T1" s="29" t="s">
        <v>364</v>
      </c>
    </row>
    <row r="2" spans="1:20" ht="12.75" x14ac:dyDescent="0.2">
      <c r="A2" s="64">
        <v>1</v>
      </c>
      <c r="B2" s="27" t="s">
        <v>523</v>
      </c>
      <c r="C2" s="97">
        <f>IFERROR(IF(SUMIFS(Data!$K:$K,Data!$A:$A,$B2,Data!$C:$C,Vitezistii!C$1)=0," ",SUMIFS(Data!$K:$K,Data!$A:$A,$B2,Data!$C:$C,Vitezistii!C$1))+SUMIFS(Data!$S:$S,Data!$A:$A,$B2,Data!$C:$C,Vitezistii!C$1),0)</f>
        <v>3.75</v>
      </c>
      <c r="D2" s="97">
        <f>IFERROR(IF(SUMIFS(Data!$K:$K,Data!$A:$A,$B2,Data!$C:$C,Vitezistii!D$1)=0," ",SUMIFS(Data!$K:$K,Data!$A:$A,$B2,Data!$C:$C,Vitezistii!D$1))+SUMIFS(Data!$S:$S,Data!$A:$A,$B2,Data!$C:$C,Vitezistii!D$1),0)</f>
        <v>3.75</v>
      </c>
      <c r="E2" s="97">
        <f>IFERROR(IF(SUMIFS(Data!$K:$K,Data!$A:$A,$B2,Data!$C:$C,Vitezistii!E$1)=0," ",SUMIFS(Data!$K:$K,Data!$A:$A,$B2,Data!$C:$C,Vitezistii!E$1))+SUMIFS(Data!$S:$S,Data!$A:$A,$B2,Data!$C:$C,Vitezistii!E$1),0)</f>
        <v>7.25</v>
      </c>
      <c r="F2" s="97">
        <f>IFERROR(IF(SUMIFS(Data!$K:$K,Data!$A:$A,$B2,Data!$C:$C,Vitezistii!F$1)=0," ",SUMIFS(Data!$K:$K,Data!$A:$A,$B2,Data!$C:$C,Vitezistii!F$1))+SUMIFS(Data!$S:$S,Data!$A:$A,$B2,Data!$C:$C,Vitezistii!F$1),0)</f>
        <v>14.899999999999999</v>
      </c>
      <c r="G2" s="97">
        <f>IFERROR(IF(SUMIFS(Data!$K:$K,Data!$A:$A,$B2,Data!$C:$C,Vitezistii!G$1)=0," ",SUMIFS(Data!$K:$K,Data!$A:$A,$B2,Data!$C:$C,Vitezistii!G$1))+SUMIFS(Data!$S:$S,Data!$A:$A,$B2,Data!$C:$C,Vitezistii!G$1),0)</f>
        <v>10.4</v>
      </c>
      <c r="H2" s="97">
        <f>IFERROR(IF(SUMIFS(Data!$K:$K,Data!$A:$A,$B2,Data!$C:$C,Vitezistii!H$1)=0," ",SUMIFS(Data!$K:$K,Data!$A:$A,$B2,Data!$C:$C,Vitezistii!H$1))+SUMIFS(Data!$S:$S,Data!$A:$A,$B2,Data!$C:$C,Vitezistii!H$1),0)</f>
        <v>8.15</v>
      </c>
      <c r="I2" s="97">
        <f>IFERROR(IF(SUMIFS(Data!$K:$K,Data!$A:$A,$B2,Data!$C:$C,Vitezistii!I$1)=0," ",SUMIFS(Data!$K:$K,Data!$A:$A,$B2,Data!$C:$C,Vitezistii!I$1))+SUMIFS(Data!$S:$S,Data!$A:$A,$B2,Data!$C:$C,Vitezistii!I$1),0)</f>
        <v>13.25</v>
      </c>
      <c r="J2" s="97">
        <f>IFERROR(IF(SUMIFS(Data!$K:$K,Data!$A:$A,$B2,Data!$C:$C,Vitezistii!J$1)=0," ",SUMIFS(Data!$K:$K,Data!$A:$A,$B2,Data!$C:$C,Vitezistii!J$1))+SUMIFS(Data!$S:$S,Data!$A:$A,$B2,Data!$C:$C,Vitezistii!J$1),0)</f>
        <v>4.25</v>
      </c>
      <c r="K2" s="97">
        <f>IFERROR(IF(SUMIFS(Data!$K:$K,Data!$A:$A,$B2,Data!$C:$C,Vitezistii!K$1)=0," ",SUMIFS(Data!$K:$K,Data!$A:$A,$B2,Data!$C:$C,Vitezistii!K$1))+SUMIFS(Data!$S:$S,Data!$A:$A,$B2,Data!$C:$C,Vitezistii!K$1),0)</f>
        <v>5.45</v>
      </c>
      <c r="L2" s="97">
        <f>IFERROR(IF(SUMIFS(Data!$K:$K,Data!$A:$A,$B2,Data!$C:$C,Vitezistii!L$1)=0," ",SUMIFS(Data!$K:$K,Data!$A:$A,$B2,Data!$C:$C,Vitezistii!L$1))+SUMIFS(Data!$S:$S,Data!$A:$A,$B2,Data!$C:$C,Vitezistii!L$1),0)</f>
        <v>13.25</v>
      </c>
      <c r="M2" s="97">
        <f>IFERROR(IF(SUMIFS(Data!$K:$K,Data!$A:$A,$B2,Data!$C:$C,Vitezistii!M$1)=0," ",SUMIFS(Data!$K:$K,Data!$A:$A,$B2,Data!$C:$C,Vitezistii!M$1))+SUMIFS(Data!$S:$S,Data!$A:$A,$B2,Data!$C:$C,Vitezistii!M$1),0)</f>
        <v>4.5</v>
      </c>
      <c r="N2" s="97">
        <f>IFERROR(IF(SUMIFS(Data!$K:$K,Data!$A:$A,$B2,Data!$C:$C,Vitezistii!N$1)=0," ",SUMIFS(Data!$K:$K,Data!$A:$A,$B2,Data!$C:$C,Vitezistii!N$1))+SUMIFS(Data!$S:$S,Data!$A:$A,$B2,Data!$C:$C,Vitezistii!N$1),0)</f>
        <v>9.1999999999999993</v>
      </c>
      <c r="O2" s="97">
        <f>IFERROR(IF(SUMIFS(Data!$K:$K,Data!$A:$A,Vitezistii!$B23,Data!$C:$C,Vitezistii!O$1)=0," ",SUMIFS(Data!$K:$K,Data!$A:$A,Vitezistii!$B23,Data!$C:$C,Vitezistii!O$1))+SUMIFS(Data!$S:$S,Data!$A:$A,Vitezistii!$B23,Data!$C:$C,Vitezistii!O$1),0)</f>
        <v>0</v>
      </c>
      <c r="P2" s="97">
        <f>IFERROR(IF(SUMIFS(Data!$K:$K,Data!$A:$A,Vitezistii!$B23,Data!$C:$C,Vitezistii!P$1)=0," ",SUMIFS(Data!$K:$K,Data!$A:$A,Vitezistii!$B23,Data!$C:$C,Vitezistii!P$1))+SUMIFS(Data!$S:$S,Data!$A:$A,Vitezistii!$B23,Data!$C:$C,Vitezistii!P$1),0)</f>
        <v>0</v>
      </c>
      <c r="Q2" s="97">
        <f>IFERROR(IF(SUMIFS(Data!$K:$K,Data!$A:$A,Vitezistii!$B23,Data!$C:$C,Vitezistii!Q$1)=0," ",SUMIFS(Data!$K:$K,Data!$A:$A,Vitezistii!$B23,Data!$C:$C,Vitezistii!Q$1))+SUMIFS(Data!$S:$S,Data!$A:$A,Vitezistii!$B23,Data!$C:$C,Vitezistii!Q$1),0)</f>
        <v>0</v>
      </c>
      <c r="R2" s="97">
        <f>SUM(C2:Q2)</f>
        <v>98.1</v>
      </c>
      <c r="S2" s="97">
        <f>SUMIFS(Data!D:D,Data!A:A,B2)</f>
        <v>147.67000000000002</v>
      </c>
      <c r="T2" s="11">
        <f>SUMIFS(Data!I:I,Data!A:A,B2)/COUNTIF(Data!A:A,B2)</f>
        <v>2.7092345926167725E-3</v>
      </c>
    </row>
    <row r="3" spans="1:20" ht="12.75" x14ac:dyDescent="0.2">
      <c r="A3" s="64">
        <v>2</v>
      </c>
      <c r="B3" s="27" t="s">
        <v>528</v>
      </c>
      <c r="C3" s="97">
        <f>IFERROR(IF(SUMIFS(Data!$K:$K,Data!$A:$A,$B3,Data!$C:$C,Vitezistii!C$1)=0," ",SUMIFS(Data!$K:$K,Data!$A:$A,$B3,Data!$C:$C,Vitezistii!C$1))+SUMIFS(Data!$S:$S,Data!$A:$A,$B3,Data!$C:$C,Vitezistii!C$1),0)</f>
        <v>3.25</v>
      </c>
      <c r="D3" s="97">
        <f>IFERROR(IF(SUMIFS(Data!$K:$K,Data!$A:$A,$B3,Data!$C:$C,Vitezistii!D$1)=0," ",SUMIFS(Data!$K:$K,Data!$A:$A,$B3,Data!$C:$C,Vitezistii!D$1))+SUMIFS(Data!$S:$S,Data!$A:$A,$B3,Data!$C:$C,Vitezistii!D$1),0)</f>
        <v>5.9</v>
      </c>
      <c r="E3" s="97">
        <f>IFERROR(IF(SUMIFS(Data!$K:$K,Data!$A:$A,$B3,Data!$C:$C,Vitezistii!E$1)=0," ",SUMIFS(Data!$K:$K,Data!$A:$A,$B3,Data!$C:$C,Vitezistii!E$1))+SUMIFS(Data!$S:$S,Data!$A:$A,$B3,Data!$C:$C,Vitezistii!E$1),0)</f>
        <v>5.45</v>
      </c>
      <c r="F3" s="97">
        <f>IFERROR(IF(SUMIFS(Data!$K:$K,Data!$A:$A,$B3,Data!$C:$C,Vitezistii!F$1)=0," ",SUMIFS(Data!$K:$K,Data!$A:$A,$B3,Data!$C:$C,Vitezistii!F$1))+SUMIFS(Data!$S:$S,Data!$A:$A,$B3,Data!$C:$C,Vitezistii!F$1),0)</f>
        <v>10.4</v>
      </c>
      <c r="G3" s="97">
        <f>IFERROR(IF(SUMIFS(Data!$K:$K,Data!$A:$A,$B3,Data!$C:$C,Vitezistii!G$1)=0," ",SUMIFS(Data!$K:$K,Data!$A:$A,$B3,Data!$C:$C,Vitezistii!G$1))+SUMIFS(Data!$S:$S,Data!$A:$A,$B3,Data!$C:$C,Vitezistii!G$1),0)</f>
        <v>9.1999999999999993</v>
      </c>
      <c r="H3" s="97">
        <f>IFERROR(IF(SUMIFS(Data!$K:$K,Data!$A:$A,$B3,Data!$C:$C,Vitezistii!H$1)=0," ",SUMIFS(Data!$K:$K,Data!$A:$A,$B3,Data!$C:$C,Vitezistii!H$1))+SUMIFS(Data!$S:$S,Data!$A:$A,$B3,Data!$C:$C,Vitezistii!H$1),0)</f>
        <v>11.75</v>
      </c>
      <c r="I3" s="97">
        <f>IFERROR(IF(SUMIFS(Data!$K:$K,Data!$A:$A,$B3,Data!$C:$C,Vitezistii!I$1)=0," ",SUMIFS(Data!$K:$K,Data!$A:$A,$B3,Data!$C:$C,Vitezistii!I$1))+SUMIFS(Data!$S:$S,Data!$A:$A,$B3,Data!$C:$C,Vitezistii!I$1),0)</f>
        <v>10.4</v>
      </c>
      <c r="J3" s="97">
        <f>IFERROR(IF(SUMIFS(Data!$K:$K,Data!$A:$A,$B3,Data!$C:$C,Vitezistii!J$1)=0," ",SUMIFS(Data!$K:$K,Data!$A:$A,$B3,Data!$C:$C,Vitezistii!J$1))+SUMIFS(Data!$S:$S,Data!$A:$A,$B3,Data!$C:$C,Vitezistii!J$1),0)</f>
        <v>8.15</v>
      </c>
      <c r="K3" s="97">
        <f>IFERROR(IF(SUMIFS(Data!$K:$K,Data!$A:$A,$B3,Data!$C:$C,Vitezistii!K$1)=0," ",SUMIFS(Data!$K:$K,Data!$A:$A,$B3,Data!$C:$C,Vitezistii!K$1))+SUMIFS(Data!$S:$S,Data!$A:$A,$B3,Data!$C:$C,Vitezistii!K$1),0)</f>
        <v>10.4</v>
      </c>
      <c r="L3" s="97">
        <f>IFERROR(IF(SUMIFS(Data!$K:$K,Data!$A:$A,$B3,Data!$C:$C,Vitezistii!L$1)=0," ",SUMIFS(Data!$K:$K,Data!$A:$A,$B3,Data!$C:$C,Vitezistii!L$1))+SUMIFS(Data!$S:$S,Data!$A:$A,$B3,Data!$C:$C,Vitezistii!L$1),0)</f>
        <v>7.25</v>
      </c>
      <c r="M3" s="97">
        <f>IFERROR(IF(SUMIFS(Data!$K:$K,Data!$A:$A,$B3,Data!$C:$C,Vitezistii!M$1)=0," ",SUMIFS(Data!$K:$K,Data!$A:$A,$B3,Data!$C:$C,Vitezistii!M$1))+SUMIFS(Data!$S:$S,Data!$A:$A,$B3,Data!$C:$C,Vitezistii!M$1),0)</f>
        <v>4.75</v>
      </c>
      <c r="N3" s="97">
        <f>IFERROR(IF(SUMIFS(Data!$K:$K,Data!$A:$A,$B3,Data!$C:$C,Vitezistii!N$1)=0," ",SUMIFS(Data!$K:$K,Data!$A:$A,$B3,Data!$C:$C,Vitezistii!N$1))+SUMIFS(Data!$S:$S,Data!$A:$A,$B3,Data!$C:$C,Vitezistii!N$1),0)</f>
        <v>6.5</v>
      </c>
      <c r="O3" s="97">
        <f>IFERROR(IF(SUMIFS(Data!$K:$K,Data!$A:$A,Vitezistii!$B24,Data!$C:$C,Vitezistii!O$1)=0," ",SUMIFS(Data!$K:$K,Data!$A:$A,Vitezistii!$B24,Data!$C:$C,Vitezistii!O$1))+SUMIFS(Data!$S:$S,Data!$A:$A,Vitezistii!$B24,Data!$C:$C,Vitezistii!O$1),0)</f>
        <v>0</v>
      </c>
      <c r="P3" s="97">
        <f>IFERROR(IF(SUMIFS(Data!$K:$K,Data!$A:$A,Vitezistii!$B24,Data!$C:$C,Vitezistii!P$1)=0," ",SUMIFS(Data!$K:$K,Data!$A:$A,Vitezistii!$B24,Data!$C:$C,Vitezistii!P$1))+SUMIFS(Data!$S:$S,Data!$A:$A,Vitezistii!$B24,Data!$C:$C,Vitezistii!P$1),0)</f>
        <v>0</v>
      </c>
      <c r="Q3" s="97">
        <f>IFERROR(IF(SUMIFS(Data!$K:$K,Data!$A:$A,Vitezistii!$B24,Data!$C:$C,Vitezistii!Q$1)=0," ",SUMIFS(Data!$K:$K,Data!$A:$A,Vitezistii!$B24,Data!$C:$C,Vitezistii!Q$1))+SUMIFS(Data!$S:$S,Data!$A:$A,Vitezistii!$B24,Data!$C:$C,Vitezistii!Q$1),0)</f>
        <v>0</v>
      </c>
      <c r="R3" s="97">
        <f t="shared" ref="R3:R66" si="0">SUM(C3:Q3)</f>
        <v>93.4</v>
      </c>
      <c r="S3" s="97">
        <f>SUMIFS(Data!D:D,Data!A:A,B3)</f>
        <v>131.30000000000001</v>
      </c>
      <c r="T3" s="11">
        <f>SUMIFS(Data!I:I,Data!A:A,B3)/COUNTIF(Data!A:A,B3)</f>
        <v>2.6197839522998892E-3</v>
      </c>
    </row>
    <row r="4" spans="1:20" ht="12.75" x14ac:dyDescent="0.2">
      <c r="A4" s="64">
        <v>3</v>
      </c>
      <c r="B4" s="27" t="s">
        <v>505</v>
      </c>
      <c r="C4" s="97">
        <f>IFERROR(IF(SUMIFS(Data!$K:$K,Data!$A:$A,$B4,Data!$C:$C,Vitezistii!C$1)=0," ",SUMIFS(Data!$K:$K,Data!$A:$A,$B4,Data!$C:$C,Vitezistii!C$1))+SUMIFS(Data!$S:$S,Data!$A:$A,$B4,Data!$C:$C,Vitezistii!C$1),0)</f>
        <v>7.25</v>
      </c>
      <c r="D4" s="97">
        <f>IFERROR(IF(SUMIFS(Data!$K:$K,Data!$A:$A,$B4,Data!$C:$C,Vitezistii!D$1)=0," ",SUMIFS(Data!$K:$K,Data!$A:$A,$B4,Data!$C:$C,Vitezistii!D$1))+SUMIFS(Data!$S:$S,Data!$A:$A,$B4,Data!$C:$C,Vitezistii!D$1),0)</f>
        <v>4.25</v>
      </c>
      <c r="E4" s="97">
        <f>IFERROR(IF(SUMIFS(Data!$K:$K,Data!$A:$A,$B4,Data!$C:$C,Vitezistii!E$1)=0," ",SUMIFS(Data!$K:$K,Data!$A:$A,$B4,Data!$C:$C,Vitezistii!E$1))+SUMIFS(Data!$S:$S,Data!$A:$A,$B4,Data!$C:$C,Vitezistii!E$1),0)</f>
        <v>5.45</v>
      </c>
      <c r="F4" s="97">
        <f>IFERROR(IF(SUMIFS(Data!$K:$K,Data!$A:$A,$B4,Data!$C:$C,Vitezistii!F$1)=0," ",SUMIFS(Data!$K:$K,Data!$A:$A,$B4,Data!$C:$C,Vitezistii!F$1))+SUMIFS(Data!$S:$S,Data!$A:$A,$B4,Data!$C:$C,Vitezistii!F$1),0)</f>
        <v>4.25</v>
      </c>
      <c r="G4" s="97">
        <f>IFERROR(IF(SUMIFS(Data!$K:$K,Data!$A:$A,$B4,Data!$C:$C,Vitezistii!G$1)=0," ",SUMIFS(Data!$K:$K,Data!$A:$A,$B4,Data!$C:$C,Vitezistii!G$1))+SUMIFS(Data!$S:$S,Data!$A:$A,$B4,Data!$C:$C,Vitezistii!G$1),0)</f>
        <v>6.5</v>
      </c>
      <c r="H4" s="97">
        <f>IFERROR(IF(SUMIFS(Data!$K:$K,Data!$A:$A,$B4,Data!$C:$C,Vitezistii!H$1)=0," ",SUMIFS(Data!$K:$K,Data!$A:$A,$B4,Data!$C:$C,Vitezistii!H$1))+SUMIFS(Data!$S:$S,Data!$A:$A,$B4,Data!$C:$C,Vitezistii!H$1),0)</f>
        <v>4.75</v>
      </c>
      <c r="I4" s="97">
        <f>IFERROR(IF(SUMIFS(Data!$K:$K,Data!$A:$A,$B4,Data!$C:$C,Vitezistii!I$1)=0," ",SUMIFS(Data!$K:$K,Data!$A:$A,$B4,Data!$C:$C,Vitezistii!I$1))+SUMIFS(Data!$S:$S,Data!$A:$A,$B4,Data!$C:$C,Vitezistii!I$1),0)</f>
        <v>4.5</v>
      </c>
      <c r="J4" s="97">
        <f>IFERROR(IF(SUMIFS(Data!$K:$K,Data!$A:$A,$B4,Data!$C:$C,Vitezistii!J$1)=0," ",SUMIFS(Data!$K:$K,Data!$A:$A,$B4,Data!$C:$C,Vitezistii!J$1))+SUMIFS(Data!$S:$S,Data!$A:$A,$B4,Data!$C:$C,Vitezistii!J$1),0)</f>
        <v>4.25</v>
      </c>
      <c r="K4" s="97">
        <f>IFERROR(IF(SUMIFS(Data!$K:$K,Data!$A:$A,$B4,Data!$C:$C,Vitezistii!K$1)=0," ",SUMIFS(Data!$K:$K,Data!$A:$A,$B4,Data!$C:$C,Vitezistii!K$1))+SUMIFS(Data!$S:$S,Data!$A:$A,$B4,Data!$C:$C,Vitezistii!K$1),0)</f>
        <v>6.5</v>
      </c>
      <c r="L4" s="97">
        <f>IFERROR(IF(SUMIFS(Data!$K:$K,Data!$A:$A,$B4,Data!$C:$C,Vitezistii!L$1)=0," ",SUMIFS(Data!$K:$K,Data!$A:$A,$B4,Data!$C:$C,Vitezistii!L$1))+SUMIFS(Data!$S:$S,Data!$A:$A,$B4,Data!$C:$C,Vitezistii!L$1),0)</f>
        <v>4.5</v>
      </c>
      <c r="M4" s="97">
        <f>IFERROR(IF(SUMIFS(Data!$K:$K,Data!$A:$A,$B4,Data!$C:$C,Vitezistii!M$1)=0," ",SUMIFS(Data!$K:$K,Data!$A:$A,$B4,Data!$C:$C,Vitezistii!M$1))+SUMIFS(Data!$S:$S,Data!$A:$A,$B4,Data!$C:$C,Vitezistii!M$1),0)</f>
        <v>5.9</v>
      </c>
      <c r="N4" s="97">
        <f>IFERROR(IF(SUMIFS(Data!$K:$K,Data!$A:$A,$B4,Data!$C:$C,Vitezistii!N$1)=0," ",SUMIFS(Data!$K:$K,Data!$A:$A,$B4,Data!$C:$C,Vitezistii!N$1))+SUMIFS(Data!$S:$S,Data!$A:$A,$B4,Data!$C:$C,Vitezistii!N$1),0)</f>
        <v>3.75</v>
      </c>
      <c r="O4" s="97">
        <f>IFERROR(IF(SUMIFS(Data!$K:$K,Data!$A:$A,Vitezistii!$B25,Data!$C:$C,Vitezistii!O$1)=0," ",SUMIFS(Data!$K:$K,Data!$A:$A,Vitezistii!$B25,Data!$C:$C,Vitezistii!O$1))+SUMIFS(Data!$S:$S,Data!$A:$A,Vitezistii!$B25,Data!$C:$C,Vitezistii!O$1),0)</f>
        <v>0</v>
      </c>
      <c r="P4" s="97">
        <f>IFERROR(IF(SUMIFS(Data!$K:$K,Data!$A:$A,Vitezistii!$B25,Data!$C:$C,Vitezistii!P$1)=0," ",SUMIFS(Data!$K:$K,Data!$A:$A,Vitezistii!$B25,Data!$C:$C,Vitezistii!P$1))+SUMIFS(Data!$S:$S,Data!$A:$A,Vitezistii!$B25,Data!$C:$C,Vitezistii!P$1),0)</f>
        <v>0</v>
      </c>
      <c r="Q4" s="97">
        <f>IFERROR(IF(SUMIFS(Data!$K:$K,Data!$A:$A,Vitezistii!$B25,Data!$C:$C,Vitezistii!Q$1)=0," ",SUMIFS(Data!$K:$K,Data!$A:$A,Vitezistii!$B25,Data!$C:$C,Vitezistii!Q$1))+SUMIFS(Data!$S:$S,Data!$A:$A,Vitezistii!$B25,Data!$C:$C,Vitezistii!Q$1),0)</f>
        <v>0</v>
      </c>
      <c r="R4" s="97">
        <f t="shared" si="0"/>
        <v>61.85</v>
      </c>
      <c r="S4" s="97">
        <f>SUMIFS(Data!D:D,Data!A:A,B4)</f>
        <v>183.66</v>
      </c>
      <c r="T4" s="11">
        <f>SUMIFS(Data!I:I,Data!A:A,B4)/COUNTIF(Data!A:A,B4)</f>
        <v>2.9192288005929178E-3</v>
      </c>
    </row>
    <row r="5" spans="1:20" ht="12.75" x14ac:dyDescent="0.2">
      <c r="A5" s="64">
        <v>4</v>
      </c>
      <c r="B5" s="124" t="s">
        <v>39</v>
      </c>
      <c r="C5" s="97">
        <f>IFERROR(IF(SUMIFS(Data!$K:$K,Data!$A:$A,$B5,Data!$C:$C,Vitezistii!C$1)=0," ",SUMIFS(Data!$K:$K,Data!$A:$A,$B5,Data!$C:$C,Vitezistii!C$1))+SUMIFS(Data!$S:$S,Data!$A:$A,$B5,Data!$C:$C,Vitezistii!C$1),0)</f>
        <v>0</v>
      </c>
      <c r="D5" s="97">
        <f>IFERROR(IF(SUMIFS(Data!$K:$K,Data!$A:$A,$B5,Data!$C:$C,Vitezistii!D$1)=0," ",SUMIFS(Data!$K:$K,Data!$A:$A,$B5,Data!$C:$C,Vitezistii!D$1))+SUMIFS(Data!$S:$S,Data!$A:$A,$B5,Data!$C:$C,Vitezistii!D$1),0)</f>
        <v>4.5</v>
      </c>
      <c r="E5" s="97">
        <f>IFERROR(IF(SUMIFS(Data!$K:$K,Data!$A:$A,$B5,Data!$C:$C,Vitezistii!E$1)=0," ",SUMIFS(Data!$K:$K,Data!$A:$A,$B5,Data!$C:$C,Vitezistii!E$1))+SUMIFS(Data!$S:$S,Data!$A:$A,$B5,Data!$C:$C,Vitezistii!E$1),0)</f>
        <v>5.45</v>
      </c>
      <c r="F5" s="97">
        <f>IFERROR(IF(SUMIFS(Data!$K:$K,Data!$A:$A,$B5,Data!$C:$C,Vitezistii!F$1)=0," ",SUMIFS(Data!$K:$K,Data!$A:$A,$B5,Data!$C:$C,Vitezistii!F$1))+SUMIFS(Data!$S:$S,Data!$A:$A,$B5,Data!$C:$C,Vitezistii!F$1),0)</f>
        <v>4.75</v>
      </c>
      <c r="G5" s="97">
        <f>IFERROR(IF(SUMIFS(Data!$K:$K,Data!$A:$A,$B5,Data!$C:$C,Vitezistii!G$1)=0," ",SUMIFS(Data!$K:$K,Data!$A:$A,$B5,Data!$C:$C,Vitezistii!G$1))+SUMIFS(Data!$S:$S,Data!$A:$A,$B5,Data!$C:$C,Vitezistii!G$1),0)</f>
        <v>4.75</v>
      </c>
      <c r="H5" s="97">
        <f>IFERROR(IF(SUMIFS(Data!$K:$K,Data!$A:$A,$B5,Data!$C:$C,Vitezistii!H$1)=0," ",SUMIFS(Data!$K:$K,Data!$A:$A,$B5,Data!$C:$C,Vitezistii!H$1))+SUMIFS(Data!$S:$S,Data!$A:$A,$B5,Data!$C:$C,Vitezistii!H$1),0)</f>
        <v>5.15</v>
      </c>
      <c r="I5" s="97">
        <f>IFERROR(IF(SUMIFS(Data!$K:$K,Data!$A:$A,$B5,Data!$C:$C,Vitezistii!I$1)=0," ",SUMIFS(Data!$K:$K,Data!$A:$A,$B5,Data!$C:$C,Vitezistii!I$1))+SUMIFS(Data!$S:$S,Data!$A:$A,$B5,Data!$C:$C,Vitezistii!I$1),0)</f>
        <v>5.9</v>
      </c>
      <c r="J5" s="97">
        <f>IFERROR(IF(SUMIFS(Data!$K:$K,Data!$A:$A,$B5,Data!$C:$C,Vitezistii!J$1)=0," ",SUMIFS(Data!$K:$K,Data!$A:$A,$B5,Data!$C:$C,Vitezistii!J$1))+SUMIFS(Data!$S:$S,Data!$A:$A,$B5,Data!$C:$C,Vitezistii!J$1),0)</f>
        <v>6.5</v>
      </c>
      <c r="K5" s="97">
        <f>IFERROR(IF(SUMIFS(Data!$K:$K,Data!$A:$A,$B5,Data!$C:$C,Vitezistii!K$1)=0," ",SUMIFS(Data!$K:$K,Data!$A:$A,$B5,Data!$C:$C,Vitezistii!K$1))+SUMIFS(Data!$S:$S,Data!$A:$A,$B5,Data!$C:$C,Vitezistii!K$1),0)</f>
        <v>7.25</v>
      </c>
      <c r="L5" s="97">
        <f>IFERROR(IF(SUMIFS(Data!$K:$K,Data!$A:$A,$B5,Data!$C:$C,Vitezistii!L$1)=0," ",SUMIFS(Data!$K:$K,Data!$A:$A,$B5,Data!$C:$C,Vitezistii!L$1))+SUMIFS(Data!$S:$S,Data!$A:$A,$B5,Data!$C:$C,Vitezistii!L$1),0)</f>
        <v>6.5</v>
      </c>
      <c r="M5" s="97">
        <f>IFERROR(IF(SUMIFS(Data!$K:$K,Data!$A:$A,$B5,Data!$C:$C,Vitezistii!M$1)=0," ",SUMIFS(Data!$K:$K,Data!$A:$A,$B5,Data!$C:$C,Vitezistii!M$1))+SUMIFS(Data!$S:$S,Data!$A:$A,$B5,Data!$C:$C,Vitezistii!M$1),0)</f>
        <v>7.25</v>
      </c>
      <c r="N5" s="97">
        <f>IFERROR(IF(SUMIFS(Data!$K:$K,Data!$A:$A,$B5,Data!$C:$C,Vitezistii!N$1)=0," ",SUMIFS(Data!$K:$K,Data!$A:$A,$B5,Data!$C:$C,Vitezistii!N$1))+SUMIFS(Data!$S:$S,Data!$A:$A,$B5,Data!$C:$C,Vitezistii!N$1),0)</f>
        <v>8.15</v>
      </c>
      <c r="O5" s="97">
        <f>IFERROR(IF(SUMIFS(Data!$K:$K,Data!$A:$A,Vitezistii!$B26,Data!$C:$C,Vitezistii!O$1)=0," ",SUMIFS(Data!$K:$K,Data!$A:$A,Vitezistii!$B26,Data!$C:$C,Vitezistii!O$1))+SUMIFS(Data!$S:$S,Data!$A:$A,Vitezistii!$B26,Data!$C:$C,Vitezistii!O$1),0)</f>
        <v>0</v>
      </c>
      <c r="P5" s="97">
        <f>IFERROR(IF(SUMIFS(Data!$K:$K,Data!$A:$A,Vitezistii!$B26,Data!$C:$C,Vitezistii!P$1)=0," ",SUMIFS(Data!$K:$K,Data!$A:$A,Vitezistii!$B26,Data!$C:$C,Vitezistii!P$1))+SUMIFS(Data!$S:$S,Data!$A:$A,Vitezistii!$B26,Data!$C:$C,Vitezistii!P$1),0)</f>
        <v>0</v>
      </c>
      <c r="Q5" s="97">
        <f>IFERROR(IF(SUMIFS(Data!$K:$K,Data!$A:$A,Vitezistii!$B26,Data!$C:$C,Vitezistii!Q$1)=0," ",SUMIFS(Data!$K:$K,Data!$A:$A,Vitezistii!$B26,Data!$C:$C,Vitezistii!Q$1))+SUMIFS(Data!$S:$S,Data!$A:$A,Vitezistii!$B26,Data!$C:$C,Vitezistii!Q$1),0)</f>
        <v>0</v>
      </c>
      <c r="R5" s="97">
        <f t="shared" si="0"/>
        <v>66.150000000000006</v>
      </c>
      <c r="S5" s="97">
        <f>SUMIFS(Data!D:D,Data!A:A,B5)</f>
        <v>210.87</v>
      </c>
      <c r="T5" s="11">
        <f>SUMIFS(Data!I:I,Data!A:A,B5)/COUNTIF(Data!A:A,B5)</f>
        <v>2.6786146136275669E-3</v>
      </c>
    </row>
    <row r="6" spans="1:20" ht="12.75" x14ac:dyDescent="0.2">
      <c r="A6" s="64">
        <v>5</v>
      </c>
      <c r="B6" s="27" t="s">
        <v>225</v>
      </c>
      <c r="C6" s="97">
        <f>IFERROR(IF(SUMIFS(Data!$K:$K,Data!$A:$A,$B6,Data!$C:$C,Vitezistii!C$1)=0," ",SUMIFS(Data!$K:$K,Data!$A:$A,$B6,Data!$C:$C,Vitezistii!C$1))+SUMIFS(Data!$S:$S,Data!$A:$A,$B6,Data!$C:$C,Vitezistii!C$1),0)</f>
        <v>4.5</v>
      </c>
      <c r="D6" s="97">
        <f>IFERROR(IF(SUMIFS(Data!$K:$K,Data!$A:$A,$B6,Data!$C:$C,Vitezistii!D$1)=0," ",SUMIFS(Data!$K:$K,Data!$A:$A,$B6,Data!$C:$C,Vitezistii!D$1))+SUMIFS(Data!$S:$S,Data!$A:$A,$B6,Data!$C:$C,Vitezistii!D$1),0)</f>
        <v>4.5</v>
      </c>
      <c r="E6" s="97">
        <f>IFERROR(IF(SUMIFS(Data!$K:$K,Data!$A:$A,$B6,Data!$C:$C,Vitezistii!E$1)=0," ",SUMIFS(Data!$K:$K,Data!$A:$A,$B6,Data!$C:$C,Vitezistii!E$1))+SUMIFS(Data!$S:$S,Data!$A:$A,$B6,Data!$C:$C,Vitezistii!E$1),0)</f>
        <v>4.75</v>
      </c>
      <c r="F6" s="97">
        <f>IFERROR(IF(SUMIFS(Data!$K:$K,Data!$A:$A,$B6,Data!$C:$C,Vitezistii!F$1)=0," ",SUMIFS(Data!$K:$K,Data!$A:$A,$B6,Data!$C:$C,Vitezistii!F$1))+SUMIFS(Data!$S:$S,Data!$A:$A,$B6,Data!$C:$C,Vitezistii!F$1),0)</f>
        <v>1.5</v>
      </c>
      <c r="G6" s="97">
        <f>IFERROR(IF(SUMIFS(Data!$K:$K,Data!$A:$A,$B6,Data!$C:$C,Vitezistii!G$1)=0," ",SUMIFS(Data!$K:$K,Data!$A:$A,$B6,Data!$C:$C,Vitezistii!G$1))+SUMIFS(Data!$S:$S,Data!$A:$A,$B6,Data!$C:$C,Vitezistii!G$1),0)</f>
        <v>4.75</v>
      </c>
      <c r="H6" s="97">
        <f>IFERROR(IF(SUMIFS(Data!$K:$K,Data!$A:$A,$B6,Data!$C:$C,Vitezistii!H$1)=0," ",SUMIFS(Data!$K:$K,Data!$A:$A,$B6,Data!$C:$C,Vitezistii!H$1))+SUMIFS(Data!$S:$S,Data!$A:$A,$B6,Data!$C:$C,Vitezistii!H$1),0)</f>
        <v>3.75</v>
      </c>
      <c r="I6" s="97">
        <f>IFERROR(IF(SUMIFS(Data!$K:$K,Data!$A:$A,$B6,Data!$C:$C,Vitezistii!I$1)=0," ",SUMIFS(Data!$K:$K,Data!$A:$A,$B6,Data!$C:$C,Vitezistii!I$1))+SUMIFS(Data!$S:$S,Data!$A:$A,$B6,Data!$C:$C,Vitezistii!I$1),0)</f>
        <v>4.25</v>
      </c>
      <c r="J6" s="97">
        <f>IFERROR(IF(SUMIFS(Data!$K:$K,Data!$A:$A,$B6,Data!$C:$C,Vitezistii!J$1)=0," ",SUMIFS(Data!$K:$K,Data!$A:$A,$B6,Data!$C:$C,Vitezistii!J$1))+SUMIFS(Data!$S:$S,Data!$A:$A,$B6,Data!$C:$C,Vitezistii!J$1),0)</f>
        <v>4.75</v>
      </c>
      <c r="K6" s="97">
        <f>IFERROR(IF(SUMIFS(Data!$K:$K,Data!$A:$A,$B6,Data!$C:$C,Vitezistii!K$1)=0," ",SUMIFS(Data!$K:$K,Data!$A:$A,$B6,Data!$C:$C,Vitezistii!K$1))+SUMIFS(Data!$S:$S,Data!$A:$A,$B6,Data!$C:$C,Vitezistii!K$1),0)</f>
        <v>8.15</v>
      </c>
      <c r="L6" s="97">
        <f>IFERROR(IF(SUMIFS(Data!$K:$K,Data!$A:$A,$B6,Data!$C:$C,Vitezistii!L$1)=0," ",SUMIFS(Data!$K:$K,Data!$A:$A,$B6,Data!$C:$C,Vitezistii!L$1))+SUMIFS(Data!$S:$S,Data!$A:$A,$B6,Data!$C:$C,Vitezistii!L$1),0)</f>
        <v>4.5</v>
      </c>
      <c r="M6" s="97">
        <f>IFERROR(IF(SUMIFS(Data!$K:$K,Data!$A:$A,$B6,Data!$C:$C,Vitezistii!M$1)=0," ",SUMIFS(Data!$K:$K,Data!$A:$A,$B6,Data!$C:$C,Vitezistii!M$1))+SUMIFS(Data!$S:$S,Data!$A:$A,$B6,Data!$C:$C,Vitezistii!M$1),0)</f>
        <v>6.5</v>
      </c>
      <c r="N6" s="97">
        <f>IFERROR(IF(SUMIFS(Data!$K:$K,Data!$A:$A,$B6,Data!$C:$C,Vitezistii!N$1)=0," ",SUMIFS(Data!$K:$K,Data!$A:$A,$B6,Data!$C:$C,Vitezistii!N$1))+SUMIFS(Data!$S:$S,Data!$A:$A,$B6,Data!$C:$C,Vitezistii!N$1),0)</f>
        <v>4.5</v>
      </c>
      <c r="O6" s="97">
        <f>IFERROR(IF(SUMIFS(Data!$K:$K,Data!$A:$A,Vitezistii!$B27,Data!$C:$C,Vitezistii!O$1)=0," ",SUMIFS(Data!$K:$K,Data!$A:$A,Vitezistii!$B27,Data!$C:$C,Vitezistii!O$1))+SUMIFS(Data!$S:$S,Data!$A:$A,Vitezistii!$B27,Data!$C:$C,Vitezistii!O$1),0)</f>
        <v>0</v>
      </c>
      <c r="P6" s="97">
        <f>IFERROR(IF(SUMIFS(Data!$K:$K,Data!$A:$A,Vitezistii!$B27,Data!$C:$C,Vitezistii!P$1)=0," ",SUMIFS(Data!$K:$K,Data!$A:$A,Vitezistii!$B27,Data!$C:$C,Vitezistii!P$1))+SUMIFS(Data!$S:$S,Data!$A:$A,Vitezistii!$B27,Data!$C:$C,Vitezistii!P$1),0)</f>
        <v>0</v>
      </c>
      <c r="Q6" s="97">
        <f>IFERROR(IF(SUMIFS(Data!$K:$K,Data!$A:$A,Vitezistii!$B27,Data!$C:$C,Vitezistii!Q$1)=0," ",SUMIFS(Data!$K:$K,Data!$A:$A,Vitezistii!$B27,Data!$C:$C,Vitezistii!Q$1))+SUMIFS(Data!$S:$S,Data!$A:$A,Vitezistii!$B27,Data!$C:$C,Vitezistii!Q$1),0)</f>
        <v>0</v>
      </c>
      <c r="R6" s="97">
        <f t="shared" si="0"/>
        <v>56.4</v>
      </c>
      <c r="S6" s="97">
        <f>SUMIFS(Data!D:D,Data!A:A,B6)</f>
        <v>201.79999999999998</v>
      </c>
      <c r="T6" s="11">
        <f>SUMIFS(Data!I:I,Data!A:A,B6)/COUNTIF(Data!A:A,B6)</f>
        <v>3.1029760434611903E-3</v>
      </c>
    </row>
    <row r="7" spans="1:20" ht="12.75" x14ac:dyDescent="0.2">
      <c r="A7" s="64">
        <v>6</v>
      </c>
      <c r="B7" s="27" t="s">
        <v>323</v>
      </c>
      <c r="C7" s="97">
        <f>IFERROR(IF(SUMIFS(Data!$K:$K,Data!$A:$A,$B7,Data!$C:$C,Vitezistii!C$1)=0," ",SUMIFS(Data!$K:$K,Data!$A:$A,$B7,Data!$C:$C,Vitezistii!C$1))+SUMIFS(Data!$S:$S,Data!$A:$A,$B7,Data!$C:$C,Vitezistii!C$1),0)</f>
        <v>4.25</v>
      </c>
      <c r="D7" s="97">
        <f>IFERROR(IF(SUMIFS(Data!$K:$K,Data!$A:$A,$B7,Data!$C:$C,Vitezistii!D$1)=0," ",SUMIFS(Data!$K:$K,Data!$A:$A,$B7,Data!$C:$C,Vitezistii!D$1))+SUMIFS(Data!$S:$S,Data!$A:$A,$B7,Data!$C:$C,Vitezistii!D$1),0)</f>
        <v>4.25</v>
      </c>
      <c r="E7" s="97">
        <f>IFERROR(IF(SUMIFS(Data!$K:$K,Data!$A:$A,$B7,Data!$C:$C,Vitezistii!E$1)=0," ",SUMIFS(Data!$K:$K,Data!$A:$A,$B7,Data!$C:$C,Vitezistii!E$1))+SUMIFS(Data!$S:$S,Data!$A:$A,$B7,Data!$C:$C,Vitezistii!E$1),0)</f>
        <v>4.75</v>
      </c>
      <c r="F7" s="97">
        <f>IFERROR(IF(SUMIFS(Data!$K:$K,Data!$A:$A,$B7,Data!$C:$C,Vitezistii!F$1)=0," ",SUMIFS(Data!$K:$K,Data!$A:$A,$B7,Data!$C:$C,Vitezistii!F$1))+SUMIFS(Data!$S:$S,Data!$A:$A,$B7,Data!$C:$C,Vitezistii!F$1),0)</f>
        <v>3.75</v>
      </c>
      <c r="G7" s="97">
        <f>IFERROR(IF(SUMIFS(Data!$K:$K,Data!$A:$A,$B7,Data!$C:$C,Vitezistii!G$1)=0," ",SUMIFS(Data!$K:$K,Data!$A:$A,$B7,Data!$C:$C,Vitezistii!G$1))+SUMIFS(Data!$S:$S,Data!$A:$A,$B7,Data!$C:$C,Vitezistii!G$1),0)</f>
        <v>4.25</v>
      </c>
      <c r="H7" s="97">
        <f>IFERROR(IF(SUMIFS(Data!$K:$K,Data!$A:$A,$B7,Data!$C:$C,Vitezistii!H$1)=0," ",SUMIFS(Data!$K:$K,Data!$A:$A,$B7,Data!$C:$C,Vitezistii!H$1))+SUMIFS(Data!$S:$S,Data!$A:$A,$B7,Data!$C:$C,Vitezistii!H$1),0)</f>
        <v>4</v>
      </c>
      <c r="I7" s="97">
        <f>IFERROR(IF(SUMIFS(Data!$K:$K,Data!$A:$A,$B7,Data!$C:$C,Vitezistii!I$1)=0," ",SUMIFS(Data!$K:$K,Data!$A:$A,$B7,Data!$C:$C,Vitezistii!I$1))+SUMIFS(Data!$S:$S,Data!$A:$A,$B7,Data!$C:$C,Vitezistii!I$1),0)</f>
        <v>4.5</v>
      </c>
      <c r="J7" s="97">
        <f>IFERROR(IF(SUMIFS(Data!$K:$K,Data!$A:$A,$B7,Data!$C:$C,Vitezistii!J$1)=0," ",SUMIFS(Data!$K:$K,Data!$A:$A,$B7,Data!$C:$C,Vitezistii!J$1))+SUMIFS(Data!$S:$S,Data!$A:$A,$B7,Data!$C:$C,Vitezistii!J$1),0)</f>
        <v>4.5</v>
      </c>
      <c r="K7" s="97">
        <f>IFERROR(IF(SUMIFS(Data!$K:$K,Data!$A:$A,$B7,Data!$C:$C,Vitezistii!K$1)=0," ",SUMIFS(Data!$K:$K,Data!$A:$A,$B7,Data!$C:$C,Vitezistii!K$1))+SUMIFS(Data!$S:$S,Data!$A:$A,$B7,Data!$C:$C,Vitezistii!K$1),0)</f>
        <v>4.5</v>
      </c>
      <c r="L7" s="97">
        <f>IFERROR(IF(SUMIFS(Data!$K:$K,Data!$A:$A,$B7,Data!$C:$C,Vitezistii!L$1)=0," ",SUMIFS(Data!$K:$K,Data!$A:$A,$B7,Data!$C:$C,Vitezistii!L$1))+SUMIFS(Data!$S:$S,Data!$A:$A,$B7,Data!$C:$C,Vitezistii!L$1),0)</f>
        <v>3.75</v>
      </c>
      <c r="M7" s="97">
        <f>IFERROR(IF(SUMIFS(Data!$K:$K,Data!$A:$A,$B7,Data!$C:$C,Vitezistii!M$1)=0," ",SUMIFS(Data!$K:$K,Data!$A:$A,$B7,Data!$C:$C,Vitezistii!M$1))+SUMIFS(Data!$S:$S,Data!$A:$A,$B7,Data!$C:$C,Vitezistii!M$1),0)</f>
        <v>3.75</v>
      </c>
      <c r="N7" s="97">
        <f>IFERROR(IF(SUMIFS(Data!$K:$K,Data!$A:$A,$B7,Data!$C:$C,Vitezistii!N$1)=0," ",SUMIFS(Data!$K:$K,Data!$A:$A,$B7,Data!$C:$C,Vitezistii!N$1))+SUMIFS(Data!$S:$S,Data!$A:$A,$B7,Data!$C:$C,Vitezistii!N$1),0)</f>
        <v>4.25</v>
      </c>
      <c r="O7" s="97">
        <f>IFERROR(IF(SUMIFS(Data!$K:$K,Data!$A:$A,Vitezistii!$B28,Data!$C:$C,Vitezistii!O$1)=0," ",SUMIFS(Data!$K:$K,Data!$A:$A,Vitezistii!$B28,Data!$C:$C,Vitezistii!O$1))+SUMIFS(Data!$S:$S,Data!$A:$A,Vitezistii!$B28,Data!$C:$C,Vitezistii!O$1),0)</f>
        <v>0</v>
      </c>
      <c r="P7" s="97">
        <f>IFERROR(IF(SUMIFS(Data!$K:$K,Data!$A:$A,Vitezistii!$B28,Data!$C:$C,Vitezistii!P$1)=0," ",SUMIFS(Data!$K:$K,Data!$A:$A,Vitezistii!$B28,Data!$C:$C,Vitezistii!P$1))+SUMIFS(Data!$S:$S,Data!$A:$A,Vitezistii!$B28,Data!$C:$C,Vitezistii!P$1),0)</f>
        <v>0</v>
      </c>
      <c r="Q7" s="97">
        <f>IFERROR(IF(SUMIFS(Data!$K:$K,Data!$A:$A,Vitezistii!$B28,Data!$C:$C,Vitezistii!Q$1)=0," ",SUMIFS(Data!$K:$K,Data!$A:$A,Vitezistii!$B28,Data!$C:$C,Vitezistii!Q$1))+SUMIFS(Data!$S:$S,Data!$A:$A,Vitezistii!$B28,Data!$C:$C,Vitezistii!Q$1),0)</f>
        <v>0</v>
      </c>
      <c r="R7" s="97">
        <f t="shared" si="0"/>
        <v>50.5</v>
      </c>
      <c r="S7" s="97">
        <f>SUMIFS(Data!D:D,Data!A:A,B7)</f>
        <v>220.03000000000003</v>
      </c>
      <c r="T7" s="11">
        <f>SUMIFS(Data!I:I,Data!A:A,B7)/COUNTIF(Data!A:A,B7)</f>
        <v>3.2695491156126862E-3</v>
      </c>
    </row>
    <row r="8" spans="1:20" ht="12.75" x14ac:dyDescent="0.2">
      <c r="A8" s="64">
        <v>7</v>
      </c>
      <c r="B8" s="27" t="s">
        <v>187</v>
      </c>
      <c r="C8" s="97">
        <f>IFERROR(IF(SUMIFS(Data!$K:$K,Data!$A:$A,$B8,Data!$C:$C,Vitezistii!C$1)=0," ",SUMIFS(Data!$K:$K,Data!$A:$A,$B8,Data!$C:$C,Vitezistii!C$1))+SUMIFS(Data!$S:$S,Data!$A:$A,$B8,Data!$C:$C,Vitezistii!C$1),0)</f>
        <v>4.5</v>
      </c>
      <c r="D8" s="97">
        <f>IFERROR(IF(SUMIFS(Data!$K:$K,Data!$A:$A,$B8,Data!$C:$C,Vitezistii!D$1)=0," ",SUMIFS(Data!$K:$K,Data!$A:$A,$B8,Data!$C:$C,Vitezistii!D$1))+SUMIFS(Data!$S:$S,Data!$A:$A,$B8,Data!$C:$C,Vitezistii!D$1),0)</f>
        <v>4</v>
      </c>
      <c r="E8" s="97">
        <f>IFERROR(IF(SUMIFS(Data!$K:$K,Data!$A:$A,$B8,Data!$C:$C,Vitezistii!E$1)=0," ",SUMIFS(Data!$K:$K,Data!$A:$A,$B8,Data!$C:$C,Vitezistii!E$1))+SUMIFS(Data!$S:$S,Data!$A:$A,$B8,Data!$C:$C,Vitezistii!E$1),0)</f>
        <v>3.75</v>
      </c>
      <c r="F8" s="97">
        <f>IFERROR(IF(SUMIFS(Data!$K:$K,Data!$A:$A,$B8,Data!$C:$C,Vitezistii!F$1)=0," ",SUMIFS(Data!$K:$K,Data!$A:$A,$B8,Data!$C:$C,Vitezistii!F$1))+SUMIFS(Data!$S:$S,Data!$A:$A,$B8,Data!$C:$C,Vitezistii!F$1),0)</f>
        <v>4.75</v>
      </c>
      <c r="G8" s="97">
        <f>IFERROR(IF(SUMIFS(Data!$K:$K,Data!$A:$A,$B8,Data!$C:$C,Vitezistii!G$1)=0," ",SUMIFS(Data!$K:$K,Data!$A:$A,$B8,Data!$C:$C,Vitezistii!G$1))+SUMIFS(Data!$S:$S,Data!$A:$A,$B8,Data!$C:$C,Vitezistii!G$1),0)</f>
        <v>3.25</v>
      </c>
      <c r="H8" s="97">
        <f>IFERROR(IF(SUMIFS(Data!$K:$K,Data!$A:$A,$B8,Data!$C:$C,Vitezistii!H$1)=0," ",SUMIFS(Data!$K:$K,Data!$A:$A,$B8,Data!$C:$C,Vitezistii!H$1))+SUMIFS(Data!$S:$S,Data!$A:$A,$B8,Data!$C:$C,Vitezistii!H$1),0)</f>
        <v>4.75</v>
      </c>
      <c r="I8" s="97">
        <f>IFERROR(IF(SUMIFS(Data!$K:$K,Data!$A:$A,$B8,Data!$C:$C,Vitezistii!I$1)=0," ",SUMIFS(Data!$K:$K,Data!$A:$A,$B8,Data!$C:$C,Vitezistii!I$1))+SUMIFS(Data!$S:$S,Data!$A:$A,$B8,Data!$C:$C,Vitezistii!I$1),0)</f>
        <v>4.5</v>
      </c>
      <c r="J8" s="97">
        <f>IFERROR(IF(SUMIFS(Data!$K:$K,Data!$A:$A,$B8,Data!$C:$C,Vitezistii!J$1)=0," ",SUMIFS(Data!$K:$K,Data!$A:$A,$B8,Data!$C:$C,Vitezistii!J$1))+SUMIFS(Data!$S:$S,Data!$A:$A,$B8,Data!$C:$C,Vitezistii!J$1),0)</f>
        <v>4.25</v>
      </c>
      <c r="K8" s="97">
        <f>IFERROR(IF(SUMIFS(Data!$K:$K,Data!$A:$A,$B8,Data!$C:$C,Vitezistii!K$1)=0," ",SUMIFS(Data!$K:$K,Data!$A:$A,$B8,Data!$C:$C,Vitezistii!K$1))+SUMIFS(Data!$S:$S,Data!$A:$A,$B8,Data!$C:$C,Vitezistii!K$1),0)</f>
        <v>4</v>
      </c>
      <c r="L8" s="97">
        <f>IFERROR(IF(SUMIFS(Data!$K:$K,Data!$A:$A,$B8,Data!$C:$C,Vitezistii!L$1)=0," ",SUMIFS(Data!$K:$K,Data!$A:$A,$B8,Data!$C:$C,Vitezistii!L$1))+SUMIFS(Data!$S:$S,Data!$A:$A,$B8,Data!$C:$C,Vitezistii!L$1),0)</f>
        <v>4.5</v>
      </c>
      <c r="M8" s="97">
        <f>IFERROR(IF(SUMIFS(Data!$K:$K,Data!$A:$A,$B8,Data!$C:$C,Vitezistii!M$1)=0," ",SUMIFS(Data!$K:$K,Data!$A:$A,$B8,Data!$C:$C,Vitezistii!M$1))+SUMIFS(Data!$S:$S,Data!$A:$A,$B8,Data!$C:$C,Vitezistii!M$1),0)</f>
        <v>3.5</v>
      </c>
      <c r="N8" s="97">
        <f>IFERROR(IF(SUMIFS(Data!$K:$K,Data!$A:$A,$B8,Data!$C:$C,Vitezistii!N$1)=0," ",SUMIFS(Data!$K:$K,Data!$A:$A,$B8,Data!$C:$C,Vitezistii!N$1))+SUMIFS(Data!$S:$S,Data!$A:$A,$B8,Data!$C:$C,Vitezistii!N$1),0)</f>
        <v>5.15</v>
      </c>
      <c r="O8" s="97">
        <f>IFERROR(IF(SUMIFS(Data!$K:$K,Data!$A:$A,Vitezistii!$B29,Data!$C:$C,Vitezistii!O$1)=0," ",SUMIFS(Data!$K:$K,Data!$A:$A,Vitezistii!$B29,Data!$C:$C,Vitezistii!O$1))+SUMIFS(Data!$S:$S,Data!$A:$A,Vitezistii!$B29,Data!$C:$C,Vitezistii!O$1),0)</f>
        <v>0</v>
      </c>
      <c r="P8" s="97">
        <f>IFERROR(IF(SUMIFS(Data!$K:$K,Data!$A:$A,Vitezistii!$B29,Data!$C:$C,Vitezistii!P$1)=0," ",SUMIFS(Data!$K:$K,Data!$A:$A,Vitezistii!$B29,Data!$C:$C,Vitezistii!P$1))+SUMIFS(Data!$S:$S,Data!$A:$A,Vitezistii!$B29,Data!$C:$C,Vitezistii!P$1),0)</f>
        <v>0</v>
      </c>
      <c r="Q8" s="97">
        <f>IFERROR(IF(SUMIFS(Data!$K:$K,Data!$A:$A,Vitezistii!$B29,Data!$C:$C,Vitezistii!Q$1)=0," ",SUMIFS(Data!$K:$K,Data!$A:$A,Vitezistii!$B29,Data!$C:$C,Vitezistii!Q$1))+SUMIFS(Data!$S:$S,Data!$A:$A,Vitezistii!$B29,Data!$C:$C,Vitezistii!Q$1),0)</f>
        <v>0</v>
      </c>
      <c r="R8" s="97">
        <f t="shared" si="0"/>
        <v>50.9</v>
      </c>
      <c r="S8" s="97">
        <f>SUMIFS(Data!D:D,Data!A:A,B8)</f>
        <v>197.7</v>
      </c>
      <c r="T8" s="11">
        <f>SUMIFS(Data!I:I,Data!A:A,B8)/COUNTIF(Data!A:A,B8)</f>
        <v>3.2373007100741711E-3</v>
      </c>
    </row>
    <row r="9" spans="1:20" ht="12.75" x14ac:dyDescent="0.2">
      <c r="A9" s="64">
        <v>8</v>
      </c>
      <c r="B9" s="165" t="s">
        <v>537</v>
      </c>
      <c r="C9" s="97">
        <f>IFERROR(IF(SUMIFS(Data!$K:$K,Data!$A:$A,$B9,Data!$C:$C,Vitezistii!C$1)=0," ",SUMIFS(Data!$K:$K,Data!$A:$A,$B9,Data!$C:$C,Vitezistii!C$1))+SUMIFS(Data!$S:$S,Data!$A:$A,$B9,Data!$C:$C,Vitezistii!C$1),0)</f>
        <v>3.5</v>
      </c>
      <c r="D9" s="97">
        <f>IFERROR(IF(SUMIFS(Data!$K:$K,Data!$A:$A,$B9,Data!$C:$C,Vitezistii!D$1)=0," ",SUMIFS(Data!$K:$K,Data!$A:$A,$B9,Data!$C:$C,Vitezistii!D$1))+SUMIFS(Data!$S:$S,Data!$A:$A,$B9,Data!$C:$C,Vitezistii!D$1),0)</f>
        <v>5</v>
      </c>
      <c r="E9" s="97">
        <f>IFERROR(IF(SUMIFS(Data!$K:$K,Data!$A:$A,$B9,Data!$C:$C,Vitezistii!E$1)=0," ",SUMIFS(Data!$K:$K,Data!$A:$A,$B9,Data!$C:$C,Vitezistii!E$1))+SUMIFS(Data!$S:$S,Data!$A:$A,$B9,Data!$C:$C,Vitezistii!E$1),0)</f>
        <v>3.75</v>
      </c>
      <c r="F9" s="97">
        <f>IFERROR(IF(SUMIFS(Data!$K:$K,Data!$A:$A,$B9,Data!$C:$C,Vitezistii!F$1)=0," ",SUMIFS(Data!$K:$K,Data!$A:$A,$B9,Data!$C:$C,Vitezistii!F$1))+SUMIFS(Data!$S:$S,Data!$A:$A,$B9,Data!$C:$C,Vitezistii!F$1),0)</f>
        <v>4.75</v>
      </c>
      <c r="G9" s="97">
        <f>IFERROR(IF(SUMIFS(Data!$K:$K,Data!$A:$A,$B9,Data!$C:$C,Vitezistii!G$1)=0," ",SUMIFS(Data!$K:$K,Data!$A:$A,$B9,Data!$C:$C,Vitezistii!G$1))+SUMIFS(Data!$S:$S,Data!$A:$A,$B9,Data!$C:$C,Vitezistii!G$1),0)</f>
        <v>3.75</v>
      </c>
      <c r="H9" s="97">
        <f>IFERROR(IF(SUMIFS(Data!$K:$K,Data!$A:$A,$B9,Data!$C:$C,Vitezistii!H$1)=0," ",SUMIFS(Data!$K:$K,Data!$A:$A,$B9,Data!$C:$C,Vitezistii!H$1))+SUMIFS(Data!$S:$S,Data!$A:$A,$B9,Data!$C:$C,Vitezistii!H$1),0)</f>
        <v>5.15</v>
      </c>
      <c r="I9" s="97">
        <f>IFERROR(IF(SUMIFS(Data!$K:$K,Data!$A:$A,$B9,Data!$C:$C,Vitezistii!I$1)=0," ",SUMIFS(Data!$K:$K,Data!$A:$A,$B9,Data!$C:$C,Vitezistii!I$1))+SUMIFS(Data!$S:$S,Data!$A:$A,$B9,Data!$C:$C,Vitezistii!I$1),0)</f>
        <v>2</v>
      </c>
      <c r="J9" s="97">
        <f>IFERROR(IF(SUMIFS(Data!$K:$K,Data!$A:$A,$B9,Data!$C:$C,Vitezistii!J$1)=0," ",SUMIFS(Data!$K:$K,Data!$A:$A,$B9,Data!$C:$C,Vitezistii!J$1))+SUMIFS(Data!$S:$S,Data!$A:$A,$B9,Data!$C:$C,Vitezistii!J$1),0)</f>
        <v>4.75</v>
      </c>
      <c r="K9" s="97">
        <f>IFERROR(IF(SUMIFS(Data!$K:$K,Data!$A:$A,$B9,Data!$C:$C,Vitezistii!K$1)=0," ",SUMIFS(Data!$K:$K,Data!$A:$A,$B9,Data!$C:$C,Vitezistii!K$1))+SUMIFS(Data!$S:$S,Data!$A:$A,$B9,Data!$C:$C,Vitezistii!K$1),0)</f>
        <v>4.75</v>
      </c>
      <c r="L9" s="97">
        <f>IFERROR(IF(SUMIFS(Data!$K:$K,Data!$A:$A,$B9,Data!$C:$C,Vitezistii!L$1)=0," ",SUMIFS(Data!$K:$K,Data!$A:$A,$B9,Data!$C:$C,Vitezistii!L$1))+SUMIFS(Data!$S:$S,Data!$A:$A,$B9,Data!$C:$C,Vitezistii!L$1),0)</f>
        <v>4</v>
      </c>
      <c r="M9" s="97">
        <f>IFERROR(IF(SUMIFS(Data!$K:$K,Data!$A:$A,$B9,Data!$C:$C,Vitezistii!M$1)=0," ",SUMIFS(Data!$K:$K,Data!$A:$A,$B9,Data!$C:$C,Vitezistii!M$1))+SUMIFS(Data!$S:$S,Data!$A:$A,$B9,Data!$C:$C,Vitezistii!M$1),0)</f>
        <v>4</v>
      </c>
      <c r="N9" s="97">
        <f>IFERROR(IF(SUMIFS(Data!$K:$K,Data!$A:$A,$B9,Data!$C:$C,Vitezistii!N$1)=0," ",SUMIFS(Data!$K:$K,Data!$A:$A,$B9,Data!$C:$C,Vitezistii!N$1))+SUMIFS(Data!$S:$S,Data!$A:$A,$B9,Data!$C:$C,Vitezistii!N$1),0)</f>
        <v>2</v>
      </c>
      <c r="O9" s="97">
        <f>IFERROR(IF(SUMIFS(Data!$K:$K,Data!$A:$A,Vitezistii!$B30,Data!$C:$C,Vitezistii!O$1)=0," ",SUMIFS(Data!$K:$K,Data!$A:$A,Vitezistii!$B30,Data!$C:$C,Vitezistii!O$1))+SUMIFS(Data!$S:$S,Data!$A:$A,Vitezistii!$B30,Data!$C:$C,Vitezistii!O$1),0)</f>
        <v>0</v>
      </c>
      <c r="P9" s="97">
        <f>IFERROR(IF(SUMIFS(Data!$K:$K,Data!$A:$A,Vitezistii!$B30,Data!$C:$C,Vitezistii!P$1)=0," ",SUMIFS(Data!$K:$K,Data!$A:$A,Vitezistii!$B30,Data!$C:$C,Vitezistii!P$1))+SUMIFS(Data!$S:$S,Data!$A:$A,Vitezistii!$B30,Data!$C:$C,Vitezistii!P$1),0)</f>
        <v>0</v>
      </c>
      <c r="Q9" s="97">
        <f>IFERROR(IF(SUMIFS(Data!$K:$K,Data!$A:$A,Vitezistii!$B30,Data!$C:$C,Vitezistii!Q$1)=0," ",SUMIFS(Data!$K:$K,Data!$A:$A,Vitezistii!$B30,Data!$C:$C,Vitezistii!Q$1))+SUMIFS(Data!$S:$S,Data!$A:$A,Vitezistii!$B30,Data!$C:$C,Vitezistii!Q$1),0)</f>
        <v>0</v>
      </c>
      <c r="R9" s="97">
        <f t="shared" si="0"/>
        <v>47.4</v>
      </c>
      <c r="S9" s="97">
        <f>SUMIFS(Data!D:D,Data!A:A,B9)</f>
        <v>224.98</v>
      </c>
      <c r="T9" s="11">
        <f>SUMIFS(Data!I:I,Data!A:A,B9)/COUNTIF(Data!A:A,B9)</f>
        <v>3.4030291865920024E-3</v>
      </c>
    </row>
    <row r="10" spans="1:20" ht="12.75" x14ac:dyDescent="0.2">
      <c r="A10" s="64">
        <v>9</v>
      </c>
      <c r="B10" s="27" t="s">
        <v>124</v>
      </c>
      <c r="C10" s="97">
        <f>IFERROR(IF(SUMIFS(Data!$K:$K,Data!$A:$A,$B10,Data!$C:$C,Vitezistii!C$1)=0," ",SUMIFS(Data!$K:$K,Data!$A:$A,$B10,Data!$C:$C,Vitezistii!C$1))+SUMIFS(Data!$S:$S,Data!$A:$A,$B10,Data!$C:$C,Vitezistii!C$1),0)</f>
        <v>4.75</v>
      </c>
      <c r="D10" s="97">
        <f>IFERROR(IF(SUMIFS(Data!$K:$K,Data!$A:$A,$B10,Data!$C:$C,Vitezistii!D$1)=0," ",SUMIFS(Data!$K:$K,Data!$A:$A,$B10,Data!$C:$C,Vitezistii!D$1))+SUMIFS(Data!$S:$S,Data!$A:$A,$B10,Data!$C:$C,Vitezistii!D$1),0)</f>
        <v>3.75</v>
      </c>
      <c r="E10" s="97">
        <f>IFERROR(IF(SUMIFS(Data!$K:$K,Data!$A:$A,$B10,Data!$C:$C,Vitezistii!E$1)=0," ",SUMIFS(Data!$K:$K,Data!$A:$A,$B10,Data!$C:$C,Vitezistii!E$1))+SUMIFS(Data!$S:$S,Data!$A:$A,$B10,Data!$C:$C,Vitezistii!E$1),0)</f>
        <v>0.5</v>
      </c>
      <c r="F10" s="97">
        <f>IFERROR(IF(SUMIFS(Data!$K:$K,Data!$A:$A,$B10,Data!$C:$C,Vitezistii!F$1)=0," ",SUMIFS(Data!$K:$K,Data!$A:$A,$B10,Data!$C:$C,Vitezistii!F$1))+SUMIFS(Data!$S:$S,Data!$A:$A,$B10,Data!$C:$C,Vitezistii!F$1),0)</f>
        <v>3.25</v>
      </c>
      <c r="G10" s="97">
        <f>IFERROR(IF(SUMIFS(Data!$K:$K,Data!$A:$A,$B10,Data!$C:$C,Vitezistii!G$1)=0," ",SUMIFS(Data!$K:$K,Data!$A:$A,$B10,Data!$C:$C,Vitezistii!G$1))+SUMIFS(Data!$S:$S,Data!$A:$A,$B10,Data!$C:$C,Vitezistii!G$1),0)</f>
        <v>4.25</v>
      </c>
      <c r="H10" s="97">
        <f>IFERROR(IF(SUMIFS(Data!$K:$K,Data!$A:$A,$B10,Data!$C:$C,Vitezistii!H$1)=0," ",SUMIFS(Data!$K:$K,Data!$A:$A,$B10,Data!$C:$C,Vitezistii!H$1))+SUMIFS(Data!$S:$S,Data!$A:$A,$B10,Data!$C:$C,Vitezistii!H$1),0)</f>
        <v>4.75</v>
      </c>
      <c r="I10" s="97">
        <f>IFERROR(IF(SUMIFS(Data!$K:$K,Data!$A:$A,$B10,Data!$C:$C,Vitezistii!I$1)=0," ",SUMIFS(Data!$K:$K,Data!$A:$A,$B10,Data!$C:$C,Vitezistii!I$1))+SUMIFS(Data!$S:$S,Data!$A:$A,$B10,Data!$C:$C,Vitezistii!I$1),0)</f>
        <v>6.5</v>
      </c>
      <c r="J10" s="97">
        <f>IFERROR(IF(SUMIFS(Data!$K:$K,Data!$A:$A,$B10,Data!$C:$C,Vitezistii!J$1)=0," ",SUMIFS(Data!$K:$K,Data!$A:$A,$B10,Data!$C:$C,Vitezistii!J$1))+SUMIFS(Data!$S:$S,Data!$A:$A,$B10,Data!$C:$C,Vitezistii!J$1),0)</f>
        <v>4.5</v>
      </c>
      <c r="K10" s="97">
        <f>IFERROR(IF(SUMIFS(Data!$K:$K,Data!$A:$A,$B10,Data!$C:$C,Vitezistii!K$1)=0," ",SUMIFS(Data!$K:$K,Data!$A:$A,$B10,Data!$C:$C,Vitezistii!K$1))+SUMIFS(Data!$S:$S,Data!$A:$A,$B10,Data!$C:$C,Vitezistii!K$1),0)</f>
        <v>4</v>
      </c>
      <c r="L10" s="97">
        <f>IFERROR(IF(SUMIFS(Data!$K:$K,Data!$A:$A,$B10,Data!$C:$C,Vitezistii!L$1)=0," ",SUMIFS(Data!$K:$K,Data!$A:$A,$B10,Data!$C:$C,Vitezistii!L$1))+SUMIFS(Data!$S:$S,Data!$A:$A,$B10,Data!$C:$C,Vitezistii!L$1),0)</f>
        <v>4</v>
      </c>
      <c r="M10" s="97">
        <f>IFERROR(IF(SUMIFS(Data!$K:$K,Data!$A:$A,$B10,Data!$C:$C,Vitezistii!M$1)=0," ",SUMIFS(Data!$K:$K,Data!$A:$A,$B10,Data!$C:$C,Vitezistii!M$1))+SUMIFS(Data!$S:$S,Data!$A:$A,$B10,Data!$C:$C,Vitezistii!M$1),0)</f>
        <v>4.25</v>
      </c>
      <c r="N10" s="97">
        <f>IFERROR(IF(SUMIFS(Data!$K:$K,Data!$A:$A,$B10,Data!$C:$C,Vitezistii!N$1)=0," ",SUMIFS(Data!$K:$K,Data!$A:$A,$B10,Data!$C:$C,Vitezistii!N$1))+SUMIFS(Data!$S:$S,Data!$A:$A,$B10,Data!$C:$C,Vitezistii!N$1),0)</f>
        <v>0</v>
      </c>
      <c r="O10" s="97">
        <f>IFERROR(IF(SUMIFS(Data!$K:$K,Data!$A:$A,Vitezistii!$B31,Data!$C:$C,Vitezistii!O$1)=0," ",SUMIFS(Data!$K:$K,Data!$A:$A,Vitezistii!$B31,Data!$C:$C,Vitezistii!O$1))+SUMIFS(Data!$S:$S,Data!$A:$A,Vitezistii!$B31,Data!$C:$C,Vitezistii!O$1),0)</f>
        <v>0</v>
      </c>
      <c r="P10" s="97">
        <f>IFERROR(IF(SUMIFS(Data!$K:$K,Data!$A:$A,Vitezistii!$B31,Data!$C:$C,Vitezistii!P$1)=0," ",SUMIFS(Data!$K:$K,Data!$A:$A,Vitezistii!$B31,Data!$C:$C,Vitezistii!P$1))+SUMIFS(Data!$S:$S,Data!$A:$A,Vitezistii!$B31,Data!$C:$C,Vitezistii!P$1),0)</f>
        <v>0</v>
      </c>
      <c r="Q10" s="97">
        <f>IFERROR(IF(SUMIFS(Data!$K:$K,Data!$A:$A,Vitezistii!$B31,Data!$C:$C,Vitezistii!Q$1)=0," ",SUMIFS(Data!$K:$K,Data!$A:$A,Vitezistii!$B31,Data!$C:$C,Vitezistii!Q$1))+SUMIFS(Data!$S:$S,Data!$A:$A,Vitezistii!$B31,Data!$C:$C,Vitezistii!Q$1),0)</f>
        <v>0</v>
      </c>
      <c r="R10" s="97">
        <f t="shared" si="0"/>
        <v>44.5</v>
      </c>
      <c r="S10" s="97">
        <f>SUMIFS(Data!D:D,Data!A:A,B10)</f>
        <v>266.25</v>
      </c>
      <c r="T10" s="11">
        <f>SUMIFS(Data!I:I,Data!A:A,B10)/COUNTIF(Data!A:A,B10)</f>
        <v>3.6172144015565698E-3</v>
      </c>
    </row>
    <row r="11" spans="1:20" ht="12.75" x14ac:dyDescent="0.2">
      <c r="A11" s="64">
        <v>10</v>
      </c>
      <c r="B11" s="27" t="s">
        <v>305</v>
      </c>
      <c r="C11" s="97">
        <f>IFERROR(IF(SUMIFS(Data!$K:$K,Data!$A:$A,$B11,Data!$C:$C,Vitezistii!C$1)=0," ",SUMIFS(Data!$K:$K,Data!$A:$A,$B11,Data!$C:$C,Vitezistii!C$1))+SUMIFS(Data!$S:$S,Data!$A:$A,$B11,Data!$C:$C,Vitezistii!C$1),0)</f>
        <v>4.25</v>
      </c>
      <c r="D11" s="97">
        <f>IFERROR(IF(SUMIFS(Data!$K:$K,Data!$A:$A,$B11,Data!$C:$C,Vitezistii!D$1)=0," ",SUMIFS(Data!$K:$K,Data!$A:$A,$B11,Data!$C:$C,Vitezistii!D$1))+SUMIFS(Data!$S:$S,Data!$A:$A,$B11,Data!$C:$C,Vitezistii!D$1),0)</f>
        <v>4.25</v>
      </c>
      <c r="E11" s="97">
        <f>IFERROR(IF(SUMIFS(Data!$K:$K,Data!$A:$A,$B11,Data!$C:$C,Vitezistii!E$1)=0," ",SUMIFS(Data!$K:$K,Data!$A:$A,$B11,Data!$C:$C,Vitezistii!E$1))+SUMIFS(Data!$S:$S,Data!$A:$A,$B11,Data!$C:$C,Vitezistii!E$1),0)</f>
        <v>3.75</v>
      </c>
      <c r="F11" s="97">
        <f>IFERROR(IF(SUMIFS(Data!$K:$K,Data!$A:$A,$B11,Data!$C:$C,Vitezistii!F$1)=0," ",SUMIFS(Data!$K:$K,Data!$A:$A,$B11,Data!$C:$C,Vitezistii!F$1))+SUMIFS(Data!$S:$S,Data!$A:$A,$B11,Data!$C:$C,Vitezistii!F$1),0)</f>
        <v>4.5</v>
      </c>
      <c r="G11" s="97">
        <f>IFERROR(IF(SUMIFS(Data!$K:$K,Data!$A:$A,$B11,Data!$C:$C,Vitezistii!G$1)=0," ",SUMIFS(Data!$K:$K,Data!$A:$A,$B11,Data!$C:$C,Vitezistii!G$1))+SUMIFS(Data!$S:$S,Data!$A:$A,$B11,Data!$C:$C,Vitezistii!G$1),0)</f>
        <v>3.75</v>
      </c>
      <c r="H11" s="97">
        <f>IFERROR(IF(SUMIFS(Data!$K:$K,Data!$A:$A,$B11,Data!$C:$C,Vitezistii!H$1)=0," ",SUMIFS(Data!$K:$K,Data!$A:$A,$B11,Data!$C:$C,Vitezistii!H$1))+SUMIFS(Data!$S:$S,Data!$A:$A,$B11,Data!$C:$C,Vitezistii!H$1),0)</f>
        <v>4</v>
      </c>
      <c r="I11" s="97">
        <f>IFERROR(IF(SUMIFS(Data!$K:$K,Data!$A:$A,$B11,Data!$C:$C,Vitezistii!I$1)=0," ",SUMIFS(Data!$K:$K,Data!$A:$A,$B11,Data!$C:$C,Vitezistii!I$1))+SUMIFS(Data!$S:$S,Data!$A:$A,$B11,Data!$C:$C,Vitezistii!I$1),0)</f>
        <v>3.5</v>
      </c>
      <c r="J11" s="97">
        <f>IFERROR(IF(SUMIFS(Data!$K:$K,Data!$A:$A,$B11,Data!$C:$C,Vitezistii!J$1)=0," ",SUMIFS(Data!$K:$K,Data!$A:$A,$B11,Data!$C:$C,Vitezistii!J$1))+SUMIFS(Data!$S:$S,Data!$A:$A,$B11,Data!$C:$C,Vitezistii!J$1),0)</f>
        <v>4.25</v>
      </c>
      <c r="K11" s="97">
        <f>IFERROR(IF(SUMIFS(Data!$K:$K,Data!$A:$A,$B11,Data!$C:$C,Vitezistii!K$1)=0," ",SUMIFS(Data!$K:$K,Data!$A:$A,$B11,Data!$C:$C,Vitezistii!K$1))+SUMIFS(Data!$S:$S,Data!$A:$A,$B11,Data!$C:$C,Vitezistii!K$1),0)</f>
        <v>4</v>
      </c>
      <c r="L11" s="97">
        <f>IFERROR(IF(SUMIFS(Data!$K:$K,Data!$A:$A,$B11,Data!$C:$C,Vitezistii!L$1)=0," ",SUMIFS(Data!$K:$K,Data!$A:$A,$B11,Data!$C:$C,Vitezistii!L$1))+SUMIFS(Data!$S:$S,Data!$A:$A,$B11,Data!$C:$C,Vitezistii!L$1),0)</f>
        <v>3.75</v>
      </c>
      <c r="M11" s="97">
        <f>IFERROR(IF(SUMIFS(Data!$K:$K,Data!$A:$A,$B11,Data!$C:$C,Vitezistii!M$1)=0," ",SUMIFS(Data!$K:$K,Data!$A:$A,$B11,Data!$C:$C,Vitezistii!M$1))+SUMIFS(Data!$S:$S,Data!$A:$A,$B11,Data!$C:$C,Vitezistii!M$1),0)</f>
        <v>3.5</v>
      </c>
      <c r="N11" s="97">
        <f>IFERROR(IF(SUMIFS(Data!$K:$K,Data!$A:$A,$B11,Data!$C:$C,Vitezistii!N$1)=0," ",SUMIFS(Data!$K:$K,Data!$A:$A,$B11,Data!$C:$C,Vitezistii!N$1))+SUMIFS(Data!$S:$S,Data!$A:$A,$B11,Data!$C:$C,Vitezistii!N$1),0)</f>
        <v>4</v>
      </c>
      <c r="O11" s="97">
        <f>IFERROR(IF(SUMIFS(Data!$K:$K,Data!$A:$A,Vitezistii!$B32,Data!$C:$C,Vitezistii!O$1)=0," ",SUMIFS(Data!$K:$K,Data!$A:$A,Vitezistii!$B32,Data!$C:$C,Vitezistii!O$1))+SUMIFS(Data!$S:$S,Data!$A:$A,Vitezistii!$B32,Data!$C:$C,Vitezistii!O$1),0)</f>
        <v>0</v>
      </c>
      <c r="P11" s="97">
        <f>IFERROR(IF(SUMIFS(Data!$K:$K,Data!$A:$A,Vitezistii!$B32,Data!$C:$C,Vitezistii!P$1)=0," ",SUMIFS(Data!$K:$K,Data!$A:$A,Vitezistii!$B32,Data!$C:$C,Vitezistii!P$1))+SUMIFS(Data!$S:$S,Data!$A:$A,Vitezistii!$B32,Data!$C:$C,Vitezistii!P$1),0)</f>
        <v>0</v>
      </c>
      <c r="Q11" s="97">
        <f>IFERROR(IF(SUMIFS(Data!$K:$K,Data!$A:$A,Vitezistii!$B32,Data!$C:$C,Vitezistii!Q$1)=0," ",SUMIFS(Data!$K:$K,Data!$A:$A,Vitezistii!$B32,Data!$C:$C,Vitezistii!Q$1))+SUMIFS(Data!$S:$S,Data!$A:$A,Vitezistii!$B32,Data!$C:$C,Vitezistii!Q$1),0)</f>
        <v>0</v>
      </c>
      <c r="R11" s="97">
        <f t="shared" si="0"/>
        <v>47.5</v>
      </c>
      <c r="S11" s="97">
        <f>SUMIFS(Data!D:D,Data!A:A,B11)</f>
        <v>209.66000000000003</v>
      </c>
      <c r="T11" s="11">
        <f>SUMIFS(Data!I:I,Data!A:A,B11)/COUNTIF(Data!A:A,B11)</f>
        <v>3.4164328242604568E-3</v>
      </c>
    </row>
    <row r="12" spans="1:20" ht="12.75" x14ac:dyDescent="0.2">
      <c r="A12" s="64">
        <v>11</v>
      </c>
      <c r="B12" s="27" t="s">
        <v>549</v>
      </c>
      <c r="C12" s="97">
        <f>IFERROR(IF(SUMIFS(Data!$K:$K,Data!$A:$A,$B12,Data!$C:$C,Vitezistii!C$1)=0," ",SUMIFS(Data!$K:$K,Data!$A:$A,$B12,Data!$C:$C,Vitezistii!C$1))+SUMIFS(Data!$S:$S,Data!$A:$A,$B12,Data!$C:$C,Vitezistii!C$1),0)</f>
        <v>4.75</v>
      </c>
      <c r="D12" s="97">
        <f>IFERROR(IF(SUMIFS(Data!$K:$K,Data!$A:$A,$B12,Data!$C:$C,Vitezistii!D$1)=0," ",SUMIFS(Data!$K:$K,Data!$A:$A,$B12,Data!$C:$C,Vitezistii!D$1))+SUMIFS(Data!$S:$S,Data!$A:$A,$B12,Data!$C:$C,Vitezistii!D$1),0)</f>
        <v>0.5</v>
      </c>
      <c r="E12" s="97">
        <f>IFERROR(IF(SUMIFS(Data!$K:$K,Data!$A:$A,$B12,Data!$C:$C,Vitezistii!E$1)=0," ",SUMIFS(Data!$K:$K,Data!$A:$A,$B12,Data!$C:$C,Vitezistii!E$1))+SUMIFS(Data!$S:$S,Data!$A:$A,$B12,Data!$C:$C,Vitezistii!E$1),0)</f>
        <v>4.25</v>
      </c>
      <c r="F12" s="97">
        <f>IFERROR(IF(SUMIFS(Data!$K:$K,Data!$A:$A,$B12,Data!$C:$C,Vitezistii!F$1)=0," ",SUMIFS(Data!$K:$K,Data!$A:$A,$B12,Data!$C:$C,Vitezistii!F$1))+SUMIFS(Data!$S:$S,Data!$A:$A,$B12,Data!$C:$C,Vitezistii!F$1),0)</f>
        <v>0.5</v>
      </c>
      <c r="G12" s="97">
        <f>IFERROR(IF(SUMIFS(Data!$K:$K,Data!$A:$A,$B12,Data!$C:$C,Vitezistii!G$1)=0," ",SUMIFS(Data!$K:$K,Data!$A:$A,$B12,Data!$C:$C,Vitezistii!G$1))+SUMIFS(Data!$S:$S,Data!$A:$A,$B12,Data!$C:$C,Vitezistii!G$1),0)</f>
        <v>4.5</v>
      </c>
      <c r="H12" s="97">
        <f>IFERROR(IF(SUMIFS(Data!$K:$K,Data!$A:$A,$B12,Data!$C:$C,Vitezistii!H$1)=0," ",SUMIFS(Data!$K:$K,Data!$A:$A,$B12,Data!$C:$C,Vitezistii!H$1))+SUMIFS(Data!$S:$S,Data!$A:$A,$B12,Data!$C:$C,Vitezistii!H$1),0)</f>
        <v>4.5</v>
      </c>
      <c r="I12" s="97">
        <f>IFERROR(IF(SUMIFS(Data!$K:$K,Data!$A:$A,$B12,Data!$C:$C,Vitezistii!I$1)=0," ",SUMIFS(Data!$K:$K,Data!$A:$A,$B12,Data!$C:$C,Vitezistii!I$1))+SUMIFS(Data!$S:$S,Data!$A:$A,$B12,Data!$C:$C,Vitezistii!I$1),0)</f>
        <v>5.45</v>
      </c>
      <c r="J12" s="97">
        <f>IFERROR(IF(SUMIFS(Data!$K:$K,Data!$A:$A,$B12,Data!$C:$C,Vitezistii!J$1)=0," ",SUMIFS(Data!$K:$K,Data!$A:$A,$B12,Data!$C:$C,Vitezistii!J$1))+SUMIFS(Data!$S:$S,Data!$A:$A,$B12,Data!$C:$C,Vitezistii!J$1),0)</f>
        <v>4.75</v>
      </c>
      <c r="K12" s="97">
        <f>IFERROR(IF(SUMIFS(Data!$K:$K,Data!$A:$A,$B12,Data!$C:$C,Vitezistii!K$1)=0," ",SUMIFS(Data!$K:$K,Data!$A:$A,$B12,Data!$C:$C,Vitezistii!K$1))+SUMIFS(Data!$S:$S,Data!$A:$A,$B12,Data!$C:$C,Vitezistii!K$1),0)</f>
        <v>4.25</v>
      </c>
      <c r="L12" s="97">
        <f>IFERROR(IF(SUMIFS(Data!$K:$K,Data!$A:$A,$B12,Data!$C:$C,Vitezistii!L$1)=0," ",SUMIFS(Data!$K:$K,Data!$A:$A,$B12,Data!$C:$C,Vitezistii!L$1))+SUMIFS(Data!$S:$S,Data!$A:$A,$B12,Data!$C:$C,Vitezistii!L$1),0)</f>
        <v>4.25</v>
      </c>
      <c r="M12" s="97">
        <f>IFERROR(IF(SUMIFS(Data!$K:$K,Data!$A:$A,$B12,Data!$C:$C,Vitezistii!M$1)=0," ",SUMIFS(Data!$K:$K,Data!$A:$A,$B12,Data!$C:$C,Vitezistii!M$1))+SUMIFS(Data!$S:$S,Data!$A:$A,$B12,Data!$C:$C,Vitezistii!M$1),0)</f>
        <v>4.5</v>
      </c>
      <c r="N12" s="97">
        <f>IFERROR(IF(SUMIFS(Data!$K:$K,Data!$A:$A,$B12,Data!$C:$C,Vitezistii!N$1)=0," ",SUMIFS(Data!$K:$K,Data!$A:$A,$B12,Data!$C:$C,Vitezistii!N$1))+SUMIFS(Data!$S:$S,Data!$A:$A,$B12,Data!$C:$C,Vitezistii!N$1),0)</f>
        <v>4.75</v>
      </c>
      <c r="O12" s="97">
        <f>IFERROR(IF(SUMIFS(Data!$K:$K,Data!$A:$A,Vitezistii!$B33,Data!$C:$C,Vitezistii!O$1)=0," ",SUMIFS(Data!$K:$K,Data!$A:$A,Vitezistii!$B33,Data!$C:$C,Vitezistii!O$1))+SUMIFS(Data!$S:$S,Data!$A:$A,Vitezistii!$B33,Data!$C:$C,Vitezistii!O$1),0)</f>
        <v>0</v>
      </c>
      <c r="P12" s="97">
        <f>IFERROR(IF(SUMIFS(Data!$K:$K,Data!$A:$A,Vitezistii!$B33,Data!$C:$C,Vitezistii!P$1)=0," ",SUMIFS(Data!$K:$K,Data!$A:$A,Vitezistii!$B33,Data!$C:$C,Vitezistii!P$1))+SUMIFS(Data!$S:$S,Data!$A:$A,Vitezistii!$B33,Data!$C:$C,Vitezistii!P$1),0)</f>
        <v>0</v>
      </c>
      <c r="Q12" s="97">
        <f>IFERROR(IF(SUMIFS(Data!$K:$K,Data!$A:$A,Vitezistii!$B33,Data!$C:$C,Vitezistii!Q$1)=0," ",SUMIFS(Data!$K:$K,Data!$A:$A,Vitezistii!$B33,Data!$C:$C,Vitezistii!Q$1))+SUMIFS(Data!$S:$S,Data!$A:$A,Vitezistii!$B33,Data!$C:$C,Vitezistii!Q$1),0)</f>
        <v>0</v>
      </c>
      <c r="R12" s="97">
        <f t="shared" si="0"/>
        <v>46.95</v>
      </c>
      <c r="S12" s="97">
        <f>SUMIFS(Data!D:D,Data!A:A,B12)</f>
        <v>151.19999999999999</v>
      </c>
      <c r="T12" s="11">
        <f>SUMIFS(Data!I:I,Data!A:A,B12)/COUNTIF(Data!A:A,B12)</f>
        <v>3.385563163146151E-3</v>
      </c>
    </row>
    <row r="13" spans="1:20" ht="12.75" x14ac:dyDescent="0.2">
      <c r="A13" s="64">
        <v>12</v>
      </c>
      <c r="B13" s="27" t="s">
        <v>158</v>
      </c>
      <c r="C13" s="97">
        <f>IFERROR(IF(SUMIFS(Data!$K:$K,Data!$A:$A,$B13,Data!$C:$C,Vitezistii!C$1)=0," ",SUMIFS(Data!$K:$K,Data!$A:$A,$B13,Data!$C:$C,Vitezistii!C$1))+SUMIFS(Data!$S:$S,Data!$A:$A,$B13,Data!$C:$C,Vitezistii!C$1),0)</f>
        <v>3.75</v>
      </c>
      <c r="D13" s="97">
        <f>IFERROR(IF(SUMIFS(Data!$K:$K,Data!$A:$A,$B13,Data!$C:$C,Vitezistii!D$1)=0," ",SUMIFS(Data!$K:$K,Data!$A:$A,$B13,Data!$C:$C,Vitezistii!D$1))+SUMIFS(Data!$S:$S,Data!$A:$A,$B13,Data!$C:$C,Vitezistii!D$1),0)</f>
        <v>4.25</v>
      </c>
      <c r="E13" s="97">
        <f>IFERROR(IF(SUMIFS(Data!$K:$K,Data!$A:$A,$B13,Data!$C:$C,Vitezistii!E$1)=0," ",SUMIFS(Data!$K:$K,Data!$A:$A,$B13,Data!$C:$C,Vitezistii!E$1))+SUMIFS(Data!$S:$S,Data!$A:$A,$B13,Data!$C:$C,Vitezistii!E$1),0)</f>
        <v>3.75</v>
      </c>
      <c r="F13" s="97">
        <f>IFERROR(IF(SUMIFS(Data!$K:$K,Data!$A:$A,$B13,Data!$C:$C,Vitezistii!F$1)=0," ",SUMIFS(Data!$K:$K,Data!$A:$A,$B13,Data!$C:$C,Vitezistii!F$1))+SUMIFS(Data!$S:$S,Data!$A:$A,$B13,Data!$C:$C,Vitezistii!F$1),0)</f>
        <v>0</v>
      </c>
      <c r="G13" s="97">
        <f>IFERROR(IF(SUMIFS(Data!$K:$K,Data!$A:$A,$B13,Data!$C:$C,Vitezistii!G$1)=0," ",SUMIFS(Data!$K:$K,Data!$A:$A,$B13,Data!$C:$C,Vitezistii!G$1))+SUMIFS(Data!$S:$S,Data!$A:$A,$B13,Data!$C:$C,Vitezistii!G$1),0)</f>
        <v>4.25</v>
      </c>
      <c r="H13" s="97">
        <f>IFERROR(IF(SUMIFS(Data!$K:$K,Data!$A:$A,$B13,Data!$C:$C,Vitezistii!H$1)=0," ",SUMIFS(Data!$K:$K,Data!$A:$A,$B13,Data!$C:$C,Vitezistii!H$1))+SUMIFS(Data!$S:$S,Data!$A:$A,$B13,Data!$C:$C,Vitezistii!H$1),0)</f>
        <v>3.75</v>
      </c>
      <c r="I13" s="97">
        <f>IFERROR(IF(SUMIFS(Data!$K:$K,Data!$A:$A,$B13,Data!$C:$C,Vitezistii!I$1)=0," ",SUMIFS(Data!$K:$K,Data!$A:$A,$B13,Data!$C:$C,Vitezistii!I$1))+SUMIFS(Data!$S:$S,Data!$A:$A,$B13,Data!$C:$C,Vitezistii!I$1),0)</f>
        <v>4</v>
      </c>
      <c r="J13" s="97">
        <f>IFERROR(IF(SUMIFS(Data!$K:$K,Data!$A:$A,$B13,Data!$C:$C,Vitezistii!J$1)=0," ",SUMIFS(Data!$K:$K,Data!$A:$A,$B13,Data!$C:$C,Vitezistii!J$1))+SUMIFS(Data!$S:$S,Data!$A:$A,$B13,Data!$C:$C,Vitezistii!J$1),0)</f>
        <v>4</v>
      </c>
      <c r="K13" s="97">
        <f>IFERROR(IF(SUMIFS(Data!$K:$K,Data!$A:$A,$B13,Data!$C:$C,Vitezistii!K$1)=0," ",SUMIFS(Data!$K:$K,Data!$A:$A,$B13,Data!$C:$C,Vitezistii!K$1))+SUMIFS(Data!$S:$S,Data!$A:$A,$B13,Data!$C:$C,Vitezistii!K$1),0)</f>
        <v>3.75</v>
      </c>
      <c r="L13" s="97">
        <f>IFERROR(IF(SUMIFS(Data!$K:$K,Data!$A:$A,$B13,Data!$C:$C,Vitezistii!L$1)=0," ",SUMIFS(Data!$K:$K,Data!$A:$A,$B13,Data!$C:$C,Vitezistii!L$1))+SUMIFS(Data!$S:$S,Data!$A:$A,$B13,Data!$C:$C,Vitezistii!L$1),0)</f>
        <v>4.25</v>
      </c>
      <c r="M13" s="97">
        <f>IFERROR(IF(SUMIFS(Data!$K:$K,Data!$A:$A,$B13,Data!$C:$C,Vitezistii!M$1)=0," ",SUMIFS(Data!$K:$K,Data!$A:$A,$B13,Data!$C:$C,Vitezistii!M$1))+SUMIFS(Data!$S:$S,Data!$A:$A,$B13,Data!$C:$C,Vitezistii!M$1),0)</f>
        <v>3.75</v>
      </c>
      <c r="N13" s="97">
        <f>IFERROR(IF(SUMIFS(Data!$K:$K,Data!$A:$A,$B13,Data!$C:$C,Vitezistii!N$1)=0," ",SUMIFS(Data!$K:$K,Data!$A:$A,$B13,Data!$C:$C,Vitezistii!N$1))+SUMIFS(Data!$S:$S,Data!$A:$A,$B13,Data!$C:$C,Vitezistii!N$1),0)</f>
        <v>3.5</v>
      </c>
      <c r="O13" s="97">
        <f>IFERROR(IF(SUMIFS(Data!$K:$K,Data!$A:$A,Vitezistii!$B34,Data!$C:$C,Vitezistii!O$1)=0," ",SUMIFS(Data!$K:$K,Data!$A:$A,Vitezistii!$B34,Data!$C:$C,Vitezistii!O$1))+SUMIFS(Data!$S:$S,Data!$A:$A,Vitezistii!$B34,Data!$C:$C,Vitezistii!O$1),0)</f>
        <v>0</v>
      </c>
      <c r="P13" s="97">
        <f>IFERROR(IF(SUMIFS(Data!$K:$K,Data!$A:$A,Vitezistii!$B34,Data!$C:$C,Vitezistii!P$1)=0," ",SUMIFS(Data!$K:$K,Data!$A:$A,Vitezistii!$B34,Data!$C:$C,Vitezistii!P$1))+SUMIFS(Data!$S:$S,Data!$A:$A,Vitezistii!$B34,Data!$C:$C,Vitezistii!P$1),0)</f>
        <v>0</v>
      </c>
      <c r="Q13" s="97">
        <f>IFERROR(IF(SUMIFS(Data!$K:$K,Data!$A:$A,Vitezistii!$B34,Data!$C:$C,Vitezistii!Q$1)=0," ",SUMIFS(Data!$K:$K,Data!$A:$A,Vitezistii!$B34,Data!$C:$C,Vitezistii!Q$1))+SUMIFS(Data!$S:$S,Data!$A:$A,Vitezistii!$B34,Data!$C:$C,Vitezistii!Q$1),0)</f>
        <v>0</v>
      </c>
      <c r="R13" s="97">
        <f t="shared" si="0"/>
        <v>43</v>
      </c>
      <c r="S13" s="97">
        <f>SUMIFS(Data!D:D,Data!A:A,B13)</f>
        <v>226.1</v>
      </c>
      <c r="T13" s="11" t="e">
        <f>SUMIFS(Data!I:I,Data!A:A,B13)/COUNTIF(Data!A:A,B13)</f>
        <v>#DIV/0!</v>
      </c>
    </row>
    <row r="14" spans="1:20" ht="12.75" x14ac:dyDescent="0.2">
      <c r="A14" s="64">
        <v>13</v>
      </c>
      <c r="B14" s="27" t="s">
        <v>290</v>
      </c>
      <c r="C14" s="97">
        <f>IFERROR(IF(SUMIFS(Data!$K:$K,Data!$A:$A,$B14,Data!$C:$C,Vitezistii!C$1)=0," ",SUMIFS(Data!$K:$K,Data!$A:$A,$B14,Data!$C:$C,Vitezistii!C$1))+SUMIFS(Data!$S:$S,Data!$A:$A,$B14,Data!$C:$C,Vitezistii!C$1),0)</f>
        <v>3.75</v>
      </c>
      <c r="D14" s="97">
        <f>IFERROR(IF(SUMIFS(Data!$K:$K,Data!$A:$A,$B14,Data!$C:$C,Vitezistii!D$1)=0," ",SUMIFS(Data!$K:$K,Data!$A:$A,$B14,Data!$C:$C,Vitezistii!D$1))+SUMIFS(Data!$S:$S,Data!$A:$A,$B14,Data!$C:$C,Vitezistii!D$1),0)</f>
        <v>4.25</v>
      </c>
      <c r="E14" s="97">
        <f>IFERROR(IF(SUMIFS(Data!$K:$K,Data!$A:$A,$B14,Data!$C:$C,Vitezistii!E$1)=0," ",SUMIFS(Data!$K:$K,Data!$A:$A,$B14,Data!$C:$C,Vitezistii!E$1))+SUMIFS(Data!$S:$S,Data!$A:$A,$B14,Data!$C:$C,Vitezistii!E$1),0)</f>
        <v>3.5</v>
      </c>
      <c r="F14" s="97">
        <f>IFERROR(IF(SUMIFS(Data!$K:$K,Data!$A:$A,$B14,Data!$C:$C,Vitezistii!F$1)=0," ",SUMIFS(Data!$K:$K,Data!$A:$A,$B14,Data!$C:$C,Vitezistii!F$1))+SUMIFS(Data!$S:$S,Data!$A:$A,$B14,Data!$C:$C,Vitezistii!F$1),0)</f>
        <v>4</v>
      </c>
      <c r="G14" s="97">
        <f>IFERROR(IF(SUMIFS(Data!$K:$K,Data!$A:$A,$B14,Data!$C:$C,Vitezistii!G$1)=0," ",SUMIFS(Data!$K:$K,Data!$A:$A,$B14,Data!$C:$C,Vitezistii!G$1))+SUMIFS(Data!$S:$S,Data!$A:$A,$B14,Data!$C:$C,Vitezistii!G$1),0)</f>
        <v>4</v>
      </c>
      <c r="H14" s="97">
        <f>IFERROR(IF(SUMIFS(Data!$K:$K,Data!$A:$A,$B14,Data!$C:$C,Vitezistii!H$1)=0," ",SUMIFS(Data!$K:$K,Data!$A:$A,$B14,Data!$C:$C,Vitezistii!H$1))+SUMIFS(Data!$S:$S,Data!$A:$A,$B14,Data!$C:$C,Vitezistii!H$1),0)</f>
        <v>4</v>
      </c>
      <c r="I14" s="97">
        <f>IFERROR(IF(SUMIFS(Data!$K:$K,Data!$A:$A,$B14,Data!$C:$C,Vitezistii!I$1)=0," ",SUMIFS(Data!$K:$K,Data!$A:$A,$B14,Data!$C:$C,Vitezistii!I$1))+SUMIFS(Data!$S:$S,Data!$A:$A,$B14,Data!$C:$C,Vitezistii!I$1),0)</f>
        <v>4</v>
      </c>
      <c r="J14" s="97">
        <f>IFERROR(IF(SUMIFS(Data!$K:$K,Data!$A:$A,$B14,Data!$C:$C,Vitezistii!J$1)=0," ",SUMIFS(Data!$K:$K,Data!$A:$A,$B14,Data!$C:$C,Vitezistii!J$1))+SUMIFS(Data!$S:$S,Data!$A:$A,$B14,Data!$C:$C,Vitezistii!J$1),0)</f>
        <v>3.75</v>
      </c>
      <c r="K14" s="97">
        <f>IFERROR(IF(SUMIFS(Data!$K:$K,Data!$A:$A,$B14,Data!$C:$C,Vitezistii!K$1)=0," ",SUMIFS(Data!$K:$K,Data!$A:$A,$B14,Data!$C:$C,Vitezistii!K$1))+SUMIFS(Data!$S:$S,Data!$A:$A,$B14,Data!$C:$C,Vitezistii!K$1),0)</f>
        <v>4</v>
      </c>
      <c r="L14" s="97">
        <f>IFERROR(IF(SUMIFS(Data!$K:$K,Data!$A:$A,$B14,Data!$C:$C,Vitezistii!L$1)=0," ",SUMIFS(Data!$K:$K,Data!$A:$A,$B14,Data!$C:$C,Vitezistii!L$1))+SUMIFS(Data!$S:$S,Data!$A:$A,$B14,Data!$C:$C,Vitezistii!L$1),0)</f>
        <v>0</v>
      </c>
      <c r="M14" s="97">
        <f>IFERROR(IF(SUMIFS(Data!$K:$K,Data!$A:$A,$B14,Data!$C:$C,Vitezistii!M$1)=0," ",SUMIFS(Data!$K:$K,Data!$A:$A,$B14,Data!$C:$C,Vitezistii!M$1))+SUMIFS(Data!$S:$S,Data!$A:$A,$B14,Data!$C:$C,Vitezistii!M$1),0)</f>
        <v>3.75</v>
      </c>
      <c r="N14" s="97">
        <f>IFERROR(IF(SUMIFS(Data!$K:$K,Data!$A:$A,$B14,Data!$C:$C,Vitezistii!N$1)=0," ",SUMIFS(Data!$K:$K,Data!$A:$A,$B14,Data!$C:$C,Vitezistii!N$1))+SUMIFS(Data!$S:$S,Data!$A:$A,$B14,Data!$C:$C,Vitezistii!N$1),0)</f>
        <v>3.75</v>
      </c>
      <c r="O14" s="97">
        <f>IFERROR(IF(SUMIFS(Data!$K:$K,Data!$A:$A,Vitezistii!$B35,Data!$C:$C,Vitezistii!O$1)=0," ",SUMIFS(Data!$K:$K,Data!$A:$A,Vitezistii!$B35,Data!$C:$C,Vitezistii!O$1))+SUMIFS(Data!$S:$S,Data!$A:$A,Vitezistii!$B35,Data!$C:$C,Vitezistii!O$1),0)</f>
        <v>0</v>
      </c>
      <c r="P14" s="97">
        <f>IFERROR(IF(SUMIFS(Data!$K:$K,Data!$A:$A,Vitezistii!$B35,Data!$C:$C,Vitezistii!P$1)=0," ",SUMIFS(Data!$K:$K,Data!$A:$A,Vitezistii!$B35,Data!$C:$C,Vitezistii!P$1))+SUMIFS(Data!$S:$S,Data!$A:$A,Vitezistii!$B35,Data!$C:$C,Vitezistii!P$1),0)</f>
        <v>0</v>
      </c>
      <c r="Q14" s="97">
        <f>IFERROR(IF(SUMIFS(Data!$K:$K,Data!$A:$A,Vitezistii!$B35,Data!$C:$C,Vitezistii!Q$1)=0," ",SUMIFS(Data!$K:$K,Data!$A:$A,Vitezistii!$B35,Data!$C:$C,Vitezistii!Q$1))+SUMIFS(Data!$S:$S,Data!$A:$A,Vitezistii!$B35,Data!$C:$C,Vitezistii!Q$1),0)</f>
        <v>0</v>
      </c>
      <c r="R14" s="97">
        <f t="shared" si="0"/>
        <v>42.75</v>
      </c>
      <c r="S14" s="97">
        <f>SUMIFS(Data!D:D,Data!A:A,B14)</f>
        <v>172.62</v>
      </c>
      <c r="T14" s="11">
        <f>SUMIFS(Data!I:I,Data!A:A,B14)/COUNTIF(Data!A:A,B14)</f>
        <v>3.4643445919271348E-3</v>
      </c>
    </row>
    <row r="15" spans="1:20" ht="12.75" x14ac:dyDescent="0.2">
      <c r="A15" s="64">
        <v>14</v>
      </c>
      <c r="B15" s="27" t="s">
        <v>154</v>
      </c>
      <c r="C15" s="97">
        <f>IFERROR(IF(SUMIFS(Data!$K:$K,Data!$A:$A,$B15,Data!$C:$C,Vitezistii!C$1)=0," ",SUMIFS(Data!$K:$K,Data!$A:$A,$B15,Data!$C:$C,Vitezistii!C$1))+SUMIFS(Data!$S:$S,Data!$A:$A,$B15,Data!$C:$C,Vitezistii!C$1),0)</f>
        <v>4.5</v>
      </c>
      <c r="D15" s="97">
        <f>IFERROR(IF(SUMIFS(Data!$K:$K,Data!$A:$A,$B15,Data!$C:$C,Vitezistii!D$1)=0," ",SUMIFS(Data!$K:$K,Data!$A:$A,$B15,Data!$C:$C,Vitezistii!D$1))+SUMIFS(Data!$S:$S,Data!$A:$A,$B15,Data!$C:$C,Vitezistii!D$1),0)</f>
        <v>0</v>
      </c>
      <c r="E15" s="97">
        <f>IFERROR(IF(SUMIFS(Data!$K:$K,Data!$A:$A,$B15,Data!$C:$C,Vitezistii!E$1)=0," ",SUMIFS(Data!$K:$K,Data!$A:$A,$B15,Data!$C:$C,Vitezistii!E$1))+SUMIFS(Data!$S:$S,Data!$A:$A,$B15,Data!$C:$C,Vitezistii!E$1),0)</f>
        <v>1</v>
      </c>
      <c r="F15" s="97">
        <f>IFERROR(IF(SUMIFS(Data!$K:$K,Data!$A:$A,$B15,Data!$C:$C,Vitezistii!F$1)=0," ",SUMIFS(Data!$K:$K,Data!$A:$A,$B15,Data!$C:$C,Vitezistii!F$1))+SUMIFS(Data!$S:$S,Data!$A:$A,$B15,Data!$C:$C,Vitezistii!F$1),0)</f>
        <v>3</v>
      </c>
      <c r="G15" s="97">
        <f>IFERROR(IF(SUMIFS(Data!$K:$K,Data!$A:$A,$B15,Data!$C:$C,Vitezistii!G$1)=0," ",SUMIFS(Data!$K:$K,Data!$A:$A,$B15,Data!$C:$C,Vitezistii!G$1))+SUMIFS(Data!$S:$S,Data!$A:$A,$B15,Data!$C:$C,Vitezistii!G$1),0)</f>
        <v>4.75</v>
      </c>
      <c r="H15" s="97">
        <f>IFERROR(IF(SUMIFS(Data!$K:$K,Data!$A:$A,$B15,Data!$C:$C,Vitezistii!H$1)=0," ",SUMIFS(Data!$K:$K,Data!$A:$A,$B15,Data!$C:$C,Vitezistii!H$1))+SUMIFS(Data!$S:$S,Data!$A:$A,$B15,Data!$C:$C,Vitezistii!H$1),0)</f>
        <v>3.25</v>
      </c>
      <c r="I15" s="97">
        <f>IFERROR(IF(SUMIFS(Data!$K:$K,Data!$A:$A,$B15,Data!$C:$C,Vitezistii!I$1)=0," ",SUMIFS(Data!$K:$K,Data!$A:$A,$B15,Data!$C:$C,Vitezistii!I$1))+SUMIFS(Data!$S:$S,Data!$A:$A,$B15,Data!$C:$C,Vitezistii!I$1),0)</f>
        <v>3.75</v>
      </c>
      <c r="J15" s="97">
        <f>IFERROR(IF(SUMIFS(Data!$K:$K,Data!$A:$A,$B15,Data!$C:$C,Vitezistii!J$1)=0," ",SUMIFS(Data!$K:$K,Data!$A:$A,$B15,Data!$C:$C,Vitezistii!J$1))+SUMIFS(Data!$S:$S,Data!$A:$A,$B15,Data!$C:$C,Vitezistii!J$1),0)</f>
        <v>4.25</v>
      </c>
      <c r="K15" s="97">
        <f>IFERROR(IF(SUMIFS(Data!$K:$K,Data!$A:$A,$B15,Data!$C:$C,Vitezistii!K$1)=0," ",SUMIFS(Data!$K:$K,Data!$A:$A,$B15,Data!$C:$C,Vitezistii!K$1))+SUMIFS(Data!$S:$S,Data!$A:$A,$B15,Data!$C:$C,Vitezistii!K$1),0)</f>
        <v>4.25</v>
      </c>
      <c r="L15" s="97">
        <f>IFERROR(IF(SUMIFS(Data!$K:$K,Data!$A:$A,$B15,Data!$C:$C,Vitezistii!L$1)=0," ",SUMIFS(Data!$K:$K,Data!$A:$A,$B15,Data!$C:$C,Vitezistii!L$1))+SUMIFS(Data!$S:$S,Data!$A:$A,$B15,Data!$C:$C,Vitezistii!L$1),0)</f>
        <v>4.25</v>
      </c>
      <c r="M15" s="97">
        <f>IFERROR(IF(SUMIFS(Data!$K:$K,Data!$A:$A,$B15,Data!$C:$C,Vitezistii!M$1)=0," ",SUMIFS(Data!$K:$K,Data!$A:$A,$B15,Data!$C:$C,Vitezistii!M$1))+SUMIFS(Data!$S:$S,Data!$A:$A,$B15,Data!$C:$C,Vitezistii!M$1),0)</f>
        <v>5.9</v>
      </c>
      <c r="N15" s="97">
        <f>IFERROR(IF(SUMIFS(Data!$K:$K,Data!$A:$A,$B15,Data!$C:$C,Vitezistii!N$1)=0," ",SUMIFS(Data!$K:$K,Data!$A:$A,$B15,Data!$C:$C,Vitezistii!N$1))+SUMIFS(Data!$S:$S,Data!$A:$A,$B15,Data!$C:$C,Vitezistii!N$1),0)</f>
        <v>4.25</v>
      </c>
      <c r="O15" s="97">
        <f>IFERROR(IF(SUMIFS(Data!$K:$K,Data!$A:$A,Vitezistii!$B36,Data!$C:$C,Vitezistii!O$1)=0," ",SUMIFS(Data!$K:$K,Data!$A:$A,Vitezistii!$B36,Data!$C:$C,Vitezistii!O$1))+SUMIFS(Data!$S:$S,Data!$A:$A,Vitezistii!$B36,Data!$C:$C,Vitezistii!O$1),0)</f>
        <v>0</v>
      </c>
      <c r="P15" s="97">
        <f>IFERROR(IF(SUMIFS(Data!$K:$K,Data!$A:$A,Vitezistii!$B36,Data!$C:$C,Vitezistii!P$1)=0," ",SUMIFS(Data!$K:$K,Data!$A:$A,Vitezistii!$B36,Data!$C:$C,Vitezistii!P$1))+SUMIFS(Data!$S:$S,Data!$A:$A,Vitezistii!$B36,Data!$C:$C,Vitezistii!P$1),0)</f>
        <v>0</v>
      </c>
      <c r="Q15" s="97">
        <f>IFERROR(IF(SUMIFS(Data!$K:$K,Data!$A:$A,Vitezistii!$B36,Data!$C:$C,Vitezistii!Q$1)=0," ",SUMIFS(Data!$K:$K,Data!$A:$A,Vitezistii!$B36,Data!$C:$C,Vitezistii!Q$1))+SUMIFS(Data!$S:$S,Data!$A:$A,Vitezistii!$B36,Data!$C:$C,Vitezistii!Q$1),0)</f>
        <v>0</v>
      </c>
      <c r="R15" s="97">
        <f t="shared" si="0"/>
        <v>43.15</v>
      </c>
      <c r="S15" s="97">
        <f>SUMIFS(Data!D:D,Data!A:A,B15)</f>
        <v>230.86999999999998</v>
      </c>
      <c r="T15" s="11">
        <f>SUMIFS(Data!I:I,Data!A:A,B15)/COUNTIF(Data!A:A,B15)</f>
        <v>3.6444960473821088E-3</v>
      </c>
    </row>
    <row r="16" spans="1:20" ht="12.75" x14ac:dyDescent="0.2">
      <c r="A16" s="64">
        <v>15</v>
      </c>
      <c r="B16" s="27" t="s">
        <v>387</v>
      </c>
      <c r="C16" s="97">
        <f>IFERROR(IF(SUMIFS(Data!$K:$K,Data!$A:$A,$B16,Data!$C:$C,Vitezistii!C$1)=0," ",SUMIFS(Data!$K:$K,Data!$A:$A,$B16,Data!$C:$C,Vitezistii!C$1))+SUMIFS(Data!$S:$S,Data!$A:$A,$B16,Data!$C:$C,Vitezistii!C$1),0)</f>
        <v>3.5</v>
      </c>
      <c r="D16" s="97">
        <f>IFERROR(IF(SUMIFS(Data!$K:$K,Data!$A:$A,$B16,Data!$C:$C,Vitezistii!D$1)=0," ",SUMIFS(Data!$K:$K,Data!$A:$A,$B16,Data!$C:$C,Vitezistii!D$1))+SUMIFS(Data!$S:$S,Data!$A:$A,$B16,Data!$C:$C,Vitezistii!D$1),0)</f>
        <v>3.5</v>
      </c>
      <c r="E16" s="97">
        <f>IFERROR(IF(SUMIFS(Data!$K:$K,Data!$A:$A,$B16,Data!$C:$C,Vitezistii!E$1)=0," ",SUMIFS(Data!$K:$K,Data!$A:$A,$B16,Data!$C:$C,Vitezistii!E$1))+SUMIFS(Data!$S:$S,Data!$A:$A,$B16,Data!$C:$C,Vitezistii!E$1),0)</f>
        <v>3.25</v>
      </c>
      <c r="F16" s="97">
        <f>IFERROR(IF(SUMIFS(Data!$K:$K,Data!$A:$A,$B16,Data!$C:$C,Vitezistii!F$1)=0," ",SUMIFS(Data!$K:$K,Data!$A:$A,$B16,Data!$C:$C,Vitezistii!F$1))+SUMIFS(Data!$S:$S,Data!$A:$A,$B16,Data!$C:$C,Vitezistii!F$1),0)</f>
        <v>4.25</v>
      </c>
      <c r="G16" s="97">
        <f>IFERROR(IF(SUMIFS(Data!$K:$K,Data!$A:$A,$B16,Data!$C:$C,Vitezistii!G$1)=0," ",SUMIFS(Data!$K:$K,Data!$A:$A,$B16,Data!$C:$C,Vitezistii!G$1))+SUMIFS(Data!$S:$S,Data!$A:$A,$B16,Data!$C:$C,Vitezistii!G$1),0)</f>
        <v>3.75</v>
      </c>
      <c r="H16" s="97">
        <f>IFERROR(IF(SUMIFS(Data!$K:$K,Data!$A:$A,$B16,Data!$C:$C,Vitezistii!H$1)=0," ",SUMIFS(Data!$K:$K,Data!$A:$A,$B16,Data!$C:$C,Vitezistii!H$1))+SUMIFS(Data!$S:$S,Data!$A:$A,$B16,Data!$C:$C,Vitezistii!H$1),0)</f>
        <v>2.5</v>
      </c>
      <c r="I16" s="97">
        <f>IFERROR(IF(SUMIFS(Data!$K:$K,Data!$A:$A,$B16,Data!$C:$C,Vitezistii!I$1)=0," ",SUMIFS(Data!$K:$K,Data!$A:$A,$B16,Data!$C:$C,Vitezistii!I$1))+SUMIFS(Data!$S:$S,Data!$A:$A,$B16,Data!$C:$C,Vitezistii!I$1),0)</f>
        <v>3.5</v>
      </c>
      <c r="J16" s="97">
        <f>IFERROR(IF(SUMIFS(Data!$K:$K,Data!$A:$A,$B16,Data!$C:$C,Vitezistii!J$1)=0," ",SUMIFS(Data!$K:$K,Data!$A:$A,$B16,Data!$C:$C,Vitezistii!J$1))+SUMIFS(Data!$S:$S,Data!$A:$A,$B16,Data!$C:$C,Vitezistii!J$1),0)</f>
        <v>3.75</v>
      </c>
      <c r="K16" s="97">
        <f>IFERROR(IF(SUMIFS(Data!$K:$K,Data!$A:$A,$B16,Data!$C:$C,Vitezistii!K$1)=0," ",SUMIFS(Data!$K:$K,Data!$A:$A,$B16,Data!$C:$C,Vitezistii!K$1))+SUMIFS(Data!$S:$S,Data!$A:$A,$B16,Data!$C:$C,Vitezistii!K$1),0)</f>
        <v>3.75</v>
      </c>
      <c r="L16" s="97">
        <f>IFERROR(IF(SUMIFS(Data!$K:$K,Data!$A:$A,$B16,Data!$C:$C,Vitezistii!L$1)=0," ",SUMIFS(Data!$K:$K,Data!$A:$A,$B16,Data!$C:$C,Vitezistii!L$1))+SUMIFS(Data!$S:$S,Data!$A:$A,$B16,Data!$C:$C,Vitezistii!L$1),0)</f>
        <v>3.75</v>
      </c>
      <c r="M16" s="97">
        <f>IFERROR(IF(SUMIFS(Data!$K:$K,Data!$A:$A,$B16,Data!$C:$C,Vitezistii!M$1)=0," ",SUMIFS(Data!$K:$K,Data!$A:$A,$B16,Data!$C:$C,Vitezistii!M$1))+SUMIFS(Data!$S:$S,Data!$A:$A,$B16,Data!$C:$C,Vitezistii!M$1),0)</f>
        <v>3.25</v>
      </c>
      <c r="N16" s="97">
        <f>IFERROR(IF(SUMIFS(Data!$K:$K,Data!$A:$A,$B16,Data!$C:$C,Vitezistii!N$1)=0," ",SUMIFS(Data!$K:$K,Data!$A:$A,$B16,Data!$C:$C,Vitezistii!N$1))+SUMIFS(Data!$S:$S,Data!$A:$A,$B16,Data!$C:$C,Vitezistii!N$1),0)</f>
        <v>3.25</v>
      </c>
      <c r="O16" s="97">
        <f>IFERROR(IF(SUMIFS(Data!$K:$K,Data!$A:$A,Vitezistii!$B37,Data!$C:$C,Vitezistii!O$1)=0," ",SUMIFS(Data!$K:$K,Data!$A:$A,Vitezistii!$B37,Data!$C:$C,Vitezistii!O$1))+SUMIFS(Data!$S:$S,Data!$A:$A,Vitezistii!$B37,Data!$C:$C,Vitezistii!O$1),0)</f>
        <v>0</v>
      </c>
      <c r="P16" s="97">
        <f>IFERROR(IF(SUMIFS(Data!$K:$K,Data!$A:$A,Vitezistii!$B37,Data!$C:$C,Vitezistii!P$1)=0," ",SUMIFS(Data!$K:$K,Data!$A:$A,Vitezistii!$B37,Data!$C:$C,Vitezistii!P$1))+SUMIFS(Data!$S:$S,Data!$A:$A,Vitezistii!$B37,Data!$C:$C,Vitezistii!P$1),0)</f>
        <v>0</v>
      </c>
      <c r="Q16" s="97">
        <f>IFERROR(IF(SUMIFS(Data!$K:$K,Data!$A:$A,Vitezistii!$B37,Data!$C:$C,Vitezistii!Q$1)=0," ",SUMIFS(Data!$K:$K,Data!$A:$A,Vitezistii!$B37,Data!$C:$C,Vitezistii!Q$1))+SUMIFS(Data!$S:$S,Data!$A:$A,Vitezistii!$B37,Data!$C:$C,Vitezistii!Q$1),0)</f>
        <v>0</v>
      </c>
      <c r="R16" s="97">
        <f t="shared" si="0"/>
        <v>42</v>
      </c>
      <c r="S16" s="97">
        <f>SUMIFS(Data!D:D,Data!A:A,B16)</f>
        <v>131.76000000000002</v>
      </c>
      <c r="T16" s="11">
        <f>SUMIFS(Data!I:I,Data!A:A,B16)/COUNTIF(Data!A:A,B16)</f>
        <v>3.7441221406809846E-3</v>
      </c>
    </row>
    <row r="17" spans="1:20" ht="12.75" x14ac:dyDescent="0.2">
      <c r="A17" s="64">
        <v>16</v>
      </c>
      <c r="B17" s="27" t="s">
        <v>118</v>
      </c>
      <c r="C17" s="97">
        <f>IFERROR(IF(SUMIFS(Data!$K:$K,Data!$A:$A,$B17,Data!$C:$C,Vitezistii!C$1)=0," ",SUMIFS(Data!$K:$K,Data!$A:$A,$B17,Data!$C:$C,Vitezistii!C$1))+SUMIFS(Data!$S:$S,Data!$A:$A,$B17,Data!$C:$C,Vitezistii!C$1),0)</f>
        <v>3</v>
      </c>
      <c r="D17" s="97">
        <f>IFERROR(IF(SUMIFS(Data!$K:$K,Data!$A:$A,$B17,Data!$C:$C,Vitezistii!D$1)=0," ",SUMIFS(Data!$K:$K,Data!$A:$A,$B17,Data!$C:$C,Vitezistii!D$1))+SUMIFS(Data!$S:$S,Data!$A:$A,$B17,Data!$C:$C,Vitezistii!D$1),0)</f>
        <v>3.75</v>
      </c>
      <c r="E17" s="97">
        <f>IFERROR(IF(SUMIFS(Data!$K:$K,Data!$A:$A,$B17,Data!$C:$C,Vitezistii!E$1)=0," ",SUMIFS(Data!$K:$K,Data!$A:$A,$B17,Data!$C:$C,Vitezistii!E$1))+SUMIFS(Data!$S:$S,Data!$A:$A,$B17,Data!$C:$C,Vitezistii!E$1),0)</f>
        <v>2.5</v>
      </c>
      <c r="F17" s="97">
        <f>IFERROR(IF(SUMIFS(Data!$K:$K,Data!$A:$A,$B17,Data!$C:$C,Vitezistii!F$1)=0," ",SUMIFS(Data!$K:$K,Data!$A:$A,$B17,Data!$C:$C,Vitezistii!F$1))+SUMIFS(Data!$S:$S,Data!$A:$A,$B17,Data!$C:$C,Vitezistii!F$1),0)</f>
        <v>4.5</v>
      </c>
      <c r="G17" s="97">
        <f>IFERROR(IF(SUMIFS(Data!$K:$K,Data!$A:$A,$B17,Data!$C:$C,Vitezistii!G$1)=0," ",SUMIFS(Data!$K:$K,Data!$A:$A,$B17,Data!$C:$C,Vitezistii!G$1))+SUMIFS(Data!$S:$S,Data!$A:$A,$B17,Data!$C:$C,Vitezistii!G$1),0)</f>
        <v>3.75</v>
      </c>
      <c r="H17" s="97">
        <f>IFERROR(IF(SUMIFS(Data!$K:$K,Data!$A:$A,$B17,Data!$C:$C,Vitezistii!H$1)=0," ",SUMIFS(Data!$K:$K,Data!$A:$A,$B17,Data!$C:$C,Vitezistii!H$1))+SUMIFS(Data!$S:$S,Data!$A:$A,$B17,Data!$C:$C,Vitezistii!H$1),0)</f>
        <v>3.75</v>
      </c>
      <c r="I17" s="97">
        <f>IFERROR(IF(SUMIFS(Data!$K:$K,Data!$A:$A,$B17,Data!$C:$C,Vitezistii!I$1)=0," ",SUMIFS(Data!$K:$K,Data!$A:$A,$B17,Data!$C:$C,Vitezistii!I$1))+SUMIFS(Data!$S:$S,Data!$A:$A,$B17,Data!$C:$C,Vitezistii!I$1),0)</f>
        <v>3.75</v>
      </c>
      <c r="J17" s="97">
        <f>IFERROR(IF(SUMIFS(Data!$K:$K,Data!$A:$A,$B17,Data!$C:$C,Vitezistii!J$1)=0," ",SUMIFS(Data!$K:$K,Data!$A:$A,$B17,Data!$C:$C,Vitezistii!J$1))+SUMIFS(Data!$S:$S,Data!$A:$A,$B17,Data!$C:$C,Vitezistii!J$1),0)</f>
        <v>3.25</v>
      </c>
      <c r="K17" s="97">
        <f>IFERROR(IF(SUMIFS(Data!$K:$K,Data!$A:$A,$B17,Data!$C:$C,Vitezistii!K$1)=0," ",SUMIFS(Data!$K:$K,Data!$A:$A,$B17,Data!$C:$C,Vitezistii!K$1))+SUMIFS(Data!$S:$S,Data!$A:$A,$B17,Data!$C:$C,Vitezistii!K$1),0)</f>
        <v>2.5</v>
      </c>
      <c r="L17" s="97">
        <f>IFERROR(IF(SUMIFS(Data!$K:$K,Data!$A:$A,$B17,Data!$C:$C,Vitezistii!L$1)=0," ",SUMIFS(Data!$K:$K,Data!$A:$A,$B17,Data!$C:$C,Vitezistii!L$1))+SUMIFS(Data!$S:$S,Data!$A:$A,$B17,Data!$C:$C,Vitezistii!L$1),0)</f>
        <v>4</v>
      </c>
      <c r="M17" s="97">
        <f>IFERROR(IF(SUMIFS(Data!$K:$K,Data!$A:$A,$B17,Data!$C:$C,Vitezistii!M$1)=0," ",SUMIFS(Data!$K:$K,Data!$A:$A,$B17,Data!$C:$C,Vitezistii!M$1))+SUMIFS(Data!$S:$S,Data!$A:$A,$B17,Data!$C:$C,Vitezistii!M$1),0)</f>
        <v>3.75</v>
      </c>
      <c r="N17" s="97">
        <f>IFERROR(IF(SUMIFS(Data!$K:$K,Data!$A:$A,$B17,Data!$C:$C,Vitezistii!N$1)=0," ",SUMIFS(Data!$K:$K,Data!$A:$A,$B17,Data!$C:$C,Vitezistii!N$1))+SUMIFS(Data!$S:$S,Data!$A:$A,$B17,Data!$C:$C,Vitezistii!N$1),0)</f>
        <v>0</v>
      </c>
      <c r="O17" s="97">
        <f>IFERROR(IF(SUMIFS(Data!$K:$K,Data!$A:$A,Vitezistii!$B38,Data!$C:$C,Vitezistii!O$1)=0," ",SUMIFS(Data!$K:$K,Data!$A:$A,Vitezistii!$B38,Data!$C:$C,Vitezistii!O$1))+SUMIFS(Data!$S:$S,Data!$A:$A,Vitezistii!$B38,Data!$C:$C,Vitezistii!O$1),0)</f>
        <v>0</v>
      </c>
      <c r="P17" s="97">
        <f>IFERROR(IF(SUMIFS(Data!$K:$K,Data!$A:$A,Vitezistii!$B38,Data!$C:$C,Vitezistii!P$1)=0," ",SUMIFS(Data!$K:$K,Data!$A:$A,Vitezistii!$B38,Data!$C:$C,Vitezistii!P$1))+SUMIFS(Data!$S:$S,Data!$A:$A,Vitezistii!$B38,Data!$C:$C,Vitezistii!P$1),0)</f>
        <v>0</v>
      </c>
      <c r="Q17" s="97">
        <f>IFERROR(IF(SUMIFS(Data!$K:$K,Data!$A:$A,Vitezistii!$B38,Data!$C:$C,Vitezistii!Q$1)=0," ",SUMIFS(Data!$K:$K,Data!$A:$A,Vitezistii!$B38,Data!$C:$C,Vitezistii!Q$1))+SUMIFS(Data!$S:$S,Data!$A:$A,Vitezistii!$B38,Data!$C:$C,Vitezistii!Q$1),0)</f>
        <v>0</v>
      </c>
      <c r="R17" s="97">
        <f t="shared" si="0"/>
        <v>38.5</v>
      </c>
      <c r="S17" s="97">
        <f>SUMIFS(Data!D:D,Data!A:A,B17)</f>
        <v>259.21999999999997</v>
      </c>
      <c r="T17" s="11">
        <f>SUMIFS(Data!I:I,Data!A:A,B17)/COUNTIF(Data!A:A,B17)</f>
        <v>3.868633575380451E-3</v>
      </c>
    </row>
    <row r="18" spans="1:20" ht="12.75" x14ac:dyDescent="0.2">
      <c r="A18" s="64">
        <v>17</v>
      </c>
      <c r="B18" s="27" t="s">
        <v>459</v>
      </c>
      <c r="C18" s="97">
        <f>IFERROR(IF(SUMIFS(Data!$K:$K,Data!$A:$A,$B18,Data!$C:$C,Vitezistii!C$1)=0," ",SUMIFS(Data!$K:$K,Data!$A:$A,$B18,Data!$C:$C,Vitezistii!C$1))+SUMIFS(Data!$S:$S,Data!$A:$A,$B18,Data!$C:$C,Vitezistii!C$1),0)</f>
        <v>3.75</v>
      </c>
      <c r="D18" s="97">
        <f>IFERROR(IF(SUMIFS(Data!$K:$K,Data!$A:$A,$B18,Data!$C:$C,Vitezistii!D$1)=0," ",SUMIFS(Data!$K:$K,Data!$A:$A,$B18,Data!$C:$C,Vitezistii!D$1))+SUMIFS(Data!$S:$S,Data!$A:$A,$B18,Data!$C:$C,Vitezistii!D$1),0)</f>
        <v>3</v>
      </c>
      <c r="E18" s="97">
        <f>IFERROR(IF(SUMIFS(Data!$K:$K,Data!$A:$A,$B18,Data!$C:$C,Vitezistii!E$1)=0," ",SUMIFS(Data!$K:$K,Data!$A:$A,$B18,Data!$C:$C,Vitezistii!E$1))+SUMIFS(Data!$S:$S,Data!$A:$A,$B18,Data!$C:$C,Vitezistii!E$1),0)</f>
        <v>4</v>
      </c>
      <c r="F18" s="97">
        <f>IFERROR(IF(SUMIFS(Data!$K:$K,Data!$A:$A,$B18,Data!$C:$C,Vitezistii!F$1)=0," ",SUMIFS(Data!$K:$K,Data!$A:$A,$B18,Data!$C:$C,Vitezistii!F$1))+SUMIFS(Data!$S:$S,Data!$A:$A,$B18,Data!$C:$C,Vitezistii!F$1),0)</f>
        <v>2.5</v>
      </c>
      <c r="G18" s="97">
        <f>IFERROR(IF(SUMIFS(Data!$K:$K,Data!$A:$A,$B18,Data!$C:$C,Vitezistii!G$1)=0," ",SUMIFS(Data!$K:$K,Data!$A:$A,$B18,Data!$C:$C,Vitezistii!G$1))+SUMIFS(Data!$S:$S,Data!$A:$A,$B18,Data!$C:$C,Vitezistii!G$1),0)</f>
        <v>3.25</v>
      </c>
      <c r="H18" s="97">
        <f>IFERROR(IF(SUMIFS(Data!$K:$K,Data!$A:$A,$B18,Data!$C:$C,Vitezistii!H$1)=0," ",SUMIFS(Data!$K:$K,Data!$A:$A,$B18,Data!$C:$C,Vitezistii!H$1))+SUMIFS(Data!$S:$S,Data!$A:$A,$B18,Data!$C:$C,Vitezistii!H$1),0)</f>
        <v>4.5</v>
      </c>
      <c r="I18" s="97">
        <f>IFERROR(IF(SUMIFS(Data!$K:$K,Data!$A:$A,$B18,Data!$C:$C,Vitezistii!I$1)=0," ",SUMIFS(Data!$K:$K,Data!$A:$A,$B18,Data!$C:$C,Vitezistii!I$1))+SUMIFS(Data!$S:$S,Data!$A:$A,$B18,Data!$C:$C,Vitezistii!I$1),0)</f>
        <v>3.75</v>
      </c>
      <c r="J18" s="97">
        <f>IFERROR(IF(SUMIFS(Data!$K:$K,Data!$A:$A,$B18,Data!$C:$C,Vitezistii!J$1)=0," ",SUMIFS(Data!$K:$K,Data!$A:$A,$B18,Data!$C:$C,Vitezistii!J$1))+SUMIFS(Data!$S:$S,Data!$A:$A,$B18,Data!$C:$C,Vitezistii!J$1),0)</f>
        <v>4.5</v>
      </c>
      <c r="K18" s="97">
        <f>IFERROR(IF(SUMIFS(Data!$K:$K,Data!$A:$A,$B18,Data!$C:$C,Vitezistii!K$1)=0," ",SUMIFS(Data!$K:$K,Data!$A:$A,$B18,Data!$C:$C,Vitezistii!K$1))+SUMIFS(Data!$S:$S,Data!$A:$A,$B18,Data!$C:$C,Vitezistii!K$1),0)</f>
        <v>3.75</v>
      </c>
      <c r="L18" s="97">
        <f>IFERROR(IF(SUMIFS(Data!$K:$K,Data!$A:$A,$B18,Data!$C:$C,Vitezistii!L$1)=0," ",SUMIFS(Data!$K:$K,Data!$A:$A,$B18,Data!$C:$C,Vitezistii!L$1))+SUMIFS(Data!$S:$S,Data!$A:$A,$B18,Data!$C:$C,Vitezistii!L$1),0)</f>
        <v>3.25</v>
      </c>
      <c r="M18" s="97">
        <f>IFERROR(IF(SUMIFS(Data!$K:$K,Data!$A:$A,$B18,Data!$C:$C,Vitezistii!M$1)=0," ",SUMIFS(Data!$K:$K,Data!$A:$A,$B18,Data!$C:$C,Vitezistii!M$1))+SUMIFS(Data!$S:$S,Data!$A:$A,$B18,Data!$C:$C,Vitezistii!M$1),0)</f>
        <v>1</v>
      </c>
      <c r="N18" s="97">
        <f>IFERROR(IF(SUMIFS(Data!$K:$K,Data!$A:$A,$B18,Data!$C:$C,Vitezistii!N$1)=0," ",SUMIFS(Data!$K:$K,Data!$A:$A,$B18,Data!$C:$C,Vitezistii!N$1))+SUMIFS(Data!$S:$S,Data!$A:$A,$B18,Data!$C:$C,Vitezistii!N$1),0)</f>
        <v>3</v>
      </c>
      <c r="O18" s="97">
        <f>IFERROR(IF(SUMIFS(Data!$K:$K,Data!$A:$A,Vitezistii!$B39,Data!$C:$C,Vitezistii!O$1)=0," ",SUMIFS(Data!$K:$K,Data!$A:$A,Vitezistii!$B39,Data!$C:$C,Vitezistii!O$1))+SUMIFS(Data!$S:$S,Data!$A:$A,Vitezistii!$B39,Data!$C:$C,Vitezistii!O$1),0)</f>
        <v>0</v>
      </c>
      <c r="P18" s="97">
        <f>IFERROR(IF(SUMIFS(Data!$K:$K,Data!$A:$A,Vitezistii!$B39,Data!$C:$C,Vitezistii!P$1)=0," ",SUMIFS(Data!$K:$K,Data!$A:$A,Vitezistii!$B39,Data!$C:$C,Vitezistii!P$1))+SUMIFS(Data!$S:$S,Data!$A:$A,Vitezistii!$B39,Data!$C:$C,Vitezistii!P$1),0)</f>
        <v>0</v>
      </c>
      <c r="Q18" s="97">
        <f>IFERROR(IF(SUMIFS(Data!$K:$K,Data!$A:$A,Vitezistii!$B39,Data!$C:$C,Vitezistii!Q$1)=0," ",SUMIFS(Data!$K:$K,Data!$A:$A,Vitezistii!$B39,Data!$C:$C,Vitezistii!Q$1))+SUMIFS(Data!$S:$S,Data!$A:$A,Vitezistii!$B39,Data!$C:$C,Vitezistii!Q$1),0)</f>
        <v>0</v>
      </c>
      <c r="R18" s="97">
        <f t="shared" si="0"/>
        <v>40.25</v>
      </c>
      <c r="S18" s="97">
        <f>SUMIFS(Data!D:D,Data!A:A,B18)</f>
        <v>172.98999999999998</v>
      </c>
      <c r="T18" s="11">
        <f>SUMIFS(Data!I:I,Data!A:A,B18)/COUNTIF(Data!A:A,B18)</f>
        <v>3.775500882800415E-3</v>
      </c>
    </row>
    <row r="19" spans="1:20" ht="12.75" x14ac:dyDescent="0.2">
      <c r="A19" s="64">
        <v>18</v>
      </c>
      <c r="B19" s="27" t="s">
        <v>383</v>
      </c>
      <c r="C19" s="97">
        <f>IFERROR(IF(SUMIFS(Data!$K:$K,Data!$A:$A,$B19,Data!$C:$C,Vitezistii!C$1)=0," ",SUMIFS(Data!$K:$K,Data!$A:$A,$B19,Data!$C:$C,Vitezistii!C$1))+SUMIFS(Data!$S:$S,Data!$A:$A,$B19,Data!$C:$C,Vitezistii!C$1),0)</f>
        <v>4</v>
      </c>
      <c r="D19" s="97">
        <f>IFERROR(IF(SUMIFS(Data!$K:$K,Data!$A:$A,$B19,Data!$C:$C,Vitezistii!D$1)=0," ",SUMIFS(Data!$K:$K,Data!$A:$A,$B19,Data!$C:$C,Vitezistii!D$1))+SUMIFS(Data!$S:$S,Data!$A:$A,$B19,Data!$C:$C,Vitezistii!D$1),0)</f>
        <v>4.25</v>
      </c>
      <c r="E19" s="97">
        <f>IFERROR(IF(SUMIFS(Data!$K:$K,Data!$A:$A,$B19,Data!$C:$C,Vitezistii!E$1)=0," ",SUMIFS(Data!$K:$K,Data!$A:$A,$B19,Data!$C:$C,Vitezistii!E$1))+SUMIFS(Data!$S:$S,Data!$A:$A,$B19,Data!$C:$C,Vitezistii!E$1),0)</f>
        <v>0.5</v>
      </c>
      <c r="F19" s="97">
        <f>IFERROR(IF(SUMIFS(Data!$K:$K,Data!$A:$A,$B19,Data!$C:$C,Vitezistii!F$1)=0," ",SUMIFS(Data!$K:$K,Data!$A:$A,$B19,Data!$C:$C,Vitezistii!F$1))+SUMIFS(Data!$S:$S,Data!$A:$A,$B19,Data!$C:$C,Vitezistii!F$1),0)</f>
        <v>3.5</v>
      </c>
      <c r="G19" s="97">
        <f>IFERROR(IF(SUMIFS(Data!$K:$K,Data!$A:$A,$B19,Data!$C:$C,Vitezistii!G$1)=0," ",SUMIFS(Data!$K:$K,Data!$A:$A,$B19,Data!$C:$C,Vitezistii!G$1))+SUMIFS(Data!$S:$S,Data!$A:$A,$B19,Data!$C:$C,Vitezistii!G$1),0)</f>
        <v>5.45</v>
      </c>
      <c r="H19" s="97">
        <f>IFERROR(IF(SUMIFS(Data!$K:$K,Data!$A:$A,$B19,Data!$C:$C,Vitezistii!H$1)=0," ",SUMIFS(Data!$K:$K,Data!$A:$A,$B19,Data!$C:$C,Vitezistii!H$1))+SUMIFS(Data!$S:$S,Data!$A:$A,$B19,Data!$C:$C,Vitezistii!H$1),0)</f>
        <v>4</v>
      </c>
      <c r="I19" s="97">
        <f>IFERROR(IF(SUMIFS(Data!$K:$K,Data!$A:$A,$B19,Data!$C:$C,Vitezistii!I$1)=0," ",SUMIFS(Data!$K:$K,Data!$A:$A,$B19,Data!$C:$C,Vitezistii!I$1))+SUMIFS(Data!$S:$S,Data!$A:$A,$B19,Data!$C:$C,Vitezistii!I$1),0)</f>
        <v>3.5</v>
      </c>
      <c r="J19" s="97">
        <f>IFERROR(IF(SUMIFS(Data!$K:$K,Data!$A:$A,$B19,Data!$C:$C,Vitezistii!J$1)=0," ",SUMIFS(Data!$K:$K,Data!$A:$A,$B19,Data!$C:$C,Vitezistii!J$1))+SUMIFS(Data!$S:$S,Data!$A:$A,$B19,Data!$C:$C,Vitezistii!J$1),0)</f>
        <v>0.5</v>
      </c>
      <c r="K19" s="97">
        <f>IFERROR(IF(SUMIFS(Data!$K:$K,Data!$A:$A,$B19,Data!$C:$C,Vitezistii!K$1)=0," ",SUMIFS(Data!$K:$K,Data!$A:$A,$B19,Data!$C:$C,Vitezistii!K$1))+SUMIFS(Data!$S:$S,Data!$A:$A,$B19,Data!$C:$C,Vitezistii!K$1),0)</f>
        <v>4.25</v>
      </c>
      <c r="L19" s="97">
        <f>IFERROR(IF(SUMIFS(Data!$K:$K,Data!$A:$A,$B19,Data!$C:$C,Vitezistii!L$1)=0," ",SUMIFS(Data!$K:$K,Data!$A:$A,$B19,Data!$C:$C,Vitezistii!L$1))+SUMIFS(Data!$S:$S,Data!$A:$A,$B19,Data!$C:$C,Vitezistii!L$1),0)</f>
        <v>3.5</v>
      </c>
      <c r="M19" s="97">
        <f>IFERROR(IF(SUMIFS(Data!$K:$K,Data!$A:$A,$B19,Data!$C:$C,Vitezistii!M$1)=0," ",SUMIFS(Data!$K:$K,Data!$A:$A,$B19,Data!$C:$C,Vitezistii!M$1))+SUMIFS(Data!$S:$S,Data!$A:$A,$B19,Data!$C:$C,Vitezistii!M$1),0)</f>
        <v>3.75</v>
      </c>
      <c r="N19" s="97">
        <f>IFERROR(IF(SUMIFS(Data!$K:$K,Data!$A:$A,$B19,Data!$C:$C,Vitezistii!N$1)=0," ",SUMIFS(Data!$K:$K,Data!$A:$A,$B19,Data!$C:$C,Vitezistii!N$1))+SUMIFS(Data!$S:$S,Data!$A:$A,$B19,Data!$C:$C,Vitezistii!N$1),0)</f>
        <v>4</v>
      </c>
      <c r="O19" s="97">
        <f>IFERROR(IF(SUMIFS(Data!$K:$K,Data!$A:$A,Vitezistii!$B40,Data!$C:$C,Vitezistii!O$1)=0," ",SUMIFS(Data!$K:$K,Data!$A:$A,Vitezistii!$B40,Data!$C:$C,Vitezistii!O$1))+SUMIFS(Data!$S:$S,Data!$A:$A,Vitezistii!$B40,Data!$C:$C,Vitezistii!O$1),0)</f>
        <v>0</v>
      </c>
      <c r="P19" s="97">
        <f>IFERROR(IF(SUMIFS(Data!$K:$K,Data!$A:$A,Vitezistii!$B40,Data!$C:$C,Vitezistii!P$1)=0," ",SUMIFS(Data!$K:$K,Data!$A:$A,Vitezistii!$B40,Data!$C:$C,Vitezistii!P$1))+SUMIFS(Data!$S:$S,Data!$A:$A,Vitezistii!$B40,Data!$C:$C,Vitezistii!P$1),0)</f>
        <v>0</v>
      </c>
      <c r="Q19" s="97">
        <f>IFERROR(IF(SUMIFS(Data!$K:$K,Data!$A:$A,Vitezistii!$B40,Data!$C:$C,Vitezistii!Q$1)=0," ",SUMIFS(Data!$K:$K,Data!$A:$A,Vitezistii!$B40,Data!$C:$C,Vitezistii!Q$1))+SUMIFS(Data!$S:$S,Data!$A:$A,Vitezistii!$B40,Data!$C:$C,Vitezistii!Q$1),0)</f>
        <v>0</v>
      </c>
      <c r="R19" s="97">
        <f t="shared" si="0"/>
        <v>41.2</v>
      </c>
      <c r="S19" s="97">
        <f>SUMIFS(Data!D:D,Data!A:A,B19)</f>
        <v>266.56999999999994</v>
      </c>
      <c r="T19" s="11">
        <f>SUMIFS(Data!I:I,Data!A:A,B19)/COUNTIF(Data!A:A,B19)</f>
        <v>3.7402960713983379E-3</v>
      </c>
    </row>
    <row r="20" spans="1:20" ht="12.75" x14ac:dyDescent="0.2">
      <c r="A20" s="64">
        <v>19</v>
      </c>
      <c r="B20" s="27" t="s">
        <v>58</v>
      </c>
      <c r="C20" s="97">
        <f>IFERROR(IF(SUMIFS(Data!$K:$K,Data!$A:$A,$B20,Data!$C:$C,Vitezistii!C$1)=0," ",SUMIFS(Data!$K:$K,Data!$A:$A,$B20,Data!$C:$C,Vitezistii!C$1))+SUMIFS(Data!$S:$S,Data!$A:$A,$B20,Data!$C:$C,Vitezistii!C$1),0)</f>
        <v>4</v>
      </c>
      <c r="D20" s="97">
        <f>IFERROR(IF(SUMIFS(Data!$K:$K,Data!$A:$A,$B20,Data!$C:$C,Vitezistii!D$1)=0," ",SUMIFS(Data!$K:$K,Data!$A:$A,$B20,Data!$C:$C,Vitezistii!D$1))+SUMIFS(Data!$S:$S,Data!$A:$A,$B20,Data!$C:$C,Vitezistii!D$1),0)</f>
        <v>4.75</v>
      </c>
      <c r="E20" s="97">
        <f>IFERROR(IF(SUMIFS(Data!$K:$K,Data!$A:$A,$B20,Data!$C:$C,Vitezistii!E$1)=0," ",SUMIFS(Data!$K:$K,Data!$A:$A,$B20,Data!$C:$C,Vitezistii!E$1))+SUMIFS(Data!$S:$S,Data!$A:$A,$B20,Data!$C:$C,Vitezistii!E$1),0)</f>
        <v>3.25</v>
      </c>
      <c r="F20" s="97">
        <f>IFERROR(IF(SUMIFS(Data!$K:$K,Data!$A:$A,$B20,Data!$C:$C,Vitezistii!F$1)=0," ",SUMIFS(Data!$K:$K,Data!$A:$A,$B20,Data!$C:$C,Vitezistii!F$1))+SUMIFS(Data!$S:$S,Data!$A:$A,$B20,Data!$C:$C,Vitezistii!F$1),0)</f>
        <v>0</v>
      </c>
      <c r="G20" s="97">
        <f>IFERROR(IF(SUMIFS(Data!$K:$K,Data!$A:$A,$B20,Data!$C:$C,Vitezistii!G$1)=0," ",SUMIFS(Data!$K:$K,Data!$A:$A,$B20,Data!$C:$C,Vitezistii!G$1))+SUMIFS(Data!$S:$S,Data!$A:$A,$B20,Data!$C:$C,Vitezistii!G$1),0)</f>
        <v>2</v>
      </c>
      <c r="H20" s="97">
        <f>IFERROR(IF(SUMIFS(Data!$K:$K,Data!$A:$A,$B20,Data!$C:$C,Vitezistii!H$1)=0," ",SUMIFS(Data!$K:$K,Data!$A:$A,$B20,Data!$C:$C,Vitezistii!H$1))+SUMIFS(Data!$S:$S,Data!$A:$A,$B20,Data!$C:$C,Vitezistii!H$1),0)</f>
        <v>3.25</v>
      </c>
      <c r="I20" s="97">
        <f>IFERROR(IF(SUMIFS(Data!$K:$K,Data!$A:$A,$B20,Data!$C:$C,Vitezistii!I$1)=0," ",SUMIFS(Data!$K:$K,Data!$A:$A,$B20,Data!$C:$C,Vitezistii!I$1))+SUMIFS(Data!$S:$S,Data!$A:$A,$B20,Data!$C:$C,Vitezistii!I$1),0)</f>
        <v>4</v>
      </c>
      <c r="J20" s="97">
        <f>IFERROR(IF(SUMIFS(Data!$K:$K,Data!$A:$A,$B20,Data!$C:$C,Vitezistii!J$1)=0," ",SUMIFS(Data!$K:$K,Data!$A:$A,$B20,Data!$C:$C,Vitezistii!J$1))+SUMIFS(Data!$S:$S,Data!$A:$A,$B20,Data!$C:$C,Vitezistii!J$1),0)</f>
        <v>4.25</v>
      </c>
      <c r="K20" s="97">
        <f>IFERROR(IF(SUMIFS(Data!$K:$K,Data!$A:$A,$B20,Data!$C:$C,Vitezistii!K$1)=0," ",SUMIFS(Data!$K:$K,Data!$A:$A,$B20,Data!$C:$C,Vitezistii!K$1))+SUMIFS(Data!$S:$S,Data!$A:$A,$B20,Data!$C:$C,Vitezistii!K$1),0)</f>
        <v>3.75</v>
      </c>
      <c r="L20" s="97">
        <f>IFERROR(IF(SUMIFS(Data!$K:$K,Data!$A:$A,$B20,Data!$C:$C,Vitezistii!L$1)=0," ",SUMIFS(Data!$K:$K,Data!$A:$A,$B20,Data!$C:$C,Vitezistii!L$1))+SUMIFS(Data!$S:$S,Data!$A:$A,$B20,Data!$C:$C,Vitezistii!L$1),0)</f>
        <v>3</v>
      </c>
      <c r="M20" s="97">
        <f>IFERROR(IF(SUMIFS(Data!$K:$K,Data!$A:$A,$B20,Data!$C:$C,Vitezistii!M$1)=0," ",SUMIFS(Data!$K:$K,Data!$A:$A,$B20,Data!$C:$C,Vitezistii!M$1))+SUMIFS(Data!$S:$S,Data!$A:$A,$B20,Data!$C:$C,Vitezistii!M$1),0)</f>
        <v>2</v>
      </c>
      <c r="N20" s="97">
        <f>IFERROR(IF(SUMIFS(Data!$K:$K,Data!$A:$A,$B20,Data!$C:$C,Vitezistii!N$1)=0," ",SUMIFS(Data!$K:$K,Data!$A:$A,$B20,Data!$C:$C,Vitezistii!N$1))+SUMIFS(Data!$S:$S,Data!$A:$A,$B20,Data!$C:$C,Vitezistii!N$1),0)</f>
        <v>2</v>
      </c>
      <c r="O20" s="97">
        <f>IFERROR(IF(SUMIFS(Data!$K:$K,Data!$A:$A,Vitezistii!$B41,Data!$C:$C,Vitezistii!O$1)=0," ",SUMIFS(Data!$K:$K,Data!$A:$A,Vitezistii!$B41,Data!$C:$C,Vitezistii!O$1))+SUMIFS(Data!$S:$S,Data!$A:$A,Vitezistii!$B41,Data!$C:$C,Vitezistii!O$1),0)</f>
        <v>0</v>
      </c>
      <c r="P20" s="97">
        <f>IFERROR(IF(SUMIFS(Data!$K:$K,Data!$A:$A,Vitezistii!$B41,Data!$C:$C,Vitezistii!P$1)=0," ",SUMIFS(Data!$K:$K,Data!$A:$A,Vitezistii!$B41,Data!$C:$C,Vitezistii!P$1))+SUMIFS(Data!$S:$S,Data!$A:$A,Vitezistii!$B41,Data!$C:$C,Vitezistii!P$1),0)</f>
        <v>0</v>
      </c>
      <c r="Q20" s="97">
        <f>IFERROR(IF(SUMIFS(Data!$K:$K,Data!$A:$A,Vitezistii!$B41,Data!$C:$C,Vitezistii!Q$1)=0," ",SUMIFS(Data!$K:$K,Data!$A:$A,Vitezistii!$B41,Data!$C:$C,Vitezistii!Q$1))+SUMIFS(Data!$S:$S,Data!$A:$A,Vitezistii!$B41,Data!$C:$C,Vitezistii!Q$1),0)</f>
        <v>0</v>
      </c>
      <c r="R20" s="97">
        <f t="shared" si="0"/>
        <v>36.25</v>
      </c>
      <c r="S20" s="97">
        <f>SUMIFS(Data!D:D,Data!A:A,B20)</f>
        <v>437.27</v>
      </c>
      <c r="T20" s="11">
        <f>SUMIFS(Data!I:I,Data!A:A,B20)/COUNTIF(Data!A:A,B20)</f>
        <v>4.0588982853120154E-3</v>
      </c>
    </row>
    <row r="21" spans="1:20" ht="12.75" x14ac:dyDescent="0.2">
      <c r="A21" s="64">
        <v>20</v>
      </c>
      <c r="B21" s="27" t="s">
        <v>194</v>
      </c>
      <c r="C21" s="97">
        <f>IFERROR(IF(SUMIFS(Data!$K:$K,Data!$A:$A,$B21,Data!$C:$C,Vitezistii!C$1)=0," ",SUMIFS(Data!$K:$K,Data!$A:$A,$B21,Data!$C:$C,Vitezistii!C$1))+SUMIFS(Data!$S:$S,Data!$A:$A,$B21,Data!$C:$C,Vitezistii!C$1),0)</f>
        <v>3.75</v>
      </c>
      <c r="D21" s="97">
        <f>IFERROR(IF(SUMIFS(Data!$K:$K,Data!$A:$A,$B21,Data!$C:$C,Vitezistii!D$1)=0," ",SUMIFS(Data!$K:$K,Data!$A:$A,$B21,Data!$C:$C,Vitezistii!D$1))+SUMIFS(Data!$S:$S,Data!$A:$A,$B21,Data!$C:$C,Vitezistii!D$1),0)</f>
        <v>0</v>
      </c>
      <c r="E21" s="97">
        <f>IFERROR(IF(SUMIFS(Data!$K:$K,Data!$A:$A,$B21,Data!$C:$C,Vitezistii!E$1)=0," ",SUMIFS(Data!$K:$K,Data!$A:$A,$B21,Data!$C:$C,Vitezistii!E$1))+SUMIFS(Data!$S:$S,Data!$A:$A,$B21,Data!$C:$C,Vitezistii!E$1),0)</f>
        <v>3.75</v>
      </c>
      <c r="F21" s="97">
        <f>IFERROR(IF(SUMIFS(Data!$K:$K,Data!$A:$A,$B21,Data!$C:$C,Vitezistii!F$1)=0," ",SUMIFS(Data!$K:$K,Data!$A:$A,$B21,Data!$C:$C,Vitezistii!F$1))+SUMIFS(Data!$S:$S,Data!$A:$A,$B21,Data!$C:$C,Vitezistii!F$1),0)</f>
        <v>3</v>
      </c>
      <c r="G21" s="97">
        <f>IFERROR(IF(SUMIFS(Data!$K:$K,Data!$A:$A,$B21,Data!$C:$C,Vitezistii!G$1)=0," ",SUMIFS(Data!$K:$K,Data!$A:$A,$B21,Data!$C:$C,Vitezistii!G$1))+SUMIFS(Data!$S:$S,Data!$A:$A,$B21,Data!$C:$C,Vitezistii!G$1),0)</f>
        <v>4</v>
      </c>
      <c r="H21" s="97">
        <f>IFERROR(IF(SUMIFS(Data!$K:$K,Data!$A:$A,$B21,Data!$C:$C,Vitezistii!H$1)=0," ",SUMIFS(Data!$K:$K,Data!$A:$A,$B21,Data!$C:$C,Vitezistii!H$1))+SUMIFS(Data!$S:$S,Data!$A:$A,$B21,Data!$C:$C,Vitezistii!H$1),0)</f>
        <v>3</v>
      </c>
      <c r="I21" s="97">
        <f>IFERROR(IF(SUMIFS(Data!$K:$K,Data!$A:$A,$B21,Data!$C:$C,Vitezistii!I$1)=0," ",SUMIFS(Data!$K:$K,Data!$A:$A,$B21,Data!$C:$C,Vitezistii!I$1))+SUMIFS(Data!$S:$S,Data!$A:$A,$B21,Data!$C:$C,Vitezistii!I$1),0)</f>
        <v>3</v>
      </c>
      <c r="J21" s="97">
        <f>IFERROR(IF(SUMIFS(Data!$K:$K,Data!$A:$A,$B21,Data!$C:$C,Vitezistii!J$1)=0," ",SUMIFS(Data!$K:$K,Data!$A:$A,$B21,Data!$C:$C,Vitezistii!J$1))+SUMIFS(Data!$S:$S,Data!$A:$A,$B21,Data!$C:$C,Vitezistii!J$1),0)</f>
        <v>2</v>
      </c>
      <c r="K21" s="97">
        <f>IFERROR(IF(SUMIFS(Data!$K:$K,Data!$A:$A,$B21,Data!$C:$C,Vitezistii!K$1)=0," ",SUMIFS(Data!$K:$K,Data!$A:$A,$B21,Data!$C:$C,Vitezistii!K$1))+SUMIFS(Data!$S:$S,Data!$A:$A,$B21,Data!$C:$C,Vitezistii!K$1),0)</f>
        <v>4.25</v>
      </c>
      <c r="L21" s="97">
        <f>IFERROR(IF(SUMIFS(Data!$K:$K,Data!$A:$A,$B21,Data!$C:$C,Vitezistii!L$1)=0," ",SUMIFS(Data!$K:$K,Data!$A:$A,$B21,Data!$C:$C,Vitezistii!L$1))+SUMIFS(Data!$S:$S,Data!$A:$A,$B21,Data!$C:$C,Vitezistii!L$1),0)</f>
        <v>3.5</v>
      </c>
      <c r="M21" s="97">
        <f>IFERROR(IF(SUMIFS(Data!$K:$K,Data!$A:$A,$B21,Data!$C:$C,Vitezistii!M$1)=0," ",SUMIFS(Data!$K:$K,Data!$A:$A,$B21,Data!$C:$C,Vitezistii!M$1))+SUMIFS(Data!$S:$S,Data!$A:$A,$B21,Data!$C:$C,Vitezistii!M$1),0)</f>
        <v>3.75</v>
      </c>
      <c r="N21" s="97">
        <f>IFERROR(IF(SUMIFS(Data!$K:$K,Data!$A:$A,$B21,Data!$C:$C,Vitezistii!N$1)=0," ",SUMIFS(Data!$K:$K,Data!$A:$A,$B21,Data!$C:$C,Vitezistii!N$1))+SUMIFS(Data!$S:$S,Data!$A:$A,$B21,Data!$C:$C,Vitezistii!N$1),0)</f>
        <v>4.5</v>
      </c>
      <c r="O21" s="97">
        <f>IFERROR(IF(SUMIFS(Data!$K:$K,Data!$A:$A,Vitezistii!$B42,Data!$C:$C,Vitezistii!O$1)=0," ",SUMIFS(Data!$K:$K,Data!$A:$A,Vitezistii!$B42,Data!$C:$C,Vitezistii!O$1))+SUMIFS(Data!$S:$S,Data!$A:$A,Vitezistii!$B42,Data!$C:$C,Vitezistii!O$1),0)</f>
        <v>0</v>
      </c>
      <c r="P21" s="97">
        <f>IFERROR(IF(SUMIFS(Data!$K:$K,Data!$A:$A,Vitezistii!$B42,Data!$C:$C,Vitezistii!P$1)=0," ",SUMIFS(Data!$K:$K,Data!$A:$A,Vitezistii!$B42,Data!$C:$C,Vitezistii!P$1))+SUMIFS(Data!$S:$S,Data!$A:$A,Vitezistii!$B42,Data!$C:$C,Vitezistii!P$1),0)</f>
        <v>0</v>
      </c>
      <c r="Q21" s="97">
        <f>IFERROR(IF(SUMIFS(Data!$K:$K,Data!$A:$A,Vitezistii!$B42,Data!$C:$C,Vitezistii!Q$1)=0," ",SUMIFS(Data!$K:$K,Data!$A:$A,Vitezistii!$B42,Data!$C:$C,Vitezistii!Q$1))+SUMIFS(Data!$S:$S,Data!$A:$A,Vitezistii!$B42,Data!$C:$C,Vitezistii!Q$1),0)</f>
        <v>0</v>
      </c>
      <c r="R21" s="97">
        <f t="shared" si="0"/>
        <v>38.5</v>
      </c>
      <c r="S21" s="97">
        <f>SUMIFS(Data!D:D,Data!A:A,B21)</f>
        <v>77.849999999999994</v>
      </c>
      <c r="T21" s="11">
        <f>SUMIFS(Data!I:I,Data!A:A,B21)/COUNTIF(Data!A:A,B21)</f>
        <v>4.0482005230654088E-3</v>
      </c>
    </row>
    <row r="22" spans="1:20" ht="12.75" x14ac:dyDescent="0.2">
      <c r="A22" s="64">
        <v>21</v>
      </c>
      <c r="B22" s="27" t="s">
        <v>168</v>
      </c>
      <c r="C22" s="97">
        <f>IFERROR(IF(SUMIFS(Data!$K:$K,Data!$A:$A,$B22,Data!$C:$C,Vitezistii!C$1)=0," ",SUMIFS(Data!$K:$K,Data!$A:$A,$B22,Data!$C:$C,Vitezistii!C$1))+SUMIFS(Data!$S:$S,Data!$A:$A,$B22,Data!$C:$C,Vitezistii!C$1),0)</f>
        <v>3.75</v>
      </c>
      <c r="D22" s="97">
        <f>IFERROR(IF(SUMIFS(Data!$K:$K,Data!$A:$A,$B22,Data!$C:$C,Vitezistii!D$1)=0," ",SUMIFS(Data!$K:$K,Data!$A:$A,$B22,Data!$C:$C,Vitezistii!D$1))+SUMIFS(Data!$S:$S,Data!$A:$A,$B22,Data!$C:$C,Vitezistii!D$1),0)</f>
        <v>3.75</v>
      </c>
      <c r="E22" s="97">
        <f>IFERROR(IF(SUMIFS(Data!$K:$K,Data!$A:$A,$B22,Data!$C:$C,Vitezistii!E$1)=0," ",SUMIFS(Data!$K:$K,Data!$A:$A,$B22,Data!$C:$C,Vitezistii!E$1))+SUMIFS(Data!$S:$S,Data!$A:$A,$B22,Data!$C:$C,Vitezistii!E$1),0)</f>
        <v>4</v>
      </c>
      <c r="F22" s="97">
        <f>IFERROR(IF(SUMIFS(Data!$K:$K,Data!$A:$A,$B22,Data!$C:$C,Vitezistii!F$1)=0," ",SUMIFS(Data!$K:$K,Data!$A:$A,$B22,Data!$C:$C,Vitezistii!F$1))+SUMIFS(Data!$S:$S,Data!$A:$A,$B22,Data!$C:$C,Vitezistii!F$1),0)</f>
        <v>0.5</v>
      </c>
      <c r="G22" s="97">
        <f>IFERROR(IF(SUMIFS(Data!$K:$K,Data!$A:$A,$B22,Data!$C:$C,Vitezistii!G$1)=0," ",SUMIFS(Data!$K:$K,Data!$A:$A,$B22,Data!$C:$C,Vitezistii!G$1))+SUMIFS(Data!$S:$S,Data!$A:$A,$B22,Data!$C:$C,Vitezistii!G$1),0)</f>
        <v>4.5</v>
      </c>
      <c r="H22" s="97">
        <f>IFERROR(IF(SUMIFS(Data!$K:$K,Data!$A:$A,$B22,Data!$C:$C,Vitezistii!H$1)=0," ",SUMIFS(Data!$K:$K,Data!$A:$A,$B22,Data!$C:$C,Vitezistii!H$1))+SUMIFS(Data!$S:$S,Data!$A:$A,$B22,Data!$C:$C,Vitezistii!H$1),0)</f>
        <v>0</v>
      </c>
      <c r="I22" s="97">
        <f>IFERROR(IF(SUMIFS(Data!$K:$K,Data!$A:$A,$B22,Data!$C:$C,Vitezistii!I$1)=0," ",SUMIFS(Data!$K:$K,Data!$A:$A,$B22,Data!$C:$C,Vitezistii!I$1))+SUMIFS(Data!$S:$S,Data!$A:$A,$B22,Data!$C:$C,Vitezistii!I$1),0)</f>
        <v>4.25</v>
      </c>
      <c r="J22" s="97">
        <f>IFERROR(IF(SUMIFS(Data!$K:$K,Data!$A:$A,$B22,Data!$C:$C,Vitezistii!J$1)=0," ",SUMIFS(Data!$K:$K,Data!$A:$A,$B22,Data!$C:$C,Vitezistii!J$1))+SUMIFS(Data!$S:$S,Data!$A:$A,$B22,Data!$C:$C,Vitezistii!J$1),0)</f>
        <v>3.5</v>
      </c>
      <c r="K22" s="97">
        <f>IFERROR(IF(SUMIFS(Data!$K:$K,Data!$A:$A,$B22,Data!$C:$C,Vitezistii!K$1)=0," ",SUMIFS(Data!$K:$K,Data!$A:$A,$B22,Data!$C:$C,Vitezistii!K$1))+SUMIFS(Data!$S:$S,Data!$A:$A,$B22,Data!$C:$C,Vitezistii!K$1),0)</f>
        <v>5.45</v>
      </c>
      <c r="L22" s="97">
        <f>IFERROR(IF(SUMIFS(Data!$K:$K,Data!$A:$A,$B22,Data!$C:$C,Vitezistii!L$1)=0," ",SUMIFS(Data!$K:$K,Data!$A:$A,$B22,Data!$C:$C,Vitezistii!L$1))+SUMIFS(Data!$S:$S,Data!$A:$A,$B22,Data!$C:$C,Vitezistii!L$1),0)</f>
        <v>4</v>
      </c>
      <c r="M22" s="97">
        <f>IFERROR(IF(SUMIFS(Data!$K:$K,Data!$A:$A,$B22,Data!$C:$C,Vitezistii!M$1)=0," ",SUMIFS(Data!$K:$K,Data!$A:$A,$B22,Data!$C:$C,Vitezistii!M$1))+SUMIFS(Data!$S:$S,Data!$A:$A,$B22,Data!$C:$C,Vitezistii!M$1),0)</f>
        <v>0</v>
      </c>
      <c r="N22" s="97">
        <f>IFERROR(IF(SUMIFS(Data!$K:$K,Data!$A:$A,$B22,Data!$C:$C,Vitezistii!N$1)=0," ",SUMIFS(Data!$K:$K,Data!$A:$A,$B22,Data!$C:$C,Vitezistii!N$1))+SUMIFS(Data!$S:$S,Data!$A:$A,$B22,Data!$C:$C,Vitezistii!N$1),0)</f>
        <v>4.25</v>
      </c>
      <c r="O22" s="97">
        <f>IFERROR(IF(SUMIFS(Data!$K:$K,Data!$A:$A,Vitezistii!$B43,Data!$C:$C,Vitezistii!O$1)=0," ",SUMIFS(Data!$K:$K,Data!$A:$A,Vitezistii!$B43,Data!$C:$C,Vitezistii!O$1))+SUMIFS(Data!$S:$S,Data!$A:$A,Vitezistii!$B43,Data!$C:$C,Vitezistii!O$1),0)</f>
        <v>0</v>
      </c>
      <c r="P22" s="97">
        <f>IFERROR(IF(SUMIFS(Data!$K:$K,Data!$A:$A,Vitezistii!$B43,Data!$C:$C,Vitezistii!P$1)=0," ",SUMIFS(Data!$K:$K,Data!$A:$A,Vitezistii!$B43,Data!$C:$C,Vitezistii!P$1))+SUMIFS(Data!$S:$S,Data!$A:$A,Vitezistii!$B43,Data!$C:$C,Vitezistii!P$1),0)</f>
        <v>0</v>
      </c>
      <c r="Q22" s="97">
        <f>IFERROR(IF(SUMIFS(Data!$K:$K,Data!$A:$A,Vitezistii!$B43,Data!$C:$C,Vitezistii!Q$1)=0," ",SUMIFS(Data!$K:$K,Data!$A:$A,Vitezistii!$B43,Data!$C:$C,Vitezistii!Q$1))+SUMIFS(Data!$S:$S,Data!$A:$A,Vitezistii!$B43,Data!$C:$C,Vitezistii!Q$1),0)</f>
        <v>0</v>
      </c>
      <c r="R22" s="97">
        <f t="shared" si="0"/>
        <v>37.950000000000003</v>
      </c>
      <c r="S22" s="97">
        <f>SUMIFS(Data!D:D,Data!A:A,B22)</f>
        <v>203.26000000000002</v>
      </c>
      <c r="T22" s="11">
        <f>SUMIFS(Data!I:I,Data!A:A,B22)/COUNTIF(Data!A:A,B22)</f>
        <v>4.0820048348129282E-3</v>
      </c>
    </row>
    <row r="23" spans="1:20" ht="12.75" x14ac:dyDescent="0.2">
      <c r="A23" s="64">
        <v>22</v>
      </c>
      <c r="B23" s="27" t="s">
        <v>458</v>
      </c>
      <c r="C23" s="97">
        <f>IFERROR(IF(SUMIFS(Data!$K:$K,Data!$A:$A,$B23,Data!$C:$C,Vitezistii!C$1)=0," ",SUMIFS(Data!$K:$K,Data!$A:$A,$B23,Data!$C:$C,Vitezistii!C$1))+SUMIFS(Data!$S:$S,Data!$A:$A,$B23,Data!$C:$C,Vitezistii!C$1),0)</f>
        <v>3.5</v>
      </c>
      <c r="D23" s="97">
        <f>IFERROR(IF(SUMIFS(Data!$K:$K,Data!$A:$A,$B23,Data!$C:$C,Vitezistii!D$1)=0," ",SUMIFS(Data!$K:$K,Data!$A:$A,$B23,Data!$C:$C,Vitezistii!D$1))+SUMIFS(Data!$S:$S,Data!$A:$A,$B23,Data!$C:$C,Vitezistii!D$1),0)</f>
        <v>2</v>
      </c>
      <c r="E23" s="97">
        <f>IFERROR(IF(SUMIFS(Data!$K:$K,Data!$A:$A,$B23,Data!$C:$C,Vitezistii!E$1)=0," ",SUMIFS(Data!$K:$K,Data!$A:$A,$B23,Data!$C:$C,Vitezistii!E$1))+SUMIFS(Data!$S:$S,Data!$A:$A,$B23,Data!$C:$C,Vitezistii!E$1),0)</f>
        <v>4.5</v>
      </c>
      <c r="F23" s="97">
        <f>IFERROR(IF(SUMIFS(Data!$K:$K,Data!$A:$A,$B23,Data!$C:$C,Vitezistii!F$1)=0," ",SUMIFS(Data!$K:$K,Data!$A:$A,$B23,Data!$C:$C,Vitezistii!F$1))+SUMIFS(Data!$S:$S,Data!$A:$A,$B23,Data!$C:$C,Vitezistii!F$1),0)</f>
        <v>4.25</v>
      </c>
      <c r="G23" s="97">
        <f>IFERROR(IF(SUMIFS(Data!$K:$K,Data!$A:$A,$B23,Data!$C:$C,Vitezistii!G$1)=0," ",SUMIFS(Data!$K:$K,Data!$A:$A,$B23,Data!$C:$C,Vitezistii!G$1))+SUMIFS(Data!$S:$S,Data!$A:$A,$B23,Data!$C:$C,Vitezistii!G$1),0)</f>
        <v>0.5</v>
      </c>
      <c r="H23" s="97">
        <f>IFERROR(IF(SUMIFS(Data!$K:$K,Data!$A:$A,$B23,Data!$C:$C,Vitezistii!H$1)=0," ",SUMIFS(Data!$K:$K,Data!$A:$A,$B23,Data!$C:$C,Vitezistii!H$1))+SUMIFS(Data!$S:$S,Data!$A:$A,$B23,Data!$C:$C,Vitezistii!H$1),0)</f>
        <v>2.5</v>
      </c>
      <c r="I23" s="97">
        <f>IFERROR(IF(SUMIFS(Data!$K:$K,Data!$A:$A,$B23,Data!$C:$C,Vitezistii!I$1)=0," ",SUMIFS(Data!$K:$K,Data!$A:$A,$B23,Data!$C:$C,Vitezistii!I$1))+SUMIFS(Data!$S:$S,Data!$A:$A,$B23,Data!$C:$C,Vitezistii!I$1),0)</f>
        <v>4</v>
      </c>
      <c r="J23" s="97">
        <f>IFERROR(IF(SUMIFS(Data!$K:$K,Data!$A:$A,$B23,Data!$C:$C,Vitezistii!J$1)=0," ",SUMIFS(Data!$K:$K,Data!$A:$A,$B23,Data!$C:$C,Vitezistii!J$1))+SUMIFS(Data!$S:$S,Data!$A:$A,$B23,Data!$C:$C,Vitezistii!J$1),0)</f>
        <v>2</v>
      </c>
      <c r="K23" s="97">
        <f>IFERROR(IF(SUMIFS(Data!$K:$K,Data!$A:$A,$B23,Data!$C:$C,Vitezistii!K$1)=0," ",SUMIFS(Data!$K:$K,Data!$A:$A,$B23,Data!$C:$C,Vitezistii!K$1))+SUMIFS(Data!$S:$S,Data!$A:$A,$B23,Data!$C:$C,Vitezistii!K$1),0)</f>
        <v>3.5</v>
      </c>
      <c r="L23" s="97">
        <f>IFERROR(IF(SUMIFS(Data!$K:$K,Data!$A:$A,$B23,Data!$C:$C,Vitezistii!L$1)=0," ",SUMIFS(Data!$K:$K,Data!$A:$A,$B23,Data!$C:$C,Vitezistii!L$1))+SUMIFS(Data!$S:$S,Data!$A:$A,$B23,Data!$C:$C,Vitezistii!L$1),0)</f>
        <v>3.25</v>
      </c>
      <c r="M23" s="97">
        <f>IFERROR(IF(SUMIFS(Data!$K:$K,Data!$A:$A,$B23,Data!$C:$C,Vitezistii!M$1)=0," ",SUMIFS(Data!$K:$K,Data!$A:$A,$B23,Data!$C:$C,Vitezistii!M$1))+SUMIFS(Data!$S:$S,Data!$A:$A,$B23,Data!$C:$C,Vitezistii!M$1),0)</f>
        <v>3.5</v>
      </c>
      <c r="N23" s="97">
        <f>IFERROR(IF(SUMIFS(Data!$K:$K,Data!$A:$A,$B23,Data!$C:$C,Vitezistii!N$1)=0," ",SUMIFS(Data!$K:$K,Data!$A:$A,$B23,Data!$C:$C,Vitezistii!N$1))+SUMIFS(Data!$S:$S,Data!$A:$A,$B23,Data!$C:$C,Vitezistii!N$1),0)</f>
        <v>4.25</v>
      </c>
      <c r="O23" s="97">
        <f>IFERROR(IF(SUMIFS(Data!$K:$K,Data!$A:$A,Vitezistii!$B44,Data!$C:$C,Vitezistii!O$1)=0," ",SUMIFS(Data!$K:$K,Data!$A:$A,Vitezistii!$B44,Data!$C:$C,Vitezistii!O$1))+SUMIFS(Data!$S:$S,Data!$A:$A,Vitezistii!$B44,Data!$C:$C,Vitezistii!O$1),0)</f>
        <v>0</v>
      </c>
      <c r="P23" s="97">
        <f>IFERROR(IF(SUMIFS(Data!$K:$K,Data!$A:$A,Vitezistii!$B44,Data!$C:$C,Vitezistii!P$1)=0," ",SUMIFS(Data!$K:$K,Data!$A:$A,Vitezistii!$B44,Data!$C:$C,Vitezistii!P$1))+SUMIFS(Data!$S:$S,Data!$A:$A,Vitezistii!$B44,Data!$C:$C,Vitezistii!P$1),0)</f>
        <v>0</v>
      </c>
      <c r="Q23" s="97">
        <f>IFERROR(IF(SUMIFS(Data!$K:$K,Data!$A:$A,Vitezistii!$B44,Data!$C:$C,Vitezistii!Q$1)=0," ",SUMIFS(Data!$K:$K,Data!$A:$A,Vitezistii!$B44,Data!$C:$C,Vitezistii!Q$1))+SUMIFS(Data!$S:$S,Data!$A:$A,Vitezistii!$B44,Data!$C:$C,Vitezistii!Q$1),0)</f>
        <v>0</v>
      </c>
      <c r="R23" s="97">
        <f t="shared" si="0"/>
        <v>37.75</v>
      </c>
      <c r="S23" s="97">
        <f>SUMIFS(Data!D:D,Data!A:A,B23)</f>
        <v>139.41999999999999</v>
      </c>
      <c r="T23" s="11">
        <f>SUMIFS(Data!I:I,Data!A:A,B23)/COUNTIF(Data!A:A,B23)</f>
        <v>4.2743689331728339E-3</v>
      </c>
    </row>
    <row r="24" spans="1:20" ht="12.75" x14ac:dyDescent="0.2">
      <c r="A24" s="64">
        <v>23</v>
      </c>
      <c r="B24" s="27" t="s">
        <v>495</v>
      </c>
      <c r="C24" s="97">
        <f>IFERROR(IF(SUMIFS(Data!$K:$K,Data!$A:$A,$B24,Data!$C:$C,Vitezistii!C$1)=0," ",SUMIFS(Data!$K:$K,Data!$A:$A,$B24,Data!$C:$C,Vitezistii!C$1))+SUMIFS(Data!$S:$S,Data!$A:$A,$B24,Data!$C:$C,Vitezistii!C$1),0)</f>
        <v>4.5</v>
      </c>
      <c r="D24" s="97">
        <f>IFERROR(IF(SUMIFS(Data!$K:$K,Data!$A:$A,$B24,Data!$C:$C,Vitezistii!D$1)=0," ",SUMIFS(Data!$K:$K,Data!$A:$A,$B24,Data!$C:$C,Vitezistii!D$1))+SUMIFS(Data!$S:$S,Data!$A:$A,$B24,Data!$C:$C,Vitezistii!D$1),0)</f>
        <v>4</v>
      </c>
      <c r="E24" s="97">
        <f>IFERROR(IF(SUMIFS(Data!$K:$K,Data!$A:$A,$B24,Data!$C:$C,Vitezistii!E$1)=0," ",SUMIFS(Data!$K:$K,Data!$A:$A,$B24,Data!$C:$C,Vitezistii!E$1))+SUMIFS(Data!$S:$S,Data!$A:$A,$B24,Data!$C:$C,Vitezistii!E$1),0)</f>
        <v>4.5</v>
      </c>
      <c r="F24" s="97">
        <f>IFERROR(IF(SUMIFS(Data!$K:$K,Data!$A:$A,$B24,Data!$C:$C,Vitezistii!F$1)=0," ",SUMIFS(Data!$K:$K,Data!$A:$A,$B24,Data!$C:$C,Vitezistii!F$1))+SUMIFS(Data!$S:$S,Data!$A:$A,$B24,Data!$C:$C,Vitezistii!F$1),0)</f>
        <v>0</v>
      </c>
      <c r="G24" s="97">
        <f>IFERROR(IF(SUMIFS(Data!$K:$K,Data!$A:$A,$B24,Data!$C:$C,Vitezistii!G$1)=0," ",SUMIFS(Data!$K:$K,Data!$A:$A,$B24,Data!$C:$C,Vitezistii!G$1))+SUMIFS(Data!$S:$S,Data!$A:$A,$B24,Data!$C:$C,Vitezistii!G$1),0)</f>
        <v>3.75</v>
      </c>
      <c r="H24" s="97">
        <f>IFERROR(IF(SUMIFS(Data!$K:$K,Data!$A:$A,$B24,Data!$C:$C,Vitezistii!H$1)=0," ",SUMIFS(Data!$K:$K,Data!$A:$A,$B24,Data!$C:$C,Vitezistii!H$1))+SUMIFS(Data!$S:$S,Data!$A:$A,$B24,Data!$C:$C,Vitezistii!H$1),0)</f>
        <v>4</v>
      </c>
      <c r="I24" s="97">
        <f>IFERROR(IF(SUMIFS(Data!$K:$K,Data!$A:$A,$B24,Data!$C:$C,Vitezistii!I$1)=0," ",SUMIFS(Data!$K:$K,Data!$A:$A,$B24,Data!$C:$C,Vitezistii!I$1))+SUMIFS(Data!$S:$S,Data!$A:$A,$B24,Data!$C:$C,Vitezistii!I$1),0)</f>
        <v>4</v>
      </c>
      <c r="J24" s="97">
        <f>IFERROR(IF(SUMIFS(Data!$K:$K,Data!$A:$A,$B24,Data!$C:$C,Vitezistii!J$1)=0," ",SUMIFS(Data!$K:$K,Data!$A:$A,$B24,Data!$C:$C,Vitezistii!J$1))+SUMIFS(Data!$S:$S,Data!$A:$A,$B24,Data!$C:$C,Vitezistii!J$1),0)</f>
        <v>3.75</v>
      </c>
      <c r="K24" s="97">
        <f>IFERROR(IF(SUMIFS(Data!$K:$K,Data!$A:$A,$B24,Data!$C:$C,Vitezistii!K$1)=0," ",SUMIFS(Data!$K:$K,Data!$A:$A,$B24,Data!$C:$C,Vitezistii!K$1))+SUMIFS(Data!$S:$S,Data!$A:$A,$B24,Data!$C:$C,Vitezistii!K$1),0)</f>
        <v>4.75</v>
      </c>
      <c r="L24" s="97">
        <f>IFERROR(IF(SUMIFS(Data!$K:$K,Data!$A:$A,$B24,Data!$C:$C,Vitezistii!L$1)=0," ",SUMIFS(Data!$K:$K,Data!$A:$A,$B24,Data!$C:$C,Vitezistii!L$1))+SUMIFS(Data!$S:$S,Data!$A:$A,$B24,Data!$C:$C,Vitezistii!L$1),0)</f>
        <v>0</v>
      </c>
      <c r="M24" s="97">
        <f>IFERROR(IF(SUMIFS(Data!$K:$K,Data!$A:$A,$B24,Data!$C:$C,Vitezistii!M$1)=0," ",SUMIFS(Data!$K:$K,Data!$A:$A,$B24,Data!$C:$C,Vitezistii!M$1))+SUMIFS(Data!$S:$S,Data!$A:$A,$B24,Data!$C:$C,Vitezistii!M$1),0)</f>
        <v>0</v>
      </c>
      <c r="N24" s="97">
        <f>IFERROR(IF(SUMIFS(Data!$K:$K,Data!$A:$A,$B24,Data!$C:$C,Vitezistii!N$1)=0," ",SUMIFS(Data!$K:$K,Data!$A:$A,$B24,Data!$C:$C,Vitezistii!N$1))+SUMIFS(Data!$S:$S,Data!$A:$A,$B24,Data!$C:$C,Vitezistii!N$1),0)</f>
        <v>3.5</v>
      </c>
      <c r="O24" s="97">
        <f>IFERROR(IF(SUMIFS(Data!$K:$K,Data!$A:$A,Vitezistii!$B45,Data!$C:$C,Vitezistii!O$1)=0," ",SUMIFS(Data!$K:$K,Data!$A:$A,Vitezistii!$B45,Data!$C:$C,Vitezistii!O$1))+SUMIFS(Data!$S:$S,Data!$A:$A,Vitezistii!$B45,Data!$C:$C,Vitezistii!O$1),0)</f>
        <v>0</v>
      </c>
      <c r="P24" s="97">
        <f>IFERROR(IF(SUMIFS(Data!$K:$K,Data!$A:$A,Vitezistii!$B45,Data!$C:$C,Vitezistii!P$1)=0," ",SUMIFS(Data!$K:$K,Data!$A:$A,Vitezistii!$B45,Data!$C:$C,Vitezistii!P$1))+SUMIFS(Data!$S:$S,Data!$A:$A,Vitezistii!$B45,Data!$C:$C,Vitezistii!P$1),0)</f>
        <v>0</v>
      </c>
      <c r="Q24" s="97">
        <f>IFERROR(IF(SUMIFS(Data!$K:$K,Data!$A:$A,Vitezistii!$B45,Data!$C:$C,Vitezistii!Q$1)=0," ",SUMIFS(Data!$K:$K,Data!$A:$A,Vitezistii!$B45,Data!$C:$C,Vitezistii!Q$1))+SUMIFS(Data!$S:$S,Data!$A:$A,Vitezistii!$B45,Data!$C:$C,Vitezistii!Q$1),0)</f>
        <v>0</v>
      </c>
      <c r="R24" s="97">
        <f t="shared" si="0"/>
        <v>36.75</v>
      </c>
      <c r="S24" s="97">
        <f>SUMIFS(Data!D:D,Data!A:A,B24)</f>
        <v>200.82</v>
      </c>
      <c r="T24" s="11">
        <f>SUMIFS(Data!I:I,Data!A:A,B24)/COUNTIF(Data!A:A,B24)</f>
        <v>3.8755815346519333E-3</v>
      </c>
    </row>
    <row r="25" spans="1:20" ht="12.75" x14ac:dyDescent="0.2">
      <c r="A25" s="64">
        <v>24</v>
      </c>
      <c r="B25" s="27" t="s">
        <v>167</v>
      </c>
      <c r="C25" s="97">
        <f>IFERROR(IF(SUMIFS(Data!$K:$K,Data!$A:$A,$B25,Data!$C:$C,Vitezistii!C$1)=0," ",SUMIFS(Data!$K:$K,Data!$A:$A,$B25,Data!$C:$C,Vitezistii!C$1))+SUMIFS(Data!$S:$S,Data!$A:$A,$B25,Data!$C:$C,Vitezistii!C$1),0)</f>
        <v>3</v>
      </c>
      <c r="D25" s="97">
        <f>IFERROR(IF(SUMIFS(Data!$K:$K,Data!$A:$A,$B25,Data!$C:$C,Vitezistii!D$1)=0," ",SUMIFS(Data!$K:$K,Data!$A:$A,$B25,Data!$C:$C,Vitezistii!D$1))+SUMIFS(Data!$S:$S,Data!$A:$A,$B25,Data!$C:$C,Vitezistii!D$1),0)</f>
        <v>4</v>
      </c>
      <c r="E25" s="97">
        <f>IFERROR(IF(SUMIFS(Data!$K:$K,Data!$A:$A,$B25,Data!$C:$C,Vitezistii!E$1)=0," ",SUMIFS(Data!$K:$K,Data!$A:$A,$B25,Data!$C:$C,Vitezistii!E$1))+SUMIFS(Data!$S:$S,Data!$A:$A,$B25,Data!$C:$C,Vitezistii!E$1),0)</f>
        <v>4.25</v>
      </c>
      <c r="F25" s="97">
        <f>IFERROR(IF(SUMIFS(Data!$K:$K,Data!$A:$A,$B25,Data!$C:$C,Vitezistii!F$1)=0," ",SUMIFS(Data!$K:$K,Data!$A:$A,$B25,Data!$C:$C,Vitezistii!F$1))+SUMIFS(Data!$S:$S,Data!$A:$A,$B25,Data!$C:$C,Vitezistii!F$1),0)</f>
        <v>3</v>
      </c>
      <c r="G25" s="97">
        <f>IFERROR(IF(SUMIFS(Data!$K:$K,Data!$A:$A,$B25,Data!$C:$C,Vitezistii!G$1)=0," ",SUMIFS(Data!$K:$K,Data!$A:$A,$B25,Data!$C:$C,Vitezistii!G$1))+SUMIFS(Data!$S:$S,Data!$A:$A,$B25,Data!$C:$C,Vitezistii!G$1),0)</f>
        <v>2.5</v>
      </c>
      <c r="H25" s="97">
        <f>IFERROR(IF(SUMIFS(Data!$K:$K,Data!$A:$A,$B25,Data!$C:$C,Vitezistii!H$1)=0," ",SUMIFS(Data!$K:$K,Data!$A:$A,$B25,Data!$C:$C,Vitezistii!H$1))+SUMIFS(Data!$S:$S,Data!$A:$A,$B25,Data!$C:$C,Vitezistii!H$1),0)</f>
        <v>3</v>
      </c>
      <c r="I25" s="97">
        <f>IFERROR(IF(SUMIFS(Data!$K:$K,Data!$A:$A,$B25,Data!$C:$C,Vitezistii!I$1)=0," ",SUMIFS(Data!$K:$K,Data!$A:$A,$B25,Data!$C:$C,Vitezistii!I$1))+SUMIFS(Data!$S:$S,Data!$A:$A,$B25,Data!$C:$C,Vitezistii!I$1),0)</f>
        <v>2.5</v>
      </c>
      <c r="J25" s="97">
        <f>IFERROR(IF(SUMIFS(Data!$K:$K,Data!$A:$A,$B25,Data!$C:$C,Vitezistii!J$1)=0," ",SUMIFS(Data!$K:$K,Data!$A:$A,$B25,Data!$C:$C,Vitezistii!J$1))+SUMIFS(Data!$S:$S,Data!$A:$A,$B25,Data!$C:$C,Vitezistii!J$1),0)</f>
        <v>0.5</v>
      </c>
      <c r="K25" s="97">
        <f>IFERROR(IF(SUMIFS(Data!$K:$K,Data!$A:$A,$B25,Data!$C:$C,Vitezistii!K$1)=0," ",SUMIFS(Data!$K:$K,Data!$A:$A,$B25,Data!$C:$C,Vitezistii!K$1))+SUMIFS(Data!$S:$S,Data!$A:$A,$B25,Data!$C:$C,Vitezistii!K$1),0)</f>
        <v>3.5</v>
      </c>
      <c r="L25" s="97">
        <f>IFERROR(IF(SUMIFS(Data!$K:$K,Data!$A:$A,$B25,Data!$C:$C,Vitezistii!L$1)=0," ",SUMIFS(Data!$K:$K,Data!$A:$A,$B25,Data!$C:$C,Vitezistii!L$1))+SUMIFS(Data!$S:$S,Data!$A:$A,$B25,Data!$C:$C,Vitezistii!L$1),0)</f>
        <v>3.5</v>
      </c>
      <c r="M25" s="97">
        <f>IFERROR(IF(SUMIFS(Data!$K:$K,Data!$A:$A,$B25,Data!$C:$C,Vitezistii!M$1)=0," ",SUMIFS(Data!$K:$K,Data!$A:$A,$B25,Data!$C:$C,Vitezistii!M$1))+SUMIFS(Data!$S:$S,Data!$A:$A,$B25,Data!$C:$C,Vitezistii!M$1),0)</f>
        <v>3.5</v>
      </c>
      <c r="N25" s="97">
        <f>IFERROR(IF(SUMIFS(Data!$K:$K,Data!$A:$A,$B25,Data!$C:$C,Vitezistii!N$1)=0," ",SUMIFS(Data!$K:$K,Data!$A:$A,$B25,Data!$C:$C,Vitezistii!N$1))+SUMIFS(Data!$S:$S,Data!$A:$A,$B25,Data!$C:$C,Vitezistii!N$1),0)</f>
        <v>3.25</v>
      </c>
      <c r="O25" s="97">
        <f>IFERROR(IF(SUMIFS(Data!$K:$K,Data!$A:$A,Vitezistii!$B46,Data!$C:$C,Vitezistii!O$1)=0," ",SUMIFS(Data!$K:$K,Data!$A:$A,Vitezistii!$B46,Data!$C:$C,Vitezistii!O$1))+SUMIFS(Data!$S:$S,Data!$A:$A,Vitezistii!$B46,Data!$C:$C,Vitezistii!O$1),0)</f>
        <v>0</v>
      </c>
      <c r="P25" s="97">
        <f>IFERROR(IF(SUMIFS(Data!$K:$K,Data!$A:$A,Vitezistii!$B46,Data!$C:$C,Vitezistii!P$1)=0," ",SUMIFS(Data!$K:$K,Data!$A:$A,Vitezistii!$B46,Data!$C:$C,Vitezistii!P$1))+SUMIFS(Data!$S:$S,Data!$A:$A,Vitezistii!$B46,Data!$C:$C,Vitezistii!P$1),0)</f>
        <v>0</v>
      </c>
      <c r="Q25" s="97">
        <f>IFERROR(IF(SUMIFS(Data!$K:$K,Data!$A:$A,Vitezistii!$B46,Data!$C:$C,Vitezistii!Q$1)=0," ",SUMIFS(Data!$K:$K,Data!$A:$A,Vitezistii!$B46,Data!$C:$C,Vitezistii!Q$1))+SUMIFS(Data!$S:$S,Data!$A:$A,Vitezistii!$B46,Data!$C:$C,Vitezistii!Q$1),0)</f>
        <v>0</v>
      </c>
      <c r="R25" s="97">
        <f t="shared" si="0"/>
        <v>36.5</v>
      </c>
      <c r="S25" s="97">
        <f>SUMIFS(Data!D:D,Data!A:A,B25)</f>
        <v>272.67</v>
      </c>
      <c r="T25" s="11">
        <f>SUMIFS(Data!I:I,Data!A:A,B25)/COUNTIF(Data!A:A,B25)</f>
        <v>3.9706706317932869E-3</v>
      </c>
    </row>
    <row r="26" spans="1:20" ht="12.75" x14ac:dyDescent="0.2">
      <c r="A26" s="64">
        <v>25</v>
      </c>
      <c r="B26" s="27" t="s">
        <v>391</v>
      </c>
      <c r="C26" s="97">
        <f>IFERROR(IF(SUMIFS(Data!$K:$K,Data!$A:$A,$B26,Data!$C:$C,Vitezistii!C$1)=0," ",SUMIFS(Data!$K:$K,Data!$A:$A,$B26,Data!$C:$C,Vitezistii!C$1))+SUMIFS(Data!$S:$S,Data!$A:$A,$B26,Data!$C:$C,Vitezistii!C$1),0)</f>
        <v>4</v>
      </c>
      <c r="D26" s="97">
        <f>IFERROR(IF(SUMIFS(Data!$K:$K,Data!$A:$A,$B26,Data!$C:$C,Vitezistii!D$1)=0," ",SUMIFS(Data!$K:$K,Data!$A:$A,$B26,Data!$C:$C,Vitezistii!D$1))+SUMIFS(Data!$S:$S,Data!$A:$A,$B26,Data!$C:$C,Vitezistii!D$1),0)</f>
        <v>3.25</v>
      </c>
      <c r="E26" s="97">
        <f>IFERROR(IF(SUMIFS(Data!$K:$K,Data!$A:$A,$B26,Data!$C:$C,Vitezistii!E$1)=0," ",SUMIFS(Data!$K:$K,Data!$A:$A,$B26,Data!$C:$C,Vitezistii!E$1))+SUMIFS(Data!$S:$S,Data!$A:$A,$B26,Data!$C:$C,Vitezistii!E$1),0)</f>
        <v>2.5</v>
      </c>
      <c r="F26" s="97">
        <f>IFERROR(IF(SUMIFS(Data!$K:$K,Data!$A:$A,$B26,Data!$C:$C,Vitezistii!F$1)=0," ",SUMIFS(Data!$K:$K,Data!$A:$A,$B26,Data!$C:$C,Vitezistii!F$1))+SUMIFS(Data!$S:$S,Data!$A:$A,$B26,Data!$C:$C,Vitezistii!F$1),0)</f>
        <v>2</v>
      </c>
      <c r="G26" s="97">
        <f>IFERROR(IF(SUMIFS(Data!$K:$K,Data!$A:$A,$B26,Data!$C:$C,Vitezistii!G$1)=0," ",SUMIFS(Data!$K:$K,Data!$A:$A,$B26,Data!$C:$C,Vitezistii!G$1))+SUMIFS(Data!$S:$S,Data!$A:$A,$B26,Data!$C:$C,Vitezistii!G$1),0)</f>
        <v>2.5</v>
      </c>
      <c r="H26" s="97">
        <f>IFERROR(IF(SUMIFS(Data!$K:$K,Data!$A:$A,$B26,Data!$C:$C,Vitezistii!H$1)=0," ",SUMIFS(Data!$K:$K,Data!$A:$A,$B26,Data!$C:$C,Vitezistii!H$1))+SUMIFS(Data!$S:$S,Data!$A:$A,$B26,Data!$C:$C,Vitezistii!H$1),0)</f>
        <v>3.5</v>
      </c>
      <c r="I26" s="97">
        <f>IFERROR(IF(SUMIFS(Data!$K:$K,Data!$A:$A,$B26,Data!$C:$C,Vitezistii!I$1)=0," ",SUMIFS(Data!$K:$K,Data!$A:$A,$B26,Data!$C:$C,Vitezistii!I$1))+SUMIFS(Data!$S:$S,Data!$A:$A,$B26,Data!$C:$C,Vitezistii!I$1),0)</f>
        <v>3</v>
      </c>
      <c r="J26" s="97">
        <f>IFERROR(IF(SUMIFS(Data!$K:$K,Data!$A:$A,$B26,Data!$C:$C,Vitezistii!J$1)=0," ",SUMIFS(Data!$K:$K,Data!$A:$A,$B26,Data!$C:$C,Vitezistii!J$1))+SUMIFS(Data!$S:$S,Data!$A:$A,$B26,Data!$C:$C,Vitezistii!J$1),0)</f>
        <v>3</v>
      </c>
      <c r="K26" s="97">
        <f>IFERROR(IF(SUMIFS(Data!$K:$K,Data!$A:$A,$B26,Data!$C:$C,Vitezistii!K$1)=0," ",SUMIFS(Data!$K:$K,Data!$A:$A,$B26,Data!$C:$C,Vitezistii!K$1))+SUMIFS(Data!$S:$S,Data!$A:$A,$B26,Data!$C:$C,Vitezistii!K$1),0)</f>
        <v>3.25</v>
      </c>
      <c r="L26" s="97">
        <f>IFERROR(IF(SUMIFS(Data!$K:$K,Data!$A:$A,$B26,Data!$C:$C,Vitezistii!L$1)=0," ",SUMIFS(Data!$K:$K,Data!$A:$A,$B26,Data!$C:$C,Vitezistii!L$1))+SUMIFS(Data!$S:$S,Data!$A:$A,$B26,Data!$C:$C,Vitezistii!L$1),0)</f>
        <v>2.5</v>
      </c>
      <c r="M26" s="97">
        <f>IFERROR(IF(SUMIFS(Data!$K:$K,Data!$A:$A,$B26,Data!$C:$C,Vitezistii!M$1)=0," ",SUMIFS(Data!$K:$K,Data!$A:$A,$B26,Data!$C:$C,Vitezistii!M$1))+SUMIFS(Data!$S:$S,Data!$A:$A,$B26,Data!$C:$C,Vitezistii!M$1),0)</f>
        <v>3</v>
      </c>
      <c r="N26" s="97">
        <f>IFERROR(IF(SUMIFS(Data!$K:$K,Data!$A:$A,$B26,Data!$C:$C,Vitezistii!N$1)=0," ",SUMIFS(Data!$K:$K,Data!$A:$A,$B26,Data!$C:$C,Vitezistii!N$1))+SUMIFS(Data!$S:$S,Data!$A:$A,$B26,Data!$C:$C,Vitezistii!N$1),0)</f>
        <v>3.5</v>
      </c>
      <c r="O26" s="97">
        <f>IFERROR(IF(SUMIFS(Data!$K:$K,Data!$A:$A,Vitezistii!$B47,Data!$C:$C,Vitezistii!O$1)=0," ",SUMIFS(Data!$K:$K,Data!$A:$A,Vitezistii!$B47,Data!$C:$C,Vitezistii!O$1))+SUMIFS(Data!$S:$S,Data!$A:$A,Vitezistii!$B47,Data!$C:$C,Vitezistii!O$1),0)</f>
        <v>0</v>
      </c>
      <c r="P26" s="97">
        <f>IFERROR(IF(SUMIFS(Data!$K:$K,Data!$A:$A,Vitezistii!$B47,Data!$C:$C,Vitezistii!P$1)=0," ",SUMIFS(Data!$K:$K,Data!$A:$A,Vitezistii!$B47,Data!$C:$C,Vitezistii!P$1))+SUMIFS(Data!$S:$S,Data!$A:$A,Vitezistii!$B47,Data!$C:$C,Vitezistii!P$1),0)</f>
        <v>0</v>
      </c>
      <c r="Q26" s="97">
        <f>IFERROR(IF(SUMIFS(Data!$K:$K,Data!$A:$A,Vitezistii!$B47,Data!$C:$C,Vitezistii!Q$1)=0," ",SUMIFS(Data!$K:$K,Data!$A:$A,Vitezistii!$B47,Data!$C:$C,Vitezistii!Q$1))+SUMIFS(Data!$S:$S,Data!$A:$A,Vitezistii!$B47,Data!$C:$C,Vitezistii!Q$1),0)</f>
        <v>0</v>
      </c>
      <c r="R26" s="97">
        <f t="shared" si="0"/>
        <v>36</v>
      </c>
      <c r="S26" s="97">
        <f>SUMIFS(Data!D:D,Data!A:A,B26)</f>
        <v>286.89000000000004</v>
      </c>
      <c r="T26" s="11">
        <f>SUMIFS(Data!I:I,Data!A:A,B26)/COUNTIF(Data!A:A,B26)</f>
        <v>4.0194888710160708E-3</v>
      </c>
    </row>
    <row r="27" spans="1:20" ht="12.75" x14ac:dyDescent="0.2">
      <c r="A27" s="64">
        <v>26</v>
      </c>
      <c r="B27" s="27" t="s">
        <v>308</v>
      </c>
      <c r="C27" s="97">
        <f>IFERROR(IF(SUMIFS(Data!$K:$K,Data!$A:$A,$B27,Data!$C:$C,Vitezistii!C$1)=0," ",SUMIFS(Data!$K:$K,Data!$A:$A,$B27,Data!$C:$C,Vitezistii!C$1))+SUMIFS(Data!$S:$S,Data!$A:$A,$B27,Data!$C:$C,Vitezistii!C$1),0)</f>
        <v>3.5</v>
      </c>
      <c r="D27" s="97">
        <f>IFERROR(IF(SUMIFS(Data!$K:$K,Data!$A:$A,$B27,Data!$C:$C,Vitezistii!D$1)=0," ",SUMIFS(Data!$K:$K,Data!$A:$A,$B27,Data!$C:$C,Vitezistii!D$1))+SUMIFS(Data!$S:$S,Data!$A:$A,$B27,Data!$C:$C,Vitezistii!D$1),0)</f>
        <v>3.75</v>
      </c>
      <c r="E27" s="97">
        <f>IFERROR(IF(SUMIFS(Data!$K:$K,Data!$A:$A,$B27,Data!$C:$C,Vitezistii!E$1)=0," ",SUMIFS(Data!$K:$K,Data!$A:$A,$B27,Data!$C:$C,Vitezistii!E$1))+SUMIFS(Data!$S:$S,Data!$A:$A,$B27,Data!$C:$C,Vitezistii!E$1),0)</f>
        <v>3.25</v>
      </c>
      <c r="F27" s="97">
        <f>IFERROR(IF(SUMIFS(Data!$K:$K,Data!$A:$A,$B27,Data!$C:$C,Vitezistii!F$1)=0," ",SUMIFS(Data!$K:$K,Data!$A:$A,$B27,Data!$C:$C,Vitezistii!F$1))+SUMIFS(Data!$S:$S,Data!$A:$A,$B27,Data!$C:$C,Vitezistii!F$1),0)</f>
        <v>0</v>
      </c>
      <c r="G27" s="97">
        <f>IFERROR(IF(SUMIFS(Data!$K:$K,Data!$A:$A,$B27,Data!$C:$C,Vitezistii!G$1)=0," ",SUMIFS(Data!$K:$K,Data!$A:$A,$B27,Data!$C:$C,Vitezistii!G$1))+SUMIFS(Data!$S:$S,Data!$A:$A,$B27,Data!$C:$C,Vitezistii!G$1),0)</f>
        <v>0.5</v>
      </c>
      <c r="H27" s="97">
        <f>IFERROR(IF(SUMIFS(Data!$K:$K,Data!$A:$A,$B27,Data!$C:$C,Vitezistii!H$1)=0," ",SUMIFS(Data!$K:$K,Data!$A:$A,$B27,Data!$C:$C,Vitezistii!H$1))+SUMIFS(Data!$S:$S,Data!$A:$A,$B27,Data!$C:$C,Vitezistii!H$1),0)</f>
        <v>3.75</v>
      </c>
      <c r="I27" s="97">
        <f>IFERROR(IF(SUMIFS(Data!$K:$K,Data!$A:$A,$B27,Data!$C:$C,Vitezistii!I$1)=0," ",SUMIFS(Data!$K:$K,Data!$A:$A,$B27,Data!$C:$C,Vitezistii!I$1))+SUMIFS(Data!$S:$S,Data!$A:$A,$B27,Data!$C:$C,Vitezistii!I$1),0)</f>
        <v>3.25</v>
      </c>
      <c r="J27" s="97">
        <f>IFERROR(IF(SUMIFS(Data!$K:$K,Data!$A:$A,$B27,Data!$C:$C,Vitezistii!J$1)=0," ",SUMIFS(Data!$K:$K,Data!$A:$A,$B27,Data!$C:$C,Vitezistii!J$1))+SUMIFS(Data!$S:$S,Data!$A:$A,$B27,Data!$C:$C,Vitezistii!J$1),0)</f>
        <v>3</v>
      </c>
      <c r="K27" s="97">
        <f>IFERROR(IF(SUMIFS(Data!$K:$K,Data!$A:$A,$B27,Data!$C:$C,Vitezistii!K$1)=0," ",SUMIFS(Data!$K:$K,Data!$A:$A,$B27,Data!$C:$C,Vitezistii!K$1))+SUMIFS(Data!$S:$S,Data!$A:$A,$B27,Data!$C:$C,Vitezistii!K$1),0)</f>
        <v>3.75</v>
      </c>
      <c r="L27" s="97">
        <f>IFERROR(IF(SUMIFS(Data!$K:$K,Data!$A:$A,$B27,Data!$C:$C,Vitezistii!L$1)=0," ",SUMIFS(Data!$K:$K,Data!$A:$A,$B27,Data!$C:$C,Vitezistii!L$1))+SUMIFS(Data!$S:$S,Data!$A:$A,$B27,Data!$C:$C,Vitezistii!L$1),0)</f>
        <v>3.75</v>
      </c>
      <c r="M27" s="97">
        <f>IFERROR(IF(SUMIFS(Data!$K:$K,Data!$A:$A,$B27,Data!$C:$C,Vitezistii!M$1)=0," ",SUMIFS(Data!$K:$K,Data!$A:$A,$B27,Data!$C:$C,Vitezistii!M$1))+SUMIFS(Data!$S:$S,Data!$A:$A,$B27,Data!$C:$C,Vitezistii!M$1),0)</f>
        <v>3</v>
      </c>
      <c r="N27" s="97">
        <f>IFERROR(IF(SUMIFS(Data!$K:$K,Data!$A:$A,$B27,Data!$C:$C,Vitezistii!N$1)=0," ",SUMIFS(Data!$K:$K,Data!$A:$A,$B27,Data!$C:$C,Vitezistii!N$1))+SUMIFS(Data!$S:$S,Data!$A:$A,$B27,Data!$C:$C,Vitezistii!N$1),0)</f>
        <v>3.25</v>
      </c>
      <c r="O27" s="97">
        <f>IFERROR(IF(SUMIFS(Data!$K:$K,Data!$A:$A,Vitezistii!$B48,Data!$C:$C,Vitezistii!O$1)=0," ",SUMIFS(Data!$K:$K,Data!$A:$A,Vitezistii!$B48,Data!$C:$C,Vitezistii!O$1))+SUMIFS(Data!$S:$S,Data!$A:$A,Vitezistii!$B48,Data!$C:$C,Vitezistii!O$1),0)</f>
        <v>0</v>
      </c>
      <c r="P27" s="97">
        <f>IFERROR(IF(SUMIFS(Data!$K:$K,Data!$A:$A,Vitezistii!$B48,Data!$C:$C,Vitezistii!P$1)=0," ",SUMIFS(Data!$K:$K,Data!$A:$A,Vitezistii!$B48,Data!$C:$C,Vitezistii!P$1))+SUMIFS(Data!$S:$S,Data!$A:$A,Vitezistii!$B48,Data!$C:$C,Vitezistii!P$1),0)</f>
        <v>0</v>
      </c>
      <c r="Q27" s="97">
        <f>IFERROR(IF(SUMIFS(Data!$K:$K,Data!$A:$A,Vitezistii!$B48,Data!$C:$C,Vitezistii!Q$1)=0," ",SUMIFS(Data!$K:$K,Data!$A:$A,Vitezistii!$B48,Data!$C:$C,Vitezistii!Q$1))+SUMIFS(Data!$S:$S,Data!$A:$A,Vitezistii!$B48,Data!$C:$C,Vitezistii!Q$1),0)</f>
        <v>0</v>
      </c>
      <c r="R27" s="97">
        <f t="shared" si="0"/>
        <v>34.75</v>
      </c>
      <c r="S27" s="97">
        <f>SUMIFS(Data!D:D,Data!A:A,B27)</f>
        <v>200.42000000000002</v>
      </c>
      <c r="T27" s="11">
        <f>SUMIFS(Data!I:I,Data!A:A,B27)/COUNTIF(Data!A:A,B27)</f>
        <v>4.4216596830230145E-3</v>
      </c>
    </row>
    <row r="28" spans="1:20" ht="12.75" x14ac:dyDescent="0.2">
      <c r="A28" s="64">
        <v>27</v>
      </c>
      <c r="B28" s="27" t="s">
        <v>180</v>
      </c>
      <c r="C28" s="97">
        <f>IFERROR(IF(SUMIFS(Data!$K:$K,Data!$A:$A,$B28,Data!$C:$C,Vitezistii!C$1)=0," ",SUMIFS(Data!$K:$K,Data!$A:$A,$B28,Data!$C:$C,Vitezistii!C$1))+SUMIFS(Data!$S:$S,Data!$A:$A,$B28,Data!$C:$C,Vitezistii!C$1),0)</f>
        <v>4.25</v>
      </c>
      <c r="D28" s="97">
        <f>IFERROR(IF(SUMIFS(Data!$K:$K,Data!$A:$A,$B28,Data!$C:$C,Vitezistii!D$1)=0," ",SUMIFS(Data!$K:$K,Data!$A:$A,$B28,Data!$C:$C,Vitezistii!D$1))+SUMIFS(Data!$S:$S,Data!$A:$A,$B28,Data!$C:$C,Vitezistii!D$1),0)</f>
        <v>4.75</v>
      </c>
      <c r="E28" s="97">
        <f>IFERROR(IF(SUMIFS(Data!$K:$K,Data!$A:$A,$B28,Data!$C:$C,Vitezistii!E$1)=0," ",SUMIFS(Data!$K:$K,Data!$A:$A,$B28,Data!$C:$C,Vitezistii!E$1))+SUMIFS(Data!$S:$S,Data!$A:$A,$B28,Data!$C:$C,Vitezistii!E$1),0)</f>
        <v>4.25</v>
      </c>
      <c r="F28" s="97">
        <f>IFERROR(IF(SUMIFS(Data!$K:$K,Data!$A:$A,$B28,Data!$C:$C,Vitezistii!F$1)=0," ",SUMIFS(Data!$K:$K,Data!$A:$A,$B28,Data!$C:$C,Vitezistii!F$1))+SUMIFS(Data!$S:$S,Data!$A:$A,$B28,Data!$C:$C,Vitezistii!F$1),0)</f>
        <v>4.75</v>
      </c>
      <c r="G28" s="97">
        <f>IFERROR(IF(SUMIFS(Data!$K:$K,Data!$A:$A,$B28,Data!$C:$C,Vitezistii!G$1)=0," ",SUMIFS(Data!$K:$K,Data!$A:$A,$B28,Data!$C:$C,Vitezistii!G$1))+SUMIFS(Data!$S:$S,Data!$A:$A,$B28,Data!$C:$C,Vitezistii!G$1),0)</f>
        <v>4.25</v>
      </c>
      <c r="H28" s="97">
        <f>IFERROR(IF(SUMIFS(Data!$K:$K,Data!$A:$A,$B28,Data!$C:$C,Vitezistii!H$1)=0," ",SUMIFS(Data!$K:$K,Data!$A:$A,$B28,Data!$C:$C,Vitezistii!H$1))+SUMIFS(Data!$S:$S,Data!$A:$A,$B28,Data!$C:$C,Vitezistii!H$1),0)</f>
        <v>4.75</v>
      </c>
      <c r="I28" s="97">
        <f>IFERROR(IF(SUMIFS(Data!$K:$K,Data!$A:$A,$B28,Data!$C:$C,Vitezistii!I$1)=0," ",SUMIFS(Data!$K:$K,Data!$A:$A,$B28,Data!$C:$C,Vitezistii!I$1))+SUMIFS(Data!$S:$S,Data!$A:$A,$B28,Data!$C:$C,Vitezistii!I$1),0)</f>
        <v>4.25</v>
      </c>
      <c r="J28" s="97">
        <f>IFERROR(IF(SUMIFS(Data!$K:$K,Data!$A:$A,$B28,Data!$C:$C,Vitezistii!J$1)=0," ",SUMIFS(Data!$K:$K,Data!$A:$A,$B28,Data!$C:$C,Vitezistii!J$1))+SUMIFS(Data!$S:$S,Data!$A:$A,$B28,Data!$C:$C,Vitezistii!J$1),0)</f>
        <v>0</v>
      </c>
      <c r="K28" s="97">
        <f>IFERROR(IF(SUMIFS(Data!$K:$K,Data!$A:$A,$B28,Data!$C:$C,Vitezistii!K$1)=0," ",SUMIFS(Data!$K:$K,Data!$A:$A,$B28,Data!$C:$C,Vitezistii!K$1))+SUMIFS(Data!$S:$S,Data!$A:$A,$B28,Data!$C:$C,Vitezistii!K$1),0)</f>
        <v>0</v>
      </c>
      <c r="L28" s="97">
        <f>IFERROR(IF(SUMIFS(Data!$K:$K,Data!$A:$A,$B28,Data!$C:$C,Vitezistii!L$1)=0," ",SUMIFS(Data!$K:$K,Data!$A:$A,$B28,Data!$C:$C,Vitezistii!L$1))+SUMIFS(Data!$S:$S,Data!$A:$A,$B28,Data!$C:$C,Vitezistii!L$1),0)</f>
        <v>0</v>
      </c>
      <c r="M28" s="97">
        <f>IFERROR(IF(SUMIFS(Data!$K:$K,Data!$A:$A,$B28,Data!$C:$C,Vitezistii!M$1)=0," ",SUMIFS(Data!$K:$K,Data!$A:$A,$B28,Data!$C:$C,Vitezistii!M$1))+SUMIFS(Data!$S:$S,Data!$A:$A,$B28,Data!$C:$C,Vitezistii!M$1),0)</f>
        <v>0</v>
      </c>
      <c r="N28" s="97">
        <f>IFERROR(IF(SUMIFS(Data!$K:$K,Data!$A:$A,$B28,Data!$C:$C,Vitezistii!N$1)=0," ",SUMIFS(Data!$K:$K,Data!$A:$A,$B28,Data!$C:$C,Vitezistii!N$1))+SUMIFS(Data!$S:$S,Data!$A:$A,$B28,Data!$C:$C,Vitezistii!N$1),0)</f>
        <v>0</v>
      </c>
      <c r="O28" s="97">
        <f>IFERROR(IF(SUMIFS(Data!$K:$K,Data!$A:$A,Vitezistii!$B49,Data!$C:$C,Vitezistii!O$1)=0," ",SUMIFS(Data!$K:$K,Data!$A:$A,Vitezistii!$B49,Data!$C:$C,Vitezistii!O$1))+SUMIFS(Data!$S:$S,Data!$A:$A,Vitezistii!$B49,Data!$C:$C,Vitezistii!O$1),0)</f>
        <v>0</v>
      </c>
      <c r="P28" s="97">
        <f>IFERROR(IF(SUMIFS(Data!$K:$K,Data!$A:$A,Vitezistii!$B49,Data!$C:$C,Vitezistii!P$1)=0," ",SUMIFS(Data!$K:$K,Data!$A:$A,Vitezistii!$B49,Data!$C:$C,Vitezistii!P$1))+SUMIFS(Data!$S:$S,Data!$A:$A,Vitezistii!$B49,Data!$C:$C,Vitezistii!P$1),0)</f>
        <v>0</v>
      </c>
      <c r="Q28" s="97">
        <f>IFERROR(IF(SUMIFS(Data!$K:$K,Data!$A:$A,Vitezistii!$B49,Data!$C:$C,Vitezistii!Q$1)=0," ",SUMIFS(Data!$K:$K,Data!$A:$A,Vitezistii!$B49,Data!$C:$C,Vitezistii!Q$1))+SUMIFS(Data!$S:$S,Data!$A:$A,Vitezistii!$B49,Data!$C:$C,Vitezistii!Q$1),0)</f>
        <v>0</v>
      </c>
      <c r="R28" s="97">
        <f t="shared" si="0"/>
        <v>31.25</v>
      </c>
      <c r="S28" s="97">
        <f>SUMIFS(Data!D:D,Data!A:A,B28)</f>
        <v>98.12</v>
      </c>
      <c r="T28" s="11">
        <f>SUMIFS(Data!I:I,Data!A:A,B28)/COUNTIF(Data!A:A,B28)</f>
        <v>3.1021959127859747E-3</v>
      </c>
    </row>
    <row r="29" spans="1:20" ht="12.75" x14ac:dyDescent="0.2">
      <c r="A29" s="64">
        <v>28</v>
      </c>
      <c r="B29" s="27" t="s">
        <v>259</v>
      </c>
      <c r="C29" s="97">
        <f>IFERROR(IF(SUMIFS(Data!$K:$K,Data!$A:$A,$B29,Data!$C:$C,Vitezistii!C$1)=0," ",SUMIFS(Data!$K:$K,Data!$A:$A,$B29,Data!$C:$C,Vitezistii!C$1))+SUMIFS(Data!$S:$S,Data!$A:$A,$B29,Data!$C:$C,Vitezistii!C$1),0)</f>
        <v>4.25</v>
      </c>
      <c r="D29" s="97">
        <f>IFERROR(IF(SUMIFS(Data!$K:$K,Data!$A:$A,$B29,Data!$C:$C,Vitezistii!D$1)=0," ",SUMIFS(Data!$K:$K,Data!$A:$A,$B29,Data!$C:$C,Vitezistii!D$1))+SUMIFS(Data!$S:$S,Data!$A:$A,$B29,Data!$C:$C,Vitezistii!D$1),0)</f>
        <v>3.75</v>
      </c>
      <c r="E29" s="97">
        <f>IFERROR(IF(SUMIFS(Data!$K:$K,Data!$A:$A,$B29,Data!$C:$C,Vitezistii!E$1)=0," ",SUMIFS(Data!$K:$K,Data!$A:$A,$B29,Data!$C:$C,Vitezistii!E$1))+SUMIFS(Data!$S:$S,Data!$A:$A,$B29,Data!$C:$C,Vitezistii!E$1),0)</f>
        <v>3.25</v>
      </c>
      <c r="F29" s="97">
        <f>IFERROR(IF(SUMIFS(Data!$K:$K,Data!$A:$A,$B29,Data!$C:$C,Vitezistii!F$1)=0," ",SUMIFS(Data!$K:$K,Data!$A:$A,$B29,Data!$C:$C,Vitezistii!F$1))+SUMIFS(Data!$S:$S,Data!$A:$A,$B29,Data!$C:$C,Vitezistii!F$1),0)</f>
        <v>4</v>
      </c>
      <c r="G29" s="97">
        <f>IFERROR(IF(SUMIFS(Data!$K:$K,Data!$A:$A,$B29,Data!$C:$C,Vitezistii!G$1)=0," ",SUMIFS(Data!$K:$K,Data!$A:$A,$B29,Data!$C:$C,Vitezistii!G$1))+SUMIFS(Data!$S:$S,Data!$A:$A,$B29,Data!$C:$C,Vitezistii!G$1),0)</f>
        <v>3.75</v>
      </c>
      <c r="H29" s="97">
        <f>IFERROR(IF(SUMIFS(Data!$K:$K,Data!$A:$A,$B29,Data!$C:$C,Vitezistii!H$1)=0," ",SUMIFS(Data!$K:$K,Data!$A:$A,$B29,Data!$C:$C,Vitezistii!H$1))+SUMIFS(Data!$S:$S,Data!$A:$A,$B29,Data!$C:$C,Vitezistii!H$1),0)</f>
        <v>1</v>
      </c>
      <c r="I29" s="97">
        <f>IFERROR(IF(SUMIFS(Data!$K:$K,Data!$A:$A,$B29,Data!$C:$C,Vitezistii!I$1)=0," ",SUMIFS(Data!$K:$K,Data!$A:$A,$B29,Data!$C:$C,Vitezistii!I$1))+SUMIFS(Data!$S:$S,Data!$A:$A,$B29,Data!$C:$C,Vitezistii!I$1),0)</f>
        <v>3.5</v>
      </c>
      <c r="J29" s="97">
        <f>IFERROR(IF(SUMIFS(Data!$K:$K,Data!$A:$A,$B29,Data!$C:$C,Vitezistii!J$1)=0," ",SUMIFS(Data!$K:$K,Data!$A:$A,$B29,Data!$C:$C,Vitezistii!J$1))+SUMIFS(Data!$S:$S,Data!$A:$A,$B29,Data!$C:$C,Vitezistii!J$1),0)</f>
        <v>0</v>
      </c>
      <c r="K29" s="97">
        <f>IFERROR(IF(SUMIFS(Data!$K:$K,Data!$A:$A,$B29,Data!$C:$C,Vitezistii!K$1)=0," ",SUMIFS(Data!$K:$K,Data!$A:$A,$B29,Data!$C:$C,Vitezistii!K$1))+SUMIFS(Data!$S:$S,Data!$A:$A,$B29,Data!$C:$C,Vitezistii!K$1),0)</f>
        <v>4</v>
      </c>
      <c r="L29" s="97">
        <f>IFERROR(IF(SUMIFS(Data!$K:$K,Data!$A:$A,$B29,Data!$C:$C,Vitezistii!L$1)=0," ",SUMIFS(Data!$K:$K,Data!$A:$A,$B29,Data!$C:$C,Vitezistii!L$1))+SUMIFS(Data!$S:$S,Data!$A:$A,$B29,Data!$C:$C,Vitezistii!L$1),0)</f>
        <v>3.25</v>
      </c>
      <c r="M29" s="97">
        <f>IFERROR(IF(SUMIFS(Data!$K:$K,Data!$A:$A,$B29,Data!$C:$C,Vitezistii!M$1)=0," ",SUMIFS(Data!$K:$K,Data!$A:$A,$B29,Data!$C:$C,Vitezistii!M$1))+SUMIFS(Data!$S:$S,Data!$A:$A,$B29,Data!$C:$C,Vitezistii!M$1),0)</f>
        <v>0.5</v>
      </c>
      <c r="N29" s="97">
        <f>IFERROR(IF(SUMIFS(Data!$K:$K,Data!$A:$A,$B29,Data!$C:$C,Vitezistii!N$1)=0," ",SUMIFS(Data!$K:$K,Data!$A:$A,$B29,Data!$C:$C,Vitezistii!N$1))+SUMIFS(Data!$S:$S,Data!$A:$A,$B29,Data!$C:$C,Vitezistii!N$1),0)</f>
        <v>4</v>
      </c>
      <c r="O29" s="97">
        <f>IFERROR(IF(SUMIFS(Data!$K:$K,Data!$A:$A,Vitezistii!$B50,Data!$C:$C,Vitezistii!O$1)=0," ",SUMIFS(Data!$K:$K,Data!$A:$A,Vitezistii!$B50,Data!$C:$C,Vitezistii!O$1))+SUMIFS(Data!$S:$S,Data!$A:$A,Vitezistii!$B50,Data!$C:$C,Vitezistii!O$1),0)</f>
        <v>0</v>
      </c>
      <c r="P29" s="97">
        <f>IFERROR(IF(SUMIFS(Data!$K:$K,Data!$A:$A,Vitezistii!$B50,Data!$C:$C,Vitezistii!P$1)=0," ",SUMIFS(Data!$K:$K,Data!$A:$A,Vitezistii!$B50,Data!$C:$C,Vitezistii!P$1))+SUMIFS(Data!$S:$S,Data!$A:$A,Vitezistii!$B50,Data!$C:$C,Vitezistii!P$1),0)</f>
        <v>0</v>
      </c>
      <c r="Q29" s="97">
        <f>IFERROR(IF(SUMIFS(Data!$K:$K,Data!$A:$A,Vitezistii!$B50,Data!$C:$C,Vitezistii!Q$1)=0," ",SUMIFS(Data!$K:$K,Data!$A:$A,Vitezistii!$B50,Data!$C:$C,Vitezistii!Q$1))+SUMIFS(Data!$S:$S,Data!$A:$A,Vitezistii!$B50,Data!$C:$C,Vitezistii!Q$1),0)</f>
        <v>0</v>
      </c>
      <c r="R29" s="97">
        <f t="shared" si="0"/>
        <v>35.25</v>
      </c>
      <c r="S29" s="97">
        <f>SUMIFS(Data!D:D,Data!A:A,B29)</f>
        <v>210.29999999999998</v>
      </c>
      <c r="T29" s="11">
        <f>SUMIFS(Data!I:I,Data!A:A,B29)/COUNTIF(Data!A:A,B29)</f>
        <v>4.0930635907717233E-3</v>
      </c>
    </row>
    <row r="30" spans="1:20" ht="12.75" x14ac:dyDescent="0.2">
      <c r="A30" s="64">
        <v>29</v>
      </c>
      <c r="B30" s="27" t="s">
        <v>465</v>
      </c>
      <c r="C30" s="97">
        <f>IFERROR(IF(SUMIFS(Data!$K:$K,Data!$A:$A,$B30,Data!$C:$C,Vitezistii!C$1)=0," ",SUMIFS(Data!$K:$K,Data!$A:$A,$B30,Data!$C:$C,Vitezistii!C$1))+SUMIFS(Data!$S:$S,Data!$A:$A,$B30,Data!$C:$C,Vitezistii!C$1),0)</f>
        <v>4</v>
      </c>
      <c r="D30" s="97">
        <f>IFERROR(IF(SUMIFS(Data!$K:$K,Data!$A:$A,$B30,Data!$C:$C,Vitezistii!D$1)=0," ",SUMIFS(Data!$K:$K,Data!$A:$A,$B30,Data!$C:$C,Vitezistii!D$1))+SUMIFS(Data!$S:$S,Data!$A:$A,$B30,Data!$C:$C,Vitezistii!D$1),0)</f>
        <v>4.75</v>
      </c>
      <c r="E30" s="97">
        <f>IFERROR(IF(SUMIFS(Data!$K:$K,Data!$A:$A,$B30,Data!$C:$C,Vitezistii!E$1)=0," ",SUMIFS(Data!$K:$K,Data!$A:$A,$B30,Data!$C:$C,Vitezistii!E$1))+SUMIFS(Data!$S:$S,Data!$A:$A,$B30,Data!$C:$C,Vitezistii!E$1),0)</f>
        <v>4.25</v>
      </c>
      <c r="F30" s="97">
        <f>IFERROR(IF(SUMIFS(Data!$K:$K,Data!$A:$A,$B30,Data!$C:$C,Vitezistii!F$1)=0," ",SUMIFS(Data!$K:$K,Data!$A:$A,$B30,Data!$C:$C,Vitezistii!F$1))+SUMIFS(Data!$S:$S,Data!$A:$A,$B30,Data!$C:$C,Vitezistii!F$1),0)</f>
        <v>0</v>
      </c>
      <c r="G30" s="97">
        <f>IFERROR(IF(SUMIFS(Data!$K:$K,Data!$A:$A,$B30,Data!$C:$C,Vitezistii!G$1)=0," ",SUMIFS(Data!$K:$K,Data!$A:$A,$B30,Data!$C:$C,Vitezistii!G$1))+SUMIFS(Data!$S:$S,Data!$A:$A,$B30,Data!$C:$C,Vitezistii!G$1),0)</f>
        <v>0</v>
      </c>
      <c r="H30" s="97">
        <f>IFERROR(IF(SUMIFS(Data!$K:$K,Data!$A:$A,$B30,Data!$C:$C,Vitezistii!H$1)=0," ",SUMIFS(Data!$K:$K,Data!$A:$A,$B30,Data!$C:$C,Vitezistii!H$1))+SUMIFS(Data!$S:$S,Data!$A:$A,$B30,Data!$C:$C,Vitezistii!H$1),0)</f>
        <v>3.25</v>
      </c>
      <c r="I30" s="97">
        <f>IFERROR(IF(SUMIFS(Data!$K:$K,Data!$A:$A,$B30,Data!$C:$C,Vitezistii!I$1)=0," ",SUMIFS(Data!$K:$K,Data!$A:$A,$B30,Data!$C:$C,Vitezistii!I$1))+SUMIFS(Data!$S:$S,Data!$A:$A,$B30,Data!$C:$C,Vitezistii!I$1),0)</f>
        <v>3.75</v>
      </c>
      <c r="J30" s="97">
        <f>IFERROR(IF(SUMIFS(Data!$K:$K,Data!$A:$A,$B30,Data!$C:$C,Vitezistii!J$1)=0," ",SUMIFS(Data!$K:$K,Data!$A:$A,$B30,Data!$C:$C,Vitezistii!J$1))+SUMIFS(Data!$S:$S,Data!$A:$A,$B30,Data!$C:$C,Vitezistii!J$1),0)</f>
        <v>2.5</v>
      </c>
      <c r="K30" s="97">
        <f>IFERROR(IF(SUMIFS(Data!$K:$K,Data!$A:$A,$B30,Data!$C:$C,Vitezistii!K$1)=0," ",SUMIFS(Data!$K:$K,Data!$A:$A,$B30,Data!$C:$C,Vitezistii!K$1))+SUMIFS(Data!$S:$S,Data!$A:$A,$B30,Data!$C:$C,Vitezistii!K$1),0)</f>
        <v>2</v>
      </c>
      <c r="L30" s="97">
        <f>IFERROR(IF(SUMIFS(Data!$K:$K,Data!$A:$A,$B30,Data!$C:$C,Vitezistii!L$1)=0," ",SUMIFS(Data!$K:$K,Data!$A:$A,$B30,Data!$C:$C,Vitezistii!L$1))+SUMIFS(Data!$S:$S,Data!$A:$A,$B30,Data!$C:$C,Vitezistii!L$1),0)</f>
        <v>3.25</v>
      </c>
      <c r="M30" s="97">
        <f>IFERROR(IF(SUMIFS(Data!$K:$K,Data!$A:$A,$B30,Data!$C:$C,Vitezistii!M$1)=0," ",SUMIFS(Data!$K:$K,Data!$A:$A,$B30,Data!$C:$C,Vitezistii!M$1))+SUMIFS(Data!$S:$S,Data!$A:$A,$B30,Data!$C:$C,Vitezistii!M$1),0)</f>
        <v>3.5</v>
      </c>
      <c r="N30" s="97">
        <f>IFERROR(IF(SUMIFS(Data!$K:$K,Data!$A:$A,$B30,Data!$C:$C,Vitezistii!N$1)=0," ",SUMIFS(Data!$K:$K,Data!$A:$A,$B30,Data!$C:$C,Vitezistii!N$1))+SUMIFS(Data!$S:$S,Data!$A:$A,$B30,Data!$C:$C,Vitezistii!N$1),0)</f>
        <v>3.5</v>
      </c>
      <c r="O30" s="97">
        <f>IFERROR(IF(SUMIFS(Data!$K:$K,Data!$A:$A,Vitezistii!$B51,Data!$C:$C,Vitezistii!O$1)=0," ",SUMIFS(Data!$K:$K,Data!$A:$A,Vitezistii!$B51,Data!$C:$C,Vitezistii!O$1))+SUMIFS(Data!$S:$S,Data!$A:$A,Vitezistii!$B51,Data!$C:$C,Vitezistii!O$1),0)</f>
        <v>0</v>
      </c>
      <c r="P30" s="97">
        <f>IFERROR(IF(SUMIFS(Data!$K:$K,Data!$A:$A,Vitezistii!$B51,Data!$C:$C,Vitezistii!P$1)=0," ",SUMIFS(Data!$K:$K,Data!$A:$A,Vitezistii!$B51,Data!$C:$C,Vitezistii!P$1))+SUMIFS(Data!$S:$S,Data!$A:$A,Vitezistii!$B51,Data!$C:$C,Vitezistii!P$1),0)</f>
        <v>0</v>
      </c>
      <c r="Q30" s="97">
        <f>IFERROR(IF(SUMIFS(Data!$K:$K,Data!$A:$A,Vitezistii!$B51,Data!$C:$C,Vitezistii!Q$1)=0," ",SUMIFS(Data!$K:$K,Data!$A:$A,Vitezistii!$B51,Data!$C:$C,Vitezistii!Q$1))+SUMIFS(Data!$S:$S,Data!$A:$A,Vitezistii!$B51,Data!$C:$C,Vitezistii!Q$1),0)</f>
        <v>0</v>
      </c>
      <c r="R30" s="97">
        <f t="shared" si="0"/>
        <v>34.75</v>
      </c>
      <c r="S30" s="97">
        <f>SUMIFS(Data!D:D,Data!A:A,B30)</f>
        <v>356.56</v>
      </c>
      <c r="T30" s="11">
        <f>SUMIFS(Data!I:I,Data!A:A,B30)/COUNTIF(Data!A:A,B30)</f>
        <v>4.128085651611618E-3</v>
      </c>
    </row>
    <row r="31" spans="1:20" ht="12.75" x14ac:dyDescent="0.2">
      <c r="A31" s="64">
        <v>30</v>
      </c>
      <c r="B31" s="27" t="s">
        <v>105</v>
      </c>
      <c r="C31" s="97">
        <f>IFERROR(IF(SUMIFS(Data!$K:$K,Data!$A:$A,$B31,Data!$C:$C,Vitezistii!C$1)=0," ",SUMIFS(Data!$K:$K,Data!$A:$A,$B31,Data!$C:$C,Vitezistii!C$1))+SUMIFS(Data!$S:$S,Data!$A:$A,$B31,Data!$C:$C,Vitezistii!C$1),0)</f>
        <v>3.5</v>
      </c>
      <c r="D31" s="97">
        <f>IFERROR(IF(SUMIFS(Data!$K:$K,Data!$A:$A,$B31,Data!$C:$C,Vitezistii!D$1)=0," ",SUMIFS(Data!$K:$K,Data!$A:$A,$B31,Data!$C:$C,Vitezistii!D$1))+SUMIFS(Data!$S:$S,Data!$A:$A,$B31,Data!$C:$C,Vitezistii!D$1),0)</f>
        <v>4</v>
      </c>
      <c r="E31" s="97">
        <f>IFERROR(IF(SUMIFS(Data!$K:$K,Data!$A:$A,$B31,Data!$C:$C,Vitezistii!E$1)=0," ",SUMIFS(Data!$K:$K,Data!$A:$A,$B31,Data!$C:$C,Vitezistii!E$1))+SUMIFS(Data!$S:$S,Data!$A:$A,$B31,Data!$C:$C,Vitezistii!E$1),0)</f>
        <v>4.25</v>
      </c>
      <c r="F31" s="97">
        <f>IFERROR(IF(SUMIFS(Data!$K:$K,Data!$A:$A,$B31,Data!$C:$C,Vitezistii!F$1)=0," ",SUMIFS(Data!$K:$K,Data!$A:$A,$B31,Data!$C:$C,Vitezistii!F$1))+SUMIFS(Data!$S:$S,Data!$A:$A,$B31,Data!$C:$C,Vitezistii!F$1),0)</f>
        <v>4</v>
      </c>
      <c r="G31" s="97">
        <f>IFERROR(IF(SUMIFS(Data!$K:$K,Data!$A:$A,$B31,Data!$C:$C,Vitezistii!G$1)=0," ",SUMIFS(Data!$K:$K,Data!$A:$A,$B31,Data!$C:$C,Vitezistii!G$1))+SUMIFS(Data!$S:$S,Data!$A:$A,$B31,Data!$C:$C,Vitezistii!G$1),0)</f>
        <v>4.75</v>
      </c>
      <c r="H31" s="97">
        <f>IFERROR(IF(SUMIFS(Data!$K:$K,Data!$A:$A,$B31,Data!$C:$C,Vitezistii!H$1)=0," ",SUMIFS(Data!$K:$K,Data!$A:$A,$B31,Data!$C:$C,Vitezistii!H$1))+SUMIFS(Data!$S:$S,Data!$A:$A,$B31,Data!$C:$C,Vitezistii!H$1),0)</f>
        <v>0</v>
      </c>
      <c r="I31" s="97">
        <f>IFERROR(IF(SUMIFS(Data!$K:$K,Data!$A:$A,$B31,Data!$C:$C,Vitezistii!I$1)=0," ",SUMIFS(Data!$K:$K,Data!$A:$A,$B31,Data!$C:$C,Vitezistii!I$1))+SUMIFS(Data!$S:$S,Data!$A:$A,$B31,Data!$C:$C,Vitezistii!I$1),0)</f>
        <v>0</v>
      </c>
      <c r="J31" s="97">
        <f>IFERROR(IF(SUMIFS(Data!$K:$K,Data!$A:$A,$B31,Data!$C:$C,Vitezistii!J$1)=0," ",SUMIFS(Data!$K:$K,Data!$A:$A,$B31,Data!$C:$C,Vitezistii!J$1))+SUMIFS(Data!$S:$S,Data!$A:$A,$B31,Data!$C:$C,Vitezistii!J$1),0)</f>
        <v>0</v>
      </c>
      <c r="K31" s="97">
        <f>IFERROR(IF(SUMIFS(Data!$K:$K,Data!$A:$A,$B31,Data!$C:$C,Vitezistii!K$1)=0," ",SUMIFS(Data!$K:$K,Data!$A:$A,$B31,Data!$C:$C,Vitezistii!K$1))+SUMIFS(Data!$S:$S,Data!$A:$A,$B31,Data!$C:$C,Vitezistii!K$1),0)</f>
        <v>3.5</v>
      </c>
      <c r="L31" s="97">
        <f>IFERROR(IF(SUMIFS(Data!$K:$K,Data!$A:$A,$B31,Data!$C:$C,Vitezistii!L$1)=0," ",SUMIFS(Data!$K:$K,Data!$A:$A,$B31,Data!$C:$C,Vitezistii!L$1))+SUMIFS(Data!$S:$S,Data!$A:$A,$B31,Data!$C:$C,Vitezistii!L$1),0)</f>
        <v>4</v>
      </c>
      <c r="M31" s="97">
        <f>IFERROR(IF(SUMIFS(Data!$K:$K,Data!$A:$A,$B31,Data!$C:$C,Vitezistii!M$1)=0," ",SUMIFS(Data!$K:$K,Data!$A:$A,$B31,Data!$C:$C,Vitezistii!M$1))+SUMIFS(Data!$S:$S,Data!$A:$A,$B31,Data!$C:$C,Vitezistii!M$1),0)</f>
        <v>3</v>
      </c>
      <c r="N31" s="97">
        <f>IFERROR(IF(SUMIFS(Data!$K:$K,Data!$A:$A,$B31,Data!$C:$C,Vitezistii!N$1)=0," ",SUMIFS(Data!$K:$K,Data!$A:$A,$B31,Data!$C:$C,Vitezistii!N$1))+SUMIFS(Data!$S:$S,Data!$A:$A,$B31,Data!$C:$C,Vitezistii!N$1),0)</f>
        <v>4.25</v>
      </c>
      <c r="O31" s="97">
        <f>IFERROR(IF(SUMIFS(Data!$K:$K,Data!$A:$A,Vitezistii!$B52,Data!$C:$C,Vitezistii!O$1)=0," ",SUMIFS(Data!$K:$K,Data!$A:$A,Vitezistii!$B52,Data!$C:$C,Vitezistii!O$1))+SUMIFS(Data!$S:$S,Data!$A:$A,Vitezistii!$B52,Data!$C:$C,Vitezistii!O$1),0)</f>
        <v>0</v>
      </c>
      <c r="P31" s="97">
        <f>IFERROR(IF(SUMIFS(Data!$K:$K,Data!$A:$A,Vitezistii!$B52,Data!$C:$C,Vitezistii!P$1)=0," ",SUMIFS(Data!$K:$K,Data!$A:$A,Vitezistii!$B52,Data!$C:$C,Vitezistii!P$1))+SUMIFS(Data!$S:$S,Data!$A:$A,Vitezistii!$B52,Data!$C:$C,Vitezistii!P$1),0)</f>
        <v>0</v>
      </c>
      <c r="Q31" s="97">
        <f>IFERROR(IF(SUMIFS(Data!$K:$K,Data!$A:$A,Vitezistii!$B52,Data!$C:$C,Vitezistii!Q$1)=0," ",SUMIFS(Data!$K:$K,Data!$A:$A,Vitezistii!$B52,Data!$C:$C,Vitezistii!Q$1))+SUMIFS(Data!$S:$S,Data!$A:$A,Vitezistii!$B52,Data!$C:$C,Vitezistii!Q$1),0)</f>
        <v>0</v>
      </c>
      <c r="R31" s="97">
        <f t="shared" si="0"/>
        <v>35.25</v>
      </c>
      <c r="S31" s="97">
        <f>SUMIFS(Data!D:D,Data!A:A,B31)</f>
        <v>151.64000000000001</v>
      </c>
      <c r="T31" s="11">
        <f>SUMIFS(Data!I:I,Data!A:A,B31)/COUNTIF(Data!A:A,B31)</f>
        <v>3.1579223186834816E-3</v>
      </c>
    </row>
    <row r="32" spans="1:20" ht="12.75" x14ac:dyDescent="0.2">
      <c r="A32" s="64">
        <v>31</v>
      </c>
      <c r="B32" s="27" t="s">
        <v>336</v>
      </c>
      <c r="C32" s="97">
        <f>IFERROR(IF(SUMIFS(Data!$K:$K,Data!$A:$A,$B32,Data!$C:$C,Vitezistii!C$1)=0," ",SUMIFS(Data!$K:$K,Data!$A:$A,$B32,Data!$C:$C,Vitezistii!C$1))+SUMIFS(Data!$S:$S,Data!$A:$A,$B32,Data!$C:$C,Vitezistii!C$1),0)</f>
        <v>2</v>
      </c>
      <c r="D32" s="97">
        <f>IFERROR(IF(SUMIFS(Data!$K:$K,Data!$A:$A,$B32,Data!$C:$C,Vitezistii!D$1)=0," ",SUMIFS(Data!$K:$K,Data!$A:$A,$B32,Data!$C:$C,Vitezistii!D$1))+SUMIFS(Data!$S:$S,Data!$A:$A,$B32,Data!$C:$C,Vitezistii!D$1),0)</f>
        <v>3.25</v>
      </c>
      <c r="E32" s="97">
        <f>IFERROR(IF(SUMIFS(Data!$K:$K,Data!$A:$A,$B32,Data!$C:$C,Vitezistii!E$1)=0," ",SUMIFS(Data!$K:$K,Data!$A:$A,$B32,Data!$C:$C,Vitezistii!E$1))+SUMIFS(Data!$S:$S,Data!$A:$A,$B32,Data!$C:$C,Vitezistii!E$1),0)</f>
        <v>3.5</v>
      </c>
      <c r="F32" s="97">
        <f>IFERROR(IF(SUMIFS(Data!$K:$K,Data!$A:$A,$B32,Data!$C:$C,Vitezistii!F$1)=0," ",SUMIFS(Data!$K:$K,Data!$A:$A,$B32,Data!$C:$C,Vitezistii!F$1))+SUMIFS(Data!$S:$S,Data!$A:$A,$B32,Data!$C:$C,Vitezistii!F$1),0)</f>
        <v>3.25</v>
      </c>
      <c r="G32" s="97">
        <f>IFERROR(IF(SUMIFS(Data!$K:$K,Data!$A:$A,$B32,Data!$C:$C,Vitezistii!G$1)=0," ",SUMIFS(Data!$K:$K,Data!$A:$A,$B32,Data!$C:$C,Vitezistii!G$1))+SUMIFS(Data!$S:$S,Data!$A:$A,$B32,Data!$C:$C,Vitezistii!G$1),0)</f>
        <v>1</v>
      </c>
      <c r="H32" s="97">
        <f>IFERROR(IF(SUMIFS(Data!$K:$K,Data!$A:$A,$B32,Data!$C:$C,Vitezistii!H$1)=0," ",SUMIFS(Data!$K:$K,Data!$A:$A,$B32,Data!$C:$C,Vitezistii!H$1))+SUMIFS(Data!$S:$S,Data!$A:$A,$B32,Data!$C:$C,Vitezistii!H$1),0)</f>
        <v>1.5</v>
      </c>
      <c r="I32" s="97">
        <f>IFERROR(IF(SUMIFS(Data!$K:$K,Data!$A:$A,$B32,Data!$C:$C,Vitezistii!I$1)=0," ",SUMIFS(Data!$K:$K,Data!$A:$A,$B32,Data!$C:$C,Vitezistii!I$1))+SUMIFS(Data!$S:$S,Data!$A:$A,$B32,Data!$C:$C,Vitezistii!I$1),0)</f>
        <v>3</v>
      </c>
      <c r="J32" s="97">
        <f>IFERROR(IF(SUMIFS(Data!$K:$K,Data!$A:$A,$B32,Data!$C:$C,Vitezistii!J$1)=0," ",SUMIFS(Data!$K:$K,Data!$A:$A,$B32,Data!$C:$C,Vitezistii!J$1))+SUMIFS(Data!$S:$S,Data!$A:$A,$B32,Data!$C:$C,Vitezistii!J$1),0)</f>
        <v>3.25</v>
      </c>
      <c r="K32" s="97">
        <f>IFERROR(IF(SUMIFS(Data!$K:$K,Data!$A:$A,$B32,Data!$C:$C,Vitezistii!K$1)=0," ",SUMIFS(Data!$K:$K,Data!$A:$A,$B32,Data!$C:$C,Vitezistii!K$1))+SUMIFS(Data!$S:$S,Data!$A:$A,$B32,Data!$C:$C,Vitezistii!K$1),0)</f>
        <v>4</v>
      </c>
      <c r="L32" s="97">
        <f>IFERROR(IF(SUMIFS(Data!$K:$K,Data!$A:$A,$B32,Data!$C:$C,Vitezistii!L$1)=0," ",SUMIFS(Data!$K:$K,Data!$A:$A,$B32,Data!$C:$C,Vitezistii!L$1))+SUMIFS(Data!$S:$S,Data!$A:$A,$B32,Data!$C:$C,Vitezistii!L$1),0)</f>
        <v>3</v>
      </c>
      <c r="M32" s="97">
        <f>IFERROR(IF(SUMIFS(Data!$K:$K,Data!$A:$A,$B32,Data!$C:$C,Vitezistii!M$1)=0," ",SUMIFS(Data!$K:$K,Data!$A:$A,$B32,Data!$C:$C,Vitezistii!M$1))+SUMIFS(Data!$S:$S,Data!$A:$A,$B32,Data!$C:$C,Vitezistii!M$1),0)</f>
        <v>3</v>
      </c>
      <c r="N32" s="97">
        <f>IFERROR(IF(SUMIFS(Data!$K:$K,Data!$A:$A,$B32,Data!$C:$C,Vitezistii!N$1)=0," ",SUMIFS(Data!$K:$K,Data!$A:$A,$B32,Data!$C:$C,Vitezistii!N$1))+SUMIFS(Data!$S:$S,Data!$A:$A,$B32,Data!$C:$C,Vitezistii!N$1),0)</f>
        <v>3.5</v>
      </c>
      <c r="O32" s="97">
        <f>IFERROR(IF(SUMIFS(Data!$K:$K,Data!$A:$A,Vitezistii!$B53,Data!$C:$C,Vitezistii!O$1)=0," ",SUMIFS(Data!$K:$K,Data!$A:$A,Vitezistii!$B53,Data!$C:$C,Vitezistii!O$1))+SUMIFS(Data!$S:$S,Data!$A:$A,Vitezistii!$B53,Data!$C:$C,Vitezistii!O$1),0)</f>
        <v>0</v>
      </c>
      <c r="P32" s="97">
        <f>IFERROR(IF(SUMIFS(Data!$K:$K,Data!$A:$A,Vitezistii!$B53,Data!$C:$C,Vitezistii!P$1)=0," ",SUMIFS(Data!$K:$K,Data!$A:$A,Vitezistii!$B53,Data!$C:$C,Vitezistii!P$1))+SUMIFS(Data!$S:$S,Data!$A:$A,Vitezistii!$B53,Data!$C:$C,Vitezistii!P$1),0)</f>
        <v>0</v>
      </c>
      <c r="Q32" s="97">
        <f>IFERROR(IF(SUMIFS(Data!$K:$K,Data!$A:$A,Vitezistii!$B53,Data!$C:$C,Vitezistii!Q$1)=0," ",SUMIFS(Data!$K:$K,Data!$A:$A,Vitezistii!$B53,Data!$C:$C,Vitezistii!Q$1))+SUMIFS(Data!$S:$S,Data!$A:$A,Vitezistii!$B53,Data!$C:$C,Vitezistii!Q$1),0)</f>
        <v>0</v>
      </c>
      <c r="R32" s="97">
        <f t="shared" si="0"/>
        <v>34.25</v>
      </c>
      <c r="S32" s="97">
        <f>SUMIFS(Data!D:D,Data!A:A,B32)</f>
        <v>195.89</v>
      </c>
      <c r="T32" s="11">
        <f>SUMIFS(Data!I:I,Data!A:A,B32)/COUNTIF(Data!A:A,B32)</f>
        <v>4.05322800086628E-3</v>
      </c>
    </row>
    <row r="33" spans="1:20" ht="12.75" x14ac:dyDescent="0.2">
      <c r="A33" s="64">
        <v>32</v>
      </c>
      <c r="B33" s="27" t="s">
        <v>20</v>
      </c>
      <c r="C33" s="97">
        <f>IFERROR(IF(SUMIFS(Data!$K:$K,Data!$A:$A,$B33,Data!$C:$C,Vitezistii!C$1)=0," ",SUMIFS(Data!$K:$K,Data!$A:$A,$B33,Data!$C:$C,Vitezistii!C$1))+SUMIFS(Data!$S:$S,Data!$A:$A,$B33,Data!$C:$C,Vitezistii!C$1),0)</f>
        <v>3.5</v>
      </c>
      <c r="D33" s="97">
        <f>IFERROR(IF(SUMIFS(Data!$K:$K,Data!$A:$A,$B33,Data!$C:$C,Vitezistii!D$1)=0," ",SUMIFS(Data!$K:$K,Data!$A:$A,$B33,Data!$C:$C,Vitezistii!D$1))+SUMIFS(Data!$S:$S,Data!$A:$A,$B33,Data!$C:$C,Vitezistii!D$1),0)</f>
        <v>4</v>
      </c>
      <c r="E33" s="97">
        <f>IFERROR(IF(SUMIFS(Data!$K:$K,Data!$A:$A,$B33,Data!$C:$C,Vitezistii!E$1)=0," ",SUMIFS(Data!$K:$K,Data!$A:$A,$B33,Data!$C:$C,Vitezistii!E$1))+SUMIFS(Data!$S:$S,Data!$A:$A,$B33,Data!$C:$C,Vitezistii!E$1),0)</f>
        <v>0</v>
      </c>
      <c r="F33" s="97">
        <f>IFERROR(IF(SUMIFS(Data!$K:$K,Data!$A:$A,$B33,Data!$C:$C,Vitezistii!F$1)=0," ",SUMIFS(Data!$K:$K,Data!$A:$A,$B33,Data!$C:$C,Vitezistii!F$1))+SUMIFS(Data!$S:$S,Data!$A:$A,$B33,Data!$C:$C,Vitezistii!F$1),0)</f>
        <v>0</v>
      </c>
      <c r="G33" s="97">
        <f>IFERROR(IF(SUMIFS(Data!$K:$K,Data!$A:$A,$B33,Data!$C:$C,Vitezistii!G$1)=0," ",SUMIFS(Data!$K:$K,Data!$A:$A,$B33,Data!$C:$C,Vitezistii!G$1))+SUMIFS(Data!$S:$S,Data!$A:$A,$B33,Data!$C:$C,Vitezistii!G$1),0)</f>
        <v>0</v>
      </c>
      <c r="H33" s="97">
        <f>IFERROR(IF(SUMIFS(Data!$K:$K,Data!$A:$A,$B33,Data!$C:$C,Vitezistii!H$1)=0," ",SUMIFS(Data!$K:$K,Data!$A:$A,$B33,Data!$C:$C,Vitezistii!H$1))+SUMIFS(Data!$S:$S,Data!$A:$A,$B33,Data!$C:$C,Vitezistii!H$1),0)</f>
        <v>3.25</v>
      </c>
      <c r="I33" s="97">
        <f>IFERROR(IF(SUMIFS(Data!$K:$K,Data!$A:$A,$B33,Data!$C:$C,Vitezistii!I$1)=0," ",SUMIFS(Data!$K:$K,Data!$A:$A,$B33,Data!$C:$C,Vitezistii!I$1))+SUMIFS(Data!$S:$S,Data!$A:$A,$B33,Data!$C:$C,Vitezistii!I$1),0)</f>
        <v>3.5</v>
      </c>
      <c r="J33" s="97">
        <f>IFERROR(IF(SUMIFS(Data!$K:$K,Data!$A:$A,$B33,Data!$C:$C,Vitezistii!J$1)=0," ",SUMIFS(Data!$K:$K,Data!$A:$A,$B33,Data!$C:$C,Vitezistii!J$1))+SUMIFS(Data!$S:$S,Data!$A:$A,$B33,Data!$C:$C,Vitezistii!J$1),0)</f>
        <v>4</v>
      </c>
      <c r="K33" s="97">
        <f>IFERROR(IF(SUMIFS(Data!$K:$K,Data!$A:$A,$B33,Data!$C:$C,Vitezistii!K$1)=0," ",SUMIFS(Data!$K:$K,Data!$A:$A,$B33,Data!$C:$C,Vitezistii!K$1))+SUMIFS(Data!$S:$S,Data!$A:$A,$B33,Data!$C:$C,Vitezistii!K$1),0)</f>
        <v>4.5</v>
      </c>
      <c r="L33" s="97">
        <f>IFERROR(IF(SUMIFS(Data!$K:$K,Data!$A:$A,$B33,Data!$C:$C,Vitezistii!L$1)=0," ",SUMIFS(Data!$K:$K,Data!$A:$A,$B33,Data!$C:$C,Vitezistii!L$1))+SUMIFS(Data!$S:$S,Data!$A:$A,$B33,Data!$C:$C,Vitezistii!L$1),0)</f>
        <v>3.75</v>
      </c>
      <c r="M33" s="97">
        <f>IFERROR(IF(SUMIFS(Data!$K:$K,Data!$A:$A,$B33,Data!$C:$C,Vitezistii!M$1)=0," ",SUMIFS(Data!$K:$K,Data!$A:$A,$B33,Data!$C:$C,Vitezistii!M$1))+SUMIFS(Data!$S:$S,Data!$A:$A,$B33,Data!$C:$C,Vitezistii!M$1),0)</f>
        <v>4.25</v>
      </c>
      <c r="N33" s="97">
        <f>IFERROR(IF(SUMIFS(Data!$K:$K,Data!$A:$A,$B33,Data!$C:$C,Vitezistii!N$1)=0," ",SUMIFS(Data!$K:$K,Data!$A:$A,$B33,Data!$C:$C,Vitezistii!N$1))+SUMIFS(Data!$S:$S,Data!$A:$A,$B33,Data!$C:$C,Vitezistii!N$1),0)</f>
        <v>4.25</v>
      </c>
      <c r="O33" s="97">
        <f>IFERROR(IF(SUMIFS(Data!$K:$K,Data!$A:$A,Vitezistii!$B54,Data!$C:$C,Vitezistii!O$1)=0," ",SUMIFS(Data!$K:$K,Data!$A:$A,Vitezistii!$B54,Data!$C:$C,Vitezistii!O$1))+SUMIFS(Data!$S:$S,Data!$A:$A,Vitezistii!$B54,Data!$C:$C,Vitezistii!O$1),0)</f>
        <v>0</v>
      </c>
      <c r="P33" s="97">
        <f>IFERROR(IF(SUMIFS(Data!$K:$K,Data!$A:$A,Vitezistii!$B54,Data!$C:$C,Vitezistii!P$1)=0," ",SUMIFS(Data!$K:$K,Data!$A:$A,Vitezistii!$B54,Data!$C:$C,Vitezistii!P$1))+SUMIFS(Data!$S:$S,Data!$A:$A,Vitezistii!$B54,Data!$C:$C,Vitezistii!P$1),0)</f>
        <v>0</v>
      </c>
      <c r="Q33" s="97">
        <f>IFERROR(IF(SUMIFS(Data!$K:$K,Data!$A:$A,Vitezistii!$B54,Data!$C:$C,Vitezistii!Q$1)=0," ",SUMIFS(Data!$K:$K,Data!$A:$A,Vitezistii!$B54,Data!$C:$C,Vitezistii!Q$1))+SUMIFS(Data!$S:$S,Data!$A:$A,Vitezistii!$B54,Data!$C:$C,Vitezistii!Q$1),0)</f>
        <v>0</v>
      </c>
      <c r="R33" s="97">
        <f t="shared" si="0"/>
        <v>35</v>
      </c>
      <c r="S33" s="97">
        <f>SUMIFS(Data!D:D,Data!A:A,B33)</f>
        <v>93.539999999999992</v>
      </c>
      <c r="T33" s="11">
        <f>SUMIFS(Data!I:I,Data!A:A,B33)/COUNTIF(Data!A:A,B33)</f>
        <v>3.1335552937720576E-3</v>
      </c>
    </row>
    <row r="34" spans="1:20" ht="12.75" x14ac:dyDescent="0.2">
      <c r="A34" s="64">
        <v>33</v>
      </c>
      <c r="B34" s="27" t="s">
        <v>13</v>
      </c>
      <c r="C34" s="97">
        <f>IFERROR(IF(SUMIFS(Data!$K:$K,Data!$A:$A,$B34,Data!$C:$C,Vitezistii!C$1)=0," ",SUMIFS(Data!$K:$K,Data!$A:$A,$B34,Data!$C:$C,Vitezistii!C$1))+SUMIFS(Data!$S:$S,Data!$A:$A,$B34,Data!$C:$C,Vitezistii!C$1),0)</f>
        <v>4</v>
      </c>
      <c r="D34" s="97">
        <f>IFERROR(IF(SUMIFS(Data!$K:$K,Data!$A:$A,$B34,Data!$C:$C,Vitezistii!D$1)=0," ",SUMIFS(Data!$K:$K,Data!$A:$A,$B34,Data!$C:$C,Vitezistii!D$1))+SUMIFS(Data!$S:$S,Data!$A:$A,$B34,Data!$C:$C,Vitezistii!D$1),0)</f>
        <v>5.45</v>
      </c>
      <c r="E34" s="97">
        <f>IFERROR(IF(SUMIFS(Data!$K:$K,Data!$A:$A,$B34,Data!$C:$C,Vitezistii!E$1)=0," ",SUMIFS(Data!$K:$K,Data!$A:$A,$B34,Data!$C:$C,Vitezistii!E$1))+SUMIFS(Data!$S:$S,Data!$A:$A,$B34,Data!$C:$C,Vitezistii!E$1),0)</f>
        <v>4.75</v>
      </c>
      <c r="F34" s="97">
        <f>IFERROR(IF(SUMIFS(Data!$K:$K,Data!$A:$A,$B34,Data!$C:$C,Vitezistii!F$1)=0," ",SUMIFS(Data!$K:$K,Data!$A:$A,$B34,Data!$C:$C,Vitezistii!F$1))+SUMIFS(Data!$S:$S,Data!$A:$A,$B34,Data!$C:$C,Vitezistii!F$1),0)</f>
        <v>4.25</v>
      </c>
      <c r="G34" s="97">
        <f>IFERROR(IF(SUMIFS(Data!$K:$K,Data!$A:$A,$B34,Data!$C:$C,Vitezistii!G$1)=0," ",SUMIFS(Data!$K:$K,Data!$A:$A,$B34,Data!$C:$C,Vitezistii!G$1))+SUMIFS(Data!$S:$S,Data!$A:$A,$B34,Data!$C:$C,Vitezistii!G$1),0)</f>
        <v>4.75</v>
      </c>
      <c r="H34" s="97">
        <f>IFERROR(IF(SUMIFS(Data!$K:$K,Data!$A:$A,$B34,Data!$C:$C,Vitezistii!H$1)=0," ",SUMIFS(Data!$K:$K,Data!$A:$A,$B34,Data!$C:$C,Vitezistii!H$1))+SUMIFS(Data!$S:$S,Data!$A:$A,$B34,Data!$C:$C,Vitezistii!H$1),0)</f>
        <v>0</v>
      </c>
      <c r="I34" s="97">
        <f>IFERROR(IF(SUMIFS(Data!$K:$K,Data!$A:$A,$B34,Data!$C:$C,Vitezistii!I$1)=0," ",SUMIFS(Data!$K:$K,Data!$A:$A,$B34,Data!$C:$C,Vitezistii!I$1))+SUMIFS(Data!$S:$S,Data!$A:$A,$B34,Data!$C:$C,Vitezistii!I$1),0)</f>
        <v>3.25</v>
      </c>
      <c r="J34" s="97">
        <f>IFERROR(IF(SUMIFS(Data!$K:$K,Data!$A:$A,$B34,Data!$C:$C,Vitezistii!J$1)=0," ",SUMIFS(Data!$K:$K,Data!$A:$A,$B34,Data!$C:$C,Vitezistii!J$1))+SUMIFS(Data!$S:$S,Data!$A:$A,$B34,Data!$C:$C,Vitezistii!J$1),0)</f>
        <v>4</v>
      </c>
      <c r="K34" s="97">
        <f>IFERROR(IF(SUMIFS(Data!$K:$K,Data!$A:$A,$B34,Data!$C:$C,Vitezistii!K$1)=0," ",SUMIFS(Data!$K:$K,Data!$A:$A,$B34,Data!$C:$C,Vitezistii!K$1))+SUMIFS(Data!$S:$S,Data!$A:$A,$B34,Data!$C:$C,Vitezistii!K$1),0)</f>
        <v>0</v>
      </c>
      <c r="L34" s="97">
        <f>IFERROR(IF(SUMIFS(Data!$K:$K,Data!$A:$A,$B34,Data!$C:$C,Vitezistii!L$1)=0," ",SUMIFS(Data!$K:$K,Data!$A:$A,$B34,Data!$C:$C,Vitezistii!L$1))+SUMIFS(Data!$S:$S,Data!$A:$A,$B34,Data!$C:$C,Vitezistii!L$1),0)</f>
        <v>0</v>
      </c>
      <c r="M34" s="97">
        <f>IFERROR(IF(SUMIFS(Data!$K:$K,Data!$A:$A,$B34,Data!$C:$C,Vitezistii!M$1)=0," ",SUMIFS(Data!$K:$K,Data!$A:$A,$B34,Data!$C:$C,Vitezistii!M$1))+SUMIFS(Data!$S:$S,Data!$A:$A,$B34,Data!$C:$C,Vitezistii!M$1),0)</f>
        <v>0</v>
      </c>
      <c r="N34" s="97">
        <f>IFERROR(IF(SUMIFS(Data!$K:$K,Data!$A:$A,$B34,Data!$C:$C,Vitezistii!N$1)=0," ",SUMIFS(Data!$K:$K,Data!$A:$A,$B34,Data!$C:$C,Vitezistii!N$1))+SUMIFS(Data!$S:$S,Data!$A:$A,$B34,Data!$C:$C,Vitezistii!N$1),0)</f>
        <v>2.5</v>
      </c>
      <c r="O34" s="97">
        <f>IFERROR(IF(SUMIFS(Data!$K:$K,Data!$A:$A,Vitezistii!$B55,Data!$C:$C,Vitezistii!O$1)=0," ",SUMIFS(Data!$K:$K,Data!$A:$A,Vitezistii!$B55,Data!$C:$C,Vitezistii!O$1))+SUMIFS(Data!$S:$S,Data!$A:$A,Vitezistii!$B55,Data!$C:$C,Vitezistii!O$1),0)</f>
        <v>0</v>
      </c>
      <c r="P34" s="97">
        <f>IFERROR(IF(SUMIFS(Data!$K:$K,Data!$A:$A,Vitezistii!$B55,Data!$C:$C,Vitezistii!P$1)=0," ",SUMIFS(Data!$K:$K,Data!$A:$A,Vitezistii!$B55,Data!$C:$C,Vitezistii!P$1))+SUMIFS(Data!$S:$S,Data!$A:$A,Vitezistii!$B55,Data!$C:$C,Vitezistii!P$1),0)</f>
        <v>0</v>
      </c>
      <c r="Q34" s="97">
        <f>IFERROR(IF(SUMIFS(Data!$K:$K,Data!$A:$A,Vitezistii!$B55,Data!$C:$C,Vitezistii!Q$1)=0," ",SUMIFS(Data!$K:$K,Data!$A:$A,Vitezistii!$B55,Data!$C:$C,Vitezistii!Q$1))+SUMIFS(Data!$S:$S,Data!$A:$A,Vitezistii!$B55,Data!$C:$C,Vitezistii!Q$1),0)</f>
        <v>0</v>
      </c>
      <c r="R34" s="97">
        <f t="shared" si="0"/>
        <v>32.950000000000003</v>
      </c>
      <c r="S34" s="97">
        <f>SUMIFS(Data!D:D,Data!A:A,B34)</f>
        <v>244.67000000000004</v>
      </c>
      <c r="T34" s="11">
        <f>SUMIFS(Data!I:I,Data!A:A,B34)/COUNTIF(Data!A:A,B34)</f>
        <v>4.6228855375350132E-3</v>
      </c>
    </row>
    <row r="35" spans="1:20" ht="12.75" x14ac:dyDescent="0.2">
      <c r="A35" s="64">
        <v>34</v>
      </c>
      <c r="B35" s="27" t="s">
        <v>200</v>
      </c>
      <c r="C35" s="97">
        <f>IFERROR(IF(SUMIFS(Data!$K:$K,Data!$A:$A,$B35,Data!$C:$C,Vitezistii!C$1)=0," ",SUMIFS(Data!$K:$K,Data!$A:$A,$B35,Data!$C:$C,Vitezistii!C$1))+SUMIFS(Data!$S:$S,Data!$A:$A,$B35,Data!$C:$C,Vitezistii!C$1),0)</f>
        <v>2</v>
      </c>
      <c r="D35" s="97">
        <f>IFERROR(IF(SUMIFS(Data!$K:$K,Data!$A:$A,$B35,Data!$C:$C,Vitezistii!D$1)=0," ",SUMIFS(Data!$K:$K,Data!$A:$A,$B35,Data!$C:$C,Vitezistii!D$1))+SUMIFS(Data!$S:$S,Data!$A:$A,$B35,Data!$C:$C,Vitezistii!D$1),0)</f>
        <v>3.25</v>
      </c>
      <c r="E35" s="97">
        <f>IFERROR(IF(SUMIFS(Data!$K:$K,Data!$A:$A,$B35,Data!$C:$C,Vitezistii!E$1)=0," ",SUMIFS(Data!$K:$K,Data!$A:$A,$B35,Data!$C:$C,Vitezistii!E$1))+SUMIFS(Data!$S:$S,Data!$A:$A,$B35,Data!$C:$C,Vitezistii!E$1),0)</f>
        <v>3.5</v>
      </c>
      <c r="F35" s="97">
        <f>IFERROR(IF(SUMIFS(Data!$K:$K,Data!$A:$A,$B35,Data!$C:$C,Vitezistii!F$1)=0," ",SUMIFS(Data!$K:$K,Data!$A:$A,$B35,Data!$C:$C,Vitezistii!F$1))+SUMIFS(Data!$S:$S,Data!$A:$A,$B35,Data!$C:$C,Vitezistii!F$1),0)</f>
        <v>0</v>
      </c>
      <c r="G35" s="97">
        <f>IFERROR(IF(SUMIFS(Data!$K:$K,Data!$A:$A,$B35,Data!$C:$C,Vitezistii!G$1)=0," ",SUMIFS(Data!$K:$K,Data!$A:$A,$B35,Data!$C:$C,Vitezistii!G$1))+SUMIFS(Data!$S:$S,Data!$A:$A,$B35,Data!$C:$C,Vitezistii!G$1),0)</f>
        <v>4</v>
      </c>
      <c r="H35" s="97">
        <f>IFERROR(IF(SUMIFS(Data!$K:$K,Data!$A:$A,$B35,Data!$C:$C,Vitezistii!H$1)=0," ",SUMIFS(Data!$K:$K,Data!$A:$A,$B35,Data!$C:$C,Vitezistii!H$1))+SUMIFS(Data!$S:$S,Data!$A:$A,$B35,Data!$C:$C,Vitezistii!H$1),0)</f>
        <v>2</v>
      </c>
      <c r="I35" s="97">
        <f>IFERROR(IF(SUMIFS(Data!$K:$K,Data!$A:$A,$B35,Data!$C:$C,Vitezistii!I$1)=0," ",SUMIFS(Data!$K:$K,Data!$A:$A,$B35,Data!$C:$C,Vitezistii!I$1))+SUMIFS(Data!$S:$S,Data!$A:$A,$B35,Data!$C:$C,Vitezistii!I$1),0)</f>
        <v>3</v>
      </c>
      <c r="J35" s="97">
        <f>IFERROR(IF(SUMIFS(Data!$K:$K,Data!$A:$A,$B35,Data!$C:$C,Vitezistii!J$1)=0," ",SUMIFS(Data!$K:$K,Data!$A:$A,$B35,Data!$C:$C,Vitezistii!J$1))+SUMIFS(Data!$S:$S,Data!$A:$A,$B35,Data!$C:$C,Vitezistii!J$1),0)</f>
        <v>2.5</v>
      </c>
      <c r="K35" s="97">
        <f>IFERROR(IF(SUMIFS(Data!$K:$K,Data!$A:$A,$B35,Data!$C:$C,Vitezistii!K$1)=0," ",SUMIFS(Data!$K:$K,Data!$A:$A,$B35,Data!$C:$C,Vitezistii!K$1))+SUMIFS(Data!$S:$S,Data!$A:$A,$B35,Data!$C:$C,Vitezistii!K$1),0)</f>
        <v>3.25</v>
      </c>
      <c r="L35" s="97">
        <f>IFERROR(IF(SUMIFS(Data!$K:$K,Data!$A:$A,$B35,Data!$C:$C,Vitezistii!L$1)=0," ",SUMIFS(Data!$K:$K,Data!$A:$A,$B35,Data!$C:$C,Vitezistii!L$1))+SUMIFS(Data!$S:$S,Data!$A:$A,$B35,Data!$C:$C,Vitezistii!L$1),0)</f>
        <v>3.75</v>
      </c>
      <c r="M35" s="97">
        <f>IFERROR(IF(SUMIFS(Data!$K:$K,Data!$A:$A,$B35,Data!$C:$C,Vitezistii!M$1)=0," ",SUMIFS(Data!$K:$K,Data!$A:$A,$B35,Data!$C:$C,Vitezistii!M$1))+SUMIFS(Data!$S:$S,Data!$A:$A,$B35,Data!$C:$C,Vitezistii!M$1),0)</f>
        <v>2.5</v>
      </c>
      <c r="N35" s="97">
        <f>IFERROR(IF(SUMIFS(Data!$K:$K,Data!$A:$A,$B35,Data!$C:$C,Vitezistii!N$1)=0," ",SUMIFS(Data!$K:$K,Data!$A:$A,$B35,Data!$C:$C,Vitezistii!N$1))+SUMIFS(Data!$S:$S,Data!$A:$A,$B35,Data!$C:$C,Vitezistii!N$1),0)</f>
        <v>3.25</v>
      </c>
      <c r="O35" s="97">
        <f>IFERROR(IF(SUMIFS(Data!$K:$K,Data!$A:$A,Vitezistii!$B56,Data!$C:$C,Vitezistii!O$1)=0," ",SUMIFS(Data!$K:$K,Data!$A:$A,Vitezistii!$B56,Data!$C:$C,Vitezistii!O$1))+SUMIFS(Data!$S:$S,Data!$A:$A,Vitezistii!$B56,Data!$C:$C,Vitezistii!O$1),0)</f>
        <v>0</v>
      </c>
      <c r="P35" s="97">
        <f>IFERROR(IF(SUMIFS(Data!$K:$K,Data!$A:$A,Vitezistii!$B56,Data!$C:$C,Vitezistii!P$1)=0," ",SUMIFS(Data!$K:$K,Data!$A:$A,Vitezistii!$B56,Data!$C:$C,Vitezistii!P$1))+SUMIFS(Data!$S:$S,Data!$A:$A,Vitezistii!$B56,Data!$C:$C,Vitezistii!P$1),0)</f>
        <v>0</v>
      </c>
      <c r="Q35" s="97">
        <f>IFERROR(IF(SUMIFS(Data!$K:$K,Data!$A:$A,Vitezistii!$B56,Data!$C:$C,Vitezistii!Q$1)=0," ",SUMIFS(Data!$K:$K,Data!$A:$A,Vitezistii!$B56,Data!$C:$C,Vitezistii!Q$1))+SUMIFS(Data!$S:$S,Data!$A:$A,Vitezistii!$B56,Data!$C:$C,Vitezistii!Q$1),0)</f>
        <v>0</v>
      </c>
      <c r="R35" s="97">
        <f t="shared" si="0"/>
        <v>33</v>
      </c>
      <c r="S35" s="97">
        <f>SUMIFS(Data!D:D,Data!A:A,B35)</f>
        <v>215.03000000000003</v>
      </c>
      <c r="T35" s="11">
        <f>SUMIFS(Data!I:I,Data!A:A,B35)/COUNTIF(Data!A:A,B35)</f>
        <v>4.1656889139364576E-3</v>
      </c>
    </row>
    <row r="36" spans="1:20" ht="12.75" x14ac:dyDescent="0.2">
      <c r="A36" s="64">
        <v>35</v>
      </c>
      <c r="B36" s="27" t="s">
        <v>176</v>
      </c>
      <c r="C36" s="97">
        <f>IFERROR(IF(SUMIFS(Data!$K:$K,Data!$A:$A,$B36,Data!$C:$C,Vitezistii!C$1)=0," ",SUMIFS(Data!$K:$K,Data!$A:$A,$B36,Data!$C:$C,Vitezistii!C$1))+SUMIFS(Data!$S:$S,Data!$A:$A,$B36,Data!$C:$C,Vitezistii!C$1),0)</f>
        <v>3.75</v>
      </c>
      <c r="D36" s="97">
        <f>IFERROR(IF(SUMIFS(Data!$K:$K,Data!$A:$A,$B36,Data!$C:$C,Vitezistii!D$1)=0," ",SUMIFS(Data!$K:$K,Data!$A:$A,$B36,Data!$C:$C,Vitezistii!D$1))+SUMIFS(Data!$S:$S,Data!$A:$A,$B36,Data!$C:$C,Vitezistii!D$1),0)</f>
        <v>0.5</v>
      </c>
      <c r="E36" s="97">
        <f>IFERROR(IF(SUMIFS(Data!$K:$K,Data!$A:$A,$B36,Data!$C:$C,Vitezistii!E$1)=0," ",SUMIFS(Data!$K:$K,Data!$A:$A,$B36,Data!$C:$C,Vitezistii!E$1))+SUMIFS(Data!$S:$S,Data!$A:$A,$B36,Data!$C:$C,Vitezistii!E$1),0)</f>
        <v>0.5</v>
      </c>
      <c r="F36" s="97">
        <f>IFERROR(IF(SUMIFS(Data!$K:$K,Data!$A:$A,$B36,Data!$C:$C,Vitezistii!F$1)=0," ",SUMIFS(Data!$K:$K,Data!$A:$A,$B36,Data!$C:$C,Vitezistii!F$1))+SUMIFS(Data!$S:$S,Data!$A:$A,$B36,Data!$C:$C,Vitezistii!F$1),0)</f>
        <v>4</v>
      </c>
      <c r="G36" s="97">
        <f>IFERROR(IF(SUMIFS(Data!$K:$K,Data!$A:$A,$B36,Data!$C:$C,Vitezistii!G$1)=0," ",SUMIFS(Data!$K:$K,Data!$A:$A,$B36,Data!$C:$C,Vitezistii!G$1))+SUMIFS(Data!$S:$S,Data!$A:$A,$B36,Data!$C:$C,Vitezistii!G$1),0)</f>
        <v>3.25</v>
      </c>
      <c r="H36" s="97">
        <f>IFERROR(IF(SUMIFS(Data!$K:$K,Data!$A:$A,$B36,Data!$C:$C,Vitezistii!H$1)=0," ",SUMIFS(Data!$K:$K,Data!$A:$A,$B36,Data!$C:$C,Vitezistii!H$1))+SUMIFS(Data!$S:$S,Data!$A:$A,$B36,Data!$C:$C,Vitezistii!H$1),0)</f>
        <v>2.5</v>
      </c>
      <c r="I36" s="97">
        <f>IFERROR(IF(SUMIFS(Data!$K:$K,Data!$A:$A,$B36,Data!$C:$C,Vitezistii!I$1)=0," ",SUMIFS(Data!$K:$K,Data!$A:$A,$B36,Data!$C:$C,Vitezistii!I$1))+SUMIFS(Data!$S:$S,Data!$A:$A,$B36,Data!$C:$C,Vitezistii!I$1),0)</f>
        <v>3.5</v>
      </c>
      <c r="J36" s="97">
        <f>IFERROR(IF(SUMIFS(Data!$K:$K,Data!$A:$A,$B36,Data!$C:$C,Vitezistii!J$1)=0," ",SUMIFS(Data!$K:$K,Data!$A:$A,$B36,Data!$C:$C,Vitezistii!J$1))+SUMIFS(Data!$S:$S,Data!$A:$A,$B36,Data!$C:$C,Vitezistii!J$1),0)</f>
        <v>0.5</v>
      </c>
      <c r="K36" s="97">
        <f>IFERROR(IF(SUMIFS(Data!$K:$K,Data!$A:$A,$B36,Data!$C:$C,Vitezistii!K$1)=0," ",SUMIFS(Data!$K:$K,Data!$A:$A,$B36,Data!$C:$C,Vitezistii!K$1))+SUMIFS(Data!$S:$S,Data!$A:$A,$B36,Data!$C:$C,Vitezistii!K$1),0)</f>
        <v>3.75</v>
      </c>
      <c r="L36" s="97">
        <f>IFERROR(IF(SUMIFS(Data!$K:$K,Data!$A:$A,$B36,Data!$C:$C,Vitezistii!L$1)=0," ",SUMIFS(Data!$K:$K,Data!$A:$A,$B36,Data!$C:$C,Vitezistii!L$1))+SUMIFS(Data!$S:$S,Data!$A:$A,$B36,Data!$C:$C,Vitezistii!L$1),0)</f>
        <v>3.75</v>
      </c>
      <c r="M36" s="97">
        <f>IFERROR(IF(SUMIFS(Data!$K:$K,Data!$A:$A,$B36,Data!$C:$C,Vitezistii!M$1)=0," ",SUMIFS(Data!$K:$K,Data!$A:$A,$B36,Data!$C:$C,Vitezistii!M$1))+SUMIFS(Data!$S:$S,Data!$A:$A,$B36,Data!$C:$C,Vitezistii!M$1),0)</f>
        <v>3.5</v>
      </c>
      <c r="N36" s="97">
        <f>IFERROR(IF(SUMIFS(Data!$K:$K,Data!$A:$A,$B36,Data!$C:$C,Vitezistii!N$1)=0," ",SUMIFS(Data!$K:$K,Data!$A:$A,$B36,Data!$C:$C,Vitezistii!N$1))+SUMIFS(Data!$S:$S,Data!$A:$A,$B36,Data!$C:$C,Vitezistii!N$1),0)</f>
        <v>4</v>
      </c>
      <c r="O36" s="97">
        <f>IFERROR(IF(SUMIFS(Data!$K:$K,Data!$A:$A,Vitezistii!$B57,Data!$C:$C,Vitezistii!O$1)=0," ",SUMIFS(Data!$K:$K,Data!$A:$A,Vitezistii!$B57,Data!$C:$C,Vitezistii!O$1))+SUMIFS(Data!$S:$S,Data!$A:$A,Vitezistii!$B57,Data!$C:$C,Vitezistii!O$1),0)</f>
        <v>0</v>
      </c>
      <c r="P36" s="97">
        <f>IFERROR(IF(SUMIFS(Data!$K:$K,Data!$A:$A,Vitezistii!$B57,Data!$C:$C,Vitezistii!P$1)=0," ",SUMIFS(Data!$K:$K,Data!$A:$A,Vitezistii!$B57,Data!$C:$C,Vitezistii!P$1))+SUMIFS(Data!$S:$S,Data!$A:$A,Vitezistii!$B57,Data!$C:$C,Vitezistii!P$1),0)</f>
        <v>0</v>
      </c>
      <c r="Q36" s="97">
        <f>IFERROR(IF(SUMIFS(Data!$K:$K,Data!$A:$A,Vitezistii!$B57,Data!$C:$C,Vitezistii!Q$1)=0," ",SUMIFS(Data!$K:$K,Data!$A:$A,Vitezistii!$B57,Data!$C:$C,Vitezistii!Q$1))+SUMIFS(Data!$S:$S,Data!$A:$A,Vitezistii!$B57,Data!$C:$C,Vitezistii!Q$1),0)</f>
        <v>0</v>
      </c>
      <c r="R36" s="97">
        <f t="shared" si="0"/>
        <v>33.5</v>
      </c>
      <c r="S36" s="97">
        <f>SUMIFS(Data!D:D,Data!A:A,B36)</f>
        <v>300.19</v>
      </c>
      <c r="T36" s="11">
        <f>SUMIFS(Data!I:I,Data!A:A,B36)/COUNTIF(Data!A:A,B36)</f>
        <v>4.0208618373736441E-3</v>
      </c>
    </row>
    <row r="37" spans="1:20" ht="12.75" x14ac:dyDescent="0.2">
      <c r="A37" s="64">
        <v>36</v>
      </c>
      <c r="B37" s="27" t="s">
        <v>244</v>
      </c>
      <c r="C37" s="97">
        <f>IFERROR(IF(SUMIFS(Data!$K:$K,Data!$A:$A,$B37,Data!$C:$C,Vitezistii!C$1)=0," ",SUMIFS(Data!$K:$K,Data!$A:$A,$B37,Data!$C:$C,Vitezistii!C$1))+SUMIFS(Data!$S:$S,Data!$A:$A,$B37,Data!$C:$C,Vitezistii!C$1),0)</f>
        <v>0.5</v>
      </c>
      <c r="D37" s="97">
        <f>IFERROR(IF(SUMIFS(Data!$K:$K,Data!$A:$A,$B37,Data!$C:$C,Vitezistii!D$1)=0," ",SUMIFS(Data!$K:$K,Data!$A:$A,$B37,Data!$C:$C,Vitezistii!D$1))+SUMIFS(Data!$S:$S,Data!$A:$A,$B37,Data!$C:$C,Vitezistii!D$1),0)</f>
        <v>4.5</v>
      </c>
      <c r="E37" s="97">
        <f>IFERROR(IF(SUMIFS(Data!$K:$K,Data!$A:$A,$B37,Data!$C:$C,Vitezistii!E$1)=0," ",SUMIFS(Data!$K:$K,Data!$A:$A,$B37,Data!$C:$C,Vitezistii!E$1))+SUMIFS(Data!$S:$S,Data!$A:$A,$B37,Data!$C:$C,Vitezistii!E$1),0)</f>
        <v>2.5</v>
      </c>
      <c r="F37" s="97">
        <f>IFERROR(IF(SUMIFS(Data!$K:$K,Data!$A:$A,$B37,Data!$C:$C,Vitezistii!F$1)=0," ",SUMIFS(Data!$K:$K,Data!$A:$A,$B37,Data!$C:$C,Vitezistii!F$1))+SUMIFS(Data!$S:$S,Data!$A:$A,$B37,Data!$C:$C,Vitezistii!F$1),0)</f>
        <v>0.5</v>
      </c>
      <c r="G37" s="97">
        <f>IFERROR(IF(SUMIFS(Data!$K:$K,Data!$A:$A,$B37,Data!$C:$C,Vitezistii!G$1)=0," ",SUMIFS(Data!$K:$K,Data!$A:$A,$B37,Data!$C:$C,Vitezistii!G$1))+SUMIFS(Data!$S:$S,Data!$A:$A,$B37,Data!$C:$C,Vitezistii!G$1),0)</f>
        <v>3.25</v>
      </c>
      <c r="H37" s="97">
        <f>IFERROR(IF(SUMIFS(Data!$K:$K,Data!$A:$A,$B37,Data!$C:$C,Vitezistii!H$1)=0," ",SUMIFS(Data!$K:$K,Data!$A:$A,$B37,Data!$C:$C,Vitezistii!H$1))+SUMIFS(Data!$S:$S,Data!$A:$A,$B37,Data!$C:$C,Vitezistii!H$1),0)</f>
        <v>3.25</v>
      </c>
      <c r="I37" s="97">
        <f>IFERROR(IF(SUMIFS(Data!$K:$K,Data!$A:$A,$B37,Data!$C:$C,Vitezistii!I$1)=0," ",SUMIFS(Data!$K:$K,Data!$A:$A,$B37,Data!$C:$C,Vitezistii!I$1))+SUMIFS(Data!$S:$S,Data!$A:$A,$B37,Data!$C:$C,Vitezistii!I$1),0)</f>
        <v>3.5</v>
      </c>
      <c r="J37" s="97">
        <f>IFERROR(IF(SUMIFS(Data!$K:$K,Data!$A:$A,$B37,Data!$C:$C,Vitezistii!J$1)=0," ",SUMIFS(Data!$K:$K,Data!$A:$A,$B37,Data!$C:$C,Vitezistii!J$1))+SUMIFS(Data!$S:$S,Data!$A:$A,$B37,Data!$C:$C,Vitezistii!J$1),0)</f>
        <v>4.75</v>
      </c>
      <c r="K37" s="97">
        <f>IFERROR(IF(SUMIFS(Data!$K:$K,Data!$A:$A,$B37,Data!$C:$C,Vitezistii!K$1)=0," ",SUMIFS(Data!$K:$K,Data!$A:$A,$B37,Data!$C:$C,Vitezistii!K$1))+SUMIFS(Data!$S:$S,Data!$A:$A,$B37,Data!$C:$C,Vitezistii!K$1),0)</f>
        <v>3.75</v>
      </c>
      <c r="L37" s="97">
        <f>IFERROR(IF(SUMIFS(Data!$K:$K,Data!$A:$A,$B37,Data!$C:$C,Vitezistii!L$1)=0," ",SUMIFS(Data!$K:$K,Data!$A:$A,$B37,Data!$C:$C,Vitezistii!L$1))+SUMIFS(Data!$S:$S,Data!$A:$A,$B37,Data!$C:$C,Vitezistii!L$1),0)</f>
        <v>0</v>
      </c>
      <c r="M37" s="97">
        <f>IFERROR(IF(SUMIFS(Data!$K:$K,Data!$A:$A,$B37,Data!$C:$C,Vitezistii!M$1)=0," ",SUMIFS(Data!$K:$K,Data!$A:$A,$B37,Data!$C:$C,Vitezistii!M$1))+SUMIFS(Data!$S:$S,Data!$A:$A,$B37,Data!$C:$C,Vitezistii!M$1),0)</f>
        <v>2</v>
      </c>
      <c r="N37" s="97">
        <f>IFERROR(IF(SUMIFS(Data!$K:$K,Data!$A:$A,$B37,Data!$C:$C,Vitezistii!N$1)=0," ",SUMIFS(Data!$K:$K,Data!$A:$A,$B37,Data!$C:$C,Vitezistii!N$1))+SUMIFS(Data!$S:$S,Data!$A:$A,$B37,Data!$C:$C,Vitezistii!N$1),0)</f>
        <v>0</v>
      </c>
      <c r="O37" s="97">
        <f>IFERROR(IF(SUMIFS(Data!$K:$K,Data!$A:$A,Vitezistii!$B58,Data!$C:$C,Vitezistii!O$1)=0," ",SUMIFS(Data!$K:$K,Data!$A:$A,Vitezistii!$B58,Data!$C:$C,Vitezistii!O$1))+SUMIFS(Data!$S:$S,Data!$A:$A,Vitezistii!$B58,Data!$C:$C,Vitezistii!O$1),0)</f>
        <v>0</v>
      </c>
      <c r="P37" s="97">
        <f>IFERROR(IF(SUMIFS(Data!$K:$K,Data!$A:$A,Vitezistii!$B58,Data!$C:$C,Vitezistii!P$1)=0," ",SUMIFS(Data!$K:$K,Data!$A:$A,Vitezistii!$B58,Data!$C:$C,Vitezistii!P$1))+SUMIFS(Data!$S:$S,Data!$A:$A,Vitezistii!$B58,Data!$C:$C,Vitezistii!P$1),0)</f>
        <v>0</v>
      </c>
      <c r="Q37" s="97">
        <f>IFERROR(IF(SUMIFS(Data!$K:$K,Data!$A:$A,Vitezistii!$B58,Data!$C:$C,Vitezistii!Q$1)=0," ",SUMIFS(Data!$K:$K,Data!$A:$A,Vitezistii!$B58,Data!$C:$C,Vitezistii!Q$1))+SUMIFS(Data!$S:$S,Data!$A:$A,Vitezistii!$B58,Data!$C:$C,Vitezistii!Q$1),0)</f>
        <v>0</v>
      </c>
      <c r="R37" s="97">
        <f t="shared" si="0"/>
        <v>28.5</v>
      </c>
      <c r="S37" s="97">
        <f>SUMIFS(Data!D:D,Data!A:A,B37)</f>
        <v>115.17</v>
      </c>
      <c r="T37" s="11">
        <f>SUMIFS(Data!I:I,Data!A:A,B37)/COUNTIF(Data!A:A,B37)</f>
        <v>4.7070220110333088E-3</v>
      </c>
    </row>
    <row r="38" spans="1:20" ht="12.75" x14ac:dyDescent="0.2">
      <c r="A38" s="64">
        <v>37</v>
      </c>
      <c r="B38" s="27" t="s">
        <v>201</v>
      </c>
      <c r="C38" s="97">
        <f>IFERROR(IF(SUMIFS(Data!$K:$K,Data!$A:$A,$B38,Data!$C:$C,Vitezistii!C$1)=0," ",SUMIFS(Data!$K:$K,Data!$A:$A,$B38,Data!$C:$C,Vitezistii!C$1))+SUMIFS(Data!$S:$S,Data!$A:$A,$B38,Data!$C:$C,Vitezistii!C$1),0)</f>
        <v>3.25</v>
      </c>
      <c r="D38" s="97">
        <f>IFERROR(IF(SUMIFS(Data!$K:$K,Data!$A:$A,$B38,Data!$C:$C,Vitezistii!D$1)=0," ",SUMIFS(Data!$K:$K,Data!$A:$A,$B38,Data!$C:$C,Vitezistii!D$1))+SUMIFS(Data!$S:$S,Data!$A:$A,$B38,Data!$C:$C,Vitezistii!D$1),0)</f>
        <v>3.5</v>
      </c>
      <c r="E38" s="97">
        <f>IFERROR(IF(SUMIFS(Data!$K:$K,Data!$A:$A,$B38,Data!$C:$C,Vitezistii!E$1)=0," ",SUMIFS(Data!$K:$K,Data!$A:$A,$B38,Data!$C:$C,Vitezistii!E$1))+SUMIFS(Data!$S:$S,Data!$A:$A,$B38,Data!$C:$C,Vitezistii!E$1),0)</f>
        <v>4.25</v>
      </c>
      <c r="F38" s="97">
        <f>IFERROR(IF(SUMIFS(Data!$K:$K,Data!$A:$A,$B38,Data!$C:$C,Vitezistii!F$1)=0," ",SUMIFS(Data!$K:$K,Data!$A:$A,$B38,Data!$C:$C,Vitezistii!F$1))+SUMIFS(Data!$S:$S,Data!$A:$A,$B38,Data!$C:$C,Vitezistii!F$1),0)</f>
        <v>3.75</v>
      </c>
      <c r="G38" s="97">
        <f>IFERROR(IF(SUMIFS(Data!$K:$K,Data!$A:$A,$B38,Data!$C:$C,Vitezistii!G$1)=0," ",SUMIFS(Data!$K:$K,Data!$A:$A,$B38,Data!$C:$C,Vitezistii!G$1))+SUMIFS(Data!$S:$S,Data!$A:$A,$B38,Data!$C:$C,Vitezistii!G$1),0)</f>
        <v>3.75</v>
      </c>
      <c r="H38" s="97">
        <f>IFERROR(IF(SUMIFS(Data!$K:$K,Data!$A:$A,$B38,Data!$C:$C,Vitezistii!H$1)=0," ",SUMIFS(Data!$K:$K,Data!$A:$A,$B38,Data!$C:$C,Vitezistii!H$1))+SUMIFS(Data!$S:$S,Data!$A:$A,$B38,Data!$C:$C,Vitezistii!H$1),0)</f>
        <v>3.25</v>
      </c>
      <c r="I38" s="97">
        <f>IFERROR(IF(SUMIFS(Data!$K:$K,Data!$A:$A,$B38,Data!$C:$C,Vitezistii!I$1)=0," ",SUMIFS(Data!$K:$K,Data!$A:$A,$B38,Data!$C:$C,Vitezistii!I$1))+SUMIFS(Data!$S:$S,Data!$A:$A,$B38,Data!$C:$C,Vitezistii!I$1),0)</f>
        <v>3.25</v>
      </c>
      <c r="J38" s="97">
        <f>IFERROR(IF(SUMIFS(Data!$K:$K,Data!$A:$A,$B38,Data!$C:$C,Vitezistii!J$1)=0," ",SUMIFS(Data!$K:$K,Data!$A:$A,$B38,Data!$C:$C,Vitezistii!J$1))+SUMIFS(Data!$S:$S,Data!$A:$A,$B38,Data!$C:$C,Vitezistii!J$1),0)</f>
        <v>3.25</v>
      </c>
      <c r="K38" s="97">
        <f>IFERROR(IF(SUMIFS(Data!$K:$K,Data!$A:$A,$B38,Data!$C:$C,Vitezistii!K$1)=0," ",SUMIFS(Data!$K:$K,Data!$A:$A,$B38,Data!$C:$C,Vitezistii!K$1))+SUMIFS(Data!$S:$S,Data!$A:$A,$B38,Data!$C:$C,Vitezistii!K$1),0)</f>
        <v>0</v>
      </c>
      <c r="L38" s="97">
        <f>IFERROR(IF(SUMIFS(Data!$K:$K,Data!$A:$A,$B38,Data!$C:$C,Vitezistii!L$1)=0," ",SUMIFS(Data!$K:$K,Data!$A:$A,$B38,Data!$C:$C,Vitezistii!L$1))+SUMIFS(Data!$S:$S,Data!$A:$A,$B38,Data!$C:$C,Vitezistii!L$1),0)</f>
        <v>0</v>
      </c>
      <c r="M38" s="97">
        <f>IFERROR(IF(SUMIFS(Data!$K:$K,Data!$A:$A,$B38,Data!$C:$C,Vitezistii!M$1)=0," ",SUMIFS(Data!$K:$K,Data!$A:$A,$B38,Data!$C:$C,Vitezistii!M$1))+SUMIFS(Data!$S:$S,Data!$A:$A,$B38,Data!$C:$C,Vitezistii!M$1),0)</f>
        <v>0</v>
      </c>
      <c r="N38" s="97">
        <f>IFERROR(IF(SUMIFS(Data!$K:$K,Data!$A:$A,$B38,Data!$C:$C,Vitezistii!N$1)=0," ",SUMIFS(Data!$K:$K,Data!$A:$A,$B38,Data!$C:$C,Vitezistii!N$1))+SUMIFS(Data!$S:$S,Data!$A:$A,$B38,Data!$C:$C,Vitezistii!N$1),0)</f>
        <v>0</v>
      </c>
      <c r="O38" s="97">
        <f>IFERROR(IF(SUMIFS(Data!$K:$K,Data!$A:$A,Vitezistii!$B59,Data!$C:$C,Vitezistii!O$1)=0," ",SUMIFS(Data!$K:$K,Data!$A:$A,Vitezistii!$B59,Data!$C:$C,Vitezistii!O$1))+SUMIFS(Data!$S:$S,Data!$A:$A,Vitezistii!$B59,Data!$C:$C,Vitezistii!O$1),0)</f>
        <v>0</v>
      </c>
      <c r="P38" s="97">
        <f>IFERROR(IF(SUMIFS(Data!$K:$K,Data!$A:$A,Vitezistii!$B59,Data!$C:$C,Vitezistii!P$1)=0," ",SUMIFS(Data!$K:$K,Data!$A:$A,Vitezistii!$B59,Data!$C:$C,Vitezistii!P$1))+SUMIFS(Data!$S:$S,Data!$A:$A,Vitezistii!$B59,Data!$C:$C,Vitezistii!P$1),0)</f>
        <v>0</v>
      </c>
      <c r="Q38" s="97">
        <f>IFERROR(IF(SUMIFS(Data!$K:$K,Data!$A:$A,Vitezistii!$B59,Data!$C:$C,Vitezistii!Q$1)=0," ",SUMIFS(Data!$K:$K,Data!$A:$A,Vitezistii!$B59,Data!$C:$C,Vitezistii!Q$1))+SUMIFS(Data!$S:$S,Data!$A:$A,Vitezistii!$B59,Data!$C:$C,Vitezistii!Q$1),0)</f>
        <v>0</v>
      </c>
      <c r="R38" s="97">
        <f t="shared" si="0"/>
        <v>28.25</v>
      </c>
      <c r="S38" s="97">
        <f>SUMIFS(Data!D:D,Data!A:A,B38)</f>
        <v>86.47</v>
      </c>
      <c r="T38" s="11" t="e">
        <f>SUMIFS(Data!I:I,Data!A:A,B38)/COUNTIF(Data!A:A,B38)</f>
        <v>#DIV/0!</v>
      </c>
    </row>
    <row r="39" spans="1:20" ht="12.75" x14ac:dyDescent="0.2">
      <c r="A39" s="64">
        <v>38</v>
      </c>
      <c r="B39" s="27" t="s">
        <v>450</v>
      </c>
      <c r="C39" s="97">
        <f>IFERROR(IF(SUMIFS(Data!$K:$K,Data!$A:$A,$B39,Data!$C:$C,Vitezistii!C$1)=0," ",SUMIFS(Data!$K:$K,Data!$A:$A,$B39,Data!$C:$C,Vitezistii!C$1))+SUMIFS(Data!$S:$S,Data!$A:$A,$B39,Data!$C:$C,Vitezistii!C$1),0)</f>
        <v>3.75</v>
      </c>
      <c r="D39" s="97">
        <f>IFERROR(IF(SUMIFS(Data!$K:$K,Data!$A:$A,$B39,Data!$C:$C,Vitezistii!D$1)=0," ",SUMIFS(Data!$K:$K,Data!$A:$A,$B39,Data!$C:$C,Vitezistii!D$1))+SUMIFS(Data!$S:$S,Data!$A:$A,$B39,Data!$C:$C,Vitezistii!D$1),0)</f>
        <v>4.25</v>
      </c>
      <c r="E39" s="97">
        <f>IFERROR(IF(SUMIFS(Data!$K:$K,Data!$A:$A,$B39,Data!$C:$C,Vitezistii!E$1)=0," ",SUMIFS(Data!$K:$K,Data!$A:$A,$B39,Data!$C:$C,Vitezistii!E$1))+SUMIFS(Data!$S:$S,Data!$A:$A,$B39,Data!$C:$C,Vitezistii!E$1),0)</f>
        <v>4</v>
      </c>
      <c r="F39" s="97">
        <f>IFERROR(IF(SUMIFS(Data!$K:$K,Data!$A:$A,$B39,Data!$C:$C,Vitezistii!F$1)=0," ",SUMIFS(Data!$K:$K,Data!$A:$A,$B39,Data!$C:$C,Vitezistii!F$1))+SUMIFS(Data!$S:$S,Data!$A:$A,$B39,Data!$C:$C,Vitezistii!F$1),0)</f>
        <v>0</v>
      </c>
      <c r="G39" s="97">
        <f>IFERROR(IF(SUMIFS(Data!$K:$K,Data!$A:$A,$B39,Data!$C:$C,Vitezistii!G$1)=0," ",SUMIFS(Data!$K:$K,Data!$A:$A,$B39,Data!$C:$C,Vitezistii!G$1))+SUMIFS(Data!$S:$S,Data!$A:$A,$B39,Data!$C:$C,Vitezistii!G$1),0)</f>
        <v>0.5</v>
      </c>
      <c r="H39" s="97">
        <f>IFERROR(IF(SUMIFS(Data!$K:$K,Data!$A:$A,$B39,Data!$C:$C,Vitezistii!H$1)=0," ",SUMIFS(Data!$K:$K,Data!$A:$A,$B39,Data!$C:$C,Vitezistii!H$1))+SUMIFS(Data!$S:$S,Data!$A:$A,$B39,Data!$C:$C,Vitezistii!H$1),0)</f>
        <v>3</v>
      </c>
      <c r="I39" s="97">
        <f>IFERROR(IF(SUMIFS(Data!$K:$K,Data!$A:$A,$B39,Data!$C:$C,Vitezistii!I$1)=0," ",SUMIFS(Data!$K:$K,Data!$A:$A,$B39,Data!$C:$C,Vitezistii!I$1))+SUMIFS(Data!$S:$S,Data!$A:$A,$B39,Data!$C:$C,Vitezistii!I$1),0)</f>
        <v>3.5</v>
      </c>
      <c r="J39" s="97">
        <f>IFERROR(IF(SUMIFS(Data!$K:$K,Data!$A:$A,$B39,Data!$C:$C,Vitezistii!J$1)=0," ",SUMIFS(Data!$K:$K,Data!$A:$A,$B39,Data!$C:$C,Vitezistii!J$1))+SUMIFS(Data!$S:$S,Data!$A:$A,$B39,Data!$C:$C,Vitezistii!J$1),0)</f>
        <v>0.5</v>
      </c>
      <c r="K39" s="97">
        <f>IFERROR(IF(SUMIFS(Data!$K:$K,Data!$A:$A,$B39,Data!$C:$C,Vitezistii!K$1)=0," ",SUMIFS(Data!$K:$K,Data!$A:$A,$B39,Data!$C:$C,Vitezistii!K$1))+SUMIFS(Data!$S:$S,Data!$A:$A,$B39,Data!$C:$C,Vitezistii!K$1),0)</f>
        <v>4</v>
      </c>
      <c r="L39" s="97">
        <f>IFERROR(IF(SUMIFS(Data!$K:$K,Data!$A:$A,$B39,Data!$C:$C,Vitezistii!L$1)=0," ",SUMIFS(Data!$K:$K,Data!$A:$A,$B39,Data!$C:$C,Vitezistii!L$1))+SUMIFS(Data!$S:$S,Data!$A:$A,$B39,Data!$C:$C,Vitezistii!L$1),0)</f>
        <v>4</v>
      </c>
      <c r="M39" s="97">
        <f>IFERROR(IF(SUMIFS(Data!$K:$K,Data!$A:$A,$B39,Data!$C:$C,Vitezistii!M$1)=0," ",SUMIFS(Data!$K:$K,Data!$A:$A,$B39,Data!$C:$C,Vitezistii!M$1))+SUMIFS(Data!$S:$S,Data!$A:$A,$B39,Data!$C:$C,Vitezistii!M$1),0)</f>
        <v>0</v>
      </c>
      <c r="N39" s="97">
        <f>IFERROR(IF(SUMIFS(Data!$K:$K,Data!$A:$A,$B39,Data!$C:$C,Vitezistii!N$1)=0," ",SUMIFS(Data!$K:$K,Data!$A:$A,$B39,Data!$C:$C,Vitezistii!N$1))+SUMIFS(Data!$S:$S,Data!$A:$A,$B39,Data!$C:$C,Vitezistii!N$1),0)</f>
        <v>0</v>
      </c>
      <c r="O39" s="97">
        <f>IFERROR(IF(SUMIFS(Data!$K:$K,Data!$A:$A,Vitezistii!$B60,Data!$C:$C,Vitezistii!O$1)=0," ",SUMIFS(Data!$K:$K,Data!$A:$A,Vitezistii!$B60,Data!$C:$C,Vitezistii!O$1))+SUMIFS(Data!$S:$S,Data!$A:$A,Vitezistii!$B60,Data!$C:$C,Vitezistii!O$1),0)</f>
        <v>0</v>
      </c>
      <c r="P39" s="97">
        <f>IFERROR(IF(SUMIFS(Data!$K:$K,Data!$A:$A,Vitezistii!$B60,Data!$C:$C,Vitezistii!P$1)=0," ",SUMIFS(Data!$K:$K,Data!$A:$A,Vitezistii!$B60,Data!$C:$C,Vitezistii!P$1))+SUMIFS(Data!$S:$S,Data!$A:$A,Vitezistii!$B60,Data!$C:$C,Vitezistii!P$1),0)</f>
        <v>0</v>
      </c>
      <c r="Q39" s="97">
        <f>IFERROR(IF(SUMIFS(Data!$K:$K,Data!$A:$A,Vitezistii!$B60,Data!$C:$C,Vitezistii!Q$1)=0," ",SUMIFS(Data!$K:$K,Data!$A:$A,Vitezistii!$B60,Data!$C:$C,Vitezistii!Q$1))+SUMIFS(Data!$S:$S,Data!$A:$A,Vitezistii!$B60,Data!$C:$C,Vitezistii!Q$1),0)</f>
        <v>0</v>
      </c>
      <c r="R39" s="97">
        <f t="shared" si="0"/>
        <v>27.5</v>
      </c>
      <c r="S39" s="97">
        <f>SUMIFS(Data!D:D,Data!A:A,B39)</f>
        <v>229.96</v>
      </c>
      <c r="T39" s="11">
        <f>SUMIFS(Data!I:I,Data!A:A,B39)/COUNTIF(Data!A:A,B39)</f>
        <v>4.4710677810537378E-3</v>
      </c>
    </row>
    <row r="40" spans="1:20" ht="12.75" x14ac:dyDescent="0.2">
      <c r="A40" s="64">
        <v>39</v>
      </c>
      <c r="B40" s="27" t="s">
        <v>490</v>
      </c>
      <c r="C40" s="97">
        <f>IFERROR(IF(SUMIFS(Data!$K:$K,Data!$A:$A,$B40,Data!$C:$C,Vitezistii!C$1)=0," ",SUMIFS(Data!$K:$K,Data!$A:$A,$B40,Data!$C:$C,Vitezistii!C$1))+SUMIFS(Data!$S:$S,Data!$A:$A,$B40,Data!$C:$C,Vitezistii!C$1),0)</f>
        <v>3.75</v>
      </c>
      <c r="D40" s="97">
        <f>IFERROR(IF(SUMIFS(Data!$K:$K,Data!$A:$A,$B40,Data!$C:$C,Vitezistii!D$1)=0," ",SUMIFS(Data!$K:$K,Data!$A:$A,$B40,Data!$C:$C,Vitezistii!D$1))+SUMIFS(Data!$S:$S,Data!$A:$A,$B40,Data!$C:$C,Vitezistii!D$1),0)</f>
        <v>3.75</v>
      </c>
      <c r="E40" s="97">
        <f>IFERROR(IF(SUMIFS(Data!$K:$K,Data!$A:$A,$B40,Data!$C:$C,Vitezistii!E$1)=0," ",SUMIFS(Data!$K:$K,Data!$A:$A,$B40,Data!$C:$C,Vitezistii!E$1))+SUMIFS(Data!$S:$S,Data!$A:$A,$B40,Data!$C:$C,Vitezistii!E$1),0)</f>
        <v>3.5</v>
      </c>
      <c r="F40" s="97">
        <f>IFERROR(IF(SUMIFS(Data!$K:$K,Data!$A:$A,$B40,Data!$C:$C,Vitezistii!F$1)=0," ",SUMIFS(Data!$K:$K,Data!$A:$A,$B40,Data!$C:$C,Vitezistii!F$1))+SUMIFS(Data!$S:$S,Data!$A:$A,$B40,Data!$C:$C,Vitezistii!F$1),0)</f>
        <v>3.25</v>
      </c>
      <c r="G40" s="97">
        <f>IFERROR(IF(SUMIFS(Data!$K:$K,Data!$A:$A,$B40,Data!$C:$C,Vitezistii!G$1)=0," ",SUMIFS(Data!$K:$K,Data!$A:$A,$B40,Data!$C:$C,Vitezistii!G$1))+SUMIFS(Data!$S:$S,Data!$A:$A,$B40,Data!$C:$C,Vitezistii!G$1),0)</f>
        <v>0</v>
      </c>
      <c r="H40" s="97">
        <f>IFERROR(IF(SUMIFS(Data!$K:$K,Data!$A:$A,$B40,Data!$C:$C,Vitezistii!H$1)=0," ",SUMIFS(Data!$K:$K,Data!$A:$A,$B40,Data!$C:$C,Vitezistii!H$1))+SUMIFS(Data!$S:$S,Data!$A:$A,$B40,Data!$C:$C,Vitezistii!H$1),0)</f>
        <v>0</v>
      </c>
      <c r="I40" s="97">
        <f>IFERROR(IF(SUMIFS(Data!$K:$K,Data!$A:$A,$B40,Data!$C:$C,Vitezistii!I$1)=0," ",SUMIFS(Data!$K:$K,Data!$A:$A,$B40,Data!$C:$C,Vitezistii!I$1))+SUMIFS(Data!$S:$S,Data!$A:$A,$B40,Data!$C:$C,Vitezistii!I$1),0)</f>
        <v>3</v>
      </c>
      <c r="J40" s="97">
        <f>IFERROR(IF(SUMIFS(Data!$K:$K,Data!$A:$A,$B40,Data!$C:$C,Vitezistii!J$1)=0," ",SUMIFS(Data!$K:$K,Data!$A:$A,$B40,Data!$C:$C,Vitezistii!J$1))+SUMIFS(Data!$S:$S,Data!$A:$A,$B40,Data!$C:$C,Vitezistii!J$1),0)</f>
        <v>3.75</v>
      </c>
      <c r="K40" s="97">
        <f>IFERROR(IF(SUMIFS(Data!$K:$K,Data!$A:$A,$B40,Data!$C:$C,Vitezistii!K$1)=0," ",SUMIFS(Data!$K:$K,Data!$A:$A,$B40,Data!$C:$C,Vitezistii!K$1))+SUMIFS(Data!$S:$S,Data!$A:$A,$B40,Data!$C:$C,Vitezistii!K$1),0)</f>
        <v>4.5</v>
      </c>
      <c r="L40" s="97">
        <f>IFERROR(IF(SUMIFS(Data!$K:$K,Data!$A:$A,$B40,Data!$C:$C,Vitezistii!L$1)=0," ",SUMIFS(Data!$K:$K,Data!$A:$A,$B40,Data!$C:$C,Vitezistii!L$1))+SUMIFS(Data!$S:$S,Data!$A:$A,$B40,Data!$C:$C,Vitezistii!L$1),0)</f>
        <v>0.5</v>
      </c>
      <c r="M40" s="97">
        <f>IFERROR(IF(SUMIFS(Data!$K:$K,Data!$A:$A,$B40,Data!$C:$C,Vitezistii!M$1)=0," ",SUMIFS(Data!$K:$K,Data!$A:$A,$B40,Data!$C:$C,Vitezistii!M$1))+SUMIFS(Data!$S:$S,Data!$A:$A,$B40,Data!$C:$C,Vitezistii!M$1),0)</f>
        <v>0</v>
      </c>
      <c r="N40" s="97">
        <f>IFERROR(IF(SUMIFS(Data!$K:$K,Data!$A:$A,$B40,Data!$C:$C,Vitezistii!N$1)=0," ",SUMIFS(Data!$K:$K,Data!$A:$A,$B40,Data!$C:$C,Vitezistii!N$1))+SUMIFS(Data!$S:$S,Data!$A:$A,$B40,Data!$C:$C,Vitezistii!N$1),0)</f>
        <v>3</v>
      </c>
      <c r="O40" s="97">
        <f>IFERROR(IF(SUMIFS(Data!$K:$K,Data!$A:$A,Vitezistii!$B61,Data!$C:$C,Vitezistii!O$1)=0," ",SUMIFS(Data!$K:$K,Data!$A:$A,Vitezistii!$B61,Data!$C:$C,Vitezistii!O$1))+SUMIFS(Data!$S:$S,Data!$A:$A,Vitezistii!$B61,Data!$C:$C,Vitezistii!O$1),0)</f>
        <v>0</v>
      </c>
      <c r="P40" s="97">
        <f>IFERROR(IF(SUMIFS(Data!$K:$K,Data!$A:$A,Vitezistii!$B61,Data!$C:$C,Vitezistii!P$1)=0," ",SUMIFS(Data!$K:$K,Data!$A:$A,Vitezistii!$B61,Data!$C:$C,Vitezistii!P$1))+SUMIFS(Data!$S:$S,Data!$A:$A,Vitezistii!$B61,Data!$C:$C,Vitezistii!P$1),0)</f>
        <v>0</v>
      </c>
      <c r="Q40" s="97">
        <f>IFERROR(IF(SUMIFS(Data!$K:$K,Data!$A:$A,Vitezistii!$B61,Data!$C:$C,Vitezistii!Q$1)=0," ",SUMIFS(Data!$K:$K,Data!$A:$A,Vitezistii!$B61,Data!$C:$C,Vitezistii!Q$1))+SUMIFS(Data!$S:$S,Data!$A:$A,Vitezistii!$B61,Data!$C:$C,Vitezistii!Q$1),0)</f>
        <v>0</v>
      </c>
      <c r="R40" s="97">
        <f t="shared" si="0"/>
        <v>29</v>
      </c>
      <c r="S40" s="97">
        <f>SUMIFS(Data!D:D,Data!A:A,B40)</f>
        <v>195.34</v>
      </c>
      <c r="T40" s="11">
        <f>SUMIFS(Data!I:I,Data!A:A,B40)/COUNTIF(Data!A:A,B40)</f>
        <v>4.023664728235953E-3</v>
      </c>
    </row>
    <row r="41" spans="1:20" ht="12.75" x14ac:dyDescent="0.2">
      <c r="A41" s="64">
        <v>40</v>
      </c>
      <c r="B41" s="27" t="s">
        <v>496</v>
      </c>
      <c r="C41" s="97">
        <f>IFERROR(IF(SUMIFS(Data!$K:$K,Data!$A:$A,$B41,Data!$C:$C,Vitezistii!C$1)=0," ",SUMIFS(Data!$K:$K,Data!$A:$A,$B41,Data!$C:$C,Vitezistii!C$1))+SUMIFS(Data!$S:$S,Data!$A:$A,$B41,Data!$C:$C,Vitezistii!C$1),0)</f>
        <v>3.75</v>
      </c>
      <c r="D41" s="97">
        <f>IFERROR(IF(SUMIFS(Data!$K:$K,Data!$A:$A,$B41,Data!$C:$C,Vitezistii!D$1)=0," ",SUMIFS(Data!$K:$K,Data!$A:$A,$B41,Data!$C:$C,Vitezistii!D$1))+SUMIFS(Data!$S:$S,Data!$A:$A,$B41,Data!$C:$C,Vitezistii!D$1),0)</f>
        <v>0.5</v>
      </c>
      <c r="E41" s="97">
        <f>IFERROR(IF(SUMIFS(Data!$K:$K,Data!$A:$A,$B41,Data!$C:$C,Vitezistii!E$1)=0," ",SUMIFS(Data!$K:$K,Data!$A:$A,$B41,Data!$C:$C,Vitezistii!E$1))+SUMIFS(Data!$S:$S,Data!$A:$A,$B41,Data!$C:$C,Vitezistii!E$1),0)</f>
        <v>3.75</v>
      </c>
      <c r="F41" s="97">
        <f>IFERROR(IF(SUMIFS(Data!$K:$K,Data!$A:$A,$B41,Data!$C:$C,Vitezistii!F$1)=0," ",SUMIFS(Data!$K:$K,Data!$A:$A,$B41,Data!$C:$C,Vitezistii!F$1))+SUMIFS(Data!$S:$S,Data!$A:$A,$B41,Data!$C:$C,Vitezistii!F$1),0)</f>
        <v>0.5</v>
      </c>
      <c r="G41" s="97">
        <f>IFERROR(IF(SUMIFS(Data!$K:$K,Data!$A:$A,$B41,Data!$C:$C,Vitezistii!G$1)=0," ",SUMIFS(Data!$K:$K,Data!$A:$A,$B41,Data!$C:$C,Vitezistii!G$1))+SUMIFS(Data!$S:$S,Data!$A:$A,$B41,Data!$C:$C,Vitezistii!G$1),0)</f>
        <v>0.5</v>
      </c>
      <c r="H41" s="97">
        <f>IFERROR(IF(SUMIFS(Data!$K:$K,Data!$A:$A,$B41,Data!$C:$C,Vitezistii!H$1)=0," ",SUMIFS(Data!$K:$K,Data!$A:$A,$B41,Data!$C:$C,Vitezistii!H$1))+SUMIFS(Data!$S:$S,Data!$A:$A,$B41,Data!$C:$C,Vitezistii!H$1),0)</f>
        <v>3.75</v>
      </c>
      <c r="I41" s="97">
        <f>IFERROR(IF(SUMIFS(Data!$K:$K,Data!$A:$A,$B41,Data!$C:$C,Vitezistii!I$1)=0," ",SUMIFS(Data!$K:$K,Data!$A:$A,$B41,Data!$C:$C,Vitezistii!I$1))+SUMIFS(Data!$S:$S,Data!$A:$A,$B41,Data!$C:$C,Vitezistii!I$1),0)</f>
        <v>3.75</v>
      </c>
      <c r="J41" s="97">
        <f>IFERROR(IF(SUMIFS(Data!$K:$K,Data!$A:$A,$B41,Data!$C:$C,Vitezistii!J$1)=0," ",SUMIFS(Data!$K:$K,Data!$A:$A,$B41,Data!$C:$C,Vitezistii!J$1))+SUMIFS(Data!$S:$S,Data!$A:$A,$B41,Data!$C:$C,Vitezistii!J$1),0)</f>
        <v>0</v>
      </c>
      <c r="K41" s="97">
        <f>IFERROR(IF(SUMIFS(Data!$K:$K,Data!$A:$A,$B41,Data!$C:$C,Vitezistii!K$1)=0," ",SUMIFS(Data!$K:$K,Data!$A:$A,$B41,Data!$C:$C,Vitezistii!K$1))+SUMIFS(Data!$S:$S,Data!$A:$A,$B41,Data!$C:$C,Vitezistii!K$1),0)</f>
        <v>4</v>
      </c>
      <c r="L41" s="97">
        <f>IFERROR(IF(SUMIFS(Data!$K:$K,Data!$A:$A,$B41,Data!$C:$C,Vitezistii!L$1)=0," ",SUMIFS(Data!$K:$K,Data!$A:$A,$B41,Data!$C:$C,Vitezistii!L$1))+SUMIFS(Data!$S:$S,Data!$A:$A,$B41,Data!$C:$C,Vitezistii!L$1),0)</f>
        <v>0</v>
      </c>
      <c r="M41" s="97">
        <f>IFERROR(IF(SUMIFS(Data!$K:$K,Data!$A:$A,$B41,Data!$C:$C,Vitezistii!M$1)=0," ",SUMIFS(Data!$K:$K,Data!$A:$A,$B41,Data!$C:$C,Vitezistii!M$1))+SUMIFS(Data!$S:$S,Data!$A:$A,$B41,Data!$C:$C,Vitezistii!M$1),0)</f>
        <v>4</v>
      </c>
      <c r="N41" s="97">
        <f>IFERROR(IF(SUMIFS(Data!$K:$K,Data!$A:$A,$B41,Data!$C:$C,Vitezistii!N$1)=0," ",SUMIFS(Data!$K:$K,Data!$A:$A,$B41,Data!$C:$C,Vitezistii!N$1))+SUMIFS(Data!$S:$S,Data!$A:$A,$B41,Data!$C:$C,Vitezistii!N$1),0)</f>
        <v>0</v>
      </c>
      <c r="O41" s="97">
        <f>IFERROR(IF(SUMIFS(Data!$K:$K,Data!$A:$A,Vitezistii!$B62,Data!$C:$C,Vitezistii!O$1)=0," ",SUMIFS(Data!$K:$K,Data!$A:$A,Vitezistii!$B62,Data!$C:$C,Vitezistii!O$1))+SUMIFS(Data!$S:$S,Data!$A:$A,Vitezistii!$B62,Data!$C:$C,Vitezistii!O$1),0)</f>
        <v>0</v>
      </c>
      <c r="P41" s="97">
        <f>IFERROR(IF(SUMIFS(Data!$K:$K,Data!$A:$A,Vitezistii!$B62,Data!$C:$C,Vitezistii!P$1)=0," ",SUMIFS(Data!$K:$K,Data!$A:$A,Vitezistii!$B62,Data!$C:$C,Vitezistii!P$1))+SUMIFS(Data!$S:$S,Data!$A:$A,Vitezistii!$B62,Data!$C:$C,Vitezistii!P$1),0)</f>
        <v>0</v>
      </c>
      <c r="Q41" s="97">
        <f>IFERROR(IF(SUMIFS(Data!$K:$K,Data!$A:$A,Vitezistii!$B62,Data!$C:$C,Vitezistii!Q$1)=0," ",SUMIFS(Data!$K:$K,Data!$A:$A,Vitezistii!$B62,Data!$C:$C,Vitezistii!Q$1))+SUMIFS(Data!$S:$S,Data!$A:$A,Vitezistii!$B62,Data!$C:$C,Vitezistii!Q$1),0)</f>
        <v>0</v>
      </c>
      <c r="R41" s="97">
        <f t="shared" si="0"/>
        <v>24.5</v>
      </c>
      <c r="S41" s="97">
        <f>SUMIFS(Data!D:D,Data!A:A,B41)</f>
        <v>241.64999999999998</v>
      </c>
      <c r="T41" s="11">
        <f>SUMIFS(Data!I:I,Data!A:A,B41)/COUNTIF(Data!A:A,B41)</f>
        <v>4.5710444636479722E-3</v>
      </c>
    </row>
    <row r="42" spans="1:20" ht="12.75" x14ac:dyDescent="0.2">
      <c r="A42" s="64">
        <v>41</v>
      </c>
      <c r="B42" s="27" t="s">
        <v>332</v>
      </c>
      <c r="C42" s="97">
        <f>IFERROR(IF(SUMIFS(Data!$K:$K,Data!$A:$A,$B42,Data!$C:$C,Vitezistii!C$1)=0," ",SUMIFS(Data!$K:$K,Data!$A:$A,$B42,Data!$C:$C,Vitezistii!C$1))+SUMIFS(Data!$S:$S,Data!$A:$A,$B42,Data!$C:$C,Vitezistii!C$1),0)</f>
        <v>3.25</v>
      </c>
      <c r="D42" s="97">
        <f>IFERROR(IF(SUMIFS(Data!$K:$K,Data!$A:$A,$B42,Data!$C:$C,Vitezistii!D$1)=0," ",SUMIFS(Data!$K:$K,Data!$A:$A,$B42,Data!$C:$C,Vitezistii!D$1))+SUMIFS(Data!$S:$S,Data!$A:$A,$B42,Data!$C:$C,Vitezistii!D$1),0)</f>
        <v>4</v>
      </c>
      <c r="E42" s="97">
        <f>IFERROR(IF(SUMIFS(Data!$K:$K,Data!$A:$A,$B42,Data!$C:$C,Vitezistii!E$1)=0," ",SUMIFS(Data!$K:$K,Data!$A:$A,$B42,Data!$C:$C,Vitezistii!E$1))+SUMIFS(Data!$S:$S,Data!$A:$A,$B42,Data!$C:$C,Vitezistii!E$1),0)</f>
        <v>2.5</v>
      </c>
      <c r="F42" s="97">
        <f>IFERROR(IF(SUMIFS(Data!$K:$K,Data!$A:$A,$B42,Data!$C:$C,Vitezistii!F$1)=0," ",SUMIFS(Data!$K:$K,Data!$A:$A,$B42,Data!$C:$C,Vitezistii!F$1))+SUMIFS(Data!$S:$S,Data!$A:$A,$B42,Data!$C:$C,Vitezistii!F$1),0)</f>
        <v>3.5</v>
      </c>
      <c r="G42" s="97">
        <f>IFERROR(IF(SUMIFS(Data!$K:$K,Data!$A:$A,$B42,Data!$C:$C,Vitezistii!G$1)=0," ",SUMIFS(Data!$K:$K,Data!$A:$A,$B42,Data!$C:$C,Vitezistii!G$1))+SUMIFS(Data!$S:$S,Data!$A:$A,$B42,Data!$C:$C,Vitezistii!G$1),0)</f>
        <v>2</v>
      </c>
      <c r="H42" s="97">
        <f>IFERROR(IF(SUMIFS(Data!$K:$K,Data!$A:$A,$B42,Data!$C:$C,Vitezistii!H$1)=0," ",SUMIFS(Data!$K:$K,Data!$A:$A,$B42,Data!$C:$C,Vitezistii!H$1))+SUMIFS(Data!$S:$S,Data!$A:$A,$B42,Data!$C:$C,Vitezistii!H$1),0)</f>
        <v>1</v>
      </c>
      <c r="I42" s="97">
        <f>IFERROR(IF(SUMIFS(Data!$K:$K,Data!$A:$A,$B42,Data!$C:$C,Vitezistii!I$1)=0," ",SUMIFS(Data!$K:$K,Data!$A:$A,$B42,Data!$C:$C,Vitezistii!I$1))+SUMIFS(Data!$S:$S,Data!$A:$A,$B42,Data!$C:$C,Vitezistii!I$1),0)</f>
        <v>3.25</v>
      </c>
      <c r="J42" s="97">
        <f>IFERROR(IF(SUMIFS(Data!$K:$K,Data!$A:$A,$B42,Data!$C:$C,Vitezistii!J$1)=0," ",SUMIFS(Data!$K:$K,Data!$A:$A,$B42,Data!$C:$C,Vitezistii!J$1))+SUMIFS(Data!$S:$S,Data!$A:$A,$B42,Data!$C:$C,Vitezistii!J$1),0)</f>
        <v>4.25</v>
      </c>
      <c r="K42" s="97">
        <f>IFERROR(IF(SUMIFS(Data!$K:$K,Data!$A:$A,$B42,Data!$C:$C,Vitezistii!K$1)=0," ",SUMIFS(Data!$K:$K,Data!$A:$A,$B42,Data!$C:$C,Vitezistii!K$1))+SUMIFS(Data!$S:$S,Data!$A:$A,$B42,Data!$C:$C,Vitezistii!K$1),0)</f>
        <v>0</v>
      </c>
      <c r="L42" s="97">
        <f>IFERROR(IF(SUMIFS(Data!$K:$K,Data!$A:$A,$B42,Data!$C:$C,Vitezistii!L$1)=0," ",SUMIFS(Data!$K:$K,Data!$A:$A,$B42,Data!$C:$C,Vitezistii!L$1))+SUMIFS(Data!$S:$S,Data!$A:$A,$B42,Data!$C:$C,Vitezistii!L$1),0)</f>
        <v>0</v>
      </c>
      <c r="M42" s="97">
        <f>IFERROR(IF(SUMIFS(Data!$K:$K,Data!$A:$A,$B42,Data!$C:$C,Vitezistii!M$1)=0," ",SUMIFS(Data!$K:$K,Data!$A:$A,$B42,Data!$C:$C,Vitezistii!M$1))+SUMIFS(Data!$S:$S,Data!$A:$A,$B42,Data!$C:$C,Vitezistii!M$1),0)</f>
        <v>0.5</v>
      </c>
      <c r="N42" s="97">
        <f>IFERROR(IF(SUMIFS(Data!$K:$K,Data!$A:$A,$B42,Data!$C:$C,Vitezistii!N$1)=0," ",SUMIFS(Data!$K:$K,Data!$A:$A,$B42,Data!$C:$C,Vitezistii!N$1))+SUMIFS(Data!$S:$S,Data!$A:$A,$B42,Data!$C:$C,Vitezistii!N$1),0)</f>
        <v>4.5</v>
      </c>
      <c r="O42" s="97">
        <f>IFERROR(IF(SUMIFS(Data!$K:$K,Data!$A:$A,Vitezistii!$B63,Data!$C:$C,Vitezistii!O$1)=0," ",SUMIFS(Data!$K:$K,Data!$A:$A,Vitezistii!$B63,Data!$C:$C,Vitezistii!O$1))+SUMIFS(Data!$S:$S,Data!$A:$A,Vitezistii!$B63,Data!$C:$C,Vitezistii!O$1),0)</f>
        <v>0</v>
      </c>
      <c r="P42" s="97">
        <f>IFERROR(IF(SUMIFS(Data!$K:$K,Data!$A:$A,Vitezistii!$B63,Data!$C:$C,Vitezistii!P$1)=0," ",SUMIFS(Data!$K:$K,Data!$A:$A,Vitezistii!$B63,Data!$C:$C,Vitezistii!P$1))+SUMIFS(Data!$S:$S,Data!$A:$A,Vitezistii!$B63,Data!$C:$C,Vitezistii!P$1),0)</f>
        <v>0</v>
      </c>
      <c r="Q42" s="97">
        <f>IFERROR(IF(SUMIFS(Data!$K:$K,Data!$A:$A,Vitezistii!$B63,Data!$C:$C,Vitezistii!Q$1)=0," ",SUMIFS(Data!$K:$K,Data!$A:$A,Vitezistii!$B63,Data!$C:$C,Vitezistii!Q$1))+SUMIFS(Data!$S:$S,Data!$A:$A,Vitezistii!$B63,Data!$C:$C,Vitezistii!Q$1),0)</f>
        <v>0</v>
      </c>
      <c r="R42" s="97">
        <f t="shared" si="0"/>
        <v>28.75</v>
      </c>
      <c r="S42" s="97">
        <f>SUMIFS(Data!D:D,Data!A:A,B42)</f>
        <v>177.82999999999996</v>
      </c>
      <c r="T42" s="11">
        <f>SUMIFS(Data!I:I,Data!A:A,B42)/COUNTIF(Data!A:A,B42)</f>
        <v>3.9288362497875394E-3</v>
      </c>
    </row>
    <row r="43" spans="1:20" ht="12.75" x14ac:dyDescent="0.2">
      <c r="A43" s="64">
        <v>42</v>
      </c>
      <c r="B43" s="27" t="s">
        <v>316</v>
      </c>
      <c r="C43" s="97">
        <f>IFERROR(IF(SUMIFS(Data!$K:$K,Data!$A:$A,$B43,Data!$C:$C,Vitezistii!C$1)=0," ",SUMIFS(Data!$K:$K,Data!$A:$A,$B43,Data!$C:$C,Vitezistii!C$1))+SUMIFS(Data!$S:$S,Data!$A:$A,$B43,Data!$C:$C,Vitezistii!C$1),0)</f>
        <v>0</v>
      </c>
      <c r="D43" s="97">
        <f>IFERROR(IF(SUMIFS(Data!$K:$K,Data!$A:$A,$B43,Data!$C:$C,Vitezistii!D$1)=0," ",SUMIFS(Data!$K:$K,Data!$A:$A,$B43,Data!$C:$C,Vitezistii!D$1))+SUMIFS(Data!$S:$S,Data!$A:$A,$B43,Data!$C:$C,Vitezistii!D$1),0)</f>
        <v>2</v>
      </c>
      <c r="E43" s="97">
        <f>IFERROR(IF(SUMIFS(Data!$K:$K,Data!$A:$A,$B43,Data!$C:$C,Vitezistii!E$1)=0," ",SUMIFS(Data!$K:$K,Data!$A:$A,$B43,Data!$C:$C,Vitezistii!E$1))+SUMIFS(Data!$S:$S,Data!$A:$A,$B43,Data!$C:$C,Vitezistii!E$1),0)</f>
        <v>2</v>
      </c>
      <c r="F43" s="97">
        <f>IFERROR(IF(SUMIFS(Data!$K:$K,Data!$A:$A,$B43,Data!$C:$C,Vitezistii!F$1)=0," ",SUMIFS(Data!$K:$K,Data!$A:$A,$B43,Data!$C:$C,Vitezistii!F$1))+SUMIFS(Data!$S:$S,Data!$A:$A,$B43,Data!$C:$C,Vitezistii!F$1),0)</f>
        <v>3.75</v>
      </c>
      <c r="G43" s="97">
        <f>IFERROR(IF(SUMIFS(Data!$K:$K,Data!$A:$A,$B43,Data!$C:$C,Vitezistii!G$1)=0," ",SUMIFS(Data!$K:$K,Data!$A:$A,$B43,Data!$C:$C,Vitezistii!G$1))+SUMIFS(Data!$S:$S,Data!$A:$A,$B43,Data!$C:$C,Vitezistii!G$1),0)</f>
        <v>0.5</v>
      </c>
      <c r="H43" s="97">
        <f>IFERROR(IF(SUMIFS(Data!$K:$K,Data!$A:$A,$B43,Data!$C:$C,Vitezistii!H$1)=0," ",SUMIFS(Data!$K:$K,Data!$A:$A,$B43,Data!$C:$C,Vitezistii!H$1))+SUMIFS(Data!$S:$S,Data!$A:$A,$B43,Data!$C:$C,Vitezistii!H$1),0)</f>
        <v>3.5</v>
      </c>
      <c r="I43" s="97">
        <f>IFERROR(IF(SUMIFS(Data!$K:$K,Data!$A:$A,$B43,Data!$C:$C,Vitezistii!I$1)=0," ",SUMIFS(Data!$K:$K,Data!$A:$A,$B43,Data!$C:$C,Vitezistii!I$1))+SUMIFS(Data!$S:$S,Data!$A:$A,$B43,Data!$C:$C,Vitezistii!I$1),0)</f>
        <v>2.5</v>
      </c>
      <c r="J43" s="97">
        <f>IFERROR(IF(SUMIFS(Data!$K:$K,Data!$A:$A,$B43,Data!$C:$C,Vitezistii!J$1)=0," ",SUMIFS(Data!$K:$K,Data!$A:$A,$B43,Data!$C:$C,Vitezistii!J$1))+SUMIFS(Data!$S:$S,Data!$A:$A,$B43,Data!$C:$C,Vitezistii!J$1),0)</f>
        <v>1.5</v>
      </c>
      <c r="K43" s="97">
        <f>IFERROR(IF(SUMIFS(Data!$K:$K,Data!$A:$A,$B43,Data!$C:$C,Vitezistii!K$1)=0," ",SUMIFS(Data!$K:$K,Data!$A:$A,$B43,Data!$C:$C,Vitezistii!K$1))+SUMIFS(Data!$S:$S,Data!$A:$A,$B43,Data!$C:$C,Vitezistii!K$1),0)</f>
        <v>0.5</v>
      </c>
      <c r="L43" s="97">
        <f>IFERROR(IF(SUMIFS(Data!$K:$K,Data!$A:$A,$B43,Data!$C:$C,Vitezistii!L$1)=0," ",SUMIFS(Data!$K:$K,Data!$A:$A,$B43,Data!$C:$C,Vitezistii!L$1))+SUMIFS(Data!$S:$S,Data!$A:$A,$B43,Data!$C:$C,Vitezistii!L$1),0)</f>
        <v>3.75</v>
      </c>
      <c r="M43" s="97">
        <f>IFERROR(IF(SUMIFS(Data!$K:$K,Data!$A:$A,$B43,Data!$C:$C,Vitezistii!M$1)=0," ",SUMIFS(Data!$K:$K,Data!$A:$A,$B43,Data!$C:$C,Vitezistii!M$1))+SUMIFS(Data!$S:$S,Data!$A:$A,$B43,Data!$C:$C,Vitezistii!M$1),0)</f>
        <v>3.25</v>
      </c>
      <c r="N43" s="97">
        <f>IFERROR(IF(SUMIFS(Data!$K:$K,Data!$A:$A,$B43,Data!$C:$C,Vitezistii!N$1)=0," ",SUMIFS(Data!$K:$K,Data!$A:$A,$B43,Data!$C:$C,Vitezistii!N$1))+SUMIFS(Data!$S:$S,Data!$A:$A,$B43,Data!$C:$C,Vitezistii!N$1),0)</f>
        <v>3.75</v>
      </c>
      <c r="O43" s="97">
        <f>IFERROR(IF(SUMIFS(Data!$K:$K,Data!$A:$A,Vitezistii!$B64,Data!$C:$C,Vitezistii!O$1)=0," ",SUMIFS(Data!$K:$K,Data!$A:$A,Vitezistii!$B64,Data!$C:$C,Vitezistii!O$1))+SUMIFS(Data!$S:$S,Data!$A:$A,Vitezistii!$B64,Data!$C:$C,Vitezistii!O$1),0)</f>
        <v>0</v>
      </c>
      <c r="P43" s="97">
        <f>IFERROR(IF(SUMIFS(Data!$K:$K,Data!$A:$A,Vitezistii!$B64,Data!$C:$C,Vitezistii!P$1)=0," ",SUMIFS(Data!$K:$K,Data!$A:$A,Vitezistii!$B64,Data!$C:$C,Vitezistii!P$1))+SUMIFS(Data!$S:$S,Data!$A:$A,Vitezistii!$B64,Data!$C:$C,Vitezistii!P$1),0)</f>
        <v>0</v>
      </c>
      <c r="Q43" s="97">
        <f>IFERROR(IF(SUMIFS(Data!$K:$K,Data!$A:$A,Vitezistii!$B64,Data!$C:$C,Vitezistii!Q$1)=0," ",SUMIFS(Data!$K:$K,Data!$A:$A,Vitezistii!$B64,Data!$C:$C,Vitezistii!Q$1))+SUMIFS(Data!$S:$S,Data!$A:$A,Vitezistii!$B64,Data!$C:$C,Vitezistii!Q$1),0)</f>
        <v>0</v>
      </c>
      <c r="R43" s="97">
        <f t="shared" si="0"/>
        <v>27</v>
      </c>
      <c r="S43" s="97">
        <f>SUMIFS(Data!D:D,Data!A:A,B43)</f>
        <v>206.91000000000003</v>
      </c>
      <c r="T43" s="11">
        <f>SUMIFS(Data!I:I,Data!A:A,B43)/COUNTIF(Data!A:A,B43)</f>
        <v>4.3923472854956363E-3</v>
      </c>
    </row>
    <row r="44" spans="1:20" ht="12.75" x14ac:dyDescent="0.2">
      <c r="A44" s="64">
        <v>43</v>
      </c>
      <c r="B44" s="27" t="s">
        <v>329</v>
      </c>
      <c r="C44" s="97">
        <f>IFERROR(IF(SUMIFS(Data!$K:$K,Data!$A:$A,$B44,Data!$C:$C,Vitezistii!C$1)=0," ",SUMIFS(Data!$K:$K,Data!$A:$A,$B44,Data!$C:$C,Vitezistii!C$1))+SUMIFS(Data!$S:$S,Data!$A:$A,$B44,Data!$C:$C,Vitezistii!C$1),0)</f>
        <v>0</v>
      </c>
      <c r="D44" s="97">
        <f>IFERROR(IF(SUMIFS(Data!$K:$K,Data!$A:$A,$B44,Data!$C:$C,Vitezistii!D$1)=0," ",SUMIFS(Data!$K:$K,Data!$A:$A,$B44,Data!$C:$C,Vitezistii!D$1))+SUMIFS(Data!$S:$S,Data!$A:$A,$B44,Data!$C:$C,Vitezistii!D$1),0)</f>
        <v>0</v>
      </c>
      <c r="E44" s="97">
        <f>IFERROR(IF(SUMIFS(Data!$K:$K,Data!$A:$A,$B44,Data!$C:$C,Vitezistii!E$1)=0," ",SUMIFS(Data!$K:$K,Data!$A:$A,$B44,Data!$C:$C,Vitezistii!E$1))+SUMIFS(Data!$S:$S,Data!$A:$A,$B44,Data!$C:$C,Vitezistii!E$1),0)</f>
        <v>3</v>
      </c>
      <c r="F44" s="97">
        <f>IFERROR(IF(SUMIFS(Data!$K:$K,Data!$A:$A,$B44,Data!$C:$C,Vitezistii!F$1)=0," ",SUMIFS(Data!$K:$K,Data!$A:$A,$B44,Data!$C:$C,Vitezistii!F$1))+SUMIFS(Data!$S:$S,Data!$A:$A,$B44,Data!$C:$C,Vitezistii!F$1),0)</f>
        <v>0.5</v>
      </c>
      <c r="G44" s="97">
        <f>IFERROR(IF(SUMIFS(Data!$K:$K,Data!$A:$A,$B44,Data!$C:$C,Vitezistii!G$1)=0," ",SUMIFS(Data!$K:$K,Data!$A:$A,$B44,Data!$C:$C,Vitezistii!G$1))+SUMIFS(Data!$S:$S,Data!$A:$A,$B44,Data!$C:$C,Vitezistii!G$1),0)</f>
        <v>0</v>
      </c>
      <c r="H44" s="97">
        <f>IFERROR(IF(SUMIFS(Data!$K:$K,Data!$A:$A,$B44,Data!$C:$C,Vitezistii!H$1)=0," ",SUMIFS(Data!$K:$K,Data!$A:$A,$B44,Data!$C:$C,Vitezistii!H$1))+SUMIFS(Data!$S:$S,Data!$A:$A,$B44,Data!$C:$C,Vitezistii!H$1),0)</f>
        <v>4.25</v>
      </c>
      <c r="I44" s="97">
        <f>IFERROR(IF(SUMIFS(Data!$K:$K,Data!$A:$A,$B44,Data!$C:$C,Vitezistii!I$1)=0," ",SUMIFS(Data!$K:$K,Data!$A:$A,$B44,Data!$C:$C,Vitezistii!I$1))+SUMIFS(Data!$S:$S,Data!$A:$A,$B44,Data!$C:$C,Vitezistii!I$1),0)</f>
        <v>3.75</v>
      </c>
      <c r="J44" s="97">
        <f>IFERROR(IF(SUMIFS(Data!$K:$K,Data!$A:$A,$B44,Data!$C:$C,Vitezistii!J$1)=0," ",SUMIFS(Data!$K:$K,Data!$A:$A,$B44,Data!$C:$C,Vitezistii!J$1))+SUMIFS(Data!$S:$S,Data!$A:$A,$B44,Data!$C:$C,Vitezistii!J$1),0)</f>
        <v>1.5</v>
      </c>
      <c r="K44" s="97">
        <f>IFERROR(IF(SUMIFS(Data!$K:$K,Data!$A:$A,$B44,Data!$C:$C,Vitezistii!K$1)=0," ",SUMIFS(Data!$K:$K,Data!$A:$A,$B44,Data!$C:$C,Vitezistii!K$1))+SUMIFS(Data!$S:$S,Data!$A:$A,$B44,Data!$C:$C,Vitezistii!K$1),0)</f>
        <v>2.5</v>
      </c>
      <c r="L44" s="97">
        <f>IFERROR(IF(SUMIFS(Data!$K:$K,Data!$A:$A,$B44,Data!$C:$C,Vitezistii!L$1)=0," ",SUMIFS(Data!$K:$K,Data!$A:$A,$B44,Data!$C:$C,Vitezistii!L$1))+SUMIFS(Data!$S:$S,Data!$A:$A,$B44,Data!$C:$C,Vitezistii!L$1),0)</f>
        <v>3.75</v>
      </c>
      <c r="M44" s="97">
        <f>IFERROR(IF(SUMIFS(Data!$K:$K,Data!$A:$A,$B44,Data!$C:$C,Vitezistii!M$1)=0," ",SUMIFS(Data!$K:$K,Data!$A:$A,$B44,Data!$C:$C,Vitezistii!M$1))+SUMIFS(Data!$S:$S,Data!$A:$A,$B44,Data!$C:$C,Vitezistii!M$1),0)</f>
        <v>3.5</v>
      </c>
      <c r="N44" s="97">
        <f>IFERROR(IF(SUMIFS(Data!$K:$K,Data!$A:$A,$B44,Data!$C:$C,Vitezistii!N$1)=0," ",SUMIFS(Data!$K:$K,Data!$A:$A,$B44,Data!$C:$C,Vitezistii!N$1))+SUMIFS(Data!$S:$S,Data!$A:$A,$B44,Data!$C:$C,Vitezistii!N$1),0)</f>
        <v>3.5</v>
      </c>
      <c r="O44" s="97">
        <f>IFERROR(IF(SUMIFS(Data!$K:$K,Data!$A:$A,Vitezistii!$B65,Data!$C:$C,Vitezistii!O$1)=0," ",SUMIFS(Data!$K:$K,Data!$A:$A,Vitezistii!$B65,Data!$C:$C,Vitezistii!O$1))+SUMIFS(Data!$S:$S,Data!$A:$A,Vitezistii!$B65,Data!$C:$C,Vitezistii!O$1),0)</f>
        <v>0</v>
      </c>
      <c r="P44" s="97">
        <f>IFERROR(IF(SUMIFS(Data!$K:$K,Data!$A:$A,Vitezistii!$B65,Data!$C:$C,Vitezistii!P$1)=0," ",SUMIFS(Data!$K:$K,Data!$A:$A,Vitezistii!$B65,Data!$C:$C,Vitezistii!P$1))+SUMIFS(Data!$S:$S,Data!$A:$A,Vitezistii!$B65,Data!$C:$C,Vitezistii!P$1),0)</f>
        <v>0</v>
      </c>
      <c r="Q44" s="97">
        <f>IFERROR(IF(SUMIFS(Data!$K:$K,Data!$A:$A,Vitezistii!$B65,Data!$C:$C,Vitezistii!Q$1)=0," ",SUMIFS(Data!$K:$K,Data!$A:$A,Vitezistii!$B65,Data!$C:$C,Vitezistii!Q$1))+SUMIFS(Data!$S:$S,Data!$A:$A,Vitezistii!$B65,Data!$C:$C,Vitezistii!Q$1),0)</f>
        <v>0</v>
      </c>
      <c r="R44" s="97">
        <f t="shared" si="0"/>
        <v>26.25</v>
      </c>
      <c r="S44" s="97">
        <f>SUMIFS(Data!D:D,Data!A:A,B44)</f>
        <v>264.02</v>
      </c>
      <c r="T44" s="11">
        <f>SUMIFS(Data!I:I,Data!A:A,B44)/COUNTIF(Data!A:A,B44)</f>
        <v>3.8197427771732104E-3</v>
      </c>
    </row>
    <row r="45" spans="1:20" ht="12.75" x14ac:dyDescent="0.2">
      <c r="A45" s="64">
        <v>44</v>
      </c>
      <c r="B45" s="27" t="s">
        <v>525</v>
      </c>
      <c r="C45" s="97">
        <f>IFERROR(IF(SUMIFS(Data!$K:$K,Data!$A:$A,$B45,Data!$C:$C,Vitezistii!C$1)=0," ",SUMIFS(Data!$K:$K,Data!$A:$A,$B45,Data!$C:$C,Vitezistii!C$1))+SUMIFS(Data!$S:$S,Data!$A:$A,$B45,Data!$C:$C,Vitezistii!C$1),0)</f>
        <v>0.5</v>
      </c>
      <c r="D45" s="97">
        <f>IFERROR(IF(SUMIFS(Data!$K:$K,Data!$A:$A,$B45,Data!$C:$C,Vitezistii!D$1)=0," ",SUMIFS(Data!$K:$K,Data!$A:$A,$B45,Data!$C:$C,Vitezistii!D$1))+SUMIFS(Data!$S:$S,Data!$A:$A,$B45,Data!$C:$C,Vitezistii!D$1),0)</f>
        <v>3.5</v>
      </c>
      <c r="E45" s="97">
        <f>IFERROR(IF(SUMIFS(Data!$K:$K,Data!$A:$A,$B45,Data!$C:$C,Vitezistii!E$1)=0," ",SUMIFS(Data!$K:$K,Data!$A:$A,$B45,Data!$C:$C,Vitezistii!E$1))+SUMIFS(Data!$S:$S,Data!$A:$A,$B45,Data!$C:$C,Vitezistii!E$1),0)</f>
        <v>2</v>
      </c>
      <c r="F45" s="97">
        <f>IFERROR(IF(SUMIFS(Data!$K:$K,Data!$A:$A,$B45,Data!$C:$C,Vitezistii!F$1)=0," ",SUMIFS(Data!$K:$K,Data!$A:$A,$B45,Data!$C:$C,Vitezistii!F$1))+SUMIFS(Data!$S:$S,Data!$A:$A,$B45,Data!$C:$C,Vitezistii!F$1),0)</f>
        <v>2</v>
      </c>
      <c r="G45" s="97">
        <f>IFERROR(IF(SUMIFS(Data!$K:$K,Data!$A:$A,$B45,Data!$C:$C,Vitezistii!G$1)=0," ",SUMIFS(Data!$K:$K,Data!$A:$A,$B45,Data!$C:$C,Vitezistii!G$1))+SUMIFS(Data!$S:$S,Data!$A:$A,$B45,Data!$C:$C,Vitezistii!G$1),0)</f>
        <v>2.5</v>
      </c>
      <c r="H45" s="97">
        <f>IFERROR(IF(SUMIFS(Data!$K:$K,Data!$A:$A,$B45,Data!$C:$C,Vitezistii!H$1)=0," ",SUMIFS(Data!$K:$K,Data!$A:$A,$B45,Data!$C:$C,Vitezistii!H$1))+SUMIFS(Data!$S:$S,Data!$A:$A,$B45,Data!$C:$C,Vitezistii!H$1),0)</f>
        <v>2</v>
      </c>
      <c r="I45" s="97">
        <f>IFERROR(IF(SUMIFS(Data!$K:$K,Data!$A:$A,$B45,Data!$C:$C,Vitezistii!I$1)=0," ",SUMIFS(Data!$K:$K,Data!$A:$A,$B45,Data!$C:$C,Vitezistii!I$1))+SUMIFS(Data!$S:$S,Data!$A:$A,$B45,Data!$C:$C,Vitezistii!I$1),0)</f>
        <v>2.5</v>
      </c>
      <c r="J45" s="97">
        <f>IFERROR(IF(SUMIFS(Data!$K:$K,Data!$A:$A,$B45,Data!$C:$C,Vitezistii!J$1)=0," ",SUMIFS(Data!$K:$K,Data!$A:$A,$B45,Data!$C:$C,Vitezistii!J$1))+SUMIFS(Data!$S:$S,Data!$A:$A,$B45,Data!$C:$C,Vitezistii!J$1),0)</f>
        <v>3</v>
      </c>
      <c r="K45" s="97">
        <f>IFERROR(IF(SUMIFS(Data!$K:$K,Data!$A:$A,$B45,Data!$C:$C,Vitezistii!K$1)=0," ",SUMIFS(Data!$K:$K,Data!$A:$A,$B45,Data!$C:$C,Vitezistii!K$1))+SUMIFS(Data!$S:$S,Data!$A:$A,$B45,Data!$C:$C,Vitezistii!K$1),0)</f>
        <v>3</v>
      </c>
      <c r="L45" s="97">
        <f>IFERROR(IF(SUMIFS(Data!$K:$K,Data!$A:$A,$B45,Data!$C:$C,Vitezistii!L$1)=0," ",SUMIFS(Data!$K:$K,Data!$A:$A,$B45,Data!$C:$C,Vitezistii!L$1))+SUMIFS(Data!$S:$S,Data!$A:$A,$B45,Data!$C:$C,Vitezistii!L$1),0)</f>
        <v>0</v>
      </c>
      <c r="M45" s="97">
        <f>IFERROR(IF(SUMIFS(Data!$K:$K,Data!$A:$A,$B45,Data!$C:$C,Vitezistii!M$1)=0," ",SUMIFS(Data!$K:$K,Data!$A:$A,$B45,Data!$C:$C,Vitezistii!M$1))+SUMIFS(Data!$S:$S,Data!$A:$A,$B45,Data!$C:$C,Vitezistii!M$1),0)</f>
        <v>0</v>
      </c>
      <c r="N45" s="97">
        <f>IFERROR(IF(SUMIFS(Data!$K:$K,Data!$A:$A,$B45,Data!$C:$C,Vitezistii!N$1)=0," ",SUMIFS(Data!$K:$K,Data!$A:$A,$B45,Data!$C:$C,Vitezistii!N$1))+SUMIFS(Data!$S:$S,Data!$A:$A,$B45,Data!$C:$C,Vitezistii!N$1),0)</f>
        <v>0</v>
      </c>
      <c r="O45" s="97">
        <f>IFERROR(IF(SUMIFS(Data!$K:$K,Data!$A:$A,Vitezistii!$B66,Data!$C:$C,Vitezistii!O$1)=0," ",SUMIFS(Data!$K:$K,Data!$A:$A,Vitezistii!$B66,Data!$C:$C,Vitezistii!O$1))+SUMIFS(Data!$S:$S,Data!$A:$A,Vitezistii!$B66,Data!$C:$C,Vitezistii!O$1),0)</f>
        <v>0</v>
      </c>
      <c r="P45" s="97">
        <f>IFERROR(IF(SUMIFS(Data!$K:$K,Data!$A:$A,Vitezistii!$B66,Data!$C:$C,Vitezistii!P$1)=0," ",SUMIFS(Data!$K:$K,Data!$A:$A,Vitezistii!$B66,Data!$C:$C,Vitezistii!P$1))+SUMIFS(Data!$S:$S,Data!$A:$A,Vitezistii!$B66,Data!$C:$C,Vitezistii!P$1),0)</f>
        <v>0</v>
      </c>
      <c r="Q45" s="97">
        <f>IFERROR(IF(SUMIFS(Data!$K:$K,Data!$A:$A,Vitezistii!$B66,Data!$C:$C,Vitezistii!Q$1)=0," ",SUMIFS(Data!$K:$K,Data!$A:$A,Vitezistii!$B66,Data!$C:$C,Vitezistii!Q$1))+SUMIFS(Data!$S:$S,Data!$A:$A,Vitezistii!$B66,Data!$C:$C,Vitezistii!Q$1),0)</f>
        <v>0</v>
      </c>
      <c r="R45" s="97">
        <f t="shared" si="0"/>
        <v>21</v>
      </c>
      <c r="S45" s="97">
        <f>SUMIFS(Data!D:D,Data!A:A,B45)</f>
        <v>100.48000000000002</v>
      </c>
      <c r="T45" s="11">
        <f>SUMIFS(Data!I:I,Data!A:A,B45)/COUNTIF(Data!A:A,B45)</f>
        <v>4.2942711436119068E-3</v>
      </c>
    </row>
    <row r="46" spans="1:20" ht="12.75" x14ac:dyDescent="0.2">
      <c r="A46" s="64">
        <v>45</v>
      </c>
      <c r="B46" s="27" t="s">
        <v>544</v>
      </c>
      <c r="C46" s="97">
        <f>IFERROR(IF(SUMIFS(Data!$K:$K,Data!$A:$A,$B46,Data!$C:$C,Vitezistii!C$1)=0," ",SUMIFS(Data!$K:$K,Data!$A:$A,$B46,Data!$C:$C,Vitezistii!C$1))+SUMIFS(Data!$S:$S,Data!$A:$A,$B46,Data!$C:$C,Vitezistii!C$1),0)</f>
        <v>5.45</v>
      </c>
      <c r="D46" s="97">
        <f>IFERROR(IF(SUMIFS(Data!$K:$K,Data!$A:$A,$B46,Data!$C:$C,Vitezistii!D$1)=0," ",SUMIFS(Data!$K:$K,Data!$A:$A,$B46,Data!$C:$C,Vitezistii!D$1))+SUMIFS(Data!$S:$S,Data!$A:$A,$B46,Data!$C:$C,Vitezistii!D$1),0)</f>
        <v>4.25</v>
      </c>
      <c r="E46" s="97">
        <f>IFERROR(IF(SUMIFS(Data!$K:$K,Data!$A:$A,$B46,Data!$C:$C,Vitezistii!E$1)=0," ",SUMIFS(Data!$K:$K,Data!$A:$A,$B46,Data!$C:$C,Vitezistii!E$1))+SUMIFS(Data!$S:$S,Data!$A:$A,$B46,Data!$C:$C,Vitezistii!E$1),0)</f>
        <v>7.25</v>
      </c>
      <c r="F46" s="97">
        <f>IFERROR(IF(SUMIFS(Data!$K:$K,Data!$A:$A,$B46,Data!$C:$C,Vitezistii!F$1)=0," ",SUMIFS(Data!$K:$K,Data!$A:$A,$B46,Data!$C:$C,Vitezistii!F$1))+SUMIFS(Data!$S:$S,Data!$A:$A,$B46,Data!$C:$C,Vitezistii!F$1),0)</f>
        <v>3</v>
      </c>
      <c r="G46" s="97">
        <f>IFERROR(IF(SUMIFS(Data!$K:$K,Data!$A:$A,$B46,Data!$C:$C,Vitezistii!G$1)=0," ",SUMIFS(Data!$K:$K,Data!$A:$A,$B46,Data!$C:$C,Vitezistii!G$1))+SUMIFS(Data!$S:$S,Data!$A:$A,$B46,Data!$C:$C,Vitezistii!G$1),0)</f>
        <v>0</v>
      </c>
      <c r="H46" s="97">
        <f>IFERROR(IF(SUMIFS(Data!$K:$K,Data!$A:$A,$B46,Data!$C:$C,Vitezistii!H$1)=0," ",SUMIFS(Data!$K:$K,Data!$A:$A,$B46,Data!$C:$C,Vitezistii!H$1))+SUMIFS(Data!$S:$S,Data!$A:$A,$B46,Data!$C:$C,Vitezistii!H$1),0)</f>
        <v>0</v>
      </c>
      <c r="I46" s="97">
        <f>IFERROR(IF(SUMIFS(Data!$K:$K,Data!$A:$A,$B46,Data!$C:$C,Vitezistii!I$1)=0," ",SUMIFS(Data!$K:$K,Data!$A:$A,$B46,Data!$C:$C,Vitezistii!I$1))+SUMIFS(Data!$S:$S,Data!$A:$A,$B46,Data!$C:$C,Vitezistii!I$1),0)</f>
        <v>0</v>
      </c>
      <c r="J46" s="97">
        <f>IFERROR(IF(SUMIFS(Data!$K:$K,Data!$A:$A,$B46,Data!$C:$C,Vitezistii!J$1)=0," ",SUMIFS(Data!$K:$K,Data!$A:$A,$B46,Data!$C:$C,Vitezistii!J$1))+SUMIFS(Data!$S:$S,Data!$A:$A,$B46,Data!$C:$C,Vitezistii!J$1),0)</f>
        <v>0</v>
      </c>
      <c r="K46" s="97">
        <f>IFERROR(IF(SUMIFS(Data!$K:$K,Data!$A:$A,$B46,Data!$C:$C,Vitezistii!K$1)=0," ",SUMIFS(Data!$K:$K,Data!$A:$A,$B46,Data!$C:$C,Vitezistii!K$1))+SUMIFS(Data!$S:$S,Data!$A:$A,$B46,Data!$C:$C,Vitezistii!K$1),0)</f>
        <v>0</v>
      </c>
      <c r="L46" s="97">
        <f>IFERROR(IF(SUMIFS(Data!$K:$K,Data!$A:$A,$B46,Data!$C:$C,Vitezistii!L$1)=0," ",SUMIFS(Data!$K:$K,Data!$A:$A,$B46,Data!$C:$C,Vitezistii!L$1))+SUMIFS(Data!$S:$S,Data!$A:$A,$B46,Data!$C:$C,Vitezistii!L$1),0)</f>
        <v>0</v>
      </c>
      <c r="M46" s="97">
        <f>IFERROR(IF(SUMIFS(Data!$K:$K,Data!$A:$A,$B46,Data!$C:$C,Vitezistii!M$1)=0," ",SUMIFS(Data!$K:$K,Data!$A:$A,$B46,Data!$C:$C,Vitezistii!M$1))+SUMIFS(Data!$S:$S,Data!$A:$A,$B46,Data!$C:$C,Vitezistii!M$1),0)</f>
        <v>0</v>
      </c>
      <c r="N46" s="97">
        <f>IFERROR(IF(SUMIFS(Data!$K:$K,Data!$A:$A,$B46,Data!$C:$C,Vitezistii!N$1)=0," ",SUMIFS(Data!$K:$K,Data!$A:$A,$B46,Data!$C:$C,Vitezistii!N$1))+SUMIFS(Data!$S:$S,Data!$A:$A,$B46,Data!$C:$C,Vitezistii!N$1),0)</f>
        <v>0</v>
      </c>
      <c r="O46" s="97">
        <f>IFERROR(IF(SUMIFS(Data!$K:$K,Data!$A:$A,Vitezistii!$B67,Data!$C:$C,Vitezistii!O$1)=0," ",SUMIFS(Data!$K:$K,Data!$A:$A,Vitezistii!$B67,Data!$C:$C,Vitezistii!O$1))+SUMIFS(Data!$S:$S,Data!$A:$A,Vitezistii!$B67,Data!$C:$C,Vitezistii!O$1),0)</f>
        <v>0</v>
      </c>
      <c r="P46" s="97">
        <f>IFERROR(IF(SUMIFS(Data!$K:$K,Data!$A:$A,Vitezistii!$B67,Data!$C:$C,Vitezistii!P$1)=0," ",SUMIFS(Data!$K:$K,Data!$A:$A,Vitezistii!$B67,Data!$C:$C,Vitezistii!P$1))+SUMIFS(Data!$S:$S,Data!$A:$A,Vitezistii!$B67,Data!$C:$C,Vitezistii!P$1),0)</f>
        <v>0</v>
      </c>
      <c r="Q46" s="97">
        <f>IFERROR(IF(SUMIFS(Data!$K:$K,Data!$A:$A,Vitezistii!$B67,Data!$C:$C,Vitezistii!Q$1)=0," ",SUMIFS(Data!$K:$K,Data!$A:$A,Vitezistii!$B67,Data!$C:$C,Vitezistii!Q$1))+SUMIFS(Data!$S:$S,Data!$A:$A,Vitezistii!$B67,Data!$C:$C,Vitezistii!Q$1),0)</f>
        <v>0</v>
      </c>
      <c r="R46" s="97">
        <f t="shared" si="0"/>
        <v>19.95</v>
      </c>
      <c r="S46" s="97">
        <f>SUMIFS(Data!D:D,Data!A:A,B46)</f>
        <v>120.92</v>
      </c>
      <c r="T46" s="11">
        <f>SUMIFS(Data!I:I,Data!A:A,B46)/COUNTIF(Data!A:A,B46)</f>
        <v>3.4836435340758441E-3</v>
      </c>
    </row>
    <row r="47" spans="1:20" ht="12.75" x14ac:dyDescent="0.2">
      <c r="A47" s="64">
        <v>46</v>
      </c>
      <c r="B47" s="27" t="s">
        <v>318</v>
      </c>
      <c r="C47" s="97">
        <f>IFERROR(IF(SUMIFS(Data!$K:$K,Data!$A:$A,$B47,Data!$C:$C,Vitezistii!C$1)=0," ",SUMIFS(Data!$K:$K,Data!$A:$A,$B47,Data!$C:$C,Vitezistii!C$1))+SUMIFS(Data!$S:$S,Data!$A:$A,$B47,Data!$C:$C,Vitezistii!C$1),0)</f>
        <v>4.75</v>
      </c>
      <c r="D47" s="97">
        <f>IFERROR(IF(SUMIFS(Data!$K:$K,Data!$A:$A,$B47,Data!$C:$C,Vitezistii!D$1)=0," ",SUMIFS(Data!$K:$K,Data!$A:$A,$B47,Data!$C:$C,Vitezistii!D$1))+SUMIFS(Data!$S:$S,Data!$A:$A,$B47,Data!$C:$C,Vitezistii!D$1),0)</f>
        <v>5.9</v>
      </c>
      <c r="E47" s="97">
        <f>IFERROR(IF(SUMIFS(Data!$K:$K,Data!$A:$A,$B47,Data!$C:$C,Vitezistii!E$1)=0," ",SUMIFS(Data!$K:$K,Data!$A:$A,$B47,Data!$C:$C,Vitezistii!E$1))+SUMIFS(Data!$S:$S,Data!$A:$A,$B47,Data!$C:$C,Vitezistii!E$1),0)</f>
        <v>3</v>
      </c>
      <c r="F47" s="97">
        <f>IFERROR(IF(SUMIFS(Data!$K:$K,Data!$A:$A,$B47,Data!$C:$C,Vitezistii!F$1)=0," ",SUMIFS(Data!$K:$K,Data!$A:$A,$B47,Data!$C:$C,Vitezistii!F$1))+SUMIFS(Data!$S:$S,Data!$A:$A,$B47,Data!$C:$C,Vitezistii!F$1),0)</f>
        <v>1</v>
      </c>
      <c r="G47" s="97">
        <f>IFERROR(IF(SUMIFS(Data!$K:$K,Data!$A:$A,$B47,Data!$C:$C,Vitezistii!G$1)=0," ",SUMIFS(Data!$K:$K,Data!$A:$A,$B47,Data!$C:$C,Vitezistii!G$1))+SUMIFS(Data!$S:$S,Data!$A:$A,$B47,Data!$C:$C,Vitezistii!G$1),0)</f>
        <v>0.5</v>
      </c>
      <c r="H47" s="97">
        <f>IFERROR(IF(SUMIFS(Data!$K:$K,Data!$A:$A,$B47,Data!$C:$C,Vitezistii!H$1)=0," ",SUMIFS(Data!$K:$K,Data!$A:$A,$B47,Data!$C:$C,Vitezistii!H$1))+SUMIFS(Data!$S:$S,Data!$A:$A,$B47,Data!$C:$C,Vitezistii!H$1),0)</f>
        <v>3.75</v>
      </c>
      <c r="I47" s="97">
        <f>IFERROR(IF(SUMIFS(Data!$K:$K,Data!$A:$A,$B47,Data!$C:$C,Vitezistii!I$1)=0," ",SUMIFS(Data!$K:$K,Data!$A:$A,$B47,Data!$C:$C,Vitezistii!I$1))+SUMIFS(Data!$S:$S,Data!$A:$A,$B47,Data!$C:$C,Vitezistii!I$1),0)</f>
        <v>0</v>
      </c>
      <c r="J47" s="97">
        <f>IFERROR(IF(SUMIFS(Data!$K:$K,Data!$A:$A,$B47,Data!$C:$C,Vitezistii!J$1)=0," ",SUMIFS(Data!$K:$K,Data!$A:$A,$B47,Data!$C:$C,Vitezistii!J$1))+SUMIFS(Data!$S:$S,Data!$A:$A,$B47,Data!$C:$C,Vitezistii!J$1),0)</f>
        <v>0</v>
      </c>
      <c r="K47" s="97">
        <f>IFERROR(IF(SUMIFS(Data!$K:$K,Data!$A:$A,$B47,Data!$C:$C,Vitezistii!K$1)=0," ",SUMIFS(Data!$K:$K,Data!$A:$A,$B47,Data!$C:$C,Vitezistii!K$1))+SUMIFS(Data!$S:$S,Data!$A:$A,$B47,Data!$C:$C,Vitezistii!K$1),0)</f>
        <v>0</v>
      </c>
      <c r="L47" s="97">
        <f>IFERROR(IF(SUMIFS(Data!$K:$K,Data!$A:$A,$B47,Data!$C:$C,Vitezistii!L$1)=0," ",SUMIFS(Data!$K:$K,Data!$A:$A,$B47,Data!$C:$C,Vitezistii!L$1))+SUMIFS(Data!$S:$S,Data!$A:$A,$B47,Data!$C:$C,Vitezistii!L$1),0)</f>
        <v>0</v>
      </c>
      <c r="M47" s="97">
        <f>IFERROR(IF(SUMIFS(Data!$K:$K,Data!$A:$A,$B47,Data!$C:$C,Vitezistii!M$1)=0," ",SUMIFS(Data!$K:$K,Data!$A:$A,$B47,Data!$C:$C,Vitezistii!M$1))+SUMIFS(Data!$S:$S,Data!$A:$A,$B47,Data!$C:$C,Vitezistii!M$1),0)</f>
        <v>0</v>
      </c>
      <c r="N47" s="97">
        <f>IFERROR(IF(SUMIFS(Data!$K:$K,Data!$A:$A,$B47,Data!$C:$C,Vitezistii!N$1)=0," ",SUMIFS(Data!$K:$K,Data!$A:$A,$B47,Data!$C:$C,Vitezistii!N$1))+SUMIFS(Data!$S:$S,Data!$A:$A,$B47,Data!$C:$C,Vitezistii!N$1),0)</f>
        <v>0</v>
      </c>
      <c r="O47" s="97">
        <f>IFERROR(IF(SUMIFS(Data!$K:$K,Data!$A:$A,Vitezistii!$B68,Data!$C:$C,Vitezistii!O$1)=0," ",SUMIFS(Data!$K:$K,Data!$A:$A,Vitezistii!$B68,Data!$C:$C,Vitezistii!O$1))+SUMIFS(Data!$S:$S,Data!$A:$A,Vitezistii!$B68,Data!$C:$C,Vitezistii!O$1),0)</f>
        <v>0</v>
      </c>
      <c r="P47" s="97">
        <f>IFERROR(IF(SUMIFS(Data!$K:$K,Data!$A:$A,Vitezistii!$B68,Data!$C:$C,Vitezistii!P$1)=0," ",SUMIFS(Data!$K:$K,Data!$A:$A,Vitezistii!$B68,Data!$C:$C,Vitezistii!P$1))+SUMIFS(Data!$S:$S,Data!$A:$A,Vitezistii!$B68,Data!$C:$C,Vitezistii!P$1),0)</f>
        <v>0</v>
      </c>
      <c r="Q47" s="97">
        <f>IFERROR(IF(SUMIFS(Data!$K:$K,Data!$A:$A,Vitezistii!$B68,Data!$C:$C,Vitezistii!Q$1)=0," ",SUMIFS(Data!$K:$K,Data!$A:$A,Vitezistii!$B68,Data!$C:$C,Vitezistii!Q$1))+SUMIFS(Data!$S:$S,Data!$A:$A,Vitezistii!$B68,Data!$C:$C,Vitezistii!Q$1),0)</f>
        <v>0</v>
      </c>
      <c r="R47" s="97">
        <f t="shared" si="0"/>
        <v>18.899999999999999</v>
      </c>
      <c r="S47" s="97">
        <f>SUMIFS(Data!D:D,Data!A:A,B47)</f>
        <v>101.06000000000002</v>
      </c>
      <c r="T47" s="11">
        <f>SUMIFS(Data!I:I,Data!A:A,B47)/COUNTIF(Data!A:A,B47)</f>
        <v>3.8565360456487442E-3</v>
      </c>
    </row>
    <row r="48" spans="1:20" ht="12.75" x14ac:dyDescent="0.2">
      <c r="A48" s="64">
        <v>47</v>
      </c>
      <c r="B48" s="27" t="s">
        <v>335</v>
      </c>
      <c r="C48" s="97">
        <f>IFERROR(IF(SUMIFS(Data!$K:$K,Data!$A:$A,$B48,Data!$C:$C,Vitezistii!C$1)=0," ",SUMIFS(Data!$K:$K,Data!$A:$A,$B48,Data!$C:$C,Vitezistii!C$1))+SUMIFS(Data!$S:$S,Data!$A:$A,$B48,Data!$C:$C,Vitezistii!C$1),0)</f>
        <v>4.25</v>
      </c>
      <c r="D48" s="97">
        <f>IFERROR(IF(SUMIFS(Data!$K:$K,Data!$A:$A,$B48,Data!$C:$C,Vitezistii!D$1)=0," ",SUMIFS(Data!$K:$K,Data!$A:$A,$B48,Data!$C:$C,Vitezistii!D$1))+SUMIFS(Data!$S:$S,Data!$A:$A,$B48,Data!$C:$C,Vitezistii!D$1),0)</f>
        <v>3.5</v>
      </c>
      <c r="E48" s="97">
        <f>IFERROR(IF(SUMIFS(Data!$K:$K,Data!$A:$A,$B48,Data!$C:$C,Vitezistii!E$1)=0," ",SUMIFS(Data!$K:$K,Data!$A:$A,$B48,Data!$C:$C,Vitezistii!E$1))+SUMIFS(Data!$S:$S,Data!$A:$A,$B48,Data!$C:$C,Vitezistii!E$1),0)</f>
        <v>4</v>
      </c>
      <c r="F48" s="97">
        <f>IFERROR(IF(SUMIFS(Data!$K:$K,Data!$A:$A,$B48,Data!$C:$C,Vitezistii!F$1)=0," ",SUMIFS(Data!$K:$K,Data!$A:$A,$B48,Data!$C:$C,Vitezistii!F$1))+SUMIFS(Data!$S:$S,Data!$A:$A,$B48,Data!$C:$C,Vitezistii!F$1),0)</f>
        <v>0</v>
      </c>
      <c r="G48" s="97">
        <f>IFERROR(IF(SUMIFS(Data!$K:$K,Data!$A:$A,$B48,Data!$C:$C,Vitezistii!G$1)=0," ",SUMIFS(Data!$K:$K,Data!$A:$A,$B48,Data!$C:$C,Vitezistii!G$1))+SUMIFS(Data!$S:$S,Data!$A:$A,$B48,Data!$C:$C,Vitezistii!G$1),0)</f>
        <v>2.5</v>
      </c>
      <c r="H48" s="97">
        <f>IFERROR(IF(SUMIFS(Data!$K:$K,Data!$A:$A,$B48,Data!$C:$C,Vitezistii!H$1)=0," ",SUMIFS(Data!$K:$K,Data!$A:$A,$B48,Data!$C:$C,Vitezistii!H$1))+SUMIFS(Data!$S:$S,Data!$A:$A,$B48,Data!$C:$C,Vitezistii!H$1),0)</f>
        <v>3.25</v>
      </c>
      <c r="I48" s="97">
        <f>IFERROR(IF(SUMIFS(Data!$K:$K,Data!$A:$A,$B48,Data!$C:$C,Vitezistii!I$1)=0," ",SUMIFS(Data!$K:$K,Data!$A:$A,$B48,Data!$C:$C,Vitezistii!I$1))+SUMIFS(Data!$S:$S,Data!$A:$A,$B48,Data!$C:$C,Vitezistii!I$1),0)</f>
        <v>0</v>
      </c>
      <c r="J48" s="97">
        <f>IFERROR(IF(SUMIFS(Data!$K:$K,Data!$A:$A,$B48,Data!$C:$C,Vitezistii!J$1)=0," ",SUMIFS(Data!$K:$K,Data!$A:$A,$B48,Data!$C:$C,Vitezistii!J$1))+SUMIFS(Data!$S:$S,Data!$A:$A,$B48,Data!$C:$C,Vitezistii!J$1),0)</f>
        <v>0</v>
      </c>
      <c r="K48" s="97">
        <f>IFERROR(IF(SUMIFS(Data!$K:$K,Data!$A:$A,$B48,Data!$C:$C,Vitezistii!K$1)=0," ",SUMIFS(Data!$K:$K,Data!$A:$A,$B48,Data!$C:$C,Vitezistii!K$1))+SUMIFS(Data!$S:$S,Data!$A:$A,$B48,Data!$C:$C,Vitezistii!K$1),0)</f>
        <v>0</v>
      </c>
      <c r="L48" s="97">
        <f>IFERROR(IF(SUMIFS(Data!$K:$K,Data!$A:$A,$B48,Data!$C:$C,Vitezistii!L$1)=0," ",SUMIFS(Data!$K:$K,Data!$A:$A,$B48,Data!$C:$C,Vitezistii!L$1))+SUMIFS(Data!$S:$S,Data!$A:$A,$B48,Data!$C:$C,Vitezistii!L$1),0)</f>
        <v>0</v>
      </c>
      <c r="M48" s="97">
        <f>IFERROR(IF(SUMIFS(Data!$K:$K,Data!$A:$A,$B48,Data!$C:$C,Vitezistii!M$1)=0," ",SUMIFS(Data!$K:$K,Data!$A:$A,$B48,Data!$C:$C,Vitezistii!M$1))+SUMIFS(Data!$S:$S,Data!$A:$A,$B48,Data!$C:$C,Vitezistii!M$1),0)</f>
        <v>0</v>
      </c>
      <c r="N48" s="97">
        <f>IFERROR(IF(SUMIFS(Data!$K:$K,Data!$A:$A,$B48,Data!$C:$C,Vitezistii!N$1)=0," ",SUMIFS(Data!$K:$K,Data!$A:$A,$B48,Data!$C:$C,Vitezistii!N$1))+SUMIFS(Data!$S:$S,Data!$A:$A,$B48,Data!$C:$C,Vitezistii!N$1),0)</f>
        <v>0</v>
      </c>
      <c r="O48" s="97">
        <f>IFERROR(IF(SUMIFS(Data!$K:$K,Data!$A:$A,Vitezistii!$B69,Data!$C:$C,Vitezistii!O$1)=0," ",SUMIFS(Data!$K:$K,Data!$A:$A,Vitezistii!$B69,Data!$C:$C,Vitezistii!O$1))+SUMIFS(Data!$S:$S,Data!$A:$A,Vitezistii!$B69,Data!$C:$C,Vitezistii!O$1),0)</f>
        <v>0</v>
      </c>
      <c r="P48" s="97">
        <f>IFERROR(IF(SUMIFS(Data!$K:$K,Data!$A:$A,Vitezistii!$B69,Data!$C:$C,Vitezistii!P$1)=0," ",SUMIFS(Data!$K:$K,Data!$A:$A,Vitezistii!$B69,Data!$C:$C,Vitezistii!P$1))+SUMIFS(Data!$S:$S,Data!$A:$A,Vitezistii!$B69,Data!$C:$C,Vitezistii!P$1),0)</f>
        <v>0</v>
      </c>
      <c r="Q48" s="97">
        <f>IFERROR(IF(SUMIFS(Data!$K:$K,Data!$A:$A,Vitezistii!$B69,Data!$C:$C,Vitezistii!Q$1)=0," ",SUMIFS(Data!$K:$K,Data!$A:$A,Vitezistii!$B69,Data!$C:$C,Vitezistii!Q$1))+SUMIFS(Data!$S:$S,Data!$A:$A,Vitezistii!$B69,Data!$C:$C,Vitezistii!Q$1),0)</f>
        <v>0</v>
      </c>
      <c r="R48" s="97">
        <f t="shared" si="0"/>
        <v>17.5</v>
      </c>
      <c r="S48" s="97">
        <f>SUMIFS(Data!D:D,Data!A:A,B48)</f>
        <v>89.76</v>
      </c>
      <c r="T48" s="11">
        <f>SUMIFS(Data!I:I,Data!A:A,B48)/COUNTIF(Data!A:A,B48)</f>
        <v>3.6645846517896646E-3</v>
      </c>
    </row>
    <row r="49" spans="1:20" ht="12.75" x14ac:dyDescent="0.2">
      <c r="A49" s="64">
        <v>48</v>
      </c>
      <c r="B49" s="27" t="s">
        <v>339</v>
      </c>
      <c r="C49" s="97">
        <f>IFERROR(IF(SUMIFS(Data!$K:$K,Data!$A:$A,$B49,Data!$C:$C,Vitezistii!C$1)=0," ",SUMIFS(Data!$K:$K,Data!$A:$A,$B49,Data!$C:$C,Vitezistii!C$1))+SUMIFS(Data!$S:$S,Data!$A:$A,$B49,Data!$C:$C,Vitezistii!C$1),0)</f>
        <v>1.5</v>
      </c>
      <c r="D49" s="97">
        <f>IFERROR(IF(SUMIFS(Data!$K:$K,Data!$A:$A,$B49,Data!$C:$C,Vitezistii!D$1)=0," ",SUMIFS(Data!$K:$K,Data!$A:$A,$B49,Data!$C:$C,Vitezistii!D$1))+SUMIFS(Data!$S:$S,Data!$A:$A,$B49,Data!$C:$C,Vitezistii!D$1),0)</f>
        <v>0</v>
      </c>
      <c r="E49" s="97">
        <f>IFERROR(IF(SUMIFS(Data!$K:$K,Data!$A:$A,$B49,Data!$C:$C,Vitezistii!E$1)=0," ",SUMIFS(Data!$K:$K,Data!$A:$A,$B49,Data!$C:$C,Vitezistii!E$1))+SUMIFS(Data!$S:$S,Data!$A:$A,$B49,Data!$C:$C,Vitezistii!E$1),0)</f>
        <v>3.75</v>
      </c>
      <c r="F49" s="97">
        <f>IFERROR(IF(SUMIFS(Data!$K:$K,Data!$A:$A,$B49,Data!$C:$C,Vitezistii!F$1)=0," ",SUMIFS(Data!$K:$K,Data!$A:$A,$B49,Data!$C:$C,Vitezistii!F$1))+SUMIFS(Data!$S:$S,Data!$A:$A,$B49,Data!$C:$C,Vitezistii!F$1),0)</f>
        <v>0.5</v>
      </c>
      <c r="G49" s="97">
        <f>IFERROR(IF(SUMIFS(Data!$K:$K,Data!$A:$A,$B49,Data!$C:$C,Vitezistii!G$1)=0," ",SUMIFS(Data!$K:$K,Data!$A:$A,$B49,Data!$C:$C,Vitezistii!G$1))+SUMIFS(Data!$S:$S,Data!$A:$A,$B49,Data!$C:$C,Vitezistii!G$1),0)</f>
        <v>1.5</v>
      </c>
      <c r="H49" s="97">
        <f>IFERROR(IF(SUMIFS(Data!$K:$K,Data!$A:$A,$B49,Data!$C:$C,Vitezistii!H$1)=0," ",SUMIFS(Data!$K:$K,Data!$A:$A,$B49,Data!$C:$C,Vitezistii!H$1))+SUMIFS(Data!$S:$S,Data!$A:$A,$B49,Data!$C:$C,Vitezistii!H$1),0)</f>
        <v>0.5</v>
      </c>
      <c r="I49" s="97">
        <f>IFERROR(IF(SUMIFS(Data!$K:$K,Data!$A:$A,$B49,Data!$C:$C,Vitezistii!I$1)=0," ",SUMIFS(Data!$K:$K,Data!$A:$A,$B49,Data!$C:$C,Vitezistii!I$1))+SUMIFS(Data!$S:$S,Data!$A:$A,$B49,Data!$C:$C,Vitezistii!I$1),0)</f>
        <v>0</v>
      </c>
      <c r="J49" s="97">
        <f>IFERROR(IF(SUMIFS(Data!$K:$K,Data!$A:$A,$B49,Data!$C:$C,Vitezistii!J$1)=0," ",SUMIFS(Data!$K:$K,Data!$A:$A,$B49,Data!$C:$C,Vitezistii!J$1))+SUMIFS(Data!$S:$S,Data!$A:$A,$B49,Data!$C:$C,Vitezistii!J$1),0)</f>
        <v>1.5</v>
      </c>
      <c r="K49" s="97">
        <f>IFERROR(IF(SUMIFS(Data!$K:$K,Data!$A:$A,$B49,Data!$C:$C,Vitezistii!K$1)=0," ",SUMIFS(Data!$K:$K,Data!$A:$A,$B49,Data!$C:$C,Vitezistii!K$1))+SUMIFS(Data!$S:$S,Data!$A:$A,$B49,Data!$C:$C,Vitezistii!K$1),0)</f>
        <v>3.25</v>
      </c>
      <c r="L49" s="97">
        <f>IFERROR(IF(SUMIFS(Data!$K:$K,Data!$A:$A,$B49,Data!$C:$C,Vitezistii!L$1)=0," ",SUMIFS(Data!$K:$K,Data!$A:$A,$B49,Data!$C:$C,Vitezistii!L$1))+SUMIFS(Data!$S:$S,Data!$A:$A,$B49,Data!$C:$C,Vitezistii!L$1),0)</f>
        <v>3.25</v>
      </c>
      <c r="M49" s="97">
        <f>IFERROR(IF(SUMIFS(Data!$K:$K,Data!$A:$A,$B49,Data!$C:$C,Vitezistii!M$1)=0," ",SUMIFS(Data!$K:$K,Data!$A:$A,$B49,Data!$C:$C,Vitezistii!M$1))+SUMIFS(Data!$S:$S,Data!$A:$A,$B49,Data!$C:$C,Vitezistii!M$1),0)</f>
        <v>1</v>
      </c>
      <c r="N49" s="97">
        <f>IFERROR(IF(SUMIFS(Data!$K:$K,Data!$A:$A,$B49,Data!$C:$C,Vitezistii!N$1)=0," ",SUMIFS(Data!$K:$K,Data!$A:$A,$B49,Data!$C:$C,Vitezistii!N$1))+SUMIFS(Data!$S:$S,Data!$A:$A,$B49,Data!$C:$C,Vitezistii!N$1),0)</f>
        <v>4</v>
      </c>
      <c r="O49" s="97">
        <f>IFERROR(IF(SUMIFS(Data!$K:$K,Data!$A:$A,Vitezistii!$B70,Data!$C:$C,Vitezistii!O$1)=0," ",SUMIFS(Data!$K:$K,Data!$A:$A,Vitezistii!$B70,Data!$C:$C,Vitezistii!O$1))+SUMIFS(Data!$S:$S,Data!$A:$A,Vitezistii!$B70,Data!$C:$C,Vitezistii!O$1),0)</f>
        <v>0</v>
      </c>
      <c r="P49" s="97">
        <f>IFERROR(IF(SUMIFS(Data!$K:$K,Data!$A:$A,Vitezistii!$B70,Data!$C:$C,Vitezistii!P$1)=0," ",SUMIFS(Data!$K:$K,Data!$A:$A,Vitezistii!$B70,Data!$C:$C,Vitezistii!P$1))+SUMIFS(Data!$S:$S,Data!$A:$A,Vitezistii!$B70,Data!$C:$C,Vitezistii!P$1),0)</f>
        <v>0</v>
      </c>
      <c r="Q49" s="97">
        <f>IFERROR(IF(SUMIFS(Data!$K:$K,Data!$A:$A,Vitezistii!$B70,Data!$C:$C,Vitezistii!Q$1)=0," ",SUMIFS(Data!$K:$K,Data!$A:$A,Vitezistii!$B70,Data!$C:$C,Vitezistii!Q$1))+SUMIFS(Data!$S:$S,Data!$A:$A,Vitezistii!$B70,Data!$C:$C,Vitezistii!Q$1),0)</f>
        <v>0</v>
      </c>
      <c r="R49" s="97">
        <f t="shared" si="0"/>
        <v>20.75</v>
      </c>
      <c r="S49" s="97">
        <f>SUMIFS(Data!D:D,Data!A:A,B49)</f>
        <v>273.47000000000003</v>
      </c>
      <c r="T49" s="11">
        <f>SUMIFS(Data!I:I,Data!A:A,B49)/COUNTIF(Data!A:A,B49)</f>
        <v>4.6130520443367308E-3</v>
      </c>
    </row>
    <row r="50" spans="1:20" ht="12.75" x14ac:dyDescent="0.2">
      <c r="A50" s="64">
        <v>49</v>
      </c>
      <c r="B50" s="27" t="s">
        <v>497</v>
      </c>
      <c r="C50" s="97">
        <f>IFERROR(IF(SUMIFS(Data!$K:$K,Data!$A:$A,$B50,Data!$C:$C,Vitezistii!C$1)=0," ",SUMIFS(Data!$K:$K,Data!$A:$A,$B50,Data!$C:$C,Vitezistii!C$1))+SUMIFS(Data!$S:$S,Data!$A:$A,$B50,Data!$C:$C,Vitezistii!C$1),0)</f>
        <v>4.5</v>
      </c>
      <c r="D50" s="97">
        <f>IFERROR(IF(SUMIFS(Data!$K:$K,Data!$A:$A,$B50,Data!$C:$C,Vitezistii!D$1)=0," ",SUMIFS(Data!$K:$K,Data!$A:$A,$B50,Data!$C:$C,Vitezistii!D$1))+SUMIFS(Data!$S:$S,Data!$A:$A,$B50,Data!$C:$C,Vitezistii!D$1),0)</f>
        <v>5.9</v>
      </c>
      <c r="E50" s="97">
        <f>IFERROR(IF(SUMIFS(Data!$K:$K,Data!$A:$A,$B50,Data!$C:$C,Vitezistii!E$1)=0," ",SUMIFS(Data!$K:$K,Data!$A:$A,$B50,Data!$C:$C,Vitezistii!E$1))+SUMIFS(Data!$S:$S,Data!$A:$A,$B50,Data!$C:$C,Vitezistii!E$1),0)</f>
        <v>0</v>
      </c>
      <c r="F50" s="97">
        <f>IFERROR(IF(SUMIFS(Data!$K:$K,Data!$A:$A,$B50,Data!$C:$C,Vitezistii!F$1)=0," ",SUMIFS(Data!$K:$K,Data!$A:$A,$B50,Data!$C:$C,Vitezistii!F$1))+SUMIFS(Data!$S:$S,Data!$A:$A,$B50,Data!$C:$C,Vitezistii!F$1),0)</f>
        <v>0</v>
      </c>
      <c r="G50" s="97">
        <f>IFERROR(IF(SUMIFS(Data!$K:$K,Data!$A:$A,$B50,Data!$C:$C,Vitezistii!G$1)=0," ",SUMIFS(Data!$K:$K,Data!$A:$A,$B50,Data!$C:$C,Vitezistii!G$1))+SUMIFS(Data!$S:$S,Data!$A:$A,$B50,Data!$C:$C,Vitezistii!G$1),0)</f>
        <v>0</v>
      </c>
      <c r="H50" s="97">
        <f>IFERROR(IF(SUMIFS(Data!$K:$K,Data!$A:$A,$B50,Data!$C:$C,Vitezistii!H$1)=0," ",SUMIFS(Data!$K:$K,Data!$A:$A,$B50,Data!$C:$C,Vitezistii!H$1))+SUMIFS(Data!$S:$S,Data!$A:$A,$B50,Data!$C:$C,Vitezistii!H$1),0)</f>
        <v>0</v>
      </c>
      <c r="I50" s="97">
        <f>IFERROR(IF(SUMIFS(Data!$K:$K,Data!$A:$A,$B50,Data!$C:$C,Vitezistii!I$1)=0," ",SUMIFS(Data!$K:$K,Data!$A:$A,$B50,Data!$C:$C,Vitezistii!I$1))+SUMIFS(Data!$S:$S,Data!$A:$A,$B50,Data!$C:$C,Vitezistii!I$1),0)</f>
        <v>0</v>
      </c>
      <c r="J50" s="97">
        <f>IFERROR(IF(SUMIFS(Data!$K:$K,Data!$A:$A,$B50,Data!$C:$C,Vitezistii!J$1)=0," ",SUMIFS(Data!$K:$K,Data!$A:$A,$B50,Data!$C:$C,Vitezistii!J$1))+SUMIFS(Data!$S:$S,Data!$A:$A,$B50,Data!$C:$C,Vitezistii!J$1),0)</f>
        <v>0</v>
      </c>
      <c r="K50" s="97">
        <f>IFERROR(IF(SUMIFS(Data!$K:$K,Data!$A:$A,$B50,Data!$C:$C,Vitezistii!K$1)=0," ",SUMIFS(Data!$K:$K,Data!$A:$A,$B50,Data!$C:$C,Vitezistii!K$1))+SUMIFS(Data!$S:$S,Data!$A:$A,$B50,Data!$C:$C,Vitezistii!K$1),0)</f>
        <v>0</v>
      </c>
      <c r="L50" s="97">
        <f>IFERROR(IF(SUMIFS(Data!$K:$K,Data!$A:$A,$B50,Data!$C:$C,Vitezistii!L$1)=0," ",SUMIFS(Data!$K:$K,Data!$A:$A,$B50,Data!$C:$C,Vitezistii!L$1))+SUMIFS(Data!$S:$S,Data!$A:$A,$B50,Data!$C:$C,Vitezistii!L$1),0)</f>
        <v>0</v>
      </c>
      <c r="M50" s="97">
        <f>IFERROR(IF(SUMIFS(Data!$K:$K,Data!$A:$A,$B50,Data!$C:$C,Vitezistii!M$1)=0," ",SUMIFS(Data!$K:$K,Data!$A:$A,$B50,Data!$C:$C,Vitezistii!M$1))+SUMIFS(Data!$S:$S,Data!$A:$A,$B50,Data!$C:$C,Vitezistii!M$1),0)</f>
        <v>0</v>
      </c>
      <c r="N50" s="97">
        <f>IFERROR(IF(SUMIFS(Data!$K:$K,Data!$A:$A,$B50,Data!$C:$C,Vitezistii!N$1)=0," ",SUMIFS(Data!$K:$K,Data!$A:$A,$B50,Data!$C:$C,Vitezistii!N$1))+SUMIFS(Data!$S:$S,Data!$A:$A,$B50,Data!$C:$C,Vitezistii!N$1),0)</f>
        <v>0</v>
      </c>
      <c r="O50" s="97">
        <f>IFERROR(IF(SUMIFS(Data!$K:$K,Data!$A:$A,Vitezistii!$B71,Data!$C:$C,Vitezistii!O$1)=0," ",SUMIFS(Data!$K:$K,Data!$A:$A,Vitezistii!$B71,Data!$C:$C,Vitezistii!O$1))+SUMIFS(Data!$S:$S,Data!$A:$A,Vitezistii!$B71,Data!$C:$C,Vitezistii!O$1),0)</f>
        <v>0</v>
      </c>
      <c r="P50" s="97">
        <f>IFERROR(IF(SUMIFS(Data!$K:$K,Data!$A:$A,Vitezistii!$B71,Data!$C:$C,Vitezistii!P$1)=0," ",SUMIFS(Data!$K:$K,Data!$A:$A,Vitezistii!$B71,Data!$C:$C,Vitezistii!P$1))+SUMIFS(Data!$S:$S,Data!$A:$A,Vitezistii!$B71,Data!$C:$C,Vitezistii!P$1),0)</f>
        <v>0</v>
      </c>
      <c r="Q50" s="97">
        <f>IFERROR(IF(SUMIFS(Data!$K:$K,Data!$A:$A,Vitezistii!$B71,Data!$C:$C,Vitezistii!Q$1)=0," ",SUMIFS(Data!$K:$K,Data!$A:$A,Vitezistii!$B71,Data!$C:$C,Vitezistii!Q$1))+SUMIFS(Data!$S:$S,Data!$A:$A,Vitezistii!$B71,Data!$C:$C,Vitezistii!Q$1),0)</f>
        <v>0</v>
      </c>
      <c r="R50" s="97">
        <f t="shared" si="0"/>
        <v>10.4</v>
      </c>
      <c r="S50" s="97">
        <f>SUMIFS(Data!D:D,Data!A:A,B50)</f>
        <v>15.360000000000001</v>
      </c>
      <c r="T50" s="11">
        <f>SUMIFS(Data!I:I,Data!A:A,B50)/COUNTIF(Data!A:A,B50)</f>
        <v>3.2162354399980319E-3</v>
      </c>
    </row>
    <row r="51" spans="1:20" ht="12.75" x14ac:dyDescent="0.2">
      <c r="A51" s="64">
        <v>50</v>
      </c>
      <c r="B51" s="27" t="s">
        <v>539</v>
      </c>
      <c r="C51" s="97">
        <f>IFERROR(IF(SUMIFS(Data!$K:$K,Data!$A:$A,$B51,Data!$C:$C,Vitezistii!C$1)=0," ",SUMIFS(Data!$K:$K,Data!$A:$A,$B51,Data!$C:$C,Vitezistii!C$1))+SUMIFS(Data!$S:$S,Data!$A:$A,$B51,Data!$C:$C,Vitezistii!C$1),0)</f>
        <v>3.25</v>
      </c>
      <c r="D51" s="97">
        <f>IFERROR(IF(SUMIFS(Data!$K:$K,Data!$A:$A,$B51,Data!$C:$C,Vitezistii!D$1)=0," ",SUMIFS(Data!$K:$K,Data!$A:$A,$B51,Data!$C:$C,Vitezistii!D$1))+SUMIFS(Data!$S:$S,Data!$A:$A,$B51,Data!$C:$C,Vitezistii!D$1),0)</f>
        <v>3.25</v>
      </c>
      <c r="E51" s="97">
        <f>IFERROR(IF(SUMIFS(Data!$K:$K,Data!$A:$A,$B51,Data!$C:$C,Vitezistii!E$1)=0," ",SUMIFS(Data!$K:$K,Data!$A:$A,$B51,Data!$C:$C,Vitezistii!E$1))+SUMIFS(Data!$S:$S,Data!$A:$A,$B51,Data!$C:$C,Vitezistii!E$1),0)</f>
        <v>3.25</v>
      </c>
      <c r="F51" s="97">
        <f>IFERROR(IF(SUMIFS(Data!$K:$K,Data!$A:$A,$B51,Data!$C:$C,Vitezistii!F$1)=0," ",SUMIFS(Data!$K:$K,Data!$A:$A,$B51,Data!$C:$C,Vitezistii!F$1))+SUMIFS(Data!$S:$S,Data!$A:$A,$B51,Data!$C:$C,Vitezistii!F$1),0)</f>
        <v>0</v>
      </c>
      <c r="G51" s="97">
        <f>IFERROR(IF(SUMIFS(Data!$K:$K,Data!$A:$A,$B51,Data!$C:$C,Vitezistii!G$1)=0," ",SUMIFS(Data!$K:$K,Data!$A:$A,$B51,Data!$C:$C,Vitezistii!G$1))+SUMIFS(Data!$S:$S,Data!$A:$A,$B51,Data!$C:$C,Vitezistii!G$1),0)</f>
        <v>0</v>
      </c>
      <c r="H51" s="97">
        <f>IFERROR(IF(SUMIFS(Data!$K:$K,Data!$A:$A,$B51,Data!$C:$C,Vitezistii!H$1)=0," ",SUMIFS(Data!$K:$K,Data!$A:$A,$B51,Data!$C:$C,Vitezistii!H$1))+SUMIFS(Data!$S:$S,Data!$A:$A,$B51,Data!$C:$C,Vitezistii!H$1),0)</f>
        <v>0</v>
      </c>
      <c r="I51" s="97">
        <f>IFERROR(IF(SUMIFS(Data!$K:$K,Data!$A:$A,$B51,Data!$C:$C,Vitezistii!I$1)=0," ",SUMIFS(Data!$K:$K,Data!$A:$A,$B51,Data!$C:$C,Vitezistii!I$1))+SUMIFS(Data!$S:$S,Data!$A:$A,$B51,Data!$C:$C,Vitezistii!I$1),0)</f>
        <v>0</v>
      </c>
      <c r="J51" s="97">
        <f>IFERROR(IF(SUMIFS(Data!$K:$K,Data!$A:$A,$B51,Data!$C:$C,Vitezistii!J$1)=0," ",SUMIFS(Data!$K:$K,Data!$A:$A,$B51,Data!$C:$C,Vitezistii!J$1))+SUMIFS(Data!$S:$S,Data!$A:$A,$B51,Data!$C:$C,Vitezistii!J$1),0)</f>
        <v>0</v>
      </c>
      <c r="K51" s="97">
        <f>IFERROR(IF(SUMIFS(Data!$K:$K,Data!$A:$A,$B51,Data!$C:$C,Vitezistii!K$1)=0," ",SUMIFS(Data!$K:$K,Data!$A:$A,$B51,Data!$C:$C,Vitezistii!K$1))+SUMIFS(Data!$S:$S,Data!$A:$A,$B51,Data!$C:$C,Vitezistii!K$1),0)</f>
        <v>0</v>
      </c>
      <c r="L51" s="97">
        <f>IFERROR(IF(SUMIFS(Data!$K:$K,Data!$A:$A,$B51,Data!$C:$C,Vitezistii!L$1)=0," ",SUMIFS(Data!$K:$K,Data!$A:$A,$B51,Data!$C:$C,Vitezistii!L$1))+SUMIFS(Data!$S:$S,Data!$A:$A,$B51,Data!$C:$C,Vitezistii!L$1),0)</f>
        <v>0</v>
      </c>
      <c r="M51" s="97">
        <f>IFERROR(IF(SUMIFS(Data!$K:$K,Data!$A:$A,$B51,Data!$C:$C,Vitezistii!M$1)=0," ",SUMIFS(Data!$K:$K,Data!$A:$A,$B51,Data!$C:$C,Vitezistii!M$1))+SUMIFS(Data!$S:$S,Data!$A:$A,$B51,Data!$C:$C,Vitezistii!M$1),0)</f>
        <v>0</v>
      </c>
      <c r="N51" s="97">
        <f>IFERROR(IF(SUMIFS(Data!$K:$K,Data!$A:$A,$B51,Data!$C:$C,Vitezistii!N$1)=0," ",SUMIFS(Data!$K:$K,Data!$A:$A,$B51,Data!$C:$C,Vitezistii!N$1))+SUMIFS(Data!$S:$S,Data!$A:$A,$B51,Data!$C:$C,Vitezistii!N$1),0)</f>
        <v>0</v>
      </c>
      <c r="O51" s="97">
        <f>IFERROR(IF(SUMIFS(Data!$K:$K,Data!$A:$A,Vitezistii!$B72,Data!$C:$C,Vitezistii!O$1)=0," ",SUMIFS(Data!$K:$K,Data!$A:$A,Vitezistii!$B72,Data!$C:$C,Vitezistii!O$1))+SUMIFS(Data!$S:$S,Data!$A:$A,Vitezistii!$B72,Data!$C:$C,Vitezistii!O$1),0)</f>
        <v>0</v>
      </c>
      <c r="P51" s="97">
        <f>IFERROR(IF(SUMIFS(Data!$K:$K,Data!$A:$A,Vitezistii!$B72,Data!$C:$C,Vitezistii!P$1)=0," ",SUMIFS(Data!$K:$K,Data!$A:$A,Vitezistii!$B72,Data!$C:$C,Vitezistii!P$1))+SUMIFS(Data!$S:$S,Data!$A:$A,Vitezistii!$B72,Data!$C:$C,Vitezistii!P$1),0)</f>
        <v>0</v>
      </c>
      <c r="Q51" s="97">
        <f>IFERROR(IF(SUMIFS(Data!$K:$K,Data!$A:$A,Vitezistii!$B72,Data!$C:$C,Vitezistii!Q$1)=0," ",SUMIFS(Data!$K:$K,Data!$A:$A,Vitezistii!$B72,Data!$C:$C,Vitezistii!Q$1))+SUMIFS(Data!$S:$S,Data!$A:$A,Vitezistii!$B72,Data!$C:$C,Vitezistii!Q$1),0)</f>
        <v>0</v>
      </c>
      <c r="R51" s="97">
        <f t="shared" si="0"/>
        <v>9.75</v>
      </c>
      <c r="S51" s="97">
        <f>SUMIFS(Data!D:D,Data!A:A,B51)</f>
        <v>62.610000000000007</v>
      </c>
      <c r="T51" s="11">
        <f>SUMIFS(Data!I:I,Data!A:A,B51)/COUNTIF(Data!A:A,B51)</f>
        <v>5.6469946631177766E-3</v>
      </c>
    </row>
    <row r="52" spans="1:20" ht="12.75" x14ac:dyDescent="0.2">
      <c r="A52" s="64">
        <v>51</v>
      </c>
      <c r="B52" s="27" t="s">
        <v>228</v>
      </c>
      <c r="C52" s="97">
        <f>IFERROR(IF(SUMIFS(Data!$K:$K,Data!$A:$A,$B52,Data!$C:$C,Vitezistii!C$1)=0," ",SUMIFS(Data!$K:$K,Data!$A:$A,$B52,Data!$C:$C,Vitezistii!C$1))+SUMIFS(Data!$S:$S,Data!$A:$A,$B52,Data!$C:$C,Vitezistii!C$1),0)</f>
        <v>4.75</v>
      </c>
      <c r="D52" s="97">
        <f>IFERROR(IF(SUMIFS(Data!$K:$K,Data!$A:$A,$B52,Data!$C:$C,Vitezistii!D$1)=0," ",SUMIFS(Data!$K:$K,Data!$A:$A,$B52,Data!$C:$C,Vitezistii!D$1))+SUMIFS(Data!$S:$S,Data!$A:$A,$B52,Data!$C:$C,Vitezistii!D$1),0)</f>
        <v>0</v>
      </c>
      <c r="E52" s="97">
        <f>IFERROR(IF(SUMIFS(Data!$K:$K,Data!$A:$A,$B52,Data!$C:$C,Vitezistii!E$1)=0," ",SUMIFS(Data!$K:$K,Data!$A:$A,$B52,Data!$C:$C,Vitezistii!E$1))+SUMIFS(Data!$S:$S,Data!$A:$A,$B52,Data!$C:$C,Vitezistii!E$1),0)</f>
        <v>4</v>
      </c>
      <c r="F52" s="97">
        <f>IFERROR(IF(SUMIFS(Data!$K:$K,Data!$A:$A,$B52,Data!$C:$C,Vitezistii!F$1)=0," ",SUMIFS(Data!$K:$K,Data!$A:$A,$B52,Data!$C:$C,Vitezistii!F$1))+SUMIFS(Data!$S:$S,Data!$A:$A,$B52,Data!$C:$C,Vitezistii!F$1),0)</f>
        <v>0</v>
      </c>
      <c r="G52" s="97">
        <f>IFERROR(IF(SUMIFS(Data!$K:$K,Data!$A:$A,$B52,Data!$C:$C,Vitezistii!G$1)=0," ",SUMIFS(Data!$K:$K,Data!$A:$A,$B52,Data!$C:$C,Vitezistii!G$1))+SUMIFS(Data!$S:$S,Data!$A:$A,$B52,Data!$C:$C,Vitezistii!G$1),0)</f>
        <v>0</v>
      </c>
      <c r="H52" s="97">
        <f>IFERROR(IF(SUMIFS(Data!$K:$K,Data!$A:$A,$B52,Data!$C:$C,Vitezistii!H$1)=0," ",SUMIFS(Data!$K:$K,Data!$A:$A,$B52,Data!$C:$C,Vitezistii!H$1))+SUMIFS(Data!$S:$S,Data!$A:$A,$B52,Data!$C:$C,Vitezistii!H$1),0)</f>
        <v>0</v>
      </c>
      <c r="I52" s="97">
        <f>IFERROR(IF(SUMIFS(Data!$K:$K,Data!$A:$A,$B52,Data!$C:$C,Vitezistii!I$1)=0," ",SUMIFS(Data!$K:$K,Data!$A:$A,$B52,Data!$C:$C,Vitezistii!I$1))+SUMIFS(Data!$S:$S,Data!$A:$A,$B52,Data!$C:$C,Vitezistii!I$1),0)</f>
        <v>0</v>
      </c>
      <c r="J52" s="97">
        <f>IFERROR(IF(SUMIFS(Data!$K:$K,Data!$A:$A,$B52,Data!$C:$C,Vitezistii!J$1)=0," ",SUMIFS(Data!$K:$K,Data!$A:$A,$B52,Data!$C:$C,Vitezistii!J$1))+SUMIFS(Data!$S:$S,Data!$A:$A,$B52,Data!$C:$C,Vitezistii!J$1),0)</f>
        <v>0</v>
      </c>
      <c r="K52" s="97">
        <f>IFERROR(IF(SUMIFS(Data!$K:$K,Data!$A:$A,$B52,Data!$C:$C,Vitezistii!K$1)=0," ",SUMIFS(Data!$K:$K,Data!$A:$A,$B52,Data!$C:$C,Vitezistii!K$1))+SUMIFS(Data!$S:$S,Data!$A:$A,$B52,Data!$C:$C,Vitezistii!K$1),0)</f>
        <v>0</v>
      </c>
      <c r="L52" s="97">
        <f>IFERROR(IF(SUMIFS(Data!$K:$K,Data!$A:$A,$B52,Data!$C:$C,Vitezistii!L$1)=0," ",SUMIFS(Data!$K:$K,Data!$A:$A,$B52,Data!$C:$C,Vitezistii!L$1))+SUMIFS(Data!$S:$S,Data!$A:$A,$B52,Data!$C:$C,Vitezistii!L$1),0)</f>
        <v>0</v>
      </c>
      <c r="M52" s="97">
        <f>IFERROR(IF(SUMIFS(Data!$K:$K,Data!$A:$A,$B52,Data!$C:$C,Vitezistii!M$1)=0," ",SUMIFS(Data!$K:$K,Data!$A:$A,$B52,Data!$C:$C,Vitezistii!M$1))+SUMIFS(Data!$S:$S,Data!$A:$A,$B52,Data!$C:$C,Vitezistii!M$1),0)</f>
        <v>0</v>
      </c>
      <c r="N52" s="97">
        <f>IFERROR(IF(SUMIFS(Data!$K:$K,Data!$A:$A,$B52,Data!$C:$C,Vitezistii!N$1)=0," ",SUMIFS(Data!$K:$K,Data!$A:$A,$B52,Data!$C:$C,Vitezistii!N$1))+SUMIFS(Data!$S:$S,Data!$A:$A,$B52,Data!$C:$C,Vitezistii!N$1),0)</f>
        <v>0</v>
      </c>
      <c r="O52" s="97">
        <f>IFERROR(IF(SUMIFS(Data!$K:$K,Data!$A:$A,Vitezistii!$B73,Data!$C:$C,Vitezistii!O$1)=0," ",SUMIFS(Data!$K:$K,Data!$A:$A,Vitezistii!$B73,Data!$C:$C,Vitezistii!O$1))+SUMIFS(Data!$S:$S,Data!$A:$A,Vitezistii!$B73,Data!$C:$C,Vitezistii!O$1),0)</f>
        <v>0</v>
      </c>
      <c r="P52" s="97">
        <f>IFERROR(IF(SUMIFS(Data!$K:$K,Data!$A:$A,Vitezistii!$B73,Data!$C:$C,Vitezistii!P$1)=0," ",SUMIFS(Data!$K:$K,Data!$A:$A,Vitezistii!$B73,Data!$C:$C,Vitezistii!P$1))+SUMIFS(Data!$S:$S,Data!$A:$A,Vitezistii!$B73,Data!$C:$C,Vitezistii!P$1),0)</f>
        <v>0</v>
      </c>
      <c r="Q52" s="97">
        <f>IFERROR(IF(SUMIFS(Data!$K:$K,Data!$A:$A,Vitezistii!$B73,Data!$C:$C,Vitezistii!Q$1)=0," ",SUMIFS(Data!$K:$K,Data!$A:$A,Vitezistii!$B73,Data!$C:$C,Vitezistii!Q$1))+SUMIFS(Data!$S:$S,Data!$A:$A,Vitezistii!$B73,Data!$C:$C,Vitezistii!Q$1),0)</f>
        <v>0</v>
      </c>
      <c r="R52" s="97">
        <f t="shared" si="0"/>
        <v>8.75</v>
      </c>
      <c r="S52" s="97">
        <f>SUMIFS(Data!D:D,Data!A:A,B52)</f>
        <v>63.47</v>
      </c>
      <c r="T52" s="11">
        <f>SUMIFS(Data!I:I,Data!A:A,B52)/COUNTIF(Data!A:A,B52)</f>
        <v>3.1144005834601272E-3</v>
      </c>
    </row>
    <row r="53" spans="1:20" ht="12.75" x14ac:dyDescent="0.2">
      <c r="A53" s="64">
        <v>52</v>
      </c>
      <c r="B53" s="27" t="s">
        <v>207</v>
      </c>
      <c r="C53" s="97">
        <f>IFERROR(IF(SUMIFS(Data!$K:$K,Data!$A:$A,$B53,Data!$C:$C,Vitezistii!C$1)=0," ",SUMIFS(Data!$K:$K,Data!$A:$A,$B53,Data!$C:$C,Vitezistii!C$1))+SUMIFS(Data!$S:$S,Data!$A:$A,$B53,Data!$C:$C,Vitezistii!C$1),0)</f>
        <v>0.5</v>
      </c>
      <c r="D53" s="97">
        <f>IFERROR(IF(SUMIFS(Data!$K:$K,Data!$A:$A,$B53,Data!$C:$C,Vitezistii!D$1)=0," ",SUMIFS(Data!$K:$K,Data!$A:$A,$B53,Data!$C:$C,Vitezistii!D$1))+SUMIFS(Data!$S:$S,Data!$A:$A,$B53,Data!$C:$C,Vitezistii!D$1),0)</f>
        <v>4.25</v>
      </c>
      <c r="E53" s="97">
        <f>IFERROR(IF(SUMIFS(Data!$K:$K,Data!$A:$A,$B53,Data!$C:$C,Vitezistii!E$1)=0," ",SUMIFS(Data!$K:$K,Data!$A:$A,$B53,Data!$C:$C,Vitezistii!E$1))+SUMIFS(Data!$S:$S,Data!$A:$A,$B53,Data!$C:$C,Vitezistii!E$1),0)</f>
        <v>0</v>
      </c>
      <c r="F53" s="97">
        <f>IFERROR(IF(SUMIFS(Data!$K:$K,Data!$A:$A,$B53,Data!$C:$C,Vitezistii!F$1)=0," ",SUMIFS(Data!$K:$K,Data!$A:$A,$B53,Data!$C:$C,Vitezistii!F$1))+SUMIFS(Data!$S:$S,Data!$A:$A,$B53,Data!$C:$C,Vitezistii!F$1),0)</f>
        <v>0.5</v>
      </c>
      <c r="G53" s="97">
        <f>IFERROR(IF(SUMIFS(Data!$K:$K,Data!$A:$A,$B53,Data!$C:$C,Vitezistii!G$1)=0," ",SUMIFS(Data!$K:$K,Data!$A:$A,$B53,Data!$C:$C,Vitezistii!G$1))+SUMIFS(Data!$S:$S,Data!$A:$A,$B53,Data!$C:$C,Vitezistii!G$1),0)</f>
        <v>0.5</v>
      </c>
      <c r="H53" s="97">
        <f>IFERROR(IF(SUMIFS(Data!$K:$K,Data!$A:$A,$B53,Data!$C:$C,Vitezistii!H$1)=0," ",SUMIFS(Data!$K:$K,Data!$A:$A,$B53,Data!$C:$C,Vitezistii!H$1))+SUMIFS(Data!$S:$S,Data!$A:$A,$B53,Data!$C:$C,Vitezistii!H$1),0)</f>
        <v>0.5</v>
      </c>
      <c r="I53" s="97">
        <f>IFERROR(IF(SUMIFS(Data!$K:$K,Data!$A:$A,$B53,Data!$C:$C,Vitezistii!I$1)=0," ",SUMIFS(Data!$K:$K,Data!$A:$A,$B53,Data!$C:$C,Vitezistii!I$1))+SUMIFS(Data!$S:$S,Data!$A:$A,$B53,Data!$C:$C,Vitezistii!I$1),0)</f>
        <v>0.5</v>
      </c>
      <c r="J53" s="97">
        <f>IFERROR(IF(SUMIFS(Data!$K:$K,Data!$A:$A,$B53,Data!$C:$C,Vitezistii!J$1)=0," ",SUMIFS(Data!$K:$K,Data!$A:$A,$B53,Data!$C:$C,Vitezistii!J$1))+SUMIFS(Data!$S:$S,Data!$A:$A,$B53,Data!$C:$C,Vitezistii!J$1),0)</f>
        <v>0</v>
      </c>
      <c r="K53" s="97">
        <f>IFERROR(IF(SUMIFS(Data!$K:$K,Data!$A:$A,$B53,Data!$C:$C,Vitezistii!K$1)=0," ",SUMIFS(Data!$K:$K,Data!$A:$A,$B53,Data!$C:$C,Vitezistii!K$1))+SUMIFS(Data!$S:$S,Data!$A:$A,$B53,Data!$C:$C,Vitezistii!K$1),0)</f>
        <v>1.5</v>
      </c>
      <c r="L53" s="97">
        <f>IFERROR(IF(SUMIFS(Data!$K:$K,Data!$A:$A,$B53,Data!$C:$C,Vitezistii!L$1)=0," ",SUMIFS(Data!$K:$K,Data!$A:$A,$B53,Data!$C:$C,Vitezistii!L$1))+SUMIFS(Data!$S:$S,Data!$A:$A,$B53,Data!$C:$C,Vitezistii!L$1),0)</f>
        <v>0</v>
      </c>
      <c r="M53" s="97">
        <f>IFERROR(IF(SUMIFS(Data!$K:$K,Data!$A:$A,$B53,Data!$C:$C,Vitezistii!M$1)=0," ",SUMIFS(Data!$K:$K,Data!$A:$A,$B53,Data!$C:$C,Vitezistii!M$1))+SUMIFS(Data!$S:$S,Data!$A:$A,$B53,Data!$C:$C,Vitezistii!M$1),0)</f>
        <v>0</v>
      </c>
      <c r="N53" s="97">
        <f>IFERROR(IF(SUMIFS(Data!$K:$K,Data!$A:$A,$B53,Data!$C:$C,Vitezistii!N$1)=0," ",SUMIFS(Data!$K:$K,Data!$A:$A,$B53,Data!$C:$C,Vitezistii!N$1))+SUMIFS(Data!$S:$S,Data!$A:$A,$B53,Data!$C:$C,Vitezistii!N$1),0)</f>
        <v>0</v>
      </c>
      <c r="O53" s="97">
        <f>IFERROR(IF(SUMIFS(Data!$K:$K,Data!$A:$A,Vitezistii!$B74,Data!$C:$C,Vitezistii!O$1)=0," ",SUMIFS(Data!$K:$K,Data!$A:$A,Vitezistii!$B74,Data!$C:$C,Vitezistii!O$1))+SUMIFS(Data!$S:$S,Data!$A:$A,Vitezistii!$B74,Data!$C:$C,Vitezistii!O$1),0)</f>
        <v>0</v>
      </c>
      <c r="P53" s="97">
        <f>IFERROR(IF(SUMIFS(Data!$K:$K,Data!$A:$A,Vitezistii!$B74,Data!$C:$C,Vitezistii!P$1)=0," ",SUMIFS(Data!$K:$K,Data!$A:$A,Vitezistii!$B74,Data!$C:$C,Vitezistii!P$1))+SUMIFS(Data!$S:$S,Data!$A:$A,Vitezistii!$B74,Data!$C:$C,Vitezistii!P$1),0)</f>
        <v>0</v>
      </c>
      <c r="Q53" s="97">
        <f>IFERROR(IF(SUMIFS(Data!$K:$K,Data!$A:$A,Vitezistii!$B74,Data!$C:$C,Vitezistii!Q$1)=0," ",SUMIFS(Data!$K:$K,Data!$A:$A,Vitezistii!$B74,Data!$C:$C,Vitezistii!Q$1))+SUMIFS(Data!$S:$S,Data!$A:$A,Vitezistii!$B74,Data!$C:$C,Vitezistii!Q$1),0)</f>
        <v>0</v>
      </c>
      <c r="R53" s="97">
        <f t="shared" si="0"/>
        <v>8.25</v>
      </c>
      <c r="S53" s="97">
        <f>SUMIFS(Data!D:D,Data!A:A,B53)</f>
        <v>139.13</v>
      </c>
      <c r="T53" s="11">
        <f>SUMIFS(Data!I:I,Data!A:A,B53)/COUNTIF(Data!A:A,B53)</f>
        <v>5.6801876796293959E-3</v>
      </c>
    </row>
    <row r="54" spans="1:20" ht="12.75" x14ac:dyDescent="0.2">
      <c r="A54" s="64">
        <v>53</v>
      </c>
      <c r="B54" s="124" t="s">
        <v>555</v>
      </c>
      <c r="C54" s="97">
        <f>IFERROR(IF(SUMIFS(Data!$K:$K,Data!$A:$A,$B54,Data!$C:$C,Vitezistii!C$1)=0," ",SUMIFS(Data!$K:$K,Data!$A:$A,$B54,Data!$C:$C,Vitezistii!C$1))+SUMIFS(Data!$S:$S,Data!$A:$A,$B54,Data!$C:$C,Vitezistii!C$1),0)</f>
        <v>0</v>
      </c>
      <c r="D54" s="97">
        <f>IFERROR(IF(SUMIFS(Data!$K:$K,Data!$A:$A,$B54,Data!$C:$C,Vitezistii!D$1)=0," ",SUMIFS(Data!$K:$K,Data!$A:$A,$B54,Data!$C:$C,Vitezistii!D$1))+SUMIFS(Data!$S:$S,Data!$A:$A,$B54,Data!$C:$C,Vitezistii!D$1),0)</f>
        <v>3</v>
      </c>
      <c r="E54" s="97">
        <f>IFERROR(IF(SUMIFS(Data!$K:$K,Data!$A:$A,$B54,Data!$C:$C,Vitezistii!E$1)=0," ",SUMIFS(Data!$K:$K,Data!$A:$A,$B54,Data!$C:$C,Vitezistii!E$1))+SUMIFS(Data!$S:$S,Data!$A:$A,$B54,Data!$C:$C,Vitezistii!E$1),0)</f>
        <v>2.5</v>
      </c>
      <c r="F54" s="97">
        <f>IFERROR(IF(SUMIFS(Data!$K:$K,Data!$A:$A,$B54,Data!$C:$C,Vitezistii!F$1)=0," ",SUMIFS(Data!$K:$K,Data!$A:$A,$B54,Data!$C:$C,Vitezistii!F$1))+SUMIFS(Data!$S:$S,Data!$A:$A,$B54,Data!$C:$C,Vitezistii!F$1),0)</f>
        <v>2.5</v>
      </c>
      <c r="G54" s="97">
        <f>IFERROR(IF(SUMIFS(Data!$K:$K,Data!$A:$A,$B54,Data!$C:$C,Vitezistii!G$1)=0," ",SUMIFS(Data!$K:$K,Data!$A:$A,$B54,Data!$C:$C,Vitezistii!G$1))+SUMIFS(Data!$S:$S,Data!$A:$A,$B54,Data!$C:$C,Vitezistii!G$1),0)</f>
        <v>0</v>
      </c>
      <c r="H54" s="97">
        <f>IFERROR(IF(SUMIFS(Data!$K:$K,Data!$A:$A,$B54,Data!$C:$C,Vitezistii!H$1)=0," ",SUMIFS(Data!$K:$K,Data!$A:$A,$B54,Data!$C:$C,Vitezistii!H$1))+SUMIFS(Data!$S:$S,Data!$A:$A,$B54,Data!$C:$C,Vitezistii!H$1),0)</f>
        <v>0</v>
      </c>
      <c r="I54" s="97">
        <f>IFERROR(IF(SUMIFS(Data!$K:$K,Data!$A:$A,$B54,Data!$C:$C,Vitezistii!I$1)=0," ",SUMIFS(Data!$K:$K,Data!$A:$A,$B54,Data!$C:$C,Vitezistii!I$1))+SUMIFS(Data!$S:$S,Data!$A:$A,$B54,Data!$C:$C,Vitezistii!I$1),0)</f>
        <v>0</v>
      </c>
      <c r="J54" s="97">
        <f>IFERROR(IF(SUMIFS(Data!$K:$K,Data!$A:$A,$B54,Data!$C:$C,Vitezistii!J$1)=0," ",SUMIFS(Data!$K:$K,Data!$A:$A,$B54,Data!$C:$C,Vitezistii!J$1))+SUMIFS(Data!$S:$S,Data!$A:$A,$B54,Data!$C:$C,Vitezistii!J$1),0)</f>
        <v>0</v>
      </c>
      <c r="K54" s="97">
        <f>IFERROR(IF(SUMIFS(Data!$K:$K,Data!$A:$A,$B54,Data!$C:$C,Vitezistii!K$1)=0," ",SUMIFS(Data!$K:$K,Data!$A:$A,$B54,Data!$C:$C,Vitezistii!K$1))+SUMIFS(Data!$S:$S,Data!$A:$A,$B54,Data!$C:$C,Vitezistii!K$1),0)</f>
        <v>0</v>
      </c>
      <c r="L54" s="97">
        <f>IFERROR(IF(SUMIFS(Data!$K:$K,Data!$A:$A,$B54,Data!$C:$C,Vitezistii!L$1)=0," ",SUMIFS(Data!$K:$K,Data!$A:$A,$B54,Data!$C:$C,Vitezistii!L$1))+SUMIFS(Data!$S:$S,Data!$A:$A,$B54,Data!$C:$C,Vitezistii!L$1),0)</f>
        <v>0</v>
      </c>
      <c r="M54" s="97">
        <f>IFERROR(IF(SUMIFS(Data!$K:$K,Data!$A:$A,$B54,Data!$C:$C,Vitezistii!M$1)=0," ",SUMIFS(Data!$K:$K,Data!$A:$A,$B54,Data!$C:$C,Vitezistii!M$1))+SUMIFS(Data!$S:$S,Data!$A:$A,$B54,Data!$C:$C,Vitezistii!M$1),0)</f>
        <v>0</v>
      </c>
      <c r="N54" s="97">
        <f>IFERROR(IF(SUMIFS(Data!$K:$K,Data!$A:$A,$B54,Data!$C:$C,Vitezistii!N$1)=0," ",SUMIFS(Data!$K:$K,Data!$A:$A,$B54,Data!$C:$C,Vitezistii!N$1))+SUMIFS(Data!$S:$S,Data!$A:$A,$B54,Data!$C:$C,Vitezistii!N$1),0)</f>
        <v>0</v>
      </c>
      <c r="O54" s="97">
        <f>IFERROR(IF(SUMIFS(Data!$K:$K,Data!$A:$A,Vitezistii!$B75,Data!$C:$C,Vitezistii!O$1)=0," ",SUMIFS(Data!$K:$K,Data!$A:$A,Vitezistii!$B75,Data!$C:$C,Vitezistii!O$1))+SUMIFS(Data!$S:$S,Data!$A:$A,Vitezistii!$B75,Data!$C:$C,Vitezistii!O$1),0)</f>
        <v>0</v>
      </c>
      <c r="P54" s="97">
        <f>IFERROR(IF(SUMIFS(Data!$K:$K,Data!$A:$A,Vitezistii!$B75,Data!$C:$C,Vitezistii!P$1)=0," ",SUMIFS(Data!$K:$K,Data!$A:$A,Vitezistii!$B75,Data!$C:$C,Vitezistii!P$1))+SUMIFS(Data!$S:$S,Data!$A:$A,Vitezistii!$B75,Data!$C:$C,Vitezistii!P$1),0)</f>
        <v>0</v>
      </c>
      <c r="Q54" s="97">
        <f>IFERROR(IF(SUMIFS(Data!$K:$K,Data!$A:$A,Vitezistii!$B75,Data!$C:$C,Vitezistii!Q$1)=0," ",SUMIFS(Data!$K:$K,Data!$A:$A,Vitezistii!$B75,Data!$C:$C,Vitezistii!Q$1))+SUMIFS(Data!$S:$S,Data!$A:$A,Vitezistii!$B75,Data!$C:$C,Vitezistii!Q$1),0)</f>
        <v>0</v>
      </c>
      <c r="R54" s="97">
        <f t="shared" si="0"/>
        <v>8</v>
      </c>
      <c r="S54" s="97">
        <f>SUMIFS(Data!D:D,Data!A:A,B54)</f>
        <v>38.129999999999995</v>
      </c>
      <c r="T54" s="11">
        <f>SUMIFS(Data!I:I,Data!A:A,B54)/COUNTIF(Data!A:A,B54)</f>
        <v>4.2690947550696034E-3</v>
      </c>
    </row>
    <row r="55" spans="1:20" ht="12.75" x14ac:dyDescent="0.2">
      <c r="A55" s="64">
        <v>54</v>
      </c>
      <c r="B55" s="124" t="s">
        <v>310</v>
      </c>
      <c r="C55" s="97">
        <f>IFERROR(IF(SUMIFS(Data!$K:$K,Data!$A:$A,$B55,Data!$C:$C,Vitezistii!C$1)=0," ",SUMIFS(Data!$K:$K,Data!$A:$A,$B55,Data!$C:$C,Vitezistii!C$1))+SUMIFS(Data!$S:$S,Data!$A:$A,$B55,Data!$C:$C,Vitezistii!C$1),0)</f>
        <v>0</v>
      </c>
      <c r="D55" s="97">
        <f>IFERROR(IF(SUMIFS(Data!$K:$K,Data!$A:$A,$B55,Data!$C:$C,Vitezistii!D$1)=0," ",SUMIFS(Data!$K:$K,Data!$A:$A,$B55,Data!$C:$C,Vitezistii!D$1))+SUMIFS(Data!$S:$S,Data!$A:$A,$B55,Data!$C:$C,Vitezistii!D$1),0)</f>
        <v>4.25</v>
      </c>
      <c r="E55" s="97">
        <f>IFERROR(IF(SUMIFS(Data!$K:$K,Data!$A:$A,$B55,Data!$C:$C,Vitezistii!E$1)=0," ",SUMIFS(Data!$K:$K,Data!$A:$A,$B55,Data!$C:$C,Vitezistii!E$1))+SUMIFS(Data!$S:$S,Data!$A:$A,$B55,Data!$C:$C,Vitezistii!E$1),0)</f>
        <v>0</v>
      </c>
      <c r="F55" s="97">
        <f>IFERROR(IF(SUMIFS(Data!$K:$K,Data!$A:$A,$B55,Data!$C:$C,Vitezistii!F$1)=0," ",SUMIFS(Data!$K:$K,Data!$A:$A,$B55,Data!$C:$C,Vitezistii!F$1))+SUMIFS(Data!$S:$S,Data!$A:$A,$B55,Data!$C:$C,Vitezistii!F$1),0)</f>
        <v>3.25</v>
      </c>
      <c r="G55" s="97">
        <f>IFERROR(IF(SUMIFS(Data!$K:$K,Data!$A:$A,$B55,Data!$C:$C,Vitezistii!G$1)=0," ",SUMIFS(Data!$K:$K,Data!$A:$A,$B55,Data!$C:$C,Vitezistii!G$1))+SUMIFS(Data!$S:$S,Data!$A:$A,$B55,Data!$C:$C,Vitezistii!G$1),0)</f>
        <v>0</v>
      </c>
      <c r="H55" s="97">
        <f>IFERROR(IF(SUMIFS(Data!$K:$K,Data!$A:$A,$B55,Data!$C:$C,Vitezistii!H$1)=0," ",SUMIFS(Data!$K:$K,Data!$A:$A,$B55,Data!$C:$C,Vitezistii!H$1))+SUMIFS(Data!$S:$S,Data!$A:$A,$B55,Data!$C:$C,Vitezistii!H$1),0)</f>
        <v>0</v>
      </c>
      <c r="I55" s="97">
        <f>IFERROR(IF(SUMIFS(Data!$K:$K,Data!$A:$A,$B55,Data!$C:$C,Vitezistii!I$1)=0," ",SUMIFS(Data!$K:$K,Data!$A:$A,$B55,Data!$C:$C,Vitezistii!I$1))+SUMIFS(Data!$S:$S,Data!$A:$A,$B55,Data!$C:$C,Vitezistii!I$1),0)</f>
        <v>0</v>
      </c>
      <c r="J55" s="97">
        <f>IFERROR(IF(SUMIFS(Data!$K:$K,Data!$A:$A,$B55,Data!$C:$C,Vitezistii!J$1)=0," ",SUMIFS(Data!$K:$K,Data!$A:$A,$B55,Data!$C:$C,Vitezistii!J$1))+SUMIFS(Data!$S:$S,Data!$A:$A,$B55,Data!$C:$C,Vitezistii!J$1),0)</f>
        <v>0</v>
      </c>
      <c r="K55" s="97">
        <f>IFERROR(IF(SUMIFS(Data!$K:$K,Data!$A:$A,$B55,Data!$C:$C,Vitezistii!K$1)=0," ",SUMIFS(Data!$K:$K,Data!$A:$A,$B55,Data!$C:$C,Vitezistii!K$1))+SUMIFS(Data!$S:$S,Data!$A:$A,$B55,Data!$C:$C,Vitezistii!K$1),0)</f>
        <v>0</v>
      </c>
      <c r="L55" s="97">
        <f>IFERROR(IF(SUMIFS(Data!$K:$K,Data!$A:$A,$B55,Data!$C:$C,Vitezistii!L$1)=0," ",SUMIFS(Data!$K:$K,Data!$A:$A,$B55,Data!$C:$C,Vitezistii!L$1))+SUMIFS(Data!$S:$S,Data!$A:$A,$B55,Data!$C:$C,Vitezistii!L$1),0)</f>
        <v>0</v>
      </c>
      <c r="M55" s="97">
        <f>IFERROR(IF(SUMIFS(Data!$K:$K,Data!$A:$A,$B55,Data!$C:$C,Vitezistii!M$1)=0," ",SUMIFS(Data!$K:$K,Data!$A:$A,$B55,Data!$C:$C,Vitezistii!M$1))+SUMIFS(Data!$S:$S,Data!$A:$A,$B55,Data!$C:$C,Vitezistii!M$1),0)</f>
        <v>0</v>
      </c>
      <c r="N55" s="97">
        <f>IFERROR(IF(SUMIFS(Data!$K:$K,Data!$A:$A,$B55,Data!$C:$C,Vitezistii!N$1)=0," ",SUMIFS(Data!$K:$K,Data!$A:$A,$B55,Data!$C:$C,Vitezistii!N$1))+SUMIFS(Data!$S:$S,Data!$A:$A,$B55,Data!$C:$C,Vitezistii!N$1),0)</f>
        <v>0</v>
      </c>
      <c r="O55" s="97">
        <f>IFERROR(IF(SUMIFS(Data!$K:$K,Data!$A:$A,Vitezistii!$B76,Data!$C:$C,Vitezistii!O$1)=0," ",SUMIFS(Data!$K:$K,Data!$A:$A,Vitezistii!$B76,Data!$C:$C,Vitezistii!O$1))+SUMIFS(Data!$S:$S,Data!$A:$A,Vitezistii!$B76,Data!$C:$C,Vitezistii!O$1),0)</f>
        <v>0</v>
      </c>
      <c r="P55" s="97">
        <f>IFERROR(IF(SUMIFS(Data!$K:$K,Data!$A:$A,Vitezistii!$B76,Data!$C:$C,Vitezistii!P$1)=0," ",SUMIFS(Data!$K:$K,Data!$A:$A,Vitezistii!$B76,Data!$C:$C,Vitezistii!P$1))+SUMIFS(Data!$S:$S,Data!$A:$A,Vitezistii!$B76,Data!$C:$C,Vitezistii!P$1),0)</f>
        <v>0</v>
      </c>
      <c r="Q55" s="97">
        <f>IFERROR(IF(SUMIFS(Data!$K:$K,Data!$A:$A,Vitezistii!$B76,Data!$C:$C,Vitezistii!Q$1)=0," ",SUMIFS(Data!$K:$K,Data!$A:$A,Vitezistii!$B76,Data!$C:$C,Vitezistii!Q$1))+SUMIFS(Data!$S:$S,Data!$A:$A,Vitezistii!$B76,Data!$C:$C,Vitezistii!Q$1),0)</f>
        <v>0</v>
      </c>
      <c r="R55" s="97">
        <f t="shared" si="0"/>
        <v>7.5</v>
      </c>
      <c r="S55" s="97">
        <f>SUMIFS(Data!D:D,Data!A:A,B55)</f>
        <v>82.34</v>
      </c>
      <c r="T55" s="11">
        <f>SUMIFS(Data!I:I,Data!A:A,B55)/COUNTIF(Data!A:A,B55)</f>
        <v>4.2317488515993176E-3</v>
      </c>
    </row>
    <row r="56" spans="1:20" ht="12.75" x14ac:dyDescent="0.2">
      <c r="A56" s="64">
        <v>55</v>
      </c>
      <c r="B56" s="124" t="s">
        <v>174</v>
      </c>
      <c r="C56" s="97">
        <f>IFERROR(IF(SUMIFS(Data!$K:$K,Data!$A:$A,$B56,Data!$C:$C,Vitezistii!C$1)=0," ",SUMIFS(Data!$K:$K,Data!$A:$A,$B56,Data!$C:$C,Vitezistii!C$1))+SUMIFS(Data!$S:$S,Data!$A:$A,$B56,Data!$C:$C,Vitezistii!C$1),0)</f>
        <v>2</v>
      </c>
      <c r="D56" s="97">
        <f>IFERROR(IF(SUMIFS(Data!$K:$K,Data!$A:$A,$B56,Data!$C:$C,Vitezistii!D$1)=0," ",SUMIFS(Data!$K:$K,Data!$A:$A,$B56,Data!$C:$C,Vitezistii!D$1))+SUMIFS(Data!$S:$S,Data!$A:$A,$B56,Data!$C:$C,Vitezistii!D$1),0)</f>
        <v>3.5</v>
      </c>
      <c r="E56" s="97">
        <f>IFERROR(IF(SUMIFS(Data!$K:$K,Data!$A:$A,$B56,Data!$C:$C,Vitezistii!E$1)=0," ",SUMIFS(Data!$K:$K,Data!$A:$A,$B56,Data!$C:$C,Vitezistii!E$1))+SUMIFS(Data!$S:$S,Data!$A:$A,$B56,Data!$C:$C,Vitezistii!E$1),0)</f>
        <v>0.5</v>
      </c>
      <c r="F56" s="97">
        <f>IFERROR(IF(SUMIFS(Data!$K:$K,Data!$A:$A,$B56,Data!$C:$C,Vitezistii!F$1)=0," ",SUMIFS(Data!$K:$K,Data!$A:$A,$B56,Data!$C:$C,Vitezistii!F$1))+SUMIFS(Data!$S:$S,Data!$A:$A,$B56,Data!$C:$C,Vitezistii!F$1),0)</f>
        <v>0</v>
      </c>
      <c r="G56" s="97">
        <f>IFERROR(IF(SUMIFS(Data!$K:$K,Data!$A:$A,$B56,Data!$C:$C,Vitezistii!G$1)=0," ",SUMIFS(Data!$K:$K,Data!$A:$A,$B56,Data!$C:$C,Vitezistii!G$1))+SUMIFS(Data!$S:$S,Data!$A:$A,$B56,Data!$C:$C,Vitezistii!G$1),0)</f>
        <v>0.5</v>
      </c>
      <c r="H56" s="97">
        <f>IFERROR(IF(SUMIFS(Data!$K:$K,Data!$A:$A,$B56,Data!$C:$C,Vitezistii!H$1)=0," ",SUMIFS(Data!$K:$K,Data!$A:$A,$B56,Data!$C:$C,Vitezistii!H$1))+SUMIFS(Data!$S:$S,Data!$A:$A,$B56,Data!$C:$C,Vitezistii!H$1),0)</f>
        <v>0.5</v>
      </c>
      <c r="I56" s="97">
        <f>IFERROR(IF(SUMIFS(Data!$K:$K,Data!$A:$A,$B56,Data!$C:$C,Vitezistii!I$1)=0," ",SUMIFS(Data!$K:$K,Data!$A:$A,$B56,Data!$C:$C,Vitezistii!I$1))+SUMIFS(Data!$S:$S,Data!$A:$A,$B56,Data!$C:$C,Vitezistii!I$1),0)</f>
        <v>0</v>
      </c>
      <c r="J56" s="97">
        <f>IFERROR(IF(SUMIFS(Data!$K:$K,Data!$A:$A,$B56,Data!$C:$C,Vitezistii!J$1)=0," ",SUMIFS(Data!$K:$K,Data!$A:$A,$B56,Data!$C:$C,Vitezistii!J$1))+SUMIFS(Data!$S:$S,Data!$A:$A,$B56,Data!$C:$C,Vitezistii!J$1),0)</f>
        <v>0</v>
      </c>
      <c r="K56" s="97">
        <f>IFERROR(IF(SUMIFS(Data!$K:$K,Data!$A:$A,$B56,Data!$C:$C,Vitezistii!K$1)=0," ",SUMIFS(Data!$K:$K,Data!$A:$A,$B56,Data!$C:$C,Vitezistii!K$1))+SUMIFS(Data!$S:$S,Data!$A:$A,$B56,Data!$C:$C,Vitezistii!K$1),0)</f>
        <v>0</v>
      </c>
      <c r="L56" s="97">
        <f>IFERROR(IF(SUMIFS(Data!$K:$K,Data!$A:$A,$B56,Data!$C:$C,Vitezistii!L$1)=0," ",SUMIFS(Data!$K:$K,Data!$A:$A,$B56,Data!$C:$C,Vitezistii!L$1))+SUMIFS(Data!$S:$S,Data!$A:$A,$B56,Data!$C:$C,Vitezistii!L$1),0)</f>
        <v>0</v>
      </c>
      <c r="M56" s="97">
        <f>IFERROR(IF(SUMIFS(Data!$K:$K,Data!$A:$A,$B56,Data!$C:$C,Vitezistii!M$1)=0," ",SUMIFS(Data!$K:$K,Data!$A:$A,$B56,Data!$C:$C,Vitezistii!M$1))+SUMIFS(Data!$S:$S,Data!$A:$A,$B56,Data!$C:$C,Vitezistii!M$1),0)</f>
        <v>0</v>
      </c>
      <c r="N56" s="97">
        <f>IFERROR(IF(SUMIFS(Data!$K:$K,Data!$A:$A,$B56,Data!$C:$C,Vitezistii!N$1)=0," ",SUMIFS(Data!$K:$K,Data!$A:$A,$B56,Data!$C:$C,Vitezistii!N$1))+SUMIFS(Data!$S:$S,Data!$A:$A,$B56,Data!$C:$C,Vitezistii!N$1),0)</f>
        <v>0</v>
      </c>
      <c r="O56" s="97">
        <f>IFERROR(IF(SUMIFS(Data!$K:$K,Data!$A:$A,Vitezistii!$B77,Data!$C:$C,Vitezistii!O$1)=0," ",SUMIFS(Data!$K:$K,Data!$A:$A,Vitezistii!$B77,Data!$C:$C,Vitezistii!O$1))+SUMIFS(Data!$S:$S,Data!$A:$A,Vitezistii!$B77,Data!$C:$C,Vitezistii!O$1),0)</f>
        <v>0</v>
      </c>
      <c r="P56" s="97">
        <f>IFERROR(IF(SUMIFS(Data!$K:$K,Data!$A:$A,Vitezistii!$B77,Data!$C:$C,Vitezistii!P$1)=0," ",SUMIFS(Data!$K:$K,Data!$A:$A,Vitezistii!$B77,Data!$C:$C,Vitezistii!P$1))+SUMIFS(Data!$S:$S,Data!$A:$A,Vitezistii!$B77,Data!$C:$C,Vitezistii!P$1),0)</f>
        <v>0</v>
      </c>
      <c r="Q56" s="97">
        <f>IFERROR(IF(SUMIFS(Data!$K:$K,Data!$A:$A,Vitezistii!$B77,Data!$C:$C,Vitezistii!Q$1)=0," ",SUMIFS(Data!$K:$K,Data!$A:$A,Vitezistii!$B77,Data!$C:$C,Vitezistii!Q$1))+SUMIFS(Data!$S:$S,Data!$A:$A,Vitezistii!$B77,Data!$C:$C,Vitezistii!Q$1),0)</f>
        <v>0</v>
      </c>
      <c r="R56" s="97">
        <f t="shared" si="0"/>
        <v>7</v>
      </c>
      <c r="S56" s="97">
        <f>SUMIFS(Data!D:D,Data!A:A,B56)</f>
        <v>79.239999999999995</v>
      </c>
      <c r="T56" s="11">
        <f>SUMIFS(Data!I:I,Data!A:A,B56)/COUNTIF(Data!A:A,B56)</f>
        <v>5.3026541471246974E-3</v>
      </c>
    </row>
    <row r="57" spans="1:20" ht="12.75" x14ac:dyDescent="0.2">
      <c r="A57" s="64">
        <v>56</v>
      </c>
      <c r="B57" s="27" t="s">
        <v>548</v>
      </c>
      <c r="C57" s="97">
        <f>IFERROR(IF(SUMIFS(Data!$K:$K,Data!$A:$A,$B57,Data!$C:$C,Vitezistii!C$1)=0," ",SUMIFS(Data!$K:$K,Data!$A:$A,$B57,Data!$C:$C,Vitezistii!C$1))+SUMIFS(Data!$S:$S,Data!$A:$A,$B57,Data!$C:$C,Vitezistii!C$1),0)</f>
        <v>0</v>
      </c>
      <c r="D57" s="97">
        <f>IFERROR(IF(SUMIFS(Data!$K:$K,Data!$A:$A,$B57,Data!$C:$C,Vitezistii!D$1)=0," ",SUMIFS(Data!$K:$K,Data!$A:$A,$B57,Data!$C:$C,Vitezistii!D$1))+SUMIFS(Data!$S:$S,Data!$A:$A,$B57,Data!$C:$C,Vitezistii!D$1),0)</f>
        <v>0</v>
      </c>
      <c r="E57" s="97">
        <f>IFERROR(IF(SUMIFS(Data!$K:$K,Data!$A:$A,$B57,Data!$C:$C,Vitezistii!E$1)=0," ",SUMIFS(Data!$K:$K,Data!$A:$A,$B57,Data!$C:$C,Vitezistii!E$1))+SUMIFS(Data!$S:$S,Data!$A:$A,$B57,Data!$C:$C,Vitezistii!E$1),0)</f>
        <v>0</v>
      </c>
      <c r="F57" s="97">
        <f>IFERROR(IF(SUMIFS(Data!$K:$K,Data!$A:$A,$B57,Data!$C:$C,Vitezistii!F$1)=0," ",SUMIFS(Data!$K:$K,Data!$A:$A,$B57,Data!$C:$C,Vitezistii!F$1))+SUMIFS(Data!$S:$S,Data!$A:$A,$B57,Data!$C:$C,Vitezistii!F$1),0)</f>
        <v>0</v>
      </c>
      <c r="G57" s="97">
        <f>IFERROR(IF(SUMIFS(Data!$K:$K,Data!$A:$A,$B57,Data!$C:$C,Vitezistii!G$1)=0," ",SUMIFS(Data!$K:$K,Data!$A:$A,$B57,Data!$C:$C,Vitezistii!G$1))+SUMIFS(Data!$S:$S,Data!$A:$A,$B57,Data!$C:$C,Vitezistii!G$1),0)</f>
        <v>0</v>
      </c>
      <c r="H57" s="97">
        <f>IFERROR(IF(SUMIFS(Data!$K:$K,Data!$A:$A,$B57,Data!$C:$C,Vitezistii!H$1)=0," ",SUMIFS(Data!$K:$K,Data!$A:$A,$B57,Data!$C:$C,Vitezistii!H$1))+SUMIFS(Data!$S:$S,Data!$A:$A,$B57,Data!$C:$C,Vitezistii!H$1),0)</f>
        <v>0</v>
      </c>
      <c r="I57" s="97">
        <f>IFERROR(IF(SUMIFS(Data!$K:$K,Data!$A:$A,$B57,Data!$C:$C,Vitezistii!I$1)=0," ",SUMIFS(Data!$K:$K,Data!$A:$A,$B57,Data!$C:$C,Vitezistii!I$1))+SUMIFS(Data!$S:$S,Data!$A:$A,$B57,Data!$C:$C,Vitezistii!I$1),0)</f>
        <v>0</v>
      </c>
      <c r="J57" s="97">
        <f>IFERROR(IF(SUMIFS(Data!$K:$K,Data!$A:$A,$B57,Data!$C:$C,Vitezistii!J$1)=0," ",SUMIFS(Data!$K:$K,Data!$A:$A,$B57,Data!$C:$C,Vitezistii!J$1))+SUMIFS(Data!$S:$S,Data!$A:$A,$B57,Data!$C:$C,Vitezistii!J$1),0)</f>
        <v>0</v>
      </c>
      <c r="K57" s="97">
        <f>IFERROR(IF(SUMIFS(Data!$K:$K,Data!$A:$A,$B57,Data!$C:$C,Vitezistii!K$1)=0," ",SUMIFS(Data!$K:$K,Data!$A:$A,$B57,Data!$C:$C,Vitezistii!K$1))+SUMIFS(Data!$S:$S,Data!$A:$A,$B57,Data!$C:$C,Vitezistii!K$1),0)</f>
        <v>0</v>
      </c>
      <c r="L57" s="97">
        <f>IFERROR(IF(SUMIFS(Data!$K:$K,Data!$A:$A,$B57,Data!$C:$C,Vitezistii!L$1)=0," ",SUMIFS(Data!$K:$K,Data!$A:$A,$B57,Data!$C:$C,Vitezistii!L$1))+SUMIFS(Data!$S:$S,Data!$A:$A,$B57,Data!$C:$C,Vitezistii!L$1),0)</f>
        <v>0</v>
      </c>
      <c r="M57" s="97">
        <f>IFERROR(IF(SUMIFS(Data!$K:$K,Data!$A:$A,$B57,Data!$C:$C,Vitezistii!M$1)=0," ",SUMIFS(Data!$K:$K,Data!$A:$A,$B57,Data!$C:$C,Vitezistii!M$1))+SUMIFS(Data!$S:$S,Data!$A:$A,$B57,Data!$C:$C,Vitezistii!M$1),0)</f>
        <v>0</v>
      </c>
      <c r="N57" s="97">
        <f>IFERROR(IF(SUMIFS(Data!$K:$K,Data!$A:$A,$B57,Data!$C:$C,Vitezistii!N$1)=0," ",SUMIFS(Data!$K:$K,Data!$A:$A,$B57,Data!$C:$C,Vitezistii!N$1))+SUMIFS(Data!$S:$S,Data!$A:$A,$B57,Data!$C:$C,Vitezistii!N$1),0)</f>
        <v>0</v>
      </c>
      <c r="O57" s="97">
        <f>IFERROR(IF(SUMIFS(Data!$K:$K,Data!$A:$A,Vitezistii!$B78,Data!$C:$C,Vitezistii!O$1)=0," ",SUMIFS(Data!$K:$K,Data!$A:$A,Vitezistii!$B78,Data!$C:$C,Vitezistii!O$1))+SUMIFS(Data!$S:$S,Data!$A:$A,Vitezistii!$B78,Data!$C:$C,Vitezistii!O$1),0)</f>
        <v>0</v>
      </c>
      <c r="P57" s="97">
        <f>IFERROR(IF(SUMIFS(Data!$K:$K,Data!$A:$A,Vitezistii!$B78,Data!$C:$C,Vitezistii!P$1)=0," ",SUMIFS(Data!$K:$K,Data!$A:$A,Vitezistii!$B78,Data!$C:$C,Vitezistii!P$1))+SUMIFS(Data!$S:$S,Data!$A:$A,Vitezistii!$B78,Data!$C:$C,Vitezistii!P$1),0)</f>
        <v>0</v>
      </c>
      <c r="Q57" s="97">
        <f>IFERROR(IF(SUMIFS(Data!$K:$K,Data!$A:$A,Vitezistii!$B78,Data!$C:$C,Vitezistii!Q$1)=0," ",SUMIFS(Data!$K:$K,Data!$A:$A,Vitezistii!$B78,Data!$C:$C,Vitezistii!Q$1))+SUMIFS(Data!$S:$S,Data!$A:$A,Vitezistii!$B78,Data!$C:$C,Vitezistii!Q$1),0)</f>
        <v>0</v>
      </c>
      <c r="R57" s="97">
        <f t="shared" si="0"/>
        <v>0</v>
      </c>
      <c r="S57" s="97">
        <f>SUMIFS(Data!D:D,Data!A:A,B57)</f>
        <v>0</v>
      </c>
      <c r="T57" s="11" t="e">
        <f>SUMIFS(Data!I:I,Data!A:A,B57)/COUNTIF(Data!A:A,B57)</f>
        <v>#DIV/0!</v>
      </c>
    </row>
    <row r="58" spans="1:20" ht="12.75" x14ac:dyDescent="0.2">
      <c r="A58" s="64">
        <v>57</v>
      </c>
      <c r="B58" s="27" t="s">
        <v>7</v>
      </c>
      <c r="C58" s="97">
        <f>IFERROR(IF(SUMIFS(Data!$K:$K,Data!$A:$A,$B58,Data!$C:$C,Vitezistii!C$1)=0," ",SUMIFS(Data!$K:$K,Data!$A:$A,$B58,Data!$C:$C,Vitezistii!C$1))+SUMIFS(Data!$S:$S,Data!$A:$A,$B58,Data!$C:$C,Vitezistii!C$1),0)</f>
        <v>0</v>
      </c>
      <c r="D58" s="97">
        <f>IFERROR(IF(SUMIFS(Data!$K:$K,Data!$A:$A,$B58,Data!$C:$C,Vitezistii!D$1)=0," ",SUMIFS(Data!$K:$K,Data!$A:$A,$B58,Data!$C:$C,Vitezistii!D$1))+SUMIFS(Data!$S:$S,Data!$A:$A,$B58,Data!$C:$C,Vitezistii!D$1),0)</f>
        <v>0</v>
      </c>
      <c r="E58" s="97">
        <f>IFERROR(IF(SUMIFS(Data!$K:$K,Data!$A:$A,$B58,Data!$C:$C,Vitezistii!E$1)=0," ",SUMIFS(Data!$K:$K,Data!$A:$A,$B58,Data!$C:$C,Vitezistii!E$1))+SUMIFS(Data!$S:$S,Data!$A:$A,$B58,Data!$C:$C,Vitezistii!E$1),0)</f>
        <v>0</v>
      </c>
      <c r="F58" s="97">
        <f>IFERROR(IF(SUMIFS(Data!$K:$K,Data!$A:$A,$B58,Data!$C:$C,Vitezistii!F$1)=0," ",SUMIFS(Data!$K:$K,Data!$A:$A,$B58,Data!$C:$C,Vitezistii!F$1))+SUMIFS(Data!$S:$S,Data!$A:$A,$B58,Data!$C:$C,Vitezistii!F$1),0)</f>
        <v>0</v>
      </c>
      <c r="G58" s="97">
        <f>IFERROR(IF(SUMIFS(Data!$K:$K,Data!$A:$A,$B58,Data!$C:$C,Vitezistii!G$1)=0," ",SUMIFS(Data!$K:$K,Data!$A:$A,$B58,Data!$C:$C,Vitezistii!G$1))+SUMIFS(Data!$S:$S,Data!$A:$A,$B58,Data!$C:$C,Vitezistii!G$1),0)</f>
        <v>0</v>
      </c>
      <c r="H58" s="97">
        <f>IFERROR(IF(SUMIFS(Data!$K:$K,Data!$A:$A,$B58,Data!$C:$C,Vitezistii!H$1)=0," ",SUMIFS(Data!$K:$K,Data!$A:$A,$B58,Data!$C:$C,Vitezistii!H$1))+SUMIFS(Data!$S:$S,Data!$A:$A,$B58,Data!$C:$C,Vitezistii!H$1),0)</f>
        <v>0</v>
      </c>
      <c r="I58" s="97">
        <f>IFERROR(IF(SUMIFS(Data!$K:$K,Data!$A:$A,$B58,Data!$C:$C,Vitezistii!I$1)=0," ",SUMIFS(Data!$K:$K,Data!$A:$A,$B58,Data!$C:$C,Vitezistii!I$1))+SUMIFS(Data!$S:$S,Data!$A:$A,$B58,Data!$C:$C,Vitezistii!I$1),0)</f>
        <v>0</v>
      </c>
      <c r="J58" s="97">
        <f>IFERROR(IF(SUMIFS(Data!$K:$K,Data!$A:$A,$B58,Data!$C:$C,Vitezistii!J$1)=0," ",SUMIFS(Data!$K:$K,Data!$A:$A,$B58,Data!$C:$C,Vitezistii!J$1))+SUMIFS(Data!$S:$S,Data!$A:$A,$B58,Data!$C:$C,Vitezistii!J$1),0)</f>
        <v>0</v>
      </c>
      <c r="K58" s="97">
        <f>IFERROR(IF(SUMIFS(Data!$K:$K,Data!$A:$A,$B58,Data!$C:$C,Vitezistii!K$1)=0," ",SUMIFS(Data!$K:$K,Data!$A:$A,$B58,Data!$C:$C,Vitezistii!K$1))+SUMIFS(Data!$S:$S,Data!$A:$A,$B58,Data!$C:$C,Vitezistii!K$1),0)</f>
        <v>0</v>
      </c>
      <c r="L58" s="97">
        <f>IFERROR(IF(SUMIFS(Data!$K:$K,Data!$A:$A,$B58,Data!$C:$C,Vitezistii!L$1)=0," ",SUMIFS(Data!$K:$K,Data!$A:$A,$B58,Data!$C:$C,Vitezistii!L$1))+SUMIFS(Data!$S:$S,Data!$A:$A,$B58,Data!$C:$C,Vitezistii!L$1),0)</f>
        <v>0</v>
      </c>
      <c r="M58" s="97">
        <f>IFERROR(IF(SUMIFS(Data!$K:$K,Data!$A:$A,$B58,Data!$C:$C,Vitezistii!M$1)=0," ",SUMIFS(Data!$K:$K,Data!$A:$A,$B58,Data!$C:$C,Vitezistii!M$1))+SUMIFS(Data!$S:$S,Data!$A:$A,$B58,Data!$C:$C,Vitezistii!M$1),0)</f>
        <v>0</v>
      </c>
      <c r="N58" s="97">
        <f>IFERROR(IF(SUMIFS(Data!$K:$K,Data!$A:$A,$B58,Data!$C:$C,Vitezistii!N$1)=0," ",SUMIFS(Data!$K:$K,Data!$A:$A,$B58,Data!$C:$C,Vitezistii!N$1))+SUMIFS(Data!$S:$S,Data!$A:$A,$B58,Data!$C:$C,Vitezistii!N$1),0)</f>
        <v>0</v>
      </c>
      <c r="O58" s="97">
        <f>IFERROR(IF(SUMIFS(Data!$K:$K,Data!$A:$A,Vitezistii!$B79,Data!$C:$C,Vitezistii!O$1)=0," ",SUMIFS(Data!$K:$K,Data!$A:$A,Vitezistii!$B79,Data!$C:$C,Vitezistii!O$1))+SUMIFS(Data!$S:$S,Data!$A:$A,Vitezistii!$B79,Data!$C:$C,Vitezistii!O$1),0)</f>
        <v>0</v>
      </c>
      <c r="P58" s="97">
        <f>IFERROR(IF(SUMIFS(Data!$K:$K,Data!$A:$A,Vitezistii!$B79,Data!$C:$C,Vitezistii!P$1)=0," ",SUMIFS(Data!$K:$K,Data!$A:$A,Vitezistii!$B79,Data!$C:$C,Vitezistii!P$1))+SUMIFS(Data!$S:$S,Data!$A:$A,Vitezistii!$B79,Data!$C:$C,Vitezistii!P$1),0)</f>
        <v>0</v>
      </c>
      <c r="Q58" s="97">
        <f>IFERROR(IF(SUMIFS(Data!$K:$K,Data!$A:$A,Vitezistii!$B79,Data!$C:$C,Vitezistii!Q$1)=0," ",SUMIFS(Data!$K:$K,Data!$A:$A,Vitezistii!$B79,Data!$C:$C,Vitezistii!Q$1))+SUMIFS(Data!$S:$S,Data!$A:$A,Vitezistii!$B79,Data!$C:$C,Vitezistii!Q$1),0)</f>
        <v>0</v>
      </c>
      <c r="R58" s="97">
        <f t="shared" si="0"/>
        <v>0</v>
      </c>
      <c r="S58" s="97">
        <f>SUMIFS(Data!D:D,Data!A:A,B58)</f>
        <v>528.62</v>
      </c>
      <c r="T58" s="11">
        <f>SUMIFS(Data!I:I,Data!A:A,B58)/COUNTIF(Data!A:A,B58)</f>
        <v>8.8781413022512058E-3</v>
      </c>
    </row>
    <row r="59" spans="1:20" ht="12.75" x14ac:dyDescent="0.2">
      <c r="A59" s="64">
        <v>58</v>
      </c>
      <c r="B59" s="27"/>
      <c r="C59" s="97">
        <f>IFERROR(IF(SUMIFS(Data!$K:$K,Data!$A:$A,$B59,Data!$C:$C,Vitezistii!C$1)=0," ",SUMIFS(Data!$K:$K,Data!$A:$A,$B59,Data!$C:$C,Vitezistii!C$1))+SUMIFS(Data!$S:$S,Data!$A:$A,$B59,Data!$C:$C,Vitezistii!C$1),0)</f>
        <v>0</v>
      </c>
      <c r="D59" s="97">
        <f>IFERROR(IF(SUMIFS(Data!$K:$K,Data!$A:$A,$B59,Data!$C:$C,Vitezistii!D$1)=0," ",SUMIFS(Data!$K:$K,Data!$A:$A,$B59,Data!$C:$C,Vitezistii!D$1))+SUMIFS(Data!$S:$S,Data!$A:$A,$B59,Data!$C:$C,Vitezistii!D$1),0)</f>
        <v>0</v>
      </c>
      <c r="E59" s="97">
        <f>IFERROR(IF(SUMIFS(Data!$K:$K,Data!$A:$A,$B59,Data!$C:$C,Vitezistii!E$1)=0," ",SUMIFS(Data!$K:$K,Data!$A:$A,$B59,Data!$C:$C,Vitezistii!E$1))+SUMIFS(Data!$S:$S,Data!$A:$A,$B59,Data!$C:$C,Vitezistii!E$1),0)</f>
        <v>0</v>
      </c>
      <c r="F59" s="97">
        <f>IFERROR(IF(SUMIFS(Data!$K:$K,Data!$A:$A,$B59,Data!$C:$C,Vitezistii!F$1)=0," ",SUMIFS(Data!$K:$K,Data!$A:$A,$B59,Data!$C:$C,Vitezistii!F$1))+SUMIFS(Data!$S:$S,Data!$A:$A,$B59,Data!$C:$C,Vitezistii!F$1),0)</f>
        <v>0</v>
      </c>
      <c r="G59" s="97">
        <f>IFERROR(IF(SUMIFS(Data!$K:$K,Data!$A:$A,$B59,Data!$C:$C,Vitezistii!G$1)=0," ",SUMIFS(Data!$K:$K,Data!$A:$A,$B59,Data!$C:$C,Vitezistii!G$1))+SUMIFS(Data!$S:$S,Data!$A:$A,$B59,Data!$C:$C,Vitezistii!G$1),0)</f>
        <v>0</v>
      </c>
      <c r="H59" s="97">
        <f>IFERROR(IF(SUMIFS(Data!$K:$K,Data!$A:$A,$B59,Data!$C:$C,Vitezistii!H$1)=0," ",SUMIFS(Data!$K:$K,Data!$A:$A,$B59,Data!$C:$C,Vitezistii!H$1))+SUMIFS(Data!$S:$S,Data!$A:$A,$B59,Data!$C:$C,Vitezistii!H$1),0)</f>
        <v>0</v>
      </c>
      <c r="I59" s="97">
        <f>IFERROR(IF(SUMIFS(Data!$K:$K,Data!$A:$A,$B59,Data!$C:$C,Vitezistii!I$1)=0," ",SUMIFS(Data!$K:$K,Data!$A:$A,$B59,Data!$C:$C,Vitezistii!I$1))+SUMIFS(Data!$S:$S,Data!$A:$A,$B59,Data!$C:$C,Vitezistii!I$1),0)</f>
        <v>0</v>
      </c>
      <c r="J59" s="97">
        <f>IFERROR(IF(SUMIFS(Data!$K:$K,Data!$A:$A,$B59,Data!$C:$C,Vitezistii!J$1)=0," ",SUMIFS(Data!$K:$K,Data!$A:$A,$B59,Data!$C:$C,Vitezistii!J$1))+SUMIFS(Data!$S:$S,Data!$A:$A,$B59,Data!$C:$C,Vitezistii!J$1),0)</f>
        <v>0</v>
      </c>
      <c r="K59" s="97">
        <f>IFERROR(IF(SUMIFS(Data!$K:$K,Data!$A:$A,$B59,Data!$C:$C,Vitezistii!K$1)=0," ",SUMIFS(Data!$K:$K,Data!$A:$A,$B59,Data!$C:$C,Vitezistii!K$1))+SUMIFS(Data!$S:$S,Data!$A:$A,$B59,Data!$C:$C,Vitezistii!K$1),0)</f>
        <v>0</v>
      </c>
      <c r="L59" s="97">
        <f>IFERROR(IF(SUMIFS(Data!$K:$K,Data!$A:$A,$B59,Data!$C:$C,Vitezistii!L$1)=0," ",SUMIFS(Data!$K:$K,Data!$A:$A,$B59,Data!$C:$C,Vitezistii!L$1))+SUMIFS(Data!$S:$S,Data!$A:$A,$B59,Data!$C:$C,Vitezistii!L$1),0)</f>
        <v>0</v>
      </c>
      <c r="M59" s="97">
        <f>IFERROR(IF(SUMIFS(Data!$K:$K,Data!$A:$A,$B59,Data!$C:$C,Vitezistii!M$1)=0," ",SUMIFS(Data!$K:$K,Data!$A:$A,$B59,Data!$C:$C,Vitezistii!M$1))+SUMIFS(Data!$S:$S,Data!$A:$A,$B59,Data!$C:$C,Vitezistii!M$1),0)</f>
        <v>0</v>
      </c>
      <c r="N59" s="97">
        <f>IFERROR(IF(SUMIFS(Data!$K:$K,Data!$A:$A,$B59,Data!$C:$C,Vitezistii!N$1)=0," ",SUMIFS(Data!$K:$K,Data!$A:$A,$B59,Data!$C:$C,Vitezistii!N$1))+SUMIFS(Data!$S:$S,Data!$A:$A,$B59,Data!$C:$C,Vitezistii!N$1),0)</f>
        <v>0</v>
      </c>
      <c r="O59" s="97">
        <f>IFERROR(IF(SUMIFS(Data!$K:$K,Data!$A:$A,Vitezistii!$B80,Data!$C:$C,Vitezistii!O$1)=0," ",SUMIFS(Data!$K:$K,Data!$A:$A,Vitezistii!$B80,Data!$C:$C,Vitezistii!O$1))+SUMIFS(Data!$S:$S,Data!$A:$A,Vitezistii!$B80,Data!$C:$C,Vitezistii!O$1),0)</f>
        <v>0</v>
      </c>
      <c r="P59" s="97">
        <f>IFERROR(IF(SUMIFS(Data!$K:$K,Data!$A:$A,Vitezistii!$B80,Data!$C:$C,Vitezistii!P$1)=0," ",SUMIFS(Data!$K:$K,Data!$A:$A,Vitezistii!$B80,Data!$C:$C,Vitezistii!P$1))+SUMIFS(Data!$S:$S,Data!$A:$A,Vitezistii!$B80,Data!$C:$C,Vitezistii!P$1),0)</f>
        <v>0</v>
      </c>
      <c r="Q59" s="97">
        <f>IFERROR(IF(SUMIFS(Data!$K:$K,Data!$A:$A,Vitezistii!$B80,Data!$C:$C,Vitezistii!Q$1)=0," ",SUMIFS(Data!$K:$K,Data!$A:$A,Vitezistii!$B80,Data!$C:$C,Vitezistii!Q$1))+SUMIFS(Data!$S:$S,Data!$A:$A,Vitezistii!$B80,Data!$C:$C,Vitezistii!Q$1),0)</f>
        <v>0</v>
      </c>
      <c r="R59" s="97">
        <f t="shared" si="0"/>
        <v>0</v>
      </c>
      <c r="S59" s="97">
        <f>SUMIFS(Data!D:D,Data!A:A,B59)</f>
        <v>0</v>
      </c>
      <c r="T59" s="11" t="e">
        <f>SUMIFS(Data!I:I,Data!A:A,B59)/COUNTIF(Data!A:A,B59)</f>
        <v>#DIV/0!</v>
      </c>
    </row>
    <row r="60" spans="1:20" ht="12.75" x14ac:dyDescent="0.2">
      <c r="A60" s="64">
        <v>59</v>
      </c>
      <c r="B60" s="27"/>
      <c r="C60" s="97">
        <f>IFERROR(IF(SUMIFS(Data!$K:$K,Data!$A:$A,$B60,Data!$C:$C,Vitezistii!C$1)=0," ",SUMIFS(Data!$K:$K,Data!$A:$A,$B60,Data!$C:$C,Vitezistii!C$1))+SUMIFS(Data!$S:$S,Data!$A:$A,$B60,Data!$C:$C,Vitezistii!C$1),0)</f>
        <v>0</v>
      </c>
      <c r="D60" s="97">
        <f>IFERROR(IF(SUMIFS(Data!$K:$K,Data!$A:$A,$B60,Data!$C:$C,Vitezistii!D$1)=0," ",SUMIFS(Data!$K:$K,Data!$A:$A,$B60,Data!$C:$C,Vitezistii!D$1))+SUMIFS(Data!$S:$S,Data!$A:$A,$B60,Data!$C:$C,Vitezistii!D$1),0)</f>
        <v>0</v>
      </c>
      <c r="E60" s="97">
        <f>IFERROR(IF(SUMIFS(Data!$K:$K,Data!$A:$A,$B60,Data!$C:$C,Vitezistii!E$1)=0," ",SUMIFS(Data!$K:$K,Data!$A:$A,$B60,Data!$C:$C,Vitezistii!E$1))+SUMIFS(Data!$S:$S,Data!$A:$A,$B60,Data!$C:$C,Vitezistii!E$1),0)</f>
        <v>0</v>
      </c>
      <c r="F60" s="97">
        <f>IFERROR(IF(SUMIFS(Data!$K:$K,Data!$A:$A,$B60,Data!$C:$C,Vitezistii!F$1)=0," ",SUMIFS(Data!$K:$K,Data!$A:$A,$B60,Data!$C:$C,Vitezistii!F$1))+SUMIFS(Data!$S:$S,Data!$A:$A,$B60,Data!$C:$C,Vitezistii!F$1),0)</f>
        <v>0</v>
      </c>
      <c r="G60" s="97">
        <f>IFERROR(IF(SUMIFS(Data!$K:$K,Data!$A:$A,$B60,Data!$C:$C,Vitezistii!G$1)=0," ",SUMIFS(Data!$K:$K,Data!$A:$A,$B60,Data!$C:$C,Vitezistii!G$1))+SUMIFS(Data!$S:$S,Data!$A:$A,$B60,Data!$C:$C,Vitezistii!G$1),0)</f>
        <v>0</v>
      </c>
      <c r="H60" s="97">
        <f>IFERROR(IF(SUMIFS(Data!$K:$K,Data!$A:$A,$B60,Data!$C:$C,Vitezistii!H$1)=0," ",SUMIFS(Data!$K:$K,Data!$A:$A,$B60,Data!$C:$C,Vitezistii!H$1))+SUMIFS(Data!$S:$S,Data!$A:$A,$B60,Data!$C:$C,Vitezistii!H$1),0)</f>
        <v>0</v>
      </c>
      <c r="I60" s="97">
        <f>IFERROR(IF(SUMIFS(Data!$K:$K,Data!$A:$A,$B60,Data!$C:$C,Vitezistii!I$1)=0," ",SUMIFS(Data!$K:$K,Data!$A:$A,$B60,Data!$C:$C,Vitezistii!I$1))+SUMIFS(Data!$S:$S,Data!$A:$A,$B60,Data!$C:$C,Vitezistii!I$1),0)</f>
        <v>0</v>
      </c>
      <c r="J60" s="97">
        <f>IFERROR(IF(SUMIFS(Data!$K:$K,Data!$A:$A,$B60,Data!$C:$C,Vitezistii!J$1)=0," ",SUMIFS(Data!$K:$K,Data!$A:$A,$B60,Data!$C:$C,Vitezistii!J$1))+SUMIFS(Data!$S:$S,Data!$A:$A,$B60,Data!$C:$C,Vitezistii!J$1),0)</f>
        <v>0</v>
      </c>
      <c r="K60" s="97">
        <f>IFERROR(IF(SUMIFS(Data!$K:$K,Data!$A:$A,$B60,Data!$C:$C,Vitezistii!K$1)=0," ",SUMIFS(Data!$K:$K,Data!$A:$A,$B60,Data!$C:$C,Vitezistii!K$1))+SUMIFS(Data!$S:$S,Data!$A:$A,$B60,Data!$C:$C,Vitezistii!K$1),0)</f>
        <v>0</v>
      </c>
      <c r="L60" s="97">
        <f>IFERROR(IF(SUMIFS(Data!$K:$K,Data!$A:$A,$B60,Data!$C:$C,Vitezistii!L$1)=0," ",SUMIFS(Data!$K:$K,Data!$A:$A,$B60,Data!$C:$C,Vitezistii!L$1))+SUMIFS(Data!$S:$S,Data!$A:$A,$B60,Data!$C:$C,Vitezistii!L$1),0)</f>
        <v>0</v>
      </c>
      <c r="M60" s="97">
        <f>IFERROR(IF(SUMIFS(Data!$K:$K,Data!$A:$A,$B60,Data!$C:$C,Vitezistii!M$1)=0," ",SUMIFS(Data!$K:$K,Data!$A:$A,$B60,Data!$C:$C,Vitezistii!M$1))+SUMIFS(Data!$S:$S,Data!$A:$A,$B60,Data!$C:$C,Vitezistii!M$1),0)</f>
        <v>0</v>
      </c>
      <c r="N60" s="97">
        <f>IFERROR(IF(SUMIFS(Data!$K:$K,Data!$A:$A,$B60,Data!$C:$C,Vitezistii!N$1)=0," ",SUMIFS(Data!$K:$K,Data!$A:$A,$B60,Data!$C:$C,Vitezistii!N$1))+SUMIFS(Data!$S:$S,Data!$A:$A,$B60,Data!$C:$C,Vitezistii!N$1),0)</f>
        <v>0</v>
      </c>
      <c r="O60" s="97">
        <f>IFERROR(IF(SUMIFS(Data!$K:$K,Data!$A:$A,Vitezistii!$B81,Data!$C:$C,Vitezistii!O$1)=0," ",SUMIFS(Data!$K:$K,Data!$A:$A,Vitezistii!$B81,Data!$C:$C,Vitezistii!O$1))+SUMIFS(Data!$S:$S,Data!$A:$A,Vitezistii!$B81,Data!$C:$C,Vitezistii!O$1),0)</f>
        <v>0</v>
      </c>
      <c r="P60" s="97">
        <f>IFERROR(IF(SUMIFS(Data!$K:$K,Data!$A:$A,Vitezistii!$B81,Data!$C:$C,Vitezistii!P$1)=0," ",SUMIFS(Data!$K:$K,Data!$A:$A,Vitezistii!$B81,Data!$C:$C,Vitezistii!P$1))+SUMIFS(Data!$S:$S,Data!$A:$A,Vitezistii!$B81,Data!$C:$C,Vitezistii!P$1),0)</f>
        <v>0</v>
      </c>
      <c r="Q60" s="97">
        <f>IFERROR(IF(SUMIFS(Data!$K:$K,Data!$A:$A,Vitezistii!$B81,Data!$C:$C,Vitezistii!Q$1)=0," ",SUMIFS(Data!$K:$K,Data!$A:$A,Vitezistii!$B81,Data!$C:$C,Vitezistii!Q$1))+SUMIFS(Data!$S:$S,Data!$A:$A,Vitezistii!$B81,Data!$C:$C,Vitezistii!Q$1),0)</f>
        <v>0</v>
      </c>
      <c r="R60" s="97">
        <f t="shared" si="0"/>
        <v>0</v>
      </c>
      <c r="S60" s="97">
        <f>SUMIFS(Data!D:D,Data!A:A,B60)</f>
        <v>0</v>
      </c>
      <c r="T60" s="11" t="e">
        <f>SUMIFS(Data!I:I,Data!A:A,B60)/COUNTIF(Data!A:A,B60)</f>
        <v>#DIV/0!</v>
      </c>
    </row>
    <row r="61" spans="1:20" ht="12.75" x14ac:dyDescent="0.2">
      <c r="A61" s="64">
        <v>60</v>
      </c>
      <c r="B61" s="27"/>
      <c r="C61" s="97">
        <f>IFERROR(IF(SUMIFS(Data!$K:$K,Data!$A:$A,$B61,Data!$C:$C,Vitezistii!C$1)=0," ",SUMIFS(Data!$K:$K,Data!$A:$A,$B61,Data!$C:$C,Vitezistii!C$1))+SUMIFS(Data!$S:$S,Data!$A:$A,$B61,Data!$C:$C,Vitezistii!C$1),0)</f>
        <v>0</v>
      </c>
      <c r="D61" s="97">
        <f>IFERROR(IF(SUMIFS(Data!$K:$K,Data!$A:$A,$B61,Data!$C:$C,Vitezistii!D$1)=0," ",SUMIFS(Data!$K:$K,Data!$A:$A,$B61,Data!$C:$C,Vitezistii!D$1))+SUMIFS(Data!$S:$S,Data!$A:$A,$B61,Data!$C:$C,Vitezistii!D$1),0)</f>
        <v>0</v>
      </c>
      <c r="E61" s="97">
        <f>IFERROR(IF(SUMIFS(Data!$K:$K,Data!$A:$A,$B61,Data!$C:$C,Vitezistii!E$1)=0," ",SUMIFS(Data!$K:$K,Data!$A:$A,$B61,Data!$C:$C,Vitezistii!E$1))+SUMIFS(Data!$S:$S,Data!$A:$A,$B61,Data!$C:$C,Vitezistii!E$1),0)</f>
        <v>0</v>
      </c>
      <c r="F61" s="97">
        <f>IFERROR(IF(SUMIFS(Data!$K:$K,Data!$A:$A,$B61,Data!$C:$C,Vitezistii!F$1)=0," ",SUMIFS(Data!$K:$K,Data!$A:$A,$B61,Data!$C:$C,Vitezistii!F$1))+SUMIFS(Data!$S:$S,Data!$A:$A,$B61,Data!$C:$C,Vitezistii!F$1),0)</f>
        <v>0</v>
      </c>
      <c r="G61" s="97">
        <f>IFERROR(IF(SUMIFS(Data!$K:$K,Data!$A:$A,$B61,Data!$C:$C,Vitezistii!G$1)=0," ",SUMIFS(Data!$K:$K,Data!$A:$A,$B61,Data!$C:$C,Vitezistii!G$1))+SUMIFS(Data!$S:$S,Data!$A:$A,$B61,Data!$C:$C,Vitezistii!G$1),0)</f>
        <v>0</v>
      </c>
      <c r="H61" s="97">
        <f>IFERROR(IF(SUMIFS(Data!$K:$K,Data!$A:$A,$B61,Data!$C:$C,Vitezistii!H$1)=0," ",SUMIFS(Data!$K:$K,Data!$A:$A,$B61,Data!$C:$C,Vitezistii!H$1))+SUMIFS(Data!$S:$S,Data!$A:$A,$B61,Data!$C:$C,Vitezistii!H$1),0)</f>
        <v>0</v>
      </c>
      <c r="I61" s="97">
        <f>IFERROR(IF(SUMIFS(Data!$K:$K,Data!$A:$A,$B61,Data!$C:$C,Vitezistii!I$1)=0," ",SUMIFS(Data!$K:$K,Data!$A:$A,$B61,Data!$C:$C,Vitezistii!I$1))+SUMIFS(Data!$S:$S,Data!$A:$A,$B61,Data!$C:$C,Vitezistii!I$1),0)</f>
        <v>0</v>
      </c>
      <c r="J61" s="97">
        <f>IFERROR(IF(SUMIFS(Data!$K:$K,Data!$A:$A,$B61,Data!$C:$C,Vitezistii!J$1)=0," ",SUMIFS(Data!$K:$K,Data!$A:$A,$B61,Data!$C:$C,Vitezistii!J$1))+SUMIFS(Data!$S:$S,Data!$A:$A,$B61,Data!$C:$C,Vitezistii!J$1),0)</f>
        <v>0</v>
      </c>
      <c r="K61" s="97">
        <f>IFERROR(IF(SUMIFS(Data!$K:$K,Data!$A:$A,$B61,Data!$C:$C,Vitezistii!K$1)=0," ",SUMIFS(Data!$K:$K,Data!$A:$A,$B61,Data!$C:$C,Vitezistii!K$1))+SUMIFS(Data!$S:$S,Data!$A:$A,$B61,Data!$C:$C,Vitezistii!K$1),0)</f>
        <v>0</v>
      </c>
      <c r="L61" s="97">
        <f>IFERROR(IF(SUMIFS(Data!$K:$K,Data!$A:$A,$B61,Data!$C:$C,Vitezistii!L$1)=0," ",SUMIFS(Data!$K:$K,Data!$A:$A,$B61,Data!$C:$C,Vitezistii!L$1))+SUMIFS(Data!$S:$S,Data!$A:$A,$B61,Data!$C:$C,Vitezistii!L$1),0)</f>
        <v>0</v>
      </c>
      <c r="M61" s="97">
        <f>IFERROR(IF(SUMIFS(Data!$K:$K,Data!$A:$A,$B61,Data!$C:$C,Vitezistii!M$1)=0," ",SUMIFS(Data!$K:$K,Data!$A:$A,$B61,Data!$C:$C,Vitezistii!M$1))+SUMIFS(Data!$S:$S,Data!$A:$A,$B61,Data!$C:$C,Vitezistii!M$1),0)</f>
        <v>0</v>
      </c>
      <c r="N61" s="97">
        <f>IFERROR(IF(SUMIFS(Data!$K:$K,Data!$A:$A,$B61,Data!$C:$C,Vitezistii!N$1)=0," ",SUMIFS(Data!$K:$K,Data!$A:$A,$B61,Data!$C:$C,Vitezistii!N$1))+SUMIFS(Data!$S:$S,Data!$A:$A,$B61,Data!$C:$C,Vitezistii!N$1),0)</f>
        <v>0</v>
      </c>
      <c r="O61" s="97">
        <f>IFERROR(IF(SUMIFS(Data!$K:$K,Data!$A:$A,Vitezistii!$B82,Data!$C:$C,Vitezistii!O$1)=0," ",SUMIFS(Data!$K:$K,Data!$A:$A,Vitezistii!$B82,Data!$C:$C,Vitezistii!O$1))+SUMIFS(Data!$S:$S,Data!$A:$A,Vitezistii!$B82,Data!$C:$C,Vitezistii!O$1),0)</f>
        <v>0</v>
      </c>
      <c r="P61" s="97">
        <f>IFERROR(IF(SUMIFS(Data!$K:$K,Data!$A:$A,Vitezistii!$B82,Data!$C:$C,Vitezistii!P$1)=0," ",SUMIFS(Data!$K:$K,Data!$A:$A,Vitezistii!$B82,Data!$C:$C,Vitezistii!P$1))+SUMIFS(Data!$S:$S,Data!$A:$A,Vitezistii!$B82,Data!$C:$C,Vitezistii!P$1),0)</f>
        <v>0</v>
      </c>
      <c r="Q61" s="97">
        <f>IFERROR(IF(SUMIFS(Data!$K:$K,Data!$A:$A,Vitezistii!$B82,Data!$C:$C,Vitezistii!Q$1)=0," ",SUMIFS(Data!$K:$K,Data!$A:$A,Vitezistii!$B82,Data!$C:$C,Vitezistii!Q$1))+SUMIFS(Data!$S:$S,Data!$A:$A,Vitezistii!$B82,Data!$C:$C,Vitezistii!Q$1),0)</f>
        <v>0</v>
      </c>
      <c r="R61" s="97">
        <f t="shared" si="0"/>
        <v>0</v>
      </c>
      <c r="S61" s="97">
        <f>SUMIFS(Data!D:D,Data!A:A,B61)</f>
        <v>0</v>
      </c>
      <c r="T61" s="11" t="e">
        <f>SUMIFS(Data!I:I,Data!A:A,B61)/COUNTIF(Data!A:A,B61)</f>
        <v>#DIV/0!</v>
      </c>
    </row>
    <row r="62" spans="1:20" ht="12.75" x14ac:dyDescent="0.2">
      <c r="A62" s="64">
        <v>61</v>
      </c>
      <c r="B62" s="27"/>
      <c r="C62" s="97">
        <f>IFERROR(IF(SUMIFS(Data!$K:$K,Data!$A:$A,$B62,Data!$C:$C,Vitezistii!C$1)=0," ",SUMIFS(Data!$K:$K,Data!$A:$A,$B62,Data!$C:$C,Vitezistii!C$1))+SUMIFS(Data!$S:$S,Data!$A:$A,$B62,Data!$C:$C,Vitezistii!C$1),0)</f>
        <v>0</v>
      </c>
      <c r="D62" s="97">
        <f>IFERROR(IF(SUMIFS(Data!$K:$K,Data!$A:$A,$B62,Data!$C:$C,Vitezistii!D$1)=0," ",SUMIFS(Data!$K:$K,Data!$A:$A,$B62,Data!$C:$C,Vitezistii!D$1))+SUMIFS(Data!$S:$S,Data!$A:$A,$B62,Data!$C:$C,Vitezistii!D$1),0)</f>
        <v>0</v>
      </c>
      <c r="E62" s="97">
        <f>IFERROR(IF(SUMIFS(Data!$K:$K,Data!$A:$A,$B62,Data!$C:$C,Vitezistii!E$1)=0," ",SUMIFS(Data!$K:$K,Data!$A:$A,$B62,Data!$C:$C,Vitezistii!E$1))+SUMIFS(Data!$S:$S,Data!$A:$A,$B62,Data!$C:$C,Vitezistii!E$1),0)</f>
        <v>0</v>
      </c>
      <c r="F62" s="97">
        <f>IFERROR(IF(SUMIFS(Data!$K:$K,Data!$A:$A,$B62,Data!$C:$C,Vitezistii!F$1)=0," ",SUMIFS(Data!$K:$K,Data!$A:$A,$B62,Data!$C:$C,Vitezistii!F$1))+SUMIFS(Data!$S:$S,Data!$A:$A,$B62,Data!$C:$C,Vitezistii!F$1),0)</f>
        <v>0</v>
      </c>
      <c r="G62" s="97">
        <f>IFERROR(IF(SUMIFS(Data!$K:$K,Data!$A:$A,$B62,Data!$C:$C,Vitezistii!G$1)=0," ",SUMIFS(Data!$K:$K,Data!$A:$A,$B62,Data!$C:$C,Vitezistii!G$1))+SUMIFS(Data!$S:$S,Data!$A:$A,$B62,Data!$C:$C,Vitezistii!G$1),0)</f>
        <v>0</v>
      </c>
      <c r="H62" s="97">
        <f>IFERROR(IF(SUMIFS(Data!$K:$K,Data!$A:$A,$B62,Data!$C:$C,Vitezistii!H$1)=0," ",SUMIFS(Data!$K:$K,Data!$A:$A,$B62,Data!$C:$C,Vitezistii!H$1))+SUMIFS(Data!$S:$S,Data!$A:$A,$B62,Data!$C:$C,Vitezistii!H$1),0)</f>
        <v>0</v>
      </c>
      <c r="I62" s="97">
        <f>IFERROR(IF(SUMIFS(Data!$K:$K,Data!$A:$A,$B62,Data!$C:$C,Vitezistii!I$1)=0," ",SUMIFS(Data!$K:$K,Data!$A:$A,$B62,Data!$C:$C,Vitezistii!I$1))+SUMIFS(Data!$S:$S,Data!$A:$A,$B62,Data!$C:$C,Vitezistii!I$1),0)</f>
        <v>0</v>
      </c>
      <c r="J62" s="97">
        <f>IFERROR(IF(SUMIFS(Data!$K:$K,Data!$A:$A,$B62,Data!$C:$C,Vitezistii!J$1)=0," ",SUMIFS(Data!$K:$K,Data!$A:$A,$B62,Data!$C:$C,Vitezistii!J$1))+SUMIFS(Data!$S:$S,Data!$A:$A,$B62,Data!$C:$C,Vitezistii!J$1),0)</f>
        <v>0</v>
      </c>
      <c r="K62" s="97">
        <f>IFERROR(IF(SUMIFS(Data!$K:$K,Data!$A:$A,$B62,Data!$C:$C,Vitezistii!K$1)=0," ",SUMIFS(Data!$K:$K,Data!$A:$A,$B62,Data!$C:$C,Vitezistii!K$1))+SUMIFS(Data!$S:$S,Data!$A:$A,$B62,Data!$C:$C,Vitezistii!K$1),0)</f>
        <v>0</v>
      </c>
      <c r="L62" s="97">
        <f>IFERROR(IF(SUMIFS(Data!$K:$K,Data!$A:$A,$B62,Data!$C:$C,Vitezistii!L$1)=0," ",SUMIFS(Data!$K:$K,Data!$A:$A,$B62,Data!$C:$C,Vitezistii!L$1))+SUMIFS(Data!$S:$S,Data!$A:$A,$B62,Data!$C:$C,Vitezistii!L$1),0)</f>
        <v>0</v>
      </c>
      <c r="M62" s="97">
        <f>IFERROR(IF(SUMIFS(Data!$K:$K,Data!$A:$A,$B62,Data!$C:$C,Vitezistii!M$1)=0," ",SUMIFS(Data!$K:$K,Data!$A:$A,$B62,Data!$C:$C,Vitezistii!M$1))+SUMIFS(Data!$S:$S,Data!$A:$A,$B62,Data!$C:$C,Vitezistii!M$1),0)</f>
        <v>0</v>
      </c>
      <c r="N62" s="97">
        <f>IFERROR(IF(SUMIFS(Data!$K:$K,Data!$A:$A,$B62,Data!$C:$C,Vitezistii!N$1)=0," ",SUMIFS(Data!$K:$K,Data!$A:$A,$B62,Data!$C:$C,Vitezistii!N$1))+SUMIFS(Data!$S:$S,Data!$A:$A,$B62,Data!$C:$C,Vitezistii!N$1),0)</f>
        <v>0</v>
      </c>
      <c r="O62" s="97">
        <f>IFERROR(IF(SUMIFS(Data!$K:$K,Data!$A:$A,Vitezistii!$B83,Data!$C:$C,Vitezistii!O$1)=0," ",SUMIFS(Data!$K:$K,Data!$A:$A,Vitezistii!$B83,Data!$C:$C,Vitezistii!O$1))+SUMIFS(Data!$S:$S,Data!$A:$A,Vitezistii!$B83,Data!$C:$C,Vitezistii!O$1),0)</f>
        <v>0</v>
      </c>
      <c r="P62" s="97">
        <f>IFERROR(IF(SUMIFS(Data!$K:$K,Data!$A:$A,Vitezistii!$B83,Data!$C:$C,Vitezistii!P$1)=0," ",SUMIFS(Data!$K:$K,Data!$A:$A,Vitezistii!$B83,Data!$C:$C,Vitezistii!P$1))+SUMIFS(Data!$S:$S,Data!$A:$A,Vitezistii!$B83,Data!$C:$C,Vitezistii!P$1),0)</f>
        <v>0</v>
      </c>
      <c r="Q62" s="97">
        <f>IFERROR(IF(SUMIFS(Data!$K:$K,Data!$A:$A,Vitezistii!$B83,Data!$C:$C,Vitezistii!Q$1)=0," ",SUMIFS(Data!$K:$K,Data!$A:$A,Vitezistii!$B83,Data!$C:$C,Vitezistii!Q$1))+SUMIFS(Data!$S:$S,Data!$A:$A,Vitezistii!$B83,Data!$C:$C,Vitezistii!Q$1),0)</f>
        <v>0</v>
      </c>
      <c r="R62" s="97">
        <f t="shared" si="0"/>
        <v>0</v>
      </c>
      <c r="S62" s="97">
        <f>SUMIFS(Data!D:D,Data!A:A,B62)</f>
        <v>0</v>
      </c>
      <c r="T62" s="11" t="e">
        <f>SUMIFS(Data!I:I,Data!A:A,B62)/COUNTIF(Data!A:A,B62)</f>
        <v>#DIV/0!</v>
      </c>
    </row>
    <row r="63" spans="1:20" ht="12.75" x14ac:dyDescent="0.2">
      <c r="A63" s="64">
        <v>62</v>
      </c>
      <c r="B63" s="27"/>
      <c r="C63" s="97">
        <f>IFERROR(IF(SUMIFS(Data!$K:$K,Data!$A:$A,$B63,Data!$C:$C,Vitezistii!C$1)=0," ",SUMIFS(Data!$K:$K,Data!$A:$A,$B63,Data!$C:$C,Vitezistii!C$1))+SUMIFS(Data!$S:$S,Data!$A:$A,$B63,Data!$C:$C,Vitezistii!C$1),0)</f>
        <v>0</v>
      </c>
      <c r="D63" s="97">
        <f>IFERROR(IF(SUMIFS(Data!$K:$K,Data!$A:$A,$B63,Data!$C:$C,Vitezistii!D$1)=0," ",SUMIFS(Data!$K:$K,Data!$A:$A,$B63,Data!$C:$C,Vitezistii!D$1))+SUMIFS(Data!$S:$S,Data!$A:$A,$B63,Data!$C:$C,Vitezistii!D$1),0)</f>
        <v>0</v>
      </c>
      <c r="E63" s="97">
        <f>IFERROR(IF(SUMIFS(Data!$K:$K,Data!$A:$A,$B63,Data!$C:$C,Vitezistii!E$1)=0," ",SUMIFS(Data!$K:$K,Data!$A:$A,$B63,Data!$C:$C,Vitezistii!E$1))+SUMIFS(Data!$S:$S,Data!$A:$A,$B63,Data!$C:$C,Vitezistii!E$1),0)</f>
        <v>0</v>
      </c>
      <c r="F63" s="97">
        <f>IFERROR(IF(SUMIFS(Data!$K:$K,Data!$A:$A,$B63,Data!$C:$C,Vitezistii!F$1)=0," ",SUMIFS(Data!$K:$K,Data!$A:$A,$B63,Data!$C:$C,Vitezistii!F$1))+SUMIFS(Data!$S:$S,Data!$A:$A,$B63,Data!$C:$C,Vitezistii!F$1),0)</f>
        <v>0</v>
      </c>
      <c r="G63" s="97">
        <f>IFERROR(IF(SUMIFS(Data!$K:$K,Data!$A:$A,$B63,Data!$C:$C,Vitezistii!G$1)=0," ",SUMIFS(Data!$K:$K,Data!$A:$A,$B63,Data!$C:$C,Vitezistii!G$1))+SUMIFS(Data!$S:$S,Data!$A:$A,$B63,Data!$C:$C,Vitezistii!G$1),0)</f>
        <v>0</v>
      </c>
      <c r="H63" s="97">
        <f>IFERROR(IF(SUMIFS(Data!$K:$K,Data!$A:$A,$B63,Data!$C:$C,Vitezistii!H$1)=0," ",SUMIFS(Data!$K:$K,Data!$A:$A,$B63,Data!$C:$C,Vitezistii!H$1))+SUMIFS(Data!$S:$S,Data!$A:$A,$B63,Data!$C:$C,Vitezistii!H$1),0)</f>
        <v>0</v>
      </c>
      <c r="I63" s="97">
        <f>IFERROR(IF(SUMIFS(Data!$K:$K,Data!$A:$A,$B63,Data!$C:$C,Vitezistii!I$1)=0," ",SUMIFS(Data!$K:$K,Data!$A:$A,$B63,Data!$C:$C,Vitezistii!I$1))+SUMIFS(Data!$S:$S,Data!$A:$A,$B63,Data!$C:$C,Vitezistii!I$1),0)</f>
        <v>0</v>
      </c>
      <c r="J63" s="97">
        <f>IFERROR(IF(SUMIFS(Data!$K:$K,Data!$A:$A,$B63,Data!$C:$C,Vitezistii!J$1)=0," ",SUMIFS(Data!$K:$K,Data!$A:$A,$B63,Data!$C:$C,Vitezistii!J$1))+SUMIFS(Data!$S:$S,Data!$A:$A,$B63,Data!$C:$C,Vitezistii!J$1),0)</f>
        <v>0</v>
      </c>
      <c r="K63" s="97">
        <f>IFERROR(IF(SUMIFS(Data!$K:$K,Data!$A:$A,$B63,Data!$C:$C,Vitezistii!K$1)=0," ",SUMIFS(Data!$K:$K,Data!$A:$A,$B63,Data!$C:$C,Vitezistii!K$1))+SUMIFS(Data!$S:$S,Data!$A:$A,$B63,Data!$C:$C,Vitezistii!K$1),0)</f>
        <v>0</v>
      </c>
      <c r="L63" s="97">
        <f>IFERROR(IF(SUMIFS(Data!$K:$K,Data!$A:$A,$B63,Data!$C:$C,Vitezistii!L$1)=0," ",SUMIFS(Data!$K:$K,Data!$A:$A,$B63,Data!$C:$C,Vitezistii!L$1))+SUMIFS(Data!$S:$S,Data!$A:$A,$B63,Data!$C:$C,Vitezistii!L$1),0)</f>
        <v>0</v>
      </c>
      <c r="M63" s="97">
        <f>IFERROR(IF(SUMIFS(Data!$K:$K,Data!$A:$A,$B63,Data!$C:$C,Vitezistii!M$1)=0," ",SUMIFS(Data!$K:$K,Data!$A:$A,$B63,Data!$C:$C,Vitezistii!M$1))+SUMIFS(Data!$S:$S,Data!$A:$A,$B63,Data!$C:$C,Vitezistii!M$1),0)</f>
        <v>0</v>
      </c>
      <c r="N63" s="97">
        <f>IFERROR(IF(SUMIFS(Data!$K:$K,Data!$A:$A,$B63,Data!$C:$C,Vitezistii!N$1)=0," ",SUMIFS(Data!$K:$K,Data!$A:$A,$B63,Data!$C:$C,Vitezistii!N$1))+SUMIFS(Data!$S:$S,Data!$A:$A,$B63,Data!$C:$C,Vitezistii!N$1),0)</f>
        <v>0</v>
      </c>
      <c r="O63" s="97">
        <f>IFERROR(IF(SUMIFS(Data!$K:$K,Data!$A:$A,Vitezistii!$B84,Data!$C:$C,Vitezistii!O$1)=0," ",SUMIFS(Data!$K:$K,Data!$A:$A,Vitezistii!$B84,Data!$C:$C,Vitezistii!O$1))+SUMIFS(Data!$S:$S,Data!$A:$A,Vitezistii!$B84,Data!$C:$C,Vitezistii!O$1),0)</f>
        <v>0</v>
      </c>
      <c r="P63" s="97">
        <f>IFERROR(IF(SUMIFS(Data!$K:$K,Data!$A:$A,Vitezistii!$B84,Data!$C:$C,Vitezistii!P$1)=0," ",SUMIFS(Data!$K:$K,Data!$A:$A,Vitezistii!$B84,Data!$C:$C,Vitezistii!P$1))+SUMIFS(Data!$S:$S,Data!$A:$A,Vitezistii!$B84,Data!$C:$C,Vitezistii!P$1),0)</f>
        <v>0</v>
      </c>
      <c r="Q63" s="97">
        <f>IFERROR(IF(SUMIFS(Data!$K:$K,Data!$A:$A,Vitezistii!$B84,Data!$C:$C,Vitezistii!Q$1)=0," ",SUMIFS(Data!$K:$K,Data!$A:$A,Vitezistii!$B84,Data!$C:$C,Vitezistii!Q$1))+SUMIFS(Data!$S:$S,Data!$A:$A,Vitezistii!$B84,Data!$C:$C,Vitezistii!Q$1),0)</f>
        <v>0</v>
      </c>
      <c r="R63" s="97">
        <f t="shared" si="0"/>
        <v>0</v>
      </c>
      <c r="S63" s="97">
        <f>SUMIFS(Data!D:D,Data!A:A,B63)</f>
        <v>0</v>
      </c>
      <c r="T63" s="11" t="e">
        <f>SUMIFS(Data!I:I,Data!A:A,B63)/COUNTIF(Data!A:A,B63)</f>
        <v>#DIV/0!</v>
      </c>
    </row>
    <row r="64" spans="1:20" ht="12.75" x14ac:dyDescent="0.2">
      <c r="A64" s="64">
        <v>63</v>
      </c>
      <c r="B64" s="27"/>
      <c r="C64" s="97">
        <f>IFERROR(IF(SUMIFS(Data!$K:$K,Data!$A:$A,$B64,Data!$C:$C,Vitezistii!C$1)=0," ",SUMIFS(Data!$K:$K,Data!$A:$A,$B64,Data!$C:$C,Vitezistii!C$1))+SUMIFS(Data!$S:$S,Data!$A:$A,$B64,Data!$C:$C,Vitezistii!C$1),0)</f>
        <v>0</v>
      </c>
      <c r="D64" s="97">
        <f>IFERROR(IF(SUMIFS(Data!$K:$K,Data!$A:$A,$B64,Data!$C:$C,Vitezistii!D$1)=0," ",SUMIFS(Data!$K:$K,Data!$A:$A,$B64,Data!$C:$C,Vitezistii!D$1))+SUMIFS(Data!$S:$S,Data!$A:$A,$B64,Data!$C:$C,Vitezistii!D$1),0)</f>
        <v>0</v>
      </c>
      <c r="E64" s="97">
        <f>IFERROR(IF(SUMIFS(Data!$K:$K,Data!$A:$A,$B64,Data!$C:$C,Vitezistii!E$1)=0," ",SUMIFS(Data!$K:$K,Data!$A:$A,$B64,Data!$C:$C,Vitezistii!E$1))+SUMIFS(Data!$S:$S,Data!$A:$A,$B64,Data!$C:$C,Vitezistii!E$1),0)</f>
        <v>0</v>
      </c>
      <c r="F64" s="97">
        <f>IFERROR(IF(SUMIFS(Data!$K:$K,Data!$A:$A,$B64,Data!$C:$C,Vitezistii!F$1)=0," ",SUMIFS(Data!$K:$K,Data!$A:$A,$B64,Data!$C:$C,Vitezistii!F$1))+SUMIFS(Data!$S:$S,Data!$A:$A,$B64,Data!$C:$C,Vitezistii!F$1),0)</f>
        <v>0</v>
      </c>
      <c r="G64" s="97">
        <f>IFERROR(IF(SUMIFS(Data!$K:$K,Data!$A:$A,$B64,Data!$C:$C,Vitezistii!G$1)=0," ",SUMIFS(Data!$K:$K,Data!$A:$A,$B64,Data!$C:$C,Vitezistii!G$1))+SUMIFS(Data!$S:$S,Data!$A:$A,$B64,Data!$C:$C,Vitezistii!G$1),0)</f>
        <v>0</v>
      </c>
      <c r="H64" s="97">
        <f>IFERROR(IF(SUMIFS(Data!$K:$K,Data!$A:$A,$B64,Data!$C:$C,Vitezistii!H$1)=0," ",SUMIFS(Data!$K:$K,Data!$A:$A,$B64,Data!$C:$C,Vitezistii!H$1))+SUMIFS(Data!$S:$S,Data!$A:$A,$B64,Data!$C:$C,Vitezistii!H$1),0)</f>
        <v>0</v>
      </c>
      <c r="I64" s="97">
        <f>IFERROR(IF(SUMIFS(Data!$K:$K,Data!$A:$A,$B64,Data!$C:$C,Vitezistii!I$1)=0," ",SUMIFS(Data!$K:$K,Data!$A:$A,$B64,Data!$C:$C,Vitezistii!I$1))+SUMIFS(Data!$S:$S,Data!$A:$A,$B64,Data!$C:$C,Vitezistii!I$1),0)</f>
        <v>0</v>
      </c>
      <c r="J64" s="97">
        <f>IFERROR(IF(SUMIFS(Data!$K:$K,Data!$A:$A,$B64,Data!$C:$C,Vitezistii!J$1)=0," ",SUMIFS(Data!$K:$K,Data!$A:$A,$B64,Data!$C:$C,Vitezistii!J$1))+SUMIFS(Data!$S:$S,Data!$A:$A,$B64,Data!$C:$C,Vitezistii!J$1),0)</f>
        <v>0</v>
      </c>
      <c r="K64" s="97">
        <f>IFERROR(IF(SUMIFS(Data!$K:$K,Data!$A:$A,$B64,Data!$C:$C,Vitezistii!K$1)=0," ",SUMIFS(Data!$K:$K,Data!$A:$A,$B64,Data!$C:$C,Vitezistii!K$1))+SUMIFS(Data!$S:$S,Data!$A:$A,$B64,Data!$C:$C,Vitezistii!K$1),0)</f>
        <v>0</v>
      </c>
      <c r="L64" s="97">
        <f>IFERROR(IF(SUMIFS(Data!$K:$K,Data!$A:$A,$B64,Data!$C:$C,Vitezistii!L$1)=0," ",SUMIFS(Data!$K:$K,Data!$A:$A,$B64,Data!$C:$C,Vitezistii!L$1))+SUMIFS(Data!$S:$S,Data!$A:$A,$B64,Data!$C:$C,Vitezistii!L$1),0)</f>
        <v>0</v>
      </c>
      <c r="M64" s="97">
        <f>IFERROR(IF(SUMIFS(Data!$K:$K,Data!$A:$A,$B64,Data!$C:$C,Vitezistii!M$1)=0," ",SUMIFS(Data!$K:$K,Data!$A:$A,$B64,Data!$C:$C,Vitezistii!M$1))+SUMIFS(Data!$S:$S,Data!$A:$A,$B64,Data!$C:$C,Vitezistii!M$1),0)</f>
        <v>0</v>
      </c>
      <c r="N64" s="97">
        <f>IFERROR(IF(SUMIFS(Data!$K:$K,Data!$A:$A,$B64,Data!$C:$C,Vitezistii!N$1)=0," ",SUMIFS(Data!$K:$K,Data!$A:$A,$B64,Data!$C:$C,Vitezistii!N$1))+SUMIFS(Data!$S:$S,Data!$A:$A,$B64,Data!$C:$C,Vitezistii!N$1),0)</f>
        <v>0</v>
      </c>
      <c r="O64" s="97">
        <f>IFERROR(IF(SUMIFS(Data!$K:$K,Data!$A:$A,Vitezistii!$B85,Data!$C:$C,Vitezistii!O$1)=0," ",SUMIFS(Data!$K:$K,Data!$A:$A,Vitezistii!$B85,Data!$C:$C,Vitezistii!O$1))+SUMIFS(Data!$S:$S,Data!$A:$A,Vitezistii!$B85,Data!$C:$C,Vitezistii!O$1),0)</f>
        <v>0</v>
      </c>
      <c r="P64" s="97">
        <f>IFERROR(IF(SUMIFS(Data!$K:$K,Data!$A:$A,Vitezistii!$B85,Data!$C:$C,Vitezistii!P$1)=0," ",SUMIFS(Data!$K:$K,Data!$A:$A,Vitezistii!$B85,Data!$C:$C,Vitezistii!P$1))+SUMIFS(Data!$S:$S,Data!$A:$A,Vitezistii!$B85,Data!$C:$C,Vitezistii!P$1),0)</f>
        <v>0</v>
      </c>
      <c r="Q64" s="97">
        <f>IFERROR(IF(SUMIFS(Data!$K:$K,Data!$A:$A,Vitezistii!$B85,Data!$C:$C,Vitezistii!Q$1)=0," ",SUMIFS(Data!$K:$K,Data!$A:$A,Vitezistii!$B85,Data!$C:$C,Vitezistii!Q$1))+SUMIFS(Data!$S:$S,Data!$A:$A,Vitezistii!$B85,Data!$C:$C,Vitezistii!Q$1),0)</f>
        <v>0</v>
      </c>
      <c r="R64" s="97">
        <f t="shared" si="0"/>
        <v>0</v>
      </c>
      <c r="S64" s="97">
        <f>SUMIFS(Data!D:D,Data!A:A,B64)</f>
        <v>0</v>
      </c>
      <c r="T64" s="11" t="e">
        <f>SUMIFS(Data!I:I,Data!A:A,B64)/COUNTIF(Data!A:A,B64)</f>
        <v>#DIV/0!</v>
      </c>
    </row>
    <row r="65" spans="1:20" ht="12.75" x14ac:dyDescent="0.2">
      <c r="A65" s="64">
        <v>64</v>
      </c>
      <c r="B65" s="27"/>
      <c r="C65" s="97">
        <f>IFERROR(IF(SUMIFS(Data!$K:$K,Data!$A:$A,$B65,Data!$C:$C,Vitezistii!C$1)=0," ",SUMIFS(Data!$K:$K,Data!$A:$A,$B65,Data!$C:$C,Vitezistii!C$1))+SUMIFS(Data!$S:$S,Data!$A:$A,$B65,Data!$C:$C,Vitezistii!C$1),0)</f>
        <v>0</v>
      </c>
      <c r="D65" s="97">
        <f>IFERROR(IF(SUMIFS(Data!$K:$K,Data!$A:$A,$B65,Data!$C:$C,Vitezistii!D$1)=0," ",SUMIFS(Data!$K:$K,Data!$A:$A,$B65,Data!$C:$C,Vitezistii!D$1))+SUMIFS(Data!$S:$S,Data!$A:$A,$B65,Data!$C:$C,Vitezistii!D$1),0)</f>
        <v>0</v>
      </c>
      <c r="E65" s="97">
        <f>IFERROR(IF(SUMIFS(Data!$K:$K,Data!$A:$A,$B65,Data!$C:$C,Vitezistii!E$1)=0," ",SUMIFS(Data!$K:$K,Data!$A:$A,$B65,Data!$C:$C,Vitezistii!E$1))+SUMIFS(Data!$S:$S,Data!$A:$A,$B65,Data!$C:$C,Vitezistii!E$1),0)</f>
        <v>0</v>
      </c>
      <c r="F65" s="97">
        <f>IFERROR(IF(SUMIFS(Data!$K:$K,Data!$A:$A,$B65,Data!$C:$C,Vitezistii!F$1)=0," ",SUMIFS(Data!$K:$K,Data!$A:$A,$B65,Data!$C:$C,Vitezistii!F$1))+SUMIFS(Data!$S:$S,Data!$A:$A,$B65,Data!$C:$C,Vitezistii!F$1),0)</f>
        <v>0</v>
      </c>
      <c r="G65" s="97">
        <f>IFERROR(IF(SUMIFS(Data!$K:$K,Data!$A:$A,$B65,Data!$C:$C,Vitezistii!G$1)=0," ",SUMIFS(Data!$K:$K,Data!$A:$A,$B65,Data!$C:$C,Vitezistii!G$1))+SUMIFS(Data!$S:$S,Data!$A:$A,$B65,Data!$C:$C,Vitezistii!G$1),0)</f>
        <v>0</v>
      </c>
      <c r="H65" s="97">
        <f>IFERROR(IF(SUMIFS(Data!$K:$K,Data!$A:$A,$B65,Data!$C:$C,Vitezistii!H$1)=0," ",SUMIFS(Data!$K:$K,Data!$A:$A,$B65,Data!$C:$C,Vitezistii!H$1))+SUMIFS(Data!$S:$S,Data!$A:$A,$B65,Data!$C:$C,Vitezistii!H$1),0)</f>
        <v>0</v>
      </c>
      <c r="I65" s="97">
        <f>IFERROR(IF(SUMIFS(Data!$K:$K,Data!$A:$A,$B65,Data!$C:$C,Vitezistii!I$1)=0," ",SUMIFS(Data!$K:$K,Data!$A:$A,$B65,Data!$C:$C,Vitezistii!I$1))+SUMIFS(Data!$S:$S,Data!$A:$A,$B65,Data!$C:$C,Vitezistii!I$1),0)</f>
        <v>0</v>
      </c>
      <c r="J65" s="97">
        <f>IFERROR(IF(SUMIFS(Data!$K:$K,Data!$A:$A,$B65,Data!$C:$C,Vitezistii!J$1)=0," ",SUMIFS(Data!$K:$K,Data!$A:$A,$B65,Data!$C:$C,Vitezistii!J$1))+SUMIFS(Data!$S:$S,Data!$A:$A,$B65,Data!$C:$C,Vitezistii!J$1),0)</f>
        <v>0</v>
      </c>
      <c r="K65" s="97">
        <f>IFERROR(IF(SUMIFS(Data!$K:$K,Data!$A:$A,$B65,Data!$C:$C,Vitezistii!K$1)=0," ",SUMIFS(Data!$K:$K,Data!$A:$A,$B65,Data!$C:$C,Vitezistii!K$1))+SUMIFS(Data!$S:$S,Data!$A:$A,$B65,Data!$C:$C,Vitezistii!K$1),0)</f>
        <v>0</v>
      </c>
      <c r="L65" s="97">
        <f>IFERROR(IF(SUMIFS(Data!$K:$K,Data!$A:$A,$B65,Data!$C:$C,Vitezistii!L$1)=0," ",SUMIFS(Data!$K:$K,Data!$A:$A,$B65,Data!$C:$C,Vitezistii!L$1))+SUMIFS(Data!$S:$S,Data!$A:$A,$B65,Data!$C:$C,Vitezistii!L$1),0)</f>
        <v>0</v>
      </c>
      <c r="M65" s="97">
        <f>IFERROR(IF(SUMIFS(Data!$K:$K,Data!$A:$A,$B65,Data!$C:$C,Vitezistii!M$1)=0," ",SUMIFS(Data!$K:$K,Data!$A:$A,$B65,Data!$C:$C,Vitezistii!M$1))+SUMIFS(Data!$S:$S,Data!$A:$A,$B65,Data!$C:$C,Vitezistii!M$1),0)</f>
        <v>0</v>
      </c>
      <c r="N65" s="97">
        <f>IFERROR(IF(SUMIFS(Data!$K:$K,Data!$A:$A,$B65,Data!$C:$C,Vitezistii!N$1)=0," ",SUMIFS(Data!$K:$K,Data!$A:$A,$B65,Data!$C:$C,Vitezistii!N$1))+SUMIFS(Data!$S:$S,Data!$A:$A,$B65,Data!$C:$C,Vitezistii!N$1),0)</f>
        <v>0</v>
      </c>
      <c r="O65" s="97">
        <f>IFERROR(IF(SUMIFS(Data!$K:$K,Data!$A:$A,Vitezistii!$B86,Data!$C:$C,Vitezistii!O$1)=0," ",SUMIFS(Data!$K:$K,Data!$A:$A,Vitezistii!$B86,Data!$C:$C,Vitezistii!O$1))+SUMIFS(Data!$S:$S,Data!$A:$A,Vitezistii!$B86,Data!$C:$C,Vitezistii!O$1),0)</f>
        <v>0</v>
      </c>
      <c r="P65" s="97">
        <f>IFERROR(IF(SUMIFS(Data!$K:$K,Data!$A:$A,Vitezistii!$B86,Data!$C:$C,Vitezistii!P$1)=0," ",SUMIFS(Data!$K:$K,Data!$A:$A,Vitezistii!$B86,Data!$C:$C,Vitezistii!P$1))+SUMIFS(Data!$S:$S,Data!$A:$A,Vitezistii!$B86,Data!$C:$C,Vitezistii!P$1),0)</f>
        <v>0</v>
      </c>
      <c r="Q65" s="97">
        <f>IFERROR(IF(SUMIFS(Data!$K:$K,Data!$A:$A,Vitezistii!$B86,Data!$C:$C,Vitezistii!Q$1)=0," ",SUMIFS(Data!$K:$K,Data!$A:$A,Vitezistii!$B86,Data!$C:$C,Vitezistii!Q$1))+SUMIFS(Data!$S:$S,Data!$A:$A,Vitezistii!$B86,Data!$C:$C,Vitezistii!Q$1),0)</f>
        <v>0</v>
      </c>
      <c r="R65" s="97">
        <f t="shared" si="0"/>
        <v>0</v>
      </c>
      <c r="S65" s="97">
        <f>SUMIFS(Data!D:D,Data!A:A,B65)</f>
        <v>0</v>
      </c>
      <c r="T65" s="11" t="e">
        <f>SUMIFS(Data!I:I,Data!A:A,B65)/COUNTIF(Data!A:A,B65)</f>
        <v>#DIV/0!</v>
      </c>
    </row>
    <row r="66" spans="1:20" ht="12.75" x14ac:dyDescent="0.2">
      <c r="A66" s="64">
        <v>65</v>
      </c>
      <c r="B66" s="27"/>
      <c r="C66" s="97">
        <f>IFERROR(IF(SUMIFS(Data!$K:$K,Data!$A:$A,$B66,Data!$C:$C,Vitezistii!C$1)=0," ",SUMIFS(Data!$K:$K,Data!$A:$A,$B66,Data!$C:$C,Vitezistii!C$1))+SUMIFS(Data!$S:$S,Data!$A:$A,$B66,Data!$C:$C,Vitezistii!C$1),0)</f>
        <v>0</v>
      </c>
      <c r="D66" s="97">
        <f>IFERROR(IF(SUMIFS(Data!$K:$K,Data!$A:$A,$B66,Data!$C:$C,Vitezistii!D$1)=0," ",SUMIFS(Data!$K:$K,Data!$A:$A,$B66,Data!$C:$C,Vitezistii!D$1))+SUMIFS(Data!$S:$S,Data!$A:$A,$B66,Data!$C:$C,Vitezistii!D$1),0)</f>
        <v>0</v>
      </c>
      <c r="E66" s="97">
        <f>IFERROR(IF(SUMIFS(Data!$K:$K,Data!$A:$A,$B66,Data!$C:$C,Vitezistii!E$1)=0," ",SUMIFS(Data!$K:$K,Data!$A:$A,$B66,Data!$C:$C,Vitezistii!E$1))+SUMIFS(Data!$S:$S,Data!$A:$A,$B66,Data!$C:$C,Vitezistii!E$1),0)</f>
        <v>0</v>
      </c>
      <c r="F66" s="97">
        <f>IFERROR(IF(SUMIFS(Data!$K:$K,Data!$A:$A,$B66,Data!$C:$C,Vitezistii!F$1)=0," ",SUMIFS(Data!$K:$K,Data!$A:$A,$B66,Data!$C:$C,Vitezistii!F$1))+SUMIFS(Data!$S:$S,Data!$A:$A,$B66,Data!$C:$C,Vitezistii!F$1),0)</f>
        <v>0</v>
      </c>
      <c r="G66" s="97">
        <f>IFERROR(IF(SUMIFS(Data!$K:$K,Data!$A:$A,$B66,Data!$C:$C,Vitezistii!G$1)=0," ",SUMIFS(Data!$K:$K,Data!$A:$A,$B66,Data!$C:$C,Vitezistii!G$1))+SUMIFS(Data!$S:$S,Data!$A:$A,$B66,Data!$C:$C,Vitezistii!G$1),0)</f>
        <v>0</v>
      </c>
      <c r="H66" s="97">
        <f>IFERROR(IF(SUMIFS(Data!$K:$K,Data!$A:$A,$B66,Data!$C:$C,Vitezistii!H$1)=0," ",SUMIFS(Data!$K:$K,Data!$A:$A,$B66,Data!$C:$C,Vitezistii!H$1))+SUMIFS(Data!$S:$S,Data!$A:$A,$B66,Data!$C:$C,Vitezistii!H$1),0)</f>
        <v>0</v>
      </c>
      <c r="I66" s="97">
        <f>IFERROR(IF(SUMIFS(Data!$K:$K,Data!$A:$A,$B66,Data!$C:$C,Vitezistii!I$1)=0," ",SUMIFS(Data!$K:$K,Data!$A:$A,$B66,Data!$C:$C,Vitezistii!I$1))+SUMIFS(Data!$S:$S,Data!$A:$A,$B66,Data!$C:$C,Vitezistii!I$1),0)</f>
        <v>0</v>
      </c>
      <c r="J66" s="97">
        <f>IFERROR(IF(SUMIFS(Data!$K:$K,Data!$A:$A,$B66,Data!$C:$C,Vitezistii!J$1)=0," ",SUMIFS(Data!$K:$K,Data!$A:$A,$B66,Data!$C:$C,Vitezistii!J$1))+SUMIFS(Data!$S:$S,Data!$A:$A,$B66,Data!$C:$C,Vitezistii!J$1),0)</f>
        <v>0</v>
      </c>
      <c r="K66" s="97">
        <f>IFERROR(IF(SUMIFS(Data!$K:$K,Data!$A:$A,$B66,Data!$C:$C,Vitezistii!K$1)=0," ",SUMIFS(Data!$K:$K,Data!$A:$A,$B66,Data!$C:$C,Vitezistii!K$1))+SUMIFS(Data!$S:$S,Data!$A:$A,$B66,Data!$C:$C,Vitezistii!K$1),0)</f>
        <v>0</v>
      </c>
      <c r="L66" s="97">
        <f>IFERROR(IF(SUMIFS(Data!$K:$K,Data!$A:$A,$B66,Data!$C:$C,Vitezistii!L$1)=0," ",SUMIFS(Data!$K:$K,Data!$A:$A,$B66,Data!$C:$C,Vitezistii!L$1))+SUMIFS(Data!$S:$S,Data!$A:$A,$B66,Data!$C:$C,Vitezistii!L$1),0)</f>
        <v>0</v>
      </c>
      <c r="M66" s="97">
        <f>IFERROR(IF(SUMIFS(Data!$K:$K,Data!$A:$A,$B66,Data!$C:$C,Vitezistii!M$1)=0," ",SUMIFS(Data!$K:$K,Data!$A:$A,$B66,Data!$C:$C,Vitezistii!M$1))+SUMIFS(Data!$S:$S,Data!$A:$A,$B66,Data!$C:$C,Vitezistii!M$1),0)</f>
        <v>0</v>
      </c>
      <c r="N66" s="97">
        <f>IFERROR(IF(SUMIFS(Data!$K:$K,Data!$A:$A,$B66,Data!$C:$C,Vitezistii!N$1)=0," ",SUMIFS(Data!$K:$K,Data!$A:$A,$B66,Data!$C:$C,Vitezistii!N$1))+SUMIFS(Data!$S:$S,Data!$A:$A,$B66,Data!$C:$C,Vitezistii!N$1),0)</f>
        <v>0</v>
      </c>
      <c r="O66" s="97">
        <f>IFERROR(IF(SUMIFS(Data!$K:$K,Data!$A:$A,Vitezistii!$B87,Data!$C:$C,Vitezistii!O$1)=0," ",SUMIFS(Data!$K:$K,Data!$A:$A,Vitezistii!$B87,Data!$C:$C,Vitezistii!O$1))+SUMIFS(Data!$S:$S,Data!$A:$A,Vitezistii!$B87,Data!$C:$C,Vitezistii!O$1),0)</f>
        <v>0</v>
      </c>
      <c r="P66" s="97">
        <f>IFERROR(IF(SUMIFS(Data!$K:$K,Data!$A:$A,Vitezistii!$B87,Data!$C:$C,Vitezistii!P$1)=0," ",SUMIFS(Data!$K:$K,Data!$A:$A,Vitezistii!$B87,Data!$C:$C,Vitezistii!P$1))+SUMIFS(Data!$S:$S,Data!$A:$A,Vitezistii!$B87,Data!$C:$C,Vitezistii!P$1),0)</f>
        <v>0</v>
      </c>
      <c r="Q66" s="97">
        <f>IFERROR(IF(SUMIFS(Data!$K:$K,Data!$A:$A,Vitezistii!$B87,Data!$C:$C,Vitezistii!Q$1)=0," ",SUMIFS(Data!$K:$K,Data!$A:$A,Vitezistii!$B87,Data!$C:$C,Vitezistii!Q$1))+SUMIFS(Data!$S:$S,Data!$A:$A,Vitezistii!$B87,Data!$C:$C,Vitezistii!Q$1),0)</f>
        <v>0</v>
      </c>
      <c r="R66" s="97">
        <f t="shared" si="0"/>
        <v>0</v>
      </c>
      <c r="S66" s="97">
        <f>SUMIFS(Data!D:D,Data!A:A,B66)</f>
        <v>0</v>
      </c>
      <c r="T66" s="11" t="e">
        <f>SUMIFS(Data!I:I,Data!A:A,B66)/COUNTIF(Data!A:A,B66)</f>
        <v>#DIV/0!</v>
      </c>
    </row>
    <row r="67" spans="1:20" ht="12.75" x14ac:dyDescent="0.2">
      <c r="A67" s="64">
        <v>66</v>
      </c>
      <c r="B67" s="27"/>
      <c r="C67" s="97">
        <f>IFERROR(IF(SUMIFS(Data!$K:$K,Data!$A:$A,$B67,Data!$C:$C,Vitezistii!C$1)=0," ",SUMIFS(Data!$K:$K,Data!$A:$A,$B67,Data!$C:$C,Vitezistii!C$1))+SUMIFS(Data!$S:$S,Data!$A:$A,$B67,Data!$C:$C,Vitezistii!C$1),0)</f>
        <v>0</v>
      </c>
      <c r="D67" s="97">
        <f>IFERROR(IF(SUMIFS(Data!$K:$K,Data!$A:$A,$B67,Data!$C:$C,Vitezistii!D$1)=0," ",SUMIFS(Data!$K:$K,Data!$A:$A,$B67,Data!$C:$C,Vitezistii!D$1))+SUMIFS(Data!$S:$S,Data!$A:$A,$B67,Data!$C:$C,Vitezistii!D$1),0)</f>
        <v>0</v>
      </c>
      <c r="E67" s="97">
        <f>IFERROR(IF(SUMIFS(Data!$K:$K,Data!$A:$A,$B67,Data!$C:$C,Vitezistii!E$1)=0," ",SUMIFS(Data!$K:$K,Data!$A:$A,$B67,Data!$C:$C,Vitezistii!E$1))+SUMIFS(Data!$S:$S,Data!$A:$A,$B67,Data!$C:$C,Vitezistii!E$1),0)</f>
        <v>0</v>
      </c>
      <c r="F67" s="97">
        <f>IFERROR(IF(SUMIFS(Data!$K:$K,Data!$A:$A,$B67,Data!$C:$C,Vitezistii!F$1)=0," ",SUMIFS(Data!$K:$K,Data!$A:$A,$B67,Data!$C:$C,Vitezistii!F$1))+SUMIFS(Data!$S:$S,Data!$A:$A,$B67,Data!$C:$C,Vitezistii!F$1),0)</f>
        <v>0</v>
      </c>
      <c r="G67" s="97">
        <f>IFERROR(IF(SUMIFS(Data!$K:$K,Data!$A:$A,$B67,Data!$C:$C,Vitezistii!G$1)=0," ",SUMIFS(Data!$K:$K,Data!$A:$A,$B67,Data!$C:$C,Vitezistii!G$1))+SUMIFS(Data!$S:$S,Data!$A:$A,$B67,Data!$C:$C,Vitezistii!G$1),0)</f>
        <v>0</v>
      </c>
      <c r="H67" s="97">
        <f>IFERROR(IF(SUMIFS(Data!$K:$K,Data!$A:$A,$B67,Data!$C:$C,Vitezistii!H$1)=0," ",SUMIFS(Data!$K:$K,Data!$A:$A,$B67,Data!$C:$C,Vitezistii!H$1))+SUMIFS(Data!$S:$S,Data!$A:$A,$B67,Data!$C:$C,Vitezistii!H$1),0)</f>
        <v>0</v>
      </c>
      <c r="I67" s="97">
        <f>IFERROR(IF(SUMIFS(Data!$K:$K,Data!$A:$A,$B67,Data!$C:$C,Vitezistii!I$1)=0," ",SUMIFS(Data!$K:$K,Data!$A:$A,$B67,Data!$C:$C,Vitezistii!I$1))+SUMIFS(Data!$S:$S,Data!$A:$A,$B67,Data!$C:$C,Vitezistii!I$1),0)</f>
        <v>0</v>
      </c>
      <c r="J67" s="97">
        <f>IFERROR(IF(SUMIFS(Data!$K:$K,Data!$A:$A,$B67,Data!$C:$C,Vitezistii!J$1)=0," ",SUMIFS(Data!$K:$K,Data!$A:$A,$B67,Data!$C:$C,Vitezistii!J$1))+SUMIFS(Data!$S:$S,Data!$A:$A,$B67,Data!$C:$C,Vitezistii!J$1),0)</f>
        <v>0</v>
      </c>
      <c r="K67" s="97">
        <f>IFERROR(IF(SUMIFS(Data!$K:$K,Data!$A:$A,$B67,Data!$C:$C,Vitezistii!K$1)=0," ",SUMIFS(Data!$K:$K,Data!$A:$A,$B67,Data!$C:$C,Vitezistii!K$1))+SUMIFS(Data!$S:$S,Data!$A:$A,$B67,Data!$C:$C,Vitezistii!K$1),0)</f>
        <v>0</v>
      </c>
      <c r="L67" s="97">
        <f>IFERROR(IF(SUMIFS(Data!$K:$K,Data!$A:$A,$B67,Data!$C:$C,Vitezistii!L$1)=0," ",SUMIFS(Data!$K:$K,Data!$A:$A,$B67,Data!$C:$C,Vitezistii!L$1))+SUMIFS(Data!$S:$S,Data!$A:$A,$B67,Data!$C:$C,Vitezistii!L$1),0)</f>
        <v>0</v>
      </c>
      <c r="M67" s="97">
        <f>IFERROR(IF(SUMIFS(Data!$K:$K,Data!$A:$A,$B67,Data!$C:$C,Vitezistii!M$1)=0," ",SUMIFS(Data!$K:$K,Data!$A:$A,$B67,Data!$C:$C,Vitezistii!M$1))+SUMIFS(Data!$S:$S,Data!$A:$A,$B67,Data!$C:$C,Vitezistii!M$1),0)</f>
        <v>0</v>
      </c>
      <c r="N67" s="97">
        <f>IFERROR(IF(SUMIFS(Data!$K:$K,Data!$A:$A,$B67,Data!$C:$C,Vitezistii!N$1)=0," ",SUMIFS(Data!$K:$K,Data!$A:$A,$B67,Data!$C:$C,Vitezistii!N$1))+SUMIFS(Data!$S:$S,Data!$A:$A,$B67,Data!$C:$C,Vitezistii!N$1),0)</f>
        <v>0</v>
      </c>
      <c r="O67" s="97">
        <f>IFERROR(IF(SUMIFS(Data!$K:$K,Data!$A:$A,Vitezistii!$B88,Data!$C:$C,Vitezistii!O$1)=0," ",SUMIFS(Data!$K:$K,Data!$A:$A,Vitezistii!$B88,Data!$C:$C,Vitezistii!O$1))+SUMIFS(Data!$S:$S,Data!$A:$A,Vitezistii!$B88,Data!$C:$C,Vitezistii!O$1),0)</f>
        <v>0</v>
      </c>
      <c r="P67" s="97">
        <f>IFERROR(IF(SUMIFS(Data!$K:$K,Data!$A:$A,Vitezistii!$B88,Data!$C:$C,Vitezistii!P$1)=0," ",SUMIFS(Data!$K:$K,Data!$A:$A,Vitezistii!$B88,Data!$C:$C,Vitezistii!P$1))+SUMIFS(Data!$S:$S,Data!$A:$A,Vitezistii!$B88,Data!$C:$C,Vitezistii!P$1),0)</f>
        <v>0</v>
      </c>
      <c r="Q67" s="97">
        <f>IFERROR(IF(SUMIFS(Data!$K:$K,Data!$A:$A,Vitezistii!$B88,Data!$C:$C,Vitezistii!Q$1)=0," ",SUMIFS(Data!$K:$K,Data!$A:$A,Vitezistii!$B88,Data!$C:$C,Vitezistii!Q$1))+SUMIFS(Data!$S:$S,Data!$A:$A,Vitezistii!$B88,Data!$C:$C,Vitezistii!Q$1),0)</f>
        <v>0</v>
      </c>
      <c r="R67" s="97">
        <f>SUM(C67:Q67)</f>
        <v>0</v>
      </c>
      <c r="S67" s="97">
        <f>SUMIFS(Data!D:D,Data!A:A,B67)</f>
        <v>0</v>
      </c>
      <c r="T67" s="11" t="e">
        <f>SUMIFS(Data!I:I,Data!A:A,B67)/COUNTIF(Data!A:A,B67)</f>
        <v>#DIV/0!</v>
      </c>
    </row>
    <row r="68" spans="1:20" ht="12.75" x14ac:dyDescent="0.2">
      <c r="A68" s="64">
        <v>67</v>
      </c>
      <c r="B68" s="124"/>
      <c r="C68" s="97">
        <f>IFERROR(IF(SUMIFS(Data!$K:$K,Data!$A:$A,$B68,Data!$C:$C,Vitezistii!C$1)=0," ",SUMIFS(Data!$K:$K,Data!$A:$A,$B68,Data!$C:$C,Vitezistii!C$1))+SUMIFS(Data!$S:$S,Data!$A:$A,$B68,Data!$C:$C,Vitezistii!C$1),0)</f>
        <v>0</v>
      </c>
      <c r="D68" s="97">
        <f>IFERROR(IF(SUMIFS(Data!$K:$K,Data!$A:$A,$B68,Data!$C:$C,Vitezistii!D$1)=0," ",SUMIFS(Data!$K:$K,Data!$A:$A,$B68,Data!$C:$C,Vitezistii!D$1))+SUMIFS(Data!$S:$S,Data!$A:$A,$B68,Data!$C:$C,Vitezistii!D$1),0)</f>
        <v>0</v>
      </c>
      <c r="E68" s="97">
        <f>IFERROR(IF(SUMIFS(Data!$K:$K,Data!$A:$A,$B68,Data!$C:$C,Vitezistii!E$1)=0," ",SUMIFS(Data!$K:$K,Data!$A:$A,$B68,Data!$C:$C,Vitezistii!E$1))+SUMIFS(Data!$S:$S,Data!$A:$A,$B68,Data!$C:$C,Vitezistii!E$1),0)</f>
        <v>0</v>
      </c>
      <c r="F68" s="97">
        <f>IFERROR(IF(SUMIFS(Data!$K:$K,Data!$A:$A,$B68,Data!$C:$C,Vitezistii!F$1)=0," ",SUMIFS(Data!$K:$K,Data!$A:$A,$B68,Data!$C:$C,Vitezistii!F$1))+SUMIFS(Data!$S:$S,Data!$A:$A,$B68,Data!$C:$C,Vitezistii!F$1),0)</f>
        <v>0</v>
      </c>
      <c r="G68" s="97">
        <f>IFERROR(IF(SUMIFS(Data!$K:$K,Data!$A:$A,$B68,Data!$C:$C,Vitezistii!G$1)=0," ",SUMIFS(Data!$K:$K,Data!$A:$A,$B68,Data!$C:$C,Vitezistii!G$1))+SUMIFS(Data!$S:$S,Data!$A:$A,$B68,Data!$C:$C,Vitezistii!G$1),0)</f>
        <v>0</v>
      </c>
      <c r="H68" s="97">
        <f>IFERROR(IF(SUMIFS(Data!$K:$K,Data!$A:$A,$B68,Data!$C:$C,Vitezistii!H$1)=0," ",SUMIFS(Data!$K:$K,Data!$A:$A,$B68,Data!$C:$C,Vitezistii!H$1))+SUMIFS(Data!$S:$S,Data!$A:$A,$B68,Data!$C:$C,Vitezistii!H$1),0)</f>
        <v>0</v>
      </c>
      <c r="I68" s="97">
        <f>IFERROR(IF(SUMIFS(Data!$K:$K,Data!$A:$A,$B68,Data!$C:$C,Vitezistii!I$1)=0," ",SUMIFS(Data!$K:$K,Data!$A:$A,$B68,Data!$C:$C,Vitezistii!I$1))+SUMIFS(Data!$S:$S,Data!$A:$A,$B68,Data!$C:$C,Vitezistii!I$1),0)</f>
        <v>0</v>
      </c>
      <c r="J68" s="97">
        <f>IFERROR(IF(SUMIFS(Data!$K:$K,Data!$A:$A,$B68,Data!$C:$C,Vitezistii!J$1)=0," ",SUMIFS(Data!$K:$K,Data!$A:$A,$B68,Data!$C:$C,Vitezistii!J$1))+SUMIFS(Data!$S:$S,Data!$A:$A,$B68,Data!$C:$C,Vitezistii!J$1),0)</f>
        <v>0</v>
      </c>
      <c r="K68" s="97">
        <f>IFERROR(IF(SUMIFS(Data!$K:$K,Data!$A:$A,$B68,Data!$C:$C,Vitezistii!K$1)=0," ",SUMIFS(Data!$K:$K,Data!$A:$A,$B68,Data!$C:$C,Vitezistii!K$1))+SUMIFS(Data!$S:$S,Data!$A:$A,$B68,Data!$C:$C,Vitezistii!K$1),0)</f>
        <v>0</v>
      </c>
      <c r="L68" s="97">
        <f>IFERROR(IF(SUMIFS(Data!$K:$K,Data!$A:$A,$B68,Data!$C:$C,Vitezistii!L$1)=0," ",SUMIFS(Data!$K:$K,Data!$A:$A,$B68,Data!$C:$C,Vitezistii!L$1))+SUMIFS(Data!$S:$S,Data!$A:$A,$B68,Data!$C:$C,Vitezistii!L$1),0)</f>
        <v>0</v>
      </c>
      <c r="M68" s="97">
        <f>IFERROR(IF(SUMIFS(Data!$K:$K,Data!$A:$A,$B68,Data!$C:$C,Vitezistii!M$1)=0," ",SUMIFS(Data!$K:$K,Data!$A:$A,$B68,Data!$C:$C,Vitezistii!M$1))+SUMIFS(Data!$S:$S,Data!$A:$A,$B68,Data!$C:$C,Vitezistii!M$1),0)</f>
        <v>0</v>
      </c>
      <c r="N68" s="97">
        <f>IFERROR(IF(SUMIFS(Data!$K:$K,Data!$A:$A,$B68,Data!$C:$C,Vitezistii!N$1)=0," ",SUMIFS(Data!$K:$K,Data!$A:$A,$B68,Data!$C:$C,Vitezistii!N$1))+SUMIFS(Data!$S:$S,Data!$A:$A,$B68,Data!$C:$C,Vitezistii!N$1),0)</f>
        <v>0</v>
      </c>
      <c r="O68" s="97">
        <f>IFERROR(IF(SUMIFS(Data!$K:$K,Data!$A:$A,Vitezistii!$B89,Data!$C:$C,Vitezistii!O$1)=0," ",SUMIFS(Data!$K:$K,Data!$A:$A,Vitezistii!$B89,Data!$C:$C,Vitezistii!O$1))+SUMIFS(Data!$S:$S,Data!$A:$A,Vitezistii!$B89,Data!$C:$C,Vitezistii!O$1),0)</f>
        <v>0</v>
      </c>
      <c r="P68" s="97">
        <f>IFERROR(IF(SUMIFS(Data!$K:$K,Data!$A:$A,Vitezistii!$B89,Data!$C:$C,Vitezistii!P$1)=0," ",SUMIFS(Data!$K:$K,Data!$A:$A,Vitezistii!$B89,Data!$C:$C,Vitezistii!P$1))+SUMIFS(Data!$S:$S,Data!$A:$A,Vitezistii!$B89,Data!$C:$C,Vitezistii!P$1),0)</f>
        <v>0</v>
      </c>
      <c r="Q68" s="97">
        <f>IFERROR(IF(SUMIFS(Data!$K:$K,Data!$A:$A,Vitezistii!$B89,Data!$C:$C,Vitezistii!Q$1)=0," ",SUMIFS(Data!$K:$K,Data!$A:$A,Vitezistii!$B89,Data!$C:$C,Vitezistii!Q$1))+SUMIFS(Data!$S:$S,Data!$A:$A,Vitezistii!$B89,Data!$C:$C,Vitezistii!Q$1),0)</f>
        <v>0</v>
      </c>
      <c r="R68" s="97">
        <f>SUM(C68:Q68)</f>
        <v>0</v>
      </c>
      <c r="S68" s="97">
        <f>SUMIFS(Data!D:D,Data!A:A,B68)</f>
        <v>0</v>
      </c>
      <c r="T68" s="11" t="e">
        <f>SUMIFS(Data!I:I,Data!A:A,B68)/COUNTIF(Data!A:A,B68)</f>
        <v>#DIV/0!</v>
      </c>
    </row>
    <row r="69" spans="1:20" ht="12.75" x14ac:dyDescent="0.2">
      <c r="A69" s="64">
        <v>68</v>
      </c>
      <c r="B69" s="124"/>
      <c r="C69" s="97">
        <f>IFERROR(IF(SUMIFS(Data!$K:$K,Data!$A:$A,$B69,Data!$C:$C,Vitezistii!C$1)=0," ",SUMIFS(Data!$K:$K,Data!$A:$A,$B69,Data!$C:$C,Vitezistii!C$1))+SUMIFS(Data!$S:$S,Data!$A:$A,$B69,Data!$C:$C,Vitezistii!C$1),0)</f>
        <v>0</v>
      </c>
      <c r="D69" s="97">
        <f>IFERROR(IF(SUMIFS(Data!$K:$K,Data!$A:$A,$B69,Data!$C:$C,Vitezistii!D$1)=0," ",SUMIFS(Data!$K:$K,Data!$A:$A,$B69,Data!$C:$C,Vitezistii!D$1))+SUMIFS(Data!$S:$S,Data!$A:$A,$B69,Data!$C:$C,Vitezistii!D$1),0)</f>
        <v>0</v>
      </c>
      <c r="E69" s="97">
        <f>IFERROR(IF(SUMIFS(Data!$K:$K,Data!$A:$A,$B69,Data!$C:$C,Vitezistii!E$1)=0," ",SUMIFS(Data!$K:$K,Data!$A:$A,$B69,Data!$C:$C,Vitezistii!E$1))+SUMIFS(Data!$S:$S,Data!$A:$A,$B69,Data!$C:$C,Vitezistii!E$1),0)</f>
        <v>0</v>
      </c>
      <c r="F69" s="97">
        <f>IFERROR(IF(SUMIFS(Data!$K:$K,Data!$A:$A,$B69,Data!$C:$C,Vitezistii!F$1)=0," ",SUMIFS(Data!$K:$K,Data!$A:$A,$B69,Data!$C:$C,Vitezistii!F$1))+SUMIFS(Data!$S:$S,Data!$A:$A,$B69,Data!$C:$C,Vitezistii!F$1),0)</f>
        <v>0</v>
      </c>
      <c r="G69" s="97">
        <f>IFERROR(IF(SUMIFS(Data!$K:$K,Data!$A:$A,$B69,Data!$C:$C,Vitezistii!G$1)=0," ",SUMIFS(Data!$K:$K,Data!$A:$A,$B69,Data!$C:$C,Vitezistii!G$1))+SUMIFS(Data!$S:$S,Data!$A:$A,$B69,Data!$C:$C,Vitezistii!G$1),0)</f>
        <v>0</v>
      </c>
      <c r="H69" s="97">
        <f>IFERROR(IF(SUMIFS(Data!$K:$K,Data!$A:$A,$B69,Data!$C:$C,Vitezistii!H$1)=0," ",SUMIFS(Data!$K:$K,Data!$A:$A,$B69,Data!$C:$C,Vitezistii!H$1))+SUMIFS(Data!$S:$S,Data!$A:$A,$B69,Data!$C:$C,Vitezistii!H$1),0)</f>
        <v>0</v>
      </c>
      <c r="I69" s="97">
        <f>IFERROR(IF(SUMIFS(Data!$K:$K,Data!$A:$A,$B69,Data!$C:$C,Vitezistii!I$1)=0," ",SUMIFS(Data!$K:$K,Data!$A:$A,$B69,Data!$C:$C,Vitezistii!I$1))+SUMIFS(Data!$S:$S,Data!$A:$A,$B69,Data!$C:$C,Vitezistii!I$1),0)</f>
        <v>0</v>
      </c>
      <c r="J69" s="97">
        <f>IFERROR(IF(SUMIFS(Data!$K:$K,Data!$A:$A,$B69,Data!$C:$C,Vitezistii!J$1)=0," ",SUMIFS(Data!$K:$K,Data!$A:$A,$B69,Data!$C:$C,Vitezistii!J$1))+SUMIFS(Data!$S:$S,Data!$A:$A,$B69,Data!$C:$C,Vitezistii!J$1),0)</f>
        <v>0</v>
      </c>
      <c r="K69" s="97">
        <f>IFERROR(IF(SUMIFS(Data!$K:$K,Data!$A:$A,$B69,Data!$C:$C,Vitezistii!K$1)=0," ",SUMIFS(Data!$K:$K,Data!$A:$A,$B69,Data!$C:$C,Vitezistii!K$1))+SUMIFS(Data!$S:$S,Data!$A:$A,$B69,Data!$C:$C,Vitezistii!K$1),0)</f>
        <v>0</v>
      </c>
      <c r="L69" s="97">
        <f>IFERROR(IF(SUMIFS(Data!$K:$K,Data!$A:$A,$B69,Data!$C:$C,Vitezistii!L$1)=0," ",SUMIFS(Data!$K:$K,Data!$A:$A,$B69,Data!$C:$C,Vitezistii!L$1))+SUMIFS(Data!$S:$S,Data!$A:$A,$B69,Data!$C:$C,Vitezistii!L$1),0)</f>
        <v>0</v>
      </c>
      <c r="M69" s="97">
        <f>IFERROR(IF(SUMIFS(Data!$K:$K,Data!$A:$A,$B69,Data!$C:$C,Vitezistii!M$1)=0," ",SUMIFS(Data!$K:$K,Data!$A:$A,$B69,Data!$C:$C,Vitezistii!M$1))+SUMIFS(Data!$S:$S,Data!$A:$A,$B69,Data!$C:$C,Vitezistii!M$1),0)</f>
        <v>0</v>
      </c>
      <c r="N69" s="97">
        <f>IFERROR(IF(SUMIFS(Data!$K:$K,Data!$A:$A,$B69,Data!$C:$C,Vitezistii!N$1)=0," ",SUMIFS(Data!$K:$K,Data!$A:$A,$B69,Data!$C:$C,Vitezistii!N$1))+SUMIFS(Data!$S:$S,Data!$A:$A,$B69,Data!$C:$C,Vitezistii!N$1),0)</f>
        <v>0</v>
      </c>
      <c r="O69" s="97">
        <f>IFERROR(IF(SUMIFS(Data!$K:$K,Data!$A:$A,Vitezistii!$B90,Data!$C:$C,Vitezistii!O$1)=0," ",SUMIFS(Data!$K:$K,Data!$A:$A,Vitezistii!$B90,Data!$C:$C,Vitezistii!O$1))+SUMIFS(Data!$S:$S,Data!$A:$A,Vitezistii!$B90,Data!$C:$C,Vitezistii!O$1),0)</f>
        <v>0</v>
      </c>
      <c r="P69" s="97">
        <f>IFERROR(IF(SUMIFS(Data!$K:$K,Data!$A:$A,Vitezistii!$B90,Data!$C:$C,Vitezistii!P$1)=0," ",SUMIFS(Data!$K:$K,Data!$A:$A,Vitezistii!$B90,Data!$C:$C,Vitezistii!P$1))+SUMIFS(Data!$S:$S,Data!$A:$A,Vitezistii!$B90,Data!$C:$C,Vitezistii!P$1),0)</f>
        <v>0</v>
      </c>
      <c r="Q69" s="97">
        <f>IFERROR(IF(SUMIFS(Data!$K:$K,Data!$A:$A,Vitezistii!$B90,Data!$C:$C,Vitezistii!Q$1)=0," ",SUMIFS(Data!$K:$K,Data!$A:$A,Vitezistii!$B90,Data!$C:$C,Vitezistii!Q$1))+SUMIFS(Data!$S:$S,Data!$A:$A,Vitezistii!$B90,Data!$C:$C,Vitezistii!Q$1),0)</f>
        <v>0</v>
      </c>
      <c r="R69" s="97">
        <f>SUM(C69:Q69)</f>
        <v>0</v>
      </c>
      <c r="S69" s="97">
        <f>SUMIFS(Data!D:D,Data!A:A,B69)</f>
        <v>0</v>
      </c>
      <c r="T69" s="11" t="e">
        <f>SUMIFS(Data!I:I,Data!A:A,B69)/COUNTIF(Data!A:A,B69)</f>
        <v>#DIV/0!</v>
      </c>
    </row>
    <row r="70" spans="1:20" ht="12.75" x14ac:dyDescent="0.2">
      <c r="A70" s="64">
        <v>69</v>
      </c>
      <c r="B70" s="27"/>
      <c r="C70" s="97">
        <f>IFERROR(IF(SUMIFS(Data!$K:$K,Data!$A:$A,$B70,Data!$C:$C,Vitezistii!C$1)=0," ",SUMIFS(Data!$K:$K,Data!$A:$A,$B70,Data!$C:$C,Vitezistii!C$1))+SUMIFS(Data!$S:$S,Data!$A:$A,$B70,Data!$C:$C,Vitezistii!C$1),0)</f>
        <v>0</v>
      </c>
      <c r="D70" s="97">
        <f>IFERROR(IF(SUMIFS(Data!$K:$K,Data!$A:$A,$B70,Data!$C:$C,Vitezistii!D$1)=0," ",SUMIFS(Data!$K:$K,Data!$A:$A,$B70,Data!$C:$C,Vitezistii!D$1))+SUMIFS(Data!$S:$S,Data!$A:$A,$B70,Data!$C:$C,Vitezistii!D$1),0)</f>
        <v>0</v>
      </c>
      <c r="E70" s="97">
        <f>IFERROR(IF(SUMIFS(Data!$K:$K,Data!$A:$A,$B70,Data!$C:$C,Vitezistii!E$1)=0," ",SUMIFS(Data!$K:$K,Data!$A:$A,$B70,Data!$C:$C,Vitezistii!E$1))+SUMIFS(Data!$S:$S,Data!$A:$A,$B70,Data!$C:$C,Vitezistii!E$1),0)</f>
        <v>0</v>
      </c>
      <c r="F70" s="97">
        <f>IFERROR(IF(SUMIFS(Data!$K:$K,Data!$A:$A,$B70,Data!$C:$C,Vitezistii!F$1)=0," ",SUMIFS(Data!$K:$K,Data!$A:$A,$B70,Data!$C:$C,Vitezistii!F$1))+SUMIFS(Data!$S:$S,Data!$A:$A,$B70,Data!$C:$C,Vitezistii!F$1),0)</f>
        <v>0</v>
      </c>
      <c r="G70" s="97">
        <f>IFERROR(IF(SUMIFS(Data!$K:$K,Data!$A:$A,$B70,Data!$C:$C,Vitezistii!G$1)=0," ",SUMIFS(Data!$K:$K,Data!$A:$A,$B70,Data!$C:$C,Vitezistii!G$1))+SUMIFS(Data!$S:$S,Data!$A:$A,$B70,Data!$C:$C,Vitezistii!G$1),0)</f>
        <v>0</v>
      </c>
      <c r="H70" s="97">
        <f>IFERROR(IF(SUMIFS(Data!$K:$K,Data!$A:$A,$B70,Data!$C:$C,Vitezistii!H$1)=0," ",SUMIFS(Data!$K:$K,Data!$A:$A,$B70,Data!$C:$C,Vitezistii!H$1))+SUMIFS(Data!$S:$S,Data!$A:$A,$B70,Data!$C:$C,Vitezistii!H$1),0)</f>
        <v>0</v>
      </c>
      <c r="I70" s="97">
        <f>IFERROR(IF(SUMIFS(Data!$K:$K,Data!$A:$A,$B70,Data!$C:$C,Vitezistii!I$1)=0," ",SUMIFS(Data!$K:$K,Data!$A:$A,$B70,Data!$C:$C,Vitezistii!I$1))+SUMIFS(Data!$S:$S,Data!$A:$A,$B70,Data!$C:$C,Vitezistii!I$1),0)</f>
        <v>0</v>
      </c>
      <c r="J70" s="97">
        <f>IFERROR(IF(SUMIFS(Data!$K:$K,Data!$A:$A,$B70,Data!$C:$C,Vitezistii!J$1)=0," ",SUMIFS(Data!$K:$K,Data!$A:$A,$B70,Data!$C:$C,Vitezistii!J$1))+SUMIFS(Data!$S:$S,Data!$A:$A,$B70,Data!$C:$C,Vitezistii!J$1),0)</f>
        <v>0</v>
      </c>
      <c r="K70" s="97">
        <f>IFERROR(IF(SUMIFS(Data!$K:$K,Data!$A:$A,$B70,Data!$C:$C,Vitezistii!K$1)=0," ",SUMIFS(Data!$K:$K,Data!$A:$A,$B70,Data!$C:$C,Vitezistii!K$1))+SUMIFS(Data!$S:$S,Data!$A:$A,$B70,Data!$C:$C,Vitezistii!K$1),0)</f>
        <v>0</v>
      </c>
      <c r="L70" s="97">
        <f>IFERROR(IF(SUMIFS(Data!$K:$K,Data!$A:$A,$B70,Data!$C:$C,Vitezistii!L$1)=0," ",SUMIFS(Data!$K:$K,Data!$A:$A,$B70,Data!$C:$C,Vitezistii!L$1))+SUMIFS(Data!$S:$S,Data!$A:$A,$B70,Data!$C:$C,Vitezistii!L$1),0)</f>
        <v>0</v>
      </c>
      <c r="M70" s="97">
        <f>IFERROR(IF(SUMIFS(Data!$K:$K,Data!$A:$A,$B70,Data!$C:$C,Vitezistii!M$1)=0," ",SUMIFS(Data!$K:$K,Data!$A:$A,$B70,Data!$C:$C,Vitezistii!M$1))+SUMIFS(Data!$S:$S,Data!$A:$A,$B70,Data!$C:$C,Vitezistii!M$1),0)</f>
        <v>0</v>
      </c>
      <c r="N70" s="97">
        <f>IFERROR(IF(SUMIFS(Data!$K:$K,Data!$A:$A,$B70,Data!$C:$C,Vitezistii!N$1)=0," ",SUMIFS(Data!$K:$K,Data!$A:$A,$B70,Data!$C:$C,Vitezistii!N$1))+SUMIFS(Data!$S:$S,Data!$A:$A,$B70,Data!$C:$C,Vitezistii!N$1),0)</f>
        <v>0</v>
      </c>
      <c r="O70" s="97">
        <f>IFERROR(IF(SUMIFS(Data!$K:$K,Data!$A:$A,Vitezistii!$B91,Data!$C:$C,Vitezistii!O$1)=0," ",SUMIFS(Data!$K:$K,Data!$A:$A,Vitezistii!$B91,Data!$C:$C,Vitezistii!O$1))+SUMIFS(Data!$S:$S,Data!$A:$A,Vitezistii!$B91,Data!$C:$C,Vitezistii!O$1),0)</f>
        <v>0</v>
      </c>
      <c r="P70" s="97">
        <f>IFERROR(IF(SUMIFS(Data!$K:$K,Data!$A:$A,Vitezistii!$B91,Data!$C:$C,Vitezistii!P$1)=0," ",SUMIFS(Data!$K:$K,Data!$A:$A,Vitezistii!$B91,Data!$C:$C,Vitezistii!P$1))+SUMIFS(Data!$S:$S,Data!$A:$A,Vitezistii!$B91,Data!$C:$C,Vitezistii!P$1),0)</f>
        <v>0</v>
      </c>
      <c r="Q70" s="97">
        <f>IFERROR(IF(SUMIFS(Data!$K:$K,Data!$A:$A,Vitezistii!$B91,Data!$C:$C,Vitezistii!Q$1)=0," ",SUMIFS(Data!$K:$K,Data!$A:$A,Vitezistii!$B91,Data!$C:$C,Vitezistii!Q$1))+SUMIFS(Data!$S:$S,Data!$A:$A,Vitezistii!$B91,Data!$C:$C,Vitezistii!Q$1),0)</f>
        <v>0</v>
      </c>
      <c r="R70" s="97">
        <f>SUM(C70:Q70)</f>
        <v>0</v>
      </c>
      <c r="S70" s="97">
        <f>SUMIFS(Data!D:D,Data!A:A,B70)</f>
        <v>0</v>
      </c>
      <c r="T70" s="11" t="e">
        <f>SUMIFS(Data!I:I,Data!A:A,B70)/COUNTIF(Data!A:A,B70)</f>
        <v>#DIV/0!</v>
      </c>
    </row>
    <row r="71" spans="1:20" ht="12.75" x14ac:dyDescent="0.2">
      <c r="A71" s="64">
        <v>70</v>
      </c>
      <c r="B71" s="124"/>
      <c r="C71" s="97">
        <f>IFERROR(IF(SUMIFS(Data!$K:$K,Data!$A:$A,$B71,Data!$C:$C,Vitezistii!C$1)=0," ",SUMIFS(Data!$K:$K,Data!$A:$A,$B71,Data!$C:$C,Vitezistii!C$1))+SUMIFS(Data!$S:$S,Data!$A:$A,$B71,Data!$C:$C,Vitezistii!C$1),0)</f>
        <v>0</v>
      </c>
      <c r="D71" s="97">
        <f>IFERROR(IF(SUMIFS(Data!$K:$K,Data!$A:$A,$B71,Data!$C:$C,Vitezistii!D$1)=0," ",SUMIFS(Data!$K:$K,Data!$A:$A,$B71,Data!$C:$C,Vitezistii!D$1))+SUMIFS(Data!$S:$S,Data!$A:$A,$B71,Data!$C:$C,Vitezistii!D$1),0)</f>
        <v>0</v>
      </c>
      <c r="E71" s="97">
        <f>IFERROR(IF(SUMIFS(Data!$K:$K,Data!$A:$A,$B71,Data!$C:$C,Vitezistii!E$1)=0," ",SUMIFS(Data!$K:$K,Data!$A:$A,$B71,Data!$C:$C,Vitezistii!E$1))+SUMIFS(Data!$S:$S,Data!$A:$A,$B71,Data!$C:$C,Vitezistii!E$1),0)</f>
        <v>0</v>
      </c>
      <c r="F71" s="97">
        <f>IFERROR(IF(SUMIFS(Data!$K:$K,Data!$A:$A,$B71,Data!$C:$C,Vitezistii!F$1)=0," ",SUMIFS(Data!$K:$K,Data!$A:$A,$B71,Data!$C:$C,Vitezistii!F$1))+SUMIFS(Data!$S:$S,Data!$A:$A,$B71,Data!$C:$C,Vitezistii!F$1),0)</f>
        <v>0</v>
      </c>
      <c r="G71" s="97">
        <f>IFERROR(IF(SUMIFS(Data!$K:$K,Data!$A:$A,$B71,Data!$C:$C,Vitezistii!G$1)=0," ",SUMIFS(Data!$K:$K,Data!$A:$A,$B71,Data!$C:$C,Vitezistii!G$1))+SUMIFS(Data!$S:$S,Data!$A:$A,$B71,Data!$C:$C,Vitezistii!G$1),0)</f>
        <v>0</v>
      </c>
      <c r="H71" s="97">
        <f>IFERROR(IF(SUMIFS(Data!$K:$K,Data!$A:$A,$B71,Data!$C:$C,Vitezistii!H$1)=0," ",SUMIFS(Data!$K:$K,Data!$A:$A,$B71,Data!$C:$C,Vitezistii!H$1))+SUMIFS(Data!$S:$S,Data!$A:$A,$B71,Data!$C:$C,Vitezistii!H$1),0)</f>
        <v>0</v>
      </c>
      <c r="I71" s="97">
        <f>IFERROR(IF(SUMIFS(Data!$K:$K,Data!$A:$A,$B71,Data!$C:$C,Vitezistii!I$1)=0," ",SUMIFS(Data!$K:$K,Data!$A:$A,$B71,Data!$C:$C,Vitezistii!I$1))+SUMIFS(Data!$S:$S,Data!$A:$A,$B71,Data!$C:$C,Vitezistii!I$1),0)</f>
        <v>0</v>
      </c>
      <c r="J71" s="97">
        <f>IFERROR(IF(SUMIFS(Data!$K:$K,Data!$A:$A,$B71,Data!$C:$C,Vitezistii!J$1)=0," ",SUMIFS(Data!$K:$K,Data!$A:$A,$B71,Data!$C:$C,Vitezistii!J$1))+SUMIFS(Data!$S:$S,Data!$A:$A,$B71,Data!$C:$C,Vitezistii!J$1),0)</f>
        <v>0</v>
      </c>
      <c r="K71" s="97">
        <f>IFERROR(IF(SUMIFS(Data!$K:$K,Data!$A:$A,$B71,Data!$C:$C,Vitezistii!K$1)=0," ",SUMIFS(Data!$K:$K,Data!$A:$A,$B71,Data!$C:$C,Vitezistii!K$1))+SUMIFS(Data!$S:$S,Data!$A:$A,$B71,Data!$C:$C,Vitezistii!K$1),0)</f>
        <v>0</v>
      </c>
      <c r="L71" s="97">
        <f>IFERROR(IF(SUMIFS(Data!$K:$K,Data!$A:$A,$B71,Data!$C:$C,Vitezistii!L$1)=0," ",SUMIFS(Data!$K:$K,Data!$A:$A,$B71,Data!$C:$C,Vitezistii!L$1))+SUMIFS(Data!$S:$S,Data!$A:$A,$B71,Data!$C:$C,Vitezistii!L$1),0)</f>
        <v>0</v>
      </c>
      <c r="M71" s="97">
        <f>IFERROR(IF(SUMIFS(Data!$K:$K,Data!$A:$A,$B71,Data!$C:$C,Vitezistii!M$1)=0," ",SUMIFS(Data!$K:$K,Data!$A:$A,$B71,Data!$C:$C,Vitezistii!M$1))+SUMIFS(Data!$S:$S,Data!$A:$A,$B71,Data!$C:$C,Vitezistii!M$1),0)</f>
        <v>0</v>
      </c>
      <c r="N71" s="97">
        <f>IFERROR(IF(SUMIFS(Data!$K:$K,Data!$A:$A,$B71,Data!$C:$C,Vitezistii!N$1)=0," ",SUMIFS(Data!$K:$K,Data!$A:$A,$B71,Data!$C:$C,Vitezistii!N$1))+SUMIFS(Data!$S:$S,Data!$A:$A,$B71,Data!$C:$C,Vitezistii!N$1),0)</f>
        <v>0</v>
      </c>
      <c r="O71" s="97">
        <f>IFERROR(IF(SUMIFS(Data!$K:$K,Data!$A:$A,Vitezistii!$B92,Data!$C:$C,Vitezistii!O$1)=0," ",SUMIFS(Data!$K:$K,Data!$A:$A,Vitezistii!$B92,Data!$C:$C,Vitezistii!O$1))+SUMIFS(Data!$S:$S,Data!$A:$A,Vitezistii!$B92,Data!$C:$C,Vitezistii!O$1),0)</f>
        <v>0</v>
      </c>
      <c r="P71" s="97">
        <f>IFERROR(IF(SUMIFS(Data!$K:$K,Data!$A:$A,Vitezistii!$B92,Data!$C:$C,Vitezistii!P$1)=0," ",SUMIFS(Data!$K:$K,Data!$A:$A,Vitezistii!$B92,Data!$C:$C,Vitezistii!P$1))+SUMIFS(Data!$S:$S,Data!$A:$A,Vitezistii!$B92,Data!$C:$C,Vitezistii!P$1),0)</f>
        <v>0</v>
      </c>
      <c r="Q71" s="97">
        <f>IFERROR(IF(SUMIFS(Data!$K:$K,Data!$A:$A,Vitezistii!$B92,Data!$C:$C,Vitezistii!Q$1)=0," ",SUMIFS(Data!$K:$K,Data!$A:$A,Vitezistii!$B92,Data!$C:$C,Vitezistii!Q$1))+SUMIFS(Data!$S:$S,Data!$A:$A,Vitezistii!$B92,Data!$C:$C,Vitezistii!Q$1),0)</f>
        <v>0</v>
      </c>
      <c r="R71" s="97">
        <f>SUM(C71:Q71)</f>
        <v>0</v>
      </c>
      <c r="S71" s="97">
        <f>SUMIFS(Data!D:D,Data!A:A,B71)</f>
        <v>0</v>
      </c>
      <c r="T71" s="11" t="e">
        <f>SUMIFS(Data!I:I,Data!A:A,B71)/COUNTIF(Data!A:A,B71)</f>
        <v>#DIV/0!</v>
      </c>
    </row>
  </sheetData>
  <autoFilter ref="A1:T1" xr:uid="{00000000-0009-0000-0000-00000C000000}">
    <sortState xmlns:xlrd2="http://schemas.microsoft.com/office/spreadsheetml/2017/richdata2" ref="A2:T87">
      <sortCondition descending="1" ref="R1"/>
    </sortState>
  </autoFilter>
  <sortState xmlns:xlrd2="http://schemas.microsoft.com/office/spreadsheetml/2017/richdata2" ref="B3:T58">
    <sortCondition descending="1" ref="R3:R58"/>
  </sortState>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rgb="FF002060"/>
  </sheetPr>
  <dimension ref="A1:R70"/>
  <sheetViews>
    <sheetView workbookViewId="0">
      <pane xSplit="2" ySplit="1" topLeftCell="C2" activePane="bottomRight" state="frozen"/>
      <selection pane="topRight" activeCell="C1" sqref="C1"/>
      <selection pane="bottomLeft" activeCell="A2" sqref="A2"/>
      <selection pane="bottomRight" activeCell="B2" sqref="B2"/>
    </sheetView>
  </sheetViews>
  <sheetFormatPr defaultRowHeight="15" x14ac:dyDescent="0.25"/>
  <cols>
    <col min="1" max="1" width="7.7109375" style="65" customWidth="1"/>
    <col min="2" max="2" width="23" style="21" bestFit="1" customWidth="1"/>
    <col min="3" max="4" width="4.42578125" style="22" bestFit="1" customWidth="1"/>
    <col min="5" max="11" width="4.28515625" style="22" bestFit="1" customWidth="1"/>
    <col min="12" max="12" width="4.42578125" style="22" customWidth="1"/>
    <col min="13" max="14" width="4.28515625" style="22" bestFit="1" customWidth="1"/>
    <col min="15" max="15" width="4.42578125" style="22" hidden="1" customWidth="1"/>
    <col min="16" max="17" width="5.140625" style="22" hidden="1" customWidth="1"/>
    <col min="18" max="18" width="10.28515625" style="22" bestFit="1" customWidth="1"/>
  </cols>
  <sheetData>
    <row r="1" spans="1:18" x14ac:dyDescent="0.25">
      <c r="A1" s="63" t="s">
        <v>358</v>
      </c>
      <c r="B1" s="25" t="s">
        <v>126</v>
      </c>
      <c r="C1" s="30">
        <v>1</v>
      </c>
      <c r="D1" s="30">
        <v>2</v>
      </c>
      <c r="E1" s="30">
        <v>3</v>
      </c>
      <c r="F1" s="30">
        <v>4</v>
      </c>
      <c r="G1" s="30">
        <v>5</v>
      </c>
      <c r="H1" s="30">
        <v>6</v>
      </c>
      <c r="I1" s="30">
        <v>7</v>
      </c>
      <c r="J1" s="30">
        <v>8</v>
      </c>
      <c r="K1" s="30">
        <v>9</v>
      </c>
      <c r="L1" s="30">
        <v>10</v>
      </c>
      <c r="M1" s="30">
        <v>11</v>
      </c>
      <c r="N1" s="30">
        <v>12</v>
      </c>
      <c r="O1" s="30">
        <v>13</v>
      </c>
      <c r="P1" s="30">
        <v>14</v>
      </c>
      <c r="Q1" s="30">
        <v>15</v>
      </c>
      <c r="R1" s="26" t="s">
        <v>359</v>
      </c>
    </row>
    <row r="2" spans="1:18" x14ac:dyDescent="0.25">
      <c r="A2" s="64">
        <v>1</v>
      </c>
      <c r="B2" s="27" t="s">
        <v>176</v>
      </c>
      <c r="C2" s="28">
        <f>IF(SUMIFS(Data!$L:$L,Data!$A:$A,$B2,Data!$C:$C,C$1)=0,"",SUMIFS(Data!$L:$L,Data!$A:$A,$B2,Data!$C:$C,C$1))</f>
        <v>5</v>
      </c>
      <c r="D2" s="28">
        <f>IF(SUMIFS(Data!$L:$L,Data!$A:$A,$B2,Data!$C:$C,D$1)=0,"",SUMIFS(Data!$L:$L,Data!$A:$A,$B2,Data!$C:$C,D$1))</f>
        <v>4.5</v>
      </c>
      <c r="E2" s="28">
        <f>IF(SUMIFS(Data!$L:$L,Data!$A:$A,$B2,Data!$C:$C,E$1)=0,"",SUMIFS(Data!$L:$L,Data!$A:$A,$B2,Data!$C:$C,E$1))</f>
        <v>5</v>
      </c>
      <c r="F2" s="28">
        <f>IF(SUMIFS(Data!$L:$L,Data!$A:$A,$B2,Data!$C:$C,F$1)=0,"",SUMIFS(Data!$L:$L,Data!$A:$A,$B2,Data!$C:$C,F$1))</f>
        <v>5</v>
      </c>
      <c r="G2" s="28">
        <f>IF(SUMIFS(Data!$L:$L,Data!$A:$A,$B2,Data!$C:$C,G$1)=0,"",SUMIFS(Data!$L:$L,Data!$A:$A,$B2,Data!$C:$C,G$1))</f>
        <v>4</v>
      </c>
      <c r="H2" s="28">
        <f>IF(SUMIFS(Data!$L:$L,Data!$A:$A,$B2,Data!$C:$C,H$1)=0,"",SUMIFS(Data!$L:$L,Data!$A:$A,$B2,Data!$C:$C,H$1))</f>
        <v>4.75</v>
      </c>
      <c r="I2" s="28">
        <f>IF(SUMIFS(Data!$L:$L,Data!$A:$A,$B2,Data!$C:$C,I$1)=0,"",SUMIFS(Data!$L:$L,Data!$A:$A,$B2,Data!$C:$C,I$1))</f>
        <v>5</v>
      </c>
      <c r="J2" s="28">
        <f>IF(SUMIFS(Data!$L:$L,Data!$A:$A,$B2,Data!$C:$C,J$1)=0,"",SUMIFS(Data!$L:$L,Data!$A:$A,$B2,Data!$C:$C,J$1))</f>
        <v>5</v>
      </c>
      <c r="K2" s="28">
        <f>IF(SUMIFS(Data!$L:$L,Data!$A:$A,$B2,Data!$C:$C,K$1)=0,"",SUMIFS(Data!$L:$L,Data!$A:$A,$B2,Data!$C:$C,K$1))</f>
        <v>5</v>
      </c>
      <c r="L2" s="28">
        <f>IF(SUMIFS(Data!$L:$L,Data!$A:$A,$B2,Data!$C:$C,L$1)=0,"",SUMIFS(Data!$L:$L,Data!$A:$A,$B2,Data!$C:$C,L$1))</f>
        <v>5</v>
      </c>
      <c r="M2" s="28">
        <f>IF(SUMIFS(Data!$L:$L,Data!$A:$A,$B2,Data!$C:$C,M$1)=0,"",SUMIFS(Data!$L:$L,Data!$A:$A,$B2,Data!$C:$C,M$1))</f>
        <v>5</v>
      </c>
      <c r="N2" s="28">
        <f>IF(SUMIFS(Data!$L:$L,Data!$A:$A,$B2,Data!$C:$C,N$1)=0,"",SUMIFS(Data!$L:$L,Data!$A:$A,$B2,Data!$C:$C,N$1))</f>
        <v>5</v>
      </c>
      <c r="O2" s="28" t="str">
        <f>IF(SUMIFS(Data!$L:$L,Data!$A:$A,$B2,Data!$C:$C,O$1)=0,"",SUMIFS(Data!$L:$L,Data!$A:$A,$B2,Data!$C:$C,O$1))</f>
        <v/>
      </c>
      <c r="P2" s="28" t="str">
        <f>IF(SUMIFS(Data!$L:$L,Data!$A:$A,$B2,Data!$C:$C,P$1)=0,"",SUMIFS(Data!$L:$L,Data!$A:$A,$B2,Data!$C:$C,P$1))</f>
        <v/>
      </c>
      <c r="Q2" s="28" t="str">
        <f>IF(SUMIFS(Data!$L:$L,Data!$A:$A,$B2,Data!$C:$C,Q$1)=0,"",SUMIFS(Data!$L:$L,Data!$A:$A,$B2,Data!$C:$C,Q$1))</f>
        <v/>
      </c>
      <c r="R2" s="28">
        <f t="shared" ref="R2:R33" si="0">SUM(C2:Q2)</f>
        <v>58.25</v>
      </c>
    </row>
    <row r="3" spans="1:18" x14ac:dyDescent="0.25">
      <c r="A3" s="64">
        <v>2</v>
      </c>
      <c r="B3" s="27" t="s">
        <v>383</v>
      </c>
      <c r="C3" s="28">
        <f>IF(SUMIFS(Data!$L:$L,Data!$A:$A,$B3,Data!$C:$C,C$1)=0,"",SUMIFS(Data!$L:$L,Data!$A:$A,$B3,Data!$C:$C,C$1))</f>
        <v>5</v>
      </c>
      <c r="D3" s="28">
        <f>IF(SUMIFS(Data!$L:$L,Data!$A:$A,$B3,Data!$C:$C,D$1)=0,"",SUMIFS(Data!$L:$L,Data!$A:$A,$B3,Data!$C:$C,D$1))</f>
        <v>4.75</v>
      </c>
      <c r="E3" s="28">
        <f>IF(SUMIFS(Data!$L:$L,Data!$A:$A,$B3,Data!$C:$C,E$1)=0,"",SUMIFS(Data!$L:$L,Data!$A:$A,$B3,Data!$C:$C,E$1))</f>
        <v>5</v>
      </c>
      <c r="F3" s="28">
        <f>IF(SUMIFS(Data!$L:$L,Data!$A:$A,$B3,Data!$C:$C,F$1)=0,"",SUMIFS(Data!$L:$L,Data!$A:$A,$B3,Data!$C:$C,F$1))</f>
        <v>5</v>
      </c>
      <c r="G3" s="28">
        <f>IF(SUMIFS(Data!$L:$L,Data!$A:$A,$B3,Data!$C:$C,G$1)=0,"",SUMIFS(Data!$L:$L,Data!$A:$A,$B3,Data!$C:$C,G$1))</f>
        <v>3</v>
      </c>
      <c r="H3" s="28">
        <f>IF(SUMIFS(Data!$L:$L,Data!$A:$A,$B3,Data!$C:$C,H$1)=0,"",SUMIFS(Data!$L:$L,Data!$A:$A,$B3,Data!$C:$C,H$1))</f>
        <v>5</v>
      </c>
      <c r="I3" s="28">
        <f>IF(SUMIFS(Data!$L:$L,Data!$A:$A,$B3,Data!$C:$C,I$1)=0,"",SUMIFS(Data!$L:$L,Data!$A:$A,$B3,Data!$C:$C,I$1))</f>
        <v>5</v>
      </c>
      <c r="J3" s="28">
        <f>IF(SUMIFS(Data!$L:$L,Data!$A:$A,$B3,Data!$C:$C,J$1)=0,"",SUMIFS(Data!$L:$L,Data!$A:$A,$B3,Data!$C:$C,J$1))</f>
        <v>5</v>
      </c>
      <c r="K3" s="28">
        <f>IF(SUMIFS(Data!$L:$L,Data!$A:$A,$B3,Data!$C:$C,K$1)=0,"",SUMIFS(Data!$L:$L,Data!$A:$A,$B3,Data!$C:$C,K$1))</f>
        <v>5</v>
      </c>
      <c r="L3" s="28">
        <f>IF(SUMIFS(Data!$L:$L,Data!$A:$A,$B3,Data!$C:$C,L$1)=0,"",SUMIFS(Data!$L:$L,Data!$A:$A,$B3,Data!$C:$C,L$1))</f>
        <v>5</v>
      </c>
      <c r="M3" s="28">
        <f>IF(SUMIFS(Data!$L:$L,Data!$A:$A,$B3,Data!$C:$C,M$1)=0,"",SUMIFS(Data!$L:$L,Data!$A:$A,$B3,Data!$C:$C,M$1))</f>
        <v>5</v>
      </c>
      <c r="N3" s="28">
        <f>IF(SUMIFS(Data!$L:$L,Data!$A:$A,$B3,Data!$C:$C,N$1)=0,"",SUMIFS(Data!$L:$L,Data!$A:$A,$B3,Data!$C:$C,N$1))</f>
        <v>4.75</v>
      </c>
      <c r="O3" s="28" t="str">
        <f>IF(SUMIFS(Data!$L:$L,Data!$A:$A,$B3,Data!$C:$C,O$1)=0,"",SUMIFS(Data!$L:$L,Data!$A:$A,$B3,Data!$C:$C,O$1))</f>
        <v/>
      </c>
      <c r="P3" s="28" t="str">
        <f>IF(SUMIFS(Data!$L:$L,Data!$A:$A,$B3,Data!$C:$C,P$1)=0,"",SUMIFS(Data!$L:$L,Data!$A:$A,$B3,Data!$C:$C,P$1))</f>
        <v/>
      </c>
      <c r="Q3" s="28" t="str">
        <f>IF(SUMIFS(Data!$L:$L,Data!$A:$A,$B3,Data!$C:$C,Q$1)=0,"",SUMIFS(Data!$L:$L,Data!$A:$A,$B3,Data!$C:$C,Q$1))</f>
        <v/>
      </c>
      <c r="R3" s="28">
        <f t="shared" si="0"/>
        <v>57.5</v>
      </c>
    </row>
    <row r="4" spans="1:18" x14ac:dyDescent="0.25">
      <c r="A4" s="64">
        <v>3</v>
      </c>
      <c r="B4" s="27" t="s">
        <v>459</v>
      </c>
      <c r="C4" s="28">
        <f>IF(SUMIFS(Data!$L:$L,Data!$A:$A,$B4,Data!$C:$C,C$1)=0,"",SUMIFS(Data!$L:$L,Data!$A:$A,$B4,Data!$C:$C,C$1))</f>
        <v>4.5</v>
      </c>
      <c r="D4" s="28">
        <f>IF(SUMIFS(Data!$L:$L,Data!$A:$A,$B4,Data!$C:$C,D$1)=0,"",SUMIFS(Data!$L:$L,Data!$A:$A,$B4,Data!$C:$C,D$1))</f>
        <v>5</v>
      </c>
      <c r="E4" s="28">
        <f>IF(SUMIFS(Data!$L:$L,Data!$A:$A,$B4,Data!$C:$C,E$1)=0,"",SUMIFS(Data!$L:$L,Data!$A:$A,$B4,Data!$C:$C,E$1))</f>
        <v>5</v>
      </c>
      <c r="F4" s="28">
        <f>IF(SUMIFS(Data!$L:$L,Data!$A:$A,$B4,Data!$C:$C,F$1)=0,"",SUMIFS(Data!$L:$L,Data!$A:$A,$B4,Data!$C:$C,F$1))</f>
        <v>4.5</v>
      </c>
      <c r="G4" s="28">
        <f>IF(SUMIFS(Data!$L:$L,Data!$A:$A,$B4,Data!$C:$C,G$1)=0,"",SUMIFS(Data!$L:$L,Data!$A:$A,$B4,Data!$C:$C,G$1))</f>
        <v>4.25</v>
      </c>
      <c r="H4" s="28">
        <f>IF(SUMIFS(Data!$L:$L,Data!$A:$A,$B4,Data!$C:$C,H$1)=0,"",SUMIFS(Data!$L:$L,Data!$A:$A,$B4,Data!$C:$C,H$1))</f>
        <v>4</v>
      </c>
      <c r="I4" s="28">
        <f>IF(SUMIFS(Data!$L:$L,Data!$A:$A,$B4,Data!$C:$C,I$1)=0,"",SUMIFS(Data!$L:$L,Data!$A:$A,$B4,Data!$C:$C,I$1))</f>
        <v>5</v>
      </c>
      <c r="J4" s="28">
        <f>IF(SUMIFS(Data!$L:$L,Data!$A:$A,$B4,Data!$C:$C,J$1)=0,"",SUMIFS(Data!$L:$L,Data!$A:$A,$B4,Data!$C:$C,J$1))</f>
        <v>5</v>
      </c>
      <c r="K4" s="28">
        <f>IF(SUMIFS(Data!$L:$L,Data!$A:$A,$B4,Data!$C:$C,K$1)=0,"",SUMIFS(Data!$L:$L,Data!$A:$A,$B4,Data!$C:$C,K$1))</f>
        <v>5</v>
      </c>
      <c r="L4" s="28">
        <f>IF(SUMIFS(Data!$L:$L,Data!$A:$A,$B4,Data!$C:$C,L$1)=0,"",SUMIFS(Data!$L:$L,Data!$A:$A,$B4,Data!$C:$C,L$1))</f>
        <v>5</v>
      </c>
      <c r="M4" s="28">
        <f>IF(SUMIFS(Data!$L:$L,Data!$A:$A,$B4,Data!$C:$C,M$1)=0,"",SUMIFS(Data!$L:$L,Data!$A:$A,$B4,Data!$C:$C,M$1))</f>
        <v>5</v>
      </c>
      <c r="N4" s="28">
        <f>IF(SUMIFS(Data!$L:$L,Data!$A:$A,$B4,Data!$C:$C,N$1)=0,"",SUMIFS(Data!$L:$L,Data!$A:$A,$B4,Data!$C:$C,N$1))</f>
        <v>4.5</v>
      </c>
      <c r="O4" s="28" t="str">
        <f>IF(SUMIFS(Data!$L:$L,Data!$A:$A,$B4,Data!$C:$C,O$1)=0,"",SUMIFS(Data!$L:$L,Data!$A:$A,$B4,Data!$C:$C,O$1))</f>
        <v/>
      </c>
      <c r="P4" s="28" t="str">
        <f>IF(SUMIFS(Data!$L:$L,Data!$A:$A,$B4,Data!$C:$C,P$1)=0,"",SUMIFS(Data!$L:$L,Data!$A:$A,$B4,Data!$C:$C,P$1))</f>
        <v/>
      </c>
      <c r="Q4" s="28" t="str">
        <f>IF(SUMIFS(Data!$L:$L,Data!$A:$A,$B4,Data!$C:$C,Q$1)=0,"",SUMIFS(Data!$L:$L,Data!$A:$A,$B4,Data!$C:$C,Q$1))</f>
        <v/>
      </c>
      <c r="R4" s="28">
        <f t="shared" si="0"/>
        <v>56.75</v>
      </c>
    </row>
    <row r="5" spans="1:18" x14ac:dyDescent="0.25">
      <c r="A5" s="64">
        <v>4</v>
      </c>
      <c r="B5" s="27" t="s">
        <v>308</v>
      </c>
      <c r="C5" s="28">
        <f>IF(SUMIFS(Data!$L:$L,Data!$A:$A,$B5,Data!$C:$C,C$1)=0,"",SUMIFS(Data!$L:$L,Data!$A:$A,$B5,Data!$C:$C,C$1))</f>
        <v>5</v>
      </c>
      <c r="D5" s="28">
        <f>IF(SUMIFS(Data!$L:$L,Data!$A:$A,$B5,Data!$C:$C,D$1)=0,"",SUMIFS(Data!$L:$L,Data!$A:$A,$B5,Data!$C:$C,D$1))</f>
        <v>5</v>
      </c>
      <c r="E5" s="28">
        <f>IF(SUMIFS(Data!$L:$L,Data!$A:$A,$B5,Data!$C:$C,E$1)=0,"",SUMIFS(Data!$L:$L,Data!$A:$A,$B5,Data!$C:$C,E$1))</f>
        <v>5</v>
      </c>
      <c r="F5" s="28">
        <f>IF(SUMIFS(Data!$L:$L,Data!$A:$A,$B5,Data!$C:$C,F$1)=0,"",SUMIFS(Data!$L:$L,Data!$A:$A,$B5,Data!$C:$C,F$1))</f>
        <v>5</v>
      </c>
      <c r="G5" s="28">
        <f>IF(SUMIFS(Data!$L:$L,Data!$A:$A,$B5,Data!$C:$C,G$1)=0,"",SUMIFS(Data!$L:$L,Data!$A:$A,$B5,Data!$C:$C,G$1))</f>
        <v>3</v>
      </c>
      <c r="H5" s="28">
        <f>IF(SUMIFS(Data!$L:$L,Data!$A:$A,$B5,Data!$C:$C,H$1)=0,"",SUMIFS(Data!$L:$L,Data!$A:$A,$B5,Data!$C:$C,H$1))</f>
        <v>5</v>
      </c>
      <c r="I5" s="28">
        <f>IF(SUMIFS(Data!$L:$L,Data!$A:$A,$B5,Data!$C:$C,I$1)=0,"",SUMIFS(Data!$L:$L,Data!$A:$A,$B5,Data!$C:$C,I$1))</f>
        <v>5</v>
      </c>
      <c r="J5" s="28">
        <f>IF(SUMIFS(Data!$L:$L,Data!$A:$A,$B5,Data!$C:$C,J$1)=0,"",SUMIFS(Data!$L:$L,Data!$A:$A,$B5,Data!$C:$C,J$1))</f>
        <v>5</v>
      </c>
      <c r="K5" s="28">
        <f>IF(SUMIFS(Data!$L:$L,Data!$A:$A,$B5,Data!$C:$C,K$1)=0,"",SUMIFS(Data!$L:$L,Data!$A:$A,$B5,Data!$C:$C,K$1))</f>
        <v>4.25</v>
      </c>
      <c r="L5" s="28">
        <f>IF(SUMIFS(Data!$L:$L,Data!$A:$A,$B5,Data!$C:$C,L$1)=0,"",SUMIFS(Data!$L:$L,Data!$A:$A,$B5,Data!$C:$C,L$1))</f>
        <v>5</v>
      </c>
      <c r="M5" s="28">
        <f>IF(SUMIFS(Data!$L:$L,Data!$A:$A,$B5,Data!$C:$C,M$1)=0,"",SUMIFS(Data!$L:$L,Data!$A:$A,$B5,Data!$C:$C,M$1))</f>
        <v>5</v>
      </c>
      <c r="N5" s="28">
        <f>IF(SUMIFS(Data!$L:$L,Data!$A:$A,$B5,Data!$C:$C,N$1)=0,"",SUMIFS(Data!$L:$L,Data!$A:$A,$B5,Data!$C:$C,N$1))</f>
        <v>5</v>
      </c>
      <c r="O5" s="28" t="str">
        <f>IF(SUMIFS(Data!$L:$L,Data!$A:$A,$B5,Data!$C:$C,O$1)=0,"",SUMIFS(Data!$L:$L,Data!$A:$A,$B5,Data!$C:$C,O$1))</f>
        <v/>
      </c>
      <c r="P5" s="28" t="str">
        <f>IF(SUMIFS(Data!$L:$L,Data!$A:$A,$B5,Data!$C:$C,P$1)=0,"",SUMIFS(Data!$L:$L,Data!$A:$A,$B5,Data!$C:$C,P$1))</f>
        <v/>
      </c>
      <c r="Q5" s="28" t="str">
        <f>IF(SUMIFS(Data!$L:$L,Data!$A:$A,$B5,Data!$C:$C,Q$1)=0,"",SUMIFS(Data!$L:$L,Data!$A:$A,$B5,Data!$C:$C,Q$1))</f>
        <v/>
      </c>
      <c r="R5" s="28">
        <f t="shared" si="0"/>
        <v>57.25</v>
      </c>
    </row>
    <row r="6" spans="1:18" x14ac:dyDescent="0.25">
      <c r="A6" s="64">
        <v>5</v>
      </c>
      <c r="B6" s="27" t="s">
        <v>458</v>
      </c>
      <c r="C6" s="28">
        <f>IF(SUMIFS(Data!$L:$L,Data!$A:$A,$B6,Data!$C:$C,C$1)=0,"",SUMIFS(Data!$L:$L,Data!$A:$A,$B6,Data!$C:$C,C$1))</f>
        <v>5</v>
      </c>
      <c r="D6" s="28">
        <f>IF(SUMIFS(Data!$L:$L,Data!$A:$A,$B6,Data!$C:$C,D$1)=0,"",SUMIFS(Data!$L:$L,Data!$A:$A,$B6,Data!$C:$C,D$1))</f>
        <v>4</v>
      </c>
      <c r="E6" s="28">
        <f>IF(SUMIFS(Data!$L:$L,Data!$A:$A,$B6,Data!$C:$C,E$1)=0,"",SUMIFS(Data!$L:$L,Data!$A:$A,$B6,Data!$C:$C,E$1))</f>
        <v>5</v>
      </c>
      <c r="F6" s="28">
        <f>IF(SUMIFS(Data!$L:$L,Data!$A:$A,$B6,Data!$C:$C,F$1)=0,"",SUMIFS(Data!$L:$L,Data!$A:$A,$B6,Data!$C:$C,F$1))</f>
        <v>5</v>
      </c>
      <c r="G6" s="28">
        <f>IF(SUMIFS(Data!$L:$L,Data!$A:$A,$B6,Data!$C:$C,G$1)=0,"",SUMIFS(Data!$L:$L,Data!$A:$A,$B6,Data!$C:$C,G$1))</f>
        <v>3.75</v>
      </c>
      <c r="H6" s="28">
        <f>IF(SUMIFS(Data!$L:$L,Data!$A:$A,$B6,Data!$C:$C,H$1)=0,"",SUMIFS(Data!$L:$L,Data!$A:$A,$B6,Data!$C:$C,H$1))</f>
        <v>4.5</v>
      </c>
      <c r="I6" s="28">
        <f>IF(SUMIFS(Data!$L:$L,Data!$A:$A,$B6,Data!$C:$C,I$1)=0,"",SUMIFS(Data!$L:$L,Data!$A:$A,$B6,Data!$C:$C,I$1))</f>
        <v>5</v>
      </c>
      <c r="J6" s="28">
        <f>IF(SUMIFS(Data!$L:$L,Data!$A:$A,$B6,Data!$C:$C,J$1)=0,"",SUMIFS(Data!$L:$L,Data!$A:$A,$B6,Data!$C:$C,J$1))</f>
        <v>5</v>
      </c>
      <c r="K6" s="28">
        <f>IF(SUMIFS(Data!$L:$L,Data!$A:$A,$B6,Data!$C:$C,K$1)=0,"",SUMIFS(Data!$L:$L,Data!$A:$A,$B6,Data!$C:$C,K$1))</f>
        <v>3.75</v>
      </c>
      <c r="L6" s="28">
        <f>IF(SUMIFS(Data!$L:$L,Data!$A:$A,$B6,Data!$C:$C,L$1)=0,"",SUMIFS(Data!$L:$L,Data!$A:$A,$B6,Data!$C:$C,L$1))</f>
        <v>5</v>
      </c>
      <c r="M6" s="28">
        <f>IF(SUMIFS(Data!$L:$L,Data!$A:$A,$B6,Data!$C:$C,M$1)=0,"",SUMIFS(Data!$L:$L,Data!$A:$A,$B6,Data!$C:$C,M$1))</f>
        <v>4.5</v>
      </c>
      <c r="N6" s="28">
        <f>IF(SUMIFS(Data!$L:$L,Data!$A:$A,$B6,Data!$C:$C,N$1)=0,"",SUMIFS(Data!$L:$L,Data!$A:$A,$B6,Data!$C:$C,N$1))</f>
        <v>5</v>
      </c>
      <c r="O6" s="28" t="str">
        <f>IF(SUMIFS(Data!$L:$L,Data!$A:$A,$B6,Data!$C:$C,O$1)=0,"",SUMIFS(Data!$L:$L,Data!$A:$A,$B6,Data!$C:$C,O$1))</f>
        <v/>
      </c>
      <c r="P6" s="28" t="str">
        <f>IF(SUMIFS(Data!$L:$L,Data!$A:$A,$B6,Data!$C:$C,P$1)=0,"",SUMIFS(Data!$L:$L,Data!$A:$A,$B6,Data!$C:$C,P$1))</f>
        <v/>
      </c>
      <c r="Q6" s="28" t="str">
        <f>IF(SUMIFS(Data!$L:$L,Data!$A:$A,$B6,Data!$C:$C,Q$1)=0,"",SUMIFS(Data!$L:$L,Data!$A:$A,$B6,Data!$C:$C,Q$1))</f>
        <v/>
      </c>
      <c r="R6" s="28">
        <f t="shared" si="0"/>
        <v>55.5</v>
      </c>
    </row>
    <row r="7" spans="1:18" x14ac:dyDescent="0.25">
      <c r="A7" s="64">
        <v>6</v>
      </c>
      <c r="B7" s="27" t="s">
        <v>58</v>
      </c>
      <c r="C7" s="28">
        <f>IF(SUMIFS(Data!$L:$L,Data!$A:$A,$B7,Data!$C:$C,C$1)=0,"",SUMIFS(Data!$L:$L,Data!$A:$A,$B7,Data!$C:$C,C$1))</f>
        <v>5</v>
      </c>
      <c r="D7" s="28">
        <f>IF(SUMIFS(Data!$L:$L,Data!$A:$A,$B7,Data!$C:$C,D$1)=0,"",SUMIFS(Data!$L:$L,Data!$A:$A,$B7,Data!$C:$C,D$1))</f>
        <v>5</v>
      </c>
      <c r="E7" s="28">
        <f>IF(SUMIFS(Data!$L:$L,Data!$A:$A,$B7,Data!$C:$C,E$1)=0,"",SUMIFS(Data!$L:$L,Data!$A:$A,$B7,Data!$C:$C,E$1))</f>
        <v>5</v>
      </c>
      <c r="F7" s="28">
        <f>IF(SUMIFS(Data!$L:$L,Data!$A:$A,$B7,Data!$C:$C,F$1)=0,"",SUMIFS(Data!$L:$L,Data!$A:$A,$B7,Data!$C:$C,F$1))</f>
        <v>5</v>
      </c>
      <c r="G7" s="28">
        <f>IF(SUMIFS(Data!$L:$L,Data!$A:$A,$B7,Data!$C:$C,G$1)=0,"",SUMIFS(Data!$L:$L,Data!$A:$A,$B7,Data!$C:$C,G$1))</f>
        <v>3.5</v>
      </c>
      <c r="H7" s="28">
        <f>IF(SUMIFS(Data!$L:$L,Data!$A:$A,$B7,Data!$C:$C,H$1)=0,"",SUMIFS(Data!$L:$L,Data!$A:$A,$B7,Data!$C:$C,H$1))</f>
        <v>3.75</v>
      </c>
      <c r="I7" s="28">
        <f>IF(SUMIFS(Data!$L:$L,Data!$A:$A,$B7,Data!$C:$C,I$1)=0,"",SUMIFS(Data!$L:$L,Data!$A:$A,$B7,Data!$C:$C,I$1))</f>
        <v>5</v>
      </c>
      <c r="J7" s="28">
        <f>IF(SUMIFS(Data!$L:$L,Data!$A:$A,$B7,Data!$C:$C,J$1)=0,"",SUMIFS(Data!$L:$L,Data!$A:$A,$B7,Data!$C:$C,J$1))</f>
        <v>4.75</v>
      </c>
      <c r="K7" s="28">
        <f>IF(SUMIFS(Data!$L:$L,Data!$A:$A,$B7,Data!$C:$C,K$1)=0,"",SUMIFS(Data!$L:$L,Data!$A:$A,$B7,Data!$C:$C,K$1))</f>
        <v>4.25</v>
      </c>
      <c r="L7" s="28">
        <f>IF(SUMIFS(Data!$L:$L,Data!$A:$A,$B7,Data!$C:$C,L$1)=0,"",SUMIFS(Data!$L:$L,Data!$A:$A,$B7,Data!$C:$C,L$1))</f>
        <v>4</v>
      </c>
      <c r="M7" s="28">
        <f>IF(SUMIFS(Data!$L:$L,Data!$A:$A,$B7,Data!$C:$C,M$1)=0,"",SUMIFS(Data!$L:$L,Data!$A:$A,$B7,Data!$C:$C,M$1))</f>
        <v>5</v>
      </c>
      <c r="N7" s="28">
        <f>IF(SUMIFS(Data!$L:$L,Data!$A:$A,$B7,Data!$C:$C,N$1)=0,"",SUMIFS(Data!$L:$L,Data!$A:$A,$B7,Data!$C:$C,N$1))</f>
        <v>4.5</v>
      </c>
      <c r="O7" s="28" t="str">
        <f>IF(SUMIFS(Data!$L:$L,Data!$A:$A,$B7,Data!$C:$C,O$1)=0,"",SUMIFS(Data!$L:$L,Data!$A:$A,$B7,Data!$C:$C,O$1))</f>
        <v/>
      </c>
      <c r="P7" s="28" t="str">
        <f>IF(SUMIFS(Data!$L:$L,Data!$A:$A,$B7,Data!$C:$C,P$1)=0,"",SUMIFS(Data!$L:$L,Data!$A:$A,$B7,Data!$C:$C,P$1))</f>
        <v/>
      </c>
      <c r="Q7" s="28" t="str">
        <f>IF(SUMIFS(Data!$L:$L,Data!$A:$A,$B7,Data!$C:$C,Q$1)=0,"",SUMIFS(Data!$L:$L,Data!$A:$A,$B7,Data!$C:$C,Q$1))</f>
        <v/>
      </c>
      <c r="R7" s="28">
        <f t="shared" si="0"/>
        <v>54.75</v>
      </c>
    </row>
    <row r="8" spans="1:18" x14ac:dyDescent="0.25">
      <c r="A8" s="64">
        <v>7</v>
      </c>
      <c r="B8" s="27" t="s">
        <v>505</v>
      </c>
      <c r="C8" s="28">
        <f>IF(SUMIFS(Data!$L:$L,Data!$A:$A,$B8,Data!$C:$C,C$1)=0,"",SUMIFS(Data!$L:$L,Data!$A:$A,$B8,Data!$C:$C,C$1))</f>
        <v>5</v>
      </c>
      <c r="D8" s="28">
        <f>IF(SUMIFS(Data!$L:$L,Data!$A:$A,$B8,Data!$C:$C,D$1)=0,"",SUMIFS(Data!$L:$L,Data!$A:$A,$B8,Data!$C:$C,D$1))</f>
        <v>5</v>
      </c>
      <c r="E8" s="28">
        <f>IF(SUMIFS(Data!$L:$L,Data!$A:$A,$B8,Data!$C:$C,E$1)=0,"",SUMIFS(Data!$L:$L,Data!$A:$A,$B8,Data!$C:$C,E$1))</f>
        <v>5</v>
      </c>
      <c r="F8" s="28">
        <f>IF(SUMIFS(Data!$L:$L,Data!$A:$A,$B8,Data!$C:$C,F$1)=0,"",SUMIFS(Data!$L:$L,Data!$A:$A,$B8,Data!$C:$C,F$1))</f>
        <v>5</v>
      </c>
      <c r="G8" s="28">
        <f>IF(SUMIFS(Data!$L:$L,Data!$A:$A,$B8,Data!$C:$C,G$1)=0,"",SUMIFS(Data!$L:$L,Data!$A:$A,$B8,Data!$C:$C,G$1))</f>
        <v>3.75</v>
      </c>
      <c r="H8" s="28">
        <f>IF(SUMIFS(Data!$L:$L,Data!$A:$A,$B8,Data!$C:$C,H$1)=0,"",SUMIFS(Data!$L:$L,Data!$A:$A,$B8,Data!$C:$C,H$1))</f>
        <v>4.5</v>
      </c>
      <c r="I8" s="28">
        <f>IF(SUMIFS(Data!$L:$L,Data!$A:$A,$B8,Data!$C:$C,I$1)=0,"",SUMIFS(Data!$L:$L,Data!$A:$A,$B8,Data!$C:$C,I$1))</f>
        <v>3</v>
      </c>
      <c r="J8" s="28">
        <f>IF(SUMIFS(Data!$L:$L,Data!$A:$A,$B8,Data!$C:$C,J$1)=0,"",SUMIFS(Data!$L:$L,Data!$A:$A,$B8,Data!$C:$C,J$1))</f>
        <v>4</v>
      </c>
      <c r="K8" s="28">
        <f>IF(SUMIFS(Data!$L:$L,Data!$A:$A,$B8,Data!$C:$C,K$1)=0,"",SUMIFS(Data!$L:$L,Data!$A:$A,$B8,Data!$C:$C,K$1))</f>
        <v>4</v>
      </c>
      <c r="L8" s="28">
        <f>IF(SUMIFS(Data!$L:$L,Data!$A:$A,$B8,Data!$C:$C,L$1)=0,"",SUMIFS(Data!$L:$L,Data!$A:$A,$B8,Data!$C:$C,L$1))</f>
        <v>4.25</v>
      </c>
      <c r="M8" s="28">
        <f>IF(SUMIFS(Data!$L:$L,Data!$A:$A,$B8,Data!$C:$C,M$1)=0,"",SUMIFS(Data!$L:$L,Data!$A:$A,$B8,Data!$C:$C,M$1))</f>
        <v>4.5</v>
      </c>
      <c r="N8" s="28">
        <f>IF(SUMIFS(Data!$L:$L,Data!$A:$A,$B8,Data!$C:$C,N$1)=0,"",SUMIFS(Data!$L:$L,Data!$A:$A,$B8,Data!$C:$C,N$1))</f>
        <v>4.5</v>
      </c>
      <c r="O8" s="28" t="str">
        <f>IF(SUMIFS(Data!$L:$L,Data!$A:$A,$B8,Data!$C:$C,O$1)=0,"",SUMIFS(Data!$L:$L,Data!$A:$A,$B8,Data!$C:$C,O$1))</f>
        <v/>
      </c>
      <c r="P8" s="28" t="str">
        <f>IF(SUMIFS(Data!$L:$L,Data!$A:$A,$B8,Data!$C:$C,P$1)=0,"",SUMIFS(Data!$L:$L,Data!$A:$A,$B8,Data!$C:$C,P$1))</f>
        <v/>
      </c>
      <c r="Q8" s="28" t="str">
        <f>IF(SUMIFS(Data!$L:$L,Data!$A:$A,$B8,Data!$C:$C,Q$1)=0,"",SUMIFS(Data!$L:$L,Data!$A:$A,$B8,Data!$C:$C,Q$1))</f>
        <v/>
      </c>
      <c r="R8" s="28">
        <f t="shared" si="0"/>
        <v>52.5</v>
      </c>
    </row>
    <row r="9" spans="1:18" x14ac:dyDescent="0.25">
      <c r="A9" s="64">
        <v>8</v>
      </c>
      <c r="B9" s="27" t="s">
        <v>13</v>
      </c>
      <c r="C9" s="28">
        <f>IF(SUMIFS(Data!$L:$L,Data!$A:$A,$B9,Data!$C:$C,C$1)=0,"",SUMIFS(Data!$L:$L,Data!$A:$A,$B9,Data!$C:$C,C$1))</f>
        <v>5</v>
      </c>
      <c r="D9" s="28">
        <f>IF(SUMIFS(Data!$L:$L,Data!$A:$A,$B9,Data!$C:$C,D$1)=0,"",SUMIFS(Data!$L:$L,Data!$A:$A,$B9,Data!$C:$C,D$1))</f>
        <v>4</v>
      </c>
      <c r="E9" s="28">
        <f>IF(SUMIFS(Data!$L:$L,Data!$A:$A,$B9,Data!$C:$C,E$1)=0,"",SUMIFS(Data!$L:$L,Data!$A:$A,$B9,Data!$C:$C,E$1))</f>
        <v>5</v>
      </c>
      <c r="F9" s="28">
        <f>IF(SUMIFS(Data!$L:$L,Data!$A:$A,$B9,Data!$C:$C,F$1)=0,"",SUMIFS(Data!$L:$L,Data!$A:$A,$B9,Data!$C:$C,F$1))</f>
        <v>3.75</v>
      </c>
      <c r="G9" s="28">
        <f>IF(SUMIFS(Data!$L:$L,Data!$A:$A,$B9,Data!$C:$C,G$1)=0,"",SUMIFS(Data!$L:$L,Data!$A:$A,$B9,Data!$C:$C,G$1))</f>
        <v>5</v>
      </c>
      <c r="H9" s="28">
        <f>IF(SUMIFS(Data!$L:$L,Data!$A:$A,$B9,Data!$C:$C,H$1)=0,"",SUMIFS(Data!$L:$L,Data!$A:$A,$B9,Data!$C:$C,H$1))</f>
        <v>5</v>
      </c>
      <c r="I9" s="28">
        <f>IF(SUMIFS(Data!$L:$L,Data!$A:$A,$B9,Data!$C:$C,I$1)=0,"",SUMIFS(Data!$L:$L,Data!$A:$A,$B9,Data!$C:$C,I$1))</f>
        <v>1.75</v>
      </c>
      <c r="J9" s="28">
        <f>IF(SUMIFS(Data!$L:$L,Data!$A:$A,$B9,Data!$C:$C,J$1)=0,"",SUMIFS(Data!$L:$L,Data!$A:$A,$B9,Data!$C:$C,J$1))</f>
        <v>5</v>
      </c>
      <c r="K9" s="28">
        <f>IF(SUMIFS(Data!$L:$L,Data!$A:$A,$B9,Data!$C:$C,K$1)=0,"",SUMIFS(Data!$L:$L,Data!$A:$A,$B9,Data!$C:$C,K$1))</f>
        <v>4</v>
      </c>
      <c r="L9" s="28">
        <f>IF(SUMIFS(Data!$L:$L,Data!$A:$A,$B9,Data!$C:$C,L$1)=0,"",SUMIFS(Data!$L:$L,Data!$A:$A,$B9,Data!$C:$C,L$1))</f>
        <v>4.5</v>
      </c>
      <c r="M9" s="28">
        <f>IF(SUMIFS(Data!$L:$L,Data!$A:$A,$B9,Data!$C:$C,M$1)=0,"",SUMIFS(Data!$L:$L,Data!$A:$A,$B9,Data!$C:$C,M$1))</f>
        <v>3.5</v>
      </c>
      <c r="N9" s="28">
        <f>IF(SUMIFS(Data!$L:$L,Data!$A:$A,$B9,Data!$C:$C,N$1)=0,"",SUMIFS(Data!$L:$L,Data!$A:$A,$B9,Data!$C:$C,N$1))</f>
        <v>3.75</v>
      </c>
      <c r="O9" s="28" t="str">
        <f>IF(SUMIFS(Data!$L:$L,Data!$A:$A,$B9,Data!$C:$C,O$1)=0,"",SUMIFS(Data!$L:$L,Data!$A:$A,$B9,Data!$C:$C,O$1))</f>
        <v/>
      </c>
      <c r="P9" s="28" t="str">
        <f>IF(SUMIFS(Data!$L:$L,Data!$A:$A,$B9,Data!$C:$C,P$1)=0,"",SUMIFS(Data!$L:$L,Data!$A:$A,$B9,Data!$C:$C,P$1))</f>
        <v/>
      </c>
      <c r="Q9" s="28" t="str">
        <f>IF(SUMIFS(Data!$L:$L,Data!$A:$A,$B9,Data!$C:$C,Q$1)=0,"",SUMIFS(Data!$L:$L,Data!$A:$A,$B9,Data!$C:$C,Q$1))</f>
        <v/>
      </c>
      <c r="R9" s="28">
        <f t="shared" si="0"/>
        <v>50.25</v>
      </c>
    </row>
    <row r="10" spans="1:18" x14ac:dyDescent="0.25">
      <c r="A10" s="64">
        <v>9</v>
      </c>
      <c r="B10" s="27" t="s">
        <v>523</v>
      </c>
      <c r="C10" s="28">
        <f>IF(SUMIFS(Data!$L:$L,Data!$A:$A,$B10,Data!$C:$C,C$1)=0,"",SUMIFS(Data!$L:$L,Data!$A:$A,$B10,Data!$C:$C,C$1))</f>
        <v>3</v>
      </c>
      <c r="D10" s="28">
        <f>IF(SUMIFS(Data!$L:$L,Data!$A:$A,$B10,Data!$C:$C,D$1)=0,"",SUMIFS(Data!$L:$L,Data!$A:$A,$B10,Data!$C:$C,D$1))</f>
        <v>2</v>
      </c>
      <c r="E10" s="28">
        <f>IF(SUMIFS(Data!$L:$L,Data!$A:$A,$B10,Data!$C:$C,E$1)=0,"",SUMIFS(Data!$L:$L,Data!$A:$A,$B10,Data!$C:$C,E$1))</f>
        <v>5</v>
      </c>
      <c r="F10" s="28">
        <f>IF(SUMIFS(Data!$L:$L,Data!$A:$A,$B10,Data!$C:$C,F$1)=0,"",SUMIFS(Data!$L:$L,Data!$A:$A,$B10,Data!$C:$C,F$1))</f>
        <v>5</v>
      </c>
      <c r="G10" s="28">
        <f>IF(SUMIFS(Data!$L:$L,Data!$A:$A,$B10,Data!$C:$C,G$1)=0,"",SUMIFS(Data!$L:$L,Data!$A:$A,$B10,Data!$C:$C,G$1))</f>
        <v>3</v>
      </c>
      <c r="H10" s="28">
        <f>IF(SUMIFS(Data!$L:$L,Data!$A:$A,$B10,Data!$C:$C,H$1)=0,"",SUMIFS(Data!$L:$L,Data!$A:$A,$B10,Data!$C:$C,H$1))</f>
        <v>5</v>
      </c>
      <c r="I10" s="28">
        <f>IF(SUMIFS(Data!$L:$L,Data!$A:$A,$B10,Data!$C:$C,I$1)=0,"",SUMIFS(Data!$L:$L,Data!$A:$A,$B10,Data!$C:$C,I$1))</f>
        <v>5</v>
      </c>
      <c r="J10" s="28">
        <f>IF(SUMIFS(Data!$L:$L,Data!$A:$A,$B10,Data!$C:$C,J$1)=0,"",SUMIFS(Data!$L:$L,Data!$A:$A,$B10,Data!$C:$C,J$1))</f>
        <v>4</v>
      </c>
      <c r="K10" s="28">
        <f>IF(SUMIFS(Data!$L:$L,Data!$A:$A,$B10,Data!$C:$C,K$1)=0,"",SUMIFS(Data!$L:$L,Data!$A:$A,$B10,Data!$C:$C,K$1))</f>
        <v>5</v>
      </c>
      <c r="L10" s="28">
        <f>IF(SUMIFS(Data!$L:$L,Data!$A:$A,$B10,Data!$C:$C,L$1)=0,"",SUMIFS(Data!$L:$L,Data!$A:$A,$B10,Data!$C:$C,L$1))</f>
        <v>5</v>
      </c>
      <c r="M10" s="28">
        <f>IF(SUMIFS(Data!$L:$L,Data!$A:$A,$B10,Data!$C:$C,M$1)=0,"",SUMIFS(Data!$L:$L,Data!$A:$A,$B10,Data!$C:$C,M$1))</f>
        <v>4</v>
      </c>
      <c r="N10" s="28">
        <f>IF(SUMIFS(Data!$L:$L,Data!$A:$A,$B10,Data!$C:$C,N$1)=0,"",SUMIFS(Data!$L:$L,Data!$A:$A,$B10,Data!$C:$C,N$1))</f>
        <v>3.5</v>
      </c>
      <c r="O10" s="28" t="str">
        <f>IF(SUMIFS(Data!$L:$L,Data!$A:$A,$B10,Data!$C:$C,O$1)=0,"",SUMIFS(Data!$L:$L,Data!$A:$A,$B10,Data!$C:$C,O$1))</f>
        <v/>
      </c>
      <c r="P10" s="28" t="str">
        <f>IF(SUMIFS(Data!$L:$L,Data!$A:$A,$B10,Data!$C:$C,P$1)=0,"",SUMIFS(Data!$L:$L,Data!$A:$A,$B10,Data!$C:$C,P$1))</f>
        <v/>
      </c>
      <c r="Q10" s="28" t="str">
        <f>IF(SUMIFS(Data!$L:$L,Data!$A:$A,$B10,Data!$C:$C,Q$1)=0,"",SUMIFS(Data!$L:$L,Data!$A:$A,$B10,Data!$C:$C,Q$1))</f>
        <v/>
      </c>
      <c r="R10" s="28">
        <f t="shared" si="0"/>
        <v>49.5</v>
      </c>
    </row>
    <row r="11" spans="1:18" x14ac:dyDescent="0.25">
      <c r="A11" s="64">
        <v>10</v>
      </c>
      <c r="B11" s="27" t="s">
        <v>465</v>
      </c>
      <c r="C11" s="28">
        <f>IF(SUMIFS(Data!$L:$L,Data!$A:$A,$B11,Data!$C:$C,C$1)=0,"",SUMIFS(Data!$L:$L,Data!$A:$A,$B11,Data!$C:$C,C$1))</f>
        <v>4.5</v>
      </c>
      <c r="D11" s="28">
        <f>IF(SUMIFS(Data!$L:$L,Data!$A:$A,$B11,Data!$C:$C,D$1)=0,"",SUMIFS(Data!$L:$L,Data!$A:$A,$B11,Data!$C:$C,D$1))</f>
        <v>4.25</v>
      </c>
      <c r="E11" s="28">
        <f>IF(SUMIFS(Data!$L:$L,Data!$A:$A,$B11,Data!$C:$C,E$1)=0,"",SUMIFS(Data!$L:$L,Data!$A:$A,$B11,Data!$C:$C,E$1))</f>
        <v>4</v>
      </c>
      <c r="F11" s="28">
        <f>IF(SUMIFS(Data!$L:$L,Data!$A:$A,$B11,Data!$C:$C,F$1)=0,"",SUMIFS(Data!$L:$L,Data!$A:$A,$B11,Data!$C:$C,F$1))</f>
        <v>4</v>
      </c>
      <c r="G11" s="28">
        <f>IF(SUMIFS(Data!$L:$L,Data!$A:$A,$B11,Data!$C:$C,G$1)=0,"",SUMIFS(Data!$L:$L,Data!$A:$A,$B11,Data!$C:$C,G$1))</f>
        <v>4</v>
      </c>
      <c r="H11" s="28">
        <f>IF(SUMIFS(Data!$L:$L,Data!$A:$A,$B11,Data!$C:$C,H$1)=0,"",SUMIFS(Data!$L:$L,Data!$A:$A,$B11,Data!$C:$C,H$1))</f>
        <v>4</v>
      </c>
      <c r="I11" s="28">
        <f>IF(SUMIFS(Data!$L:$L,Data!$A:$A,$B11,Data!$C:$C,I$1)=0,"",SUMIFS(Data!$L:$L,Data!$A:$A,$B11,Data!$C:$C,I$1))</f>
        <v>4.5</v>
      </c>
      <c r="J11" s="28">
        <f>IF(SUMIFS(Data!$L:$L,Data!$A:$A,$B11,Data!$C:$C,J$1)=0,"",SUMIFS(Data!$L:$L,Data!$A:$A,$B11,Data!$C:$C,J$1))</f>
        <v>4.5</v>
      </c>
      <c r="K11" s="28">
        <f>IF(SUMIFS(Data!$L:$L,Data!$A:$A,$B11,Data!$C:$C,K$1)=0,"",SUMIFS(Data!$L:$L,Data!$A:$A,$B11,Data!$C:$C,K$1))</f>
        <v>3.5</v>
      </c>
      <c r="L11" s="28">
        <f>IF(SUMIFS(Data!$L:$L,Data!$A:$A,$B11,Data!$C:$C,L$1)=0,"",SUMIFS(Data!$L:$L,Data!$A:$A,$B11,Data!$C:$C,L$1))</f>
        <v>4</v>
      </c>
      <c r="M11" s="28">
        <f>IF(SUMIFS(Data!$L:$L,Data!$A:$A,$B11,Data!$C:$C,M$1)=0,"",SUMIFS(Data!$L:$L,Data!$A:$A,$B11,Data!$C:$C,M$1))</f>
        <v>4.5</v>
      </c>
      <c r="N11" s="28">
        <f>IF(SUMIFS(Data!$L:$L,Data!$A:$A,$B11,Data!$C:$C,N$1)=0,"",SUMIFS(Data!$L:$L,Data!$A:$A,$B11,Data!$C:$C,N$1))</f>
        <v>4</v>
      </c>
      <c r="O11" s="28" t="str">
        <f>IF(SUMIFS(Data!$L:$L,Data!$A:$A,$B11,Data!$C:$C,O$1)=0,"",SUMIFS(Data!$L:$L,Data!$A:$A,$B11,Data!$C:$C,O$1))</f>
        <v/>
      </c>
      <c r="P11" s="28" t="str">
        <f>IF(SUMIFS(Data!$L:$L,Data!$A:$A,$B11,Data!$C:$C,P$1)=0,"",SUMIFS(Data!$L:$L,Data!$A:$A,$B11,Data!$C:$C,P$1))</f>
        <v/>
      </c>
      <c r="Q11" s="28" t="str">
        <f>IF(SUMIFS(Data!$L:$L,Data!$A:$A,$B11,Data!$C:$C,Q$1)=0,"",SUMIFS(Data!$L:$L,Data!$A:$A,$B11,Data!$C:$C,Q$1))</f>
        <v/>
      </c>
      <c r="R11" s="28">
        <f t="shared" si="0"/>
        <v>49.75</v>
      </c>
    </row>
    <row r="12" spans="1:18" x14ac:dyDescent="0.25">
      <c r="A12" s="64">
        <v>11</v>
      </c>
      <c r="B12" s="27" t="s">
        <v>259</v>
      </c>
      <c r="C12" s="28">
        <f>IF(SUMIFS(Data!$L:$L,Data!$A:$A,$B12,Data!$C:$C,C$1)=0,"",SUMIFS(Data!$L:$L,Data!$A:$A,$B12,Data!$C:$C,C$1))</f>
        <v>4</v>
      </c>
      <c r="D12" s="28">
        <f>IF(SUMIFS(Data!$L:$L,Data!$A:$A,$B12,Data!$C:$C,D$1)=0,"",SUMIFS(Data!$L:$L,Data!$A:$A,$B12,Data!$C:$C,D$1))</f>
        <v>5</v>
      </c>
      <c r="E12" s="28">
        <f>IF(SUMIFS(Data!$L:$L,Data!$A:$A,$B12,Data!$C:$C,E$1)=0,"",SUMIFS(Data!$L:$L,Data!$A:$A,$B12,Data!$C:$C,E$1))</f>
        <v>5</v>
      </c>
      <c r="F12" s="28">
        <f>IF(SUMIFS(Data!$L:$L,Data!$A:$A,$B12,Data!$C:$C,F$1)=0,"",SUMIFS(Data!$L:$L,Data!$A:$A,$B12,Data!$C:$C,F$1))</f>
        <v>5</v>
      </c>
      <c r="G12" s="28">
        <f>IF(SUMIFS(Data!$L:$L,Data!$A:$A,$B12,Data!$C:$C,G$1)=0,"",SUMIFS(Data!$L:$L,Data!$A:$A,$B12,Data!$C:$C,G$1))</f>
        <v>2.75</v>
      </c>
      <c r="H12" s="28">
        <f>IF(SUMIFS(Data!$L:$L,Data!$A:$A,$B12,Data!$C:$C,H$1)=0,"",SUMIFS(Data!$L:$L,Data!$A:$A,$B12,Data!$C:$C,H$1))</f>
        <v>3.5</v>
      </c>
      <c r="I12" s="28">
        <f>IF(SUMIFS(Data!$L:$L,Data!$A:$A,$B12,Data!$C:$C,I$1)=0,"",SUMIFS(Data!$L:$L,Data!$A:$A,$B12,Data!$C:$C,I$1))</f>
        <v>3.5</v>
      </c>
      <c r="J12" s="28">
        <f>IF(SUMIFS(Data!$L:$L,Data!$A:$A,$B12,Data!$C:$C,J$1)=0,"",SUMIFS(Data!$L:$L,Data!$A:$A,$B12,Data!$C:$C,J$1))</f>
        <v>5</v>
      </c>
      <c r="K12" s="28">
        <f>IF(SUMIFS(Data!$L:$L,Data!$A:$A,$B12,Data!$C:$C,K$1)=0,"",SUMIFS(Data!$L:$L,Data!$A:$A,$B12,Data!$C:$C,K$1))</f>
        <v>3.25</v>
      </c>
      <c r="L12" s="28">
        <f>IF(SUMIFS(Data!$L:$L,Data!$A:$A,$B12,Data!$C:$C,L$1)=0,"",SUMIFS(Data!$L:$L,Data!$A:$A,$B12,Data!$C:$C,L$1))</f>
        <v>3</v>
      </c>
      <c r="M12" s="28">
        <f>IF(SUMIFS(Data!$L:$L,Data!$A:$A,$B12,Data!$C:$C,M$1)=0,"",SUMIFS(Data!$L:$L,Data!$A:$A,$B12,Data!$C:$C,M$1))</f>
        <v>3.5</v>
      </c>
      <c r="N12" s="28">
        <f>IF(SUMIFS(Data!$L:$L,Data!$A:$A,$B12,Data!$C:$C,N$1)=0,"",SUMIFS(Data!$L:$L,Data!$A:$A,$B12,Data!$C:$C,N$1))</f>
        <v>5</v>
      </c>
      <c r="O12" s="28" t="str">
        <f>IF(SUMIFS(Data!$L:$L,Data!$A:$A,$B12,Data!$C:$C,O$1)=0,"",SUMIFS(Data!$L:$L,Data!$A:$A,$B12,Data!$C:$C,O$1))</f>
        <v/>
      </c>
      <c r="P12" s="28" t="str">
        <f>IF(SUMIFS(Data!$L:$L,Data!$A:$A,$B12,Data!$C:$C,P$1)=0,"",SUMIFS(Data!$L:$L,Data!$A:$A,$B12,Data!$C:$C,P$1))</f>
        <v/>
      </c>
      <c r="Q12" s="28" t="str">
        <f>IF(SUMIFS(Data!$L:$L,Data!$A:$A,$B12,Data!$C:$C,Q$1)=0,"",SUMIFS(Data!$L:$L,Data!$A:$A,$B12,Data!$C:$C,Q$1))</f>
        <v/>
      </c>
      <c r="R12" s="28">
        <f t="shared" si="0"/>
        <v>48.5</v>
      </c>
    </row>
    <row r="13" spans="1:18" x14ac:dyDescent="0.25">
      <c r="A13" s="64">
        <v>12</v>
      </c>
      <c r="B13" s="27" t="s">
        <v>495</v>
      </c>
      <c r="C13" s="28">
        <f>IF(SUMIFS(Data!$L:$L,Data!$A:$A,$B13,Data!$C:$C,C$1)=0,"",SUMIFS(Data!$L:$L,Data!$A:$A,$B13,Data!$C:$C,C$1))</f>
        <v>4</v>
      </c>
      <c r="D13" s="28">
        <f>IF(SUMIFS(Data!$L:$L,Data!$A:$A,$B13,Data!$C:$C,D$1)=0,"",SUMIFS(Data!$L:$L,Data!$A:$A,$B13,Data!$C:$C,D$1))</f>
        <v>4</v>
      </c>
      <c r="E13" s="28">
        <f>IF(SUMIFS(Data!$L:$L,Data!$A:$A,$B13,Data!$C:$C,E$1)=0,"",SUMIFS(Data!$L:$L,Data!$A:$A,$B13,Data!$C:$C,E$1))</f>
        <v>5</v>
      </c>
      <c r="F13" s="28">
        <f>IF(SUMIFS(Data!$L:$L,Data!$A:$A,$B13,Data!$C:$C,F$1)=0,"",SUMIFS(Data!$L:$L,Data!$A:$A,$B13,Data!$C:$C,F$1))</f>
        <v>5</v>
      </c>
      <c r="G13" s="28">
        <f>IF(SUMIFS(Data!$L:$L,Data!$A:$A,$B13,Data!$C:$C,G$1)=0,"",SUMIFS(Data!$L:$L,Data!$A:$A,$B13,Data!$C:$C,G$1))</f>
        <v>2.5</v>
      </c>
      <c r="H13" s="28">
        <f>IF(SUMIFS(Data!$L:$L,Data!$A:$A,$B13,Data!$C:$C,H$1)=0,"",SUMIFS(Data!$L:$L,Data!$A:$A,$B13,Data!$C:$C,H$1))</f>
        <v>3.75</v>
      </c>
      <c r="I13" s="28">
        <f>IF(SUMIFS(Data!$L:$L,Data!$A:$A,$B13,Data!$C:$C,I$1)=0,"",SUMIFS(Data!$L:$L,Data!$A:$A,$B13,Data!$C:$C,I$1))</f>
        <v>4.5</v>
      </c>
      <c r="J13" s="28">
        <f>IF(SUMIFS(Data!$L:$L,Data!$A:$A,$B13,Data!$C:$C,J$1)=0,"",SUMIFS(Data!$L:$L,Data!$A:$A,$B13,Data!$C:$C,J$1))</f>
        <v>5</v>
      </c>
      <c r="K13" s="28">
        <f>IF(SUMIFS(Data!$L:$L,Data!$A:$A,$B13,Data!$C:$C,K$1)=0,"",SUMIFS(Data!$L:$L,Data!$A:$A,$B13,Data!$C:$C,K$1))</f>
        <v>3.75</v>
      </c>
      <c r="L13" s="28" t="str">
        <f>IF(SUMIFS(Data!$L:$L,Data!$A:$A,$B13,Data!$C:$C,L$1)=0,"",SUMIFS(Data!$L:$L,Data!$A:$A,$B13,Data!$C:$C,L$1))</f>
        <v/>
      </c>
      <c r="M13" s="28">
        <f>IF(SUMIFS(Data!$L:$L,Data!$A:$A,$B13,Data!$C:$C,M$1)=0,"",SUMIFS(Data!$L:$L,Data!$A:$A,$B13,Data!$C:$C,M$1))</f>
        <v>5</v>
      </c>
      <c r="N13" s="28">
        <f>IF(SUMIFS(Data!$L:$L,Data!$A:$A,$B13,Data!$C:$C,N$1)=0,"",SUMIFS(Data!$L:$L,Data!$A:$A,$B13,Data!$C:$C,N$1))</f>
        <v>4.25</v>
      </c>
      <c r="O13" s="28" t="str">
        <f>IF(SUMIFS(Data!$L:$L,Data!$A:$A,$B13,Data!$C:$C,O$1)=0,"",SUMIFS(Data!$L:$L,Data!$A:$A,$B13,Data!$C:$C,O$1))</f>
        <v/>
      </c>
      <c r="P13" s="28" t="str">
        <f>IF(SUMIFS(Data!$L:$L,Data!$A:$A,$B13,Data!$C:$C,P$1)=0,"",SUMIFS(Data!$L:$L,Data!$A:$A,$B13,Data!$C:$C,P$1))</f>
        <v/>
      </c>
      <c r="Q13" s="28" t="str">
        <f>IF(SUMIFS(Data!$L:$L,Data!$A:$A,$B13,Data!$C:$C,Q$1)=0,"",SUMIFS(Data!$L:$L,Data!$A:$A,$B13,Data!$C:$C,Q$1))</f>
        <v/>
      </c>
      <c r="R13" s="28">
        <f t="shared" si="0"/>
        <v>46.75</v>
      </c>
    </row>
    <row r="14" spans="1:18" x14ac:dyDescent="0.25">
      <c r="A14" s="64">
        <v>13</v>
      </c>
      <c r="B14" s="27" t="s">
        <v>158</v>
      </c>
      <c r="C14" s="28">
        <f>IF(SUMIFS(Data!$L:$L,Data!$A:$A,$B14,Data!$C:$C,C$1)=0,"",SUMIFS(Data!$L:$L,Data!$A:$A,$B14,Data!$C:$C,C$1))</f>
        <v>4.5</v>
      </c>
      <c r="D14" s="28">
        <f>IF(SUMIFS(Data!$L:$L,Data!$A:$A,$B14,Data!$C:$C,D$1)=0,"",SUMIFS(Data!$L:$L,Data!$A:$A,$B14,Data!$C:$C,D$1))</f>
        <v>2</v>
      </c>
      <c r="E14" s="28">
        <f>IF(SUMIFS(Data!$L:$L,Data!$A:$A,$B14,Data!$C:$C,E$1)=0,"",SUMIFS(Data!$L:$L,Data!$A:$A,$B14,Data!$C:$C,E$1))</f>
        <v>5</v>
      </c>
      <c r="F14" s="28" t="str">
        <f>IF(SUMIFS(Data!$L:$L,Data!$A:$A,$B14,Data!$C:$C,F$1)=0,"",SUMIFS(Data!$L:$L,Data!$A:$A,$B14,Data!$C:$C,F$1))</f>
        <v/>
      </c>
      <c r="G14" s="28">
        <f>IF(SUMIFS(Data!$L:$L,Data!$A:$A,$B14,Data!$C:$C,G$1)=0,"",SUMIFS(Data!$L:$L,Data!$A:$A,$B14,Data!$C:$C,G$1))</f>
        <v>4.5</v>
      </c>
      <c r="H14" s="28">
        <f>IF(SUMIFS(Data!$L:$L,Data!$A:$A,$B14,Data!$C:$C,H$1)=0,"",SUMIFS(Data!$L:$L,Data!$A:$A,$B14,Data!$C:$C,H$1))</f>
        <v>4.5</v>
      </c>
      <c r="I14" s="28">
        <f>IF(SUMIFS(Data!$L:$L,Data!$A:$A,$B14,Data!$C:$C,I$1)=0,"",SUMIFS(Data!$L:$L,Data!$A:$A,$B14,Data!$C:$C,I$1))</f>
        <v>5</v>
      </c>
      <c r="J14" s="28">
        <f>IF(SUMIFS(Data!$L:$L,Data!$A:$A,$B14,Data!$C:$C,J$1)=0,"",SUMIFS(Data!$L:$L,Data!$A:$A,$B14,Data!$C:$C,J$1))</f>
        <v>4.5</v>
      </c>
      <c r="K14" s="28">
        <f>IF(SUMIFS(Data!$L:$L,Data!$A:$A,$B14,Data!$C:$C,K$1)=0,"",SUMIFS(Data!$L:$L,Data!$A:$A,$B14,Data!$C:$C,K$1))</f>
        <v>4</v>
      </c>
      <c r="L14" s="28">
        <f>IF(SUMIFS(Data!$L:$L,Data!$A:$A,$B14,Data!$C:$C,L$1)=0,"",SUMIFS(Data!$L:$L,Data!$A:$A,$B14,Data!$C:$C,L$1))</f>
        <v>2.5</v>
      </c>
      <c r="M14" s="28">
        <f>IF(SUMIFS(Data!$L:$L,Data!$A:$A,$B14,Data!$C:$C,M$1)=0,"",SUMIFS(Data!$L:$L,Data!$A:$A,$B14,Data!$C:$C,M$1))</f>
        <v>4.5</v>
      </c>
      <c r="N14" s="28">
        <f>IF(SUMIFS(Data!$L:$L,Data!$A:$A,$B14,Data!$C:$C,N$1)=0,"",SUMIFS(Data!$L:$L,Data!$A:$A,$B14,Data!$C:$C,N$1))</f>
        <v>3</v>
      </c>
      <c r="O14" s="28" t="str">
        <f>IF(SUMIFS(Data!$L:$L,Data!$A:$A,$B14,Data!$C:$C,O$1)=0,"",SUMIFS(Data!$L:$L,Data!$A:$A,$B14,Data!$C:$C,O$1))</f>
        <v/>
      </c>
      <c r="P14" s="28" t="str">
        <f>IF(SUMIFS(Data!$L:$L,Data!$A:$A,$B14,Data!$C:$C,P$1)=0,"",SUMIFS(Data!$L:$L,Data!$A:$A,$B14,Data!$C:$C,P$1))</f>
        <v/>
      </c>
      <c r="Q14" s="28" t="str">
        <f>IF(SUMIFS(Data!$L:$L,Data!$A:$A,$B14,Data!$C:$C,Q$1)=0,"",SUMIFS(Data!$L:$L,Data!$A:$A,$B14,Data!$C:$C,Q$1))</f>
        <v/>
      </c>
      <c r="R14" s="28">
        <f t="shared" si="0"/>
        <v>44</v>
      </c>
    </row>
    <row r="15" spans="1:18" x14ac:dyDescent="0.25">
      <c r="A15" s="64">
        <v>14</v>
      </c>
      <c r="B15" s="27" t="s">
        <v>316</v>
      </c>
      <c r="C15" s="28">
        <f>IF(SUMIFS(Data!$L:$L,Data!$A:$A,$B15,Data!$C:$C,C$1)=0,"",SUMIFS(Data!$L:$L,Data!$A:$A,$B15,Data!$C:$C,C$1))</f>
        <v>3.5</v>
      </c>
      <c r="D15" s="28">
        <f>IF(SUMIFS(Data!$L:$L,Data!$A:$A,$B15,Data!$C:$C,D$1)=0,"",SUMIFS(Data!$L:$L,Data!$A:$A,$B15,Data!$C:$C,D$1))</f>
        <v>4.5</v>
      </c>
      <c r="E15" s="28">
        <f>IF(SUMIFS(Data!$L:$L,Data!$A:$A,$B15,Data!$C:$C,E$1)=0,"",SUMIFS(Data!$L:$L,Data!$A:$A,$B15,Data!$C:$C,E$1))</f>
        <v>4.5</v>
      </c>
      <c r="F15" s="28">
        <f>IF(SUMIFS(Data!$L:$L,Data!$A:$A,$B15,Data!$C:$C,F$1)=0,"",SUMIFS(Data!$L:$L,Data!$A:$A,$B15,Data!$C:$C,F$1))</f>
        <v>1</v>
      </c>
      <c r="G15" s="28">
        <f>IF(SUMIFS(Data!$L:$L,Data!$A:$A,$B15,Data!$C:$C,G$1)=0,"",SUMIFS(Data!$L:$L,Data!$A:$A,$B15,Data!$C:$C,G$1))</f>
        <v>3.5</v>
      </c>
      <c r="H15" s="28">
        <f>IF(SUMIFS(Data!$L:$L,Data!$A:$A,$B15,Data!$C:$C,H$1)=0,"",SUMIFS(Data!$L:$L,Data!$A:$A,$B15,Data!$C:$C,H$1))</f>
        <v>0.75</v>
      </c>
      <c r="I15" s="28">
        <f>IF(SUMIFS(Data!$L:$L,Data!$A:$A,$B15,Data!$C:$C,I$1)=0,"",SUMIFS(Data!$L:$L,Data!$A:$A,$B15,Data!$C:$C,I$1))</f>
        <v>5</v>
      </c>
      <c r="J15" s="28">
        <f>IF(SUMIFS(Data!$L:$L,Data!$A:$A,$B15,Data!$C:$C,J$1)=0,"",SUMIFS(Data!$L:$L,Data!$A:$A,$B15,Data!$C:$C,J$1))</f>
        <v>4.75</v>
      </c>
      <c r="K15" s="28">
        <f>IF(SUMIFS(Data!$L:$L,Data!$A:$A,$B15,Data!$C:$C,K$1)=0,"",SUMIFS(Data!$L:$L,Data!$A:$A,$B15,Data!$C:$C,K$1))</f>
        <v>3</v>
      </c>
      <c r="L15" s="28">
        <f>IF(SUMIFS(Data!$L:$L,Data!$A:$A,$B15,Data!$C:$C,L$1)=0,"",SUMIFS(Data!$L:$L,Data!$A:$A,$B15,Data!$C:$C,L$1))</f>
        <v>3.5</v>
      </c>
      <c r="M15" s="28">
        <f>IF(SUMIFS(Data!$L:$L,Data!$A:$A,$B15,Data!$C:$C,M$1)=0,"",SUMIFS(Data!$L:$L,Data!$A:$A,$B15,Data!$C:$C,M$1))</f>
        <v>5</v>
      </c>
      <c r="N15" s="28">
        <f>IF(SUMIFS(Data!$L:$L,Data!$A:$A,$B15,Data!$C:$C,N$1)=0,"",SUMIFS(Data!$L:$L,Data!$A:$A,$B15,Data!$C:$C,N$1))</f>
        <v>4</v>
      </c>
      <c r="O15" s="28" t="str">
        <f>IF(SUMIFS(Data!$L:$L,Data!$A:$A,$B15,Data!$C:$C,O$1)=0,"",SUMIFS(Data!$L:$L,Data!$A:$A,$B15,Data!$C:$C,O$1))</f>
        <v/>
      </c>
      <c r="P15" s="28" t="str">
        <f>IF(SUMIFS(Data!$L:$L,Data!$A:$A,$B15,Data!$C:$C,P$1)=0,"",SUMIFS(Data!$L:$L,Data!$A:$A,$B15,Data!$C:$C,P$1))</f>
        <v/>
      </c>
      <c r="Q15" s="28" t="str">
        <f>IF(SUMIFS(Data!$L:$L,Data!$A:$A,$B15,Data!$C:$C,Q$1)=0,"",SUMIFS(Data!$L:$L,Data!$A:$A,$B15,Data!$C:$C,Q$1))</f>
        <v/>
      </c>
      <c r="R15" s="28">
        <f t="shared" si="0"/>
        <v>43</v>
      </c>
    </row>
    <row r="16" spans="1:18" x14ac:dyDescent="0.25">
      <c r="A16" s="64">
        <v>15</v>
      </c>
      <c r="B16" s="27" t="s">
        <v>336</v>
      </c>
      <c r="C16" s="28">
        <f>IF(SUMIFS(Data!$L:$L,Data!$A:$A,$B16,Data!$C:$C,C$1)=0,"",SUMIFS(Data!$L:$L,Data!$A:$A,$B16,Data!$C:$C,C$1))</f>
        <v>3</v>
      </c>
      <c r="D16" s="28">
        <f>IF(SUMIFS(Data!$L:$L,Data!$A:$A,$B16,Data!$C:$C,D$1)=0,"",SUMIFS(Data!$L:$L,Data!$A:$A,$B16,Data!$C:$C,D$1))</f>
        <v>2.5</v>
      </c>
      <c r="E16" s="28">
        <f>IF(SUMIFS(Data!$L:$L,Data!$A:$A,$B16,Data!$C:$C,E$1)=0,"",SUMIFS(Data!$L:$L,Data!$A:$A,$B16,Data!$C:$C,E$1))</f>
        <v>2.5</v>
      </c>
      <c r="F16" s="28">
        <f>IF(SUMIFS(Data!$L:$L,Data!$A:$A,$B16,Data!$C:$C,F$1)=0,"",SUMIFS(Data!$L:$L,Data!$A:$A,$B16,Data!$C:$C,F$1))</f>
        <v>3</v>
      </c>
      <c r="G16" s="28">
        <f>IF(SUMIFS(Data!$L:$L,Data!$A:$A,$B16,Data!$C:$C,G$1)=0,"",SUMIFS(Data!$L:$L,Data!$A:$A,$B16,Data!$C:$C,G$1))</f>
        <v>2.5</v>
      </c>
      <c r="H16" s="28">
        <f>IF(SUMIFS(Data!$L:$L,Data!$A:$A,$B16,Data!$C:$C,H$1)=0,"",SUMIFS(Data!$L:$L,Data!$A:$A,$B16,Data!$C:$C,H$1))</f>
        <v>4.75</v>
      </c>
      <c r="I16" s="28">
        <f>IF(SUMIFS(Data!$L:$L,Data!$A:$A,$B16,Data!$C:$C,I$1)=0,"",SUMIFS(Data!$L:$L,Data!$A:$A,$B16,Data!$C:$C,I$1))</f>
        <v>5</v>
      </c>
      <c r="J16" s="28">
        <f>IF(SUMIFS(Data!$L:$L,Data!$A:$A,$B16,Data!$C:$C,J$1)=0,"",SUMIFS(Data!$L:$L,Data!$A:$A,$B16,Data!$C:$C,J$1))</f>
        <v>4</v>
      </c>
      <c r="K16" s="28">
        <f>IF(SUMIFS(Data!$L:$L,Data!$A:$A,$B16,Data!$C:$C,K$1)=0,"",SUMIFS(Data!$L:$L,Data!$A:$A,$B16,Data!$C:$C,K$1))</f>
        <v>3.5</v>
      </c>
      <c r="L16" s="28">
        <f>IF(SUMIFS(Data!$L:$L,Data!$A:$A,$B16,Data!$C:$C,L$1)=0,"",SUMIFS(Data!$L:$L,Data!$A:$A,$B16,Data!$C:$C,L$1))</f>
        <v>4</v>
      </c>
      <c r="M16" s="28">
        <f>IF(SUMIFS(Data!$L:$L,Data!$A:$A,$B16,Data!$C:$C,M$1)=0,"",SUMIFS(Data!$L:$L,Data!$A:$A,$B16,Data!$C:$C,M$1))</f>
        <v>4</v>
      </c>
      <c r="N16" s="28">
        <f>IF(SUMIFS(Data!$L:$L,Data!$A:$A,$B16,Data!$C:$C,N$1)=0,"",SUMIFS(Data!$L:$L,Data!$A:$A,$B16,Data!$C:$C,N$1))</f>
        <v>3.5</v>
      </c>
      <c r="O16" s="28" t="str">
        <f>IF(SUMIFS(Data!$L:$L,Data!$A:$A,$B16,Data!$C:$C,O$1)=0,"",SUMIFS(Data!$L:$L,Data!$A:$A,$B16,Data!$C:$C,O$1))</f>
        <v/>
      </c>
      <c r="P16" s="28" t="str">
        <f>IF(SUMIFS(Data!$L:$L,Data!$A:$A,$B16,Data!$C:$C,P$1)=0,"",SUMIFS(Data!$L:$L,Data!$A:$A,$B16,Data!$C:$C,P$1))</f>
        <v/>
      </c>
      <c r="Q16" s="28" t="str">
        <f>IF(SUMIFS(Data!$L:$L,Data!$A:$A,$B16,Data!$C:$C,Q$1)=0,"",SUMIFS(Data!$L:$L,Data!$A:$A,$B16,Data!$C:$C,Q$1))</f>
        <v/>
      </c>
      <c r="R16" s="28">
        <f t="shared" si="0"/>
        <v>42.25</v>
      </c>
    </row>
    <row r="17" spans="1:18" x14ac:dyDescent="0.25">
      <c r="A17" s="64">
        <v>16</v>
      </c>
      <c r="B17" s="27" t="s">
        <v>391</v>
      </c>
      <c r="C17" s="28">
        <f>IF(SUMIFS(Data!$L:$L,Data!$A:$A,$B17,Data!$C:$C,C$1)=0,"",SUMIFS(Data!$L:$L,Data!$A:$A,$B17,Data!$C:$C,C$1))</f>
        <v>4.5</v>
      </c>
      <c r="D17" s="28">
        <f>IF(SUMIFS(Data!$L:$L,Data!$A:$A,$B17,Data!$C:$C,D$1)=0,"",SUMIFS(Data!$L:$L,Data!$A:$A,$B17,Data!$C:$C,D$1))</f>
        <v>3</v>
      </c>
      <c r="E17" s="28">
        <f>IF(SUMIFS(Data!$L:$L,Data!$A:$A,$B17,Data!$C:$C,E$1)=0,"",SUMIFS(Data!$L:$L,Data!$A:$A,$B17,Data!$C:$C,E$1))</f>
        <v>5</v>
      </c>
      <c r="F17" s="28">
        <f>IF(SUMIFS(Data!$L:$L,Data!$A:$A,$B17,Data!$C:$C,F$1)=0,"",SUMIFS(Data!$L:$L,Data!$A:$A,$B17,Data!$C:$C,F$1))</f>
        <v>5</v>
      </c>
      <c r="G17" s="28">
        <f>IF(SUMIFS(Data!$L:$L,Data!$A:$A,$B17,Data!$C:$C,G$1)=0,"",SUMIFS(Data!$L:$L,Data!$A:$A,$B17,Data!$C:$C,G$1))</f>
        <v>2.25</v>
      </c>
      <c r="H17" s="28">
        <f>IF(SUMIFS(Data!$L:$L,Data!$A:$A,$B17,Data!$C:$C,H$1)=0,"",SUMIFS(Data!$L:$L,Data!$A:$A,$B17,Data!$C:$C,H$1))</f>
        <v>3</v>
      </c>
      <c r="I17" s="28">
        <f>IF(SUMIFS(Data!$L:$L,Data!$A:$A,$B17,Data!$C:$C,I$1)=0,"",SUMIFS(Data!$L:$L,Data!$A:$A,$B17,Data!$C:$C,I$1))</f>
        <v>2</v>
      </c>
      <c r="J17" s="28">
        <f>IF(SUMIFS(Data!$L:$L,Data!$A:$A,$B17,Data!$C:$C,J$1)=0,"",SUMIFS(Data!$L:$L,Data!$A:$A,$B17,Data!$C:$C,J$1))</f>
        <v>4.5</v>
      </c>
      <c r="K17" s="28">
        <f>IF(SUMIFS(Data!$L:$L,Data!$A:$A,$B17,Data!$C:$C,K$1)=0,"",SUMIFS(Data!$L:$L,Data!$A:$A,$B17,Data!$C:$C,K$1))</f>
        <v>1.5</v>
      </c>
      <c r="L17" s="28">
        <f>IF(SUMIFS(Data!$L:$L,Data!$A:$A,$B17,Data!$C:$C,L$1)=0,"",SUMIFS(Data!$L:$L,Data!$A:$A,$B17,Data!$C:$C,L$1))</f>
        <v>2.5</v>
      </c>
      <c r="M17" s="28">
        <f>IF(SUMIFS(Data!$L:$L,Data!$A:$A,$B17,Data!$C:$C,M$1)=0,"",SUMIFS(Data!$L:$L,Data!$A:$A,$B17,Data!$C:$C,M$1))</f>
        <v>4</v>
      </c>
      <c r="N17" s="28">
        <f>IF(SUMIFS(Data!$L:$L,Data!$A:$A,$B17,Data!$C:$C,N$1)=0,"",SUMIFS(Data!$L:$L,Data!$A:$A,$B17,Data!$C:$C,N$1))</f>
        <v>3.5</v>
      </c>
      <c r="O17" s="28" t="str">
        <f>IF(SUMIFS(Data!$L:$L,Data!$A:$A,$B17,Data!$C:$C,O$1)=0,"",SUMIFS(Data!$L:$L,Data!$A:$A,$B17,Data!$C:$C,O$1))</f>
        <v/>
      </c>
      <c r="P17" s="28" t="str">
        <f>IF(SUMIFS(Data!$L:$L,Data!$A:$A,$B17,Data!$C:$C,P$1)=0,"",SUMIFS(Data!$L:$L,Data!$A:$A,$B17,Data!$C:$C,P$1))</f>
        <v/>
      </c>
      <c r="Q17" s="28" t="str">
        <f>IF(SUMIFS(Data!$L:$L,Data!$A:$A,$B17,Data!$C:$C,Q$1)=0,"",SUMIFS(Data!$L:$L,Data!$A:$A,$B17,Data!$C:$C,Q$1))</f>
        <v/>
      </c>
      <c r="R17" s="28">
        <f t="shared" si="0"/>
        <v>40.75</v>
      </c>
    </row>
    <row r="18" spans="1:18" x14ac:dyDescent="0.25">
      <c r="A18" s="64">
        <v>17</v>
      </c>
      <c r="B18" s="27" t="s">
        <v>225</v>
      </c>
      <c r="C18" s="28">
        <f>IF(SUMIFS(Data!$L:$L,Data!$A:$A,$B18,Data!$C:$C,C$1)=0,"",SUMIFS(Data!$L:$L,Data!$A:$A,$B18,Data!$C:$C,C$1))</f>
        <v>3</v>
      </c>
      <c r="D18" s="28">
        <f>IF(SUMIFS(Data!$L:$L,Data!$A:$A,$B18,Data!$C:$C,D$1)=0,"",SUMIFS(Data!$L:$L,Data!$A:$A,$B18,Data!$C:$C,D$1))</f>
        <v>4.75</v>
      </c>
      <c r="E18" s="28">
        <f>IF(SUMIFS(Data!$L:$L,Data!$A:$A,$B18,Data!$C:$C,E$1)=0,"",SUMIFS(Data!$L:$L,Data!$A:$A,$B18,Data!$C:$C,E$1))</f>
        <v>3</v>
      </c>
      <c r="F18" s="28">
        <f>IF(SUMIFS(Data!$L:$L,Data!$A:$A,$B18,Data!$C:$C,F$1)=0,"",SUMIFS(Data!$L:$L,Data!$A:$A,$B18,Data!$C:$C,F$1))</f>
        <v>5</v>
      </c>
      <c r="G18" s="28">
        <f>IF(SUMIFS(Data!$L:$L,Data!$A:$A,$B18,Data!$C:$C,G$1)=0,"",SUMIFS(Data!$L:$L,Data!$A:$A,$B18,Data!$C:$C,G$1))</f>
        <v>3.5</v>
      </c>
      <c r="H18" s="28">
        <f>IF(SUMIFS(Data!$L:$L,Data!$A:$A,$B18,Data!$C:$C,H$1)=0,"",SUMIFS(Data!$L:$L,Data!$A:$A,$B18,Data!$C:$C,H$1))</f>
        <v>1.5</v>
      </c>
      <c r="I18" s="28">
        <f>IF(SUMIFS(Data!$L:$L,Data!$A:$A,$B18,Data!$C:$C,I$1)=0,"",SUMIFS(Data!$L:$L,Data!$A:$A,$B18,Data!$C:$C,I$1))</f>
        <v>1</v>
      </c>
      <c r="J18" s="28">
        <f>IF(SUMIFS(Data!$L:$L,Data!$A:$A,$B18,Data!$C:$C,J$1)=0,"",SUMIFS(Data!$L:$L,Data!$A:$A,$B18,Data!$C:$C,J$1))</f>
        <v>2.75</v>
      </c>
      <c r="K18" s="28">
        <f>IF(SUMIFS(Data!$L:$L,Data!$A:$A,$B18,Data!$C:$C,K$1)=0,"",SUMIFS(Data!$L:$L,Data!$A:$A,$B18,Data!$C:$C,K$1))</f>
        <v>4</v>
      </c>
      <c r="L18" s="28">
        <f>IF(SUMIFS(Data!$L:$L,Data!$A:$A,$B18,Data!$C:$C,L$1)=0,"",SUMIFS(Data!$L:$L,Data!$A:$A,$B18,Data!$C:$C,L$1))</f>
        <v>4</v>
      </c>
      <c r="M18" s="28">
        <f>IF(SUMIFS(Data!$L:$L,Data!$A:$A,$B18,Data!$C:$C,M$1)=0,"",SUMIFS(Data!$L:$L,Data!$A:$A,$B18,Data!$C:$C,M$1))</f>
        <v>4.5</v>
      </c>
      <c r="N18" s="28">
        <f>IF(SUMIFS(Data!$L:$L,Data!$A:$A,$B18,Data!$C:$C,N$1)=0,"",SUMIFS(Data!$L:$L,Data!$A:$A,$B18,Data!$C:$C,N$1))</f>
        <v>3</v>
      </c>
      <c r="O18" s="28" t="str">
        <f>IF(SUMIFS(Data!$L:$L,Data!$A:$A,$B18,Data!$C:$C,O$1)=0,"",SUMIFS(Data!$L:$L,Data!$A:$A,$B18,Data!$C:$C,O$1))</f>
        <v/>
      </c>
      <c r="P18" s="28" t="str">
        <f>IF(SUMIFS(Data!$L:$L,Data!$A:$A,$B18,Data!$C:$C,P$1)=0,"",SUMIFS(Data!$L:$L,Data!$A:$A,$B18,Data!$C:$C,P$1))</f>
        <v/>
      </c>
      <c r="Q18" s="28" t="str">
        <f>IF(SUMIFS(Data!$L:$L,Data!$A:$A,$B18,Data!$C:$C,Q$1)=0,"",SUMIFS(Data!$L:$L,Data!$A:$A,$B18,Data!$C:$C,Q$1))</f>
        <v/>
      </c>
      <c r="R18" s="28">
        <f t="shared" si="0"/>
        <v>40</v>
      </c>
    </row>
    <row r="19" spans="1:18" x14ac:dyDescent="0.25">
      <c r="A19" s="64">
        <v>18</v>
      </c>
      <c r="B19" s="124" t="s">
        <v>549</v>
      </c>
      <c r="C19" s="28">
        <f>IF(SUMIFS(Data!$L:$L,Data!$A:$A,$B19,Data!$C:$C,C$1)=0,"",SUMIFS(Data!$L:$L,Data!$A:$A,$B19,Data!$C:$C,C$1))</f>
        <v>4</v>
      </c>
      <c r="D19" s="28">
        <f>IF(SUMIFS(Data!$L:$L,Data!$A:$A,$B19,Data!$C:$C,D$1)=0,"",SUMIFS(Data!$L:$L,Data!$A:$A,$B19,Data!$C:$C,D$1))</f>
        <v>3</v>
      </c>
      <c r="E19" s="28">
        <f>IF(SUMIFS(Data!$L:$L,Data!$A:$A,$B19,Data!$C:$C,E$1)=0,"",SUMIFS(Data!$L:$L,Data!$A:$A,$B19,Data!$C:$C,E$1))</f>
        <v>4</v>
      </c>
      <c r="F19" s="28">
        <f>IF(SUMIFS(Data!$L:$L,Data!$A:$A,$B19,Data!$C:$C,F$1)=0,"",SUMIFS(Data!$L:$L,Data!$A:$A,$B19,Data!$C:$C,F$1))</f>
        <v>3</v>
      </c>
      <c r="G19" s="28">
        <f>IF(SUMIFS(Data!$L:$L,Data!$A:$A,$B19,Data!$C:$C,G$1)=0,"",SUMIFS(Data!$L:$L,Data!$A:$A,$B19,Data!$C:$C,G$1))</f>
        <v>0.75</v>
      </c>
      <c r="H19" s="28">
        <f>IF(SUMIFS(Data!$L:$L,Data!$A:$A,$B19,Data!$C:$C,H$1)=0,"",SUMIFS(Data!$L:$L,Data!$A:$A,$B19,Data!$C:$C,H$1))</f>
        <v>3</v>
      </c>
      <c r="I19" s="28">
        <f>IF(SUMIFS(Data!$L:$L,Data!$A:$A,$B19,Data!$C:$C,I$1)=0,"",SUMIFS(Data!$L:$L,Data!$A:$A,$B19,Data!$C:$C,I$1))</f>
        <v>4</v>
      </c>
      <c r="J19" s="28">
        <f>IF(SUMIFS(Data!$L:$L,Data!$A:$A,$B19,Data!$C:$C,J$1)=0,"",SUMIFS(Data!$L:$L,Data!$A:$A,$B19,Data!$C:$C,J$1))</f>
        <v>4</v>
      </c>
      <c r="K19" s="28">
        <f>IF(SUMIFS(Data!$L:$L,Data!$A:$A,$B19,Data!$C:$C,K$1)=0,"",SUMIFS(Data!$L:$L,Data!$A:$A,$B19,Data!$C:$C,K$1))</f>
        <v>2.25</v>
      </c>
      <c r="L19" s="28">
        <f>IF(SUMIFS(Data!$L:$L,Data!$A:$A,$B19,Data!$C:$C,L$1)=0,"",SUMIFS(Data!$L:$L,Data!$A:$A,$B19,Data!$C:$C,L$1))</f>
        <v>2</v>
      </c>
      <c r="M19" s="28">
        <f>IF(SUMIFS(Data!$L:$L,Data!$A:$A,$B19,Data!$C:$C,M$1)=0,"",SUMIFS(Data!$L:$L,Data!$A:$A,$B19,Data!$C:$C,M$1))</f>
        <v>4.5</v>
      </c>
      <c r="N19" s="28">
        <f>IF(SUMIFS(Data!$L:$L,Data!$A:$A,$B19,Data!$C:$C,N$1)=0,"",SUMIFS(Data!$L:$L,Data!$A:$A,$B19,Data!$C:$C,N$1))</f>
        <v>3</v>
      </c>
      <c r="O19" s="28" t="str">
        <f>IF(SUMIFS(Data!$L:$L,Data!$A:$A,$B19,Data!$C:$C,O$1)=0,"",SUMIFS(Data!$L:$L,Data!$A:$A,$B19,Data!$C:$C,O$1))</f>
        <v/>
      </c>
      <c r="P19" s="28" t="str">
        <f>IF(SUMIFS(Data!$L:$L,Data!$A:$A,$B19,Data!$C:$C,P$1)=0,"",SUMIFS(Data!$L:$L,Data!$A:$A,$B19,Data!$C:$C,P$1))</f>
        <v/>
      </c>
      <c r="Q19" s="28" t="str">
        <f>IF(SUMIFS(Data!$L:$L,Data!$A:$A,$B19,Data!$C:$C,Q$1)=0,"",SUMIFS(Data!$L:$L,Data!$A:$A,$B19,Data!$C:$C,Q$1))</f>
        <v/>
      </c>
      <c r="R19" s="28">
        <f t="shared" si="0"/>
        <v>37.5</v>
      </c>
    </row>
    <row r="20" spans="1:18" x14ac:dyDescent="0.25">
      <c r="A20" s="64">
        <v>19</v>
      </c>
      <c r="B20" s="27" t="s">
        <v>124</v>
      </c>
      <c r="C20" s="28">
        <f>IF(SUMIFS(Data!$L:$L,Data!$A:$A,$B20,Data!$C:$C,C$1)=0,"",SUMIFS(Data!$L:$L,Data!$A:$A,$B20,Data!$C:$C,C$1))</f>
        <v>4</v>
      </c>
      <c r="D20" s="28">
        <f>IF(SUMIFS(Data!$L:$L,Data!$A:$A,$B20,Data!$C:$C,D$1)=0,"",SUMIFS(Data!$L:$L,Data!$A:$A,$B20,Data!$C:$C,D$1))</f>
        <v>1</v>
      </c>
      <c r="E20" s="28">
        <f>IF(SUMIFS(Data!$L:$L,Data!$A:$A,$B20,Data!$C:$C,E$1)=0,"",SUMIFS(Data!$L:$L,Data!$A:$A,$B20,Data!$C:$C,E$1))</f>
        <v>5</v>
      </c>
      <c r="F20" s="28">
        <f>IF(SUMIFS(Data!$L:$L,Data!$A:$A,$B20,Data!$C:$C,F$1)=0,"",SUMIFS(Data!$L:$L,Data!$A:$A,$B20,Data!$C:$C,F$1))</f>
        <v>5</v>
      </c>
      <c r="G20" s="28">
        <f>IF(SUMIFS(Data!$L:$L,Data!$A:$A,$B20,Data!$C:$C,G$1)=0,"",SUMIFS(Data!$L:$L,Data!$A:$A,$B20,Data!$C:$C,G$1))</f>
        <v>3.25</v>
      </c>
      <c r="H20" s="28">
        <f>IF(SUMIFS(Data!$L:$L,Data!$A:$A,$B20,Data!$C:$C,H$1)=0,"",SUMIFS(Data!$L:$L,Data!$A:$A,$B20,Data!$C:$C,H$1))</f>
        <v>5</v>
      </c>
      <c r="I20" s="28">
        <f>IF(SUMIFS(Data!$L:$L,Data!$A:$A,$B20,Data!$C:$C,I$1)=0,"",SUMIFS(Data!$L:$L,Data!$A:$A,$B20,Data!$C:$C,I$1))</f>
        <v>2.25</v>
      </c>
      <c r="J20" s="28">
        <f>IF(SUMIFS(Data!$L:$L,Data!$A:$A,$B20,Data!$C:$C,J$1)=0,"",SUMIFS(Data!$L:$L,Data!$A:$A,$B20,Data!$C:$C,J$1))</f>
        <v>4</v>
      </c>
      <c r="K20" s="28">
        <f>IF(SUMIFS(Data!$L:$L,Data!$A:$A,$B20,Data!$C:$C,K$1)=0,"",SUMIFS(Data!$L:$L,Data!$A:$A,$B20,Data!$C:$C,K$1))</f>
        <v>0.75</v>
      </c>
      <c r="L20" s="28">
        <f>IF(SUMIFS(Data!$L:$L,Data!$A:$A,$B20,Data!$C:$C,L$1)=0,"",SUMIFS(Data!$L:$L,Data!$A:$A,$B20,Data!$C:$C,L$1))</f>
        <v>1.5</v>
      </c>
      <c r="M20" s="28">
        <f>IF(SUMIFS(Data!$L:$L,Data!$A:$A,$B20,Data!$C:$C,M$1)=0,"",SUMIFS(Data!$L:$L,Data!$A:$A,$B20,Data!$C:$C,M$1))</f>
        <v>0.5</v>
      </c>
      <c r="N20" s="28">
        <f>IF(SUMIFS(Data!$L:$L,Data!$A:$A,$B20,Data!$C:$C,N$1)=0,"",SUMIFS(Data!$L:$L,Data!$A:$A,$B20,Data!$C:$C,N$1))</f>
        <v>5</v>
      </c>
      <c r="O20" s="28" t="str">
        <f>IF(SUMIFS(Data!$L:$L,Data!$A:$A,$B20,Data!$C:$C,O$1)=0,"",SUMIFS(Data!$L:$L,Data!$A:$A,$B20,Data!$C:$C,O$1))</f>
        <v/>
      </c>
      <c r="P20" s="28" t="str">
        <f>IF(SUMIFS(Data!$L:$L,Data!$A:$A,$B20,Data!$C:$C,P$1)=0,"",SUMIFS(Data!$L:$L,Data!$A:$A,$B20,Data!$C:$C,P$1))</f>
        <v/>
      </c>
      <c r="Q20" s="28" t="str">
        <f>IF(SUMIFS(Data!$L:$L,Data!$A:$A,$B20,Data!$C:$C,Q$1)=0,"",SUMIFS(Data!$L:$L,Data!$A:$A,$B20,Data!$C:$C,Q$1))</f>
        <v/>
      </c>
      <c r="R20" s="28">
        <f t="shared" si="0"/>
        <v>37.25</v>
      </c>
    </row>
    <row r="21" spans="1:18" x14ac:dyDescent="0.25">
      <c r="A21" s="64">
        <v>20</v>
      </c>
      <c r="B21" s="27" t="s">
        <v>20</v>
      </c>
      <c r="C21" s="28">
        <f>IF(SUMIFS(Data!$L:$L,Data!$A:$A,$B21,Data!$C:$C,C$1)=0,"",SUMIFS(Data!$L:$L,Data!$A:$A,$B21,Data!$C:$C,C$1))</f>
        <v>4.5</v>
      </c>
      <c r="D21" s="28">
        <f>IF(SUMIFS(Data!$L:$L,Data!$A:$A,$B21,Data!$C:$C,D$1)=0,"",SUMIFS(Data!$L:$L,Data!$A:$A,$B21,Data!$C:$C,D$1))</f>
        <v>3</v>
      </c>
      <c r="E21" s="28" t="str">
        <f>IF(SUMIFS(Data!$L:$L,Data!$A:$A,$B21,Data!$C:$C,E$1)=0,"",SUMIFS(Data!$L:$L,Data!$A:$A,$B21,Data!$C:$C,E$1))</f>
        <v/>
      </c>
      <c r="F21" s="28" t="str">
        <f>IF(SUMIFS(Data!$L:$L,Data!$A:$A,$B21,Data!$C:$C,F$1)=0,"",SUMIFS(Data!$L:$L,Data!$A:$A,$B21,Data!$C:$C,F$1))</f>
        <v/>
      </c>
      <c r="G21" s="28" t="str">
        <f>IF(SUMIFS(Data!$L:$L,Data!$A:$A,$B21,Data!$C:$C,G$1)=0,"",SUMIFS(Data!$L:$L,Data!$A:$A,$B21,Data!$C:$C,G$1))</f>
        <v/>
      </c>
      <c r="H21" s="28">
        <f>IF(SUMIFS(Data!$L:$L,Data!$A:$A,$B21,Data!$C:$C,H$1)=0,"",SUMIFS(Data!$L:$L,Data!$A:$A,$B21,Data!$C:$C,H$1))</f>
        <v>4.5</v>
      </c>
      <c r="I21" s="28">
        <f>IF(SUMIFS(Data!$L:$L,Data!$A:$A,$B21,Data!$C:$C,I$1)=0,"",SUMIFS(Data!$L:$L,Data!$A:$A,$B21,Data!$C:$C,I$1))</f>
        <v>4</v>
      </c>
      <c r="J21" s="28">
        <f>IF(SUMIFS(Data!$L:$L,Data!$A:$A,$B21,Data!$C:$C,J$1)=0,"",SUMIFS(Data!$L:$L,Data!$A:$A,$B21,Data!$C:$C,J$1))</f>
        <v>4</v>
      </c>
      <c r="K21" s="28">
        <f>IF(SUMIFS(Data!$L:$L,Data!$A:$A,$B21,Data!$C:$C,K$1)=0,"",SUMIFS(Data!$L:$L,Data!$A:$A,$B21,Data!$C:$C,K$1))</f>
        <v>4</v>
      </c>
      <c r="L21" s="28">
        <f>IF(SUMIFS(Data!$L:$L,Data!$A:$A,$B21,Data!$C:$C,L$1)=0,"",SUMIFS(Data!$L:$L,Data!$A:$A,$B21,Data!$C:$C,L$1))</f>
        <v>4</v>
      </c>
      <c r="M21" s="28">
        <f>IF(SUMIFS(Data!$L:$L,Data!$A:$A,$B21,Data!$C:$C,M$1)=0,"",SUMIFS(Data!$L:$L,Data!$A:$A,$B21,Data!$C:$C,M$1))</f>
        <v>4</v>
      </c>
      <c r="N21" s="28">
        <f>IF(SUMIFS(Data!$L:$L,Data!$A:$A,$B21,Data!$C:$C,N$1)=0,"",SUMIFS(Data!$L:$L,Data!$A:$A,$B21,Data!$C:$C,N$1))</f>
        <v>5</v>
      </c>
      <c r="O21" s="28" t="str">
        <f>IF(SUMIFS(Data!$L:$L,Data!$A:$A,$B21,Data!$C:$C,O$1)=0,"",SUMIFS(Data!$L:$L,Data!$A:$A,$B21,Data!$C:$C,O$1))</f>
        <v/>
      </c>
      <c r="P21" s="28" t="str">
        <f>IF(SUMIFS(Data!$L:$L,Data!$A:$A,$B21,Data!$C:$C,P$1)=0,"",SUMIFS(Data!$L:$L,Data!$A:$A,$B21,Data!$C:$C,P$1))</f>
        <v/>
      </c>
      <c r="Q21" s="28" t="str">
        <f>IF(SUMIFS(Data!$L:$L,Data!$A:$A,$B21,Data!$C:$C,Q$1)=0,"",SUMIFS(Data!$L:$L,Data!$A:$A,$B21,Data!$C:$C,Q$1))</f>
        <v/>
      </c>
      <c r="R21" s="28">
        <f t="shared" si="0"/>
        <v>37</v>
      </c>
    </row>
    <row r="22" spans="1:18" x14ac:dyDescent="0.25">
      <c r="A22" s="64">
        <v>21</v>
      </c>
      <c r="B22" s="27" t="s">
        <v>329</v>
      </c>
      <c r="C22" s="28" t="str">
        <f>IF(SUMIFS(Data!$L:$L,Data!$A:$A,$B22,Data!$C:$C,C$1)=0,"",SUMIFS(Data!$L:$L,Data!$A:$A,$B22,Data!$C:$C,C$1))</f>
        <v/>
      </c>
      <c r="D22" s="28" t="str">
        <f>IF(SUMIFS(Data!$L:$L,Data!$A:$A,$B22,Data!$C:$C,D$1)=0,"",SUMIFS(Data!$L:$L,Data!$A:$A,$B22,Data!$C:$C,D$1))</f>
        <v/>
      </c>
      <c r="E22" s="28">
        <f>IF(SUMIFS(Data!$L:$L,Data!$A:$A,$B22,Data!$C:$C,E$1)=0,"",SUMIFS(Data!$L:$L,Data!$A:$A,$B22,Data!$C:$C,E$1))</f>
        <v>3</v>
      </c>
      <c r="F22" s="28">
        <f>IF(SUMIFS(Data!$L:$L,Data!$A:$A,$B22,Data!$C:$C,F$1)=0,"",SUMIFS(Data!$L:$L,Data!$A:$A,$B22,Data!$C:$C,F$1))</f>
        <v>5</v>
      </c>
      <c r="G22" s="28">
        <f>IF(SUMIFS(Data!$L:$L,Data!$A:$A,$B22,Data!$C:$C,G$1)=0,"",SUMIFS(Data!$L:$L,Data!$A:$A,$B22,Data!$C:$C,G$1))</f>
        <v>2.75</v>
      </c>
      <c r="H22" s="28">
        <f>IF(SUMIFS(Data!$L:$L,Data!$A:$A,$B22,Data!$C:$C,H$1)=0,"",SUMIFS(Data!$L:$L,Data!$A:$A,$B22,Data!$C:$C,H$1))</f>
        <v>3.75</v>
      </c>
      <c r="I22" s="28">
        <f>IF(SUMIFS(Data!$L:$L,Data!$A:$A,$B22,Data!$C:$C,I$1)=0,"",SUMIFS(Data!$L:$L,Data!$A:$A,$B22,Data!$C:$C,I$1))</f>
        <v>2.75</v>
      </c>
      <c r="J22" s="28">
        <f>IF(SUMIFS(Data!$L:$L,Data!$A:$A,$B22,Data!$C:$C,J$1)=0,"",SUMIFS(Data!$L:$L,Data!$A:$A,$B22,Data!$C:$C,J$1))</f>
        <v>4</v>
      </c>
      <c r="K22" s="28">
        <f>IF(SUMIFS(Data!$L:$L,Data!$A:$A,$B22,Data!$C:$C,K$1)=0,"",SUMIFS(Data!$L:$L,Data!$A:$A,$B22,Data!$C:$C,K$1))</f>
        <v>4</v>
      </c>
      <c r="L22" s="28">
        <f>IF(SUMIFS(Data!$L:$L,Data!$A:$A,$B22,Data!$C:$C,L$1)=0,"",SUMIFS(Data!$L:$L,Data!$A:$A,$B22,Data!$C:$C,L$1))</f>
        <v>3.75</v>
      </c>
      <c r="M22" s="28">
        <f>IF(SUMIFS(Data!$L:$L,Data!$A:$A,$B22,Data!$C:$C,M$1)=0,"",SUMIFS(Data!$L:$L,Data!$A:$A,$B22,Data!$C:$C,M$1))</f>
        <v>2.75</v>
      </c>
      <c r="N22" s="28">
        <f>IF(SUMIFS(Data!$L:$L,Data!$A:$A,$B22,Data!$C:$C,N$1)=0,"",SUMIFS(Data!$L:$L,Data!$A:$A,$B22,Data!$C:$C,N$1))</f>
        <v>4</v>
      </c>
      <c r="O22" s="28" t="str">
        <f>IF(SUMIFS(Data!$L:$L,Data!$A:$A,$B22,Data!$C:$C,O$1)=0,"",SUMIFS(Data!$L:$L,Data!$A:$A,$B22,Data!$C:$C,O$1))</f>
        <v/>
      </c>
      <c r="P22" s="28" t="str">
        <f>IF(SUMIFS(Data!$L:$L,Data!$A:$A,$B22,Data!$C:$C,P$1)=0,"",SUMIFS(Data!$L:$L,Data!$A:$A,$B22,Data!$C:$C,P$1))</f>
        <v/>
      </c>
      <c r="Q22" s="28" t="str">
        <f>IF(SUMIFS(Data!$L:$L,Data!$A:$A,$B22,Data!$C:$C,Q$1)=0,"",SUMIFS(Data!$L:$L,Data!$A:$A,$B22,Data!$C:$C,Q$1))</f>
        <v/>
      </c>
      <c r="R22" s="28">
        <f t="shared" si="0"/>
        <v>35.75</v>
      </c>
    </row>
    <row r="23" spans="1:18" x14ac:dyDescent="0.25">
      <c r="A23" s="64">
        <v>22</v>
      </c>
      <c r="B23" s="27" t="s">
        <v>339</v>
      </c>
      <c r="C23" s="28">
        <f>IF(SUMIFS(Data!$L:$L,Data!$A:$A,$B23,Data!$C:$C,C$1)=0,"",SUMIFS(Data!$L:$L,Data!$A:$A,$B23,Data!$C:$C,C$1))</f>
        <v>2</v>
      </c>
      <c r="D23" s="28">
        <f>IF(SUMIFS(Data!$L:$L,Data!$A:$A,$B23,Data!$C:$C,D$1)=0,"",SUMIFS(Data!$L:$L,Data!$A:$A,$B23,Data!$C:$C,D$1))</f>
        <v>2.5</v>
      </c>
      <c r="E23" s="28">
        <f>IF(SUMIFS(Data!$L:$L,Data!$A:$A,$B23,Data!$C:$C,E$1)=0,"",SUMIFS(Data!$L:$L,Data!$A:$A,$B23,Data!$C:$C,E$1))</f>
        <v>4.5</v>
      </c>
      <c r="F23" s="28">
        <f>IF(SUMIFS(Data!$L:$L,Data!$A:$A,$B23,Data!$C:$C,F$1)=0,"",SUMIFS(Data!$L:$L,Data!$A:$A,$B23,Data!$C:$C,F$1))</f>
        <v>4.5</v>
      </c>
      <c r="G23" s="28">
        <f>IF(SUMIFS(Data!$L:$L,Data!$A:$A,$B23,Data!$C:$C,G$1)=0,"",SUMIFS(Data!$L:$L,Data!$A:$A,$B23,Data!$C:$C,G$1))</f>
        <v>2</v>
      </c>
      <c r="H23" s="28">
        <f>IF(SUMIFS(Data!$L:$L,Data!$A:$A,$B23,Data!$C:$C,H$1)=0,"",SUMIFS(Data!$L:$L,Data!$A:$A,$B23,Data!$C:$C,H$1))</f>
        <v>3</v>
      </c>
      <c r="I23" s="28">
        <f>IF(SUMIFS(Data!$L:$L,Data!$A:$A,$B23,Data!$C:$C,I$1)=0,"",SUMIFS(Data!$L:$L,Data!$A:$A,$B23,Data!$C:$C,I$1))</f>
        <v>1.75</v>
      </c>
      <c r="J23" s="28">
        <f>IF(SUMIFS(Data!$L:$L,Data!$A:$A,$B23,Data!$C:$C,J$1)=0,"",SUMIFS(Data!$L:$L,Data!$A:$A,$B23,Data!$C:$C,J$1))</f>
        <v>3</v>
      </c>
      <c r="K23" s="28">
        <f>IF(SUMIFS(Data!$L:$L,Data!$A:$A,$B23,Data!$C:$C,K$1)=0,"",SUMIFS(Data!$L:$L,Data!$A:$A,$B23,Data!$C:$C,K$1))</f>
        <v>2</v>
      </c>
      <c r="L23" s="28">
        <f>IF(SUMIFS(Data!$L:$L,Data!$A:$A,$B23,Data!$C:$C,L$1)=0,"",SUMIFS(Data!$L:$L,Data!$A:$A,$B23,Data!$C:$C,L$1))</f>
        <v>2</v>
      </c>
      <c r="M23" s="28">
        <f>IF(SUMIFS(Data!$L:$L,Data!$A:$A,$B23,Data!$C:$C,M$1)=0,"",SUMIFS(Data!$L:$L,Data!$A:$A,$B23,Data!$C:$C,M$1))</f>
        <v>4</v>
      </c>
      <c r="N23" s="28">
        <f>IF(SUMIFS(Data!$L:$L,Data!$A:$A,$B23,Data!$C:$C,N$1)=0,"",SUMIFS(Data!$L:$L,Data!$A:$A,$B23,Data!$C:$C,N$1))</f>
        <v>4</v>
      </c>
      <c r="O23" s="28" t="str">
        <f>IF(SUMIFS(Data!$L:$L,Data!$A:$A,$B23,Data!$C:$C,O$1)=0,"",SUMIFS(Data!$L:$L,Data!$A:$A,$B23,Data!$C:$C,O$1))</f>
        <v/>
      </c>
      <c r="P23" s="28" t="str">
        <f>IF(SUMIFS(Data!$L:$L,Data!$A:$A,$B23,Data!$C:$C,P$1)=0,"",SUMIFS(Data!$L:$L,Data!$A:$A,$B23,Data!$C:$C,P$1))</f>
        <v/>
      </c>
      <c r="Q23" s="28" t="str">
        <f>IF(SUMIFS(Data!$L:$L,Data!$A:$A,$B23,Data!$C:$C,Q$1)=0,"",SUMIFS(Data!$L:$L,Data!$A:$A,$B23,Data!$C:$C,Q$1))</f>
        <v/>
      </c>
      <c r="R23" s="28">
        <f t="shared" si="0"/>
        <v>35.25</v>
      </c>
    </row>
    <row r="24" spans="1:18" x14ac:dyDescent="0.25">
      <c r="A24" s="64">
        <v>23</v>
      </c>
      <c r="B24" s="27" t="s">
        <v>154</v>
      </c>
      <c r="C24" s="28">
        <f>IF(SUMIFS(Data!$L:$L,Data!$A:$A,$B24,Data!$C:$C,C$1)=0,"",SUMIFS(Data!$L:$L,Data!$A:$A,$B24,Data!$C:$C,C$1))</f>
        <v>3.25</v>
      </c>
      <c r="D24" s="28">
        <f>IF(SUMIFS(Data!$L:$L,Data!$A:$A,$B24,Data!$C:$C,D$1)=0,"",SUMIFS(Data!$L:$L,Data!$A:$A,$B24,Data!$C:$C,D$1))</f>
        <v>2.5</v>
      </c>
      <c r="E24" s="28">
        <f>IF(SUMIFS(Data!$L:$L,Data!$A:$A,$B24,Data!$C:$C,E$1)=0,"",SUMIFS(Data!$L:$L,Data!$A:$A,$B24,Data!$C:$C,E$1))</f>
        <v>5</v>
      </c>
      <c r="F24" s="28">
        <f>IF(SUMIFS(Data!$L:$L,Data!$A:$A,$B24,Data!$C:$C,F$1)=0,"",SUMIFS(Data!$L:$L,Data!$A:$A,$B24,Data!$C:$C,F$1))</f>
        <v>5</v>
      </c>
      <c r="G24" s="28">
        <f>IF(SUMIFS(Data!$L:$L,Data!$A:$A,$B24,Data!$C:$C,G$1)=0,"",SUMIFS(Data!$L:$L,Data!$A:$A,$B24,Data!$C:$C,G$1))</f>
        <v>3</v>
      </c>
      <c r="H24" s="28">
        <f>IF(SUMIFS(Data!$L:$L,Data!$A:$A,$B24,Data!$C:$C,H$1)=0,"",SUMIFS(Data!$L:$L,Data!$A:$A,$B24,Data!$C:$C,H$1))</f>
        <v>2</v>
      </c>
      <c r="I24" s="28">
        <f>IF(SUMIFS(Data!$L:$L,Data!$A:$A,$B24,Data!$C:$C,I$1)=0,"",SUMIFS(Data!$L:$L,Data!$A:$A,$B24,Data!$C:$C,I$1))</f>
        <v>2</v>
      </c>
      <c r="J24" s="28">
        <f>IF(SUMIFS(Data!$L:$L,Data!$A:$A,$B24,Data!$C:$C,J$1)=0,"",SUMIFS(Data!$L:$L,Data!$A:$A,$B24,Data!$C:$C,J$1))</f>
        <v>2</v>
      </c>
      <c r="K24" s="28">
        <f>IF(SUMIFS(Data!$L:$L,Data!$A:$A,$B24,Data!$C:$C,K$1)=0,"",SUMIFS(Data!$L:$L,Data!$A:$A,$B24,Data!$C:$C,K$1))</f>
        <v>2</v>
      </c>
      <c r="L24" s="28">
        <f>IF(SUMIFS(Data!$L:$L,Data!$A:$A,$B24,Data!$C:$C,L$1)=0,"",SUMIFS(Data!$L:$L,Data!$A:$A,$B24,Data!$C:$C,L$1))</f>
        <v>2.25</v>
      </c>
      <c r="M24" s="28">
        <f>IF(SUMIFS(Data!$L:$L,Data!$A:$A,$B24,Data!$C:$C,M$1)=0,"",SUMIFS(Data!$L:$L,Data!$A:$A,$B24,Data!$C:$C,M$1))</f>
        <v>2</v>
      </c>
      <c r="N24" s="28">
        <f>IF(SUMIFS(Data!$L:$L,Data!$A:$A,$B24,Data!$C:$C,N$1)=0,"",SUMIFS(Data!$L:$L,Data!$A:$A,$B24,Data!$C:$C,N$1))</f>
        <v>2.5</v>
      </c>
      <c r="O24" s="28" t="str">
        <f>IF(SUMIFS(Data!$L:$L,Data!$A:$A,$B24,Data!$C:$C,O$1)=0,"",SUMIFS(Data!$L:$L,Data!$A:$A,$B24,Data!$C:$C,O$1))</f>
        <v/>
      </c>
      <c r="P24" s="28" t="str">
        <f>IF(SUMIFS(Data!$L:$L,Data!$A:$A,$B24,Data!$C:$C,P$1)=0,"",SUMIFS(Data!$L:$L,Data!$A:$A,$B24,Data!$C:$C,P$1))</f>
        <v/>
      </c>
      <c r="Q24" s="28" t="str">
        <f>IF(SUMIFS(Data!$L:$L,Data!$A:$A,$B24,Data!$C:$C,Q$1)=0,"",SUMIFS(Data!$L:$L,Data!$A:$A,$B24,Data!$C:$C,Q$1))</f>
        <v/>
      </c>
      <c r="R24" s="28">
        <f t="shared" si="0"/>
        <v>33.5</v>
      </c>
    </row>
    <row r="25" spans="1:18" x14ac:dyDescent="0.25">
      <c r="A25" s="64">
        <v>24</v>
      </c>
      <c r="B25" s="27" t="s">
        <v>187</v>
      </c>
      <c r="C25" s="28">
        <f>IF(SUMIFS(Data!$L:$L,Data!$A:$A,$B25,Data!$C:$C,C$1)=0,"",SUMIFS(Data!$L:$L,Data!$A:$A,$B25,Data!$C:$C,C$1))</f>
        <v>5</v>
      </c>
      <c r="D25" s="28">
        <f>IF(SUMIFS(Data!$L:$L,Data!$A:$A,$B25,Data!$C:$C,D$1)=0,"",SUMIFS(Data!$L:$L,Data!$A:$A,$B25,Data!$C:$C,D$1))</f>
        <v>2.5</v>
      </c>
      <c r="E25" s="28">
        <f>IF(SUMIFS(Data!$L:$L,Data!$A:$A,$B25,Data!$C:$C,E$1)=0,"",SUMIFS(Data!$L:$L,Data!$A:$A,$B25,Data!$C:$C,E$1))</f>
        <v>5</v>
      </c>
      <c r="F25" s="28">
        <f>IF(SUMIFS(Data!$L:$L,Data!$A:$A,$B25,Data!$C:$C,F$1)=0,"",SUMIFS(Data!$L:$L,Data!$A:$A,$B25,Data!$C:$C,F$1))</f>
        <v>2.5</v>
      </c>
      <c r="G25" s="28">
        <f>IF(SUMIFS(Data!$L:$L,Data!$A:$A,$B25,Data!$C:$C,G$1)=0,"",SUMIFS(Data!$L:$L,Data!$A:$A,$B25,Data!$C:$C,G$1))</f>
        <v>2.75</v>
      </c>
      <c r="H25" s="28">
        <f>IF(SUMIFS(Data!$L:$L,Data!$A:$A,$B25,Data!$C:$C,H$1)=0,"",SUMIFS(Data!$L:$L,Data!$A:$A,$B25,Data!$C:$C,H$1))</f>
        <v>1</v>
      </c>
      <c r="I25" s="28">
        <f>IF(SUMIFS(Data!$L:$L,Data!$A:$A,$B25,Data!$C:$C,I$1)=0,"",SUMIFS(Data!$L:$L,Data!$A:$A,$B25,Data!$C:$C,I$1))</f>
        <v>3</v>
      </c>
      <c r="J25" s="28">
        <f>IF(SUMIFS(Data!$L:$L,Data!$A:$A,$B25,Data!$C:$C,J$1)=0,"",SUMIFS(Data!$L:$L,Data!$A:$A,$B25,Data!$C:$C,J$1))</f>
        <v>5</v>
      </c>
      <c r="K25" s="28">
        <f>IF(SUMIFS(Data!$L:$L,Data!$A:$A,$B25,Data!$C:$C,K$1)=0,"",SUMIFS(Data!$L:$L,Data!$A:$A,$B25,Data!$C:$C,K$1))</f>
        <v>3.25</v>
      </c>
      <c r="L25" s="28">
        <f>IF(SUMIFS(Data!$L:$L,Data!$A:$A,$B25,Data!$C:$C,L$1)=0,"",SUMIFS(Data!$L:$L,Data!$A:$A,$B25,Data!$C:$C,L$1))</f>
        <v>0.5</v>
      </c>
      <c r="M25" s="28">
        <f>IF(SUMIFS(Data!$L:$L,Data!$A:$A,$B25,Data!$C:$C,M$1)=0,"",SUMIFS(Data!$L:$L,Data!$A:$A,$B25,Data!$C:$C,M$1))</f>
        <v>0.5</v>
      </c>
      <c r="N25" s="28">
        <f>IF(SUMIFS(Data!$L:$L,Data!$A:$A,$B25,Data!$C:$C,N$1)=0,"",SUMIFS(Data!$L:$L,Data!$A:$A,$B25,Data!$C:$C,N$1))</f>
        <v>4.5</v>
      </c>
      <c r="O25" s="28" t="str">
        <f>IF(SUMIFS(Data!$L:$L,Data!$A:$A,$B25,Data!$C:$C,O$1)=0,"",SUMIFS(Data!$L:$L,Data!$A:$A,$B25,Data!$C:$C,O$1))</f>
        <v/>
      </c>
      <c r="P25" s="28" t="str">
        <f>IF(SUMIFS(Data!$L:$L,Data!$A:$A,$B25,Data!$C:$C,P$1)=0,"",SUMIFS(Data!$L:$L,Data!$A:$A,$B25,Data!$C:$C,P$1))</f>
        <v/>
      </c>
      <c r="Q25" s="28" t="str">
        <f>IF(SUMIFS(Data!$L:$L,Data!$A:$A,$B25,Data!$C:$C,Q$1)=0,"",SUMIFS(Data!$L:$L,Data!$A:$A,$B25,Data!$C:$C,Q$1))</f>
        <v/>
      </c>
      <c r="R25" s="28">
        <f t="shared" si="0"/>
        <v>35.5</v>
      </c>
    </row>
    <row r="26" spans="1:18" x14ac:dyDescent="0.25">
      <c r="A26" s="64">
        <v>25</v>
      </c>
      <c r="B26" s="27" t="s">
        <v>525</v>
      </c>
      <c r="C26" s="28">
        <f>IF(SUMIFS(Data!$L:$L,Data!$A:$A,$B26,Data!$C:$C,C$1)=0,"",SUMIFS(Data!$L:$L,Data!$A:$A,$B26,Data!$C:$C,C$1))</f>
        <v>4</v>
      </c>
      <c r="D26" s="28">
        <f>IF(SUMIFS(Data!$L:$L,Data!$A:$A,$B26,Data!$C:$C,D$1)=0,"",SUMIFS(Data!$L:$L,Data!$A:$A,$B26,Data!$C:$C,D$1))</f>
        <v>3</v>
      </c>
      <c r="E26" s="28">
        <f>IF(SUMIFS(Data!$L:$L,Data!$A:$A,$B26,Data!$C:$C,E$1)=0,"",SUMIFS(Data!$L:$L,Data!$A:$A,$B26,Data!$C:$C,E$1))</f>
        <v>5</v>
      </c>
      <c r="F26" s="28">
        <f>IF(SUMIFS(Data!$L:$L,Data!$A:$A,$B26,Data!$C:$C,F$1)=0,"",SUMIFS(Data!$L:$L,Data!$A:$A,$B26,Data!$C:$C,F$1))</f>
        <v>3</v>
      </c>
      <c r="G26" s="28">
        <f>IF(SUMIFS(Data!$L:$L,Data!$A:$A,$B26,Data!$C:$C,G$1)=0,"",SUMIFS(Data!$L:$L,Data!$A:$A,$B26,Data!$C:$C,G$1))</f>
        <v>1.5</v>
      </c>
      <c r="H26" s="28">
        <f>IF(SUMIFS(Data!$L:$L,Data!$A:$A,$B26,Data!$C:$C,H$1)=0,"",SUMIFS(Data!$L:$L,Data!$A:$A,$B26,Data!$C:$C,H$1))</f>
        <v>2</v>
      </c>
      <c r="I26" s="28">
        <f>IF(SUMIFS(Data!$L:$L,Data!$A:$A,$B26,Data!$C:$C,I$1)=0,"",SUMIFS(Data!$L:$L,Data!$A:$A,$B26,Data!$C:$C,I$1))</f>
        <v>4.25</v>
      </c>
      <c r="J26" s="28">
        <f>IF(SUMIFS(Data!$L:$L,Data!$A:$A,$B26,Data!$C:$C,J$1)=0,"",SUMIFS(Data!$L:$L,Data!$A:$A,$B26,Data!$C:$C,J$1))</f>
        <v>4.25</v>
      </c>
      <c r="K26" s="28">
        <f>IF(SUMIFS(Data!$L:$L,Data!$A:$A,$B26,Data!$C:$C,K$1)=0,"",SUMIFS(Data!$L:$L,Data!$A:$A,$B26,Data!$C:$C,K$1))</f>
        <v>4</v>
      </c>
      <c r="L26" s="28" t="str">
        <f>IF(SUMIFS(Data!$L:$L,Data!$A:$A,$B26,Data!$C:$C,L$1)=0,"",SUMIFS(Data!$L:$L,Data!$A:$A,$B26,Data!$C:$C,L$1))</f>
        <v/>
      </c>
      <c r="M26" s="28" t="str">
        <f>IF(SUMIFS(Data!$L:$L,Data!$A:$A,$B26,Data!$C:$C,M$1)=0,"",SUMIFS(Data!$L:$L,Data!$A:$A,$B26,Data!$C:$C,M$1))</f>
        <v/>
      </c>
      <c r="N26" s="28" t="str">
        <f>IF(SUMIFS(Data!$L:$L,Data!$A:$A,$B26,Data!$C:$C,N$1)=0,"",SUMIFS(Data!$L:$L,Data!$A:$A,$B26,Data!$C:$C,N$1))</f>
        <v/>
      </c>
      <c r="O26" s="28" t="str">
        <f>IF(SUMIFS(Data!$L:$L,Data!$A:$A,$B26,Data!$C:$C,O$1)=0,"",SUMIFS(Data!$L:$L,Data!$A:$A,$B26,Data!$C:$C,O$1))</f>
        <v/>
      </c>
      <c r="P26" s="28" t="str">
        <f>IF(SUMIFS(Data!$L:$L,Data!$A:$A,$B26,Data!$C:$C,P$1)=0,"",SUMIFS(Data!$L:$L,Data!$A:$A,$B26,Data!$C:$C,P$1))</f>
        <v/>
      </c>
      <c r="Q26" s="28" t="str">
        <f>IF(SUMIFS(Data!$L:$L,Data!$A:$A,$B26,Data!$C:$C,Q$1)=0,"",SUMIFS(Data!$L:$L,Data!$A:$A,$B26,Data!$C:$C,Q$1))</f>
        <v/>
      </c>
      <c r="R26" s="28">
        <f t="shared" si="0"/>
        <v>31</v>
      </c>
    </row>
    <row r="27" spans="1:18" x14ac:dyDescent="0.25">
      <c r="A27" s="64">
        <v>26</v>
      </c>
      <c r="B27" s="27" t="s">
        <v>332</v>
      </c>
      <c r="C27" s="28">
        <f>IF(SUMIFS(Data!$L:$L,Data!$A:$A,$B27,Data!$C:$C,C$1)=0,"",SUMIFS(Data!$L:$L,Data!$A:$A,$B27,Data!$C:$C,C$1))</f>
        <v>4</v>
      </c>
      <c r="D27" s="28">
        <f>IF(SUMIFS(Data!$L:$L,Data!$A:$A,$B27,Data!$C:$C,D$1)=0,"",SUMIFS(Data!$L:$L,Data!$A:$A,$B27,Data!$C:$C,D$1))</f>
        <v>2</v>
      </c>
      <c r="E27" s="28">
        <f>IF(SUMIFS(Data!$L:$L,Data!$A:$A,$B27,Data!$C:$C,E$1)=0,"",SUMIFS(Data!$L:$L,Data!$A:$A,$B27,Data!$C:$C,E$1))</f>
        <v>4</v>
      </c>
      <c r="F27" s="28">
        <f>IF(SUMIFS(Data!$L:$L,Data!$A:$A,$B27,Data!$C:$C,F$1)=0,"",SUMIFS(Data!$L:$L,Data!$A:$A,$B27,Data!$C:$C,F$1))</f>
        <v>4</v>
      </c>
      <c r="G27" s="28">
        <f>IF(SUMIFS(Data!$L:$L,Data!$A:$A,$B27,Data!$C:$C,G$1)=0,"",SUMIFS(Data!$L:$L,Data!$A:$A,$B27,Data!$C:$C,G$1))</f>
        <v>2.5</v>
      </c>
      <c r="H27" s="28">
        <f>IF(SUMIFS(Data!$L:$L,Data!$A:$A,$B27,Data!$C:$C,H$1)=0,"",SUMIFS(Data!$L:$L,Data!$A:$A,$B27,Data!$C:$C,H$1))</f>
        <v>1.5</v>
      </c>
      <c r="I27" s="28">
        <f>IF(SUMIFS(Data!$L:$L,Data!$A:$A,$B27,Data!$C:$C,I$1)=0,"",SUMIFS(Data!$L:$L,Data!$A:$A,$B27,Data!$C:$C,I$1))</f>
        <v>3</v>
      </c>
      <c r="J27" s="28">
        <f>IF(SUMIFS(Data!$L:$L,Data!$A:$A,$B27,Data!$C:$C,J$1)=0,"",SUMIFS(Data!$L:$L,Data!$A:$A,$B27,Data!$C:$C,J$1))</f>
        <v>4.25</v>
      </c>
      <c r="K27" s="28" t="str">
        <f>IF(SUMIFS(Data!$L:$L,Data!$A:$A,$B27,Data!$C:$C,K$1)=0,"",SUMIFS(Data!$L:$L,Data!$A:$A,$B27,Data!$C:$C,K$1))</f>
        <v/>
      </c>
      <c r="L27" s="28" t="str">
        <f>IF(SUMIFS(Data!$L:$L,Data!$A:$A,$B27,Data!$C:$C,L$1)=0,"",SUMIFS(Data!$L:$L,Data!$A:$A,$B27,Data!$C:$C,L$1))</f>
        <v/>
      </c>
      <c r="M27" s="28">
        <f>IF(SUMIFS(Data!$L:$L,Data!$A:$A,$B27,Data!$C:$C,M$1)=0,"",SUMIFS(Data!$L:$L,Data!$A:$A,$B27,Data!$C:$C,M$1))</f>
        <v>4</v>
      </c>
      <c r="N27" s="28">
        <f>IF(SUMIFS(Data!$L:$L,Data!$A:$A,$B27,Data!$C:$C,N$1)=0,"",SUMIFS(Data!$L:$L,Data!$A:$A,$B27,Data!$C:$C,N$1))</f>
        <v>4.5</v>
      </c>
      <c r="O27" s="28" t="str">
        <f>IF(SUMIFS(Data!$L:$L,Data!$A:$A,$B27,Data!$C:$C,O$1)=0,"",SUMIFS(Data!$L:$L,Data!$A:$A,$B27,Data!$C:$C,O$1))</f>
        <v/>
      </c>
      <c r="P27" s="28" t="str">
        <f>IF(SUMIFS(Data!$L:$L,Data!$A:$A,$B27,Data!$C:$C,P$1)=0,"",SUMIFS(Data!$L:$L,Data!$A:$A,$B27,Data!$C:$C,P$1))</f>
        <v/>
      </c>
      <c r="Q27" s="28" t="str">
        <f>IF(SUMIFS(Data!$L:$L,Data!$A:$A,$B27,Data!$C:$C,Q$1)=0,"",SUMIFS(Data!$L:$L,Data!$A:$A,$B27,Data!$C:$C,Q$1))</f>
        <v/>
      </c>
      <c r="R27" s="28">
        <f t="shared" si="0"/>
        <v>33.75</v>
      </c>
    </row>
    <row r="28" spans="1:18" x14ac:dyDescent="0.25">
      <c r="A28" s="64">
        <v>27</v>
      </c>
      <c r="B28" s="27" t="s">
        <v>7</v>
      </c>
      <c r="C28" s="28" t="str">
        <f>IF(SUMIFS(Data!$L:$L,Data!$A:$A,$B28,Data!$C:$C,C$1)=0,"",SUMIFS(Data!$L:$L,Data!$A:$A,$B28,Data!$C:$C,C$1))</f>
        <v/>
      </c>
      <c r="D28" s="28">
        <f>IF(SUMIFS(Data!$L:$L,Data!$A:$A,$B28,Data!$C:$C,D$1)=0,"",SUMIFS(Data!$L:$L,Data!$A:$A,$B28,Data!$C:$C,D$1))</f>
        <v>2</v>
      </c>
      <c r="E28" s="28">
        <f>IF(SUMIFS(Data!$L:$L,Data!$A:$A,$B28,Data!$C:$C,E$1)=0,"",SUMIFS(Data!$L:$L,Data!$A:$A,$B28,Data!$C:$C,E$1))</f>
        <v>3</v>
      </c>
      <c r="F28" s="28">
        <f>IF(SUMIFS(Data!$L:$L,Data!$A:$A,$B28,Data!$C:$C,F$1)=0,"",SUMIFS(Data!$L:$L,Data!$A:$A,$B28,Data!$C:$C,F$1))</f>
        <v>3</v>
      </c>
      <c r="G28" s="28">
        <f>IF(SUMIFS(Data!$L:$L,Data!$A:$A,$B28,Data!$C:$C,G$1)=0,"",SUMIFS(Data!$L:$L,Data!$A:$A,$B28,Data!$C:$C,G$1))</f>
        <v>3.25</v>
      </c>
      <c r="H28" s="28">
        <f>IF(SUMIFS(Data!$L:$L,Data!$A:$A,$B28,Data!$C:$C,H$1)=0,"",SUMIFS(Data!$L:$L,Data!$A:$A,$B28,Data!$C:$C,H$1))</f>
        <v>5</v>
      </c>
      <c r="I28" s="28">
        <f>IF(SUMIFS(Data!$L:$L,Data!$A:$A,$B28,Data!$C:$C,I$1)=0,"",SUMIFS(Data!$L:$L,Data!$A:$A,$B28,Data!$C:$C,I$1))</f>
        <v>0.5</v>
      </c>
      <c r="J28" s="28" t="str">
        <f>IF(SUMIFS(Data!$L:$L,Data!$A:$A,$B28,Data!$C:$C,J$1)=0,"",SUMIFS(Data!$L:$L,Data!$A:$A,$B28,Data!$C:$C,J$1))</f>
        <v/>
      </c>
      <c r="K28" s="28">
        <f>IF(SUMIFS(Data!$L:$L,Data!$A:$A,$B28,Data!$C:$C,K$1)=0,"",SUMIFS(Data!$L:$L,Data!$A:$A,$B28,Data!$C:$C,K$1))</f>
        <v>3.25</v>
      </c>
      <c r="L28" s="28">
        <f>IF(SUMIFS(Data!$L:$L,Data!$A:$A,$B28,Data!$C:$C,L$1)=0,"",SUMIFS(Data!$L:$L,Data!$A:$A,$B28,Data!$C:$C,L$1))</f>
        <v>3.25</v>
      </c>
      <c r="M28" s="28">
        <f>IF(SUMIFS(Data!$L:$L,Data!$A:$A,$B28,Data!$C:$C,M$1)=0,"",SUMIFS(Data!$L:$L,Data!$A:$A,$B28,Data!$C:$C,M$1))</f>
        <v>5</v>
      </c>
      <c r="N28" s="28">
        <f>IF(SUMIFS(Data!$L:$L,Data!$A:$A,$B28,Data!$C:$C,N$1)=0,"",SUMIFS(Data!$L:$L,Data!$A:$A,$B28,Data!$C:$C,N$1))</f>
        <v>3</v>
      </c>
      <c r="O28" s="28" t="str">
        <f>IF(SUMIFS(Data!$L:$L,Data!$A:$A,$B28,Data!$C:$C,O$1)=0,"",SUMIFS(Data!$L:$L,Data!$A:$A,$B28,Data!$C:$C,O$1))</f>
        <v/>
      </c>
      <c r="P28" s="28" t="str">
        <f>IF(SUMIFS(Data!$L:$L,Data!$A:$A,$B28,Data!$C:$C,P$1)=0,"",SUMIFS(Data!$L:$L,Data!$A:$A,$B28,Data!$C:$C,P$1))</f>
        <v/>
      </c>
      <c r="Q28" s="28" t="str">
        <f>IF(SUMIFS(Data!$L:$L,Data!$A:$A,$B28,Data!$C:$C,Q$1)=0,"",SUMIFS(Data!$L:$L,Data!$A:$A,$B28,Data!$C:$C,Q$1))</f>
        <v/>
      </c>
      <c r="R28" s="28">
        <f t="shared" si="0"/>
        <v>31.25</v>
      </c>
    </row>
    <row r="29" spans="1:18" x14ac:dyDescent="0.25">
      <c r="A29" s="64">
        <v>28</v>
      </c>
      <c r="B29" s="27" t="s">
        <v>118</v>
      </c>
      <c r="C29" s="28">
        <f>IF(SUMIFS(Data!$L:$L,Data!$A:$A,$B29,Data!$C:$C,C$1)=0,"",SUMIFS(Data!$L:$L,Data!$A:$A,$B29,Data!$C:$C,C$1))</f>
        <v>1</v>
      </c>
      <c r="D29" s="28">
        <f>IF(SUMIFS(Data!$L:$L,Data!$A:$A,$B29,Data!$C:$C,D$1)=0,"",SUMIFS(Data!$L:$L,Data!$A:$A,$B29,Data!$C:$C,D$1))</f>
        <v>0.5</v>
      </c>
      <c r="E29" s="28">
        <f>IF(SUMIFS(Data!$L:$L,Data!$A:$A,$B29,Data!$C:$C,E$1)=0,"",SUMIFS(Data!$L:$L,Data!$A:$A,$B29,Data!$C:$C,E$1))</f>
        <v>4</v>
      </c>
      <c r="F29" s="28">
        <f>IF(SUMIFS(Data!$L:$L,Data!$A:$A,$B29,Data!$C:$C,F$1)=0,"",SUMIFS(Data!$L:$L,Data!$A:$A,$B29,Data!$C:$C,F$1))</f>
        <v>2.75</v>
      </c>
      <c r="G29" s="28">
        <f>IF(SUMIFS(Data!$L:$L,Data!$A:$A,$B29,Data!$C:$C,G$1)=0,"",SUMIFS(Data!$L:$L,Data!$A:$A,$B29,Data!$C:$C,G$1))</f>
        <v>2.5</v>
      </c>
      <c r="H29" s="28">
        <f>IF(SUMIFS(Data!$L:$L,Data!$A:$A,$B29,Data!$C:$C,H$1)=0,"",SUMIFS(Data!$L:$L,Data!$A:$A,$B29,Data!$C:$C,H$1))</f>
        <v>2</v>
      </c>
      <c r="I29" s="28">
        <f>IF(SUMIFS(Data!$L:$L,Data!$A:$A,$B29,Data!$C:$C,I$1)=0,"",SUMIFS(Data!$L:$L,Data!$A:$A,$B29,Data!$C:$C,I$1))</f>
        <v>1.75</v>
      </c>
      <c r="J29" s="28">
        <f>IF(SUMIFS(Data!$L:$L,Data!$A:$A,$B29,Data!$C:$C,J$1)=0,"",SUMIFS(Data!$L:$L,Data!$A:$A,$B29,Data!$C:$C,J$1))</f>
        <v>3.5</v>
      </c>
      <c r="K29" s="28">
        <f>IF(SUMIFS(Data!$L:$L,Data!$A:$A,$B29,Data!$C:$C,K$1)=0,"",SUMIFS(Data!$L:$L,Data!$A:$A,$B29,Data!$C:$C,K$1))</f>
        <v>5</v>
      </c>
      <c r="L29" s="28">
        <f>IF(SUMIFS(Data!$L:$L,Data!$A:$A,$B29,Data!$C:$C,L$1)=0,"",SUMIFS(Data!$L:$L,Data!$A:$A,$B29,Data!$C:$C,L$1))</f>
        <v>2</v>
      </c>
      <c r="M29" s="28">
        <f>IF(SUMIFS(Data!$L:$L,Data!$A:$A,$B29,Data!$C:$C,M$1)=0,"",SUMIFS(Data!$L:$L,Data!$A:$A,$B29,Data!$C:$C,M$1))</f>
        <v>1</v>
      </c>
      <c r="N29" s="28">
        <f>IF(SUMIFS(Data!$L:$L,Data!$A:$A,$B29,Data!$C:$C,N$1)=0,"",SUMIFS(Data!$L:$L,Data!$A:$A,$B29,Data!$C:$C,N$1))</f>
        <v>5</v>
      </c>
      <c r="O29" s="28" t="str">
        <f>IF(SUMIFS(Data!$L:$L,Data!$A:$A,$B29,Data!$C:$C,O$1)=0,"",SUMIFS(Data!$L:$L,Data!$A:$A,$B29,Data!$C:$C,O$1))</f>
        <v/>
      </c>
      <c r="P29" s="28" t="str">
        <f>IF(SUMIFS(Data!$L:$L,Data!$A:$A,$B29,Data!$C:$C,P$1)=0,"",SUMIFS(Data!$L:$L,Data!$A:$A,$B29,Data!$C:$C,P$1))</f>
        <v/>
      </c>
      <c r="Q29" s="28" t="str">
        <f>IF(SUMIFS(Data!$L:$L,Data!$A:$A,$B29,Data!$C:$C,Q$1)=0,"",SUMIFS(Data!$L:$L,Data!$A:$A,$B29,Data!$C:$C,Q$1))</f>
        <v/>
      </c>
      <c r="R29" s="28">
        <f t="shared" si="0"/>
        <v>31</v>
      </c>
    </row>
    <row r="30" spans="1:18" x14ac:dyDescent="0.25">
      <c r="A30" s="64">
        <v>29</v>
      </c>
      <c r="B30" s="27" t="s">
        <v>168</v>
      </c>
      <c r="C30" s="28">
        <f>IF(SUMIFS(Data!$L:$L,Data!$A:$A,$B30,Data!$C:$C,C$1)=0,"",SUMIFS(Data!$L:$L,Data!$A:$A,$B30,Data!$C:$C,C$1))</f>
        <v>1</v>
      </c>
      <c r="D30" s="28">
        <f>IF(SUMIFS(Data!$L:$L,Data!$A:$A,$B30,Data!$C:$C,D$1)=0,"",SUMIFS(Data!$L:$L,Data!$A:$A,$B30,Data!$C:$C,D$1))</f>
        <v>2</v>
      </c>
      <c r="E30" s="28">
        <f>IF(SUMIFS(Data!$L:$L,Data!$A:$A,$B30,Data!$C:$C,E$1)=0,"",SUMIFS(Data!$L:$L,Data!$A:$A,$B30,Data!$C:$C,E$1))</f>
        <v>1.75</v>
      </c>
      <c r="F30" s="28">
        <f>IF(SUMIFS(Data!$L:$L,Data!$A:$A,$B30,Data!$C:$C,F$1)=0,"",SUMIFS(Data!$L:$L,Data!$A:$A,$B30,Data!$C:$C,F$1))</f>
        <v>5</v>
      </c>
      <c r="G30" s="28">
        <f>IF(SUMIFS(Data!$L:$L,Data!$A:$A,$B30,Data!$C:$C,G$1)=0,"",SUMIFS(Data!$L:$L,Data!$A:$A,$B30,Data!$C:$C,G$1))</f>
        <v>1.5</v>
      </c>
      <c r="H30" s="28">
        <f>IF(SUMIFS(Data!$L:$L,Data!$A:$A,$B30,Data!$C:$C,H$1)=0,"",SUMIFS(Data!$L:$L,Data!$A:$A,$B30,Data!$C:$C,H$1))</f>
        <v>1.5</v>
      </c>
      <c r="I30" s="28">
        <f>IF(SUMIFS(Data!$L:$L,Data!$A:$A,$B30,Data!$C:$C,I$1)=0,"",SUMIFS(Data!$L:$L,Data!$A:$A,$B30,Data!$C:$C,I$1))</f>
        <v>4</v>
      </c>
      <c r="J30" s="28">
        <f>IF(SUMIFS(Data!$L:$L,Data!$A:$A,$B30,Data!$C:$C,J$1)=0,"",SUMIFS(Data!$L:$L,Data!$A:$A,$B30,Data!$C:$C,J$1))</f>
        <v>1.75</v>
      </c>
      <c r="K30" s="28">
        <f>IF(SUMIFS(Data!$L:$L,Data!$A:$A,$B30,Data!$C:$C,K$1)=0,"",SUMIFS(Data!$L:$L,Data!$A:$A,$B30,Data!$C:$C,K$1))</f>
        <v>3.5</v>
      </c>
      <c r="L30" s="28">
        <f>IF(SUMIFS(Data!$L:$L,Data!$A:$A,$B30,Data!$C:$C,L$1)=0,"",SUMIFS(Data!$L:$L,Data!$A:$A,$B30,Data!$C:$C,L$1))</f>
        <v>1</v>
      </c>
      <c r="M30" s="28">
        <f>IF(SUMIFS(Data!$L:$L,Data!$A:$A,$B30,Data!$C:$C,M$1)=0,"",SUMIFS(Data!$L:$L,Data!$A:$A,$B30,Data!$C:$C,M$1))</f>
        <v>2.5</v>
      </c>
      <c r="N30" s="28">
        <f>IF(SUMIFS(Data!$L:$L,Data!$A:$A,$B30,Data!$C:$C,N$1)=0,"",SUMIFS(Data!$L:$L,Data!$A:$A,$B30,Data!$C:$C,N$1))</f>
        <v>4.25</v>
      </c>
      <c r="O30" s="28" t="str">
        <f>IF(SUMIFS(Data!$L:$L,Data!$A:$A,$B30,Data!$C:$C,O$1)=0,"",SUMIFS(Data!$L:$L,Data!$A:$A,$B30,Data!$C:$C,O$1))</f>
        <v/>
      </c>
      <c r="P30" s="28" t="str">
        <f>IF(SUMIFS(Data!$L:$L,Data!$A:$A,$B30,Data!$C:$C,P$1)=0,"",SUMIFS(Data!$L:$L,Data!$A:$A,$B30,Data!$C:$C,P$1))</f>
        <v/>
      </c>
      <c r="Q30" s="28" t="str">
        <f>IF(SUMIFS(Data!$L:$L,Data!$A:$A,$B30,Data!$C:$C,Q$1)=0,"",SUMIFS(Data!$L:$L,Data!$A:$A,$B30,Data!$C:$C,Q$1))</f>
        <v/>
      </c>
      <c r="R30" s="28">
        <f t="shared" si="0"/>
        <v>29.75</v>
      </c>
    </row>
    <row r="31" spans="1:18" x14ac:dyDescent="0.25">
      <c r="A31" s="64">
        <v>30</v>
      </c>
      <c r="B31" s="27" t="s">
        <v>201</v>
      </c>
      <c r="C31" s="28">
        <f>IF(SUMIFS(Data!$L:$L,Data!$A:$A,$B31,Data!$C:$C,C$1)=0,"",SUMIFS(Data!$L:$L,Data!$A:$A,$B31,Data!$C:$C,C$1))</f>
        <v>4</v>
      </c>
      <c r="D31" s="28">
        <f>IF(SUMIFS(Data!$L:$L,Data!$A:$A,$B31,Data!$C:$C,D$1)=0,"",SUMIFS(Data!$L:$L,Data!$A:$A,$B31,Data!$C:$C,D$1))</f>
        <v>2.75</v>
      </c>
      <c r="E31" s="28">
        <f>IF(SUMIFS(Data!$L:$L,Data!$A:$A,$B31,Data!$C:$C,E$1)=0,"",SUMIFS(Data!$L:$L,Data!$A:$A,$B31,Data!$C:$C,E$1))</f>
        <v>3.5</v>
      </c>
      <c r="F31" s="28">
        <f>IF(SUMIFS(Data!$L:$L,Data!$A:$A,$B31,Data!$C:$C,F$1)=0,"",SUMIFS(Data!$L:$L,Data!$A:$A,$B31,Data!$C:$C,F$1))</f>
        <v>3.5</v>
      </c>
      <c r="G31" s="28">
        <f>IF(SUMIFS(Data!$L:$L,Data!$A:$A,$B31,Data!$C:$C,G$1)=0,"",SUMIFS(Data!$L:$L,Data!$A:$A,$B31,Data!$C:$C,G$1))</f>
        <v>2.25</v>
      </c>
      <c r="H31" s="28">
        <f>IF(SUMIFS(Data!$L:$L,Data!$A:$A,$B31,Data!$C:$C,H$1)=0,"",SUMIFS(Data!$L:$L,Data!$A:$A,$B31,Data!$C:$C,H$1))</f>
        <v>2</v>
      </c>
      <c r="I31" s="28">
        <f>IF(SUMIFS(Data!$L:$L,Data!$A:$A,$B31,Data!$C:$C,I$1)=0,"",SUMIFS(Data!$L:$L,Data!$A:$A,$B31,Data!$C:$C,I$1))</f>
        <v>3</v>
      </c>
      <c r="J31" s="28">
        <f>IF(SUMIFS(Data!$L:$L,Data!$A:$A,$B31,Data!$C:$C,J$1)=0,"",SUMIFS(Data!$L:$L,Data!$A:$A,$B31,Data!$C:$C,J$1))</f>
        <v>3</v>
      </c>
      <c r="K31" s="28" t="str">
        <f>IF(SUMIFS(Data!$L:$L,Data!$A:$A,$B31,Data!$C:$C,K$1)=0,"",SUMIFS(Data!$L:$L,Data!$A:$A,$B31,Data!$C:$C,K$1))</f>
        <v/>
      </c>
      <c r="L31" s="28" t="str">
        <f>IF(SUMIFS(Data!$L:$L,Data!$A:$A,$B31,Data!$C:$C,L$1)=0,"",SUMIFS(Data!$L:$L,Data!$A:$A,$B31,Data!$C:$C,L$1))</f>
        <v/>
      </c>
      <c r="M31" s="28" t="str">
        <f>IF(SUMIFS(Data!$L:$L,Data!$A:$A,$B31,Data!$C:$C,M$1)=0,"",SUMIFS(Data!$L:$L,Data!$A:$A,$B31,Data!$C:$C,M$1))</f>
        <v/>
      </c>
      <c r="N31" s="28" t="str">
        <f>IF(SUMIFS(Data!$L:$L,Data!$A:$A,$B31,Data!$C:$C,N$1)=0,"",SUMIFS(Data!$L:$L,Data!$A:$A,$B31,Data!$C:$C,N$1))</f>
        <v/>
      </c>
      <c r="O31" s="28" t="str">
        <f>IF(SUMIFS(Data!$L:$L,Data!$A:$A,$B31,Data!$C:$C,O$1)=0,"",SUMIFS(Data!$L:$L,Data!$A:$A,$B31,Data!$C:$C,O$1))</f>
        <v/>
      </c>
      <c r="P31" s="28" t="str">
        <f>IF(SUMIFS(Data!$L:$L,Data!$A:$A,$B31,Data!$C:$C,P$1)=0,"",SUMIFS(Data!$L:$L,Data!$A:$A,$B31,Data!$C:$C,P$1))</f>
        <v/>
      </c>
      <c r="Q31" s="28" t="str">
        <f>IF(SUMIFS(Data!$L:$L,Data!$A:$A,$B31,Data!$C:$C,Q$1)=0,"",SUMIFS(Data!$L:$L,Data!$A:$A,$B31,Data!$C:$C,Q$1))</f>
        <v/>
      </c>
      <c r="R31" s="28">
        <f t="shared" si="0"/>
        <v>24</v>
      </c>
    </row>
    <row r="32" spans="1:18" x14ac:dyDescent="0.25">
      <c r="A32" s="64">
        <v>31</v>
      </c>
      <c r="B32" s="27" t="s">
        <v>528</v>
      </c>
      <c r="C32" s="28">
        <f>IF(SUMIFS(Data!$L:$L,Data!$A:$A,$B32,Data!$C:$C,C$1)=0,"",SUMIFS(Data!$L:$L,Data!$A:$A,$B32,Data!$C:$C,C$1))</f>
        <v>4</v>
      </c>
      <c r="D32" s="28">
        <f>IF(SUMIFS(Data!$L:$L,Data!$A:$A,$B32,Data!$C:$C,D$1)=0,"",SUMIFS(Data!$L:$L,Data!$A:$A,$B32,Data!$C:$C,D$1))</f>
        <v>0.5</v>
      </c>
      <c r="E32" s="28">
        <f>IF(SUMIFS(Data!$L:$L,Data!$A:$A,$B32,Data!$C:$C,E$1)=0,"",SUMIFS(Data!$L:$L,Data!$A:$A,$B32,Data!$C:$C,E$1))</f>
        <v>2.5</v>
      </c>
      <c r="F32" s="28">
        <f>IF(SUMIFS(Data!$L:$L,Data!$A:$A,$B32,Data!$C:$C,F$1)=0,"",SUMIFS(Data!$L:$L,Data!$A:$A,$B32,Data!$C:$C,F$1))</f>
        <v>1</v>
      </c>
      <c r="G32" s="28">
        <f>IF(SUMIFS(Data!$L:$L,Data!$A:$A,$B32,Data!$C:$C,G$1)=0,"",SUMIFS(Data!$L:$L,Data!$A:$A,$B32,Data!$C:$C,G$1))</f>
        <v>0.5</v>
      </c>
      <c r="H32" s="28">
        <f>IF(SUMIFS(Data!$L:$L,Data!$A:$A,$B32,Data!$C:$C,H$1)=0,"",SUMIFS(Data!$L:$L,Data!$A:$A,$B32,Data!$C:$C,H$1))</f>
        <v>1</v>
      </c>
      <c r="I32" s="28">
        <f>IF(SUMIFS(Data!$L:$L,Data!$A:$A,$B32,Data!$C:$C,I$1)=0,"",SUMIFS(Data!$L:$L,Data!$A:$A,$B32,Data!$C:$C,I$1))</f>
        <v>4.25</v>
      </c>
      <c r="J32" s="28">
        <f>IF(SUMIFS(Data!$L:$L,Data!$A:$A,$B32,Data!$C:$C,J$1)=0,"",SUMIFS(Data!$L:$L,Data!$A:$A,$B32,Data!$C:$C,J$1))</f>
        <v>4.25</v>
      </c>
      <c r="K32" s="28">
        <f>IF(SUMIFS(Data!$L:$L,Data!$A:$A,$B32,Data!$C:$C,K$1)=0,"",SUMIFS(Data!$L:$L,Data!$A:$A,$B32,Data!$C:$C,K$1))</f>
        <v>3</v>
      </c>
      <c r="L32" s="28">
        <f>IF(SUMIFS(Data!$L:$L,Data!$A:$A,$B32,Data!$C:$C,L$1)=0,"",SUMIFS(Data!$L:$L,Data!$A:$A,$B32,Data!$C:$C,L$1))</f>
        <v>0.25</v>
      </c>
      <c r="M32" s="28">
        <f>IF(SUMIFS(Data!$L:$L,Data!$A:$A,$B32,Data!$C:$C,M$1)=0,"",SUMIFS(Data!$L:$L,Data!$A:$A,$B32,Data!$C:$C,M$1))</f>
        <v>0.25</v>
      </c>
      <c r="N32" s="28">
        <f>IF(SUMIFS(Data!$L:$L,Data!$A:$A,$B32,Data!$C:$C,N$1)=0,"",SUMIFS(Data!$L:$L,Data!$A:$A,$B32,Data!$C:$C,N$1))</f>
        <v>0.25</v>
      </c>
      <c r="O32" s="28" t="str">
        <f>IF(SUMIFS(Data!$L:$L,Data!$A:$A,$B32,Data!$C:$C,O$1)=0,"",SUMIFS(Data!$L:$L,Data!$A:$A,$B32,Data!$C:$C,O$1))</f>
        <v/>
      </c>
      <c r="P32" s="28" t="str">
        <f>IF(SUMIFS(Data!$L:$L,Data!$A:$A,$B32,Data!$C:$C,P$1)=0,"",SUMIFS(Data!$L:$L,Data!$A:$A,$B32,Data!$C:$C,P$1))</f>
        <v/>
      </c>
      <c r="Q32" s="28" t="str">
        <f>IF(SUMIFS(Data!$L:$L,Data!$A:$A,$B32,Data!$C:$C,Q$1)=0,"",SUMIFS(Data!$L:$L,Data!$A:$A,$B32,Data!$C:$C,Q$1))</f>
        <v/>
      </c>
      <c r="R32" s="28">
        <f t="shared" si="0"/>
        <v>21.75</v>
      </c>
    </row>
    <row r="33" spans="1:18" x14ac:dyDescent="0.25">
      <c r="A33" s="64">
        <v>32</v>
      </c>
      <c r="B33" s="27" t="s">
        <v>323</v>
      </c>
      <c r="C33" s="28">
        <f>IF(SUMIFS(Data!$L:$L,Data!$A:$A,$B33,Data!$C:$C,C$1)=0,"",SUMIFS(Data!$L:$L,Data!$A:$A,$B33,Data!$C:$C,C$1))</f>
        <v>3</v>
      </c>
      <c r="D33" s="28">
        <f>IF(SUMIFS(Data!$L:$L,Data!$A:$A,$B33,Data!$C:$C,D$1)=0,"",SUMIFS(Data!$L:$L,Data!$A:$A,$B33,Data!$C:$C,D$1))</f>
        <v>0.5</v>
      </c>
      <c r="E33" s="28">
        <f>IF(SUMIFS(Data!$L:$L,Data!$A:$A,$B33,Data!$C:$C,E$1)=0,"",SUMIFS(Data!$L:$L,Data!$A:$A,$B33,Data!$C:$C,E$1))</f>
        <v>4.5</v>
      </c>
      <c r="F33" s="28">
        <f>IF(SUMIFS(Data!$L:$L,Data!$A:$A,$B33,Data!$C:$C,F$1)=0,"",SUMIFS(Data!$L:$L,Data!$A:$A,$B33,Data!$C:$C,F$1))</f>
        <v>2.5</v>
      </c>
      <c r="G33" s="28">
        <f>IF(SUMIFS(Data!$L:$L,Data!$A:$A,$B33,Data!$C:$C,G$1)=0,"",SUMIFS(Data!$L:$L,Data!$A:$A,$B33,Data!$C:$C,G$1))</f>
        <v>2</v>
      </c>
      <c r="H33" s="28">
        <f>IF(SUMIFS(Data!$L:$L,Data!$A:$A,$B33,Data!$C:$C,H$1)=0,"",SUMIFS(Data!$L:$L,Data!$A:$A,$B33,Data!$C:$C,H$1))</f>
        <v>2</v>
      </c>
      <c r="I33" s="28">
        <f>IF(SUMIFS(Data!$L:$L,Data!$A:$A,$B33,Data!$C:$C,I$1)=0,"",SUMIFS(Data!$L:$L,Data!$A:$A,$B33,Data!$C:$C,I$1))</f>
        <v>1.5</v>
      </c>
      <c r="J33" s="28">
        <f>IF(SUMIFS(Data!$L:$L,Data!$A:$A,$B33,Data!$C:$C,J$1)=0,"",SUMIFS(Data!$L:$L,Data!$A:$A,$B33,Data!$C:$C,J$1))</f>
        <v>0.5</v>
      </c>
      <c r="K33" s="28">
        <f>IF(SUMIFS(Data!$L:$L,Data!$A:$A,$B33,Data!$C:$C,K$1)=0,"",SUMIFS(Data!$L:$L,Data!$A:$A,$B33,Data!$C:$C,K$1))</f>
        <v>3.5</v>
      </c>
      <c r="L33" s="28">
        <f>IF(SUMIFS(Data!$L:$L,Data!$A:$A,$B33,Data!$C:$C,L$1)=0,"",SUMIFS(Data!$L:$L,Data!$A:$A,$B33,Data!$C:$C,L$1))</f>
        <v>0.5</v>
      </c>
      <c r="M33" s="28">
        <f>IF(SUMIFS(Data!$L:$L,Data!$A:$A,$B33,Data!$C:$C,M$1)=0,"",SUMIFS(Data!$L:$L,Data!$A:$A,$B33,Data!$C:$C,M$1))</f>
        <v>0.25</v>
      </c>
      <c r="N33" s="28">
        <f>IF(SUMIFS(Data!$L:$L,Data!$A:$A,$B33,Data!$C:$C,N$1)=0,"",SUMIFS(Data!$L:$L,Data!$A:$A,$B33,Data!$C:$C,N$1))</f>
        <v>1</v>
      </c>
      <c r="O33" s="28" t="str">
        <f>IF(SUMIFS(Data!$L:$L,Data!$A:$A,$B33,Data!$C:$C,O$1)=0,"",SUMIFS(Data!$L:$L,Data!$A:$A,$B33,Data!$C:$C,O$1))</f>
        <v/>
      </c>
      <c r="P33" s="28" t="str">
        <f>IF(SUMIFS(Data!$L:$L,Data!$A:$A,$B33,Data!$C:$C,P$1)=0,"",SUMIFS(Data!$L:$L,Data!$A:$A,$B33,Data!$C:$C,P$1))</f>
        <v/>
      </c>
      <c r="Q33" s="28" t="str">
        <f>IF(SUMIFS(Data!$L:$L,Data!$A:$A,$B33,Data!$C:$C,Q$1)=0,"",SUMIFS(Data!$L:$L,Data!$A:$A,$B33,Data!$C:$C,Q$1))</f>
        <v/>
      </c>
      <c r="R33" s="28">
        <f t="shared" si="0"/>
        <v>21.75</v>
      </c>
    </row>
    <row r="34" spans="1:18" x14ac:dyDescent="0.25">
      <c r="A34" s="64">
        <v>33</v>
      </c>
      <c r="B34" s="27" t="s">
        <v>105</v>
      </c>
      <c r="C34" s="28">
        <f>IF(SUMIFS(Data!$L:$L,Data!$A:$A,$B34,Data!$C:$C,C$1)=0,"",SUMIFS(Data!$L:$L,Data!$A:$A,$B34,Data!$C:$C,C$1))</f>
        <v>5</v>
      </c>
      <c r="D34" s="28">
        <f>IF(SUMIFS(Data!$L:$L,Data!$A:$A,$B34,Data!$C:$C,D$1)=0,"",SUMIFS(Data!$L:$L,Data!$A:$A,$B34,Data!$C:$C,D$1))</f>
        <v>1.25</v>
      </c>
      <c r="E34" s="28">
        <f>IF(SUMIFS(Data!$L:$L,Data!$A:$A,$B34,Data!$C:$C,E$1)=0,"",SUMIFS(Data!$L:$L,Data!$A:$A,$B34,Data!$C:$C,E$1))</f>
        <v>4</v>
      </c>
      <c r="F34" s="28">
        <f>IF(SUMIFS(Data!$L:$L,Data!$A:$A,$B34,Data!$C:$C,F$1)=0,"",SUMIFS(Data!$L:$L,Data!$A:$A,$B34,Data!$C:$C,F$1))</f>
        <v>3</v>
      </c>
      <c r="G34" s="28">
        <f>IF(SUMIFS(Data!$L:$L,Data!$A:$A,$B34,Data!$C:$C,G$1)=0,"",SUMIFS(Data!$L:$L,Data!$A:$A,$B34,Data!$C:$C,G$1))</f>
        <v>5</v>
      </c>
      <c r="H34" s="28" t="str">
        <f>IF(SUMIFS(Data!$L:$L,Data!$A:$A,$B34,Data!$C:$C,H$1)=0,"",SUMIFS(Data!$L:$L,Data!$A:$A,$B34,Data!$C:$C,H$1))</f>
        <v/>
      </c>
      <c r="I34" s="28" t="str">
        <f>IF(SUMIFS(Data!$L:$L,Data!$A:$A,$B34,Data!$C:$C,I$1)=0,"",SUMIFS(Data!$L:$L,Data!$A:$A,$B34,Data!$C:$C,I$1))</f>
        <v/>
      </c>
      <c r="J34" s="28" t="str">
        <f>IF(SUMIFS(Data!$L:$L,Data!$A:$A,$B34,Data!$C:$C,J$1)=0,"",SUMIFS(Data!$L:$L,Data!$A:$A,$B34,Data!$C:$C,J$1))</f>
        <v/>
      </c>
      <c r="K34" s="28">
        <f>IF(SUMIFS(Data!$L:$L,Data!$A:$A,$B34,Data!$C:$C,K$1)=0,"",SUMIFS(Data!$L:$L,Data!$A:$A,$B34,Data!$C:$C,K$1))</f>
        <v>1</v>
      </c>
      <c r="L34" s="28">
        <f>IF(SUMIFS(Data!$L:$L,Data!$A:$A,$B34,Data!$C:$C,L$1)=0,"",SUMIFS(Data!$L:$L,Data!$A:$A,$B34,Data!$C:$C,L$1))</f>
        <v>0.5</v>
      </c>
      <c r="M34" s="28">
        <f>IF(SUMIFS(Data!$L:$L,Data!$A:$A,$B34,Data!$C:$C,M$1)=0,"",SUMIFS(Data!$L:$L,Data!$A:$A,$B34,Data!$C:$C,M$1))</f>
        <v>0.75</v>
      </c>
      <c r="N34" s="28">
        <f>IF(SUMIFS(Data!$L:$L,Data!$A:$A,$B34,Data!$C:$C,N$1)=0,"",SUMIFS(Data!$L:$L,Data!$A:$A,$B34,Data!$C:$C,N$1))</f>
        <v>5</v>
      </c>
      <c r="O34" s="28" t="str">
        <f>IF(SUMIFS(Data!$L:$L,Data!$A:$A,$B34,Data!$C:$C,O$1)=0,"",SUMIFS(Data!$L:$L,Data!$A:$A,$B34,Data!$C:$C,O$1))</f>
        <v/>
      </c>
      <c r="P34" s="28" t="str">
        <f>IF(SUMIFS(Data!$L:$L,Data!$A:$A,$B34,Data!$C:$C,P$1)=0,"",SUMIFS(Data!$L:$L,Data!$A:$A,$B34,Data!$C:$C,P$1))</f>
        <v/>
      </c>
      <c r="Q34" s="28" t="str">
        <f>IF(SUMIFS(Data!$L:$L,Data!$A:$A,$B34,Data!$C:$C,Q$1)=0,"",SUMIFS(Data!$L:$L,Data!$A:$A,$B34,Data!$C:$C,Q$1))</f>
        <v/>
      </c>
      <c r="R34" s="28">
        <f t="shared" ref="R34:R58" si="1">SUM(C34:Q34)</f>
        <v>25.5</v>
      </c>
    </row>
    <row r="35" spans="1:18" x14ac:dyDescent="0.25">
      <c r="A35" s="64">
        <v>34</v>
      </c>
      <c r="B35" s="27" t="s">
        <v>335</v>
      </c>
      <c r="C35" s="28">
        <f>IF(SUMIFS(Data!$L:$L,Data!$A:$A,$B35,Data!$C:$C,C$1)=0,"",SUMIFS(Data!$L:$L,Data!$A:$A,$B35,Data!$C:$C,C$1))</f>
        <v>4</v>
      </c>
      <c r="D35" s="28">
        <f>IF(SUMIFS(Data!$L:$L,Data!$A:$A,$B35,Data!$C:$C,D$1)=0,"",SUMIFS(Data!$L:$L,Data!$A:$A,$B35,Data!$C:$C,D$1))</f>
        <v>3.5</v>
      </c>
      <c r="E35" s="28">
        <f>IF(SUMIFS(Data!$L:$L,Data!$A:$A,$B35,Data!$C:$C,E$1)=0,"",SUMIFS(Data!$L:$L,Data!$A:$A,$B35,Data!$C:$C,E$1))</f>
        <v>5</v>
      </c>
      <c r="F35" s="28">
        <f>IF(SUMIFS(Data!$L:$L,Data!$A:$A,$B35,Data!$C:$C,F$1)=0,"",SUMIFS(Data!$L:$L,Data!$A:$A,$B35,Data!$C:$C,F$1))</f>
        <v>5</v>
      </c>
      <c r="G35" s="28">
        <f>IF(SUMIFS(Data!$L:$L,Data!$A:$A,$B35,Data!$C:$C,G$1)=0,"",SUMIFS(Data!$L:$L,Data!$A:$A,$B35,Data!$C:$C,G$1))</f>
        <v>1.5</v>
      </c>
      <c r="H35" s="28">
        <f>IF(SUMIFS(Data!$L:$L,Data!$A:$A,$B35,Data!$C:$C,H$1)=0,"",SUMIFS(Data!$L:$L,Data!$A:$A,$B35,Data!$C:$C,H$1))</f>
        <v>1</v>
      </c>
      <c r="I35" s="28" t="str">
        <f>IF(SUMIFS(Data!$L:$L,Data!$A:$A,$B35,Data!$C:$C,I$1)=0,"",SUMIFS(Data!$L:$L,Data!$A:$A,$B35,Data!$C:$C,I$1))</f>
        <v/>
      </c>
      <c r="J35" s="28" t="str">
        <f>IF(SUMIFS(Data!$L:$L,Data!$A:$A,$B35,Data!$C:$C,J$1)=0,"",SUMIFS(Data!$L:$L,Data!$A:$A,$B35,Data!$C:$C,J$1))</f>
        <v/>
      </c>
      <c r="K35" s="28" t="str">
        <f>IF(SUMIFS(Data!$L:$L,Data!$A:$A,$B35,Data!$C:$C,K$1)=0,"",SUMIFS(Data!$L:$L,Data!$A:$A,$B35,Data!$C:$C,K$1))</f>
        <v/>
      </c>
      <c r="L35" s="28" t="str">
        <f>IF(SUMIFS(Data!$L:$L,Data!$A:$A,$B35,Data!$C:$C,L$1)=0,"",SUMIFS(Data!$L:$L,Data!$A:$A,$B35,Data!$C:$C,L$1))</f>
        <v/>
      </c>
      <c r="M35" s="28" t="str">
        <f>IF(SUMIFS(Data!$L:$L,Data!$A:$A,$B35,Data!$C:$C,M$1)=0,"",SUMIFS(Data!$L:$L,Data!$A:$A,$B35,Data!$C:$C,M$1))</f>
        <v/>
      </c>
      <c r="N35" s="28" t="str">
        <f>IF(SUMIFS(Data!$L:$L,Data!$A:$A,$B35,Data!$C:$C,N$1)=0,"",SUMIFS(Data!$L:$L,Data!$A:$A,$B35,Data!$C:$C,N$1))</f>
        <v/>
      </c>
      <c r="O35" s="28" t="str">
        <f>IF(SUMIFS(Data!$L:$L,Data!$A:$A,$B35,Data!$C:$C,O$1)=0,"",SUMIFS(Data!$L:$L,Data!$A:$A,$B35,Data!$C:$C,O$1))</f>
        <v/>
      </c>
      <c r="P35" s="28" t="str">
        <f>IF(SUMIFS(Data!$L:$L,Data!$A:$A,$B35,Data!$C:$C,P$1)=0,"",SUMIFS(Data!$L:$L,Data!$A:$A,$B35,Data!$C:$C,P$1))</f>
        <v/>
      </c>
      <c r="Q35" s="28" t="str">
        <f>IF(SUMIFS(Data!$L:$L,Data!$A:$A,$B35,Data!$C:$C,Q$1)=0,"",SUMIFS(Data!$L:$L,Data!$A:$A,$B35,Data!$C:$C,Q$1))</f>
        <v/>
      </c>
      <c r="R35" s="28">
        <f t="shared" si="1"/>
        <v>20</v>
      </c>
    </row>
    <row r="36" spans="1:18" x14ac:dyDescent="0.25">
      <c r="A36" s="64">
        <v>35</v>
      </c>
      <c r="B36" s="27" t="s">
        <v>167</v>
      </c>
      <c r="C36" s="28">
        <f>IF(SUMIFS(Data!$L:$L,Data!$A:$A,$B36,Data!$C:$C,C$1)=0,"",SUMIFS(Data!$L:$L,Data!$A:$A,$B36,Data!$C:$C,C$1))</f>
        <v>1</v>
      </c>
      <c r="D36" s="28">
        <f>IF(SUMIFS(Data!$L:$L,Data!$A:$A,$B36,Data!$C:$C,D$1)=0,"",SUMIFS(Data!$L:$L,Data!$A:$A,$B36,Data!$C:$C,D$1))</f>
        <v>0.5</v>
      </c>
      <c r="E36" s="28">
        <f>IF(SUMIFS(Data!$L:$L,Data!$A:$A,$B36,Data!$C:$C,E$1)=0,"",SUMIFS(Data!$L:$L,Data!$A:$A,$B36,Data!$C:$C,E$1))</f>
        <v>3.5</v>
      </c>
      <c r="F36" s="28" t="str">
        <f>IF(SUMIFS(Data!$L:$L,Data!$A:$A,$B36,Data!$C:$C,F$1)=0,"",SUMIFS(Data!$L:$L,Data!$A:$A,$B36,Data!$C:$C,F$1))</f>
        <v/>
      </c>
      <c r="G36" s="28">
        <f>IF(SUMIFS(Data!$L:$L,Data!$A:$A,$B36,Data!$C:$C,G$1)=0,"",SUMIFS(Data!$L:$L,Data!$A:$A,$B36,Data!$C:$C,G$1))</f>
        <v>0.25</v>
      </c>
      <c r="H36" s="28">
        <f>IF(SUMIFS(Data!$L:$L,Data!$A:$A,$B36,Data!$C:$C,H$1)=0,"",SUMIFS(Data!$L:$L,Data!$A:$A,$B36,Data!$C:$C,H$1))</f>
        <v>0.5</v>
      </c>
      <c r="I36" s="28">
        <f>IF(SUMIFS(Data!$L:$L,Data!$A:$A,$B36,Data!$C:$C,I$1)=0,"",SUMIFS(Data!$L:$L,Data!$A:$A,$B36,Data!$C:$C,I$1))</f>
        <v>2.75</v>
      </c>
      <c r="J36" s="28">
        <f>IF(SUMIFS(Data!$L:$L,Data!$A:$A,$B36,Data!$C:$C,J$1)=0,"",SUMIFS(Data!$L:$L,Data!$A:$A,$B36,Data!$C:$C,J$1))</f>
        <v>3</v>
      </c>
      <c r="K36" s="28">
        <f>IF(SUMIFS(Data!$L:$L,Data!$A:$A,$B36,Data!$C:$C,K$1)=0,"",SUMIFS(Data!$L:$L,Data!$A:$A,$B36,Data!$C:$C,K$1))</f>
        <v>2.25</v>
      </c>
      <c r="L36" s="28">
        <f>IF(SUMIFS(Data!$L:$L,Data!$A:$A,$B36,Data!$C:$C,L$1)=0,"",SUMIFS(Data!$L:$L,Data!$A:$A,$B36,Data!$C:$C,L$1))</f>
        <v>4</v>
      </c>
      <c r="M36" s="28">
        <f>IF(SUMIFS(Data!$L:$L,Data!$A:$A,$B36,Data!$C:$C,M$1)=0,"",SUMIFS(Data!$L:$L,Data!$A:$A,$B36,Data!$C:$C,M$1))</f>
        <v>2</v>
      </c>
      <c r="N36" s="28">
        <f>IF(SUMIFS(Data!$L:$L,Data!$A:$A,$B36,Data!$C:$C,N$1)=0,"",SUMIFS(Data!$L:$L,Data!$A:$A,$B36,Data!$C:$C,N$1))</f>
        <v>3</v>
      </c>
      <c r="O36" s="28" t="str">
        <f>IF(SUMIFS(Data!$L:$L,Data!$A:$A,$B36,Data!$C:$C,O$1)=0,"",SUMIFS(Data!$L:$L,Data!$A:$A,$B36,Data!$C:$C,O$1))</f>
        <v/>
      </c>
      <c r="P36" s="28" t="str">
        <f>IF(SUMIFS(Data!$L:$L,Data!$A:$A,$B36,Data!$C:$C,P$1)=0,"",SUMIFS(Data!$L:$L,Data!$A:$A,$B36,Data!$C:$C,P$1))</f>
        <v/>
      </c>
      <c r="Q36" s="28" t="str">
        <f>IF(SUMIFS(Data!$L:$L,Data!$A:$A,$B36,Data!$C:$C,Q$1)=0,"",SUMIFS(Data!$L:$L,Data!$A:$A,$B36,Data!$C:$C,Q$1))</f>
        <v/>
      </c>
      <c r="R36" s="28">
        <f t="shared" si="1"/>
        <v>22.75</v>
      </c>
    </row>
    <row r="37" spans="1:18" x14ac:dyDescent="0.25">
      <c r="A37" s="64">
        <v>36</v>
      </c>
      <c r="B37" s="124" t="s">
        <v>39</v>
      </c>
      <c r="C37" s="28" t="str">
        <f>IF(SUMIFS(Data!$L:$L,Data!$A:$A,$B37,Data!$C:$C,C$1)=0,"",SUMIFS(Data!$L:$L,Data!$A:$A,$B37,Data!$C:$C,C$1))</f>
        <v/>
      </c>
      <c r="D37" s="28">
        <f>IF(SUMIFS(Data!$L:$L,Data!$A:$A,$B37,Data!$C:$C,D$1)=0,"",SUMIFS(Data!$L:$L,Data!$A:$A,$B37,Data!$C:$C,D$1))</f>
        <v>2</v>
      </c>
      <c r="E37" s="28">
        <f>IF(SUMIFS(Data!$L:$L,Data!$A:$A,$B37,Data!$C:$C,E$1)=0,"",SUMIFS(Data!$L:$L,Data!$A:$A,$B37,Data!$C:$C,E$1))</f>
        <v>2</v>
      </c>
      <c r="F37" s="28">
        <f>IF(SUMIFS(Data!$L:$L,Data!$A:$A,$B37,Data!$C:$C,F$1)=0,"",SUMIFS(Data!$L:$L,Data!$A:$A,$B37,Data!$C:$C,F$1))</f>
        <v>3</v>
      </c>
      <c r="G37" s="28">
        <f>IF(SUMIFS(Data!$L:$L,Data!$A:$A,$B37,Data!$C:$C,G$1)=0,"",SUMIFS(Data!$L:$L,Data!$A:$A,$B37,Data!$C:$C,G$1))</f>
        <v>0.75</v>
      </c>
      <c r="H37" s="28">
        <f>IF(SUMIFS(Data!$L:$L,Data!$A:$A,$B37,Data!$C:$C,H$1)=0,"",SUMIFS(Data!$L:$L,Data!$A:$A,$B37,Data!$C:$C,H$1))</f>
        <v>1</v>
      </c>
      <c r="I37" s="28">
        <f>IF(SUMIFS(Data!$L:$L,Data!$A:$A,$B37,Data!$C:$C,I$1)=0,"",SUMIFS(Data!$L:$L,Data!$A:$A,$B37,Data!$C:$C,I$1))</f>
        <v>1.5</v>
      </c>
      <c r="J37" s="28">
        <f>IF(SUMIFS(Data!$L:$L,Data!$A:$A,$B37,Data!$C:$C,J$1)=0,"",SUMIFS(Data!$L:$L,Data!$A:$A,$B37,Data!$C:$C,J$1))</f>
        <v>2.25</v>
      </c>
      <c r="K37" s="28">
        <f>IF(SUMIFS(Data!$L:$L,Data!$A:$A,$B37,Data!$C:$C,K$1)=0,"",SUMIFS(Data!$L:$L,Data!$A:$A,$B37,Data!$C:$C,K$1))</f>
        <v>1.75</v>
      </c>
      <c r="L37" s="28">
        <f>IF(SUMIFS(Data!$L:$L,Data!$A:$A,$B37,Data!$C:$C,L$1)=0,"",SUMIFS(Data!$L:$L,Data!$A:$A,$B37,Data!$C:$C,L$1))</f>
        <v>3</v>
      </c>
      <c r="M37" s="28">
        <f>IF(SUMIFS(Data!$L:$L,Data!$A:$A,$B37,Data!$C:$C,M$1)=0,"",SUMIFS(Data!$L:$L,Data!$A:$A,$B37,Data!$C:$C,M$1))</f>
        <v>2</v>
      </c>
      <c r="N37" s="28">
        <f>IF(SUMIFS(Data!$L:$L,Data!$A:$A,$B37,Data!$C:$C,N$1)=0,"",SUMIFS(Data!$L:$L,Data!$A:$A,$B37,Data!$C:$C,N$1))</f>
        <v>2.5</v>
      </c>
      <c r="O37" s="28" t="str">
        <f>IF(SUMIFS(Data!$L:$L,Data!$A:$A,$B37,Data!$C:$C,O$1)=0,"",SUMIFS(Data!$L:$L,Data!$A:$A,$B37,Data!$C:$C,O$1))</f>
        <v/>
      </c>
      <c r="P37" s="28" t="str">
        <f>IF(SUMIFS(Data!$L:$L,Data!$A:$A,$B37,Data!$C:$C,P$1)=0,"",SUMIFS(Data!$L:$L,Data!$A:$A,$B37,Data!$C:$C,P$1))</f>
        <v/>
      </c>
      <c r="Q37" s="28" t="str">
        <f>IF(SUMIFS(Data!$L:$L,Data!$A:$A,$B37,Data!$C:$C,Q$1)=0,"",SUMIFS(Data!$L:$L,Data!$A:$A,$B37,Data!$C:$C,Q$1))</f>
        <v/>
      </c>
      <c r="R37" s="28">
        <f t="shared" si="1"/>
        <v>21.75</v>
      </c>
    </row>
    <row r="38" spans="1:18" x14ac:dyDescent="0.25">
      <c r="A38" s="64">
        <v>37</v>
      </c>
      <c r="B38" s="27" t="s">
        <v>387</v>
      </c>
      <c r="C38" s="28">
        <f>IF(SUMIFS(Data!$L:$L,Data!$A:$A,$B38,Data!$C:$C,C$1)=0,"",SUMIFS(Data!$L:$L,Data!$A:$A,$B38,Data!$C:$C,C$1))</f>
        <v>1.5</v>
      </c>
      <c r="D38" s="28">
        <f>IF(SUMIFS(Data!$L:$L,Data!$A:$A,$B38,Data!$C:$C,D$1)=0,"",SUMIFS(Data!$L:$L,Data!$A:$A,$B38,Data!$C:$C,D$1))</f>
        <v>3</v>
      </c>
      <c r="E38" s="28">
        <f>IF(SUMIFS(Data!$L:$L,Data!$A:$A,$B38,Data!$C:$C,E$1)=0,"",SUMIFS(Data!$L:$L,Data!$A:$A,$B38,Data!$C:$C,E$1))</f>
        <v>2</v>
      </c>
      <c r="F38" s="28">
        <f>IF(SUMIFS(Data!$L:$L,Data!$A:$A,$B38,Data!$C:$C,F$1)=0,"",SUMIFS(Data!$L:$L,Data!$A:$A,$B38,Data!$C:$C,F$1))</f>
        <v>2</v>
      </c>
      <c r="G38" s="28">
        <f>IF(SUMIFS(Data!$L:$L,Data!$A:$A,$B38,Data!$C:$C,G$1)=0,"",SUMIFS(Data!$L:$L,Data!$A:$A,$B38,Data!$C:$C,G$1))</f>
        <v>1.25</v>
      </c>
      <c r="H38" s="28">
        <f>IF(SUMIFS(Data!$L:$L,Data!$A:$A,$B38,Data!$C:$C,H$1)=0,"",SUMIFS(Data!$L:$L,Data!$A:$A,$B38,Data!$C:$C,H$1))</f>
        <v>1</v>
      </c>
      <c r="I38" s="28">
        <f>IF(SUMIFS(Data!$L:$L,Data!$A:$A,$B38,Data!$C:$C,I$1)=0,"",SUMIFS(Data!$L:$L,Data!$A:$A,$B38,Data!$C:$C,I$1))</f>
        <v>2</v>
      </c>
      <c r="J38" s="28">
        <f>IF(SUMIFS(Data!$L:$L,Data!$A:$A,$B38,Data!$C:$C,J$1)=0,"",SUMIFS(Data!$L:$L,Data!$A:$A,$B38,Data!$C:$C,J$1))</f>
        <v>1.5</v>
      </c>
      <c r="K38" s="28">
        <f>IF(SUMIFS(Data!$L:$L,Data!$A:$A,$B38,Data!$C:$C,K$1)=0,"",SUMIFS(Data!$L:$L,Data!$A:$A,$B38,Data!$C:$C,K$1))</f>
        <v>2</v>
      </c>
      <c r="L38" s="28">
        <f>IF(SUMIFS(Data!$L:$L,Data!$A:$A,$B38,Data!$C:$C,L$1)=0,"",SUMIFS(Data!$L:$L,Data!$A:$A,$B38,Data!$C:$C,L$1))</f>
        <v>0.75</v>
      </c>
      <c r="M38" s="28">
        <f>IF(SUMIFS(Data!$L:$L,Data!$A:$A,$B38,Data!$C:$C,M$1)=0,"",SUMIFS(Data!$L:$L,Data!$A:$A,$B38,Data!$C:$C,M$1))</f>
        <v>2</v>
      </c>
      <c r="N38" s="28">
        <f>IF(SUMIFS(Data!$L:$L,Data!$A:$A,$B38,Data!$C:$C,N$1)=0,"",SUMIFS(Data!$L:$L,Data!$A:$A,$B38,Data!$C:$C,N$1))</f>
        <v>0.5</v>
      </c>
      <c r="O38" s="28" t="str">
        <f>IF(SUMIFS(Data!$L:$L,Data!$A:$A,$B38,Data!$C:$C,O$1)=0,"",SUMIFS(Data!$L:$L,Data!$A:$A,$B38,Data!$C:$C,O$1))</f>
        <v/>
      </c>
      <c r="P38" s="28" t="str">
        <f>IF(SUMIFS(Data!$L:$L,Data!$A:$A,$B38,Data!$C:$C,P$1)=0,"",SUMIFS(Data!$L:$L,Data!$A:$A,$B38,Data!$C:$C,P$1))</f>
        <v/>
      </c>
      <c r="Q38" s="28" t="str">
        <f>IF(SUMIFS(Data!$L:$L,Data!$A:$A,$B38,Data!$C:$C,Q$1)=0,"",SUMIFS(Data!$L:$L,Data!$A:$A,$B38,Data!$C:$C,Q$1))</f>
        <v/>
      </c>
      <c r="R38" s="28">
        <f t="shared" si="1"/>
        <v>19.5</v>
      </c>
    </row>
    <row r="39" spans="1:18" x14ac:dyDescent="0.25">
      <c r="A39" s="64">
        <v>38</v>
      </c>
      <c r="B39" s="27" t="s">
        <v>174</v>
      </c>
      <c r="C39" s="28">
        <f>IF(SUMIFS(Data!$L:$L,Data!$A:$A,$B39,Data!$C:$C,C$1)=0,"",SUMIFS(Data!$L:$L,Data!$A:$A,$B39,Data!$C:$C,C$1))</f>
        <v>3.5</v>
      </c>
      <c r="D39" s="28">
        <f>IF(SUMIFS(Data!$L:$L,Data!$A:$A,$B39,Data!$C:$C,D$1)=0,"",SUMIFS(Data!$L:$L,Data!$A:$A,$B39,Data!$C:$C,D$1))</f>
        <v>2</v>
      </c>
      <c r="E39" s="28">
        <f>IF(SUMIFS(Data!$L:$L,Data!$A:$A,$B39,Data!$C:$C,E$1)=0,"",SUMIFS(Data!$L:$L,Data!$A:$A,$B39,Data!$C:$C,E$1))</f>
        <v>4</v>
      </c>
      <c r="F39" s="28" t="str">
        <f>IF(SUMIFS(Data!$L:$L,Data!$A:$A,$B39,Data!$C:$C,F$1)=0,"",SUMIFS(Data!$L:$L,Data!$A:$A,$B39,Data!$C:$C,F$1))</f>
        <v/>
      </c>
      <c r="G39" s="28">
        <f>IF(SUMIFS(Data!$L:$L,Data!$A:$A,$B39,Data!$C:$C,G$1)=0,"",SUMIFS(Data!$L:$L,Data!$A:$A,$B39,Data!$C:$C,G$1))</f>
        <v>1</v>
      </c>
      <c r="H39" s="28">
        <f>IF(SUMIFS(Data!$L:$L,Data!$A:$A,$B39,Data!$C:$C,H$1)=0,"",SUMIFS(Data!$L:$L,Data!$A:$A,$B39,Data!$C:$C,H$1))</f>
        <v>1.5</v>
      </c>
      <c r="I39" s="28" t="str">
        <f>IF(SUMIFS(Data!$L:$L,Data!$A:$A,$B39,Data!$C:$C,I$1)=0,"",SUMIFS(Data!$L:$L,Data!$A:$A,$B39,Data!$C:$C,I$1))</f>
        <v/>
      </c>
      <c r="J39" s="28">
        <f>IF(SUMIFS(Data!$L:$L,Data!$A:$A,$B39,Data!$C:$C,J$1)=0,"",SUMIFS(Data!$L:$L,Data!$A:$A,$B39,Data!$C:$C,J$1))</f>
        <v>2</v>
      </c>
      <c r="K39" s="28" t="str">
        <f>IF(SUMIFS(Data!$L:$L,Data!$A:$A,$B39,Data!$C:$C,K$1)=0,"",SUMIFS(Data!$L:$L,Data!$A:$A,$B39,Data!$C:$C,K$1))</f>
        <v/>
      </c>
      <c r="L39" s="28" t="str">
        <f>IF(SUMIFS(Data!$L:$L,Data!$A:$A,$B39,Data!$C:$C,L$1)=0,"",SUMIFS(Data!$L:$L,Data!$A:$A,$B39,Data!$C:$C,L$1))</f>
        <v/>
      </c>
      <c r="M39" s="28">
        <f>IF(SUMIFS(Data!$L:$L,Data!$A:$A,$B39,Data!$C:$C,M$1)=0,"",SUMIFS(Data!$L:$L,Data!$A:$A,$B39,Data!$C:$C,M$1))</f>
        <v>3.5</v>
      </c>
      <c r="N39" s="28" t="str">
        <f>IF(SUMIFS(Data!$L:$L,Data!$A:$A,$B39,Data!$C:$C,N$1)=0,"",SUMIFS(Data!$L:$L,Data!$A:$A,$B39,Data!$C:$C,N$1))</f>
        <v/>
      </c>
      <c r="O39" s="28" t="str">
        <f>IF(SUMIFS(Data!$L:$L,Data!$A:$A,$B39,Data!$C:$C,O$1)=0,"",SUMIFS(Data!$L:$L,Data!$A:$A,$B39,Data!$C:$C,O$1))</f>
        <v/>
      </c>
      <c r="P39" s="28" t="str">
        <f>IF(SUMIFS(Data!$L:$L,Data!$A:$A,$B39,Data!$C:$C,P$1)=0,"",SUMIFS(Data!$L:$L,Data!$A:$A,$B39,Data!$C:$C,P$1))</f>
        <v/>
      </c>
      <c r="Q39" s="28" t="str">
        <f>IF(SUMIFS(Data!$L:$L,Data!$A:$A,$B39,Data!$C:$C,Q$1)=0,"",SUMIFS(Data!$L:$L,Data!$A:$A,$B39,Data!$C:$C,Q$1))</f>
        <v/>
      </c>
      <c r="R39" s="28">
        <f t="shared" si="1"/>
        <v>17.5</v>
      </c>
    </row>
    <row r="40" spans="1:18" x14ac:dyDescent="0.25">
      <c r="A40" s="64">
        <v>39</v>
      </c>
      <c r="B40" s="27" t="s">
        <v>194</v>
      </c>
      <c r="C40" s="28">
        <f>IF(SUMIFS(Data!$L:$L,Data!$A:$A,$B40,Data!$C:$C,C$1)=0,"",SUMIFS(Data!$L:$L,Data!$A:$A,$B40,Data!$C:$C,C$1))</f>
        <v>4.75</v>
      </c>
      <c r="D40" s="28" t="str">
        <f>IF(SUMIFS(Data!$L:$L,Data!$A:$A,$B40,Data!$C:$C,D$1)=0,"",SUMIFS(Data!$L:$L,Data!$A:$A,$B40,Data!$C:$C,D$1))</f>
        <v/>
      </c>
      <c r="E40" s="28">
        <f>IF(SUMIFS(Data!$L:$L,Data!$A:$A,$B40,Data!$C:$C,E$1)=0,"",SUMIFS(Data!$L:$L,Data!$A:$A,$B40,Data!$C:$C,E$1))</f>
        <v>2.5</v>
      </c>
      <c r="F40" s="28">
        <f>IF(SUMIFS(Data!$L:$L,Data!$A:$A,$B40,Data!$C:$C,F$1)=0,"",SUMIFS(Data!$L:$L,Data!$A:$A,$B40,Data!$C:$C,F$1))</f>
        <v>1</v>
      </c>
      <c r="G40" s="28">
        <f>IF(SUMIFS(Data!$L:$L,Data!$A:$A,$B40,Data!$C:$C,G$1)=0,"",SUMIFS(Data!$L:$L,Data!$A:$A,$B40,Data!$C:$C,G$1))</f>
        <v>1</v>
      </c>
      <c r="H40" s="28">
        <f>IF(SUMIFS(Data!$L:$L,Data!$A:$A,$B40,Data!$C:$C,H$1)=0,"",SUMIFS(Data!$L:$L,Data!$A:$A,$B40,Data!$C:$C,H$1))</f>
        <v>0.5</v>
      </c>
      <c r="I40" s="28">
        <f>IF(SUMIFS(Data!$L:$L,Data!$A:$A,$B40,Data!$C:$C,I$1)=0,"",SUMIFS(Data!$L:$L,Data!$A:$A,$B40,Data!$C:$C,I$1))</f>
        <v>0.75</v>
      </c>
      <c r="J40" s="28">
        <f>IF(SUMIFS(Data!$L:$L,Data!$A:$A,$B40,Data!$C:$C,J$1)=0,"",SUMIFS(Data!$L:$L,Data!$A:$A,$B40,Data!$C:$C,J$1))</f>
        <v>4.25</v>
      </c>
      <c r="K40" s="28">
        <f>IF(SUMIFS(Data!$L:$L,Data!$A:$A,$B40,Data!$C:$C,K$1)=0,"",SUMIFS(Data!$L:$L,Data!$A:$A,$B40,Data!$C:$C,K$1))</f>
        <v>0.75</v>
      </c>
      <c r="L40" s="28">
        <f>IF(SUMIFS(Data!$L:$L,Data!$A:$A,$B40,Data!$C:$C,L$1)=0,"",SUMIFS(Data!$L:$L,Data!$A:$A,$B40,Data!$C:$C,L$1))</f>
        <v>0.5</v>
      </c>
      <c r="M40" s="28">
        <f>IF(SUMIFS(Data!$L:$L,Data!$A:$A,$B40,Data!$C:$C,M$1)=0,"",SUMIFS(Data!$L:$L,Data!$A:$A,$B40,Data!$C:$C,M$1))</f>
        <v>0.75</v>
      </c>
      <c r="N40" s="28">
        <f>IF(SUMIFS(Data!$L:$L,Data!$A:$A,$B40,Data!$C:$C,N$1)=0,"",SUMIFS(Data!$L:$L,Data!$A:$A,$B40,Data!$C:$C,N$1))</f>
        <v>2.5</v>
      </c>
      <c r="O40" s="28" t="str">
        <f>IF(SUMIFS(Data!$L:$L,Data!$A:$A,$B40,Data!$C:$C,O$1)=0,"",SUMIFS(Data!$L:$L,Data!$A:$A,$B40,Data!$C:$C,O$1))</f>
        <v/>
      </c>
      <c r="P40" s="28" t="str">
        <f>IF(SUMIFS(Data!$L:$L,Data!$A:$A,$B40,Data!$C:$C,P$1)=0,"",SUMIFS(Data!$L:$L,Data!$A:$A,$B40,Data!$C:$C,P$1))</f>
        <v/>
      </c>
      <c r="Q40" s="28" t="str">
        <f>IF(SUMIFS(Data!$L:$L,Data!$A:$A,$B40,Data!$C:$C,Q$1)=0,"",SUMIFS(Data!$L:$L,Data!$A:$A,$B40,Data!$C:$C,Q$1))</f>
        <v/>
      </c>
      <c r="R40" s="28">
        <f t="shared" si="1"/>
        <v>19.25</v>
      </c>
    </row>
    <row r="41" spans="1:18" x14ac:dyDescent="0.25">
      <c r="A41" s="64">
        <v>40</v>
      </c>
      <c r="B41" s="27" t="s">
        <v>450</v>
      </c>
      <c r="C41" s="28">
        <f>IF(SUMIFS(Data!$L:$L,Data!$A:$A,$B41,Data!$C:$C,C$1)=0,"",SUMIFS(Data!$L:$L,Data!$A:$A,$B41,Data!$C:$C,C$1))</f>
        <v>1</v>
      </c>
      <c r="D41" s="28">
        <f>IF(SUMIFS(Data!$L:$L,Data!$A:$A,$B41,Data!$C:$C,D$1)=0,"",SUMIFS(Data!$L:$L,Data!$A:$A,$B41,Data!$C:$C,D$1))</f>
        <v>0.5</v>
      </c>
      <c r="E41" s="28">
        <f>IF(SUMIFS(Data!$L:$L,Data!$A:$A,$B41,Data!$C:$C,E$1)=0,"",SUMIFS(Data!$L:$L,Data!$A:$A,$B41,Data!$C:$C,E$1))</f>
        <v>1.5</v>
      </c>
      <c r="F41" s="28">
        <f>IF(SUMIFS(Data!$L:$L,Data!$A:$A,$B41,Data!$C:$C,F$1)=0,"",SUMIFS(Data!$L:$L,Data!$A:$A,$B41,Data!$C:$C,F$1))</f>
        <v>2.5</v>
      </c>
      <c r="G41" s="28">
        <f>IF(SUMIFS(Data!$L:$L,Data!$A:$A,$B41,Data!$C:$C,G$1)=0,"",SUMIFS(Data!$L:$L,Data!$A:$A,$B41,Data!$C:$C,G$1))</f>
        <v>1</v>
      </c>
      <c r="H41" s="28">
        <f>IF(SUMIFS(Data!$L:$L,Data!$A:$A,$B41,Data!$C:$C,H$1)=0,"",SUMIFS(Data!$L:$L,Data!$A:$A,$B41,Data!$C:$C,H$1))</f>
        <v>1.25</v>
      </c>
      <c r="I41" s="28">
        <f>IF(SUMIFS(Data!$L:$L,Data!$A:$A,$B41,Data!$C:$C,I$1)=0,"",SUMIFS(Data!$L:$L,Data!$A:$A,$B41,Data!$C:$C,I$1))</f>
        <v>1.5</v>
      </c>
      <c r="J41" s="28">
        <f>IF(SUMIFS(Data!$L:$L,Data!$A:$A,$B41,Data!$C:$C,J$1)=0,"",SUMIFS(Data!$L:$L,Data!$A:$A,$B41,Data!$C:$C,J$1))</f>
        <v>2.25</v>
      </c>
      <c r="K41" s="28">
        <f>IF(SUMIFS(Data!$L:$L,Data!$A:$A,$B41,Data!$C:$C,K$1)=0,"",SUMIFS(Data!$L:$L,Data!$A:$A,$B41,Data!$C:$C,K$1))</f>
        <v>1.25</v>
      </c>
      <c r="L41" s="28">
        <f>IF(SUMIFS(Data!$L:$L,Data!$A:$A,$B41,Data!$C:$C,L$1)=0,"",SUMIFS(Data!$L:$L,Data!$A:$A,$B41,Data!$C:$C,L$1))</f>
        <v>1</v>
      </c>
      <c r="M41" s="28">
        <f>IF(SUMIFS(Data!$L:$L,Data!$A:$A,$B41,Data!$C:$C,M$1)=0,"",SUMIFS(Data!$L:$L,Data!$A:$A,$B41,Data!$C:$C,M$1))</f>
        <v>3</v>
      </c>
      <c r="N41" s="28">
        <f>IF(SUMIFS(Data!$L:$L,Data!$A:$A,$B41,Data!$C:$C,N$1)=0,"",SUMIFS(Data!$L:$L,Data!$A:$A,$B41,Data!$C:$C,N$1))</f>
        <v>2.5</v>
      </c>
      <c r="O41" s="28" t="str">
        <f>IF(SUMIFS(Data!$L:$L,Data!$A:$A,$B41,Data!$C:$C,O$1)=0,"",SUMIFS(Data!$L:$L,Data!$A:$A,$B41,Data!$C:$C,O$1))</f>
        <v/>
      </c>
      <c r="P41" s="28" t="str">
        <f>IF(SUMIFS(Data!$L:$L,Data!$A:$A,$B41,Data!$C:$C,P$1)=0,"",SUMIFS(Data!$L:$L,Data!$A:$A,$B41,Data!$C:$C,P$1))</f>
        <v/>
      </c>
      <c r="Q41" s="28" t="str">
        <f>IF(SUMIFS(Data!$L:$L,Data!$A:$A,$B41,Data!$C:$C,Q$1)=0,"",SUMIFS(Data!$L:$L,Data!$A:$A,$B41,Data!$C:$C,Q$1))</f>
        <v/>
      </c>
      <c r="R41" s="28">
        <f t="shared" si="1"/>
        <v>19.25</v>
      </c>
    </row>
    <row r="42" spans="1:18" x14ac:dyDescent="0.25">
      <c r="A42" s="64">
        <v>41</v>
      </c>
      <c r="B42" s="27" t="s">
        <v>318</v>
      </c>
      <c r="C42" s="28">
        <f>IF(SUMIFS(Data!$L:$L,Data!$A:$A,$B42,Data!$C:$C,C$1)=0,"",SUMIFS(Data!$L:$L,Data!$A:$A,$B42,Data!$C:$C,C$1))</f>
        <v>2.25</v>
      </c>
      <c r="D42" s="28">
        <f>IF(SUMIFS(Data!$L:$L,Data!$A:$A,$B42,Data!$C:$C,D$1)=0,"",SUMIFS(Data!$L:$L,Data!$A:$A,$B42,Data!$C:$C,D$1))</f>
        <v>3</v>
      </c>
      <c r="E42" s="28">
        <f>IF(SUMIFS(Data!$L:$L,Data!$A:$A,$B42,Data!$C:$C,E$1)=0,"",SUMIFS(Data!$L:$L,Data!$A:$A,$B42,Data!$C:$C,E$1))</f>
        <v>2.5</v>
      </c>
      <c r="F42" s="28">
        <f>IF(SUMIFS(Data!$L:$L,Data!$A:$A,$B42,Data!$C:$C,F$1)=0,"",SUMIFS(Data!$L:$L,Data!$A:$A,$B42,Data!$C:$C,F$1))</f>
        <v>3</v>
      </c>
      <c r="G42" s="28">
        <f>IF(SUMIFS(Data!$L:$L,Data!$A:$A,$B42,Data!$C:$C,G$1)=0,"",SUMIFS(Data!$L:$L,Data!$A:$A,$B42,Data!$C:$C,G$1))</f>
        <v>1</v>
      </c>
      <c r="H42" s="28">
        <f>IF(SUMIFS(Data!$L:$L,Data!$A:$A,$B42,Data!$C:$C,H$1)=0,"",SUMIFS(Data!$L:$L,Data!$A:$A,$B42,Data!$C:$C,H$1))</f>
        <v>4.75</v>
      </c>
      <c r="I42" s="28" t="str">
        <f>IF(SUMIFS(Data!$L:$L,Data!$A:$A,$B42,Data!$C:$C,I$1)=0,"",SUMIFS(Data!$L:$L,Data!$A:$A,$B42,Data!$C:$C,I$1))</f>
        <v/>
      </c>
      <c r="J42" s="28" t="str">
        <f>IF(SUMIFS(Data!$L:$L,Data!$A:$A,$B42,Data!$C:$C,J$1)=0,"",SUMIFS(Data!$L:$L,Data!$A:$A,$B42,Data!$C:$C,J$1))</f>
        <v/>
      </c>
      <c r="K42" s="28" t="str">
        <f>IF(SUMIFS(Data!$L:$L,Data!$A:$A,$B42,Data!$C:$C,K$1)=0,"",SUMIFS(Data!$L:$L,Data!$A:$A,$B42,Data!$C:$C,K$1))</f>
        <v/>
      </c>
      <c r="L42" s="28" t="str">
        <f>IF(SUMIFS(Data!$L:$L,Data!$A:$A,$B42,Data!$C:$C,L$1)=0,"",SUMIFS(Data!$L:$L,Data!$A:$A,$B42,Data!$C:$C,L$1))</f>
        <v/>
      </c>
      <c r="M42" s="28" t="str">
        <f>IF(SUMIFS(Data!$L:$L,Data!$A:$A,$B42,Data!$C:$C,M$1)=0,"",SUMIFS(Data!$L:$L,Data!$A:$A,$B42,Data!$C:$C,M$1))</f>
        <v/>
      </c>
      <c r="N42" s="28" t="str">
        <f>IF(SUMIFS(Data!$L:$L,Data!$A:$A,$B42,Data!$C:$C,N$1)=0,"",SUMIFS(Data!$L:$L,Data!$A:$A,$B42,Data!$C:$C,N$1))</f>
        <v/>
      </c>
      <c r="O42" s="28" t="str">
        <f>IF(SUMIFS(Data!$L:$L,Data!$A:$A,$B42,Data!$C:$C,O$1)=0,"",SUMIFS(Data!$L:$L,Data!$A:$A,$B42,Data!$C:$C,O$1))</f>
        <v/>
      </c>
      <c r="P42" s="28" t="str">
        <f>IF(SUMIFS(Data!$L:$L,Data!$A:$A,$B42,Data!$C:$C,P$1)=0,"",SUMIFS(Data!$L:$L,Data!$A:$A,$B42,Data!$C:$C,P$1))</f>
        <v/>
      </c>
      <c r="Q42" s="28" t="str">
        <f>IF(SUMIFS(Data!$L:$L,Data!$A:$A,$B42,Data!$C:$C,Q$1)=0,"",SUMIFS(Data!$L:$L,Data!$A:$A,$B42,Data!$C:$C,Q$1))</f>
        <v/>
      </c>
      <c r="R42" s="28">
        <f t="shared" si="1"/>
        <v>16.5</v>
      </c>
    </row>
    <row r="43" spans="1:18" x14ac:dyDescent="0.25">
      <c r="A43" s="64">
        <v>42</v>
      </c>
      <c r="B43" s="27" t="s">
        <v>200</v>
      </c>
      <c r="C43" s="28">
        <f>IF(SUMIFS(Data!$L:$L,Data!$A:$A,$B43,Data!$C:$C,C$1)=0,"",SUMIFS(Data!$L:$L,Data!$A:$A,$B43,Data!$C:$C,C$1))</f>
        <v>2</v>
      </c>
      <c r="D43" s="28">
        <f>IF(SUMIFS(Data!$L:$L,Data!$A:$A,$B43,Data!$C:$C,D$1)=0,"",SUMIFS(Data!$L:$L,Data!$A:$A,$B43,Data!$C:$C,D$1))</f>
        <v>1</v>
      </c>
      <c r="E43" s="28">
        <f>IF(SUMIFS(Data!$L:$L,Data!$A:$A,$B43,Data!$C:$C,E$1)=0,"",SUMIFS(Data!$L:$L,Data!$A:$A,$B43,Data!$C:$C,E$1))</f>
        <v>1</v>
      </c>
      <c r="F43" s="28">
        <f>IF(SUMIFS(Data!$L:$L,Data!$A:$A,$B43,Data!$C:$C,F$1)=0,"",SUMIFS(Data!$L:$L,Data!$A:$A,$B43,Data!$C:$C,F$1))</f>
        <v>3</v>
      </c>
      <c r="G43" s="28">
        <f>IF(SUMIFS(Data!$L:$L,Data!$A:$A,$B43,Data!$C:$C,G$1)=0,"",SUMIFS(Data!$L:$L,Data!$A:$A,$B43,Data!$C:$C,G$1))</f>
        <v>0.5</v>
      </c>
      <c r="H43" s="28">
        <f>IF(SUMIFS(Data!$L:$L,Data!$A:$A,$B43,Data!$C:$C,H$1)=0,"",SUMIFS(Data!$L:$L,Data!$A:$A,$B43,Data!$C:$C,H$1))</f>
        <v>1</v>
      </c>
      <c r="I43" s="28">
        <f>IF(SUMIFS(Data!$L:$L,Data!$A:$A,$B43,Data!$C:$C,I$1)=0,"",SUMIFS(Data!$L:$L,Data!$A:$A,$B43,Data!$C:$C,I$1))</f>
        <v>2</v>
      </c>
      <c r="J43" s="28">
        <f>IF(SUMIFS(Data!$L:$L,Data!$A:$A,$B43,Data!$C:$C,J$1)=0,"",SUMIFS(Data!$L:$L,Data!$A:$A,$B43,Data!$C:$C,J$1))</f>
        <v>2</v>
      </c>
      <c r="K43" s="28">
        <f>IF(SUMIFS(Data!$L:$L,Data!$A:$A,$B43,Data!$C:$C,K$1)=0,"",SUMIFS(Data!$L:$L,Data!$A:$A,$B43,Data!$C:$C,K$1))</f>
        <v>1</v>
      </c>
      <c r="L43" s="28">
        <f>IF(SUMIFS(Data!$L:$L,Data!$A:$A,$B43,Data!$C:$C,L$1)=0,"",SUMIFS(Data!$L:$L,Data!$A:$A,$B43,Data!$C:$C,L$1))</f>
        <v>0.5</v>
      </c>
      <c r="M43" s="28">
        <f>IF(SUMIFS(Data!$L:$L,Data!$A:$A,$B43,Data!$C:$C,M$1)=0,"",SUMIFS(Data!$L:$L,Data!$A:$A,$B43,Data!$C:$C,M$1))</f>
        <v>2</v>
      </c>
      <c r="N43" s="28">
        <f>IF(SUMIFS(Data!$L:$L,Data!$A:$A,$B43,Data!$C:$C,N$1)=0,"",SUMIFS(Data!$L:$L,Data!$A:$A,$B43,Data!$C:$C,N$1))</f>
        <v>2</v>
      </c>
      <c r="O43" s="28" t="str">
        <f>IF(SUMIFS(Data!$L:$L,Data!$A:$A,$B43,Data!$C:$C,O$1)=0,"",SUMIFS(Data!$L:$L,Data!$A:$A,$B43,Data!$C:$C,O$1))</f>
        <v/>
      </c>
      <c r="P43" s="28" t="str">
        <f>IF(SUMIFS(Data!$L:$L,Data!$A:$A,$B43,Data!$C:$C,P$1)=0,"",SUMIFS(Data!$L:$L,Data!$A:$A,$B43,Data!$C:$C,P$1))</f>
        <v/>
      </c>
      <c r="Q43" s="28" t="str">
        <f>IF(SUMIFS(Data!$L:$L,Data!$A:$A,$B43,Data!$C:$C,Q$1)=0,"",SUMIFS(Data!$L:$L,Data!$A:$A,$B43,Data!$C:$C,Q$1))</f>
        <v/>
      </c>
      <c r="R43" s="28">
        <f t="shared" si="1"/>
        <v>18</v>
      </c>
    </row>
    <row r="44" spans="1:18" x14ac:dyDescent="0.25">
      <c r="A44" s="64">
        <v>43</v>
      </c>
      <c r="B44" s="27" t="s">
        <v>207</v>
      </c>
      <c r="C44" s="28">
        <f>IF(SUMIFS(Data!$L:$L,Data!$A:$A,$B44,Data!$C:$C,C$1)=0,"",SUMIFS(Data!$L:$L,Data!$A:$A,$B44,Data!$C:$C,C$1))</f>
        <v>2</v>
      </c>
      <c r="D44" s="28">
        <f>IF(SUMIFS(Data!$L:$L,Data!$A:$A,$B44,Data!$C:$C,D$1)=0,"",SUMIFS(Data!$L:$L,Data!$A:$A,$B44,Data!$C:$C,D$1))</f>
        <v>1.75</v>
      </c>
      <c r="E44" s="28">
        <f>IF(SUMIFS(Data!$L:$L,Data!$A:$A,$B44,Data!$C:$C,E$1)=0,"",SUMIFS(Data!$L:$L,Data!$A:$A,$B44,Data!$C:$C,E$1))</f>
        <v>3</v>
      </c>
      <c r="F44" s="28">
        <f>IF(SUMIFS(Data!$L:$L,Data!$A:$A,$B44,Data!$C:$C,F$1)=0,"",SUMIFS(Data!$L:$L,Data!$A:$A,$B44,Data!$C:$C,F$1))</f>
        <v>3</v>
      </c>
      <c r="G44" s="28">
        <f>IF(SUMIFS(Data!$L:$L,Data!$A:$A,$B44,Data!$C:$C,G$1)=0,"",SUMIFS(Data!$L:$L,Data!$A:$A,$B44,Data!$C:$C,G$1))</f>
        <v>1</v>
      </c>
      <c r="H44" s="28">
        <f>IF(SUMIFS(Data!$L:$L,Data!$A:$A,$B44,Data!$C:$C,H$1)=0,"",SUMIFS(Data!$L:$L,Data!$A:$A,$B44,Data!$C:$C,H$1))</f>
        <v>2</v>
      </c>
      <c r="I44" s="28">
        <f>IF(SUMIFS(Data!$L:$L,Data!$A:$A,$B44,Data!$C:$C,I$1)=0,"",SUMIFS(Data!$L:$L,Data!$A:$A,$B44,Data!$C:$C,I$1))</f>
        <v>1.75</v>
      </c>
      <c r="J44" s="28" t="str">
        <f>IF(SUMIFS(Data!$L:$L,Data!$A:$A,$B44,Data!$C:$C,J$1)=0,"",SUMIFS(Data!$L:$L,Data!$A:$A,$B44,Data!$C:$C,J$1))</f>
        <v/>
      </c>
      <c r="K44" s="28">
        <f>IF(SUMIFS(Data!$L:$L,Data!$A:$A,$B44,Data!$C:$C,K$1)=0,"",SUMIFS(Data!$L:$L,Data!$A:$A,$B44,Data!$C:$C,K$1))</f>
        <v>0.5</v>
      </c>
      <c r="L44" s="28" t="str">
        <f>IF(SUMIFS(Data!$L:$L,Data!$A:$A,$B44,Data!$C:$C,L$1)=0,"",SUMIFS(Data!$L:$L,Data!$A:$A,$B44,Data!$C:$C,L$1))</f>
        <v/>
      </c>
      <c r="M44" s="28" t="str">
        <f>IF(SUMIFS(Data!$L:$L,Data!$A:$A,$B44,Data!$C:$C,M$1)=0,"",SUMIFS(Data!$L:$L,Data!$A:$A,$B44,Data!$C:$C,M$1))</f>
        <v/>
      </c>
      <c r="N44" s="28" t="str">
        <f>IF(SUMIFS(Data!$L:$L,Data!$A:$A,$B44,Data!$C:$C,N$1)=0,"",SUMIFS(Data!$L:$L,Data!$A:$A,$B44,Data!$C:$C,N$1))</f>
        <v/>
      </c>
      <c r="O44" s="28" t="str">
        <f>IF(SUMIFS(Data!$L:$L,Data!$A:$A,$B44,Data!$C:$C,O$1)=0,"",SUMIFS(Data!$L:$L,Data!$A:$A,$B44,Data!$C:$C,O$1))</f>
        <v/>
      </c>
      <c r="P44" s="28" t="str">
        <f>IF(SUMIFS(Data!$L:$L,Data!$A:$A,$B44,Data!$C:$C,P$1)=0,"",SUMIFS(Data!$L:$L,Data!$A:$A,$B44,Data!$C:$C,P$1))</f>
        <v/>
      </c>
      <c r="Q44" s="28" t="str">
        <f>IF(SUMIFS(Data!$L:$L,Data!$A:$A,$B44,Data!$C:$C,Q$1)=0,"",SUMIFS(Data!$L:$L,Data!$A:$A,$B44,Data!$C:$C,Q$1))</f>
        <v/>
      </c>
      <c r="R44" s="28">
        <f t="shared" si="1"/>
        <v>15</v>
      </c>
    </row>
    <row r="45" spans="1:18" x14ac:dyDescent="0.25">
      <c r="A45" s="64">
        <v>44</v>
      </c>
      <c r="B45" s="27" t="s">
        <v>490</v>
      </c>
      <c r="C45" s="28">
        <f>IF(SUMIFS(Data!$L:$L,Data!$A:$A,$B45,Data!$C:$C,C$1)=0,"",SUMIFS(Data!$L:$L,Data!$A:$A,$B45,Data!$C:$C,C$1))</f>
        <v>2</v>
      </c>
      <c r="D45" s="28">
        <f>IF(SUMIFS(Data!$L:$L,Data!$A:$A,$B45,Data!$C:$C,D$1)=0,"",SUMIFS(Data!$L:$L,Data!$A:$A,$B45,Data!$C:$C,D$1))</f>
        <v>0.5</v>
      </c>
      <c r="E45" s="28">
        <f>IF(SUMIFS(Data!$L:$L,Data!$A:$A,$B45,Data!$C:$C,E$1)=0,"",SUMIFS(Data!$L:$L,Data!$A:$A,$B45,Data!$C:$C,E$1))</f>
        <v>0.25</v>
      </c>
      <c r="F45" s="28">
        <f>IF(SUMIFS(Data!$L:$L,Data!$A:$A,$B45,Data!$C:$C,F$1)=0,"",SUMIFS(Data!$L:$L,Data!$A:$A,$B45,Data!$C:$C,F$1))</f>
        <v>0.5</v>
      </c>
      <c r="G45" s="28">
        <f>IF(SUMIFS(Data!$L:$L,Data!$A:$A,$B45,Data!$C:$C,G$1)=0,"",SUMIFS(Data!$L:$L,Data!$A:$A,$B45,Data!$C:$C,G$1))</f>
        <v>3.5</v>
      </c>
      <c r="H45" s="28" t="str">
        <f>IF(SUMIFS(Data!$L:$L,Data!$A:$A,$B45,Data!$C:$C,H$1)=0,"",SUMIFS(Data!$L:$L,Data!$A:$A,$B45,Data!$C:$C,H$1))</f>
        <v/>
      </c>
      <c r="I45" s="28">
        <f>IF(SUMIFS(Data!$L:$L,Data!$A:$A,$B45,Data!$C:$C,I$1)=0,"",SUMIFS(Data!$L:$L,Data!$A:$A,$B45,Data!$C:$C,I$1))</f>
        <v>1</v>
      </c>
      <c r="J45" s="28">
        <f>IF(SUMIFS(Data!$L:$L,Data!$A:$A,$B45,Data!$C:$C,J$1)=0,"",SUMIFS(Data!$L:$L,Data!$A:$A,$B45,Data!$C:$C,J$1))</f>
        <v>0.25</v>
      </c>
      <c r="K45" s="28" t="str">
        <f>IF(SUMIFS(Data!$L:$L,Data!$A:$A,$B45,Data!$C:$C,K$1)=0,"",SUMIFS(Data!$L:$L,Data!$A:$A,$B45,Data!$C:$C,K$1))</f>
        <v/>
      </c>
      <c r="L45" s="28">
        <f>IF(SUMIFS(Data!$L:$L,Data!$A:$A,$B45,Data!$C:$C,L$1)=0,"",SUMIFS(Data!$L:$L,Data!$A:$A,$B45,Data!$C:$C,L$1))</f>
        <v>4.5</v>
      </c>
      <c r="M45" s="28">
        <f>IF(SUMIFS(Data!$L:$L,Data!$A:$A,$B45,Data!$C:$C,M$1)=0,"",SUMIFS(Data!$L:$L,Data!$A:$A,$B45,Data!$C:$C,M$1))</f>
        <v>0.5</v>
      </c>
      <c r="N45" s="28">
        <f>IF(SUMIFS(Data!$L:$L,Data!$A:$A,$B45,Data!$C:$C,N$1)=0,"",SUMIFS(Data!$L:$L,Data!$A:$A,$B45,Data!$C:$C,N$1))</f>
        <v>0.5</v>
      </c>
      <c r="O45" s="28" t="str">
        <f>IF(SUMIFS(Data!$L:$L,Data!$A:$A,$B45,Data!$C:$C,O$1)=0,"",SUMIFS(Data!$L:$L,Data!$A:$A,$B45,Data!$C:$C,O$1))</f>
        <v/>
      </c>
      <c r="P45" s="28" t="str">
        <f>IF(SUMIFS(Data!$L:$L,Data!$A:$A,$B45,Data!$C:$C,P$1)=0,"",SUMIFS(Data!$L:$L,Data!$A:$A,$B45,Data!$C:$C,P$1))</f>
        <v/>
      </c>
      <c r="Q45" s="28" t="str">
        <f>IF(SUMIFS(Data!$L:$L,Data!$A:$A,$B45,Data!$C:$C,Q$1)=0,"",SUMIFS(Data!$L:$L,Data!$A:$A,$B45,Data!$C:$C,Q$1))</f>
        <v/>
      </c>
      <c r="R45" s="28">
        <f t="shared" si="1"/>
        <v>13.5</v>
      </c>
    </row>
    <row r="46" spans="1:18" x14ac:dyDescent="0.25">
      <c r="A46" s="64">
        <v>45</v>
      </c>
      <c r="B46" s="27" t="s">
        <v>496</v>
      </c>
      <c r="C46" s="28">
        <f>IF(SUMIFS(Data!$L:$L,Data!$A:$A,$B46,Data!$C:$C,C$1)=0,"",SUMIFS(Data!$L:$L,Data!$A:$A,$B46,Data!$C:$C,C$1))</f>
        <v>3</v>
      </c>
      <c r="D46" s="28">
        <f>IF(SUMIFS(Data!$L:$L,Data!$A:$A,$B46,Data!$C:$C,D$1)=0,"",SUMIFS(Data!$L:$L,Data!$A:$A,$B46,Data!$C:$C,D$1))</f>
        <v>3</v>
      </c>
      <c r="E46" s="28">
        <f>IF(SUMIFS(Data!$L:$L,Data!$A:$A,$B46,Data!$C:$C,E$1)=0,"",SUMIFS(Data!$L:$L,Data!$A:$A,$B46,Data!$C:$C,E$1))</f>
        <v>3.25</v>
      </c>
      <c r="F46" s="28">
        <f>IF(SUMIFS(Data!$L:$L,Data!$A:$A,$B46,Data!$C:$C,F$1)=0,"",SUMIFS(Data!$L:$L,Data!$A:$A,$B46,Data!$C:$C,F$1))</f>
        <v>1</v>
      </c>
      <c r="G46" s="28" t="str">
        <f>IF(SUMIFS(Data!$L:$L,Data!$A:$A,$B46,Data!$C:$C,G$1)=0,"",SUMIFS(Data!$L:$L,Data!$A:$A,$B46,Data!$C:$C,G$1))</f>
        <v/>
      </c>
      <c r="H46" s="28" t="str">
        <f>IF(SUMIFS(Data!$L:$L,Data!$A:$A,$B46,Data!$C:$C,H$1)=0,"",SUMIFS(Data!$L:$L,Data!$A:$A,$B46,Data!$C:$C,H$1))</f>
        <v/>
      </c>
      <c r="I46" s="28" t="str">
        <f>IF(SUMIFS(Data!$L:$L,Data!$A:$A,$B46,Data!$C:$C,I$1)=0,"",SUMIFS(Data!$L:$L,Data!$A:$A,$B46,Data!$C:$C,I$1))</f>
        <v/>
      </c>
      <c r="J46" s="28" t="str">
        <f>IF(SUMIFS(Data!$L:$L,Data!$A:$A,$B46,Data!$C:$C,J$1)=0,"",SUMIFS(Data!$L:$L,Data!$A:$A,$B46,Data!$C:$C,J$1))</f>
        <v/>
      </c>
      <c r="K46" s="28" t="str">
        <f>IF(SUMIFS(Data!$L:$L,Data!$A:$A,$B46,Data!$C:$C,K$1)=0,"",SUMIFS(Data!$L:$L,Data!$A:$A,$B46,Data!$C:$C,K$1))</f>
        <v/>
      </c>
      <c r="L46" s="28">
        <f>IF(SUMIFS(Data!$L:$L,Data!$A:$A,$B46,Data!$C:$C,L$1)=0,"",SUMIFS(Data!$L:$L,Data!$A:$A,$B46,Data!$C:$C,L$1))</f>
        <v>0.5</v>
      </c>
      <c r="M46" s="28" t="str">
        <f>IF(SUMIFS(Data!$L:$L,Data!$A:$A,$B46,Data!$C:$C,M$1)=0,"",SUMIFS(Data!$L:$L,Data!$A:$A,$B46,Data!$C:$C,M$1))</f>
        <v/>
      </c>
      <c r="N46" s="28">
        <f>IF(SUMIFS(Data!$L:$L,Data!$A:$A,$B46,Data!$C:$C,N$1)=0,"",SUMIFS(Data!$L:$L,Data!$A:$A,$B46,Data!$C:$C,N$1))</f>
        <v>0.5</v>
      </c>
      <c r="O46" s="28" t="str">
        <f>IF(SUMIFS(Data!$L:$L,Data!$A:$A,$B46,Data!$C:$C,O$1)=0,"",SUMIFS(Data!$L:$L,Data!$A:$A,$B46,Data!$C:$C,O$1))</f>
        <v/>
      </c>
      <c r="P46" s="28" t="str">
        <f>IF(SUMIFS(Data!$L:$L,Data!$A:$A,$B46,Data!$C:$C,P$1)=0,"",SUMIFS(Data!$L:$L,Data!$A:$A,$B46,Data!$C:$C,P$1))</f>
        <v/>
      </c>
      <c r="Q46" s="28" t="str">
        <f>IF(SUMIFS(Data!$L:$L,Data!$A:$A,$B46,Data!$C:$C,Q$1)=0,"",SUMIFS(Data!$L:$L,Data!$A:$A,$B46,Data!$C:$C,Q$1))</f>
        <v/>
      </c>
      <c r="R46" s="28">
        <f t="shared" si="1"/>
        <v>11.25</v>
      </c>
    </row>
    <row r="47" spans="1:18" x14ac:dyDescent="0.25">
      <c r="A47" s="64">
        <v>46</v>
      </c>
      <c r="B47" s="27" t="s">
        <v>290</v>
      </c>
      <c r="C47" s="28">
        <f>IF(SUMIFS(Data!$L:$L,Data!$A:$A,$B47,Data!$C:$C,C$1)=0,"",SUMIFS(Data!$L:$L,Data!$A:$A,$B47,Data!$C:$C,C$1))</f>
        <v>1</v>
      </c>
      <c r="D47" s="28">
        <f>IF(SUMIFS(Data!$L:$L,Data!$A:$A,$B47,Data!$C:$C,D$1)=0,"",SUMIFS(Data!$L:$L,Data!$A:$A,$B47,Data!$C:$C,D$1))</f>
        <v>0.75</v>
      </c>
      <c r="E47" s="28">
        <f>IF(SUMIFS(Data!$L:$L,Data!$A:$A,$B47,Data!$C:$C,E$1)=0,"",SUMIFS(Data!$L:$L,Data!$A:$A,$B47,Data!$C:$C,E$1))</f>
        <v>1.5</v>
      </c>
      <c r="F47" s="28">
        <f>IF(SUMIFS(Data!$L:$L,Data!$A:$A,$B47,Data!$C:$C,F$1)=0,"",SUMIFS(Data!$L:$L,Data!$A:$A,$B47,Data!$C:$C,F$1))</f>
        <v>1</v>
      </c>
      <c r="G47" s="28">
        <f>IF(SUMIFS(Data!$L:$L,Data!$A:$A,$B47,Data!$C:$C,G$1)=0,"",SUMIFS(Data!$L:$L,Data!$A:$A,$B47,Data!$C:$C,G$1))</f>
        <v>0.5</v>
      </c>
      <c r="H47" s="28">
        <f>IF(SUMIFS(Data!$L:$L,Data!$A:$A,$B47,Data!$C:$C,H$1)=0,"",SUMIFS(Data!$L:$L,Data!$A:$A,$B47,Data!$C:$C,H$1))</f>
        <v>1</v>
      </c>
      <c r="I47" s="28">
        <f>IF(SUMIFS(Data!$L:$L,Data!$A:$A,$B47,Data!$C:$C,I$1)=0,"",SUMIFS(Data!$L:$L,Data!$A:$A,$B47,Data!$C:$C,I$1))</f>
        <v>1.25</v>
      </c>
      <c r="J47" s="28">
        <f>IF(SUMIFS(Data!$L:$L,Data!$A:$A,$B47,Data!$C:$C,J$1)=0,"",SUMIFS(Data!$L:$L,Data!$A:$A,$B47,Data!$C:$C,J$1))</f>
        <v>0.5</v>
      </c>
      <c r="K47" s="28">
        <f>IF(SUMIFS(Data!$L:$L,Data!$A:$A,$B47,Data!$C:$C,K$1)=0,"",SUMIFS(Data!$L:$L,Data!$A:$A,$B47,Data!$C:$C,K$1))</f>
        <v>2</v>
      </c>
      <c r="L47" s="28" t="str">
        <f>IF(SUMIFS(Data!$L:$L,Data!$A:$A,$B47,Data!$C:$C,L$1)=0,"",SUMIFS(Data!$L:$L,Data!$A:$A,$B47,Data!$C:$C,L$1))</f>
        <v/>
      </c>
      <c r="M47" s="28">
        <f>IF(SUMIFS(Data!$L:$L,Data!$A:$A,$B47,Data!$C:$C,M$1)=0,"",SUMIFS(Data!$L:$L,Data!$A:$A,$B47,Data!$C:$C,M$1))</f>
        <v>1</v>
      </c>
      <c r="N47" s="28">
        <f>IF(SUMIFS(Data!$L:$L,Data!$A:$A,$B47,Data!$C:$C,N$1)=0,"",SUMIFS(Data!$L:$L,Data!$A:$A,$B47,Data!$C:$C,N$1))</f>
        <v>1</v>
      </c>
      <c r="O47" s="28" t="str">
        <f>IF(SUMIFS(Data!$L:$L,Data!$A:$A,$B47,Data!$C:$C,O$1)=0,"",SUMIFS(Data!$L:$L,Data!$A:$A,$B47,Data!$C:$C,O$1))</f>
        <v/>
      </c>
      <c r="P47" s="28" t="str">
        <f>IF(SUMIFS(Data!$L:$L,Data!$A:$A,$B47,Data!$C:$C,P$1)=0,"",SUMIFS(Data!$L:$L,Data!$A:$A,$B47,Data!$C:$C,P$1))</f>
        <v/>
      </c>
      <c r="Q47" s="28" t="str">
        <f>IF(SUMIFS(Data!$L:$L,Data!$A:$A,$B47,Data!$C:$C,Q$1)=0,"",SUMIFS(Data!$L:$L,Data!$A:$A,$B47,Data!$C:$C,Q$1))</f>
        <v/>
      </c>
      <c r="R47" s="28">
        <f t="shared" si="1"/>
        <v>11.5</v>
      </c>
    </row>
    <row r="48" spans="1:18" x14ac:dyDescent="0.25">
      <c r="A48" s="64">
        <v>47</v>
      </c>
      <c r="B48" s="27" t="s">
        <v>537</v>
      </c>
      <c r="C48" s="28">
        <f>IF(SUMIFS(Data!$L:$L,Data!$A:$A,$B48,Data!$C:$C,C$1)=0,"",SUMIFS(Data!$L:$L,Data!$A:$A,$B48,Data!$C:$C,C$1))</f>
        <v>1.5</v>
      </c>
      <c r="D48" s="28">
        <f>IF(SUMIFS(Data!$L:$L,Data!$A:$A,$B48,Data!$C:$C,D$1)=0,"",SUMIFS(Data!$L:$L,Data!$A:$A,$B48,Data!$C:$C,D$1))</f>
        <v>0.5</v>
      </c>
      <c r="E48" s="28">
        <f>IF(SUMIFS(Data!$L:$L,Data!$A:$A,$B48,Data!$C:$C,E$1)=0,"",SUMIFS(Data!$L:$L,Data!$A:$A,$B48,Data!$C:$C,E$1))</f>
        <v>4</v>
      </c>
      <c r="F48" s="28">
        <f>IF(SUMIFS(Data!$L:$L,Data!$A:$A,$B48,Data!$C:$C,F$1)=0,"",SUMIFS(Data!$L:$L,Data!$A:$A,$B48,Data!$C:$C,F$1))</f>
        <v>0.5</v>
      </c>
      <c r="G48" s="28">
        <f>IF(SUMIFS(Data!$L:$L,Data!$A:$A,$B48,Data!$C:$C,G$1)=0,"",SUMIFS(Data!$L:$L,Data!$A:$A,$B48,Data!$C:$C,G$1))</f>
        <v>0.25</v>
      </c>
      <c r="H48" s="28">
        <f>IF(SUMIFS(Data!$L:$L,Data!$A:$A,$B48,Data!$C:$C,H$1)=0,"",SUMIFS(Data!$L:$L,Data!$A:$A,$B48,Data!$C:$C,H$1))</f>
        <v>0.25</v>
      </c>
      <c r="I48" s="28">
        <f>IF(SUMIFS(Data!$L:$L,Data!$A:$A,$B48,Data!$C:$C,I$1)=0,"",SUMIFS(Data!$L:$L,Data!$A:$A,$B48,Data!$C:$C,I$1))</f>
        <v>1</v>
      </c>
      <c r="J48" s="28">
        <f>IF(SUMIFS(Data!$L:$L,Data!$A:$A,$B48,Data!$C:$C,J$1)=0,"",SUMIFS(Data!$L:$L,Data!$A:$A,$B48,Data!$C:$C,J$1))</f>
        <v>0.5</v>
      </c>
      <c r="K48" s="28" t="str">
        <f>IF(SUMIFS(Data!$L:$L,Data!$A:$A,$B48,Data!$C:$C,K$1)=0,"",SUMIFS(Data!$L:$L,Data!$A:$A,$B48,Data!$C:$C,K$1))</f>
        <v/>
      </c>
      <c r="L48" s="28">
        <f>IF(SUMIFS(Data!$L:$L,Data!$A:$A,$B48,Data!$C:$C,L$1)=0,"",SUMIFS(Data!$L:$L,Data!$A:$A,$B48,Data!$C:$C,L$1))</f>
        <v>0.25</v>
      </c>
      <c r="M48" s="28">
        <f>IF(SUMIFS(Data!$L:$L,Data!$A:$A,$B48,Data!$C:$C,M$1)=0,"",SUMIFS(Data!$L:$L,Data!$A:$A,$B48,Data!$C:$C,M$1))</f>
        <v>1.25</v>
      </c>
      <c r="N48" s="28">
        <f>IF(SUMIFS(Data!$L:$L,Data!$A:$A,$B48,Data!$C:$C,N$1)=0,"",SUMIFS(Data!$L:$L,Data!$A:$A,$B48,Data!$C:$C,N$1))</f>
        <v>0.5</v>
      </c>
      <c r="O48" s="28" t="str">
        <f>IF(SUMIFS(Data!$L:$L,Data!$A:$A,$B48,Data!$C:$C,O$1)=0,"",SUMIFS(Data!$L:$L,Data!$A:$A,$B48,Data!$C:$C,O$1))</f>
        <v/>
      </c>
      <c r="P48" s="28" t="str">
        <f>IF(SUMIFS(Data!$L:$L,Data!$A:$A,$B48,Data!$C:$C,P$1)=0,"",SUMIFS(Data!$L:$L,Data!$A:$A,$B48,Data!$C:$C,P$1))</f>
        <v/>
      </c>
      <c r="Q48" s="28" t="str">
        <f>IF(SUMIFS(Data!$L:$L,Data!$A:$A,$B48,Data!$C:$C,Q$1)=0,"",SUMIFS(Data!$L:$L,Data!$A:$A,$B48,Data!$C:$C,Q$1))</f>
        <v/>
      </c>
      <c r="R48" s="28">
        <f t="shared" si="1"/>
        <v>10.5</v>
      </c>
    </row>
    <row r="49" spans="1:18" x14ac:dyDescent="0.25">
      <c r="A49" s="64">
        <v>48</v>
      </c>
      <c r="B49" s="124" t="s">
        <v>310</v>
      </c>
      <c r="C49" s="28" t="str">
        <f>IF(SUMIFS(Data!$L:$L,Data!$A:$A,$B49,Data!$C:$C,C$1)=0,"",SUMIFS(Data!$L:$L,Data!$A:$A,$B49,Data!$C:$C,C$1))</f>
        <v/>
      </c>
      <c r="D49" s="28">
        <f>IF(SUMIFS(Data!$L:$L,Data!$A:$A,$B49,Data!$C:$C,D$1)=0,"",SUMIFS(Data!$L:$L,Data!$A:$A,$B49,Data!$C:$C,D$1))</f>
        <v>1.5</v>
      </c>
      <c r="E49" s="28" t="str">
        <f>IF(SUMIFS(Data!$L:$L,Data!$A:$A,$B49,Data!$C:$C,E$1)=0,"",SUMIFS(Data!$L:$L,Data!$A:$A,$B49,Data!$C:$C,E$1))</f>
        <v/>
      </c>
      <c r="F49" s="28">
        <f>IF(SUMIFS(Data!$L:$L,Data!$A:$A,$B49,Data!$C:$C,F$1)=0,"",SUMIFS(Data!$L:$L,Data!$A:$A,$B49,Data!$C:$C,F$1))</f>
        <v>2.5</v>
      </c>
      <c r="G49" s="28" t="str">
        <f>IF(SUMIFS(Data!$L:$L,Data!$A:$A,$B49,Data!$C:$C,G$1)=0,"",SUMIFS(Data!$L:$L,Data!$A:$A,$B49,Data!$C:$C,G$1))</f>
        <v/>
      </c>
      <c r="H49" s="28" t="str">
        <f>IF(SUMIFS(Data!$L:$L,Data!$A:$A,$B49,Data!$C:$C,H$1)=0,"",SUMIFS(Data!$L:$L,Data!$A:$A,$B49,Data!$C:$C,H$1))</f>
        <v/>
      </c>
      <c r="I49" s="28" t="str">
        <f>IF(SUMIFS(Data!$L:$L,Data!$A:$A,$B49,Data!$C:$C,I$1)=0,"",SUMIFS(Data!$L:$L,Data!$A:$A,$B49,Data!$C:$C,I$1))</f>
        <v/>
      </c>
      <c r="J49" s="28" t="str">
        <f>IF(SUMIFS(Data!$L:$L,Data!$A:$A,$B49,Data!$C:$C,J$1)=0,"",SUMIFS(Data!$L:$L,Data!$A:$A,$B49,Data!$C:$C,J$1))</f>
        <v/>
      </c>
      <c r="K49" s="28" t="str">
        <f>IF(SUMIFS(Data!$L:$L,Data!$A:$A,$B49,Data!$C:$C,K$1)=0,"",SUMIFS(Data!$L:$L,Data!$A:$A,$B49,Data!$C:$C,K$1))</f>
        <v/>
      </c>
      <c r="L49" s="28" t="str">
        <f>IF(SUMIFS(Data!$L:$L,Data!$A:$A,$B49,Data!$C:$C,L$1)=0,"",SUMIFS(Data!$L:$L,Data!$A:$A,$B49,Data!$C:$C,L$1))</f>
        <v/>
      </c>
      <c r="M49" s="28">
        <f>IF(SUMIFS(Data!$L:$L,Data!$A:$A,$B49,Data!$C:$C,M$1)=0,"",SUMIFS(Data!$L:$L,Data!$A:$A,$B49,Data!$C:$C,M$1))</f>
        <v>4.5</v>
      </c>
      <c r="N49" s="28" t="str">
        <f>IF(SUMIFS(Data!$L:$L,Data!$A:$A,$B49,Data!$C:$C,N$1)=0,"",SUMIFS(Data!$L:$L,Data!$A:$A,$B49,Data!$C:$C,N$1))</f>
        <v/>
      </c>
      <c r="O49" s="28" t="str">
        <f>IF(SUMIFS(Data!$L:$L,Data!$A:$A,$B49,Data!$C:$C,O$1)=0,"",SUMIFS(Data!$L:$L,Data!$A:$A,$B49,Data!$C:$C,O$1))</f>
        <v/>
      </c>
      <c r="P49" s="28" t="str">
        <f>IF(SUMIFS(Data!$L:$L,Data!$A:$A,$B49,Data!$C:$C,P$1)=0,"",SUMIFS(Data!$L:$L,Data!$A:$A,$B49,Data!$C:$C,P$1))</f>
        <v/>
      </c>
      <c r="Q49" s="28" t="str">
        <f>IF(SUMIFS(Data!$L:$L,Data!$A:$A,$B49,Data!$C:$C,Q$1)=0,"",SUMIFS(Data!$L:$L,Data!$A:$A,$B49,Data!$C:$C,Q$1))</f>
        <v/>
      </c>
      <c r="R49" s="28">
        <f t="shared" si="1"/>
        <v>8.5</v>
      </c>
    </row>
    <row r="50" spans="1:18" x14ac:dyDescent="0.25">
      <c r="A50" s="64">
        <v>49</v>
      </c>
      <c r="B50" s="27" t="s">
        <v>305</v>
      </c>
      <c r="C50" s="28">
        <f>IF(SUMIFS(Data!$L:$L,Data!$A:$A,$B50,Data!$C:$C,C$1)=0,"",SUMIFS(Data!$L:$L,Data!$A:$A,$B50,Data!$C:$C,C$1))</f>
        <v>1</v>
      </c>
      <c r="D50" s="28">
        <f>IF(SUMIFS(Data!$L:$L,Data!$A:$A,$B50,Data!$C:$C,D$1)=0,"",SUMIFS(Data!$L:$L,Data!$A:$A,$B50,Data!$C:$C,D$1))</f>
        <v>0.5</v>
      </c>
      <c r="E50" s="28">
        <f>IF(SUMIFS(Data!$L:$L,Data!$A:$A,$B50,Data!$C:$C,E$1)=0,"",SUMIFS(Data!$L:$L,Data!$A:$A,$B50,Data!$C:$C,E$1))</f>
        <v>1.5</v>
      </c>
      <c r="F50" s="28">
        <f>IF(SUMIFS(Data!$L:$L,Data!$A:$A,$B50,Data!$C:$C,F$1)=0,"",SUMIFS(Data!$L:$L,Data!$A:$A,$B50,Data!$C:$C,F$1))</f>
        <v>1</v>
      </c>
      <c r="G50" s="28">
        <f>IF(SUMIFS(Data!$L:$L,Data!$A:$A,$B50,Data!$C:$C,G$1)=0,"",SUMIFS(Data!$L:$L,Data!$A:$A,$B50,Data!$C:$C,G$1))</f>
        <v>0.25</v>
      </c>
      <c r="H50" s="28" t="str">
        <f>IF(SUMIFS(Data!$L:$L,Data!$A:$A,$B50,Data!$C:$C,H$1)=0,"",SUMIFS(Data!$L:$L,Data!$A:$A,$B50,Data!$C:$C,H$1))</f>
        <v/>
      </c>
      <c r="I50" s="28">
        <f>IF(SUMIFS(Data!$L:$L,Data!$A:$A,$B50,Data!$C:$C,I$1)=0,"",SUMIFS(Data!$L:$L,Data!$A:$A,$B50,Data!$C:$C,I$1))</f>
        <v>0.5</v>
      </c>
      <c r="J50" s="28" t="str">
        <f>IF(SUMIFS(Data!$L:$L,Data!$A:$A,$B50,Data!$C:$C,J$1)=0,"",SUMIFS(Data!$L:$L,Data!$A:$A,$B50,Data!$C:$C,J$1))</f>
        <v/>
      </c>
      <c r="K50" s="28">
        <f>IF(SUMIFS(Data!$L:$L,Data!$A:$A,$B50,Data!$C:$C,K$1)=0,"",SUMIFS(Data!$L:$L,Data!$A:$A,$B50,Data!$C:$C,K$1))</f>
        <v>1.5</v>
      </c>
      <c r="L50" s="28">
        <f>IF(SUMIFS(Data!$L:$L,Data!$A:$A,$B50,Data!$C:$C,L$1)=0,"",SUMIFS(Data!$L:$L,Data!$A:$A,$B50,Data!$C:$C,L$1))</f>
        <v>1</v>
      </c>
      <c r="M50" s="28">
        <f>IF(SUMIFS(Data!$L:$L,Data!$A:$A,$B50,Data!$C:$C,M$1)=0,"",SUMIFS(Data!$L:$L,Data!$A:$A,$B50,Data!$C:$C,M$1))</f>
        <v>0.5</v>
      </c>
      <c r="N50" s="28">
        <f>IF(SUMIFS(Data!$L:$L,Data!$A:$A,$B50,Data!$C:$C,N$1)=0,"",SUMIFS(Data!$L:$L,Data!$A:$A,$B50,Data!$C:$C,N$1))</f>
        <v>0.5</v>
      </c>
      <c r="O50" s="28" t="str">
        <f>IF(SUMIFS(Data!$L:$L,Data!$A:$A,$B50,Data!$C:$C,O$1)=0,"",SUMIFS(Data!$L:$L,Data!$A:$A,$B50,Data!$C:$C,O$1))</f>
        <v/>
      </c>
      <c r="P50" s="28" t="str">
        <f>IF(SUMIFS(Data!$L:$L,Data!$A:$A,$B50,Data!$C:$C,P$1)=0,"",SUMIFS(Data!$L:$L,Data!$A:$A,$B50,Data!$C:$C,P$1))</f>
        <v/>
      </c>
      <c r="Q50" s="28" t="str">
        <f>IF(SUMIFS(Data!$L:$L,Data!$A:$A,$B50,Data!$C:$C,Q$1)=0,"",SUMIFS(Data!$L:$L,Data!$A:$A,$B50,Data!$C:$C,Q$1))</f>
        <v/>
      </c>
      <c r="R50" s="28">
        <f t="shared" si="1"/>
        <v>8.25</v>
      </c>
    </row>
    <row r="51" spans="1:18" x14ac:dyDescent="0.25">
      <c r="A51" s="64">
        <v>50</v>
      </c>
      <c r="B51" s="27" t="s">
        <v>539</v>
      </c>
      <c r="C51" s="28">
        <f>IF(SUMIFS(Data!$L:$L,Data!$A:$A,$B51,Data!$C:$C,C$1)=0,"",SUMIFS(Data!$L:$L,Data!$A:$A,$B51,Data!$C:$C,C$1))</f>
        <v>1.25</v>
      </c>
      <c r="D51" s="28">
        <f>IF(SUMIFS(Data!$L:$L,Data!$A:$A,$B51,Data!$C:$C,D$1)=0,"",SUMIFS(Data!$L:$L,Data!$A:$A,$B51,Data!$C:$C,D$1))</f>
        <v>1.5</v>
      </c>
      <c r="E51" s="28">
        <f>IF(SUMIFS(Data!$L:$L,Data!$A:$A,$B51,Data!$C:$C,E$1)=0,"",SUMIFS(Data!$L:$L,Data!$A:$A,$B51,Data!$C:$C,E$1))</f>
        <v>1.5</v>
      </c>
      <c r="F51" s="28">
        <f>IF(SUMIFS(Data!$L:$L,Data!$A:$A,$B51,Data!$C:$C,F$1)=0,"",SUMIFS(Data!$L:$L,Data!$A:$A,$B51,Data!$C:$C,F$1))</f>
        <v>1.5</v>
      </c>
      <c r="G51" s="28">
        <f>IF(SUMIFS(Data!$L:$L,Data!$A:$A,$B51,Data!$C:$C,G$1)=0,"",SUMIFS(Data!$L:$L,Data!$A:$A,$B51,Data!$C:$C,G$1))</f>
        <v>1.75</v>
      </c>
      <c r="H51" s="28" t="str">
        <f>IF(SUMIFS(Data!$L:$L,Data!$A:$A,$B51,Data!$C:$C,H$1)=0,"",SUMIFS(Data!$L:$L,Data!$A:$A,$B51,Data!$C:$C,H$1))</f>
        <v/>
      </c>
      <c r="I51" s="28" t="str">
        <f>IF(SUMIFS(Data!$L:$L,Data!$A:$A,$B51,Data!$C:$C,I$1)=0,"",SUMIFS(Data!$L:$L,Data!$A:$A,$B51,Data!$C:$C,I$1))</f>
        <v/>
      </c>
      <c r="J51" s="28" t="str">
        <f>IF(SUMIFS(Data!$L:$L,Data!$A:$A,$B51,Data!$C:$C,J$1)=0,"",SUMIFS(Data!$L:$L,Data!$A:$A,$B51,Data!$C:$C,J$1))</f>
        <v/>
      </c>
      <c r="K51" s="28" t="str">
        <f>IF(SUMIFS(Data!$L:$L,Data!$A:$A,$B51,Data!$C:$C,K$1)=0,"",SUMIFS(Data!$L:$L,Data!$A:$A,$B51,Data!$C:$C,K$1))</f>
        <v/>
      </c>
      <c r="L51" s="28" t="str">
        <f>IF(SUMIFS(Data!$L:$L,Data!$A:$A,$B51,Data!$C:$C,L$1)=0,"",SUMIFS(Data!$L:$L,Data!$A:$A,$B51,Data!$C:$C,L$1))</f>
        <v/>
      </c>
      <c r="M51" s="28" t="str">
        <f>IF(SUMIFS(Data!$L:$L,Data!$A:$A,$B51,Data!$C:$C,M$1)=0,"",SUMIFS(Data!$L:$L,Data!$A:$A,$B51,Data!$C:$C,M$1))</f>
        <v/>
      </c>
      <c r="N51" s="28" t="str">
        <f>IF(SUMIFS(Data!$L:$L,Data!$A:$A,$B51,Data!$C:$C,N$1)=0,"",SUMIFS(Data!$L:$L,Data!$A:$A,$B51,Data!$C:$C,N$1))</f>
        <v/>
      </c>
      <c r="O51" s="28" t="str">
        <f>IF(SUMIFS(Data!$L:$L,Data!$A:$A,$B51,Data!$C:$C,O$1)=0,"",SUMIFS(Data!$L:$L,Data!$A:$A,$B51,Data!$C:$C,O$1))</f>
        <v/>
      </c>
      <c r="P51" s="28" t="str">
        <f>IF(SUMIFS(Data!$L:$L,Data!$A:$A,$B51,Data!$C:$C,P$1)=0,"",SUMIFS(Data!$L:$L,Data!$A:$A,$B51,Data!$C:$C,P$1))</f>
        <v/>
      </c>
      <c r="Q51" s="28" t="str">
        <f>IF(SUMIFS(Data!$L:$L,Data!$A:$A,$B51,Data!$C:$C,Q$1)=0,"",SUMIFS(Data!$L:$L,Data!$A:$A,$B51,Data!$C:$C,Q$1))</f>
        <v/>
      </c>
      <c r="R51" s="28">
        <f t="shared" si="1"/>
        <v>7.5</v>
      </c>
    </row>
    <row r="52" spans="1:18" x14ac:dyDescent="0.25">
      <c r="A52" s="64">
        <v>51</v>
      </c>
      <c r="B52" s="27" t="s">
        <v>244</v>
      </c>
      <c r="C52" s="28">
        <f>IF(SUMIFS(Data!$L:$L,Data!$A:$A,$B52,Data!$C:$C,C$1)=0,"",SUMIFS(Data!$L:$L,Data!$A:$A,$B52,Data!$C:$C,C$1))</f>
        <v>1</v>
      </c>
      <c r="D52" s="28">
        <f>IF(SUMIFS(Data!$L:$L,Data!$A:$A,$B52,Data!$C:$C,D$1)=0,"",SUMIFS(Data!$L:$L,Data!$A:$A,$B52,Data!$C:$C,D$1))</f>
        <v>1</v>
      </c>
      <c r="E52" s="28">
        <f>IF(SUMIFS(Data!$L:$L,Data!$A:$A,$B52,Data!$C:$C,E$1)=0,"",SUMIFS(Data!$L:$L,Data!$A:$A,$B52,Data!$C:$C,E$1))</f>
        <v>1</v>
      </c>
      <c r="F52" s="28">
        <f>IF(SUMIFS(Data!$L:$L,Data!$A:$A,$B52,Data!$C:$C,F$1)=0,"",SUMIFS(Data!$L:$L,Data!$A:$A,$B52,Data!$C:$C,F$1))</f>
        <v>1</v>
      </c>
      <c r="G52" s="28">
        <f>IF(SUMIFS(Data!$L:$L,Data!$A:$A,$B52,Data!$C:$C,G$1)=0,"",SUMIFS(Data!$L:$L,Data!$A:$A,$B52,Data!$C:$C,G$1))</f>
        <v>1</v>
      </c>
      <c r="H52" s="28">
        <f>IF(SUMIFS(Data!$L:$L,Data!$A:$A,$B52,Data!$C:$C,H$1)=0,"",SUMIFS(Data!$L:$L,Data!$A:$A,$B52,Data!$C:$C,H$1))</f>
        <v>1</v>
      </c>
      <c r="I52" s="28">
        <f>IF(SUMIFS(Data!$L:$L,Data!$A:$A,$B52,Data!$C:$C,I$1)=0,"",SUMIFS(Data!$L:$L,Data!$A:$A,$B52,Data!$C:$C,I$1))</f>
        <v>0.25</v>
      </c>
      <c r="J52" s="28">
        <f>IF(SUMIFS(Data!$L:$L,Data!$A:$A,$B52,Data!$C:$C,J$1)=0,"",SUMIFS(Data!$L:$L,Data!$A:$A,$B52,Data!$C:$C,J$1))</f>
        <v>0.5</v>
      </c>
      <c r="K52" s="28">
        <f>IF(SUMIFS(Data!$L:$L,Data!$A:$A,$B52,Data!$C:$C,K$1)=0,"",SUMIFS(Data!$L:$L,Data!$A:$A,$B52,Data!$C:$C,K$1))</f>
        <v>0.25</v>
      </c>
      <c r="L52" s="28" t="str">
        <f>IF(SUMIFS(Data!$L:$L,Data!$A:$A,$B52,Data!$C:$C,L$1)=0,"",SUMIFS(Data!$L:$L,Data!$A:$A,$B52,Data!$C:$C,L$1))</f>
        <v/>
      </c>
      <c r="M52" s="28">
        <f>IF(SUMIFS(Data!$L:$L,Data!$A:$A,$B52,Data!$C:$C,M$1)=0,"",SUMIFS(Data!$L:$L,Data!$A:$A,$B52,Data!$C:$C,M$1))</f>
        <v>0.5</v>
      </c>
      <c r="N52" s="28">
        <f>IF(SUMIFS(Data!$L:$L,Data!$A:$A,$B52,Data!$C:$C,N$1)=0,"",SUMIFS(Data!$L:$L,Data!$A:$A,$B52,Data!$C:$C,N$1))</f>
        <v>0.25</v>
      </c>
      <c r="O52" s="28" t="str">
        <f>IF(SUMIFS(Data!$L:$L,Data!$A:$A,$B52,Data!$C:$C,O$1)=0,"",SUMIFS(Data!$L:$L,Data!$A:$A,$B52,Data!$C:$C,O$1))</f>
        <v/>
      </c>
      <c r="P52" s="28" t="str">
        <f>IF(SUMIFS(Data!$L:$L,Data!$A:$A,$B52,Data!$C:$C,P$1)=0,"",SUMIFS(Data!$L:$L,Data!$A:$A,$B52,Data!$C:$C,P$1))</f>
        <v/>
      </c>
      <c r="Q52" s="28" t="str">
        <f>IF(SUMIFS(Data!$L:$L,Data!$A:$A,$B52,Data!$C:$C,Q$1)=0,"",SUMIFS(Data!$L:$L,Data!$A:$A,$B52,Data!$C:$C,Q$1))</f>
        <v/>
      </c>
      <c r="R52" s="28">
        <f t="shared" si="1"/>
        <v>7.75</v>
      </c>
    </row>
    <row r="53" spans="1:18" x14ac:dyDescent="0.25">
      <c r="A53" s="64">
        <v>52</v>
      </c>
      <c r="B53" s="27" t="s">
        <v>228</v>
      </c>
      <c r="C53" s="28">
        <f>IF(SUMIFS(Data!$L:$L,Data!$A:$A,$B53,Data!$C:$C,C$1)=0,"",SUMIFS(Data!$L:$L,Data!$A:$A,$B53,Data!$C:$C,C$1))</f>
        <v>1</v>
      </c>
      <c r="D53" s="28" t="str">
        <f>IF(SUMIFS(Data!$L:$L,Data!$A:$A,$B53,Data!$C:$C,D$1)=0,"",SUMIFS(Data!$L:$L,Data!$A:$A,$B53,Data!$C:$C,D$1))</f>
        <v/>
      </c>
      <c r="E53" s="28">
        <f>IF(SUMIFS(Data!$L:$L,Data!$A:$A,$B53,Data!$C:$C,E$1)=0,"",SUMIFS(Data!$L:$L,Data!$A:$A,$B53,Data!$C:$C,E$1))</f>
        <v>5</v>
      </c>
      <c r="F53" s="28" t="str">
        <f>IF(SUMIFS(Data!$L:$L,Data!$A:$A,$B53,Data!$C:$C,F$1)=0,"",SUMIFS(Data!$L:$L,Data!$A:$A,$B53,Data!$C:$C,F$1))</f>
        <v/>
      </c>
      <c r="G53" s="28" t="str">
        <f>IF(SUMIFS(Data!$L:$L,Data!$A:$A,$B53,Data!$C:$C,G$1)=0,"",SUMIFS(Data!$L:$L,Data!$A:$A,$B53,Data!$C:$C,G$1))</f>
        <v/>
      </c>
      <c r="H53" s="28" t="str">
        <f>IF(SUMIFS(Data!$L:$L,Data!$A:$A,$B53,Data!$C:$C,H$1)=0,"",SUMIFS(Data!$L:$L,Data!$A:$A,$B53,Data!$C:$C,H$1))</f>
        <v/>
      </c>
      <c r="I53" s="28" t="str">
        <f>IF(SUMIFS(Data!$L:$L,Data!$A:$A,$B53,Data!$C:$C,I$1)=0,"",SUMIFS(Data!$L:$L,Data!$A:$A,$B53,Data!$C:$C,I$1))</f>
        <v/>
      </c>
      <c r="J53" s="28" t="str">
        <f>IF(SUMIFS(Data!$L:$L,Data!$A:$A,$B53,Data!$C:$C,J$1)=0,"",SUMIFS(Data!$L:$L,Data!$A:$A,$B53,Data!$C:$C,J$1))</f>
        <v/>
      </c>
      <c r="K53" s="28" t="str">
        <f>IF(SUMIFS(Data!$L:$L,Data!$A:$A,$B53,Data!$C:$C,K$1)=0,"",SUMIFS(Data!$L:$L,Data!$A:$A,$B53,Data!$C:$C,K$1))</f>
        <v/>
      </c>
      <c r="L53" s="28" t="str">
        <f>IF(SUMIFS(Data!$L:$L,Data!$A:$A,$B53,Data!$C:$C,L$1)=0,"",SUMIFS(Data!$L:$L,Data!$A:$A,$B53,Data!$C:$C,L$1))</f>
        <v/>
      </c>
      <c r="M53" s="28" t="str">
        <f>IF(SUMIFS(Data!$L:$L,Data!$A:$A,$B53,Data!$C:$C,M$1)=0,"",SUMIFS(Data!$L:$L,Data!$A:$A,$B53,Data!$C:$C,M$1))</f>
        <v/>
      </c>
      <c r="N53" s="28" t="str">
        <f>IF(SUMIFS(Data!$L:$L,Data!$A:$A,$B53,Data!$C:$C,N$1)=0,"",SUMIFS(Data!$L:$L,Data!$A:$A,$B53,Data!$C:$C,N$1))</f>
        <v/>
      </c>
      <c r="O53" s="28" t="str">
        <f>IF(SUMIFS(Data!$L:$L,Data!$A:$A,$B53,Data!$C:$C,O$1)=0,"",SUMIFS(Data!$L:$L,Data!$A:$A,$B53,Data!$C:$C,O$1))</f>
        <v/>
      </c>
      <c r="P53" s="28" t="str">
        <f>IF(SUMIFS(Data!$L:$L,Data!$A:$A,$B53,Data!$C:$C,P$1)=0,"",SUMIFS(Data!$L:$L,Data!$A:$A,$B53,Data!$C:$C,P$1))</f>
        <v/>
      </c>
      <c r="Q53" s="28" t="str">
        <f>IF(SUMIFS(Data!$L:$L,Data!$A:$A,$B53,Data!$C:$C,Q$1)=0,"",SUMIFS(Data!$L:$L,Data!$A:$A,$B53,Data!$C:$C,Q$1))</f>
        <v/>
      </c>
      <c r="R53" s="28">
        <f t="shared" si="1"/>
        <v>6</v>
      </c>
    </row>
    <row r="54" spans="1:18" x14ac:dyDescent="0.25">
      <c r="A54" s="64">
        <v>53</v>
      </c>
      <c r="B54" s="124" t="s">
        <v>180</v>
      </c>
      <c r="C54" s="28">
        <f>IF(SUMIFS(Data!$L:$L,Data!$A:$A,$B54,Data!$C:$C,C$1)=0,"",SUMIFS(Data!$L:$L,Data!$A:$A,$B54,Data!$C:$C,C$1))</f>
        <v>1</v>
      </c>
      <c r="D54" s="28">
        <f>IF(SUMIFS(Data!$L:$L,Data!$A:$A,$B54,Data!$C:$C,D$1)=0,"",SUMIFS(Data!$L:$L,Data!$A:$A,$B54,Data!$C:$C,D$1))</f>
        <v>1</v>
      </c>
      <c r="E54" s="28">
        <f>IF(SUMIFS(Data!$L:$L,Data!$A:$A,$B54,Data!$C:$C,E$1)=0,"",SUMIFS(Data!$L:$L,Data!$A:$A,$B54,Data!$C:$C,E$1))</f>
        <v>1</v>
      </c>
      <c r="F54" s="28">
        <f>IF(SUMIFS(Data!$L:$L,Data!$A:$A,$B54,Data!$C:$C,F$1)=0,"",SUMIFS(Data!$L:$L,Data!$A:$A,$B54,Data!$C:$C,F$1))</f>
        <v>1</v>
      </c>
      <c r="G54" s="28">
        <f>IF(SUMIFS(Data!$L:$L,Data!$A:$A,$B54,Data!$C:$C,G$1)=0,"",SUMIFS(Data!$L:$L,Data!$A:$A,$B54,Data!$C:$C,G$1))</f>
        <v>0.5</v>
      </c>
      <c r="H54" s="28">
        <f>IF(SUMIFS(Data!$L:$L,Data!$A:$A,$B54,Data!$C:$C,H$1)=0,"",SUMIFS(Data!$L:$L,Data!$A:$A,$B54,Data!$C:$C,H$1))</f>
        <v>0.5</v>
      </c>
      <c r="I54" s="28">
        <f>IF(SUMIFS(Data!$L:$L,Data!$A:$A,$B54,Data!$C:$C,I$1)=0,"",SUMIFS(Data!$L:$L,Data!$A:$A,$B54,Data!$C:$C,I$1))</f>
        <v>0.5</v>
      </c>
      <c r="J54" s="28" t="str">
        <f>IF(SUMIFS(Data!$L:$L,Data!$A:$A,$B54,Data!$C:$C,J$1)=0,"",SUMIFS(Data!$L:$L,Data!$A:$A,$B54,Data!$C:$C,J$1))</f>
        <v/>
      </c>
      <c r="K54" s="28" t="str">
        <f>IF(SUMIFS(Data!$L:$L,Data!$A:$A,$B54,Data!$C:$C,K$1)=0,"",SUMIFS(Data!$L:$L,Data!$A:$A,$B54,Data!$C:$C,K$1))</f>
        <v/>
      </c>
      <c r="L54" s="28" t="str">
        <f>IF(SUMIFS(Data!$L:$L,Data!$A:$A,$B54,Data!$C:$C,L$1)=0,"",SUMIFS(Data!$L:$L,Data!$A:$A,$B54,Data!$C:$C,L$1))</f>
        <v/>
      </c>
      <c r="M54" s="28" t="str">
        <f>IF(SUMIFS(Data!$L:$L,Data!$A:$A,$B54,Data!$C:$C,M$1)=0,"",SUMIFS(Data!$L:$L,Data!$A:$A,$B54,Data!$C:$C,M$1))</f>
        <v/>
      </c>
      <c r="N54" s="28" t="str">
        <f>IF(SUMIFS(Data!$L:$L,Data!$A:$A,$B54,Data!$C:$C,N$1)=0,"",SUMIFS(Data!$L:$L,Data!$A:$A,$B54,Data!$C:$C,N$1))</f>
        <v/>
      </c>
      <c r="O54" s="28" t="str">
        <f>IF(SUMIFS(Data!$L:$L,Data!$A:$A,$B54,Data!$C:$C,O$1)=0,"",SUMIFS(Data!$L:$L,Data!$A:$A,$B54,Data!$C:$C,O$1))</f>
        <v/>
      </c>
      <c r="P54" s="28" t="str">
        <f>IF(SUMIFS(Data!$L:$L,Data!$A:$A,$B54,Data!$C:$C,P$1)=0,"",SUMIFS(Data!$L:$L,Data!$A:$A,$B54,Data!$C:$C,P$1))</f>
        <v/>
      </c>
      <c r="Q54" s="28" t="str">
        <f>IF(SUMIFS(Data!$L:$L,Data!$A:$A,$B54,Data!$C:$C,Q$1)=0,"",SUMIFS(Data!$L:$L,Data!$A:$A,$B54,Data!$C:$C,Q$1))</f>
        <v/>
      </c>
      <c r="R54" s="28">
        <f t="shared" si="1"/>
        <v>5.5</v>
      </c>
    </row>
    <row r="55" spans="1:18" x14ac:dyDescent="0.25">
      <c r="A55" s="64">
        <v>54</v>
      </c>
      <c r="B55" s="124" t="s">
        <v>555</v>
      </c>
      <c r="C55" s="28" t="str">
        <f>IF(SUMIFS(Data!$L:$L,Data!$A:$A,$B55,Data!$C:$C,C$1)=0,"",SUMIFS(Data!$L:$L,Data!$A:$A,$B55,Data!$C:$C,C$1))</f>
        <v/>
      </c>
      <c r="D55" s="28">
        <f>IF(SUMIFS(Data!$L:$L,Data!$A:$A,$B55,Data!$C:$C,D$1)=0,"",SUMIFS(Data!$L:$L,Data!$A:$A,$B55,Data!$C:$C,D$1))</f>
        <v>1</v>
      </c>
      <c r="E55" s="28">
        <f>IF(SUMIFS(Data!$L:$L,Data!$A:$A,$B55,Data!$C:$C,E$1)=0,"",SUMIFS(Data!$L:$L,Data!$A:$A,$B55,Data!$C:$C,E$1))</f>
        <v>2</v>
      </c>
      <c r="F55" s="28">
        <f>IF(SUMIFS(Data!$L:$L,Data!$A:$A,$B55,Data!$C:$C,F$1)=0,"",SUMIFS(Data!$L:$L,Data!$A:$A,$B55,Data!$C:$C,F$1))</f>
        <v>2.5</v>
      </c>
      <c r="G55" s="28" t="str">
        <f>IF(SUMIFS(Data!$L:$L,Data!$A:$A,$B55,Data!$C:$C,G$1)=0,"",SUMIFS(Data!$L:$L,Data!$A:$A,$B55,Data!$C:$C,G$1))</f>
        <v/>
      </c>
      <c r="H55" s="28" t="str">
        <f>IF(SUMIFS(Data!$L:$L,Data!$A:$A,$B55,Data!$C:$C,H$1)=0,"",SUMIFS(Data!$L:$L,Data!$A:$A,$B55,Data!$C:$C,H$1))</f>
        <v/>
      </c>
      <c r="I55" s="28" t="str">
        <f>IF(SUMIFS(Data!$L:$L,Data!$A:$A,$B55,Data!$C:$C,I$1)=0,"",SUMIFS(Data!$L:$L,Data!$A:$A,$B55,Data!$C:$C,I$1))</f>
        <v/>
      </c>
      <c r="J55" s="28" t="str">
        <f>IF(SUMIFS(Data!$L:$L,Data!$A:$A,$B55,Data!$C:$C,J$1)=0,"",SUMIFS(Data!$L:$L,Data!$A:$A,$B55,Data!$C:$C,J$1))</f>
        <v/>
      </c>
      <c r="K55" s="28" t="str">
        <f>IF(SUMIFS(Data!$L:$L,Data!$A:$A,$B55,Data!$C:$C,K$1)=0,"",SUMIFS(Data!$L:$L,Data!$A:$A,$B55,Data!$C:$C,K$1))</f>
        <v/>
      </c>
      <c r="L55" s="28" t="str">
        <f>IF(SUMIFS(Data!$L:$L,Data!$A:$A,$B55,Data!$C:$C,L$1)=0,"",SUMIFS(Data!$L:$L,Data!$A:$A,$B55,Data!$C:$C,L$1))</f>
        <v/>
      </c>
      <c r="M55" s="28" t="str">
        <f>IF(SUMIFS(Data!$L:$L,Data!$A:$A,$B55,Data!$C:$C,M$1)=0,"",SUMIFS(Data!$L:$L,Data!$A:$A,$B55,Data!$C:$C,M$1))</f>
        <v/>
      </c>
      <c r="N55" s="28" t="str">
        <f>IF(SUMIFS(Data!$L:$L,Data!$A:$A,$B55,Data!$C:$C,N$1)=0,"",SUMIFS(Data!$L:$L,Data!$A:$A,$B55,Data!$C:$C,N$1))</f>
        <v/>
      </c>
      <c r="O55" s="28" t="str">
        <f>IF(SUMIFS(Data!$L:$L,Data!$A:$A,$B55,Data!$C:$C,O$1)=0,"",SUMIFS(Data!$L:$L,Data!$A:$A,$B55,Data!$C:$C,O$1))</f>
        <v/>
      </c>
      <c r="P55" s="28" t="str">
        <f>IF(SUMIFS(Data!$L:$L,Data!$A:$A,$B55,Data!$C:$C,P$1)=0,"",SUMIFS(Data!$L:$L,Data!$A:$A,$B55,Data!$C:$C,P$1))</f>
        <v/>
      </c>
      <c r="Q55" s="28" t="str">
        <f>IF(SUMIFS(Data!$L:$L,Data!$A:$A,$B55,Data!$C:$C,Q$1)=0,"",SUMIFS(Data!$L:$L,Data!$A:$A,$B55,Data!$C:$C,Q$1))</f>
        <v/>
      </c>
      <c r="R55" s="28">
        <f t="shared" si="1"/>
        <v>5.5</v>
      </c>
    </row>
    <row r="56" spans="1:18" x14ac:dyDescent="0.25">
      <c r="A56" s="64">
        <v>55</v>
      </c>
      <c r="B56" s="27" t="s">
        <v>544</v>
      </c>
      <c r="C56" s="28">
        <f>IF(SUMIFS(Data!$L:$L,Data!$A:$A,$B56,Data!$C:$C,C$1)=0,"",SUMIFS(Data!$L:$L,Data!$A:$A,$B56,Data!$C:$C,C$1))</f>
        <v>1</v>
      </c>
      <c r="D56" s="28">
        <f>IF(SUMIFS(Data!$L:$L,Data!$A:$A,$B56,Data!$C:$C,D$1)=0,"",SUMIFS(Data!$L:$L,Data!$A:$A,$B56,Data!$C:$C,D$1))</f>
        <v>1</v>
      </c>
      <c r="E56" s="28">
        <f>IF(SUMIFS(Data!$L:$L,Data!$A:$A,$B56,Data!$C:$C,E$1)=0,"",SUMIFS(Data!$L:$L,Data!$A:$A,$B56,Data!$C:$C,E$1))</f>
        <v>1</v>
      </c>
      <c r="F56" s="28">
        <f>IF(SUMIFS(Data!$L:$L,Data!$A:$A,$B56,Data!$C:$C,F$1)=0,"",SUMIFS(Data!$L:$L,Data!$A:$A,$B56,Data!$C:$C,F$1))</f>
        <v>2</v>
      </c>
      <c r="G56" s="28" t="str">
        <f>IF(SUMIFS(Data!$L:$L,Data!$A:$A,$B56,Data!$C:$C,G$1)=0,"",SUMIFS(Data!$L:$L,Data!$A:$A,$B56,Data!$C:$C,G$1))</f>
        <v/>
      </c>
      <c r="H56" s="28" t="str">
        <f>IF(SUMIFS(Data!$L:$L,Data!$A:$A,$B56,Data!$C:$C,H$1)=0,"",SUMIFS(Data!$L:$L,Data!$A:$A,$B56,Data!$C:$C,H$1))</f>
        <v/>
      </c>
      <c r="I56" s="28" t="str">
        <f>IF(SUMIFS(Data!$L:$L,Data!$A:$A,$B56,Data!$C:$C,I$1)=0,"",SUMIFS(Data!$L:$L,Data!$A:$A,$B56,Data!$C:$C,I$1))</f>
        <v/>
      </c>
      <c r="J56" s="28" t="str">
        <f>IF(SUMIFS(Data!$L:$L,Data!$A:$A,$B56,Data!$C:$C,J$1)=0,"",SUMIFS(Data!$L:$L,Data!$A:$A,$B56,Data!$C:$C,J$1))</f>
        <v/>
      </c>
      <c r="K56" s="28" t="str">
        <f>IF(SUMIFS(Data!$L:$L,Data!$A:$A,$B56,Data!$C:$C,K$1)=0,"",SUMIFS(Data!$L:$L,Data!$A:$A,$B56,Data!$C:$C,K$1))</f>
        <v/>
      </c>
      <c r="L56" s="28" t="str">
        <f>IF(SUMIFS(Data!$L:$L,Data!$A:$A,$B56,Data!$C:$C,L$1)=0,"",SUMIFS(Data!$L:$L,Data!$A:$A,$B56,Data!$C:$C,L$1))</f>
        <v/>
      </c>
      <c r="M56" s="28" t="str">
        <f>IF(SUMIFS(Data!$L:$L,Data!$A:$A,$B56,Data!$C:$C,M$1)=0,"",SUMIFS(Data!$L:$L,Data!$A:$A,$B56,Data!$C:$C,M$1))</f>
        <v/>
      </c>
      <c r="N56" s="28" t="str">
        <f>IF(SUMIFS(Data!$L:$L,Data!$A:$A,$B56,Data!$C:$C,N$1)=0,"",SUMIFS(Data!$L:$L,Data!$A:$A,$B56,Data!$C:$C,N$1))</f>
        <v/>
      </c>
      <c r="O56" s="28" t="str">
        <f>IF(SUMIFS(Data!$L:$L,Data!$A:$A,$B56,Data!$C:$C,O$1)=0,"",SUMIFS(Data!$L:$L,Data!$A:$A,$B56,Data!$C:$C,O$1))</f>
        <v/>
      </c>
      <c r="P56" s="28" t="str">
        <f>IF(SUMIFS(Data!$L:$L,Data!$A:$A,$B56,Data!$C:$C,P$1)=0,"",SUMIFS(Data!$L:$L,Data!$A:$A,$B56,Data!$C:$C,P$1))</f>
        <v/>
      </c>
      <c r="Q56" s="28" t="str">
        <f>IF(SUMIFS(Data!$L:$L,Data!$A:$A,$B56,Data!$C:$C,Q$1)=0,"",SUMIFS(Data!$L:$L,Data!$A:$A,$B56,Data!$C:$C,Q$1))</f>
        <v/>
      </c>
      <c r="R56" s="28">
        <f t="shared" si="1"/>
        <v>5</v>
      </c>
    </row>
    <row r="57" spans="1:18" x14ac:dyDescent="0.25">
      <c r="A57" s="64">
        <v>56</v>
      </c>
      <c r="B57" s="165" t="s">
        <v>497</v>
      </c>
      <c r="C57" s="28">
        <f>IF(SUMIFS(Data!$L:$L,Data!$A:$A,$B57,Data!$C:$C,C$1)=0,"",SUMIFS(Data!$L:$L,Data!$A:$A,$B57,Data!$C:$C,C$1))</f>
        <v>1.5</v>
      </c>
      <c r="D57" s="28">
        <f>IF(SUMIFS(Data!$L:$L,Data!$A:$A,$B57,Data!$C:$C,D$1)=0,"",SUMIFS(Data!$L:$L,Data!$A:$A,$B57,Data!$C:$C,D$1))</f>
        <v>0.75</v>
      </c>
      <c r="E57" s="28" t="str">
        <f>IF(SUMIFS(Data!$L:$L,Data!$A:$A,$B57,Data!$C:$C,E$1)=0,"",SUMIFS(Data!$L:$L,Data!$A:$A,$B57,Data!$C:$C,E$1))</f>
        <v/>
      </c>
      <c r="F57" s="28" t="str">
        <f>IF(SUMIFS(Data!$L:$L,Data!$A:$A,$B57,Data!$C:$C,F$1)=0,"",SUMIFS(Data!$L:$L,Data!$A:$A,$B57,Data!$C:$C,F$1))</f>
        <v/>
      </c>
      <c r="G57" s="28" t="str">
        <f>IF(SUMIFS(Data!$L:$L,Data!$A:$A,$B57,Data!$C:$C,G$1)=0,"",SUMIFS(Data!$L:$L,Data!$A:$A,$B57,Data!$C:$C,G$1))</f>
        <v/>
      </c>
      <c r="H57" s="28" t="str">
        <f>IF(SUMIFS(Data!$L:$L,Data!$A:$A,$B57,Data!$C:$C,H$1)=0,"",SUMIFS(Data!$L:$L,Data!$A:$A,$B57,Data!$C:$C,H$1))</f>
        <v/>
      </c>
      <c r="I57" s="28" t="str">
        <f>IF(SUMIFS(Data!$L:$L,Data!$A:$A,$B57,Data!$C:$C,I$1)=0,"",SUMIFS(Data!$L:$L,Data!$A:$A,$B57,Data!$C:$C,I$1))</f>
        <v/>
      </c>
      <c r="J57" s="28" t="str">
        <f>IF(SUMIFS(Data!$L:$L,Data!$A:$A,$B57,Data!$C:$C,J$1)=0,"",SUMIFS(Data!$L:$L,Data!$A:$A,$B57,Data!$C:$C,J$1))</f>
        <v/>
      </c>
      <c r="K57" s="28" t="str">
        <f>IF(SUMIFS(Data!$L:$L,Data!$A:$A,$B57,Data!$C:$C,K$1)=0,"",SUMIFS(Data!$L:$L,Data!$A:$A,$B57,Data!$C:$C,K$1))</f>
        <v/>
      </c>
      <c r="L57" s="28" t="str">
        <f>IF(SUMIFS(Data!$L:$L,Data!$A:$A,$B57,Data!$C:$C,L$1)=0,"",SUMIFS(Data!$L:$L,Data!$A:$A,$B57,Data!$C:$C,L$1))</f>
        <v/>
      </c>
      <c r="M57" s="28" t="str">
        <f>IF(SUMIFS(Data!$L:$L,Data!$A:$A,$B57,Data!$C:$C,M$1)=0,"",SUMIFS(Data!$L:$L,Data!$A:$A,$B57,Data!$C:$C,M$1))</f>
        <v/>
      </c>
      <c r="N57" s="28" t="str">
        <f>IF(SUMIFS(Data!$L:$L,Data!$A:$A,$B57,Data!$C:$C,N$1)=0,"",SUMIFS(Data!$L:$L,Data!$A:$A,$B57,Data!$C:$C,N$1))</f>
        <v/>
      </c>
      <c r="O57" s="28" t="str">
        <f>IF(SUMIFS(Data!$L:$L,Data!$A:$A,$B57,Data!$C:$C,O$1)=0,"",SUMIFS(Data!$L:$L,Data!$A:$A,$B57,Data!$C:$C,O$1))</f>
        <v/>
      </c>
      <c r="P57" s="28" t="str">
        <f>IF(SUMIFS(Data!$L:$L,Data!$A:$A,$B57,Data!$C:$C,P$1)=0,"",SUMIFS(Data!$L:$L,Data!$A:$A,$B57,Data!$C:$C,P$1))</f>
        <v/>
      </c>
      <c r="Q57" s="28" t="str">
        <f>IF(SUMIFS(Data!$L:$L,Data!$A:$A,$B57,Data!$C:$C,Q$1)=0,"",SUMIFS(Data!$L:$L,Data!$A:$A,$B57,Data!$C:$C,Q$1))</f>
        <v/>
      </c>
      <c r="R57" s="28">
        <f t="shared" si="1"/>
        <v>2.25</v>
      </c>
    </row>
    <row r="58" spans="1:18" x14ac:dyDescent="0.25">
      <c r="A58" s="64">
        <v>57</v>
      </c>
      <c r="B58" s="27" t="s">
        <v>548</v>
      </c>
      <c r="C58" s="28" t="str">
        <f>IF(SUMIFS(Data!$L:$L,Data!$A:$A,$B58,Data!$C:$C,C$1)=0,"",SUMIFS(Data!$L:$L,Data!$A:$A,$B58,Data!$C:$C,C$1))</f>
        <v/>
      </c>
      <c r="D58" s="28" t="str">
        <f>IF(SUMIFS(Data!$L:$L,Data!$A:$A,$B58,Data!$C:$C,D$1)=0,"",SUMIFS(Data!$L:$L,Data!$A:$A,$B58,Data!$C:$C,D$1))</f>
        <v/>
      </c>
      <c r="E58" s="28" t="str">
        <f>IF(SUMIFS(Data!$L:$L,Data!$A:$A,$B58,Data!$C:$C,E$1)=0,"",SUMIFS(Data!$L:$L,Data!$A:$A,$B58,Data!$C:$C,E$1))</f>
        <v/>
      </c>
      <c r="F58" s="28" t="str">
        <f>IF(SUMIFS(Data!$L:$L,Data!$A:$A,$B58,Data!$C:$C,F$1)=0,"",SUMIFS(Data!$L:$L,Data!$A:$A,$B58,Data!$C:$C,F$1))</f>
        <v/>
      </c>
      <c r="G58" s="28" t="str">
        <f>IF(SUMIFS(Data!$L:$L,Data!$A:$A,$B58,Data!$C:$C,G$1)=0,"",SUMIFS(Data!$L:$L,Data!$A:$A,$B58,Data!$C:$C,G$1))</f>
        <v/>
      </c>
      <c r="H58" s="28" t="str">
        <f>IF(SUMIFS(Data!$L:$L,Data!$A:$A,$B58,Data!$C:$C,H$1)=0,"",SUMIFS(Data!$L:$L,Data!$A:$A,$B58,Data!$C:$C,H$1))</f>
        <v/>
      </c>
      <c r="I58" s="28" t="str">
        <f>IF(SUMIFS(Data!$L:$L,Data!$A:$A,$B58,Data!$C:$C,I$1)=0,"",SUMIFS(Data!$L:$L,Data!$A:$A,$B58,Data!$C:$C,I$1))</f>
        <v/>
      </c>
      <c r="J58" s="28" t="str">
        <f>IF(SUMIFS(Data!$L:$L,Data!$A:$A,$B58,Data!$C:$C,J$1)=0,"",SUMIFS(Data!$L:$L,Data!$A:$A,$B58,Data!$C:$C,J$1))</f>
        <v/>
      </c>
      <c r="K58" s="28" t="str">
        <f>IF(SUMIFS(Data!$L:$L,Data!$A:$A,$B58,Data!$C:$C,K$1)=0,"",SUMIFS(Data!$L:$L,Data!$A:$A,$B58,Data!$C:$C,K$1))</f>
        <v/>
      </c>
      <c r="L58" s="28" t="str">
        <f>IF(SUMIFS(Data!$L:$L,Data!$A:$A,$B58,Data!$C:$C,L$1)=0,"",SUMIFS(Data!$L:$L,Data!$A:$A,$B58,Data!$C:$C,L$1))</f>
        <v/>
      </c>
      <c r="M58" s="28" t="str">
        <f>IF(SUMIFS(Data!$L:$L,Data!$A:$A,$B58,Data!$C:$C,M$1)=0,"",SUMIFS(Data!$L:$L,Data!$A:$A,$B58,Data!$C:$C,M$1))</f>
        <v/>
      </c>
      <c r="N58" s="28" t="str">
        <f>IF(SUMIFS(Data!$L:$L,Data!$A:$A,$B58,Data!$C:$C,N$1)=0,"",SUMIFS(Data!$L:$L,Data!$A:$A,$B58,Data!$C:$C,N$1))</f>
        <v/>
      </c>
      <c r="O58" s="28" t="str">
        <f>IF(SUMIFS(Data!$L:$L,Data!$A:$A,$B58,Data!$C:$C,O$1)=0,"",SUMIFS(Data!$L:$L,Data!$A:$A,$B58,Data!$C:$C,O$1))</f>
        <v/>
      </c>
      <c r="P58" s="28" t="str">
        <f>IF(SUMIFS(Data!$L:$L,Data!$A:$A,$B58,Data!$C:$C,P$1)=0,"",SUMIFS(Data!$L:$L,Data!$A:$A,$B58,Data!$C:$C,P$1))</f>
        <v/>
      </c>
      <c r="Q58" s="28" t="str">
        <f>IF(SUMIFS(Data!$L:$L,Data!$A:$A,$B58,Data!$C:$C,Q$1)=0,"",SUMIFS(Data!$L:$L,Data!$A:$A,$B58,Data!$C:$C,Q$1))</f>
        <v/>
      </c>
      <c r="R58" s="28">
        <f t="shared" si="1"/>
        <v>0</v>
      </c>
    </row>
    <row r="59" spans="1:18" x14ac:dyDescent="0.25">
      <c r="A59" s="64">
        <v>58</v>
      </c>
      <c r="B59" s="27"/>
      <c r="C59" s="28" t="str">
        <f>IF(SUMIFS(Data!$L:$L,Data!$A:$A,$B59,Data!$C:$C,C$1)=0,"",SUMIFS(Data!$L:$L,Data!$A:$A,$B59,Data!$C:$C,C$1))</f>
        <v/>
      </c>
      <c r="D59" s="28" t="str">
        <f>IF(SUMIFS(Data!$L:$L,Data!$A:$A,$B59,Data!$C:$C,D$1)=0,"",SUMIFS(Data!$L:$L,Data!$A:$A,$B59,Data!$C:$C,D$1))</f>
        <v/>
      </c>
      <c r="E59" s="28" t="str">
        <f>IF(SUMIFS(Data!$L:$L,Data!$A:$A,$B59,Data!$C:$C,E$1)=0,"",SUMIFS(Data!$L:$L,Data!$A:$A,$B59,Data!$C:$C,E$1))</f>
        <v/>
      </c>
      <c r="F59" s="28" t="str">
        <f>IF(SUMIFS(Data!$L:$L,Data!$A:$A,$B59,Data!$C:$C,F$1)=0,"",SUMIFS(Data!$L:$L,Data!$A:$A,$B59,Data!$C:$C,F$1))</f>
        <v/>
      </c>
      <c r="G59" s="28" t="str">
        <f>IF(SUMIFS(Data!$L:$L,Data!$A:$A,$B59,Data!$C:$C,G$1)=0,"",SUMIFS(Data!$L:$L,Data!$A:$A,$B59,Data!$C:$C,G$1))</f>
        <v/>
      </c>
      <c r="H59" s="28" t="str">
        <f>IF(SUMIFS(Data!$L:$L,Data!$A:$A,$B59,Data!$C:$C,H$1)=0,"",SUMIFS(Data!$L:$L,Data!$A:$A,$B59,Data!$C:$C,H$1))</f>
        <v/>
      </c>
      <c r="I59" s="28" t="str">
        <f>IF(SUMIFS(Data!$L:$L,Data!$A:$A,$B59,Data!$C:$C,I$1)=0,"",SUMIFS(Data!$L:$L,Data!$A:$A,$B59,Data!$C:$C,I$1))</f>
        <v/>
      </c>
      <c r="J59" s="28" t="str">
        <f>IF(SUMIFS(Data!$L:$L,Data!$A:$A,$B59,Data!$C:$C,J$1)=0,"",SUMIFS(Data!$L:$L,Data!$A:$A,$B59,Data!$C:$C,J$1))</f>
        <v/>
      </c>
      <c r="K59" s="28" t="str">
        <f>IF(SUMIFS(Data!$L:$L,Data!$A:$A,$B59,Data!$C:$C,K$1)=0,"",SUMIFS(Data!$L:$L,Data!$A:$A,$B59,Data!$C:$C,K$1))</f>
        <v/>
      </c>
      <c r="L59" s="28" t="str">
        <f>IF(SUMIFS(Data!$L:$L,Data!$A:$A,$B59,Data!$C:$C,L$1)=0,"",SUMIFS(Data!$L:$L,Data!$A:$A,$B59,Data!$C:$C,L$1))</f>
        <v/>
      </c>
      <c r="M59" s="28" t="str">
        <f>IF(SUMIFS(Data!$L:$L,Data!$A:$A,$B59,Data!$C:$C,M$1)=0,"",SUMIFS(Data!$L:$L,Data!$A:$A,$B59,Data!$C:$C,M$1))</f>
        <v/>
      </c>
      <c r="N59" s="28" t="str">
        <f>IF(SUMIFS(Data!$L:$L,Data!$A:$A,$B59,Data!$C:$C,N$1)=0,"",SUMIFS(Data!$L:$L,Data!$A:$A,$B59,Data!$C:$C,N$1))</f>
        <v/>
      </c>
      <c r="O59" s="28" t="str">
        <f>IF(SUMIFS(Data!$L:$L,Data!$A:$A,$B59,Data!$C:$C,O$1)=0,"",SUMIFS(Data!$L:$L,Data!$A:$A,$B59,Data!$C:$C,O$1))</f>
        <v/>
      </c>
      <c r="P59" s="28" t="str">
        <f>IF(SUMIFS(Data!$L:$L,Data!$A:$A,$B59,Data!$C:$C,P$1)=0,"",SUMIFS(Data!$L:$L,Data!$A:$A,$B59,Data!$C:$C,P$1))</f>
        <v/>
      </c>
      <c r="Q59" s="28" t="str">
        <f>IF(SUMIFS(Data!$L:$L,Data!$A:$A,$B59,Data!$C:$C,Q$1)=0,"",SUMIFS(Data!$L:$L,Data!$A:$A,$B59,Data!$C:$C,Q$1))</f>
        <v/>
      </c>
      <c r="R59" s="28">
        <f>SUM(C59:Q59)</f>
        <v>0</v>
      </c>
    </row>
    <row r="60" spans="1:18" x14ac:dyDescent="0.25">
      <c r="A60" s="64">
        <v>59</v>
      </c>
      <c r="B60" s="27"/>
      <c r="C60" s="28" t="str">
        <f>IF(SUMIFS(Data!$L:$L,Data!$A:$A,$B60,Data!$C:$C,C$1)=0,"",SUMIFS(Data!$L:$L,Data!$A:$A,$B60,Data!$C:$C,C$1))</f>
        <v/>
      </c>
      <c r="D60" s="28" t="str">
        <f>IF(SUMIFS(Data!$L:$L,Data!$A:$A,$B60,Data!$C:$C,D$1)=0,"",SUMIFS(Data!$L:$L,Data!$A:$A,$B60,Data!$C:$C,D$1))</f>
        <v/>
      </c>
      <c r="E60" s="28" t="str">
        <f>IF(SUMIFS(Data!$L:$L,Data!$A:$A,$B60,Data!$C:$C,E$1)=0,"",SUMIFS(Data!$L:$L,Data!$A:$A,$B60,Data!$C:$C,E$1))</f>
        <v/>
      </c>
      <c r="F60" s="28" t="str">
        <f>IF(SUMIFS(Data!$L:$L,Data!$A:$A,$B60,Data!$C:$C,F$1)=0,"",SUMIFS(Data!$L:$L,Data!$A:$A,$B60,Data!$C:$C,F$1))</f>
        <v/>
      </c>
      <c r="G60" s="28" t="str">
        <f>IF(SUMIFS(Data!$L:$L,Data!$A:$A,$B60,Data!$C:$C,G$1)=0,"",SUMIFS(Data!$L:$L,Data!$A:$A,$B60,Data!$C:$C,G$1))</f>
        <v/>
      </c>
      <c r="H60" s="28" t="str">
        <f>IF(SUMIFS(Data!$L:$L,Data!$A:$A,$B60,Data!$C:$C,H$1)=0,"",SUMIFS(Data!$L:$L,Data!$A:$A,$B60,Data!$C:$C,H$1))</f>
        <v/>
      </c>
      <c r="I60" s="28" t="str">
        <f>IF(SUMIFS(Data!$L:$L,Data!$A:$A,$B60,Data!$C:$C,I$1)=0,"",SUMIFS(Data!$L:$L,Data!$A:$A,$B60,Data!$C:$C,I$1))</f>
        <v/>
      </c>
      <c r="J60" s="28" t="str">
        <f>IF(SUMIFS(Data!$L:$L,Data!$A:$A,$B60,Data!$C:$C,J$1)=0,"",SUMIFS(Data!$L:$L,Data!$A:$A,$B60,Data!$C:$C,J$1))</f>
        <v/>
      </c>
      <c r="K60" s="28" t="str">
        <f>IF(SUMIFS(Data!$L:$L,Data!$A:$A,$B60,Data!$C:$C,K$1)=0,"",SUMIFS(Data!$L:$L,Data!$A:$A,$B60,Data!$C:$C,K$1))</f>
        <v/>
      </c>
      <c r="L60" s="28" t="str">
        <f>IF(SUMIFS(Data!$L:$L,Data!$A:$A,$B60,Data!$C:$C,L$1)=0,"",SUMIFS(Data!$L:$L,Data!$A:$A,$B60,Data!$C:$C,L$1))</f>
        <v/>
      </c>
      <c r="M60" s="28" t="str">
        <f>IF(SUMIFS(Data!$L:$L,Data!$A:$A,$B60,Data!$C:$C,M$1)=0,"",SUMIFS(Data!$L:$L,Data!$A:$A,$B60,Data!$C:$C,M$1))</f>
        <v/>
      </c>
      <c r="N60" s="28" t="str">
        <f>IF(SUMIFS(Data!$L:$L,Data!$A:$A,$B60,Data!$C:$C,N$1)=0,"",SUMIFS(Data!$L:$L,Data!$A:$A,$B60,Data!$C:$C,N$1))</f>
        <v/>
      </c>
      <c r="O60" s="28" t="str">
        <f>IF(SUMIFS(Data!$L:$L,Data!$A:$A,$B60,Data!$C:$C,O$1)=0,"",SUMIFS(Data!$L:$L,Data!$A:$A,$B60,Data!$C:$C,O$1))</f>
        <v/>
      </c>
      <c r="P60" s="28" t="str">
        <f>IF(SUMIFS(Data!$L:$L,Data!$A:$A,$B60,Data!$C:$C,P$1)=0,"",SUMIFS(Data!$L:$L,Data!$A:$A,$B60,Data!$C:$C,P$1))</f>
        <v/>
      </c>
      <c r="Q60" s="28" t="str">
        <f>IF(SUMIFS(Data!$L:$L,Data!$A:$A,$B60,Data!$C:$C,Q$1)=0,"",SUMIFS(Data!$L:$L,Data!$A:$A,$B60,Data!$C:$C,Q$1))</f>
        <v/>
      </c>
      <c r="R60" s="28">
        <f>SUM(C60:Q60)</f>
        <v>0</v>
      </c>
    </row>
    <row r="61" spans="1:18" x14ac:dyDescent="0.25">
      <c r="A61" s="64">
        <v>60</v>
      </c>
      <c r="B61" s="27"/>
      <c r="C61" s="28" t="str">
        <f>IF(SUMIFS(Data!$L:$L,Data!$A:$A,$B61,Data!$C:$C,C$1)=0,"",SUMIFS(Data!$L:$L,Data!$A:$A,$B61,Data!$C:$C,C$1))</f>
        <v/>
      </c>
      <c r="D61" s="28" t="str">
        <f>IF(SUMIFS(Data!$L:$L,Data!$A:$A,$B61,Data!$C:$C,D$1)=0,"",SUMIFS(Data!$L:$L,Data!$A:$A,$B61,Data!$C:$C,D$1))</f>
        <v/>
      </c>
      <c r="E61" s="28" t="str">
        <f>IF(SUMIFS(Data!$L:$L,Data!$A:$A,$B61,Data!$C:$C,E$1)=0,"",SUMIFS(Data!$L:$L,Data!$A:$A,$B61,Data!$C:$C,E$1))</f>
        <v/>
      </c>
      <c r="F61" s="28" t="str">
        <f>IF(SUMIFS(Data!$L:$L,Data!$A:$A,$B61,Data!$C:$C,F$1)=0,"",SUMIFS(Data!$L:$L,Data!$A:$A,$B61,Data!$C:$C,F$1))</f>
        <v/>
      </c>
      <c r="G61" s="28" t="str">
        <f>IF(SUMIFS(Data!$L:$L,Data!$A:$A,$B61,Data!$C:$C,G$1)=0,"",SUMIFS(Data!$L:$L,Data!$A:$A,$B61,Data!$C:$C,G$1))</f>
        <v/>
      </c>
      <c r="H61" s="28" t="str">
        <f>IF(SUMIFS(Data!$L:$L,Data!$A:$A,$B61,Data!$C:$C,H$1)=0,"",SUMIFS(Data!$L:$L,Data!$A:$A,$B61,Data!$C:$C,H$1))</f>
        <v/>
      </c>
      <c r="I61" s="28" t="str">
        <f>IF(SUMIFS(Data!$L:$L,Data!$A:$A,$B61,Data!$C:$C,I$1)=0,"",SUMIFS(Data!$L:$L,Data!$A:$A,$B61,Data!$C:$C,I$1))</f>
        <v/>
      </c>
      <c r="J61" s="28" t="str">
        <f>IF(SUMIFS(Data!$L:$L,Data!$A:$A,$B61,Data!$C:$C,J$1)=0,"",SUMIFS(Data!$L:$L,Data!$A:$A,$B61,Data!$C:$C,J$1))</f>
        <v/>
      </c>
      <c r="K61" s="28" t="str">
        <f>IF(SUMIFS(Data!$L:$L,Data!$A:$A,$B61,Data!$C:$C,K$1)=0,"",SUMIFS(Data!$L:$L,Data!$A:$A,$B61,Data!$C:$C,K$1))</f>
        <v/>
      </c>
      <c r="L61" s="28" t="str">
        <f>IF(SUMIFS(Data!$L:$L,Data!$A:$A,$B61,Data!$C:$C,L$1)=0,"",SUMIFS(Data!$L:$L,Data!$A:$A,$B61,Data!$C:$C,L$1))</f>
        <v/>
      </c>
      <c r="M61" s="28" t="str">
        <f>IF(SUMIFS(Data!$L:$L,Data!$A:$A,$B61,Data!$C:$C,M$1)=0,"",SUMIFS(Data!$L:$L,Data!$A:$A,$B61,Data!$C:$C,M$1))</f>
        <v/>
      </c>
      <c r="N61" s="28" t="str">
        <f>IF(SUMIFS(Data!$L:$L,Data!$A:$A,$B61,Data!$C:$C,N$1)=0,"",SUMIFS(Data!$L:$L,Data!$A:$A,$B61,Data!$C:$C,N$1))</f>
        <v/>
      </c>
      <c r="O61" s="28" t="str">
        <f>IF(SUMIFS(Data!$L:$L,Data!$A:$A,$B61,Data!$C:$C,O$1)=0,"",SUMIFS(Data!$L:$L,Data!$A:$A,$B61,Data!$C:$C,O$1))</f>
        <v/>
      </c>
      <c r="P61" s="28" t="str">
        <f>IF(SUMIFS(Data!$L:$L,Data!$A:$A,$B61,Data!$C:$C,P$1)=0,"",SUMIFS(Data!$L:$L,Data!$A:$A,$B61,Data!$C:$C,P$1))</f>
        <v/>
      </c>
      <c r="Q61" s="28" t="str">
        <f>IF(SUMIFS(Data!$L:$L,Data!$A:$A,$B61,Data!$C:$C,Q$1)=0,"",SUMIFS(Data!$L:$L,Data!$A:$A,$B61,Data!$C:$C,Q$1))</f>
        <v/>
      </c>
      <c r="R61" s="28">
        <f t="shared" ref="R61:R70" si="2">SUM(C61:Q61)</f>
        <v>0</v>
      </c>
    </row>
    <row r="62" spans="1:18" x14ac:dyDescent="0.25">
      <c r="A62" s="64">
        <v>61</v>
      </c>
      <c r="B62" s="27"/>
      <c r="C62" s="28" t="str">
        <f>IF(SUMIFS(Data!$L:$L,Data!$A:$A,$B62,Data!$C:$C,C$1)=0,"",SUMIFS(Data!$L:$L,Data!$A:$A,$B62,Data!$C:$C,C$1))</f>
        <v/>
      </c>
      <c r="D62" s="28" t="str">
        <f>IF(SUMIFS(Data!$L:$L,Data!$A:$A,$B62,Data!$C:$C,D$1)=0,"",SUMIFS(Data!$L:$L,Data!$A:$A,$B62,Data!$C:$C,D$1))</f>
        <v/>
      </c>
      <c r="E62" s="28" t="str">
        <f>IF(SUMIFS(Data!$L:$L,Data!$A:$A,$B62,Data!$C:$C,E$1)=0,"",SUMIFS(Data!$L:$L,Data!$A:$A,$B62,Data!$C:$C,E$1))</f>
        <v/>
      </c>
      <c r="F62" s="28" t="str">
        <f>IF(SUMIFS(Data!$L:$L,Data!$A:$A,$B62,Data!$C:$C,F$1)=0,"",SUMIFS(Data!$L:$L,Data!$A:$A,$B62,Data!$C:$C,F$1))</f>
        <v/>
      </c>
      <c r="G62" s="28" t="str">
        <f>IF(SUMIFS(Data!$L:$L,Data!$A:$A,$B62,Data!$C:$C,G$1)=0,"",SUMIFS(Data!$L:$L,Data!$A:$A,$B62,Data!$C:$C,G$1))</f>
        <v/>
      </c>
      <c r="H62" s="28" t="str">
        <f>IF(SUMIFS(Data!$L:$L,Data!$A:$A,$B62,Data!$C:$C,H$1)=0,"",SUMIFS(Data!$L:$L,Data!$A:$A,$B62,Data!$C:$C,H$1))</f>
        <v/>
      </c>
      <c r="I62" s="28" t="str">
        <f>IF(SUMIFS(Data!$L:$L,Data!$A:$A,$B62,Data!$C:$C,I$1)=0,"",SUMIFS(Data!$L:$L,Data!$A:$A,$B62,Data!$C:$C,I$1))</f>
        <v/>
      </c>
      <c r="J62" s="28" t="str">
        <f>IF(SUMIFS(Data!$L:$L,Data!$A:$A,$B62,Data!$C:$C,J$1)=0,"",SUMIFS(Data!$L:$L,Data!$A:$A,$B62,Data!$C:$C,J$1))</f>
        <v/>
      </c>
      <c r="K62" s="28" t="str">
        <f>IF(SUMIFS(Data!$L:$L,Data!$A:$A,$B62,Data!$C:$C,K$1)=0,"",SUMIFS(Data!$L:$L,Data!$A:$A,$B62,Data!$C:$C,K$1))</f>
        <v/>
      </c>
      <c r="L62" s="28" t="str">
        <f>IF(SUMIFS(Data!$L:$L,Data!$A:$A,$B62,Data!$C:$C,L$1)=0,"",SUMIFS(Data!$L:$L,Data!$A:$A,$B62,Data!$C:$C,L$1))</f>
        <v/>
      </c>
      <c r="M62" s="28" t="str">
        <f>IF(SUMIFS(Data!$L:$L,Data!$A:$A,$B62,Data!$C:$C,M$1)=0,"",SUMIFS(Data!$L:$L,Data!$A:$A,$B62,Data!$C:$C,M$1))</f>
        <v/>
      </c>
      <c r="N62" s="28" t="str">
        <f>IF(SUMIFS(Data!$L:$L,Data!$A:$A,$B62,Data!$C:$C,N$1)=0,"",SUMIFS(Data!$L:$L,Data!$A:$A,$B62,Data!$C:$C,N$1))</f>
        <v/>
      </c>
      <c r="O62" s="28" t="str">
        <f>IF(SUMIFS(Data!$L:$L,Data!$A:$A,$B62,Data!$C:$C,O$1)=0,"",SUMIFS(Data!$L:$L,Data!$A:$A,$B62,Data!$C:$C,O$1))</f>
        <v/>
      </c>
      <c r="P62" s="28" t="str">
        <f>IF(SUMIFS(Data!$L:$L,Data!$A:$A,$B62,Data!$C:$C,P$1)=0,"",SUMIFS(Data!$L:$L,Data!$A:$A,$B62,Data!$C:$C,P$1))</f>
        <v/>
      </c>
      <c r="Q62" s="28" t="str">
        <f>IF(SUMIFS(Data!$L:$L,Data!$A:$A,$B62,Data!$C:$C,Q$1)=0,"",SUMIFS(Data!$L:$L,Data!$A:$A,$B62,Data!$C:$C,Q$1))</f>
        <v/>
      </c>
      <c r="R62" s="28">
        <f t="shared" si="2"/>
        <v>0</v>
      </c>
    </row>
    <row r="63" spans="1:18" x14ac:dyDescent="0.25">
      <c r="A63" s="64">
        <v>62</v>
      </c>
      <c r="B63" s="27"/>
      <c r="C63" s="28" t="str">
        <f>IF(SUMIFS(Data!$L:$L,Data!$A:$A,$B63,Data!$C:$C,C$1)=0,"",SUMIFS(Data!$L:$L,Data!$A:$A,$B63,Data!$C:$C,C$1))</f>
        <v/>
      </c>
      <c r="D63" s="28" t="str">
        <f>IF(SUMIFS(Data!$L:$L,Data!$A:$A,$B63,Data!$C:$C,D$1)=0,"",SUMIFS(Data!$L:$L,Data!$A:$A,$B63,Data!$C:$C,D$1))</f>
        <v/>
      </c>
      <c r="E63" s="28" t="str">
        <f>IF(SUMIFS(Data!$L:$L,Data!$A:$A,$B63,Data!$C:$C,E$1)=0,"",SUMIFS(Data!$L:$L,Data!$A:$A,$B63,Data!$C:$C,E$1))</f>
        <v/>
      </c>
      <c r="F63" s="28" t="str">
        <f>IF(SUMIFS(Data!$L:$L,Data!$A:$A,$B63,Data!$C:$C,F$1)=0,"",SUMIFS(Data!$L:$L,Data!$A:$A,$B63,Data!$C:$C,F$1))</f>
        <v/>
      </c>
      <c r="G63" s="28" t="str">
        <f>IF(SUMIFS(Data!$L:$L,Data!$A:$A,$B63,Data!$C:$C,G$1)=0,"",SUMIFS(Data!$L:$L,Data!$A:$A,$B63,Data!$C:$C,G$1))</f>
        <v/>
      </c>
      <c r="H63" s="28" t="str">
        <f>IF(SUMIFS(Data!$L:$L,Data!$A:$A,$B63,Data!$C:$C,H$1)=0,"",SUMIFS(Data!$L:$L,Data!$A:$A,$B63,Data!$C:$C,H$1))</f>
        <v/>
      </c>
      <c r="I63" s="28" t="str">
        <f>IF(SUMIFS(Data!$L:$L,Data!$A:$A,$B63,Data!$C:$C,I$1)=0,"",SUMIFS(Data!$L:$L,Data!$A:$A,$B63,Data!$C:$C,I$1))</f>
        <v/>
      </c>
      <c r="J63" s="28" t="str">
        <f>IF(SUMIFS(Data!$L:$L,Data!$A:$A,$B63,Data!$C:$C,J$1)=0,"",SUMIFS(Data!$L:$L,Data!$A:$A,$B63,Data!$C:$C,J$1))</f>
        <v/>
      </c>
      <c r="K63" s="28" t="str">
        <f>IF(SUMIFS(Data!$L:$L,Data!$A:$A,$B63,Data!$C:$C,K$1)=0,"",SUMIFS(Data!$L:$L,Data!$A:$A,$B63,Data!$C:$C,K$1))</f>
        <v/>
      </c>
      <c r="L63" s="28" t="str">
        <f>IF(SUMIFS(Data!$L:$L,Data!$A:$A,$B63,Data!$C:$C,L$1)=0,"",SUMIFS(Data!$L:$L,Data!$A:$A,$B63,Data!$C:$C,L$1))</f>
        <v/>
      </c>
      <c r="M63" s="28" t="str">
        <f>IF(SUMIFS(Data!$L:$L,Data!$A:$A,$B63,Data!$C:$C,M$1)=0,"",SUMIFS(Data!$L:$L,Data!$A:$A,$B63,Data!$C:$C,M$1))</f>
        <v/>
      </c>
      <c r="N63" s="28" t="str">
        <f>IF(SUMIFS(Data!$L:$L,Data!$A:$A,$B63,Data!$C:$C,N$1)=0,"",SUMIFS(Data!$L:$L,Data!$A:$A,$B63,Data!$C:$C,N$1))</f>
        <v/>
      </c>
      <c r="O63" s="28" t="str">
        <f>IF(SUMIFS(Data!$L:$L,Data!$A:$A,$B63,Data!$C:$C,O$1)=0,"",SUMIFS(Data!$L:$L,Data!$A:$A,$B63,Data!$C:$C,O$1))</f>
        <v/>
      </c>
      <c r="P63" s="28" t="str">
        <f>IF(SUMIFS(Data!$L:$L,Data!$A:$A,$B63,Data!$C:$C,P$1)=0,"",SUMIFS(Data!$L:$L,Data!$A:$A,$B63,Data!$C:$C,P$1))</f>
        <v/>
      </c>
      <c r="Q63" s="28" t="str">
        <f>IF(SUMIFS(Data!$L:$L,Data!$A:$A,$B63,Data!$C:$C,Q$1)=0,"",SUMIFS(Data!$L:$L,Data!$A:$A,$B63,Data!$C:$C,Q$1))</f>
        <v/>
      </c>
      <c r="R63" s="28">
        <f t="shared" si="2"/>
        <v>0</v>
      </c>
    </row>
    <row r="64" spans="1:18" x14ac:dyDescent="0.25">
      <c r="A64" s="64">
        <v>63</v>
      </c>
      <c r="B64" s="27"/>
      <c r="C64" s="28" t="str">
        <f>IF(SUMIFS(Data!$L:$L,Data!$A:$A,$B64,Data!$C:$C,C$1)=0,"",SUMIFS(Data!$L:$L,Data!$A:$A,$B64,Data!$C:$C,C$1))</f>
        <v/>
      </c>
      <c r="D64" s="28" t="str">
        <f>IF(SUMIFS(Data!$L:$L,Data!$A:$A,$B64,Data!$C:$C,D$1)=0,"",SUMIFS(Data!$L:$L,Data!$A:$A,$B64,Data!$C:$C,D$1))</f>
        <v/>
      </c>
      <c r="E64" s="28" t="str">
        <f>IF(SUMIFS(Data!$L:$L,Data!$A:$A,$B64,Data!$C:$C,E$1)=0,"",SUMIFS(Data!$L:$L,Data!$A:$A,$B64,Data!$C:$C,E$1))</f>
        <v/>
      </c>
      <c r="F64" s="28" t="str">
        <f>IF(SUMIFS(Data!$L:$L,Data!$A:$A,$B64,Data!$C:$C,F$1)=0,"",SUMIFS(Data!$L:$L,Data!$A:$A,$B64,Data!$C:$C,F$1))</f>
        <v/>
      </c>
      <c r="G64" s="28" t="str">
        <f>IF(SUMIFS(Data!$L:$L,Data!$A:$A,$B64,Data!$C:$C,G$1)=0,"",SUMIFS(Data!$L:$L,Data!$A:$A,$B64,Data!$C:$C,G$1))</f>
        <v/>
      </c>
      <c r="H64" s="28" t="str">
        <f>IF(SUMIFS(Data!$L:$L,Data!$A:$A,$B64,Data!$C:$C,H$1)=0,"",SUMIFS(Data!$L:$L,Data!$A:$A,$B64,Data!$C:$C,H$1))</f>
        <v/>
      </c>
      <c r="I64" s="28" t="str">
        <f>IF(SUMIFS(Data!$L:$L,Data!$A:$A,$B64,Data!$C:$C,I$1)=0,"",SUMIFS(Data!$L:$L,Data!$A:$A,$B64,Data!$C:$C,I$1))</f>
        <v/>
      </c>
      <c r="J64" s="28" t="str">
        <f>IF(SUMIFS(Data!$L:$L,Data!$A:$A,$B64,Data!$C:$C,J$1)=0,"",SUMIFS(Data!$L:$L,Data!$A:$A,$B64,Data!$C:$C,J$1))</f>
        <v/>
      </c>
      <c r="K64" s="28" t="str">
        <f>IF(SUMIFS(Data!$L:$L,Data!$A:$A,$B64,Data!$C:$C,K$1)=0,"",SUMIFS(Data!$L:$L,Data!$A:$A,$B64,Data!$C:$C,K$1))</f>
        <v/>
      </c>
      <c r="L64" s="28" t="str">
        <f>IF(SUMIFS(Data!$L:$L,Data!$A:$A,$B64,Data!$C:$C,L$1)=0,"",SUMIFS(Data!$L:$L,Data!$A:$A,$B64,Data!$C:$C,L$1))</f>
        <v/>
      </c>
      <c r="M64" s="28" t="str">
        <f>IF(SUMIFS(Data!$L:$L,Data!$A:$A,$B64,Data!$C:$C,M$1)=0,"",SUMIFS(Data!$L:$L,Data!$A:$A,$B64,Data!$C:$C,M$1))</f>
        <v/>
      </c>
      <c r="N64" s="28" t="str">
        <f>IF(SUMIFS(Data!$L:$L,Data!$A:$A,$B64,Data!$C:$C,N$1)=0,"",SUMIFS(Data!$L:$L,Data!$A:$A,$B64,Data!$C:$C,N$1))</f>
        <v/>
      </c>
      <c r="O64" s="28" t="str">
        <f>IF(SUMIFS(Data!$L:$L,Data!$A:$A,$B64,Data!$C:$C,O$1)=0,"",SUMIFS(Data!$L:$L,Data!$A:$A,$B64,Data!$C:$C,O$1))</f>
        <v/>
      </c>
      <c r="P64" s="28" t="str">
        <f>IF(SUMIFS(Data!$L:$L,Data!$A:$A,$B64,Data!$C:$C,P$1)=0,"",SUMIFS(Data!$L:$L,Data!$A:$A,$B64,Data!$C:$C,P$1))</f>
        <v/>
      </c>
      <c r="Q64" s="28" t="str">
        <f>IF(SUMIFS(Data!$L:$L,Data!$A:$A,$B64,Data!$C:$C,Q$1)=0,"",SUMIFS(Data!$L:$L,Data!$A:$A,$B64,Data!$C:$C,Q$1))</f>
        <v/>
      </c>
      <c r="R64" s="28">
        <f t="shared" si="2"/>
        <v>0</v>
      </c>
    </row>
    <row r="65" spans="1:18" x14ac:dyDescent="0.25">
      <c r="A65" s="64">
        <v>64</v>
      </c>
      <c r="B65" s="27"/>
      <c r="C65" s="28" t="str">
        <f>IF(SUMIFS(Data!$L:$L,Data!$A:$A,$B65,Data!$C:$C,C$1)=0,"",SUMIFS(Data!$L:$L,Data!$A:$A,$B65,Data!$C:$C,C$1))</f>
        <v/>
      </c>
      <c r="D65" s="28" t="str">
        <f>IF(SUMIFS(Data!$L:$L,Data!$A:$A,$B65,Data!$C:$C,D$1)=0,"",SUMIFS(Data!$L:$L,Data!$A:$A,$B65,Data!$C:$C,D$1))</f>
        <v/>
      </c>
      <c r="E65" s="28" t="str">
        <f>IF(SUMIFS(Data!$L:$L,Data!$A:$A,$B65,Data!$C:$C,E$1)=0,"",SUMIFS(Data!$L:$L,Data!$A:$A,$B65,Data!$C:$C,E$1))</f>
        <v/>
      </c>
      <c r="F65" s="28" t="str">
        <f>IF(SUMIFS(Data!$L:$L,Data!$A:$A,$B65,Data!$C:$C,F$1)=0,"",SUMIFS(Data!$L:$L,Data!$A:$A,$B65,Data!$C:$C,F$1))</f>
        <v/>
      </c>
      <c r="G65" s="28" t="str">
        <f>IF(SUMIFS(Data!$L:$L,Data!$A:$A,$B65,Data!$C:$C,G$1)=0,"",SUMIFS(Data!$L:$L,Data!$A:$A,$B65,Data!$C:$C,G$1))</f>
        <v/>
      </c>
      <c r="H65" s="28" t="str">
        <f>IF(SUMIFS(Data!$L:$L,Data!$A:$A,$B65,Data!$C:$C,H$1)=0,"",SUMIFS(Data!$L:$L,Data!$A:$A,$B65,Data!$C:$C,H$1))</f>
        <v/>
      </c>
      <c r="I65" s="28" t="str">
        <f>IF(SUMIFS(Data!$L:$L,Data!$A:$A,$B65,Data!$C:$C,I$1)=0,"",SUMIFS(Data!$L:$L,Data!$A:$A,$B65,Data!$C:$C,I$1))</f>
        <v/>
      </c>
      <c r="J65" s="28" t="str">
        <f>IF(SUMIFS(Data!$L:$L,Data!$A:$A,$B65,Data!$C:$C,J$1)=0,"",SUMIFS(Data!$L:$L,Data!$A:$A,$B65,Data!$C:$C,J$1))</f>
        <v/>
      </c>
      <c r="K65" s="28" t="str">
        <f>IF(SUMIFS(Data!$L:$L,Data!$A:$A,$B65,Data!$C:$C,K$1)=0,"",SUMIFS(Data!$L:$L,Data!$A:$A,$B65,Data!$C:$C,K$1))</f>
        <v/>
      </c>
      <c r="L65" s="28" t="str">
        <f>IF(SUMIFS(Data!$L:$L,Data!$A:$A,$B65,Data!$C:$C,L$1)=0,"",SUMIFS(Data!$L:$L,Data!$A:$A,$B65,Data!$C:$C,L$1))</f>
        <v/>
      </c>
      <c r="M65" s="28" t="str">
        <f>IF(SUMIFS(Data!$L:$L,Data!$A:$A,$B65,Data!$C:$C,M$1)=0,"",SUMIFS(Data!$L:$L,Data!$A:$A,$B65,Data!$C:$C,M$1))</f>
        <v/>
      </c>
      <c r="N65" s="28" t="str">
        <f>IF(SUMIFS(Data!$L:$L,Data!$A:$A,$B65,Data!$C:$C,N$1)=0,"",SUMIFS(Data!$L:$L,Data!$A:$A,$B65,Data!$C:$C,N$1))</f>
        <v/>
      </c>
      <c r="O65" s="28" t="str">
        <f>IF(SUMIFS(Data!$L:$L,Data!$A:$A,$B65,Data!$C:$C,O$1)=0,"",SUMIFS(Data!$L:$L,Data!$A:$A,$B65,Data!$C:$C,O$1))</f>
        <v/>
      </c>
      <c r="P65" s="28" t="str">
        <f>IF(SUMIFS(Data!$L:$L,Data!$A:$A,$B65,Data!$C:$C,P$1)=0,"",SUMIFS(Data!$L:$L,Data!$A:$A,$B65,Data!$C:$C,P$1))</f>
        <v/>
      </c>
      <c r="Q65" s="28" t="str">
        <f>IF(SUMIFS(Data!$L:$L,Data!$A:$A,$B65,Data!$C:$C,Q$1)=0,"",SUMIFS(Data!$L:$L,Data!$A:$A,$B65,Data!$C:$C,Q$1))</f>
        <v/>
      </c>
      <c r="R65" s="28">
        <f t="shared" si="2"/>
        <v>0</v>
      </c>
    </row>
    <row r="66" spans="1:18" x14ac:dyDescent="0.25">
      <c r="A66" s="64">
        <v>65</v>
      </c>
      <c r="B66" s="27"/>
      <c r="C66" s="28" t="str">
        <f>IF(SUMIFS(Data!$L:$L,Data!$A:$A,$B66,Data!$C:$C,C$1)=0,"",SUMIFS(Data!$L:$L,Data!$A:$A,$B66,Data!$C:$C,C$1))</f>
        <v/>
      </c>
      <c r="D66" s="28" t="str">
        <f>IF(SUMIFS(Data!$L:$L,Data!$A:$A,$B66,Data!$C:$C,D$1)=0,"",SUMIFS(Data!$L:$L,Data!$A:$A,$B66,Data!$C:$C,D$1))</f>
        <v/>
      </c>
      <c r="E66" s="28" t="str">
        <f>IF(SUMIFS(Data!$L:$L,Data!$A:$A,$B66,Data!$C:$C,E$1)=0,"",SUMIFS(Data!$L:$L,Data!$A:$A,$B66,Data!$C:$C,E$1))</f>
        <v/>
      </c>
      <c r="F66" s="28" t="str">
        <f>IF(SUMIFS(Data!$L:$L,Data!$A:$A,$B66,Data!$C:$C,F$1)=0,"",SUMIFS(Data!$L:$L,Data!$A:$A,$B66,Data!$C:$C,F$1))</f>
        <v/>
      </c>
      <c r="G66" s="28" t="str">
        <f>IF(SUMIFS(Data!$L:$L,Data!$A:$A,$B66,Data!$C:$C,G$1)=0,"",SUMIFS(Data!$L:$L,Data!$A:$A,$B66,Data!$C:$C,G$1))</f>
        <v/>
      </c>
      <c r="H66" s="28" t="str">
        <f>IF(SUMIFS(Data!$L:$L,Data!$A:$A,$B66,Data!$C:$C,H$1)=0,"",SUMIFS(Data!$L:$L,Data!$A:$A,$B66,Data!$C:$C,H$1))</f>
        <v/>
      </c>
      <c r="I66" s="28" t="str">
        <f>IF(SUMIFS(Data!$L:$L,Data!$A:$A,$B66,Data!$C:$C,I$1)=0,"",SUMIFS(Data!$L:$L,Data!$A:$A,$B66,Data!$C:$C,I$1))</f>
        <v/>
      </c>
      <c r="J66" s="28" t="str">
        <f>IF(SUMIFS(Data!$L:$L,Data!$A:$A,$B66,Data!$C:$C,J$1)=0,"",SUMIFS(Data!$L:$L,Data!$A:$A,$B66,Data!$C:$C,J$1))</f>
        <v/>
      </c>
      <c r="K66" s="28" t="str">
        <f>IF(SUMIFS(Data!$L:$L,Data!$A:$A,$B66,Data!$C:$C,K$1)=0,"",SUMIFS(Data!$L:$L,Data!$A:$A,$B66,Data!$C:$C,K$1))</f>
        <v/>
      </c>
      <c r="L66" s="28" t="str">
        <f>IF(SUMIFS(Data!$L:$L,Data!$A:$A,$B66,Data!$C:$C,L$1)=0,"",SUMIFS(Data!$L:$L,Data!$A:$A,$B66,Data!$C:$C,L$1))</f>
        <v/>
      </c>
      <c r="M66" s="28" t="str">
        <f>IF(SUMIFS(Data!$L:$L,Data!$A:$A,$B66,Data!$C:$C,M$1)=0,"",SUMIFS(Data!$L:$L,Data!$A:$A,$B66,Data!$C:$C,M$1))</f>
        <v/>
      </c>
      <c r="N66" s="28" t="str">
        <f>IF(SUMIFS(Data!$L:$L,Data!$A:$A,$B66,Data!$C:$C,N$1)=0,"",SUMIFS(Data!$L:$L,Data!$A:$A,$B66,Data!$C:$C,N$1))</f>
        <v/>
      </c>
      <c r="O66" s="28" t="str">
        <f>IF(SUMIFS(Data!$L:$L,Data!$A:$A,$B66,Data!$C:$C,O$1)=0,"",SUMIFS(Data!$L:$L,Data!$A:$A,$B66,Data!$C:$C,O$1))</f>
        <v/>
      </c>
      <c r="P66" s="28" t="str">
        <f>IF(SUMIFS(Data!$L:$L,Data!$A:$A,$B66,Data!$C:$C,P$1)=0,"",SUMIFS(Data!$L:$L,Data!$A:$A,$B66,Data!$C:$C,P$1))</f>
        <v/>
      </c>
      <c r="Q66" s="28" t="str">
        <f>IF(SUMIFS(Data!$L:$L,Data!$A:$A,$B66,Data!$C:$C,Q$1)=0,"",SUMIFS(Data!$L:$L,Data!$A:$A,$B66,Data!$C:$C,Q$1))</f>
        <v/>
      </c>
      <c r="R66" s="28">
        <f t="shared" si="2"/>
        <v>0</v>
      </c>
    </row>
    <row r="67" spans="1:18" x14ac:dyDescent="0.25">
      <c r="A67" s="64">
        <v>66</v>
      </c>
      <c r="B67" s="27"/>
      <c r="C67" s="28" t="str">
        <f>IF(SUMIFS(Data!$L:$L,Data!$A:$A,$B67,Data!$C:$C,C$1)=0,"",SUMIFS(Data!$L:$L,Data!$A:$A,$B67,Data!$C:$C,C$1))</f>
        <v/>
      </c>
      <c r="D67" s="28" t="str">
        <f>IF(SUMIFS(Data!$L:$L,Data!$A:$A,$B67,Data!$C:$C,D$1)=0,"",SUMIFS(Data!$L:$L,Data!$A:$A,$B67,Data!$C:$C,D$1))</f>
        <v/>
      </c>
      <c r="E67" s="28" t="str">
        <f>IF(SUMIFS(Data!$L:$L,Data!$A:$A,$B67,Data!$C:$C,E$1)=0,"",SUMIFS(Data!$L:$L,Data!$A:$A,$B67,Data!$C:$C,E$1))</f>
        <v/>
      </c>
      <c r="F67" s="28" t="str">
        <f>IF(SUMIFS(Data!$L:$L,Data!$A:$A,$B67,Data!$C:$C,F$1)=0,"",SUMIFS(Data!$L:$L,Data!$A:$A,$B67,Data!$C:$C,F$1))</f>
        <v/>
      </c>
      <c r="G67" s="28" t="str">
        <f>IF(SUMIFS(Data!$L:$L,Data!$A:$A,$B67,Data!$C:$C,G$1)=0,"",SUMIFS(Data!$L:$L,Data!$A:$A,$B67,Data!$C:$C,G$1))</f>
        <v/>
      </c>
      <c r="H67" s="28" t="str">
        <f>IF(SUMIFS(Data!$L:$L,Data!$A:$A,$B67,Data!$C:$C,H$1)=0,"",SUMIFS(Data!$L:$L,Data!$A:$A,$B67,Data!$C:$C,H$1))</f>
        <v/>
      </c>
      <c r="I67" s="28" t="str">
        <f>IF(SUMIFS(Data!$L:$L,Data!$A:$A,$B67,Data!$C:$C,I$1)=0,"",SUMIFS(Data!$L:$L,Data!$A:$A,$B67,Data!$C:$C,I$1))</f>
        <v/>
      </c>
      <c r="J67" s="28" t="str">
        <f>IF(SUMIFS(Data!$L:$L,Data!$A:$A,$B67,Data!$C:$C,J$1)=0,"",SUMIFS(Data!$L:$L,Data!$A:$A,$B67,Data!$C:$C,J$1))</f>
        <v/>
      </c>
      <c r="K67" s="28" t="str">
        <f>IF(SUMIFS(Data!$L:$L,Data!$A:$A,$B67,Data!$C:$C,K$1)=0,"",SUMIFS(Data!$L:$L,Data!$A:$A,$B67,Data!$C:$C,K$1))</f>
        <v/>
      </c>
      <c r="L67" s="28" t="str">
        <f>IF(SUMIFS(Data!$L:$L,Data!$A:$A,$B67,Data!$C:$C,L$1)=0,"",SUMIFS(Data!$L:$L,Data!$A:$A,$B67,Data!$C:$C,L$1))</f>
        <v/>
      </c>
      <c r="M67" s="28" t="str">
        <f>IF(SUMIFS(Data!$L:$L,Data!$A:$A,$B67,Data!$C:$C,M$1)=0,"",SUMIFS(Data!$L:$L,Data!$A:$A,$B67,Data!$C:$C,M$1))</f>
        <v/>
      </c>
      <c r="N67" s="28" t="str">
        <f>IF(SUMIFS(Data!$L:$L,Data!$A:$A,$B67,Data!$C:$C,N$1)=0,"",SUMIFS(Data!$L:$L,Data!$A:$A,$B67,Data!$C:$C,N$1))</f>
        <v/>
      </c>
      <c r="O67" s="28" t="str">
        <f>IF(SUMIFS(Data!$L:$L,Data!$A:$A,$B67,Data!$C:$C,O$1)=0,"",SUMIFS(Data!$L:$L,Data!$A:$A,$B67,Data!$C:$C,O$1))</f>
        <v/>
      </c>
      <c r="P67" s="28" t="str">
        <f>IF(SUMIFS(Data!$L:$L,Data!$A:$A,$B67,Data!$C:$C,P$1)=0,"",SUMIFS(Data!$L:$L,Data!$A:$A,$B67,Data!$C:$C,P$1))</f>
        <v/>
      </c>
      <c r="Q67" s="28" t="str">
        <f>IF(SUMIFS(Data!$L:$L,Data!$A:$A,$B67,Data!$C:$C,Q$1)=0,"",SUMIFS(Data!$L:$L,Data!$A:$A,$B67,Data!$C:$C,Q$1))</f>
        <v/>
      </c>
      <c r="R67" s="28">
        <f t="shared" si="2"/>
        <v>0</v>
      </c>
    </row>
    <row r="68" spans="1:18" x14ac:dyDescent="0.25">
      <c r="A68" s="64">
        <v>67</v>
      </c>
      <c r="B68" s="124"/>
      <c r="C68" s="28" t="str">
        <f>IF(SUMIFS(Data!$L:$L,Data!$A:$A,$B68,Data!$C:$C,C$1)=0,"",SUMIFS(Data!$L:$L,Data!$A:$A,$B68,Data!$C:$C,C$1))</f>
        <v/>
      </c>
      <c r="D68" s="28" t="str">
        <f>IF(SUMIFS(Data!$L:$L,Data!$A:$A,$B68,Data!$C:$C,D$1)=0,"",SUMIFS(Data!$L:$L,Data!$A:$A,$B68,Data!$C:$C,D$1))</f>
        <v/>
      </c>
      <c r="E68" s="28" t="str">
        <f>IF(SUMIFS(Data!$L:$L,Data!$A:$A,$B68,Data!$C:$C,E$1)=0,"",SUMIFS(Data!$L:$L,Data!$A:$A,$B68,Data!$C:$C,E$1))</f>
        <v/>
      </c>
      <c r="F68" s="28" t="str">
        <f>IF(SUMIFS(Data!$L:$L,Data!$A:$A,$B68,Data!$C:$C,F$1)=0,"",SUMIFS(Data!$L:$L,Data!$A:$A,$B68,Data!$C:$C,F$1))</f>
        <v/>
      </c>
      <c r="G68" s="28" t="str">
        <f>IF(SUMIFS(Data!$L:$L,Data!$A:$A,$B68,Data!$C:$C,G$1)=0,"",SUMIFS(Data!$L:$L,Data!$A:$A,$B68,Data!$C:$C,G$1))</f>
        <v/>
      </c>
      <c r="H68" s="28" t="str">
        <f>IF(SUMIFS(Data!$L:$L,Data!$A:$A,$B68,Data!$C:$C,H$1)=0,"",SUMIFS(Data!$L:$L,Data!$A:$A,$B68,Data!$C:$C,H$1))</f>
        <v/>
      </c>
      <c r="I68" s="28" t="str">
        <f>IF(SUMIFS(Data!$L:$L,Data!$A:$A,$B68,Data!$C:$C,I$1)=0,"",SUMIFS(Data!$L:$L,Data!$A:$A,$B68,Data!$C:$C,I$1))</f>
        <v/>
      </c>
      <c r="J68" s="28" t="str">
        <f>IF(SUMIFS(Data!$L:$L,Data!$A:$A,$B68,Data!$C:$C,J$1)=0,"",SUMIFS(Data!$L:$L,Data!$A:$A,$B68,Data!$C:$C,J$1))</f>
        <v/>
      </c>
      <c r="K68" s="28" t="str">
        <f>IF(SUMIFS(Data!$L:$L,Data!$A:$A,$B68,Data!$C:$C,K$1)=0,"",SUMIFS(Data!$L:$L,Data!$A:$A,$B68,Data!$C:$C,K$1))</f>
        <v/>
      </c>
      <c r="L68" s="28" t="str">
        <f>IF(SUMIFS(Data!$L:$L,Data!$A:$A,$B68,Data!$C:$C,L$1)=0,"",SUMIFS(Data!$L:$L,Data!$A:$A,$B68,Data!$C:$C,L$1))</f>
        <v/>
      </c>
      <c r="M68" s="28" t="str">
        <f>IF(SUMIFS(Data!$L:$L,Data!$A:$A,$B68,Data!$C:$C,M$1)=0,"",SUMIFS(Data!$L:$L,Data!$A:$A,$B68,Data!$C:$C,M$1))</f>
        <v/>
      </c>
      <c r="N68" s="28" t="str">
        <f>IF(SUMIFS(Data!$L:$L,Data!$A:$A,$B68,Data!$C:$C,N$1)=0,"",SUMIFS(Data!$L:$L,Data!$A:$A,$B68,Data!$C:$C,N$1))</f>
        <v/>
      </c>
      <c r="O68" s="28" t="str">
        <f>IF(SUMIFS(Data!$L:$L,Data!$A:$A,$B68,Data!$C:$C,O$1)=0,"",SUMIFS(Data!$L:$L,Data!$A:$A,$B68,Data!$C:$C,O$1))</f>
        <v/>
      </c>
      <c r="P68" s="28" t="str">
        <f>IF(SUMIFS(Data!$L:$L,Data!$A:$A,$B68,Data!$C:$C,P$1)=0,"",SUMIFS(Data!$L:$L,Data!$A:$A,$B68,Data!$C:$C,P$1))</f>
        <v/>
      </c>
      <c r="Q68" s="28" t="str">
        <f>IF(SUMIFS(Data!$L:$L,Data!$A:$A,$B68,Data!$C:$C,Q$1)=0,"",SUMIFS(Data!$L:$L,Data!$A:$A,$B68,Data!$C:$C,Q$1))</f>
        <v/>
      </c>
      <c r="R68" s="28">
        <f t="shared" si="2"/>
        <v>0</v>
      </c>
    </row>
    <row r="69" spans="1:18" x14ac:dyDescent="0.25">
      <c r="A69" s="64">
        <v>68</v>
      </c>
      <c r="B69" s="124"/>
      <c r="C69" s="28" t="str">
        <f>IF(SUMIFS(Data!$L:$L,Data!$A:$A,$B69,Data!$C:$C,C$1)=0,"",SUMIFS(Data!$L:$L,Data!$A:$A,$B69,Data!$C:$C,C$1))</f>
        <v/>
      </c>
      <c r="D69" s="28" t="str">
        <f>IF(SUMIFS(Data!$L:$L,Data!$A:$A,$B69,Data!$C:$C,D$1)=0,"",SUMIFS(Data!$L:$L,Data!$A:$A,$B69,Data!$C:$C,D$1))</f>
        <v/>
      </c>
      <c r="E69" s="28" t="str">
        <f>IF(SUMIFS(Data!$L:$L,Data!$A:$A,$B69,Data!$C:$C,E$1)=0,"",SUMIFS(Data!$L:$L,Data!$A:$A,$B69,Data!$C:$C,E$1))</f>
        <v/>
      </c>
      <c r="F69" s="28" t="str">
        <f>IF(SUMIFS(Data!$L:$L,Data!$A:$A,$B69,Data!$C:$C,F$1)=0,"",SUMIFS(Data!$L:$L,Data!$A:$A,$B69,Data!$C:$C,F$1))</f>
        <v/>
      </c>
      <c r="G69" s="28" t="str">
        <f>IF(SUMIFS(Data!$L:$L,Data!$A:$A,$B69,Data!$C:$C,G$1)=0,"",SUMIFS(Data!$L:$L,Data!$A:$A,$B69,Data!$C:$C,G$1))</f>
        <v/>
      </c>
      <c r="H69" s="28" t="str">
        <f>IF(SUMIFS(Data!$L:$L,Data!$A:$A,$B69,Data!$C:$C,H$1)=0,"",SUMIFS(Data!$L:$L,Data!$A:$A,$B69,Data!$C:$C,H$1))</f>
        <v/>
      </c>
      <c r="I69" s="28" t="str">
        <f>IF(SUMIFS(Data!$L:$L,Data!$A:$A,$B69,Data!$C:$C,I$1)=0,"",SUMIFS(Data!$L:$L,Data!$A:$A,$B69,Data!$C:$C,I$1))</f>
        <v/>
      </c>
      <c r="J69" s="28" t="str">
        <f>IF(SUMIFS(Data!$L:$L,Data!$A:$A,$B69,Data!$C:$C,J$1)=0,"",SUMIFS(Data!$L:$L,Data!$A:$A,$B69,Data!$C:$C,J$1))</f>
        <v/>
      </c>
      <c r="K69" s="28" t="str">
        <f>IF(SUMIFS(Data!$L:$L,Data!$A:$A,$B69,Data!$C:$C,K$1)=0,"",SUMIFS(Data!$L:$L,Data!$A:$A,$B69,Data!$C:$C,K$1))</f>
        <v/>
      </c>
      <c r="L69" s="28" t="str">
        <f>IF(SUMIFS(Data!$L:$L,Data!$A:$A,$B69,Data!$C:$C,L$1)=0,"",SUMIFS(Data!$L:$L,Data!$A:$A,$B69,Data!$C:$C,L$1))</f>
        <v/>
      </c>
      <c r="M69" s="28" t="str">
        <f>IF(SUMIFS(Data!$L:$L,Data!$A:$A,$B69,Data!$C:$C,M$1)=0,"",SUMIFS(Data!$L:$L,Data!$A:$A,$B69,Data!$C:$C,M$1))</f>
        <v/>
      </c>
      <c r="N69" s="28" t="str">
        <f>IF(SUMIFS(Data!$L:$L,Data!$A:$A,$B69,Data!$C:$C,N$1)=0,"",SUMIFS(Data!$L:$L,Data!$A:$A,$B69,Data!$C:$C,N$1))</f>
        <v/>
      </c>
      <c r="O69" s="28" t="str">
        <f>IF(SUMIFS(Data!$L:$L,Data!$A:$A,$B69,Data!$C:$C,O$1)=0,"",SUMIFS(Data!$L:$L,Data!$A:$A,$B69,Data!$C:$C,O$1))</f>
        <v/>
      </c>
      <c r="P69" s="28" t="str">
        <f>IF(SUMIFS(Data!$L:$L,Data!$A:$A,$B69,Data!$C:$C,P$1)=0,"",SUMIFS(Data!$L:$L,Data!$A:$A,$B69,Data!$C:$C,P$1))</f>
        <v/>
      </c>
      <c r="Q69" s="28" t="str">
        <f>IF(SUMIFS(Data!$L:$L,Data!$A:$A,$B69,Data!$C:$C,Q$1)=0,"",SUMIFS(Data!$L:$L,Data!$A:$A,$B69,Data!$C:$C,Q$1))</f>
        <v/>
      </c>
      <c r="R69" s="28">
        <f t="shared" si="2"/>
        <v>0</v>
      </c>
    </row>
    <row r="70" spans="1:18" x14ac:dyDescent="0.25">
      <c r="A70" s="64"/>
      <c r="B70" s="27"/>
      <c r="C70" s="28" t="str">
        <f>IF(SUMIFS(Data!$L:$L,Data!$A:$A,$B70,Data!$C:$C,C$1)=0,"",SUMIFS(Data!$L:$L,Data!$A:$A,$B70,Data!$C:$C,C$1))</f>
        <v/>
      </c>
      <c r="D70" s="28" t="str">
        <f>IF(SUMIFS(Data!$L:$L,Data!$A:$A,$B70,Data!$C:$C,D$1)=0,"",SUMIFS(Data!$L:$L,Data!$A:$A,$B70,Data!$C:$C,D$1))</f>
        <v/>
      </c>
      <c r="E70" s="28" t="str">
        <f>IF(SUMIFS(Data!$L:$L,Data!$A:$A,$B70,Data!$C:$C,E$1)=0,"",SUMIFS(Data!$L:$L,Data!$A:$A,$B70,Data!$C:$C,E$1))</f>
        <v/>
      </c>
      <c r="F70" s="28" t="str">
        <f>IF(SUMIFS(Data!$L:$L,Data!$A:$A,$B70,Data!$C:$C,F$1)=0,"",SUMIFS(Data!$L:$L,Data!$A:$A,$B70,Data!$C:$C,F$1))</f>
        <v/>
      </c>
      <c r="G70" s="28" t="str">
        <f>IF(SUMIFS(Data!$L:$L,Data!$A:$A,$B70,Data!$C:$C,G$1)=0,"",SUMIFS(Data!$L:$L,Data!$A:$A,$B70,Data!$C:$C,G$1))</f>
        <v/>
      </c>
      <c r="H70" s="28" t="str">
        <f>IF(SUMIFS(Data!$L:$L,Data!$A:$A,$B70,Data!$C:$C,H$1)=0,"",SUMIFS(Data!$L:$L,Data!$A:$A,$B70,Data!$C:$C,H$1))</f>
        <v/>
      </c>
      <c r="I70" s="28" t="str">
        <f>IF(SUMIFS(Data!$L:$L,Data!$A:$A,$B70,Data!$C:$C,I$1)=0,"",SUMIFS(Data!$L:$L,Data!$A:$A,$B70,Data!$C:$C,I$1))</f>
        <v/>
      </c>
      <c r="J70" s="28" t="str">
        <f>IF(SUMIFS(Data!$L:$L,Data!$A:$A,$B70,Data!$C:$C,J$1)=0,"",SUMIFS(Data!$L:$L,Data!$A:$A,$B70,Data!$C:$C,J$1))</f>
        <v/>
      </c>
      <c r="K70" s="28" t="str">
        <f>IF(SUMIFS(Data!$L:$L,Data!$A:$A,$B70,Data!$C:$C,K$1)=0,"",SUMIFS(Data!$L:$L,Data!$A:$A,$B70,Data!$C:$C,K$1))</f>
        <v/>
      </c>
      <c r="L70" s="28" t="str">
        <f>IF(SUMIFS(Data!$L:$L,Data!$A:$A,$B70,Data!$C:$C,L$1)=0,"",SUMIFS(Data!$L:$L,Data!$A:$A,$B70,Data!$C:$C,L$1))</f>
        <v/>
      </c>
      <c r="M70" s="28" t="str">
        <f>IF(SUMIFS(Data!$L:$L,Data!$A:$A,$B70,Data!$C:$C,M$1)=0,"",SUMIFS(Data!$L:$L,Data!$A:$A,$B70,Data!$C:$C,M$1))</f>
        <v/>
      </c>
      <c r="N70" s="28" t="str">
        <f>IF(SUMIFS(Data!$L:$L,Data!$A:$A,$B70,Data!$C:$C,N$1)=0,"",SUMIFS(Data!$L:$L,Data!$A:$A,$B70,Data!$C:$C,N$1))</f>
        <v/>
      </c>
      <c r="O70" s="28" t="str">
        <f>IF(SUMIFS(Data!$L:$L,Data!$A:$A,$B70,Data!$C:$C,O$1)=0,"",SUMIFS(Data!$L:$L,Data!$A:$A,$B70,Data!$C:$C,O$1))</f>
        <v/>
      </c>
      <c r="P70" s="28" t="str">
        <f>IF(SUMIFS(Data!$L:$L,Data!$A:$A,$B70,Data!$C:$C,P$1)=0,"",SUMIFS(Data!$L:$L,Data!$A:$A,$B70,Data!$C:$C,P$1))</f>
        <v/>
      </c>
      <c r="Q70" s="28" t="str">
        <f>IF(SUMIFS(Data!$L:$L,Data!$A:$A,$B70,Data!$C:$C,Q$1)=0,"",SUMIFS(Data!$L:$L,Data!$A:$A,$B70,Data!$C:$C,Q$1))</f>
        <v/>
      </c>
      <c r="R70" s="28">
        <f t="shared" si="2"/>
        <v>0</v>
      </c>
    </row>
  </sheetData>
  <autoFilter ref="A1:R1" xr:uid="{00000000-0009-0000-0000-00000D000000}">
    <sortState xmlns:xlrd2="http://schemas.microsoft.com/office/spreadsheetml/2017/richdata2" ref="A2:R74">
      <sortCondition descending="1" ref="R1"/>
    </sortState>
  </autoFilter>
  <sortState xmlns:xlrd2="http://schemas.microsoft.com/office/spreadsheetml/2017/richdata2" ref="B2:R58">
    <sortCondition descending="1" ref="R2:R58"/>
    <sortCondition ref="B2:B58"/>
  </sortState>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rgb="FFFFC000"/>
  </sheetPr>
  <dimension ref="A1:N33"/>
  <sheetViews>
    <sheetView workbookViewId="0">
      <selection activeCell="K26" sqref="K26"/>
    </sheetView>
  </sheetViews>
  <sheetFormatPr defaultRowHeight="15" x14ac:dyDescent="0.25"/>
  <cols>
    <col min="1" max="1" width="39.42578125" bestFit="1" customWidth="1"/>
    <col min="2" max="2" width="27.42578125" bestFit="1" customWidth="1"/>
    <col min="3" max="4" width="4" bestFit="1" customWidth="1"/>
    <col min="5" max="5" width="7" bestFit="1" customWidth="1"/>
    <col min="6" max="6" width="2" bestFit="1" customWidth="1"/>
    <col min="7" max="7" width="5.28515625" bestFit="1" customWidth="1"/>
  </cols>
  <sheetData>
    <row r="1" spans="1:2" x14ac:dyDescent="0.25">
      <c r="A1" s="171" t="s">
        <v>472</v>
      </c>
      <c r="B1" t="s">
        <v>580</v>
      </c>
    </row>
    <row r="2" spans="1:2" x14ac:dyDescent="0.25">
      <c r="A2" s="187" t="s">
        <v>568</v>
      </c>
      <c r="B2" s="172"/>
    </row>
    <row r="3" spans="1:2" x14ac:dyDescent="0.25">
      <c r="A3" s="187" t="s">
        <v>538</v>
      </c>
      <c r="B3" s="172">
        <v>8</v>
      </c>
    </row>
    <row r="4" spans="1:2" x14ac:dyDescent="0.25">
      <c r="A4" s="187" t="s">
        <v>540</v>
      </c>
      <c r="B4" s="172">
        <v>1</v>
      </c>
    </row>
    <row r="5" spans="1:2" x14ac:dyDescent="0.25">
      <c r="A5" s="187" t="s">
        <v>541</v>
      </c>
      <c r="B5" s="172">
        <v>10</v>
      </c>
    </row>
    <row r="6" spans="1:2" x14ac:dyDescent="0.25">
      <c r="A6" s="187" t="s">
        <v>543</v>
      </c>
      <c r="B6" s="172">
        <v>4</v>
      </c>
    </row>
    <row r="7" spans="1:2" x14ac:dyDescent="0.25">
      <c r="A7" s="187" t="s">
        <v>545</v>
      </c>
      <c r="B7" s="172">
        <v>1</v>
      </c>
    </row>
    <row r="8" spans="1:2" x14ac:dyDescent="0.25">
      <c r="A8" s="187" t="s">
        <v>546</v>
      </c>
      <c r="B8" s="172">
        <v>1</v>
      </c>
    </row>
    <row r="9" spans="1:2" x14ac:dyDescent="0.25">
      <c r="A9" s="187" t="s">
        <v>547</v>
      </c>
      <c r="B9" s="172">
        <v>1</v>
      </c>
    </row>
    <row r="10" spans="1:2" x14ac:dyDescent="0.25">
      <c r="A10" s="187" t="s">
        <v>551</v>
      </c>
      <c r="B10" s="172">
        <v>6</v>
      </c>
    </row>
    <row r="11" spans="1:2" x14ac:dyDescent="0.25">
      <c r="A11" s="187" t="s">
        <v>552</v>
      </c>
      <c r="B11" s="172">
        <v>2</v>
      </c>
    </row>
    <row r="12" spans="1:2" x14ac:dyDescent="0.25">
      <c r="A12" s="187" t="s">
        <v>553</v>
      </c>
      <c r="B12" s="172">
        <v>1</v>
      </c>
    </row>
    <row r="13" spans="1:2" x14ac:dyDescent="0.25">
      <c r="A13" s="187" t="s">
        <v>554</v>
      </c>
      <c r="B13" s="172">
        <v>1</v>
      </c>
    </row>
    <row r="14" spans="1:2" x14ac:dyDescent="0.25">
      <c r="A14" s="187" t="s">
        <v>556</v>
      </c>
      <c r="B14" s="172">
        <v>2</v>
      </c>
    </row>
    <row r="15" spans="1:2" x14ac:dyDescent="0.25">
      <c r="A15" s="187" t="s">
        <v>557</v>
      </c>
      <c r="B15" s="172">
        <v>2</v>
      </c>
    </row>
    <row r="16" spans="1:2" x14ac:dyDescent="0.25">
      <c r="A16" s="187" t="s">
        <v>558</v>
      </c>
      <c r="B16" s="172">
        <v>21</v>
      </c>
    </row>
    <row r="17" spans="1:14" x14ac:dyDescent="0.25">
      <c r="A17" s="187" t="s">
        <v>559</v>
      </c>
      <c r="B17" s="172">
        <v>15</v>
      </c>
    </row>
    <row r="18" spans="1:14" x14ac:dyDescent="0.25">
      <c r="A18" s="187" t="s">
        <v>560</v>
      </c>
      <c r="B18" s="172">
        <v>4</v>
      </c>
    </row>
    <row r="19" spans="1:14" x14ac:dyDescent="0.25">
      <c r="A19" s="187" t="s">
        <v>561</v>
      </c>
      <c r="B19" s="172">
        <v>3</v>
      </c>
    </row>
    <row r="20" spans="1:14" x14ac:dyDescent="0.25">
      <c r="A20" s="187" t="s">
        <v>562</v>
      </c>
      <c r="B20" s="172">
        <v>1</v>
      </c>
      <c r="N20" s="84"/>
    </row>
    <row r="21" spans="1:14" x14ac:dyDescent="0.25">
      <c r="A21" s="187" t="s">
        <v>563</v>
      </c>
      <c r="B21" s="172">
        <v>2</v>
      </c>
    </row>
    <row r="22" spans="1:14" x14ac:dyDescent="0.25">
      <c r="A22" s="187" t="s">
        <v>564</v>
      </c>
      <c r="B22" s="172">
        <v>1</v>
      </c>
    </row>
    <row r="23" spans="1:14" x14ac:dyDescent="0.25">
      <c r="A23" s="187" t="s">
        <v>565</v>
      </c>
      <c r="B23" s="172">
        <v>2</v>
      </c>
    </row>
    <row r="24" spans="1:14" x14ac:dyDescent="0.25">
      <c r="A24" s="187" t="s">
        <v>566</v>
      </c>
      <c r="B24" s="172">
        <v>1</v>
      </c>
    </row>
    <row r="25" spans="1:14" x14ac:dyDescent="0.25">
      <c r="A25" s="187" t="s">
        <v>567</v>
      </c>
      <c r="B25" s="172">
        <v>1</v>
      </c>
    </row>
    <row r="26" spans="1:14" x14ac:dyDescent="0.25">
      <c r="A26" s="187" t="s">
        <v>573</v>
      </c>
      <c r="B26" s="172">
        <v>1</v>
      </c>
    </row>
    <row r="27" spans="1:14" x14ac:dyDescent="0.25">
      <c r="A27" s="187" t="s">
        <v>571</v>
      </c>
      <c r="B27" s="172">
        <v>3</v>
      </c>
    </row>
    <row r="28" spans="1:14" x14ac:dyDescent="0.25">
      <c r="A28" s="187" t="s">
        <v>570</v>
      </c>
      <c r="B28" s="172">
        <v>1</v>
      </c>
    </row>
    <row r="29" spans="1:14" x14ac:dyDescent="0.25">
      <c r="A29" s="187" t="s">
        <v>572</v>
      </c>
      <c r="B29" s="172">
        <v>1</v>
      </c>
    </row>
    <row r="30" spans="1:14" x14ac:dyDescent="0.25">
      <c r="A30" s="187" t="s">
        <v>574</v>
      </c>
      <c r="B30" s="172">
        <v>10</v>
      </c>
    </row>
    <row r="31" spans="1:14" x14ac:dyDescent="0.25">
      <c r="A31" s="187" t="s">
        <v>575</v>
      </c>
      <c r="B31" s="172">
        <v>1</v>
      </c>
    </row>
    <row r="32" spans="1:14" x14ac:dyDescent="0.25">
      <c r="A32" s="187" t="s">
        <v>576</v>
      </c>
      <c r="B32" s="172">
        <v>2</v>
      </c>
    </row>
    <row r="33" spans="1:2" x14ac:dyDescent="0.25">
      <c r="A33" s="187" t="s">
        <v>392</v>
      </c>
      <c r="B33" s="172">
        <v>110</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dimension ref="A1:G85"/>
  <sheetViews>
    <sheetView topLeftCell="A64" workbookViewId="0">
      <selection activeCell="A35" sqref="A35:XFD35"/>
    </sheetView>
  </sheetViews>
  <sheetFormatPr defaultRowHeight="15" x14ac:dyDescent="0.25"/>
  <cols>
    <col min="1" max="1" width="22.42578125" bestFit="1" customWidth="1"/>
    <col min="2" max="2" width="16.7109375" bestFit="1" customWidth="1"/>
    <col min="3" max="3" width="24.42578125" bestFit="1" customWidth="1"/>
    <col min="4" max="7" width="24.7109375" bestFit="1" customWidth="1"/>
  </cols>
  <sheetData>
    <row r="1" spans="1:7" x14ac:dyDescent="0.25">
      <c r="A1" s="32" t="s">
        <v>126</v>
      </c>
      <c r="B1" t="s">
        <v>365</v>
      </c>
      <c r="C1" t="s">
        <v>366</v>
      </c>
      <c r="D1" t="s">
        <v>367</v>
      </c>
      <c r="E1" t="s">
        <v>368</v>
      </c>
      <c r="F1" t="s">
        <v>369</v>
      </c>
      <c r="G1" t="s">
        <v>370</v>
      </c>
    </row>
    <row r="2" spans="1:7" x14ac:dyDescent="0.25">
      <c r="A2" s="42" t="s">
        <v>198</v>
      </c>
      <c r="B2" t="str">
        <f>VLOOKUP(A2,Participanti!A:B,2,0)</f>
        <v>M</v>
      </c>
      <c r="C2" t="e">
        <f>VLOOKUP(A2,Gold!B:B,1,0)</f>
        <v>#N/A</v>
      </c>
      <c r="D2" t="e">
        <f>IF(B2="M",VLOOKUP(A2,#REF!,1,0),VLOOKUP(A2,#REF!,1,0))</f>
        <v>#REF!</v>
      </c>
      <c r="E2" t="e">
        <f>VLOOKUP(A2,Cataratorii!B:B,1,0)</f>
        <v>#N/A</v>
      </c>
      <c r="F2" t="e">
        <f>VLOOKUP(A2,Vitezistii!B:B,1,0)</f>
        <v>#N/A</v>
      </c>
      <c r="G2" t="e">
        <f>VLOOKUP(A2,Povestitorii!B:B,1,0)</f>
        <v>#N/A</v>
      </c>
    </row>
    <row r="3" spans="1:7" x14ac:dyDescent="0.25">
      <c r="A3" s="42" t="s">
        <v>180</v>
      </c>
      <c r="B3" t="str">
        <f>VLOOKUP(A3,Participanti!A:B,2,0)</f>
        <v>M</v>
      </c>
      <c r="C3" t="e">
        <f>VLOOKUP(A3,Gold!B:B,1,0)</f>
        <v>#N/A</v>
      </c>
      <c r="D3" t="e">
        <f>IF(B3="M",VLOOKUP(A3,#REF!,1,0),VLOOKUP(A3,#REF!,1,0))</f>
        <v>#REF!</v>
      </c>
      <c r="E3" t="str">
        <f>VLOOKUP(A3,Cataratorii!B:B,1,0)</f>
        <v>Cristea Ionut</v>
      </c>
      <c r="F3" t="str">
        <f>VLOOKUP(A3,Vitezistii!B:B,1,0)</f>
        <v>Cristea Ionut</v>
      </c>
      <c r="G3" t="str">
        <f>VLOOKUP(A3,Povestitorii!B:B,1,0)</f>
        <v>Cristea Ionut</v>
      </c>
    </row>
    <row r="4" spans="1:7" x14ac:dyDescent="0.25">
      <c r="A4" s="42" t="s">
        <v>241</v>
      </c>
      <c r="B4" t="str">
        <f>VLOOKUP(A4,Participanti!A:B,2,0)</f>
        <v>M</v>
      </c>
      <c r="C4" t="e">
        <f>VLOOKUP(A4,Gold!B:B,1,0)</f>
        <v>#N/A</v>
      </c>
      <c r="D4" t="e">
        <f>IF(B4="M",VLOOKUP(A4,#REF!,1,0),VLOOKUP(A4,#REF!,1,0))</f>
        <v>#REF!</v>
      </c>
      <c r="E4" t="e">
        <f>VLOOKUP(A4,Cataratorii!B:B,1,0)</f>
        <v>#N/A</v>
      </c>
      <c r="F4" t="e">
        <f>VLOOKUP(A4,Vitezistii!B:B,1,0)</f>
        <v>#N/A</v>
      </c>
      <c r="G4" t="e">
        <f>VLOOKUP(A4,Povestitorii!B:B,1,0)</f>
        <v>#N/A</v>
      </c>
    </row>
    <row r="5" spans="1:7" x14ac:dyDescent="0.25">
      <c r="A5" s="42" t="s">
        <v>170</v>
      </c>
      <c r="B5" t="str">
        <f>VLOOKUP(A5,Participanti!A:B,2,0)</f>
        <v>M</v>
      </c>
      <c r="C5" t="e">
        <f>VLOOKUP(A5,Gold!B:B,1,0)</f>
        <v>#N/A</v>
      </c>
      <c r="D5" t="e">
        <f>IF(B5="M",VLOOKUP(A5,#REF!,1,0),VLOOKUP(A5,#REF!,1,0))</f>
        <v>#REF!</v>
      </c>
      <c r="E5" t="e">
        <f>VLOOKUP(A5,Cataratorii!B:B,1,0)</f>
        <v>#N/A</v>
      </c>
      <c r="F5" t="e">
        <f>VLOOKUP(A5,Vitezistii!B:B,1,0)</f>
        <v>#N/A</v>
      </c>
      <c r="G5" t="e">
        <f>VLOOKUP(A5,Povestitorii!B:B,1,0)</f>
        <v>#N/A</v>
      </c>
    </row>
    <row r="6" spans="1:7" x14ac:dyDescent="0.25">
      <c r="A6" s="42" t="s">
        <v>232</v>
      </c>
      <c r="B6" t="str">
        <f>VLOOKUP(A6,Participanti!A:B,2,0)</f>
        <v>M</v>
      </c>
      <c r="C6" t="e">
        <f>VLOOKUP(A6,Gold!B:B,1,0)</f>
        <v>#N/A</v>
      </c>
      <c r="D6" t="e">
        <f>IF(B6="M",VLOOKUP(A6,#REF!,1,0),VLOOKUP(A6,#REF!,1,0))</f>
        <v>#REF!</v>
      </c>
      <c r="E6" t="e">
        <f>VLOOKUP(A6,Cataratorii!B:B,1,0)</f>
        <v>#N/A</v>
      </c>
      <c r="F6" t="e">
        <f>VLOOKUP(A6,Vitezistii!B:B,1,0)</f>
        <v>#N/A</v>
      </c>
      <c r="G6" t="e">
        <f>VLOOKUP(A6,Povestitorii!B:B,1,0)</f>
        <v>#N/A</v>
      </c>
    </row>
    <row r="7" spans="1:7" x14ac:dyDescent="0.25">
      <c r="A7" s="42" t="s">
        <v>251</v>
      </c>
      <c r="B7" t="str">
        <f>VLOOKUP(A7,Participanti!A:B,2,0)</f>
        <v>M</v>
      </c>
      <c r="C7" t="e">
        <f>VLOOKUP(A7,Gold!B:B,1,0)</f>
        <v>#N/A</v>
      </c>
      <c r="D7" t="e">
        <f>IF(B7="M",VLOOKUP(A7,#REF!,1,0),VLOOKUP(A7,#REF!,1,0))</f>
        <v>#REF!</v>
      </c>
      <c r="E7" t="e">
        <f>VLOOKUP(A7,Cataratorii!B:B,1,0)</f>
        <v>#N/A</v>
      </c>
      <c r="F7" t="e">
        <f>VLOOKUP(A7,Vitezistii!B:B,1,0)</f>
        <v>#N/A</v>
      </c>
      <c r="G7" t="e">
        <f>VLOOKUP(A7,Povestitorii!B:B,1,0)</f>
        <v>#N/A</v>
      </c>
    </row>
    <row r="8" spans="1:7" x14ac:dyDescent="0.25">
      <c r="A8" s="42" t="s">
        <v>371</v>
      </c>
      <c r="B8" t="e">
        <f>VLOOKUP(A8,Participanti!A:B,2,0)</f>
        <v>#N/A</v>
      </c>
      <c r="C8" t="e">
        <f>VLOOKUP(A8,Gold!B:B,1,0)</f>
        <v>#N/A</v>
      </c>
      <c r="D8" t="e">
        <f>IF(B8="M",VLOOKUP(A8,#REF!,1,0),VLOOKUP(A8,#REF!,1,0))</f>
        <v>#N/A</v>
      </c>
      <c r="E8" t="e">
        <f>VLOOKUP(A8,Cataratorii!B:B,1,0)</f>
        <v>#N/A</v>
      </c>
      <c r="F8" t="e">
        <f>VLOOKUP(A8,Vitezistii!B:B,1,0)</f>
        <v>#N/A</v>
      </c>
      <c r="G8" t="e">
        <f>VLOOKUP(A8,Povestitorii!B:B,1,0)</f>
        <v>#N/A</v>
      </c>
    </row>
    <row r="9" spans="1:7" x14ac:dyDescent="0.25">
      <c r="A9" s="42" t="s">
        <v>163</v>
      </c>
      <c r="B9" t="str">
        <f>VLOOKUP(A9,Participanti!A:B,2,0)</f>
        <v>M</v>
      </c>
      <c r="C9" t="e">
        <f>VLOOKUP(A9,Gold!B:B,1,0)</f>
        <v>#N/A</v>
      </c>
      <c r="D9" t="e">
        <f>IF(B9="M",VLOOKUP(A9,#REF!,1,0),VLOOKUP(A9,#REF!,1,0))</f>
        <v>#REF!</v>
      </c>
      <c r="E9" t="e">
        <f>VLOOKUP(A9,Cataratorii!B:B,1,0)</f>
        <v>#N/A</v>
      </c>
      <c r="F9" t="e">
        <f>VLOOKUP(A9,Vitezistii!B:B,1,0)</f>
        <v>#N/A</v>
      </c>
      <c r="G9" t="e">
        <f>VLOOKUP(A9,Povestitorii!B:B,1,0)</f>
        <v>#N/A</v>
      </c>
    </row>
    <row r="10" spans="1:7" x14ac:dyDescent="0.25">
      <c r="A10" s="42" t="s">
        <v>229</v>
      </c>
      <c r="B10" t="str">
        <f>VLOOKUP(A10,Participanti!A:B,2,0)</f>
        <v>M</v>
      </c>
      <c r="C10" t="e">
        <f>VLOOKUP(A10,Gold!B:B,1,0)</f>
        <v>#N/A</v>
      </c>
      <c r="D10" t="e">
        <f>IF(B10="M",VLOOKUP(A10,#REF!,1,0),VLOOKUP(A10,#REF!,1,0))</f>
        <v>#REF!</v>
      </c>
      <c r="E10" t="e">
        <f>VLOOKUP(A10,Cataratorii!B:B,1,0)</f>
        <v>#N/A</v>
      </c>
      <c r="F10" t="e">
        <f>VLOOKUP(A10,Vitezistii!B:B,1,0)</f>
        <v>#N/A</v>
      </c>
      <c r="G10" t="e">
        <f>VLOOKUP(A10,Povestitorii!B:B,1,0)</f>
        <v>#N/A</v>
      </c>
    </row>
    <row r="11" spans="1:7" x14ac:dyDescent="0.25">
      <c r="A11" s="42" t="s">
        <v>148</v>
      </c>
      <c r="B11" t="str">
        <f>VLOOKUP(A11,Participanti!A:B,2,0)</f>
        <v>F</v>
      </c>
      <c r="C11" t="e">
        <f>VLOOKUP(A11,Gold!B:B,1,0)</f>
        <v>#N/A</v>
      </c>
      <c r="D11" t="e">
        <f>IF(B11="M",VLOOKUP(A11,#REF!,1,0),VLOOKUP(A11,#REF!,1,0))</f>
        <v>#REF!</v>
      </c>
      <c r="E11" t="e">
        <f>VLOOKUP(A11,Cataratorii!B:B,1,0)</f>
        <v>#N/A</v>
      </c>
      <c r="F11" t="e">
        <f>VLOOKUP(A11,Vitezistii!B:B,1,0)</f>
        <v>#N/A</v>
      </c>
      <c r="G11" t="e">
        <f>VLOOKUP(A11,Povestitorii!B:B,1,0)</f>
        <v>#N/A</v>
      </c>
    </row>
    <row r="12" spans="1:7" x14ac:dyDescent="0.25">
      <c r="A12" s="42" t="s">
        <v>278</v>
      </c>
      <c r="B12" t="str">
        <f>VLOOKUP(A12,Participanti!A:B,2,0)</f>
        <v>F</v>
      </c>
      <c r="C12" t="e">
        <f>VLOOKUP(A12,Gold!B:B,1,0)</f>
        <v>#N/A</v>
      </c>
      <c r="D12" t="e">
        <f>IF(B12="M",VLOOKUP(A12,#REF!,1,0),VLOOKUP(A12,#REF!,1,0))</f>
        <v>#REF!</v>
      </c>
      <c r="E12" t="e">
        <f>VLOOKUP(A12,Cataratorii!B:B,1,0)</f>
        <v>#N/A</v>
      </c>
      <c r="F12" t="e">
        <f>VLOOKUP(A12,Vitezistii!B:B,1,0)</f>
        <v>#N/A</v>
      </c>
      <c r="G12" t="e">
        <f>VLOOKUP(A12,Povestitorii!B:B,1,0)</f>
        <v>#N/A</v>
      </c>
    </row>
    <row r="13" spans="1:7" x14ac:dyDescent="0.25">
      <c r="A13" s="42" t="s">
        <v>21</v>
      </c>
      <c r="B13" t="str">
        <f>VLOOKUP(A13,Participanti!A:B,2,0)</f>
        <v>F</v>
      </c>
      <c r="C13" t="e">
        <f>VLOOKUP(A13,Gold!B:B,1,0)</f>
        <v>#N/A</v>
      </c>
      <c r="D13" t="e">
        <f>IF(B13="M",VLOOKUP(A13,#REF!,1,0),VLOOKUP(A13,#REF!,1,0))</f>
        <v>#REF!</v>
      </c>
      <c r="E13" t="e">
        <f>VLOOKUP(A13,Cataratorii!B:B,1,0)</f>
        <v>#N/A</v>
      </c>
      <c r="F13" t="e">
        <f>VLOOKUP(A13,Vitezistii!B:B,1,0)</f>
        <v>#N/A</v>
      </c>
      <c r="G13" t="e">
        <f>VLOOKUP(A13,Povestitorii!B:B,1,0)</f>
        <v>#N/A</v>
      </c>
    </row>
    <row r="14" spans="1:7" x14ac:dyDescent="0.25">
      <c r="A14" s="42" t="s">
        <v>124</v>
      </c>
      <c r="B14" t="str">
        <f>VLOOKUP(A14,Participanti!A:B,2,0)</f>
        <v>M</v>
      </c>
      <c r="C14" t="e">
        <f>VLOOKUP(A14,Gold!B:B,1,0)</f>
        <v>#N/A</v>
      </c>
      <c r="D14" t="e">
        <f>IF(B14="M",VLOOKUP(A14,#REF!,1,0),VLOOKUP(A14,#REF!,1,0))</f>
        <v>#REF!</v>
      </c>
      <c r="E14" t="str">
        <f>VLOOKUP(A14,Cataratorii!B:B,1,0)</f>
        <v>Vasi Minzatu</v>
      </c>
      <c r="F14" t="str">
        <f>VLOOKUP(A14,Vitezistii!B:B,1,0)</f>
        <v>Vasi Minzatu</v>
      </c>
      <c r="G14" t="str">
        <f>VLOOKUP(A14,Povestitorii!B:B,1,0)</f>
        <v>Vasi Minzatu</v>
      </c>
    </row>
    <row r="15" spans="1:7" x14ac:dyDescent="0.25">
      <c r="A15" s="42" t="s">
        <v>231</v>
      </c>
      <c r="B15" t="str">
        <f>VLOOKUP(A15,Participanti!A:B,2,0)</f>
        <v>M</v>
      </c>
      <c r="C15" t="e">
        <f>VLOOKUP(A15,Gold!B:B,1,0)</f>
        <v>#N/A</v>
      </c>
      <c r="D15" t="e">
        <f>IF(B15="M",VLOOKUP(A15,#REF!,1,0),VLOOKUP(A15,#REF!,1,0))</f>
        <v>#REF!</v>
      </c>
      <c r="E15" t="e">
        <f>VLOOKUP(A15,Cataratorii!B:B,1,0)</f>
        <v>#N/A</v>
      </c>
      <c r="F15" t="e">
        <f>VLOOKUP(A15,Vitezistii!B:B,1,0)</f>
        <v>#N/A</v>
      </c>
      <c r="G15" t="e">
        <f>VLOOKUP(A15,Povestitorii!B:B,1,0)</f>
        <v>#N/A</v>
      </c>
    </row>
    <row r="16" spans="1:7" x14ac:dyDescent="0.25">
      <c r="A16" s="42" t="s">
        <v>139</v>
      </c>
      <c r="B16" t="str">
        <f>VLOOKUP(A16,Participanti!A:B,2,0)</f>
        <v>F</v>
      </c>
      <c r="C16" t="e">
        <f>VLOOKUP(A16,Gold!B:B,1,0)</f>
        <v>#N/A</v>
      </c>
      <c r="D16" t="e">
        <f>IF(B16="M",VLOOKUP(A16,#REF!,1,0),VLOOKUP(A16,#REF!,1,0))</f>
        <v>#REF!</v>
      </c>
      <c r="E16" t="e">
        <f>VLOOKUP(A16,Cataratorii!B:B,1,0)</f>
        <v>#N/A</v>
      </c>
      <c r="F16" t="e">
        <f>VLOOKUP(A16,Vitezistii!B:B,1,0)</f>
        <v>#N/A</v>
      </c>
      <c r="G16" t="e">
        <f>VLOOKUP(A16,Povestitorii!B:B,1,0)</f>
        <v>#N/A</v>
      </c>
    </row>
    <row r="17" spans="1:7" x14ac:dyDescent="0.25">
      <c r="A17" s="42" t="s">
        <v>205</v>
      </c>
      <c r="B17" t="str">
        <f>VLOOKUP(A17,Participanti!A:B,2,0)</f>
        <v>M</v>
      </c>
      <c r="C17" t="e">
        <f>VLOOKUP(A17,Gold!B:B,1,0)</f>
        <v>#N/A</v>
      </c>
      <c r="D17" t="e">
        <f>IF(B17="M",VLOOKUP(A17,#REF!,1,0),VLOOKUP(A17,#REF!,1,0))</f>
        <v>#REF!</v>
      </c>
      <c r="E17" t="e">
        <f>VLOOKUP(A17,Cataratorii!B:B,1,0)</f>
        <v>#N/A</v>
      </c>
      <c r="F17" t="e">
        <f>VLOOKUP(A17,Vitezistii!B:B,1,0)</f>
        <v>#N/A</v>
      </c>
      <c r="G17" t="e">
        <f>VLOOKUP(A17,Povestitorii!B:B,1,0)</f>
        <v>#N/A</v>
      </c>
    </row>
    <row r="18" spans="1:7" x14ac:dyDescent="0.25">
      <c r="A18" s="42" t="s">
        <v>272</v>
      </c>
      <c r="B18" t="str">
        <f>VLOOKUP(A18,Participanti!A:B,2,0)</f>
        <v>F</v>
      </c>
      <c r="C18" t="e">
        <f>VLOOKUP(A18,Gold!B:B,1,0)</f>
        <v>#N/A</v>
      </c>
      <c r="D18" t="e">
        <f>IF(B18="M",VLOOKUP(A18,#REF!,1,0),VLOOKUP(A18,#REF!,1,0))</f>
        <v>#REF!</v>
      </c>
      <c r="E18" t="e">
        <f>VLOOKUP(A18,Cataratorii!B:B,1,0)</f>
        <v>#N/A</v>
      </c>
      <c r="F18" t="e">
        <f>VLOOKUP(A18,Vitezistii!B:B,1,0)</f>
        <v>#N/A</v>
      </c>
      <c r="G18" t="e">
        <f>VLOOKUP(A18,Povestitorii!B:B,1,0)</f>
        <v>#N/A</v>
      </c>
    </row>
    <row r="19" spans="1:7" x14ac:dyDescent="0.25">
      <c r="A19" s="42" t="s">
        <v>267</v>
      </c>
      <c r="B19" t="str">
        <f>VLOOKUP(A19,Participanti!A:B,2,0)</f>
        <v>M</v>
      </c>
      <c r="C19" t="e">
        <f>VLOOKUP(A19,Gold!B:B,1,0)</f>
        <v>#N/A</v>
      </c>
      <c r="D19" t="e">
        <f>IF(B19="M",VLOOKUP(A19,#REF!,1,0),VLOOKUP(A19,#REF!,1,0))</f>
        <v>#REF!</v>
      </c>
      <c r="E19" t="e">
        <f>VLOOKUP(A19,Cataratorii!B:B,1,0)</f>
        <v>#N/A</v>
      </c>
      <c r="F19" t="e">
        <f>VLOOKUP(A19,Vitezistii!B:B,1,0)</f>
        <v>#N/A</v>
      </c>
      <c r="G19" t="e">
        <f>VLOOKUP(A19,Povestitorii!B:B,1,0)</f>
        <v>#N/A</v>
      </c>
    </row>
    <row r="20" spans="1:7" x14ac:dyDescent="0.25">
      <c r="A20" s="42" t="s">
        <v>154</v>
      </c>
      <c r="B20" t="str">
        <f>VLOOKUP(A20,Participanti!A:B,2,0)</f>
        <v>M</v>
      </c>
      <c r="C20" t="str">
        <f>VLOOKUP(A20,Gold!B:B,1,0)</f>
        <v>Andrei Savu</v>
      </c>
      <c r="D20" t="e">
        <f>IF(B20="M",VLOOKUP(A20,#REF!,1,0),VLOOKUP(A20,#REF!,1,0))</f>
        <v>#REF!</v>
      </c>
      <c r="E20" t="str">
        <f>VLOOKUP(A20,Cataratorii!B:B,1,0)</f>
        <v>Andrei Savu</v>
      </c>
      <c r="F20" t="str">
        <f>VLOOKUP(A20,Vitezistii!B:B,1,0)</f>
        <v>Andrei Savu</v>
      </c>
      <c r="G20" t="str">
        <f>VLOOKUP(A20,Povestitorii!B:B,1,0)</f>
        <v>Andrei Savu</v>
      </c>
    </row>
    <row r="21" spans="1:7" x14ac:dyDescent="0.25">
      <c r="A21" s="42" t="s">
        <v>210</v>
      </c>
      <c r="B21" t="str">
        <f>VLOOKUP(A21,Participanti!A:B,2,0)</f>
        <v>M</v>
      </c>
      <c r="C21" t="e">
        <f>VLOOKUP(A21,Gold!B:B,1,0)</f>
        <v>#N/A</v>
      </c>
      <c r="D21" t="e">
        <f>IF(B21="M",VLOOKUP(A21,#REF!,1,0),VLOOKUP(A21,#REF!,1,0))</f>
        <v>#REF!</v>
      </c>
      <c r="E21" t="e">
        <f>VLOOKUP(A21,Cataratorii!B:B,1,0)</f>
        <v>#N/A</v>
      </c>
      <c r="F21" t="e">
        <f>VLOOKUP(A21,Vitezistii!B:B,1,0)</f>
        <v>#N/A</v>
      </c>
      <c r="G21" t="e">
        <f>VLOOKUP(A21,Povestitorii!B:B,1,0)</f>
        <v>#N/A</v>
      </c>
    </row>
    <row r="22" spans="1:7" x14ac:dyDescent="0.25">
      <c r="A22" s="42" t="s">
        <v>158</v>
      </c>
      <c r="B22" t="str">
        <f>VLOOKUP(A22,Participanti!A:B,2,0)</f>
        <v>M</v>
      </c>
      <c r="C22" t="str">
        <f>VLOOKUP(A22,Gold!B:B,1,0)</f>
        <v>Bogdan Bogdan</v>
      </c>
      <c r="D22" t="e">
        <f>IF(B22="M",VLOOKUP(A22,#REF!,1,0),VLOOKUP(A22,#REF!,1,0))</f>
        <v>#REF!</v>
      </c>
      <c r="E22" t="str">
        <f>VLOOKUP(A22,Cataratorii!B:B,1,0)</f>
        <v>Bogdan Bogdan</v>
      </c>
      <c r="F22" t="str">
        <f>VLOOKUP(A22,Vitezistii!B:B,1,0)</f>
        <v>Bogdan Bogdan</v>
      </c>
      <c r="G22" t="str">
        <f>VLOOKUP(A22,Povestitorii!B:B,1,0)</f>
        <v>Bogdan Bogdan</v>
      </c>
    </row>
    <row r="23" spans="1:7" x14ac:dyDescent="0.25">
      <c r="A23" s="42" t="s">
        <v>226</v>
      </c>
      <c r="B23" t="str">
        <f>VLOOKUP(A23,Participanti!A:B,2,0)</f>
        <v>M</v>
      </c>
      <c r="C23" t="e">
        <f>VLOOKUP(A23,Gold!B:B,1,0)</f>
        <v>#N/A</v>
      </c>
      <c r="D23" t="e">
        <f>IF(B23="M",VLOOKUP(A23,#REF!,1,0),VLOOKUP(A23,#REF!,1,0))</f>
        <v>#REF!</v>
      </c>
      <c r="E23" t="e">
        <f>VLOOKUP(A23,Cataratorii!B:B,1,0)</f>
        <v>#N/A</v>
      </c>
      <c r="F23" t="e">
        <f>VLOOKUP(A23,Vitezistii!B:B,1,0)</f>
        <v>#N/A</v>
      </c>
      <c r="G23" t="e">
        <f>VLOOKUP(A23,Povestitorii!B:B,1,0)</f>
        <v>#N/A</v>
      </c>
    </row>
    <row r="24" spans="1:7" x14ac:dyDescent="0.25">
      <c r="A24" s="42" t="s">
        <v>236</v>
      </c>
      <c r="B24" t="str">
        <f>VLOOKUP(A24,Participanti!A:B,2,0)</f>
        <v>F</v>
      </c>
      <c r="C24" t="e">
        <f>VLOOKUP(A24,Gold!B:B,1,0)</f>
        <v>#N/A</v>
      </c>
      <c r="D24" t="e">
        <f>IF(B24="M",VLOOKUP(A24,#REF!,1,0),VLOOKUP(A24,#REF!,1,0))</f>
        <v>#REF!</v>
      </c>
      <c r="E24" t="e">
        <f>VLOOKUP(A24,Cataratorii!B:B,1,0)</f>
        <v>#N/A</v>
      </c>
      <c r="F24" t="e">
        <f>VLOOKUP(A24,Vitezistii!B:B,1,0)</f>
        <v>#N/A</v>
      </c>
      <c r="G24" t="e">
        <f>VLOOKUP(A24,Povestitorii!B:B,1,0)</f>
        <v>#N/A</v>
      </c>
    </row>
    <row r="25" spans="1:7" x14ac:dyDescent="0.25">
      <c r="A25" s="42" t="s">
        <v>31</v>
      </c>
      <c r="B25" t="str">
        <f>VLOOKUP(A25,Participanti!A:B,2,0)</f>
        <v>M</v>
      </c>
      <c r="C25" t="e">
        <f>VLOOKUP(A25,Gold!B:B,1,0)</f>
        <v>#N/A</v>
      </c>
      <c r="D25" t="e">
        <f>IF(B25="M",VLOOKUP(A25,#REF!,1,0),VLOOKUP(A25,#REF!,1,0))</f>
        <v>#REF!</v>
      </c>
      <c r="E25" t="e">
        <f>VLOOKUP(A25,Cataratorii!B:B,1,0)</f>
        <v>#N/A</v>
      </c>
      <c r="F25" t="e">
        <f>VLOOKUP(A25,Vitezistii!B:B,1,0)</f>
        <v>#N/A</v>
      </c>
      <c r="G25" t="e">
        <f>VLOOKUP(A25,Povestitorii!B:B,1,0)</f>
        <v>#N/A</v>
      </c>
    </row>
    <row r="26" spans="1:7" x14ac:dyDescent="0.25">
      <c r="A26" s="42" t="s">
        <v>228</v>
      </c>
      <c r="B26" t="str">
        <f>VLOOKUP(A26,Participanti!A:B,2,0)</f>
        <v>M</v>
      </c>
      <c r="C26" t="e">
        <f>VLOOKUP(A26,Gold!B:B,1,0)</f>
        <v>#N/A</v>
      </c>
      <c r="D26" t="e">
        <f>IF(B26="M",VLOOKUP(A26,#REF!,1,0),VLOOKUP(A26,#REF!,1,0))</f>
        <v>#REF!</v>
      </c>
      <c r="E26" t="str">
        <f>VLOOKUP(A26,Cataratorii!B:B,1,0)</f>
        <v>Iulian Bejan</v>
      </c>
      <c r="F26" t="str">
        <f>VLOOKUP(A26,Vitezistii!B:B,1,0)</f>
        <v>Iulian Bejan</v>
      </c>
      <c r="G26" t="str">
        <f>VLOOKUP(A26,Povestitorii!B:B,1,0)</f>
        <v>Iulian Bejan</v>
      </c>
    </row>
    <row r="27" spans="1:7" x14ac:dyDescent="0.25">
      <c r="A27" s="42" t="s">
        <v>286</v>
      </c>
      <c r="B27" t="str">
        <f>VLOOKUP(A27,Participanti!A:B,2,0)</f>
        <v>M</v>
      </c>
      <c r="C27" t="e">
        <f>VLOOKUP(A27,Gold!B:B,1,0)</f>
        <v>#N/A</v>
      </c>
      <c r="D27" t="e">
        <f>IF(B27="M",VLOOKUP(A27,#REF!,1,0),VLOOKUP(A27,#REF!,1,0))</f>
        <v>#REF!</v>
      </c>
      <c r="E27" t="e">
        <f>VLOOKUP(A27,Cataratorii!B:B,1,0)</f>
        <v>#N/A</v>
      </c>
      <c r="F27" t="e">
        <f>VLOOKUP(A27,Vitezistii!B:B,1,0)</f>
        <v>#N/A</v>
      </c>
      <c r="G27" t="e">
        <f>VLOOKUP(A27,Povestitorii!B:B,1,0)</f>
        <v>#N/A</v>
      </c>
    </row>
    <row r="28" spans="1:7" x14ac:dyDescent="0.25">
      <c r="A28" s="42" t="s">
        <v>288</v>
      </c>
      <c r="B28" t="str">
        <f>VLOOKUP(A28,Participanti!A:B,2,0)</f>
        <v>M</v>
      </c>
      <c r="C28" t="e">
        <f>VLOOKUP(A28,Gold!B:B,1,0)</f>
        <v>#N/A</v>
      </c>
      <c r="D28" t="e">
        <f>IF(B28="M",VLOOKUP(A28,#REF!,1,0),VLOOKUP(A28,#REF!,1,0))</f>
        <v>#REF!</v>
      </c>
      <c r="E28" t="e">
        <f>VLOOKUP(A28,Cataratorii!B:B,1,0)</f>
        <v>#N/A</v>
      </c>
      <c r="F28" t="e">
        <f>VLOOKUP(A28,Vitezistii!B:B,1,0)</f>
        <v>#N/A</v>
      </c>
      <c r="G28" t="e">
        <f>VLOOKUP(A28,Povestitorii!B:B,1,0)</f>
        <v>#N/A</v>
      </c>
    </row>
    <row r="29" spans="1:7" x14ac:dyDescent="0.25">
      <c r="A29" s="42" t="s">
        <v>300</v>
      </c>
      <c r="B29" t="str">
        <f>VLOOKUP(A29,Participanti!A:B,2,0)</f>
        <v>M</v>
      </c>
      <c r="C29" t="e">
        <f>VLOOKUP(A29,Gold!B:B,1,0)</f>
        <v>#N/A</v>
      </c>
      <c r="D29" t="e">
        <f>IF(B29="M",VLOOKUP(A29,#REF!,1,0),VLOOKUP(A29,#REF!,1,0))</f>
        <v>#REF!</v>
      </c>
      <c r="E29" t="e">
        <f>VLOOKUP(A29,Cataratorii!B:B,1,0)</f>
        <v>#N/A</v>
      </c>
      <c r="F29" t="e">
        <f>VLOOKUP(A29,Vitezistii!B:B,1,0)</f>
        <v>#N/A</v>
      </c>
      <c r="G29" t="e">
        <f>VLOOKUP(A29,Povestitorii!B:B,1,0)</f>
        <v>#N/A</v>
      </c>
    </row>
    <row r="30" spans="1:7" x14ac:dyDescent="0.25">
      <c r="A30" s="42" t="s">
        <v>153</v>
      </c>
      <c r="B30" t="str">
        <f>VLOOKUP(A30,Participanti!A:B,2,0)</f>
        <v>M</v>
      </c>
      <c r="C30" t="e">
        <f>VLOOKUP(A30,Gold!B:B,1,0)</f>
        <v>#N/A</v>
      </c>
      <c r="D30" t="e">
        <f>IF(B30="M",VLOOKUP(A30,#REF!,1,0),VLOOKUP(A30,#REF!,1,0))</f>
        <v>#REF!</v>
      </c>
      <c r="E30" t="e">
        <f>VLOOKUP(A30,Cataratorii!B:B,1,0)</f>
        <v>#N/A</v>
      </c>
      <c r="F30" t="e">
        <f>VLOOKUP(A30,Vitezistii!B:B,1,0)</f>
        <v>#N/A</v>
      </c>
      <c r="G30" t="e">
        <f>VLOOKUP(A30,Povestitorii!B:B,1,0)</f>
        <v>#N/A</v>
      </c>
    </row>
    <row r="31" spans="1:7" x14ac:dyDescent="0.25">
      <c r="A31" s="42" t="s">
        <v>143</v>
      </c>
      <c r="B31" t="str">
        <f>VLOOKUP(A31,Participanti!A:B,2,0)</f>
        <v>M</v>
      </c>
      <c r="C31" t="e">
        <f>VLOOKUP(A31,Gold!B:B,1,0)</f>
        <v>#N/A</v>
      </c>
      <c r="D31" t="e">
        <f>IF(B31="M",VLOOKUP(A31,#REF!,1,0),VLOOKUP(A31,#REF!,1,0))</f>
        <v>#REF!</v>
      </c>
      <c r="E31" t="e">
        <f>VLOOKUP(A31,Cataratorii!B:B,1,0)</f>
        <v>#N/A</v>
      </c>
      <c r="F31" t="e">
        <f>VLOOKUP(A31,Vitezistii!B:B,1,0)</f>
        <v>#N/A</v>
      </c>
      <c r="G31" t="e">
        <f>VLOOKUP(A31,Povestitorii!B:B,1,0)</f>
        <v>#N/A</v>
      </c>
    </row>
    <row r="32" spans="1:7" x14ac:dyDescent="0.25">
      <c r="A32" s="42" t="s">
        <v>284</v>
      </c>
      <c r="B32" t="e">
        <f>VLOOKUP(A32,Participanti!A:B,2,0)</f>
        <v>#N/A</v>
      </c>
      <c r="C32" t="e">
        <f>VLOOKUP(A32,Gold!B:B,1,0)</f>
        <v>#N/A</v>
      </c>
      <c r="D32" t="e">
        <f>IF(B32="M",VLOOKUP(A32,#REF!,1,0),VLOOKUP(A32,#REF!,1,0))</f>
        <v>#N/A</v>
      </c>
      <c r="E32" t="e">
        <f>VLOOKUP(A32,Cataratorii!B:B,1,0)</f>
        <v>#N/A</v>
      </c>
      <c r="F32" t="e">
        <f>VLOOKUP(A32,Vitezistii!B:B,1,0)</f>
        <v>#N/A</v>
      </c>
      <c r="G32" t="e">
        <f>VLOOKUP(A32,Povestitorii!B:B,1,0)</f>
        <v>#N/A</v>
      </c>
    </row>
    <row r="33" spans="1:7" x14ac:dyDescent="0.25">
      <c r="A33" s="42" t="s">
        <v>39</v>
      </c>
      <c r="B33" t="str">
        <f>VLOOKUP(A33,Participanti!A:B,2,0)</f>
        <v>M</v>
      </c>
      <c r="C33" t="e">
        <f>VLOOKUP(A33,Gold!B:B,1,0)</f>
        <v>#N/A</v>
      </c>
      <c r="D33" t="e">
        <f>IF(B33="M",VLOOKUP(A33,#REF!,1,0),VLOOKUP(A33,#REF!,1,0))</f>
        <v>#REF!</v>
      </c>
      <c r="E33" t="str">
        <f>VLOOKUP(A33,Cataratorii!B:B,1,0)</f>
        <v>Danciu Alin Stelian</v>
      </c>
      <c r="F33" t="str">
        <f>VLOOKUP(A33,Vitezistii!B:B,1,0)</f>
        <v>Danciu Alin Stelian</v>
      </c>
      <c r="G33" t="str">
        <f>VLOOKUP(A33,Povestitorii!B:B,1,0)</f>
        <v>Danciu Alin Stelian</v>
      </c>
    </row>
    <row r="34" spans="1:7" x14ac:dyDescent="0.25">
      <c r="A34" s="42" t="s">
        <v>162</v>
      </c>
      <c r="B34" t="str">
        <f>VLOOKUP(A34,Participanti!A:B,2,0)</f>
        <v>M</v>
      </c>
      <c r="C34" t="e">
        <f>VLOOKUP(A34,Gold!B:B,1,0)</f>
        <v>#N/A</v>
      </c>
      <c r="D34" t="e">
        <f>IF(B34="M",VLOOKUP(A34,#REF!,1,0),VLOOKUP(A34,#REF!,1,0))</f>
        <v>#REF!</v>
      </c>
      <c r="E34" t="e">
        <f>VLOOKUP(A34,Cataratorii!B:B,1,0)</f>
        <v>#N/A</v>
      </c>
      <c r="F34" t="e">
        <f>VLOOKUP(A34,Vitezistii!B:B,1,0)</f>
        <v>#N/A</v>
      </c>
      <c r="G34" t="e">
        <f>VLOOKUP(A34,Povestitorii!B:B,1,0)</f>
        <v>#N/A</v>
      </c>
    </row>
    <row r="35" spans="1:7" x14ac:dyDescent="0.25">
      <c r="A35" s="42" t="s">
        <v>290</v>
      </c>
      <c r="B35" t="str">
        <f>VLOOKUP(A35,Participanti!A:B,2,0)</f>
        <v>M</v>
      </c>
      <c r="C35" t="e">
        <f>VLOOKUP(A35,Gold!B:B,1,0)</f>
        <v>#N/A</v>
      </c>
      <c r="D35" t="e">
        <f>IF(B35="M",VLOOKUP(A35,#REF!,1,0),VLOOKUP(A35,#REF!,1,0))</f>
        <v>#REF!</v>
      </c>
      <c r="E35" t="str">
        <f>VLOOKUP(A35,Cataratorii!B:B,1,0)</f>
        <v>Sergiu Robu</v>
      </c>
      <c r="F35" t="str">
        <f>VLOOKUP(A35,Vitezistii!B:B,1,0)</f>
        <v>Sergiu Robu</v>
      </c>
      <c r="G35" t="str">
        <f>VLOOKUP(A35,Povestitorii!B:B,1,0)</f>
        <v>Sergiu Robu</v>
      </c>
    </row>
    <row r="36" spans="1:7" x14ac:dyDescent="0.25">
      <c r="A36" s="42" t="s">
        <v>194</v>
      </c>
      <c r="B36" t="str">
        <f>VLOOKUP(A36,Participanti!A:B,2,0)</f>
        <v>F</v>
      </c>
      <c r="C36" t="e">
        <f>VLOOKUP(A36,Gold!B:B,1,0)</f>
        <v>#N/A</v>
      </c>
      <c r="D36" t="e">
        <f>IF(B36="M",VLOOKUP(A36,#REF!,1,0),VLOOKUP(A36,#REF!,1,0))</f>
        <v>#REF!</v>
      </c>
      <c r="E36" t="str">
        <f>VLOOKUP(A36,Cataratorii!B:B,1,0)</f>
        <v>Dolores Panait</v>
      </c>
      <c r="F36" t="str">
        <f>VLOOKUP(A36,Vitezistii!B:B,1,0)</f>
        <v>Dolores Panait</v>
      </c>
      <c r="G36" t="str">
        <f>VLOOKUP(A36,Povestitorii!B:B,1,0)</f>
        <v>Dolores Panait</v>
      </c>
    </row>
    <row r="37" spans="1:7" x14ac:dyDescent="0.25">
      <c r="A37" s="42" t="s">
        <v>212</v>
      </c>
      <c r="B37" t="str">
        <f>VLOOKUP(A37,Participanti!A:B,2,0)</f>
        <v>F</v>
      </c>
      <c r="C37" t="e">
        <f>VLOOKUP(A37,Gold!B:B,1,0)</f>
        <v>#N/A</v>
      </c>
      <c r="D37" t="e">
        <f>IF(B37="M",VLOOKUP(A37,#REF!,1,0),VLOOKUP(A37,#REF!,1,0))</f>
        <v>#REF!</v>
      </c>
      <c r="E37" t="e">
        <f>VLOOKUP(A37,Cataratorii!B:B,1,0)</f>
        <v>#N/A</v>
      </c>
      <c r="F37" t="e">
        <f>VLOOKUP(A37,Vitezistii!B:B,1,0)</f>
        <v>#N/A</v>
      </c>
      <c r="G37" t="e">
        <f>VLOOKUP(A37,Povestitorii!B:B,1,0)</f>
        <v>#N/A</v>
      </c>
    </row>
    <row r="38" spans="1:7" x14ac:dyDescent="0.25">
      <c r="A38" s="42" t="s">
        <v>167</v>
      </c>
      <c r="B38" t="str">
        <f>VLOOKUP(A38,Participanti!A:B,2,0)</f>
        <v>M</v>
      </c>
      <c r="C38" t="e">
        <f>VLOOKUP(A38,Gold!B:B,1,0)</f>
        <v>#N/A</v>
      </c>
      <c r="D38" t="e">
        <f>IF(B38="M",VLOOKUP(A38,#REF!,1,0),VLOOKUP(A38,#REF!,1,0))</f>
        <v>#REF!</v>
      </c>
      <c r="E38" t="str">
        <f>VLOOKUP(A38,Cataratorii!B:B,1,0)</f>
        <v>Catalin Boboc</v>
      </c>
      <c r="F38" t="str">
        <f>VLOOKUP(A38,Vitezistii!B:B,1,0)</f>
        <v>Catalin Boboc</v>
      </c>
      <c r="G38" t="str">
        <f>VLOOKUP(A38,Povestitorii!B:B,1,0)</f>
        <v>Catalin Boboc</v>
      </c>
    </row>
    <row r="39" spans="1:7" x14ac:dyDescent="0.25">
      <c r="A39" s="42" t="s">
        <v>245</v>
      </c>
      <c r="B39" t="str">
        <f>VLOOKUP(A39,Participanti!A:B,2,0)</f>
        <v>M</v>
      </c>
      <c r="C39" t="e">
        <f>VLOOKUP(A39,Gold!B:B,1,0)</f>
        <v>#N/A</v>
      </c>
      <c r="D39" t="e">
        <f>IF(B39="M",VLOOKUP(A39,#REF!,1,0),VLOOKUP(A39,#REF!,1,0))</f>
        <v>#REF!</v>
      </c>
      <c r="E39" t="e">
        <f>VLOOKUP(A39,Cataratorii!B:B,1,0)</f>
        <v>#N/A</v>
      </c>
      <c r="F39" t="e">
        <f>VLOOKUP(A39,Vitezistii!B:B,1,0)</f>
        <v>#N/A</v>
      </c>
      <c r="G39" t="e">
        <f>VLOOKUP(A39,Povestitorii!B:B,1,0)</f>
        <v>#N/A</v>
      </c>
    </row>
    <row r="40" spans="1:7" x14ac:dyDescent="0.25">
      <c r="A40" s="42" t="s">
        <v>223</v>
      </c>
      <c r="B40" t="str">
        <f>VLOOKUP(A40,Participanti!A:B,2,0)</f>
        <v>M</v>
      </c>
      <c r="C40" t="e">
        <f>VLOOKUP(A40,Gold!B:B,1,0)</f>
        <v>#N/A</v>
      </c>
      <c r="D40" t="e">
        <f>IF(B40="M",VLOOKUP(A40,#REF!,1,0),VLOOKUP(A40,#REF!,1,0))</f>
        <v>#REF!</v>
      </c>
      <c r="E40" t="e">
        <f>VLOOKUP(A40,Cataratorii!B:B,1,0)</f>
        <v>#N/A</v>
      </c>
      <c r="F40" t="e">
        <f>VLOOKUP(A40,Vitezistii!B:B,1,0)</f>
        <v>#N/A</v>
      </c>
      <c r="G40" t="e">
        <f>VLOOKUP(A40,Povestitorii!B:B,1,0)</f>
        <v>#N/A</v>
      </c>
    </row>
    <row r="41" spans="1:7" x14ac:dyDescent="0.25">
      <c r="A41" s="42" t="s">
        <v>193</v>
      </c>
      <c r="B41" t="str">
        <f>VLOOKUP(A41,Participanti!A:B,2,0)</f>
        <v>F</v>
      </c>
      <c r="C41" t="e">
        <f>VLOOKUP(A41,Gold!B:B,1,0)</f>
        <v>#N/A</v>
      </c>
      <c r="D41" t="e">
        <f>IF(B41="M",VLOOKUP(A41,#REF!,1,0),VLOOKUP(A41,#REF!,1,0))</f>
        <v>#REF!</v>
      </c>
      <c r="E41" t="e">
        <f>VLOOKUP(A41,Cataratorii!B:B,1,0)</f>
        <v>#N/A</v>
      </c>
      <c r="F41" t="e">
        <f>VLOOKUP(A41,Vitezistii!B:B,1,0)</f>
        <v>#N/A</v>
      </c>
      <c r="G41" t="e">
        <f>VLOOKUP(A41,Povestitorii!B:B,1,0)</f>
        <v>#N/A</v>
      </c>
    </row>
    <row r="42" spans="1:7" x14ac:dyDescent="0.25">
      <c r="A42" s="42" t="s">
        <v>164</v>
      </c>
      <c r="B42" t="str">
        <f>VLOOKUP(A42,Participanti!A:B,2,0)</f>
        <v>M</v>
      </c>
      <c r="C42" t="e">
        <f>VLOOKUP(A42,Gold!B:B,1,0)</f>
        <v>#N/A</v>
      </c>
      <c r="D42" t="e">
        <f>IF(B42="M",VLOOKUP(A42,#REF!,1,0),VLOOKUP(A42,#REF!,1,0))</f>
        <v>#REF!</v>
      </c>
      <c r="E42" t="e">
        <f>VLOOKUP(A42,Cataratorii!B:B,1,0)</f>
        <v>#N/A</v>
      </c>
      <c r="F42" t="e">
        <f>VLOOKUP(A42,Vitezistii!B:B,1,0)</f>
        <v>#N/A</v>
      </c>
      <c r="G42" t="e">
        <f>VLOOKUP(A42,Povestitorii!B:B,1,0)</f>
        <v>#N/A</v>
      </c>
    </row>
    <row r="43" spans="1:7" x14ac:dyDescent="0.25">
      <c r="A43" s="42" t="s">
        <v>168</v>
      </c>
      <c r="B43" t="str">
        <f>VLOOKUP(A43,Participanti!A:B,2,0)</f>
        <v>M</v>
      </c>
      <c r="C43" t="e">
        <f>VLOOKUP(A43,Gold!B:B,1,0)</f>
        <v>#N/A</v>
      </c>
      <c r="D43" t="e">
        <f>IF(B43="M",VLOOKUP(A43,#REF!,1,0),VLOOKUP(A43,#REF!,1,0))</f>
        <v>#REF!</v>
      </c>
      <c r="E43" t="str">
        <f>VLOOKUP(A43,Cataratorii!B:B,1,0)</f>
        <v>Catalin Stanescu</v>
      </c>
      <c r="F43" t="str">
        <f>VLOOKUP(A43,Vitezistii!B:B,1,0)</f>
        <v>Catalin Stanescu</v>
      </c>
      <c r="G43" t="str">
        <f>VLOOKUP(A43,Povestitorii!B:B,1,0)</f>
        <v>Catalin Stanescu</v>
      </c>
    </row>
    <row r="44" spans="1:7" x14ac:dyDescent="0.25">
      <c r="A44" s="42" t="s">
        <v>174</v>
      </c>
      <c r="B44" t="str">
        <f>VLOOKUP(A44,Participanti!A:B,2,0)</f>
        <v>M</v>
      </c>
      <c r="C44" t="e">
        <f>VLOOKUP(A44,Gold!B:B,1,0)</f>
        <v>#N/A</v>
      </c>
      <c r="D44" t="e">
        <f>IF(B44="M",VLOOKUP(A44,#REF!,1,0),VLOOKUP(A44,#REF!,1,0))</f>
        <v>#REF!</v>
      </c>
      <c r="E44" t="str">
        <f>VLOOKUP(A44,Cataratorii!B:B,1,0)</f>
        <v>Cornel Neagu</v>
      </c>
      <c r="F44" t="str">
        <f>VLOOKUP(A44,Vitezistii!B:B,1,0)</f>
        <v>Cornel Neagu</v>
      </c>
      <c r="G44" t="str">
        <f>VLOOKUP(A44,Povestitorii!B:B,1,0)</f>
        <v>Cornel Neagu</v>
      </c>
    </row>
    <row r="45" spans="1:7" x14ac:dyDescent="0.25">
      <c r="A45" s="42" t="s">
        <v>176</v>
      </c>
      <c r="B45" t="str">
        <f>VLOOKUP(A45,Participanti!A:B,2,0)</f>
        <v>M</v>
      </c>
      <c r="C45" t="str">
        <f>VLOOKUP(A45,Gold!B:B,1,0)</f>
        <v>Corneliu Andresoi</v>
      </c>
      <c r="D45" t="e">
        <f>IF(B45="M",VLOOKUP(A45,#REF!,1,0),VLOOKUP(A45,#REF!,1,0))</f>
        <v>#REF!</v>
      </c>
      <c r="E45" t="str">
        <f>VLOOKUP(A45,Cataratorii!B:B,1,0)</f>
        <v>Corneliu Andresoi</v>
      </c>
      <c r="F45" t="str">
        <f>VLOOKUP(A45,Vitezistii!B:B,1,0)</f>
        <v>Corneliu Andresoi</v>
      </c>
      <c r="G45" t="str">
        <f>VLOOKUP(A45,Povestitorii!B:B,1,0)</f>
        <v>Corneliu Andresoi</v>
      </c>
    </row>
    <row r="46" spans="1:7" x14ac:dyDescent="0.25">
      <c r="A46" s="42" t="s">
        <v>118</v>
      </c>
      <c r="B46" t="str">
        <f>VLOOKUP(A46,Participanti!A:B,2,0)</f>
        <v>M</v>
      </c>
      <c r="C46" t="str">
        <f>VLOOKUP(A46,Gold!B:B,1,0)</f>
        <v>Ifrim Gheorghe</v>
      </c>
      <c r="D46" t="e">
        <f>IF(B46="M",VLOOKUP(A46,#REF!,1,0),VLOOKUP(A46,#REF!,1,0))</f>
        <v>#REF!</v>
      </c>
      <c r="E46" t="str">
        <f>VLOOKUP(A46,Cataratorii!B:B,1,0)</f>
        <v>Ifrim Gheorghe</v>
      </c>
      <c r="F46" t="str">
        <f>VLOOKUP(A46,Vitezistii!B:B,1,0)</f>
        <v>Ifrim Gheorghe</v>
      </c>
      <c r="G46" t="str">
        <f>VLOOKUP(A46,Povestitorii!B:B,1,0)</f>
        <v>Ifrim Gheorghe</v>
      </c>
    </row>
    <row r="47" spans="1:7" x14ac:dyDescent="0.25">
      <c r="A47" s="42" t="s">
        <v>233</v>
      </c>
      <c r="B47" t="str">
        <f>VLOOKUP(A47,Participanti!A:B,2,0)</f>
        <v>F</v>
      </c>
      <c r="C47" t="e">
        <f>VLOOKUP(A47,Gold!B:B,1,0)</f>
        <v>#N/A</v>
      </c>
      <c r="D47" t="e">
        <f>IF(B47="M",VLOOKUP(A47,#REF!,1,0),VLOOKUP(A47,#REF!,1,0))</f>
        <v>#REF!</v>
      </c>
      <c r="E47" t="e">
        <f>VLOOKUP(A47,Cataratorii!B:B,1,0)</f>
        <v>#N/A</v>
      </c>
      <c r="F47" t="e">
        <f>VLOOKUP(A47,Vitezistii!B:B,1,0)</f>
        <v>#N/A</v>
      </c>
      <c r="G47" t="e">
        <f>VLOOKUP(A47,Povestitorii!B:B,1,0)</f>
        <v>#N/A</v>
      </c>
    </row>
    <row r="48" spans="1:7" x14ac:dyDescent="0.25">
      <c r="A48" s="42" t="s">
        <v>142</v>
      </c>
      <c r="B48" t="str">
        <f>VLOOKUP(A48,Participanti!A:B,2,0)</f>
        <v>M</v>
      </c>
      <c r="C48" t="e">
        <f>VLOOKUP(A48,Gold!B:B,1,0)</f>
        <v>#N/A</v>
      </c>
      <c r="D48" t="e">
        <f>IF(B48="M",VLOOKUP(A48,#REF!,1,0),VLOOKUP(A48,#REF!,1,0))</f>
        <v>#REF!</v>
      </c>
      <c r="E48" t="e">
        <f>VLOOKUP(A48,Cataratorii!B:B,1,0)</f>
        <v>#N/A</v>
      </c>
      <c r="F48" t="e">
        <f>VLOOKUP(A48,Vitezistii!B:B,1,0)</f>
        <v>#N/A</v>
      </c>
      <c r="G48" t="e">
        <f>VLOOKUP(A48,Povestitorii!B:B,1,0)</f>
        <v>#N/A</v>
      </c>
    </row>
    <row r="49" spans="1:7" x14ac:dyDescent="0.25">
      <c r="A49" s="42" t="s">
        <v>282</v>
      </c>
      <c r="B49" t="str">
        <f>VLOOKUP(A49,Participanti!A:B,2,0)</f>
        <v>M</v>
      </c>
      <c r="C49" t="e">
        <f>VLOOKUP(A49,Gold!B:B,1,0)</f>
        <v>#N/A</v>
      </c>
      <c r="D49" t="e">
        <f>IF(B49="M",VLOOKUP(A49,#REF!,1,0),VLOOKUP(A49,#REF!,1,0))</f>
        <v>#REF!</v>
      </c>
      <c r="E49" t="e">
        <f>VLOOKUP(A49,Cataratorii!B:B,1,0)</f>
        <v>#N/A</v>
      </c>
      <c r="F49" t="e">
        <f>VLOOKUP(A49,Vitezistii!B:B,1,0)</f>
        <v>#N/A</v>
      </c>
      <c r="G49" t="e">
        <f>VLOOKUP(A49,Povestitorii!B:B,1,0)</f>
        <v>#N/A</v>
      </c>
    </row>
    <row r="50" spans="1:7" x14ac:dyDescent="0.25">
      <c r="A50" s="42" t="s">
        <v>199</v>
      </c>
      <c r="B50" t="str">
        <f>VLOOKUP(A50,Participanti!A:B,2,0)</f>
        <v>M</v>
      </c>
      <c r="C50" t="e">
        <f>VLOOKUP(A50,Gold!B:B,1,0)</f>
        <v>#N/A</v>
      </c>
      <c r="D50" t="e">
        <f>IF(B50="M",VLOOKUP(A50,#REF!,1,0),VLOOKUP(A50,#REF!,1,0))</f>
        <v>#REF!</v>
      </c>
      <c r="E50" t="e">
        <f>VLOOKUP(A50,Cataratorii!B:B,1,0)</f>
        <v>#N/A</v>
      </c>
      <c r="F50" t="e">
        <f>VLOOKUP(A50,Vitezistii!B:B,1,0)</f>
        <v>#N/A</v>
      </c>
      <c r="G50" t="e">
        <f>VLOOKUP(A50,Povestitorii!B:B,1,0)</f>
        <v>#N/A</v>
      </c>
    </row>
    <row r="51" spans="1:7" x14ac:dyDescent="0.25">
      <c r="A51" s="42" t="s">
        <v>7</v>
      </c>
      <c r="B51" t="str">
        <f>VLOOKUP(A51,Participanti!A:B,2,0)</f>
        <v>M</v>
      </c>
      <c r="C51" t="str">
        <f>VLOOKUP(A51,Gold!B:B,1,0)</f>
        <v>Codrin Constantin</v>
      </c>
      <c r="D51" t="e">
        <f>IF(B51="M",VLOOKUP(A51,#REF!,1,0),VLOOKUP(A51,#REF!,1,0))</f>
        <v>#REF!</v>
      </c>
      <c r="E51" t="str">
        <f>VLOOKUP(A51,Cataratorii!B:B,1,0)</f>
        <v>Codrin Constantin</v>
      </c>
      <c r="F51" t="str">
        <f>VLOOKUP(A51,Vitezistii!B:B,1,0)</f>
        <v>Codrin Constantin</v>
      </c>
      <c r="G51" t="str">
        <f>VLOOKUP(A51,Povestitorii!B:B,1,0)</f>
        <v>Codrin Constantin</v>
      </c>
    </row>
    <row r="52" spans="1:7" x14ac:dyDescent="0.25">
      <c r="A52" s="42" t="s">
        <v>244</v>
      </c>
      <c r="B52" t="str">
        <f>VLOOKUP(A52,Participanti!A:B,2,0)</f>
        <v>F</v>
      </c>
      <c r="C52" t="e">
        <f>VLOOKUP(A52,Gold!B:B,1,0)</f>
        <v>#N/A</v>
      </c>
      <c r="D52" t="e">
        <f>IF(B52="M",VLOOKUP(A52,#REF!,1,0),VLOOKUP(A52,#REF!,1,0))</f>
        <v>#REF!</v>
      </c>
      <c r="E52" t="str">
        <f>VLOOKUP(A52,Cataratorii!B:B,1,0)</f>
        <v>Marica Cristina</v>
      </c>
      <c r="F52" t="str">
        <f>VLOOKUP(A52,Vitezistii!B:B,1,0)</f>
        <v>Marica Cristina</v>
      </c>
      <c r="G52" t="str">
        <f>VLOOKUP(A52,Povestitorii!B:B,1,0)</f>
        <v>Marica Cristina</v>
      </c>
    </row>
    <row r="53" spans="1:7" x14ac:dyDescent="0.25">
      <c r="A53" s="42" t="s">
        <v>297</v>
      </c>
      <c r="B53" t="str">
        <f>VLOOKUP(A53,Participanti!A:B,2,0)</f>
        <v>F</v>
      </c>
      <c r="C53" t="e">
        <f>VLOOKUP(A53,Gold!B:B,1,0)</f>
        <v>#N/A</v>
      </c>
      <c r="D53" t="e">
        <f>IF(B53="M",VLOOKUP(A53,#REF!,1,0),VLOOKUP(A53,#REF!,1,0))</f>
        <v>#REF!</v>
      </c>
      <c r="E53" t="e">
        <f>VLOOKUP(A53,Cataratorii!B:B,1,0)</f>
        <v>#N/A</v>
      </c>
      <c r="F53" t="e">
        <f>VLOOKUP(A53,Vitezistii!B:B,1,0)</f>
        <v>#N/A</v>
      </c>
      <c r="G53" t="e">
        <f>VLOOKUP(A53,Povestitorii!B:B,1,0)</f>
        <v>#N/A</v>
      </c>
    </row>
    <row r="54" spans="1:7" x14ac:dyDescent="0.25">
      <c r="A54" s="42" t="s">
        <v>299</v>
      </c>
      <c r="B54" t="str">
        <f>VLOOKUP(A54,Participanti!A:B,2,0)</f>
        <v>M</v>
      </c>
      <c r="C54" t="e">
        <f>VLOOKUP(A54,Gold!B:B,1,0)</f>
        <v>#N/A</v>
      </c>
      <c r="D54" t="e">
        <f>IF(B54="M",VLOOKUP(A54,#REF!,1,0),VLOOKUP(A54,#REF!,1,0))</f>
        <v>#REF!</v>
      </c>
      <c r="E54" t="e">
        <f>VLOOKUP(A54,Cataratorii!B:B,1,0)</f>
        <v>#N/A</v>
      </c>
      <c r="F54" t="e">
        <f>VLOOKUP(A54,Vitezistii!B:B,1,0)</f>
        <v>#N/A</v>
      </c>
      <c r="G54" t="e">
        <f>VLOOKUP(A54,Povestitorii!B:B,1,0)</f>
        <v>#N/A</v>
      </c>
    </row>
    <row r="55" spans="1:7" x14ac:dyDescent="0.25">
      <c r="A55" s="42" t="s">
        <v>225</v>
      </c>
      <c r="B55" t="str">
        <f>VLOOKUP(A55,Participanti!A:B,2,0)</f>
        <v>M</v>
      </c>
      <c r="C55" t="str">
        <f>VLOOKUP(A55,Gold!B:B,1,0)</f>
        <v>Ionut Bogdan Bledea</v>
      </c>
      <c r="D55" t="e">
        <f>IF(B55="M",VLOOKUP(A55,#REF!,1,0),VLOOKUP(A55,#REF!,1,0))</f>
        <v>#REF!</v>
      </c>
      <c r="E55" t="str">
        <f>VLOOKUP(A55,Cataratorii!B:B,1,0)</f>
        <v>Ionut Bogdan Bledea</v>
      </c>
      <c r="F55" t="str">
        <f>VLOOKUP(A55,Vitezistii!B:B,1,0)</f>
        <v>Ionut Bogdan Bledea</v>
      </c>
      <c r="G55" t="str">
        <f>VLOOKUP(A55,Povestitorii!B:B,1,0)</f>
        <v>Ionut Bogdan Bledea</v>
      </c>
    </row>
    <row r="56" spans="1:7" x14ac:dyDescent="0.25">
      <c r="A56" s="42" t="s">
        <v>100</v>
      </c>
      <c r="B56" t="e">
        <f>VLOOKUP(A56,Participanti!A:B,2,0)</f>
        <v>#N/A</v>
      </c>
      <c r="C56" t="e">
        <f>VLOOKUP(A56,Gold!B:B,1,0)</f>
        <v>#N/A</v>
      </c>
      <c r="D56" t="e">
        <f>IF(B56="M",VLOOKUP(A56,#REF!,1,0),VLOOKUP(A56,#REF!,1,0))</f>
        <v>#N/A</v>
      </c>
      <c r="E56" t="e">
        <f>VLOOKUP(A56,Cataratorii!B:B,1,0)</f>
        <v>#N/A</v>
      </c>
      <c r="F56" t="e">
        <f>VLOOKUP(A56,Vitezistii!B:B,1,0)</f>
        <v>#N/A</v>
      </c>
      <c r="G56" t="e">
        <f>VLOOKUP(A56,Povestitorii!B:B,1,0)</f>
        <v>#N/A</v>
      </c>
    </row>
    <row r="57" spans="1:7" x14ac:dyDescent="0.25">
      <c r="A57" s="42" t="s">
        <v>105</v>
      </c>
      <c r="B57" t="str">
        <f>VLOOKUP(A57,Participanti!A:B,2,0)</f>
        <v>M</v>
      </c>
      <c r="C57" t="e">
        <f>VLOOKUP(A57,Gold!B:B,1,0)</f>
        <v>#N/A</v>
      </c>
      <c r="D57" t="e">
        <f>IF(B57="M",VLOOKUP(A57,#REF!,1,0),VLOOKUP(A57,#REF!,1,0))</f>
        <v>#REF!</v>
      </c>
      <c r="E57" t="str">
        <f>VLOOKUP(A57,Cataratorii!B:B,1,0)</f>
        <v>Mirea Gabriel Umberto</v>
      </c>
      <c r="F57" t="str">
        <f>VLOOKUP(A57,Vitezistii!B:B,1,0)</f>
        <v>Mirea Gabriel Umberto</v>
      </c>
      <c r="G57" t="str">
        <f>VLOOKUP(A57,Povestitorii!B:B,1,0)</f>
        <v>Mirea Gabriel Umberto</v>
      </c>
    </row>
    <row r="58" spans="1:7" x14ac:dyDescent="0.25">
      <c r="A58" s="42" t="s">
        <v>161</v>
      </c>
      <c r="B58" t="e">
        <f>VLOOKUP(A58,Participanti!A:B,2,0)</f>
        <v>#N/A</v>
      </c>
      <c r="C58" t="e">
        <f>VLOOKUP(A58,Gold!B:B,1,0)</f>
        <v>#N/A</v>
      </c>
      <c r="D58" t="e">
        <f>IF(B58="M",VLOOKUP(A58,#REF!,1,0),VLOOKUP(A58,#REF!,1,0))</f>
        <v>#N/A</v>
      </c>
      <c r="E58" t="e">
        <f>VLOOKUP(A58,Cataratorii!B:B,1,0)</f>
        <v>#N/A</v>
      </c>
      <c r="F58" t="e">
        <f>VLOOKUP(A58,Vitezistii!B:B,1,0)</f>
        <v>#N/A</v>
      </c>
      <c r="G58" t="e">
        <f>VLOOKUP(A58,Povestitorii!B:B,1,0)</f>
        <v>#N/A</v>
      </c>
    </row>
    <row r="59" spans="1:7" x14ac:dyDescent="0.25">
      <c r="A59" s="42" t="s">
        <v>13</v>
      </c>
      <c r="B59" t="str">
        <f>VLOOKUP(A59,Participanti!A:B,2,0)</f>
        <v>M</v>
      </c>
      <c r="C59" t="str">
        <f>VLOOKUP(A59,Gold!B:B,1,0)</f>
        <v>Robert Herman</v>
      </c>
      <c r="D59" t="e">
        <f>IF(B59="M",VLOOKUP(A59,#REF!,1,0),VLOOKUP(A59,#REF!,1,0))</f>
        <v>#REF!</v>
      </c>
      <c r="E59" t="str">
        <f>VLOOKUP(A59,Cataratorii!B:B,1,0)</f>
        <v>Robert Herman</v>
      </c>
      <c r="F59" t="str">
        <f>VLOOKUP(A59,Vitezistii!B:B,1,0)</f>
        <v>Robert Herman</v>
      </c>
      <c r="G59" t="str">
        <f>VLOOKUP(A59,Povestitorii!B:B,1,0)</f>
        <v>Robert Herman</v>
      </c>
    </row>
    <row r="60" spans="1:7" x14ac:dyDescent="0.25">
      <c r="A60" s="42" t="s">
        <v>266</v>
      </c>
      <c r="B60" t="str">
        <f>VLOOKUP(A60,Participanti!A:B,2,0)</f>
        <v>F</v>
      </c>
      <c r="C60" t="e">
        <f>VLOOKUP(A60,Gold!B:B,1,0)</f>
        <v>#N/A</v>
      </c>
      <c r="D60" t="e">
        <f>IF(B60="M",VLOOKUP(A60,#REF!,1,0),VLOOKUP(A60,#REF!,1,0))</f>
        <v>#REF!</v>
      </c>
      <c r="E60" t="e">
        <f>VLOOKUP(A60,Cataratorii!B:B,1,0)</f>
        <v>#N/A</v>
      </c>
      <c r="F60" t="e">
        <f>VLOOKUP(A60,Vitezistii!B:B,1,0)</f>
        <v>#N/A</v>
      </c>
      <c r="G60" t="e">
        <f>VLOOKUP(A60,Povestitorii!B:B,1,0)</f>
        <v>#N/A</v>
      </c>
    </row>
    <row r="61" spans="1:7" x14ac:dyDescent="0.25">
      <c r="A61" s="42" t="s">
        <v>216</v>
      </c>
      <c r="B61" t="str">
        <f>VLOOKUP(A61,Participanti!A:B,2,0)</f>
        <v>M</v>
      </c>
      <c r="C61" t="e">
        <f>VLOOKUP(A61,Gold!B:B,1,0)</f>
        <v>#N/A</v>
      </c>
      <c r="D61" t="e">
        <f>IF(B61="M",VLOOKUP(A61,#REF!,1,0),VLOOKUP(A61,#REF!,1,0))</f>
        <v>#REF!</v>
      </c>
      <c r="E61" t="e">
        <f>VLOOKUP(A61,Cataratorii!B:B,1,0)</f>
        <v>#N/A</v>
      </c>
      <c r="F61" t="e">
        <f>VLOOKUP(A61,Vitezistii!B:B,1,0)</f>
        <v>#N/A</v>
      </c>
      <c r="G61" t="e">
        <f>VLOOKUP(A61,Povestitorii!B:B,1,0)</f>
        <v>#N/A</v>
      </c>
    </row>
    <row r="62" spans="1:7" x14ac:dyDescent="0.25">
      <c r="A62" s="42" t="s">
        <v>175</v>
      </c>
      <c r="B62" t="str">
        <f>VLOOKUP(A62,Participanti!A:B,2,0)</f>
        <v>F</v>
      </c>
      <c r="C62" t="e">
        <f>VLOOKUP(A62,Gold!B:B,1,0)</f>
        <v>#N/A</v>
      </c>
      <c r="D62" t="e">
        <f>IF(B62="M",VLOOKUP(A62,#REF!,1,0),VLOOKUP(A62,#REF!,1,0))</f>
        <v>#REF!</v>
      </c>
      <c r="E62" t="e">
        <f>VLOOKUP(A62,Cataratorii!B:B,1,0)</f>
        <v>#N/A</v>
      </c>
      <c r="F62" t="e">
        <f>VLOOKUP(A62,Vitezistii!B:B,1,0)</f>
        <v>#N/A</v>
      </c>
      <c r="G62" t="e">
        <f>VLOOKUP(A62,Povestitorii!B:B,1,0)</f>
        <v>#N/A</v>
      </c>
    </row>
    <row r="63" spans="1:7" x14ac:dyDescent="0.25">
      <c r="A63" s="42" t="s">
        <v>17</v>
      </c>
      <c r="B63" t="str">
        <f>VLOOKUP(A63,Participanti!A:B,2,0)</f>
        <v>M</v>
      </c>
      <c r="C63" t="e">
        <f>VLOOKUP(A63,Gold!B:B,1,0)</f>
        <v>#N/A</v>
      </c>
      <c r="D63" t="e">
        <f>IF(B63="M",VLOOKUP(A63,#REF!,1,0),VLOOKUP(A63,#REF!,1,0))</f>
        <v>#REF!</v>
      </c>
      <c r="E63" t="e">
        <f>VLOOKUP(A63,Cataratorii!B:B,1,0)</f>
        <v>#N/A</v>
      </c>
      <c r="F63" t="e">
        <f>VLOOKUP(A63,Vitezistii!B:B,1,0)</f>
        <v>#N/A</v>
      </c>
      <c r="G63" t="e">
        <f>VLOOKUP(A63,Povestitorii!B:B,1,0)</f>
        <v>#N/A</v>
      </c>
    </row>
    <row r="64" spans="1:7" x14ac:dyDescent="0.25">
      <c r="A64" s="42" t="s">
        <v>20</v>
      </c>
      <c r="B64" t="str">
        <f>VLOOKUP(A64,Participanti!A:B,2,0)</f>
        <v>M</v>
      </c>
      <c r="C64" t="e">
        <f>VLOOKUP(A64,Gold!B:B,1,0)</f>
        <v>#N/A</v>
      </c>
      <c r="D64" t="e">
        <f>IF(B64="M",VLOOKUP(A64,#REF!,1,0),VLOOKUP(A64,#REF!,1,0))</f>
        <v>#REF!</v>
      </c>
      <c r="E64" t="str">
        <f>VLOOKUP(A64,Cataratorii!B:B,1,0)</f>
        <v>Catalin Holban</v>
      </c>
      <c r="F64" t="str">
        <f>VLOOKUP(A64,Vitezistii!B:B,1,0)</f>
        <v>Catalin Holban</v>
      </c>
      <c r="G64" t="str">
        <f>VLOOKUP(A64,Povestitorii!B:B,1,0)</f>
        <v>Catalin Holban</v>
      </c>
    </row>
    <row r="65" spans="1:7" x14ac:dyDescent="0.25">
      <c r="A65" s="42" t="s">
        <v>254</v>
      </c>
      <c r="B65" t="str">
        <f>VLOOKUP(A65,Participanti!A:B,2,0)</f>
        <v>F</v>
      </c>
      <c r="C65" t="e">
        <f>VLOOKUP(A65,Gold!B:B,1,0)</f>
        <v>#N/A</v>
      </c>
      <c r="D65" t="e">
        <f>IF(B65="M",VLOOKUP(A65,#REF!,1,0),VLOOKUP(A65,#REF!,1,0))</f>
        <v>#REF!</v>
      </c>
      <c r="E65" t="e">
        <f>VLOOKUP(A65,Cataratorii!B:B,1,0)</f>
        <v>#N/A</v>
      </c>
      <c r="F65" t="e">
        <f>VLOOKUP(A65,Vitezistii!B:B,1,0)</f>
        <v>#N/A</v>
      </c>
      <c r="G65" t="e">
        <f>VLOOKUP(A65,Povestitorii!B:B,1,0)</f>
        <v>#N/A</v>
      </c>
    </row>
    <row r="66" spans="1:7" x14ac:dyDescent="0.25">
      <c r="A66" s="42" t="s">
        <v>62</v>
      </c>
      <c r="B66" t="e">
        <f>VLOOKUP(A66,Participanti!A:B,2,0)</f>
        <v>#N/A</v>
      </c>
      <c r="C66" t="e">
        <f>VLOOKUP(A66,Gold!B:B,1,0)</f>
        <v>#N/A</v>
      </c>
      <c r="D66" t="e">
        <f>IF(B66="M",VLOOKUP(A66,#REF!,1,0),VLOOKUP(A66,#REF!,1,0))</f>
        <v>#N/A</v>
      </c>
      <c r="E66" t="e">
        <f>VLOOKUP(A66,Cataratorii!B:B,1,0)</f>
        <v>#N/A</v>
      </c>
      <c r="F66" t="e">
        <f>VLOOKUP(A66,Vitezistii!B:B,1,0)</f>
        <v>#N/A</v>
      </c>
      <c r="G66" t="e">
        <f>VLOOKUP(A66,Povestitorii!B:B,1,0)</f>
        <v>#N/A</v>
      </c>
    </row>
    <row r="67" spans="1:7" x14ac:dyDescent="0.25">
      <c r="A67" s="42" t="s">
        <v>294</v>
      </c>
      <c r="B67" t="str">
        <f>VLOOKUP(A67,Participanti!A:B,2,0)</f>
        <v>M</v>
      </c>
      <c r="C67" t="e">
        <f>VLOOKUP(A67,Gold!B:B,1,0)</f>
        <v>#N/A</v>
      </c>
      <c r="D67" t="e">
        <f>IF(B67="M",VLOOKUP(A67,#REF!,1,0),VLOOKUP(A67,#REF!,1,0))</f>
        <v>#REF!</v>
      </c>
      <c r="E67" t="e">
        <f>VLOOKUP(A67,Cataratorii!B:B,1,0)</f>
        <v>#N/A</v>
      </c>
      <c r="F67" t="e">
        <f>VLOOKUP(A67,Vitezistii!B:B,1,0)</f>
        <v>#N/A</v>
      </c>
      <c r="G67" t="e">
        <f>VLOOKUP(A67,Povestitorii!B:B,1,0)</f>
        <v>#N/A</v>
      </c>
    </row>
    <row r="68" spans="1:7" x14ac:dyDescent="0.25">
      <c r="A68" s="42" t="s">
        <v>58</v>
      </c>
      <c r="B68" t="str">
        <f>VLOOKUP(A68,Participanti!A:B,2,0)</f>
        <v>M</v>
      </c>
      <c r="C68" t="str">
        <f>VLOOKUP(A68,Gold!B:B,1,0)</f>
        <v>Adrian Budaca</v>
      </c>
      <c r="D68" t="e">
        <f>IF(B68="M",VLOOKUP(A68,#REF!,1,0),VLOOKUP(A68,#REF!,1,0))</f>
        <v>#REF!</v>
      </c>
      <c r="E68" t="str">
        <f>VLOOKUP(A68,Cataratorii!B:B,1,0)</f>
        <v>Adrian Budaca</v>
      </c>
      <c r="F68" t="str">
        <f>VLOOKUP(A68,Vitezistii!B:B,1,0)</f>
        <v>Adrian Budaca</v>
      </c>
      <c r="G68" t="str">
        <f>VLOOKUP(A68,Povestitorii!B:B,1,0)</f>
        <v>Adrian Budaca</v>
      </c>
    </row>
    <row r="69" spans="1:7" x14ac:dyDescent="0.25">
      <c r="A69" s="42" t="s">
        <v>271</v>
      </c>
      <c r="B69" t="str">
        <f>VLOOKUP(A69,Participanti!A:B,2,0)</f>
        <v>F</v>
      </c>
      <c r="C69" t="e">
        <f>VLOOKUP(A69,Gold!B:B,1,0)</f>
        <v>#N/A</v>
      </c>
      <c r="D69" t="e">
        <f>IF(B69="M",VLOOKUP(A69,#REF!,1,0),VLOOKUP(A69,#REF!,1,0))</f>
        <v>#REF!</v>
      </c>
      <c r="E69" t="e">
        <f>VLOOKUP(A69,Cataratorii!B:B,1,0)</f>
        <v>#N/A</v>
      </c>
      <c r="F69" t="e">
        <f>VLOOKUP(A69,Vitezistii!B:B,1,0)</f>
        <v>#N/A</v>
      </c>
      <c r="G69" t="e">
        <f>VLOOKUP(A69,Povestitorii!B:B,1,0)</f>
        <v>#N/A</v>
      </c>
    </row>
    <row r="70" spans="1:7" x14ac:dyDescent="0.25">
      <c r="A70" s="42" t="s">
        <v>134</v>
      </c>
      <c r="B70" t="str">
        <f>VLOOKUP(A70,Participanti!A:B,2,0)</f>
        <v>F</v>
      </c>
      <c r="C70" t="e">
        <f>VLOOKUP(A70,Gold!B:B,1,0)</f>
        <v>#N/A</v>
      </c>
      <c r="D70" t="e">
        <f>IF(B70="M",VLOOKUP(A70,#REF!,1,0),VLOOKUP(A70,#REF!,1,0))</f>
        <v>#REF!</v>
      </c>
      <c r="E70" t="e">
        <f>VLOOKUP(A70,Cataratorii!B:B,1,0)</f>
        <v>#N/A</v>
      </c>
      <c r="F70" t="e">
        <f>VLOOKUP(A70,Vitezistii!B:B,1,0)</f>
        <v>#N/A</v>
      </c>
      <c r="G70" t="e">
        <f>VLOOKUP(A70,Povestitorii!B:B,1,0)</f>
        <v>#N/A</v>
      </c>
    </row>
    <row r="71" spans="1:7" x14ac:dyDescent="0.25">
      <c r="A71" s="42" t="s">
        <v>187</v>
      </c>
      <c r="B71" t="str">
        <f>VLOOKUP(A71,Participanti!A:B,2,0)</f>
        <v>M</v>
      </c>
      <c r="C71" t="e">
        <f>VLOOKUP(A71,Gold!B:B,1,0)</f>
        <v>#N/A</v>
      </c>
      <c r="D71" t="e">
        <f>IF(B71="M",VLOOKUP(A71,#REF!,1,0),VLOOKUP(A71,#REF!,1,0))</f>
        <v>#REF!</v>
      </c>
      <c r="E71" t="str">
        <f>VLOOKUP(A71,Cataratorii!B:B,1,0)</f>
        <v>Dan Spataru</v>
      </c>
      <c r="F71" t="str">
        <f>VLOOKUP(A71,Vitezistii!B:B,1,0)</f>
        <v>Dan Spataru</v>
      </c>
      <c r="G71" t="str">
        <f>VLOOKUP(A71,Povestitorii!B:B,1,0)</f>
        <v>Dan Spataru</v>
      </c>
    </row>
    <row r="72" spans="1:7" x14ac:dyDescent="0.25">
      <c r="A72" s="42" t="s">
        <v>140</v>
      </c>
      <c r="B72" t="str">
        <f>VLOOKUP(A72,Participanti!A:B,2,0)</f>
        <v>M</v>
      </c>
      <c r="C72" t="e">
        <f>VLOOKUP(A72,Gold!B:B,1,0)</f>
        <v>#N/A</v>
      </c>
      <c r="D72" t="e">
        <f>IF(B72="M",VLOOKUP(A72,#REF!,1,0),VLOOKUP(A72,#REF!,1,0))</f>
        <v>#REF!</v>
      </c>
      <c r="E72" t="e">
        <f>VLOOKUP(A72,Cataratorii!B:B,1,0)</f>
        <v>#N/A</v>
      </c>
      <c r="F72" t="e">
        <f>VLOOKUP(A72,Vitezistii!B:B,1,0)</f>
        <v>#N/A</v>
      </c>
      <c r="G72" t="e">
        <f>VLOOKUP(A72,Povestitorii!B:B,1,0)</f>
        <v>#N/A</v>
      </c>
    </row>
    <row r="73" spans="1:7" x14ac:dyDescent="0.25">
      <c r="A73" s="42" t="s">
        <v>147</v>
      </c>
      <c r="B73" t="str">
        <f>VLOOKUP(A73,Participanti!A:B,2,0)</f>
        <v>F</v>
      </c>
      <c r="C73" t="e">
        <f>VLOOKUP(A73,Gold!B:B,1,0)</f>
        <v>#N/A</v>
      </c>
      <c r="D73" t="e">
        <f>IF(B73="M",VLOOKUP(A73,#REF!,1,0),VLOOKUP(A73,#REF!,1,0))</f>
        <v>#REF!</v>
      </c>
      <c r="E73" t="e">
        <f>VLOOKUP(A73,Cataratorii!B:B,1,0)</f>
        <v>#N/A</v>
      </c>
      <c r="F73" t="e">
        <f>VLOOKUP(A73,Vitezistii!B:B,1,0)</f>
        <v>#N/A</v>
      </c>
      <c r="G73" t="e">
        <f>VLOOKUP(A73,Povestitorii!B:B,1,0)</f>
        <v>#N/A</v>
      </c>
    </row>
    <row r="74" spans="1:7" x14ac:dyDescent="0.25">
      <c r="A74" s="42" t="s">
        <v>202</v>
      </c>
      <c r="B74" t="str">
        <f>VLOOKUP(A74,Participanti!A:B,2,0)</f>
        <v>M</v>
      </c>
      <c r="C74" t="e">
        <f>VLOOKUP(A74,Gold!B:B,1,0)</f>
        <v>#N/A</v>
      </c>
      <c r="D74" t="e">
        <f>IF(B74="M",VLOOKUP(A74,#REF!,1,0),VLOOKUP(A74,#REF!,1,0))</f>
        <v>#REF!</v>
      </c>
      <c r="E74" t="e">
        <f>VLOOKUP(A74,Cataratorii!B:B,1,0)</f>
        <v>#N/A</v>
      </c>
      <c r="F74" t="e">
        <f>VLOOKUP(A74,Vitezistii!B:B,1,0)</f>
        <v>#N/A</v>
      </c>
      <c r="G74" t="e">
        <f>VLOOKUP(A74,Povestitorii!B:B,1,0)</f>
        <v>#N/A</v>
      </c>
    </row>
    <row r="75" spans="1:7" x14ac:dyDescent="0.25">
      <c r="A75" s="42" t="s">
        <v>132</v>
      </c>
      <c r="B75" t="str">
        <f>VLOOKUP(A75,Participanti!A:B,2,0)</f>
        <v>M</v>
      </c>
      <c r="C75" t="e">
        <f>VLOOKUP(A75,Gold!B:B,1,0)</f>
        <v>#N/A</v>
      </c>
      <c r="D75" t="e">
        <f>IF(B75="M",VLOOKUP(A75,#REF!,1,0),VLOOKUP(A75,#REF!,1,0))</f>
        <v>#REF!</v>
      </c>
      <c r="E75" t="e">
        <f>VLOOKUP(A75,Cataratorii!B:B,1,0)</f>
        <v>#N/A</v>
      </c>
      <c r="F75" t="e">
        <f>VLOOKUP(A75,Vitezistii!B:B,1,0)</f>
        <v>#N/A</v>
      </c>
      <c r="G75" t="e">
        <f>VLOOKUP(A75,Povestitorii!B:B,1,0)</f>
        <v>#N/A</v>
      </c>
    </row>
    <row r="76" spans="1:7" x14ac:dyDescent="0.25">
      <c r="A76" s="42" t="s">
        <v>246</v>
      </c>
      <c r="B76" t="str">
        <f>VLOOKUP(A76,Participanti!A:B,2,0)</f>
        <v>M</v>
      </c>
      <c r="C76" t="e">
        <f>VLOOKUP(A76,Gold!B:B,1,0)</f>
        <v>#N/A</v>
      </c>
      <c r="D76" t="e">
        <f>IF(B76="M",VLOOKUP(A76,#REF!,1,0),VLOOKUP(A76,#REF!,1,0))</f>
        <v>#REF!</v>
      </c>
      <c r="E76" t="e">
        <f>VLOOKUP(A76,Cataratorii!B:B,1,0)</f>
        <v>#N/A</v>
      </c>
      <c r="F76" t="e">
        <f>VLOOKUP(A76,Vitezistii!B:B,1,0)</f>
        <v>#N/A</v>
      </c>
      <c r="G76" t="e">
        <f>VLOOKUP(A76,Povestitorii!B:B,1,0)</f>
        <v>#N/A</v>
      </c>
    </row>
    <row r="77" spans="1:7" x14ac:dyDescent="0.25">
      <c r="A77" s="42" t="s">
        <v>219</v>
      </c>
      <c r="B77" t="str">
        <f>VLOOKUP(A77,Participanti!A:B,2,0)</f>
        <v>M</v>
      </c>
      <c r="C77" t="e">
        <f>VLOOKUP(A77,Gold!B:B,1,0)</f>
        <v>#N/A</v>
      </c>
      <c r="D77" t="e">
        <f>IF(B77="M",VLOOKUP(A77,#REF!,1,0),VLOOKUP(A77,#REF!,1,0))</f>
        <v>#REF!</v>
      </c>
      <c r="E77" t="e">
        <f>VLOOKUP(A77,Cataratorii!B:B,1,0)</f>
        <v>#N/A</v>
      </c>
      <c r="F77" t="e">
        <f>VLOOKUP(A77,Vitezistii!B:B,1,0)</f>
        <v>#N/A</v>
      </c>
      <c r="G77" t="e">
        <f>VLOOKUP(A77,Povestitorii!B:B,1,0)</f>
        <v>#N/A</v>
      </c>
    </row>
    <row r="78" spans="1:7" x14ac:dyDescent="0.25">
      <c r="A78" s="42" t="s">
        <v>131</v>
      </c>
      <c r="B78" t="str">
        <f>VLOOKUP(A78,Participanti!A:B,2,0)</f>
        <v>M</v>
      </c>
      <c r="C78" t="e">
        <f>VLOOKUP(A78,Gold!B:B,1,0)</f>
        <v>#N/A</v>
      </c>
      <c r="D78" t="e">
        <f>IF(B78="M",VLOOKUP(A78,#REF!,1,0),VLOOKUP(A78,#REF!,1,0))</f>
        <v>#REF!</v>
      </c>
      <c r="E78" t="e">
        <f>VLOOKUP(A78,Cataratorii!B:B,1,0)</f>
        <v>#N/A</v>
      </c>
      <c r="F78" t="e">
        <f>VLOOKUP(A78,Vitezistii!B:B,1,0)</f>
        <v>#N/A</v>
      </c>
      <c r="G78" t="e">
        <f>VLOOKUP(A78,Povestitorii!B:B,1,0)</f>
        <v>#N/A</v>
      </c>
    </row>
    <row r="79" spans="1:7" x14ac:dyDescent="0.25">
      <c r="A79" s="42" t="s">
        <v>110</v>
      </c>
      <c r="B79" t="str">
        <f>VLOOKUP(A79,Participanti!A:B,2,0)</f>
        <v>F</v>
      </c>
      <c r="C79" t="e">
        <f>VLOOKUP(A79,Gold!B:B,1,0)</f>
        <v>#N/A</v>
      </c>
      <c r="D79" t="e">
        <f>IF(B79="M",VLOOKUP(A79,#REF!,1,0),VLOOKUP(A79,#REF!,1,0))</f>
        <v>#REF!</v>
      </c>
      <c r="E79" t="e">
        <f>VLOOKUP(A79,Cataratorii!B:B,1,0)</f>
        <v>#N/A</v>
      </c>
      <c r="F79" t="e">
        <f>VLOOKUP(A79,Vitezistii!B:B,1,0)</f>
        <v>#N/A</v>
      </c>
      <c r="G79" t="e">
        <f>VLOOKUP(A79,Povestitorii!B:B,1,0)</f>
        <v>#N/A</v>
      </c>
    </row>
    <row r="80" spans="1:7" x14ac:dyDescent="0.25">
      <c r="A80" s="42" t="s">
        <v>197</v>
      </c>
      <c r="B80" t="str">
        <f>VLOOKUP(A80,Participanti!A:B,2,0)</f>
        <v>M</v>
      </c>
      <c r="C80" t="e">
        <f>VLOOKUP(A80,Gold!B:B,1,0)</f>
        <v>#N/A</v>
      </c>
      <c r="D80" t="e">
        <f>IF(B80="M",VLOOKUP(A80,#REF!,1,0),VLOOKUP(A80,#REF!,1,0))</f>
        <v>#REF!</v>
      </c>
      <c r="E80" t="e">
        <f>VLOOKUP(A80,Cataratorii!B:B,1,0)</f>
        <v>#N/A</v>
      </c>
      <c r="F80" t="e">
        <f>VLOOKUP(A80,Vitezistii!B:B,1,0)</f>
        <v>#N/A</v>
      </c>
      <c r="G80" t="e">
        <f>VLOOKUP(A80,Povestitorii!B:B,1,0)</f>
        <v>#N/A</v>
      </c>
    </row>
    <row r="81" spans="1:7" x14ac:dyDescent="0.25">
      <c r="A81" s="42" t="s">
        <v>45</v>
      </c>
      <c r="B81" t="e">
        <f>VLOOKUP(A81,Participanti!A:B,2,0)</f>
        <v>#N/A</v>
      </c>
      <c r="C81" t="e">
        <f>VLOOKUP(A81,Gold!B:B,1,0)</f>
        <v>#N/A</v>
      </c>
      <c r="D81" t="e">
        <f>IF(B81="M",VLOOKUP(A81,#REF!,1,0),VLOOKUP(A81,#REF!,1,0))</f>
        <v>#N/A</v>
      </c>
      <c r="E81" t="e">
        <f>VLOOKUP(A81,Cataratorii!B:B,1,0)</f>
        <v>#N/A</v>
      </c>
      <c r="F81" t="e">
        <f>VLOOKUP(A81,Vitezistii!B:B,1,0)</f>
        <v>#N/A</v>
      </c>
      <c r="G81" t="e">
        <f>VLOOKUP(A81,Povestitorii!B:B,1,0)</f>
        <v>#N/A</v>
      </c>
    </row>
    <row r="82" spans="1:7" x14ac:dyDescent="0.25">
      <c r="A82" s="42" t="s">
        <v>183</v>
      </c>
      <c r="B82" t="str">
        <f>VLOOKUP(A82,Participanti!A:B,2,0)</f>
        <v>M</v>
      </c>
      <c r="C82" t="e">
        <f>VLOOKUP(A82,Gold!B:B,1,0)</f>
        <v>#N/A</v>
      </c>
      <c r="D82" t="e">
        <f>IF(B82="M",VLOOKUP(A82,#REF!,1,0),VLOOKUP(A82,#REF!,1,0))</f>
        <v>#REF!</v>
      </c>
      <c r="E82" t="e">
        <f>VLOOKUP(A82,Cataratorii!B:B,1,0)</f>
        <v>#N/A</v>
      </c>
      <c r="F82" t="e">
        <f>VLOOKUP(A82,Vitezistii!B:B,1,0)</f>
        <v>#N/A</v>
      </c>
      <c r="G82" t="e">
        <f>VLOOKUP(A82,Povestitorii!B:B,1,0)</f>
        <v>#N/A</v>
      </c>
    </row>
    <row r="83" spans="1:7" x14ac:dyDescent="0.25">
      <c r="A83" s="42" t="s">
        <v>257</v>
      </c>
      <c r="B83" t="str">
        <f>VLOOKUP(A83,Participanti!A:B,2,0)</f>
        <v>M</v>
      </c>
      <c r="C83" t="e">
        <f>VLOOKUP(A83,Gold!B:B,1,0)</f>
        <v>#N/A</v>
      </c>
      <c r="D83" t="e">
        <f>IF(B83="M",VLOOKUP(A83,#REF!,1,0),VLOOKUP(A83,#REF!,1,0))</f>
        <v>#REF!</v>
      </c>
      <c r="E83" t="e">
        <f>VLOOKUP(A83,Cataratorii!B:B,1,0)</f>
        <v>#N/A</v>
      </c>
      <c r="F83" t="e">
        <f>VLOOKUP(A83,Vitezistii!B:B,1,0)</f>
        <v>#N/A</v>
      </c>
      <c r="G83" t="e">
        <f>VLOOKUP(A83,Povestitorii!B:B,1,0)</f>
        <v>#N/A</v>
      </c>
    </row>
    <row r="84" spans="1:7" x14ac:dyDescent="0.25">
      <c r="A84" s="42" t="s">
        <v>181</v>
      </c>
      <c r="B84" t="str">
        <f>VLOOKUP(A84,Participanti!A:B,2,0)</f>
        <v>M</v>
      </c>
      <c r="C84" t="e">
        <f>VLOOKUP(A84,Gold!B:B,1,0)</f>
        <v>#N/A</v>
      </c>
      <c r="D84" t="e">
        <f>IF(B84="M",VLOOKUP(A84,#REF!,1,0),VLOOKUP(A84,#REF!,1,0))</f>
        <v>#REF!</v>
      </c>
      <c r="E84" t="e">
        <f>VLOOKUP(A84,Cataratorii!B:B,1,0)</f>
        <v>#N/A</v>
      </c>
      <c r="F84" t="e">
        <f>VLOOKUP(A84,Vitezistii!B:B,1,0)</f>
        <v>#N/A</v>
      </c>
      <c r="G84" t="e">
        <f>VLOOKUP(A84,Povestitorii!B:B,1,0)</f>
        <v>#N/A</v>
      </c>
    </row>
    <row r="85" spans="1:7" x14ac:dyDescent="0.25">
      <c r="A85" s="42" t="s">
        <v>206</v>
      </c>
      <c r="B85" t="str">
        <f>VLOOKUP(A85,Participanti!A:B,2,0)</f>
        <v>M</v>
      </c>
      <c r="C85" t="e">
        <f>VLOOKUP(A85,Gold!B:B,1,0)</f>
        <v>#N/A</v>
      </c>
      <c r="D85" t="e">
        <f>IF(B85="M",VLOOKUP(A85,#REF!,1,0),VLOOKUP(A85,#REF!,1,0))</f>
        <v>#REF!</v>
      </c>
      <c r="E85" t="e">
        <f>VLOOKUP(A85,Cataratorii!B:B,1,0)</f>
        <v>#N/A</v>
      </c>
      <c r="F85" t="e">
        <f>VLOOKUP(A85,Vitezistii!B:B,1,0)</f>
        <v>#N/A</v>
      </c>
      <c r="G85" t="e">
        <f>VLOOKUP(A85,Povestitorii!B:B,1,0)</f>
        <v>#N/A</v>
      </c>
    </row>
  </sheetData>
  <autoFilter ref="A1:G85" xr:uid="{00000000-0009-0000-0000-00000F000000}"/>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tabColor theme="0" tint="-0.249977111117893"/>
  </sheetPr>
  <dimension ref="A2:R8"/>
  <sheetViews>
    <sheetView workbookViewId="0">
      <selection activeCell="B3" sqref="B3"/>
    </sheetView>
  </sheetViews>
  <sheetFormatPr defaultColWidth="9.140625" defaultRowHeight="12.75" x14ac:dyDescent="0.2"/>
  <cols>
    <col min="1" max="1" width="3.28515625" style="67" customWidth="1"/>
    <col min="2" max="2" width="19.5703125" style="34" customWidth="1"/>
    <col min="3" max="3" width="4.42578125" style="34" bestFit="1" customWidth="1"/>
    <col min="4" max="11" width="5.5703125" style="34" bestFit="1" customWidth="1"/>
    <col min="12" max="12" width="5.5703125" style="34" customWidth="1"/>
    <col min="13" max="15" width="6.42578125" style="34" customWidth="1"/>
    <col min="16" max="16" width="7.28515625" style="34" bestFit="1" customWidth="1"/>
    <col min="17" max="17" width="6.42578125" style="34" customWidth="1"/>
    <col min="18" max="18" width="6.28515625" style="34" bestFit="1" customWidth="1"/>
    <col min="19" max="16384" width="9.140625" style="34"/>
  </cols>
  <sheetData>
    <row r="2" spans="1:18" x14ac:dyDescent="0.2">
      <c r="A2" s="89" t="s">
        <v>372</v>
      </c>
      <c r="B2" s="90"/>
    </row>
    <row r="3" spans="1:18" x14ac:dyDescent="0.2">
      <c r="A3" s="66" t="s">
        <v>358</v>
      </c>
      <c r="B3" s="36"/>
      <c r="C3" s="30">
        <v>1</v>
      </c>
      <c r="D3" s="30">
        <v>2</v>
      </c>
      <c r="E3" s="30">
        <v>3</v>
      </c>
      <c r="F3" s="30">
        <v>4</v>
      </c>
      <c r="G3" s="30">
        <v>5</v>
      </c>
      <c r="H3" s="30">
        <v>6</v>
      </c>
      <c r="I3" s="30">
        <v>7</v>
      </c>
      <c r="J3" s="30">
        <v>8</v>
      </c>
      <c r="K3" s="30">
        <v>9</v>
      </c>
      <c r="L3" s="30">
        <v>10</v>
      </c>
      <c r="M3" s="30">
        <v>11</v>
      </c>
      <c r="N3" s="30">
        <v>12</v>
      </c>
      <c r="O3" s="30">
        <v>13</v>
      </c>
      <c r="P3" s="30">
        <v>14</v>
      </c>
      <c r="Q3" s="30">
        <v>15</v>
      </c>
      <c r="R3" s="38" t="s">
        <v>359</v>
      </c>
    </row>
    <row r="4" spans="1:18" x14ac:dyDescent="0.2">
      <c r="A4" s="66">
        <v>1</v>
      </c>
      <c r="C4" s="35"/>
      <c r="D4" s="35">
        <f>SUMPRODUCT((Data_Echipe!C$2:C$86)*(Data_Echipe!$A$2:$A$86=Echipe!$B4))</f>
        <v>0</v>
      </c>
      <c r="E4" s="35">
        <f>SUMPRODUCT((Data_Echipe!D$2:D$86)*(Data_Echipe!$A$2:$A$86=Echipe!$B4))</f>
        <v>0</v>
      </c>
      <c r="F4" s="35">
        <f>SUMPRODUCT((Data_Echipe!E$2:E$86)*(Data_Echipe!$A$2:$A$86=Echipe!$B4))</f>
        <v>0</v>
      </c>
      <c r="G4" s="35">
        <f>SUMPRODUCT((Data_Echipe!F$2:F$86)*(Data_Echipe!$A$2:$A$86=Echipe!$B4))</f>
        <v>0</v>
      </c>
      <c r="H4" s="35">
        <f>SUMPRODUCT((Data_Echipe!G$2:G$86)*(Data_Echipe!$A$2:$A$86=Echipe!$B4))</f>
        <v>0</v>
      </c>
      <c r="I4" s="35">
        <f>SUMPRODUCT((Data_Echipe!H$2:H$86)*(Data_Echipe!$A$2:$A$86=Echipe!$B4))</f>
        <v>0</v>
      </c>
      <c r="J4" s="35">
        <f>SUMPRODUCT((Data_Echipe!I$2:I$86)*(Data_Echipe!$A$2:$A$86=Echipe!$B4))</f>
        <v>0</v>
      </c>
      <c r="K4" s="35">
        <f>SUMPRODUCT((Data_Echipe!J$2:J$86)*(Data_Echipe!$A$2:$A$86=Echipe!$B4))</f>
        <v>0</v>
      </c>
      <c r="L4" s="35">
        <f>SUMPRODUCT((Data_Echipe!K$2:K$86)*(Data_Echipe!$A$2:$A$86=Echipe!$B4))</f>
        <v>0</v>
      </c>
      <c r="M4" s="35">
        <f>SUMPRODUCT((Data_Echipe!L$2:L$86)*(Data_Echipe!$A$2:$A$86=Echipe!$B4))</f>
        <v>0</v>
      </c>
      <c r="N4" s="35">
        <f>SUMPRODUCT((Data_Echipe!M$2:M$86)*(Data_Echipe!$A$2:$A$86=Echipe!$B4))</f>
        <v>0</v>
      </c>
      <c r="O4" s="35">
        <f>SUMPRODUCT((Data_Echipe!N$2:N$86)*(Data_Echipe!$A$2:$A$86=Echipe!$B4))</f>
        <v>0</v>
      </c>
      <c r="P4" s="35">
        <f>SUMPRODUCT((Data_Echipe!O$2:O$86)*(Data_Echipe!$A$2:$A$86=Echipe!$B4))</f>
        <v>0</v>
      </c>
      <c r="Q4" s="35">
        <f>SUMPRODUCT((Data_Echipe!P$2:P$86)*(Data_Echipe!$A$2:$A$86=Echipe!$B4))</f>
        <v>0</v>
      </c>
      <c r="R4" s="37">
        <f>SUM(D4:Q4)</f>
        <v>0</v>
      </c>
    </row>
    <row r="5" spans="1:18" x14ac:dyDescent="0.2">
      <c r="A5" s="66">
        <v>2</v>
      </c>
      <c r="C5" s="35"/>
      <c r="D5" s="35">
        <f>SUMPRODUCT((Data_Echipe!C$2:C$86)*(Data_Echipe!$A$2:$A$86=Echipe!$B5))</f>
        <v>0</v>
      </c>
      <c r="E5" s="35">
        <f>SUMPRODUCT((Data_Echipe!D$2:D$86)*(Data_Echipe!$A$2:$A$86=Echipe!$B5))</f>
        <v>0</v>
      </c>
      <c r="F5" s="35">
        <f>SUMPRODUCT((Data_Echipe!E$2:E$86)*(Data_Echipe!$A$2:$A$86=Echipe!$B5))</f>
        <v>0</v>
      </c>
      <c r="G5" s="35">
        <f>SUMPRODUCT((Data_Echipe!F$2:F$86)*(Data_Echipe!$A$2:$A$86=Echipe!$B5))</f>
        <v>0</v>
      </c>
      <c r="H5" s="35">
        <f>SUMPRODUCT((Data_Echipe!G$2:G$86)*(Data_Echipe!$A$2:$A$86=Echipe!$B5))</f>
        <v>0</v>
      </c>
      <c r="I5" s="35">
        <f>SUMPRODUCT((Data_Echipe!H$2:H$86)*(Data_Echipe!$A$2:$A$86=Echipe!$B5))</f>
        <v>0</v>
      </c>
      <c r="J5" s="35">
        <f>SUMPRODUCT((Data_Echipe!I$2:I$86)*(Data_Echipe!$A$2:$A$86=Echipe!$B5))</f>
        <v>0</v>
      </c>
      <c r="K5" s="35">
        <f>SUMPRODUCT((Data_Echipe!J$2:J$86)*(Data_Echipe!$A$2:$A$86=Echipe!$B5))</f>
        <v>0</v>
      </c>
      <c r="L5" s="35">
        <f>SUMPRODUCT((Data_Echipe!K$2:K$86)*(Data_Echipe!$A$2:$A$86=Echipe!$B5))</f>
        <v>0</v>
      </c>
      <c r="M5" s="35">
        <f>SUMPRODUCT((Data_Echipe!L$2:L$86)*(Data_Echipe!$A$2:$A$86=Echipe!$B5))</f>
        <v>0</v>
      </c>
      <c r="N5" s="35">
        <f>SUMPRODUCT((Data_Echipe!M$2:M$86)*(Data_Echipe!$A$2:$A$86=Echipe!$B5))</f>
        <v>0</v>
      </c>
      <c r="O5" s="35">
        <f>SUMPRODUCT((Data_Echipe!N$2:N$86)*(Data_Echipe!$A$2:$A$86=Echipe!$B5))</f>
        <v>0</v>
      </c>
      <c r="P5" s="35">
        <f>SUMPRODUCT((Data_Echipe!O$2:O$86)*(Data_Echipe!$A$2:$A$86=Echipe!$B5))</f>
        <v>0</v>
      </c>
      <c r="Q5" s="35">
        <f>SUMPRODUCT((Data_Echipe!P$2:P$86)*(Data_Echipe!$A$2:$A$86=Echipe!$B5))</f>
        <v>0</v>
      </c>
      <c r="R5" s="37">
        <f>SUM(D5:Q5)</f>
        <v>0</v>
      </c>
    </row>
    <row r="6" spans="1:18" x14ac:dyDescent="0.2">
      <c r="A6" s="66">
        <v>3</v>
      </c>
      <c r="C6" s="35"/>
      <c r="D6" s="35">
        <f>SUMPRODUCT((Data_Echipe!C$2:C$86)*(Data_Echipe!$A$2:$A$86=Echipe!$B6))</f>
        <v>0</v>
      </c>
      <c r="E6" s="35">
        <f>SUMPRODUCT((Data_Echipe!D$2:D$86)*(Data_Echipe!$A$2:$A$86=Echipe!$B6))</f>
        <v>0</v>
      </c>
      <c r="F6" s="35">
        <f>SUMPRODUCT((Data_Echipe!E$2:E$86)*(Data_Echipe!$A$2:$A$86=Echipe!$B6))</f>
        <v>0</v>
      </c>
      <c r="G6" s="35">
        <f>SUMPRODUCT((Data_Echipe!F$2:F$86)*(Data_Echipe!$A$2:$A$86=Echipe!$B6))</f>
        <v>0</v>
      </c>
      <c r="H6" s="35">
        <f>SUMPRODUCT((Data_Echipe!G$2:G$86)*(Data_Echipe!$A$2:$A$86=Echipe!$B6))</f>
        <v>0</v>
      </c>
      <c r="I6" s="35">
        <f>SUMPRODUCT((Data_Echipe!H$2:H$86)*(Data_Echipe!$A$2:$A$86=Echipe!$B6))</f>
        <v>0</v>
      </c>
      <c r="J6" s="35">
        <f>SUMPRODUCT((Data_Echipe!I$2:I$86)*(Data_Echipe!$A$2:$A$86=Echipe!$B6))</f>
        <v>0</v>
      </c>
      <c r="K6" s="35">
        <f>SUMPRODUCT((Data_Echipe!J$2:J$86)*(Data_Echipe!$A$2:$A$86=Echipe!$B6))</f>
        <v>0</v>
      </c>
      <c r="L6" s="35">
        <f>SUMPRODUCT((Data_Echipe!K$2:K$86)*(Data_Echipe!$A$2:$A$86=Echipe!$B6))</f>
        <v>0</v>
      </c>
      <c r="M6" s="35">
        <f>SUMPRODUCT((Data_Echipe!L$2:L$86)*(Data_Echipe!$A$2:$A$86=Echipe!$B6))</f>
        <v>0</v>
      </c>
      <c r="N6" s="35">
        <f>SUMPRODUCT((Data_Echipe!M$2:M$86)*(Data_Echipe!$A$2:$A$86=Echipe!$B6))</f>
        <v>0</v>
      </c>
      <c r="O6" s="35">
        <f>SUMPRODUCT((Data_Echipe!N$2:N$86)*(Data_Echipe!$A$2:$A$86=Echipe!$B6))</f>
        <v>0</v>
      </c>
      <c r="P6" s="35">
        <f>SUMPRODUCT((Data_Echipe!O$2:O$86)*(Data_Echipe!$A$2:$A$86=Echipe!$B6))</f>
        <v>0</v>
      </c>
      <c r="Q6" s="35">
        <f>SUMPRODUCT((Data_Echipe!P$2:P$86)*(Data_Echipe!$A$2:$A$86=Echipe!$B6))</f>
        <v>0</v>
      </c>
      <c r="R6" s="37">
        <f>SUM(D6:Q6)</f>
        <v>0</v>
      </c>
    </row>
    <row r="7" spans="1:18" x14ac:dyDescent="0.2">
      <c r="A7" s="66">
        <v>4</v>
      </c>
      <c r="C7" s="35"/>
      <c r="D7" s="35">
        <f t="array" ref="D7">SUMPRODUCT((Data_Echipe!C$2:C$86)*(Data_Echipe!$A$2:$A$86=Echipe!$B7))</f>
        <v>0</v>
      </c>
      <c r="E7" s="35">
        <f t="array" ref="E7">SUMPRODUCT((Data_Echipe!D$2:D$86)*(Data_Echipe!$A$2:$A$86=Echipe!$B7))</f>
        <v>0</v>
      </c>
      <c r="F7" s="35">
        <f t="array" ref="F7">SUMPRODUCT((Data_Echipe!E$2:E$86)*(Data_Echipe!$A$2:$A$86=Echipe!$B7))</f>
        <v>0</v>
      </c>
      <c r="G7" s="35">
        <f t="array" ref="G7">SUMPRODUCT((Data_Echipe!F$2:F$86)*(Data_Echipe!$A$2:$A$86=Echipe!$B7))</f>
        <v>0</v>
      </c>
      <c r="H7" s="35">
        <f t="array" ref="H7">SUMPRODUCT((Data_Echipe!G$2:G$86)*(Data_Echipe!$A$2:$A$86=Echipe!$B7))</f>
        <v>0</v>
      </c>
      <c r="I7" s="35">
        <f t="array" ref="I7">SUMPRODUCT((Data_Echipe!H$2:H$86)*(Data_Echipe!$A$2:$A$86=Echipe!$B7))</f>
        <v>0</v>
      </c>
      <c r="J7" s="35">
        <f t="array" ref="J7">SUMPRODUCT((Data_Echipe!I$2:I$86)*(Data_Echipe!$A$2:$A$86=Echipe!$B7))</f>
        <v>0</v>
      </c>
      <c r="K7" s="35">
        <f t="array" ref="K7">SUMPRODUCT((Data_Echipe!J$2:J$86)*(Data_Echipe!$A$2:$A$86=Echipe!$B7))</f>
        <v>0</v>
      </c>
      <c r="L7" s="35">
        <f t="array" ref="L7">SUMPRODUCT((Data_Echipe!K$2:K$86)*(Data_Echipe!$A$2:$A$86=Echipe!$B7))</f>
        <v>0</v>
      </c>
      <c r="M7" s="35">
        <f t="array" ref="M7">SUMPRODUCT((Data_Echipe!L$2:L$86)*(Data_Echipe!$A$2:$A$86=Echipe!$B7))</f>
        <v>0</v>
      </c>
      <c r="N7" s="35">
        <f t="array" ref="N7">SUMPRODUCT((Data_Echipe!M$2:M$86)*(Data_Echipe!$A$2:$A$86=Echipe!$B7))</f>
        <v>0</v>
      </c>
      <c r="O7" s="35">
        <f t="array" ref="O7">SUMPRODUCT((Data_Echipe!N$2:N$86)*(Data_Echipe!$A$2:$A$86=Echipe!$B7))</f>
        <v>0</v>
      </c>
      <c r="P7" s="35">
        <f t="array" ref="P7">SUMPRODUCT((Data_Echipe!O$2:O$86)*(Data_Echipe!$A$2:$A$86=Echipe!$B7))</f>
        <v>0</v>
      </c>
      <c r="Q7" s="35">
        <f t="array" ref="Q7">SUMPRODUCT((Data_Echipe!P$2:P$86)*(Data_Echipe!$A$2:$A$86=Echipe!$B7))</f>
        <v>0</v>
      </c>
      <c r="R7" s="37">
        <f>SUM(D7:Q7)</f>
        <v>0</v>
      </c>
    </row>
    <row r="8" spans="1:18" x14ac:dyDescent="0.2">
      <c r="A8" s="66">
        <v>5</v>
      </c>
      <c r="C8" s="35"/>
      <c r="D8" s="35">
        <f t="array" ref="D8">SUMPRODUCT((Data_Echipe!C$2:C$86)*(Data_Echipe!$A$2:$A$86=Echipe!$B8))</f>
        <v>0</v>
      </c>
      <c r="E8" s="35">
        <f t="array" ref="E8">SUMPRODUCT((Data_Echipe!D$2:D$86)*(Data_Echipe!$A$2:$A$86=Echipe!$B8))</f>
        <v>0</v>
      </c>
      <c r="F8" s="35">
        <f t="array" ref="F8">SUMPRODUCT((Data_Echipe!E$2:E$86)*(Data_Echipe!$A$2:$A$86=Echipe!$B8))</f>
        <v>0</v>
      </c>
      <c r="G8" s="35">
        <f t="array" ref="G8">SUMPRODUCT((Data_Echipe!F$2:F$86)*(Data_Echipe!$A$2:$A$86=Echipe!$B8))</f>
        <v>0</v>
      </c>
      <c r="H8" s="35">
        <f t="array" ref="H8">SUMPRODUCT((Data_Echipe!G$2:G$86)*(Data_Echipe!$A$2:$A$86=Echipe!$B8))</f>
        <v>0</v>
      </c>
      <c r="I8" s="35">
        <f t="array" ref="I8">SUMPRODUCT((Data_Echipe!H$2:H$86)*(Data_Echipe!$A$2:$A$86=Echipe!$B8))</f>
        <v>0</v>
      </c>
      <c r="J8" s="35">
        <f t="array" ref="J8">SUMPRODUCT((Data_Echipe!I$2:I$86)*(Data_Echipe!$A$2:$A$86=Echipe!$B8))</f>
        <v>0</v>
      </c>
      <c r="K8" s="35">
        <f t="array" ref="K8">SUMPRODUCT((Data_Echipe!J$2:J$86)*(Data_Echipe!$A$2:$A$86=Echipe!$B8))</f>
        <v>0</v>
      </c>
      <c r="L8" s="35">
        <f t="array" ref="L8">SUMPRODUCT((Data_Echipe!K$2:K$86)*(Data_Echipe!$A$2:$A$86=Echipe!$B8))</f>
        <v>0</v>
      </c>
      <c r="M8" s="35">
        <f t="array" ref="M8">SUMPRODUCT((Data_Echipe!L$2:L$86)*(Data_Echipe!$A$2:$A$86=Echipe!$B8))</f>
        <v>0</v>
      </c>
      <c r="N8" s="35">
        <f t="array" ref="N8">SUMPRODUCT((Data_Echipe!M$2:M$86)*(Data_Echipe!$A$2:$A$86=Echipe!$B8))</f>
        <v>0</v>
      </c>
      <c r="O8" s="35">
        <f t="array" ref="O8">SUMPRODUCT((Data_Echipe!N$2:N$86)*(Data_Echipe!$A$2:$A$86=Echipe!$B8))</f>
        <v>0</v>
      </c>
      <c r="P8" s="35">
        <f t="array" ref="P8">SUMPRODUCT((Data_Echipe!O$2:O$86)*(Data_Echipe!$A$2:$A$86=Echipe!$B8))</f>
        <v>0</v>
      </c>
      <c r="Q8" s="35">
        <f t="array" ref="Q8">SUMPRODUCT((Data_Echipe!P$2:P$86)*(Data_Echipe!$A$2:$A$86=Echipe!$B8))</f>
        <v>0</v>
      </c>
      <c r="R8" s="37">
        <f>SUM(D8:Q8)</f>
        <v>0</v>
      </c>
    </row>
  </sheetData>
  <autoFilter ref="A3:R8" xr:uid="{00000000-0009-0000-0000-000010000000}">
    <sortState xmlns:xlrd2="http://schemas.microsoft.com/office/spreadsheetml/2017/richdata2" ref="A4:R8">
      <sortCondition descending="1" ref="R3:R8"/>
    </sortState>
  </autoFilter>
  <sortState xmlns:xlrd2="http://schemas.microsoft.com/office/spreadsheetml/2017/richdata2" ref="B4:R8">
    <sortCondition descending="1" ref="R4:R8"/>
  </sortState>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tabColor rgb="FF7030A0"/>
  </sheetPr>
  <dimension ref="A1:U86"/>
  <sheetViews>
    <sheetView zoomScaleNormal="100" workbookViewId="0">
      <pane ySplit="1" topLeftCell="A2" activePane="bottomLeft" state="frozen"/>
      <selection activeCell="A31" sqref="A31"/>
      <selection pane="bottomLeft" activeCell="A31" sqref="A31"/>
    </sheetView>
  </sheetViews>
  <sheetFormatPr defaultColWidth="9.140625" defaultRowHeight="15" x14ac:dyDescent="0.25"/>
  <cols>
    <col min="1" max="1" width="23.140625" style="47" bestFit="1" customWidth="1"/>
    <col min="2" max="16" width="6.5703125" style="47" customWidth="1"/>
    <col min="17" max="17" width="9.140625" style="47"/>
    <col min="18" max="18" width="16.7109375" style="47" customWidth="1"/>
    <col min="19" max="19" width="9.140625" style="14"/>
    <col min="20" max="16384" width="9.140625" style="47"/>
  </cols>
  <sheetData>
    <row r="1" spans="1:21" x14ac:dyDescent="0.25">
      <c r="B1" s="68">
        <v>1</v>
      </c>
      <c r="C1" s="68">
        <v>2</v>
      </c>
      <c r="D1" s="68">
        <v>3</v>
      </c>
      <c r="E1" s="68">
        <v>4</v>
      </c>
      <c r="F1" s="68">
        <v>5</v>
      </c>
      <c r="G1" s="68">
        <v>6</v>
      </c>
      <c r="H1" s="68">
        <v>7</v>
      </c>
      <c r="I1" s="68">
        <v>8</v>
      </c>
      <c r="J1" s="68">
        <v>9</v>
      </c>
      <c r="K1" s="68">
        <v>10</v>
      </c>
      <c r="L1" s="68">
        <v>11</v>
      </c>
      <c r="M1" s="68">
        <v>12</v>
      </c>
      <c r="N1" s="68">
        <v>13</v>
      </c>
      <c r="O1" s="68">
        <v>14</v>
      </c>
      <c r="P1" s="68">
        <v>15</v>
      </c>
      <c r="Q1" s="79" t="s">
        <v>359</v>
      </c>
    </row>
    <row r="2" spans="1:21" s="39" customFormat="1" ht="12" x14ac:dyDescent="0.2">
      <c r="A2" s="48"/>
      <c r="B2" s="40">
        <f>SUMPRODUCT(LARGE(B3:B16,{1,2,3,4}))/4</f>
        <v>0</v>
      </c>
      <c r="C2" s="40">
        <f>AVERAGE(C3:C5,C7,C9:C13)</f>
        <v>0</v>
      </c>
      <c r="D2" s="40">
        <f>AVERAGE(D3:D9,D11,D13)</f>
        <v>0</v>
      </c>
      <c r="E2" s="40">
        <f>AVERAGE(E3:E11)</f>
        <v>0</v>
      </c>
      <c r="F2" s="40">
        <f>AVERAGE(F3:F7,F9:F11,F13)</f>
        <v>0</v>
      </c>
      <c r="G2" s="40">
        <f>AVERAGE(G3:G4,G6:G8,G10:G11,G13)</f>
        <v>0</v>
      </c>
      <c r="H2" s="40">
        <f>AVERAGE(H3:H4,H6:H10,H13)</f>
        <v>0</v>
      </c>
      <c r="I2" s="40">
        <f>AVERAGE(I3:I4,I7,I9:I13)</f>
        <v>0</v>
      </c>
      <c r="J2" s="40">
        <f>AVERAGE(J3:J4,J6,J8,J9,J11,J12,J13)</f>
        <v>0</v>
      </c>
      <c r="K2" s="40">
        <f>AVERAGE(K3:K4,K6:K9,K11,K13)</f>
        <v>0</v>
      </c>
      <c r="L2" s="40">
        <f>AVERAGE(L4,L6,L9:L11,L13)</f>
        <v>0</v>
      </c>
      <c r="M2" s="40">
        <f>AVERAGE(M4,,M6,M8:M12)</f>
        <v>0</v>
      </c>
      <c r="N2" s="40">
        <f>AVERAGE(N4,N6:N7,N9:N10,N11,N13)</f>
        <v>0</v>
      </c>
      <c r="O2" s="40">
        <f>AVERAGE(O7:O10,O12)</f>
        <v>0</v>
      </c>
      <c r="P2" s="40">
        <f>AVERAGE(P4:P9)</f>
        <v>0</v>
      </c>
      <c r="Q2" s="40">
        <f>SUM(C2:P2)</f>
        <v>0</v>
      </c>
      <c r="U2" s="46"/>
    </row>
    <row r="3" spans="1:21" x14ac:dyDescent="0.25">
      <c r="A3" s="39"/>
      <c r="B3" s="78">
        <v>0</v>
      </c>
      <c r="C3" s="78">
        <f>SUMIFS(Data!$U:$U,Data!$A:$A,Data_Echipe!$A3,Data!$C:$C,Data_Echipe!C$1)</f>
        <v>0</v>
      </c>
      <c r="D3" s="78">
        <f>SUMIFS(Data!$U:$U,Data!$A:$A,Data_Echipe!$A3,Data!$C:$C,Data_Echipe!D$1)</f>
        <v>0</v>
      </c>
      <c r="E3" s="78">
        <f>SUMIFS(Data!$U:$U,Data!$A:$A,Data_Echipe!$A3,Data!$C:$C,Data_Echipe!E$1)</f>
        <v>0</v>
      </c>
      <c r="F3" s="78">
        <f>SUMIFS(Data!$U:$U,Data!$A:$A,Data_Echipe!$A3,Data!$C:$C,Data_Echipe!F$1)</f>
        <v>0</v>
      </c>
      <c r="G3" s="78">
        <f>SUMIFS(Data!$U:$U,Data!$A:$A,Data_Echipe!$A3,Data!$C:$C,Data_Echipe!G$1)</f>
        <v>0</v>
      </c>
      <c r="H3" s="78">
        <f>SUMIFS(Data!$U:$U,Data!$A:$A,Data_Echipe!$A3,Data!$C:$C,Data_Echipe!H$1)</f>
        <v>0</v>
      </c>
      <c r="I3" s="78">
        <f>SUMIFS(Data!$U:$U,Data!$A:$A,Data_Echipe!$A3,Data!$C:$C,Data_Echipe!I$1)</f>
        <v>0</v>
      </c>
      <c r="J3" s="78">
        <f>SUMIFS(Data!$U:$U,Data!$A:$A,Data_Echipe!$A3,Data!$C:$C,Data_Echipe!J$1)</f>
        <v>0</v>
      </c>
      <c r="K3" s="78">
        <f>SUMIFS(Data!$U:$U,Data!$A:$A,Data_Echipe!$A3,Data!$C:$C,Data_Echipe!K$1)</f>
        <v>0</v>
      </c>
      <c r="L3" s="78">
        <f>SUMIFS(Data!$U:$U,Data!$A:$A,Data_Echipe!$A3,Data!$C:$C,Data_Echipe!L$1)</f>
        <v>0</v>
      </c>
      <c r="M3" s="88">
        <f>SUMIFS(Data!$U:$U,Data!$A:$A,Data_Echipe!$A3,Data!$C:$C,Data_Echipe!M$1)</f>
        <v>0</v>
      </c>
      <c r="N3" s="78">
        <f>SUMIFS(Data!$U:$U,Data!$A:$A,Data_Echipe!$A3,Data!$C:$C,Data_Echipe!N$1)</f>
        <v>0</v>
      </c>
      <c r="O3" s="88">
        <f>SUMIFS(Data!$U:$U,Data!$A:$A,Data_Echipe!$A3,Data!$C:$C,Data_Echipe!O$1)</f>
        <v>0</v>
      </c>
      <c r="P3" s="88">
        <f>SUMIFS(Data!$U:$U,Data!$A:$A,Data_Echipe!$A3,Data!$C:$C,Data_Echipe!P$1)</f>
        <v>0</v>
      </c>
      <c r="R3" s="82">
        <f>$A$2</f>
        <v>0</v>
      </c>
    </row>
    <row r="4" spans="1:21" x14ac:dyDescent="0.25">
      <c r="B4" s="78">
        <v>0</v>
      </c>
      <c r="C4" s="78">
        <f>SUMIFS(Data!$U:$U,Data!$A:$A,Data_Echipe!$A4,Data!$C:$C,Data_Echipe!C$1)</f>
        <v>0</v>
      </c>
      <c r="D4" s="78">
        <f>SUMIFS(Data!$U:$U,Data!$A:$A,Data_Echipe!$A4,Data!$C:$C,Data_Echipe!D$1)</f>
        <v>0</v>
      </c>
      <c r="E4" s="78">
        <f>SUMIFS(Data!$U:$U,Data!$A:$A,Data_Echipe!$A4,Data!$C:$C,Data_Echipe!E$1)</f>
        <v>0</v>
      </c>
      <c r="F4" s="78">
        <f>SUMIFS(Data!$U:$U,Data!$A:$A,Data_Echipe!$A4,Data!$C:$C,Data_Echipe!F$1)</f>
        <v>0</v>
      </c>
      <c r="G4" s="78">
        <f>SUMIFS(Data!$U:$U,Data!$A:$A,Data_Echipe!$A4,Data!$C:$C,Data_Echipe!G$1)</f>
        <v>0</v>
      </c>
      <c r="H4" s="78">
        <f>SUMIFS(Data!$U:$U,Data!$A:$A,Data_Echipe!$A4,Data!$C:$C,Data_Echipe!H$1)</f>
        <v>0</v>
      </c>
      <c r="I4" s="78">
        <f>SUMIFS(Data!$U:$U,Data!$A:$A,Data_Echipe!$A4,Data!$C:$C,Data_Echipe!I$1)</f>
        <v>0</v>
      </c>
      <c r="J4" s="78">
        <f>SUMIFS(Data!$U:$U,Data!$A:$A,Data_Echipe!$A4,Data!$C:$C,Data_Echipe!J$1)</f>
        <v>0</v>
      </c>
      <c r="K4" s="78">
        <f>SUMIFS(Data!$U:$U,Data!$A:$A,Data_Echipe!$A4,Data!$C:$C,Data_Echipe!K$1)</f>
        <v>0</v>
      </c>
      <c r="L4" s="78">
        <f>SUMIFS(Data!$U:$U,Data!$A:$A,Data_Echipe!$A4,Data!$C:$C,Data_Echipe!L$1)</f>
        <v>0</v>
      </c>
      <c r="M4" s="78">
        <f>SUMIFS(Data!$U:$U,Data!$A:$A,Data_Echipe!$A4,Data!$C:$C,Data_Echipe!M$1)</f>
        <v>0</v>
      </c>
      <c r="N4" s="78">
        <f>SUMIFS(Data!$U:$U,Data!$A:$A,Data_Echipe!$A4,Data!$C:$C,Data_Echipe!N$1)</f>
        <v>0</v>
      </c>
      <c r="O4" s="88">
        <f>SUMIFS(Data!$U:$U,Data!$A:$A,Data_Echipe!$A4,Data!$C:$C,Data_Echipe!O$1)</f>
        <v>0</v>
      </c>
      <c r="P4" s="88">
        <f>SUMIFS(Data!$U:$U,Data!$A:$A,Data_Echipe!$A4,Data!$C:$C,Data_Echipe!P$1)</f>
        <v>0</v>
      </c>
      <c r="R4" s="82">
        <f t="shared" ref="R4:R16" si="0">$A$2</f>
        <v>0</v>
      </c>
    </row>
    <row r="5" spans="1:21" x14ac:dyDescent="0.25">
      <c r="A5" s="92"/>
      <c r="B5" s="93">
        <v>0</v>
      </c>
      <c r="C5" s="93">
        <f>SUMIFS(Data!$U:$U,Data!$A:$A,Data_Echipe!$A5,Data!$C:$C,Data_Echipe!C$1)</f>
        <v>0</v>
      </c>
      <c r="D5" s="93">
        <f>SUMIFS(Data!$U:$U,Data!$A:$A,Data_Echipe!$A5,Data!$C:$C,Data_Echipe!D$1)</f>
        <v>0</v>
      </c>
      <c r="E5" s="93">
        <f>SUMIFS(Data!$U:$U,Data!$A:$A,Data_Echipe!$A5,Data!$C:$C,Data_Echipe!E$1)</f>
        <v>0</v>
      </c>
      <c r="F5" s="93">
        <f>SUMIFS(Data!$U:$U,Data!$A:$A,Data_Echipe!$A5,Data!$C:$C,Data_Echipe!F$1)</f>
        <v>0</v>
      </c>
      <c r="G5" s="94">
        <f>SUMIFS(Data!$U:$U,Data!$A:$A,Data_Echipe!$A5,Data!$C:$C,Data_Echipe!G$1)</f>
        <v>0</v>
      </c>
      <c r="H5" s="93">
        <f>SUMIFS(Data!$U:$U,Data!$A:$A,Data_Echipe!$A5,Data!$C:$C,Data_Echipe!H$1)</f>
        <v>0</v>
      </c>
      <c r="I5" s="93">
        <f>SUMIFS(Data!$U:$U,Data!$A:$A,Data_Echipe!$A5,Data!$C:$C,Data_Echipe!I$1)</f>
        <v>0</v>
      </c>
      <c r="J5" s="93">
        <f>SUMIFS(Data!$U:$U,Data!$A:$A,Data_Echipe!$A5,Data!$C:$C,Data_Echipe!J$1)</f>
        <v>0</v>
      </c>
      <c r="K5" s="93">
        <f>SUMIFS(Data!$U:$U,Data!$A:$A,Data_Echipe!$A5,Data!$C:$C,Data_Echipe!K$1)</f>
        <v>0</v>
      </c>
      <c r="L5" s="93">
        <f>SUMIFS(Data!$U:$U,Data!$A:$A,Data_Echipe!$A5,Data!$C:$C,Data_Echipe!L$1)</f>
        <v>0</v>
      </c>
      <c r="M5" s="94">
        <f>SUMIFS(Data!$U:$U,Data!$A:$A,Data_Echipe!$A5,Data!$C:$C,Data_Echipe!M$1)</f>
        <v>0</v>
      </c>
      <c r="N5" s="93">
        <f>SUMIFS(Data!$U:$U,Data!$A:$A,Data_Echipe!$A5,Data!$C:$C,Data_Echipe!N$1)</f>
        <v>0</v>
      </c>
      <c r="O5" s="94">
        <f>SUMIFS(Data!$U:$U,Data!$A:$A,Data_Echipe!$A5,Data!$C:$C,Data_Echipe!O$1)</f>
        <v>0</v>
      </c>
      <c r="P5" s="94">
        <f>SUMIFS(Data!$U:$U,Data!$A:$A,Data_Echipe!$A5,Data!$C:$C,Data_Echipe!P$1)</f>
        <v>0</v>
      </c>
      <c r="R5" s="82">
        <f t="shared" si="0"/>
        <v>0</v>
      </c>
    </row>
    <row r="6" spans="1:21" x14ac:dyDescent="0.25">
      <c r="B6" s="78">
        <v>0</v>
      </c>
      <c r="C6" s="88">
        <f>SUMIFS(Data!$U:$U,Data!$A:$A,Data_Echipe!$A6,Data!$C:$C,Data_Echipe!C$1)</f>
        <v>0</v>
      </c>
      <c r="D6" s="78">
        <f>SUMIFS(Data!$U:$U,Data!$A:$A,Data_Echipe!$A6,Data!$C:$C,Data_Echipe!D$1)</f>
        <v>0</v>
      </c>
      <c r="E6" s="78">
        <f>SUMIFS(Data!$U:$U,Data!$A:$A,Data_Echipe!$A6,Data!$C:$C,Data_Echipe!E$1)</f>
        <v>0</v>
      </c>
      <c r="F6" s="78">
        <f>SUMIFS(Data!$U:$U,Data!$A:$A,Data_Echipe!$A6,Data!$C:$C,Data_Echipe!F$1)</f>
        <v>0</v>
      </c>
      <c r="G6" s="78">
        <f>SUMIFS(Data!$U:$U,Data!$A:$A,Data_Echipe!$A6,Data!$C:$C,Data_Echipe!G$1)</f>
        <v>0</v>
      </c>
      <c r="H6" s="78">
        <f>SUMIFS(Data!$U:$U,Data!$A:$A,Data_Echipe!$A6,Data!$C:$C,Data_Echipe!H$1)</f>
        <v>0</v>
      </c>
      <c r="I6" s="88">
        <f>SUMIFS(Data!$U:$U,Data!$A:$A,Data_Echipe!$A6,Data!$C:$C,Data_Echipe!I$1)</f>
        <v>0</v>
      </c>
      <c r="J6" s="78">
        <f>SUMIFS(Data!$U:$U,Data!$A:$A,Data_Echipe!$A6,Data!$C:$C,Data_Echipe!J$1)</f>
        <v>0</v>
      </c>
      <c r="K6" s="78">
        <f>SUMIFS(Data!$U:$U,Data!$A:$A,Data_Echipe!$A6,Data!$C:$C,Data_Echipe!K$1)</f>
        <v>0</v>
      </c>
      <c r="L6" s="78">
        <f>SUMIFS(Data!$U:$U,Data!$A:$A,Data_Echipe!$A6,Data!$C:$C,Data_Echipe!L$1)</f>
        <v>0</v>
      </c>
      <c r="M6" s="78">
        <f>SUMIFS(Data!$U:$U,Data!$A:$A,Data_Echipe!$A6,Data!$C:$C,Data_Echipe!M$1)</f>
        <v>0</v>
      </c>
      <c r="N6" s="78">
        <f>SUMIFS(Data!$U:$U,Data!$A:$A,Data_Echipe!$A6,Data!$C:$C,Data_Echipe!N$1)</f>
        <v>0</v>
      </c>
      <c r="O6" s="88">
        <f>SUMIFS(Data!$U:$U,Data!$A:$A,Data_Echipe!$A6,Data!$C:$C,Data_Echipe!O$1)</f>
        <v>0</v>
      </c>
      <c r="P6" s="88">
        <f>SUMIFS(Data!$U:$U,Data!$A:$A,Data_Echipe!$A6,Data!$C:$C,Data_Echipe!P$1)</f>
        <v>0</v>
      </c>
      <c r="R6" s="82">
        <f t="shared" si="0"/>
        <v>0</v>
      </c>
    </row>
    <row r="7" spans="1:21" x14ac:dyDescent="0.25">
      <c r="B7" s="78">
        <v>0</v>
      </c>
      <c r="C7" s="78">
        <f>SUMIFS(Data!$U:$U,Data!$A:$A,Data_Echipe!$A7,Data!$C:$C,Data_Echipe!C$1)</f>
        <v>0</v>
      </c>
      <c r="D7" s="78">
        <f>SUMIFS(Data!$U:$U,Data!$A:$A,Data_Echipe!$A7,Data!$C:$C,Data_Echipe!D$1)</f>
        <v>0</v>
      </c>
      <c r="E7" s="78">
        <f>SUMIFS(Data!$U:$U,Data!$A:$A,Data_Echipe!$A7,Data!$C:$C,Data_Echipe!E$1)</f>
        <v>0</v>
      </c>
      <c r="F7" s="78">
        <f>SUMIFS(Data!$U:$U,Data!$A:$A,Data_Echipe!$A7,Data!$C:$C,Data_Echipe!F$1)</f>
        <v>0</v>
      </c>
      <c r="G7" s="78">
        <f>SUMIFS(Data!$U:$U,Data!$A:$A,Data_Echipe!$A7,Data!$C:$C,Data_Echipe!G$1)</f>
        <v>0</v>
      </c>
      <c r="H7" s="78">
        <f>SUMIFS(Data!$U:$U,Data!$A:$A,Data_Echipe!$A7,Data!$C:$C,Data_Echipe!H$1)</f>
        <v>0</v>
      </c>
      <c r="I7" s="78">
        <f>SUMIFS(Data!$U:$U,Data!$A:$A,Data_Echipe!$A7,Data!$C:$C,Data_Echipe!I$1)</f>
        <v>0</v>
      </c>
      <c r="J7" s="88">
        <f>SUMIFS(Data!$U:$U,Data!$A:$A,Data_Echipe!$A7,Data!$C:$C,Data_Echipe!J$1)</f>
        <v>0</v>
      </c>
      <c r="K7" s="78">
        <f>SUMIFS(Data!$U:$U,Data!$A:$A,Data_Echipe!$A7,Data!$C:$C,Data_Echipe!K$1)</f>
        <v>0</v>
      </c>
      <c r="L7" s="78">
        <f>SUMIFS(Data!$U:$U,Data!$A:$A,Data_Echipe!$A7,Data!$C:$C,Data_Echipe!L$1)</f>
        <v>0</v>
      </c>
      <c r="M7" s="88">
        <f>SUMIFS(Data!$U:$U,Data!$A:$A,Data_Echipe!$A7,Data!$C:$C,Data_Echipe!M$1)</f>
        <v>0</v>
      </c>
      <c r="N7" s="78">
        <f>SUMIFS(Data!$U:$U,Data!$A:$A,Data_Echipe!$A7,Data!$C:$C,Data_Echipe!N$1)</f>
        <v>0</v>
      </c>
      <c r="O7" s="78">
        <f>SUMIFS(Data!$U:$U,Data!$A:$A,Data_Echipe!$A7,Data!$C:$C,Data_Echipe!O$1)</f>
        <v>0</v>
      </c>
      <c r="P7" s="88">
        <f>SUMIFS(Data!$U:$U,Data!$A:$A,Data_Echipe!$A7,Data!$C:$C,Data_Echipe!P$1)</f>
        <v>0</v>
      </c>
      <c r="R7" s="82">
        <f t="shared" si="0"/>
        <v>0</v>
      </c>
    </row>
    <row r="8" spans="1:21" x14ac:dyDescent="0.25">
      <c r="B8" s="78">
        <v>0</v>
      </c>
      <c r="C8" s="88">
        <f>SUMIFS(Data!$U:$U,Data!$A:$A,Data_Echipe!$A8,Data!$C:$C,Data_Echipe!C$1)</f>
        <v>0</v>
      </c>
      <c r="D8" s="78">
        <f>SUMIFS(Data!$U:$U,Data!$A:$A,Data_Echipe!$A8,Data!$C:$C,Data_Echipe!D$1)</f>
        <v>0</v>
      </c>
      <c r="E8" s="78">
        <f>SUMIFS(Data!$U:$U,Data!$A:$A,Data_Echipe!$A8,Data!$C:$C,Data_Echipe!E$1)</f>
        <v>0</v>
      </c>
      <c r="F8" s="88">
        <f>SUMIFS(Data!$U:$U,Data!$A:$A,Data_Echipe!$A8,Data!$C:$C,Data_Echipe!F$1)</f>
        <v>0</v>
      </c>
      <c r="G8" s="78">
        <f>SUMIFS(Data!$U:$U,Data!$A:$A,Data_Echipe!$A8,Data!$C:$C,Data_Echipe!G$1)</f>
        <v>0</v>
      </c>
      <c r="H8" s="78">
        <f>SUMIFS(Data!$U:$U,Data!$A:$A,Data_Echipe!$A8,Data!$C:$C,Data_Echipe!H$1)</f>
        <v>0</v>
      </c>
      <c r="I8" s="88">
        <f>SUMIFS(Data!$U:$U,Data!$A:$A,Data_Echipe!$A8,Data!$C:$C,Data_Echipe!I$1)</f>
        <v>0</v>
      </c>
      <c r="J8" s="78">
        <f>SUMIFS(Data!$U:$U,Data!$A:$A,Data_Echipe!$A8,Data!$C:$C,Data_Echipe!J$1)</f>
        <v>0</v>
      </c>
      <c r="K8" s="78">
        <f>SUMIFS(Data!$U:$U,Data!$A:$A,Data_Echipe!$A8,Data!$C:$C,Data_Echipe!K$1)</f>
        <v>0</v>
      </c>
      <c r="L8" s="88">
        <f>SUMIFS(Data!$U:$U,Data!$A:$A,Data_Echipe!$A8,Data!$C:$C,Data_Echipe!L$1)</f>
        <v>0</v>
      </c>
      <c r="M8" s="78">
        <f>SUMIFS(Data!$U:$U,Data!$A:$A,Data_Echipe!$A8,Data!$C:$C,Data_Echipe!M$1)</f>
        <v>0</v>
      </c>
      <c r="N8" s="88">
        <f>SUMIFS(Data!$U:$U,Data!$A:$A,Data_Echipe!$A8,Data!$C:$C,Data_Echipe!N$1)</f>
        <v>0</v>
      </c>
      <c r="O8" s="78">
        <f>SUMIFS(Data!$U:$U,Data!$A:$A,Data_Echipe!$A8,Data!$C:$C,Data_Echipe!O$1)</f>
        <v>0</v>
      </c>
      <c r="P8" s="88">
        <f>SUMIFS(Data!$U:$U,Data!$A:$A,Data_Echipe!$A8,Data!$C:$C,Data_Echipe!P$1)</f>
        <v>0</v>
      </c>
      <c r="R8" s="82">
        <f t="shared" si="0"/>
        <v>0</v>
      </c>
    </row>
    <row r="9" spans="1:21" x14ac:dyDescent="0.25">
      <c r="B9" s="78">
        <v>0</v>
      </c>
      <c r="C9" s="78">
        <f>SUMIFS(Data!$U:$U,Data!$A:$A,Data_Echipe!$A9,Data!$C:$C,Data_Echipe!C$1)</f>
        <v>0</v>
      </c>
      <c r="D9" s="78">
        <f>SUMIFS(Data!$U:$U,Data!$A:$A,Data_Echipe!$A9,Data!$C:$C,Data_Echipe!D$1)</f>
        <v>0</v>
      </c>
      <c r="E9" s="78">
        <f>SUMIFS(Data!$U:$U,Data!$A:$A,Data_Echipe!$A9,Data!$C:$C,Data_Echipe!E$1)</f>
        <v>0</v>
      </c>
      <c r="F9" s="78">
        <f>SUMIFS(Data!$U:$U,Data!$A:$A,Data_Echipe!$A9,Data!$C:$C,Data_Echipe!F$1)</f>
        <v>0</v>
      </c>
      <c r="G9" s="88">
        <f>SUMIFS(Data!$U:$U,Data!$A:$A,Data_Echipe!$A9,Data!$C:$C,Data_Echipe!G$1)</f>
        <v>0</v>
      </c>
      <c r="H9" s="78">
        <f>SUMIFS(Data!$U:$U,Data!$A:$A,Data_Echipe!$A9,Data!$C:$C,Data_Echipe!H$1)</f>
        <v>0</v>
      </c>
      <c r="I9" s="78">
        <f>SUMIFS(Data!$U:$U,Data!$A:$A,Data_Echipe!$A9,Data!$C:$C,Data_Echipe!I$1)</f>
        <v>0</v>
      </c>
      <c r="J9" s="78">
        <f>SUMIFS(Data!$U:$U,Data!$A:$A,Data_Echipe!$A9,Data!$C:$C,Data_Echipe!J$1)</f>
        <v>0</v>
      </c>
      <c r="K9" s="78">
        <f>SUMIFS(Data!$U:$U,Data!$A:$A,Data_Echipe!$A9,Data!$C:$C,Data_Echipe!K$1)</f>
        <v>0</v>
      </c>
      <c r="L9" s="78">
        <f>SUMIFS(Data!$U:$U,Data!$A:$A,Data_Echipe!$A9,Data!$C:$C,Data_Echipe!L$1)</f>
        <v>0</v>
      </c>
      <c r="M9" s="78">
        <f>SUMIFS(Data!$U:$U,Data!$A:$A,Data_Echipe!$A9,Data!$C:$C,Data_Echipe!M$1)</f>
        <v>0</v>
      </c>
      <c r="N9" s="78">
        <f>SUMIFS(Data!$U:$U,Data!$A:$A,Data_Echipe!$A9,Data!$C:$C,Data_Echipe!N$1)</f>
        <v>0</v>
      </c>
      <c r="O9" s="78">
        <f>SUMIFS(Data!$U:$U,Data!$A:$A,Data_Echipe!$A9,Data!$C:$C,Data_Echipe!O$1)</f>
        <v>0</v>
      </c>
      <c r="P9" s="88">
        <f>SUMIFS(Data!$U:$U,Data!$A:$A,Data_Echipe!$A9,Data!$C:$C,Data_Echipe!P$1)</f>
        <v>0</v>
      </c>
      <c r="R9" s="82">
        <f t="shared" si="0"/>
        <v>0</v>
      </c>
    </row>
    <row r="10" spans="1:21" x14ac:dyDescent="0.25">
      <c r="B10" s="78">
        <v>0</v>
      </c>
      <c r="C10" s="78">
        <f>SUMIFS(Data!$U:$U,Data!$A:$A,Data_Echipe!$A10,Data!$C:$C,Data_Echipe!C$1)</f>
        <v>0</v>
      </c>
      <c r="D10" s="88">
        <f>SUMIFS(Data!$U:$U,Data!$A:$A,Data_Echipe!$A10,Data!$C:$C,Data_Echipe!D$1)</f>
        <v>0</v>
      </c>
      <c r="E10" s="78">
        <f>SUMIFS(Data!$U:$U,Data!$A:$A,Data_Echipe!$A10,Data!$C:$C,Data_Echipe!E$1)</f>
        <v>0</v>
      </c>
      <c r="F10" s="78">
        <f>SUMIFS(Data!$U:$U,Data!$A:$A,Data_Echipe!$A10,Data!$C:$C,Data_Echipe!F$1)</f>
        <v>0</v>
      </c>
      <c r="G10" s="78">
        <f>SUMIFS(Data!$U:$U,Data!$A:$A,Data_Echipe!$A10,Data!$C:$C,Data_Echipe!G$1)</f>
        <v>0</v>
      </c>
      <c r="H10" s="78">
        <f>SUMIFS(Data!$U:$U,Data!$A:$A,Data_Echipe!$A10,Data!$C:$C,Data_Echipe!H$1)</f>
        <v>0</v>
      </c>
      <c r="I10" s="78">
        <f>SUMIFS(Data!$U:$U,Data!$A:$A,Data_Echipe!$A10,Data!$C:$C,Data_Echipe!I$1)</f>
        <v>0</v>
      </c>
      <c r="J10" s="88">
        <f>SUMIFS(Data!$U:$U,Data!$A:$A,Data_Echipe!$A10,Data!$C:$C,Data_Echipe!J$1)</f>
        <v>0</v>
      </c>
      <c r="K10" s="88">
        <f>SUMIFS(Data!$U:$U,Data!$A:$A,Data_Echipe!$A10,Data!$C:$C,Data_Echipe!K$1)</f>
        <v>0</v>
      </c>
      <c r="L10" s="78">
        <f>SUMIFS(Data!$U:$U,Data!$A:$A,Data_Echipe!$A10,Data!$C:$C,Data_Echipe!L$1)</f>
        <v>0</v>
      </c>
      <c r="M10" s="78">
        <f>SUMIFS(Data!$U:$U,Data!$A:$A,Data_Echipe!$A10,Data!$C:$C,Data_Echipe!M$1)</f>
        <v>0</v>
      </c>
      <c r="N10" s="78">
        <f>SUMIFS(Data!$U:$U,Data!$A:$A,Data_Echipe!$A10,Data!$C:$C,Data_Echipe!N$1)</f>
        <v>0</v>
      </c>
      <c r="O10" s="78">
        <f>SUMIFS(Data!$U:$U,Data!$A:$A,Data_Echipe!$A10,Data!$C:$C,Data_Echipe!O$1)</f>
        <v>0</v>
      </c>
      <c r="P10" s="88">
        <f>SUMIFS(Data!$U:$U,Data!$A:$A,Data_Echipe!$A10,Data!$C:$C,Data_Echipe!P$1)</f>
        <v>0</v>
      </c>
      <c r="R10" s="82">
        <f t="shared" si="0"/>
        <v>0</v>
      </c>
    </row>
    <row r="11" spans="1:21" x14ac:dyDescent="0.25">
      <c r="B11" s="78">
        <v>0</v>
      </c>
      <c r="C11" s="78">
        <f>SUMIFS(Data!$U:$U,Data!$A:$A,Data_Echipe!$A11,Data!$C:$C,Data_Echipe!C$1)</f>
        <v>0</v>
      </c>
      <c r="D11" s="78">
        <f>SUMIFS(Data!$U:$U,Data!$A:$A,Data_Echipe!$A11,Data!$C:$C,Data_Echipe!D$1)</f>
        <v>0</v>
      </c>
      <c r="E11" s="78">
        <f>SUMIFS(Data!$U:$U,Data!$A:$A,Data_Echipe!$A11,Data!$C:$C,Data_Echipe!E$1)</f>
        <v>0</v>
      </c>
      <c r="F11" s="78">
        <f>SUMIFS(Data!$U:$U,Data!$A:$A,Data_Echipe!$A11,Data!$C:$C,Data_Echipe!F$1)</f>
        <v>0</v>
      </c>
      <c r="G11" s="78">
        <f>SUMIFS(Data!$U:$U,Data!$A:$A,Data_Echipe!$A11,Data!$C:$C,Data_Echipe!G$1)</f>
        <v>0</v>
      </c>
      <c r="H11" s="88">
        <f>SUMIFS(Data!$U:$U,Data!$A:$A,Data_Echipe!$A11,Data!$C:$C,Data_Echipe!H$1)</f>
        <v>0</v>
      </c>
      <c r="I11" s="78">
        <f>SUMIFS(Data!$U:$U,Data!$A:$A,Data_Echipe!$A11,Data!$C:$C,Data_Echipe!I$1)</f>
        <v>0</v>
      </c>
      <c r="J11" s="78">
        <f>SUMIFS(Data!$U:$U,Data!$A:$A,Data_Echipe!$A11,Data!$C:$C,Data_Echipe!J$1)</f>
        <v>0</v>
      </c>
      <c r="K11" s="78">
        <f>SUMIFS(Data!$U:$U,Data!$A:$A,Data_Echipe!$A11,Data!$C:$C,Data_Echipe!K$1)</f>
        <v>0</v>
      </c>
      <c r="L11" s="78">
        <f>SUMIFS(Data!$U:$U,Data!$A:$A,Data_Echipe!$A11,Data!$C:$C,Data_Echipe!L$1)</f>
        <v>0</v>
      </c>
      <c r="M11" s="78">
        <f>SUMIFS(Data!$U:$U,Data!$A:$A,Data_Echipe!$A11,Data!$C:$C,Data_Echipe!M$1)</f>
        <v>0</v>
      </c>
      <c r="N11" s="78">
        <f>SUMIFS(Data!$U:$U,Data!$A:$A,Data_Echipe!$A11,Data!$C:$C,Data_Echipe!N$1)</f>
        <v>0</v>
      </c>
      <c r="O11" s="78">
        <f>SUMIFS(Data!$U:$U,Data!$A:$A,Data_Echipe!$A11,Data!$C:$C,Data_Echipe!O$1)</f>
        <v>0</v>
      </c>
      <c r="P11" s="88">
        <f>SUMIFS(Data!$U:$U,Data!$A:$A,Data_Echipe!$A11,Data!$C:$C,Data_Echipe!P$1)</f>
        <v>0</v>
      </c>
      <c r="R11" s="82">
        <f t="shared" si="0"/>
        <v>0</v>
      </c>
    </row>
    <row r="12" spans="1:21" x14ac:dyDescent="0.25">
      <c r="B12" s="78">
        <v>0</v>
      </c>
      <c r="C12" s="78">
        <f>SUMIFS(Data!$U:$U,Data!$A:$A,Data_Echipe!$A12,Data!$C:$C,Data_Echipe!C$1)</f>
        <v>0</v>
      </c>
      <c r="D12" s="88">
        <f>SUMIFS(Data!$U:$U,Data!$A:$A,Data_Echipe!$A12,Data!$C:$C,Data_Echipe!D$1)</f>
        <v>0</v>
      </c>
      <c r="E12" s="88">
        <f>SUMIFS(Data!$U:$U,Data!$A:$A,Data_Echipe!$A12,Data!$C:$C,Data_Echipe!E$1)</f>
        <v>0</v>
      </c>
      <c r="F12" s="88">
        <f>SUMIFS(Data!$U:$U,Data!$A:$A,Data_Echipe!$A12,Data!$C:$C,Data_Echipe!F$1)</f>
        <v>0</v>
      </c>
      <c r="G12" s="88">
        <f>SUMIFS(Data!$U:$U,Data!$A:$A,Data_Echipe!$A12,Data!$C:$C,Data_Echipe!G$1)</f>
        <v>0</v>
      </c>
      <c r="H12" s="88">
        <f>SUMIFS(Data!$U:$U,Data!$A:$A,Data_Echipe!$A12,Data!$C:$C,Data_Echipe!H$1)</f>
        <v>0</v>
      </c>
      <c r="I12" s="78">
        <f>SUMIFS(Data!$U:$U,Data!$A:$A,Data_Echipe!$A12,Data!$C:$C,Data_Echipe!I$1)</f>
        <v>0</v>
      </c>
      <c r="J12" s="78">
        <f>SUMIFS(Data!$U:$U,Data!$A:$A,Data_Echipe!$A12,Data!$C:$C,Data_Echipe!J$1)</f>
        <v>0</v>
      </c>
      <c r="K12" s="88">
        <f>SUMIFS(Data!$U:$U,Data!$A:$A,Data_Echipe!$A12,Data!$C:$C,Data_Echipe!K$1)</f>
        <v>0</v>
      </c>
      <c r="L12" s="88">
        <f>SUMIFS(Data!$U:$U,Data!$A:$A,Data_Echipe!$A12,Data!$C:$C,Data_Echipe!L$1)</f>
        <v>0</v>
      </c>
      <c r="M12" s="78">
        <f>SUMIFS(Data!$U:$U,Data!$A:$A,Data_Echipe!$A12,Data!$C:$C,Data_Echipe!M$1)</f>
        <v>0</v>
      </c>
      <c r="N12" s="88">
        <f>SUMIFS(Data!$U:$U,Data!$A:$A,Data_Echipe!$A12,Data!$C:$C,Data_Echipe!N$1)</f>
        <v>0</v>
      </c>
      <c r="O12" s="78">
        <f>SUMIFS(Data!$U:$U,Data!$A:$A,Data_Echipe!$A12,Data!$C:$C,Data_Echipe!O$1)</f>
        <v>0</v>
      </c>
      <c r="P12" s="88">
        <f>SUMIFS(Data!$U:$U,Data!$A:$A,Data_Echipe!$A12,Data!$C:$C,Data_Echipe!P$1)</f>
        <v>0</v>
      </c>
      <c r="R12" s="82">
        <f t="shared" si="0"/>
        <v>0</v>
      </c>
    </row>
    <row r="13" spans="1:21" x14ac:dyDescent="0.25">
      <c r="B13" s="78">
        <v>0</v>
      </c>
      <c r="C13" s="78">
        <f>SUMIFS(Data!$U:$U,Data!$A:$A,Data_Echipe!$A13,Data!$C:$C,Data_Echipe!C$1)</f>
        <v>0</v>
      </c>
      <c r="D13" s="78">
        <f>SUMIFS(Data!$U:$U,Data!$A:$A,Data_Echipe!$A13,Data!$C:$C,Data_Echipe!D$1)</f>
        <v>0</v>
      </c>
      <c r="E13" s="88">
        <f>SUMIFS(Data!$U:$U,Data!$A:$A,Data_Echipe!$A13,Data!$C:$C,Data_Echipe!E$1)</f>
        <v>0</v>
      </c>
      <c r="F13" s="78">
        <f>SUMIFS(Data!$U:$U,Data!$A:$A,Data_Echipe!$A13,Data!$C:$C,Data_Echipe!F$1)</f>
        <v>0</v>
      </c>
      <c r="G13" s="78">
        <f>SUMIFS(Data!$U:$U,Data!$A:$A,Data_Echipe!$A13,Data!$C:$C,Data_Echipe!G$1)</f>
        <v>0</v>
      </c>
      <c r="H13" s="78">
        <f>SUMIFS(Data!$U:$U,Data!$A:$A,Data_Echipe!$A13,Data!$C:$C,Data_Echipe!H$1)</f>
        <v>0</v>
      </c>
      <c r="I13" s="78">
        <f>SUMIFS(Data!$U:$U,Data!$A:$A,Data_Echipe!$A13,Data!$C:$C,Data_Echipe!I$1)</f>
        <v>0</v>
      </c>
      <c r="J13" s="78">
        <f>SUMIFS(Data!$U:$U,Data!$A:$A,Data_Echipe!$A13,Data!$C:$C,Data_Echipe!J$1)</f>
        <v>0</v>
      </c>
      <c r="K13" s="78">
        <f>SUMIFS(Data!$U:$U,Data!$A:$A,Data_Echipe!$A13,Data!$C:$C,Data_Echipe!K$1)</f>
        <v>0</v>
      </c>
      <c r="L13" s="78">
        <f>SUMIFS(Data!$U:$U,Data!$A:$A,Data_Echipe!$A13,Data!$C:$C,Data_Echipe!L$1)</f>
        <v>0</v>
      </c>
      <c r="M13" s="88">
        <f>SUMIFS(Data!$U:$U,Data!$A:$A,Data_Echipe!$A13,Data!$C:$C,Data_Echipe!M$1)</f>
        <v>0</v>
      </c>
      <c r="N13" s="78">
        <f>SUMIFS(Data!$U:$U,Data!$A:$A,Data_Echipe!$A13,Data!$C:$C,Data_Echipe!N$1)</f>
        <v>0</v>
      </c>
      <c r="O13" s="78">
        <f>SUMIFS(Data!$U:$U,Data!$A:$A,Data_Echipe!$A13,Data!$C:$C,Data_Echipe!O$1)</f>
        <v>0</v>
      </c>
      <c r="P13" s="88">
        <f>SUMIFS(Data!$U:$U,Data!$A:$A,Data_Echipe!$A13,Data!$C:$C,Data_Echipe!P$1)</f>
        <v>0</v>
      </c>
      <c r="R13" s="82">
        <f t="shared" si="0"/>
        <v>0</v>
      </c>
    </row>
    <row r="14" spans="1:21" x14ac:dyDescent="0.25">
      <c r="B14" s="78">
        <v>0</v>
      </c>
      <c r="C14" s="78">
        <f>SUMIFS(Data!$U:$U,Data!$A:$A,Data_Echipe!$A14,Data!$C:$C,Data_Echipe!C$1)</f>
        <v>0</v>
      </c>
      <c r="D14" s="78">
        <f>SUMIFS(Data!$U:$U,Data!$A:$A,Data_Echipe!$A14,Data!$C:$C,Data_Echipe!D$1)</f>
        <v>0</v>
      </c>
      <c r="E14" s="78">
        <f>SUMIFS(Data!$U:$U,Data!$A:$A,Data_Echipe!$A14,Data!$C:$C,Data_Echipe!E$1)</f>
        <v>0</v>
      </c>
      <c r="F14" s="78">
        <f>SUMIFS(Data!$U:$U,Data!$A:$A,Data_Echipe!$A14,Data!$C:$C,Data_Echipe!F$1)</f>
        <v>0</v>
      </c>
      <c r="G14" s="78">
        <f>SUMIFS(Data!$U:$U,Data!$A:$A,Data_Echipe!$A14,Data!$C:$C,Data_Echipe!G$1)</f>
        <v>0</v>
      </c>
      <c r="H14" s="78">
        <f>SUMIFS(Data!$U:$U,Data!$A:$A,Data_Echipe!$A14,Data!$C:$C,Data_Echipe!H$1)</f>
        <v>0</v>
      </c>
      <c r="I14" s="78">
        <f>SUMIFS(Data!$U:$U,Data!$A:$A,Data_Echipe!$A14,Data!$C:$C,Data_Echipe!I$1)</f>
        <v>0</v>
      </c>
      <c r="J14" s="78">
        <f>SUMIFS(Data!$U:$U,Data!$A:$A,Data_Echipe!$A14,Data!$C:$C,Data_Echipe!J$1)</f>
        <v>0</v>
      </c>
      <c r="K14" s="78">
        <f>SUMIFS(Data!$U:$U,Data!$A:$A,Data_Echipe!$A14,Data!$C:$C,Data_Echipe!K$1)</f>
        <v>0</v>
      </c>
      <c r="L14" s="78">
        <f>SUMIFS(Data!$U:$U,Data!$A:$A,Data_Echipe!$A14,Data!$C:$C,Data_Echipe!L$1)</f>
        <v>0</v>
      </c>
      <c r="M14" s="88">
        <f>SUMIFS(Data!$U:$U,Data!$A:$A,Data_Echipe!$A14,Data!$C:$C,Data_Echipe!M$1)</f>
        <v>0</v>
      </c>
      <c r="N14" s="78">
        <f>SUMIFS(Data!$U:$U,Data!$A:$A,Data_Echipe!$A14,Data!$C:$C,Data_Echipe!N$1)</f>
        <v>0</v>
      </c>
      <c r="O14" s="88">
        <f>SUMIFS(Data!$U:$U,Data!$A:$A,Data_Echipe!$A14,Data!$C:$C,Data_Echipe!O$1)</f>
        <v>0</v>
      </c>
      <c r="P14" s="88">
        <f>SUMIFS(Data!$U:$U,Data!$A:$A,Data_Echipe!$A14,Data!$C:$C,Data_Echipe!P$1)</f>
        <v>0</v>
      </c>
      <c r="R14" s="82">
        <f t="shared" si="0"/>
        <v>0</v>
      </c>
    </row>
    <row r="15" spans="1:21" x14ac:dyDescent="0.25">
      <c r="B15" s="78">
        <v>0</v>
      </c>
      <c r="C15" s="78">
        <f>SUMIFS(Data!$U:$U,Data!$A:$A,Data_Echipe!$A15,Data!$C:$C,Data_Echipe!C$1)</f>
        <v>0</v>
      </c>
      <c r="D15" s="78">
        <f>SUMIFS(Data!$U:$U,Data!$A:$A,Data_Echipe!$A15,Data!$C:$C,Data_Echipe!D$1)</f>
        <v>0</v>
      </c>
      <c r="E15" s="78">
        <f>SUMIFS(Data!$U:$U,Data!$A:$A,Data_Echipe!$A15,Data!$C:$C,Data_Echipe!E$1)</f>
        <v>0</v>
      </c>
      <c r="F15" s="78">
        <f>SUMIFS(Data!$U:$U,Data!$A:$A,Data_Echipe!$A15,Data!$C:$C,Data_Echipe!F$1)</f>
        <v>0</v>
      </c>
      <c r="G15" s="78">
        <f>SUMIFS(Data!$U:$U,Data!$A:$A,Data_Echipe!$A15,Data!$C:$C,Data_Echipe!G$1)</f>
        <v>0</v>
      </c>
      <c r="H15" s="78">
        <f>SUMIFS(Data!$U:$U,Data!$A:$A,Data_Echipe!$A15,Data!$C:$C,Data_Echipe!H$1)</f>
        <v>0</v>
      </c>
      <c r="I15" s="78">
        <f>SUMIFS(Data!$U:$U,Data!$A:$A,Data_Echipe!$A15,Data!$C:$C,Data_Echipe!I$1)</f>
        <v>0</v>
      </c>
      <c r="J15" s="78">
        <f>SUMIFS(Data!$U:$U,Data!$A:$A,Data_Echipe!$A15,Data!$C:$C,Data_Echipe!J$1)</f>
        <v>0</v>
      </c>
      <c r="K15" s="78">
        <f>SUMIFS(Data!$U:$U,Data!$A:$A,Data_Echipe!$A15,Data!$C:$C,Data_Echipe!K$1)</f>
        <v>0</v>
      </c>
      <c r="L15" s="78">
        <f>SUMIFS(Data!$U:$U,Data!$A:$A,Data_Echipe!$A15,Data!$C:$C,Data_Echipe!L$1)</f>
        <v>0</v>
      </c>
      <c r="M15" s="88">
        <f>SUMIFS(Data!$U:$U,Data!$A:$A,Data_Echipe!$A15,Data!$C:$C,Data_Echipe!M$1)</f>
        <v>0</v>
      </c>
      <c r="N15" s="78">
        <f>SUMIFS(Data!$U:$U,Data!$A:$A,Data_Echipe!$A15,Data!$C:$C,Data_Echipe!N$1)</f>
        <v>0</v>
      </c>
      <c r="O15" s="88">
        <f>SUMIFS(Data!$U:$U,Data!$A:$A,Data_Echipe!$A15,Data!$C:$C,Data_Echipe!O$1)</f>
        <v>0</v>
      </c>
      <c r="P15" s="88">
        <f>SUMIFS(Data!$U:$U,Data!$A:$A,Data_Echipe!$A15,Data!$C:$C,Data_Echipe!P$1)</f>
        <v>0</v>
      </c>
      <c r="R15" s="82">
        <f t="shared" si="0"/>
        <v>0</v>
      </c>
    </row>
    <row r="16" spans="1:21" x14ac:dyDescent="0.25">
      <c r="B16" s="78">
        <v>0</v>
      </c>
      <c r="C16" s="78">
        <f>SUMIFS(Data!$U:$U,Data!$A:$A,Data_Echipe!$A16,Data!$C:$C,Data_Echipe!C$1)</f>
        <v>0</v>
      </c>
      <c r="D16" s="78">
        <f>SUMIFS(Data!$U:$U,Data!$A:$A,Data_Echipe!$A16,Data!$C:$C,Data_Echipe!D$1)</f>
        <v>0</v>
      </c>
      <c r="E16" s="78">
        <f>SUMIFS(Data!$U:$U,Data!$A:$A,Data_Echipe!$A16,Data!$C:$C,Data_Echipe!E$1)</f>
        <v>0</v>
      </c>
      <c r="F16" s="78">
        <f>SUMIFS(Data!$U:$U,Data!$A:$A,Data_Echipe!$A16,Data!$C:$C,Data_Echipe!F$1)</f>
        <v>0</v>
      </c>
      <c r="G16" s="78">
        <f>SUMIFS(Data!$U:$U,Data!$A:$A,Data_Echipe!$A16,Data!$C:$C,Data_Echipe!G$1)</f>
        <v>0</v>
      </c>
      <c r="H16" s="78">
        <f>SUMIFS(Data!$U:$U,Data!$A:$A,Data_Echipe!$A16,Data!$C:$C,Data_Echipe!H$1)</f>
        <v>0</v>
      </c>
      <c r="I16" s="78">
        <f>SUMIFS(Data!$U:$U,Data!$A:$A,Data_Echipe!$A16,Data!$C:$C,Data_Echipe!I$1)</f>
        <v>0</v>
      </c>
      <c r="J16" s="78">
        <f>SUMIFS(Data!$U:$U,Data!$A:$A,Data_Echipe!$A16,Data!$C:$C,Data_Echipe!J$1)</f>
        <v>0</v>
      </c>
      <c r="K16" s="78">
        <f>SUMIFS(Data!$U:$U,Data!$A:$A,Data_Echipe!$A16,Data!$C:$C,Data_Echipe!K$1)</f>
        <v>0</v>
      </c>
      <c r="L16" s="78">
        <f>SUMIFS(Data!$U:$U,Data!$A:$A,Data_Echipe!$A16,Data!$C:$C,Data_Echipe!L$1)</f>
        <v>0</v>
      </c>
      <c r="M16" s="88">
        <f>SUMIFS(Data!$U:$U,Data!$A:$A,Data_Echipe!$A16,Data!$C:$C,Data_Echipe!M$1)</f>
        <v>0</v>
      </c>
      <c r="N16" s="78">
        <f>SUMIFS(Data!$U:$U,Data!$A:$A,Data_Echipe!$A16,Data!$C:$C,Data_Echipe!N$1)</f>
        <v>0</v>
      </c>
      <c r="O16" s="88">
        <f>SUMIFS(Data!$U:$U,Data!$A:$A,Data_Echipe!$A16,Data!$C:$C,Data_Echipe!O$1)</f>
        <v>0</v>
      </c>
      <c r="P16" s="88">
        <f>SUMIFS(Data!$U:$U,Data!$A:$A,Data_Echipe!$A16,Data!$C:$C,Data_Echipe!P$1)</f>
        <v>0</v>
      </c>
      <c r="R16" s="82">
        <f t="shared" si="0"/>
        <v>0</v>
      </c>
    </row>
    <row r="17" spans="1:19" x14ac:dyDescent="0.25">
      <c r="B17" s="78"/>
      <c r="C17" s="78"/>
      <c r="D17" s="78"/>
      <c r="E17" s="78"/>
      <c r="F17" s="78"/>
      <c r="G17" s="78"/>
      <c r="H17" s="78"/>
      <c r="I17" s="78"/>
      <c r="J17" s="78"/>
      <c r="K17" s="78"/>
      <c r="L17" s="78"/>
      <c r="M17" s="78"/>
      <c r="N17" s="78"/>
      <c r="O17" s="78"/>
      <c r="P17" s="78"/>
      <c r="R17" s="14"/>
    </row>
    <row r="18" spans="1:19" x14ac:dyDescent="0.25">
      <c r="B18" s="78"/>
      <c r="C18" s="78"/>
      <c r="D18" s="78"/>
      <c r="E18" s="78"/>
      <c r="F18" s="78"/>
      <c r="G18" s="78"/>
      <c r="H18" s="78"/>
      <c r="I18" s="78"/>
      <c r="J18" s="78"/>
      <c r="K18" s="78"/>
      <c r="L18" s="78"/>
      <c r="M18" s="78"/>
      <c r="N18" s="78"/>
      <c r="O18" s="78"/>
      <c r="P18" s="78"/>
      <c r="R18" s="14"/>
    </row>
    <row r="19" spans="1:19" x14ac:dyDescent="0.25">
      <c r="B19" s="78"/>
      <c r="C19" s="78"/>
      <c r="D19" s="78"/>
      <c r="E19" s="78"/>
      <c r="F19" s="78"/>
      <c r="G19" s="78"/>
      <c r="H19" s="78"/>
      <c r="I19" s="78"/>
      <c r="J19" s="78"/>
      <c r="K19" s="78"/>
      <c r="L19" s="78"/>
      <c r="M19" s="78"/>
      <c r="N19" s="78"/>
      <c r="O19" s="78"/>
      <c r="P19" s="78"/>
    </row>
    <row r="20" spans="1:19" s="39" customFormat="1" x14ac:dyDescent="0.25">
      <c r="A20" s="48"/>
      <c r="B20" s="40">
        <f>SUMPRODUCT(LARGE(B21:B34,{1,2,3,4}))/4</f>
        <v>0</v>
      </c>
      <c r="C20" s="40">
        <f>AVERAGE(C21,C23:C24,C25,C27:C31)</f>
        <v>0</v>
      </c>
      <c r="D20" s="40">
        <f>AVERAGE(D21,D22,D25,D26,D27,D30,D32,D23,D28)</f>
        <v>0</v>
      </c>
      <c r="E20" s="40">
        <f>AVERAGE(E21:E23,E25,E27:E30,E33:E34)</f>
        <v>0</v>
      </c>
      <c r="F20" s="40">
        <f>AVERAGE(F21:F25,F27:F30,F33:F34)</f>
        <v>0</v>
      </c>
      <c r="G20" s="40">
        <f>AVERAGE(G21,G23:G24,G26:G30,G32:G34)</f>
        <v>0</v>
      </c>
      <c r="H20" s="40">
        <f>AVERAGE(H21:H25,H27:H30,H33:H34)</f>
        <v>0</v>
      </c>
      <c r="I20" s="40">
        <f>AVERAGE(I21:I26,I28,I30,I32:I34)</f>
        <v>0</v>
      </c>
      <c r="J20" s="40">
        <f>AVERAGE(J21:J25,J27:J30,J33:J34)</f>
        <v>0</v>
      </c>
      <c r="K20" s="40">
        <f>AVERAGE(K21:K24,K27:K30,K32:K34)</f>
        <v>0</v>
      </c>
      <c r="L20" s="40">
        <f>AVERAGE(L21:L22,L24,L26:L30,L33:L34)</f>
        <v>0</v>
      </c>
      <c r="M20" s="40">
        <f>AVERAGE(M21:M24,M26:M29,M33:M34)</f>
        <v>0</v>
      </c>
      <c r="N20" s="40">
        <f>AVERAGE(N21,N23:N24,N26:N30,N33:N34)</f>
        <v>0</v>
      </c>
      <c r="O20" s="40">
        <f>AVERAGE(O23:O24,O26:O30,O32:O34)</f>
        <v>0</v>
      </c>
      <c r="P20" s="40">
        <f>AVERAGE(P22,P24,P26)</f>
        <v>0</v>
      </c>
      <c r="Q20" s="40">
        <f>SUM(C20:P20)</f>
        <v>0</v>
      </c>
      <c r="S20" s="41"/>
    </row>
    <row r="21" spans="1:19" x14ac:dyDescent="0.25">
      <c r="A21" s="39"/>
      <c r="B21" s="78">
        <v>0</v>
      </c>
      <c r="C21" s="78">
        <f>SUMIFS(Data!$U:$U,Data!$A:$A,Data_Echipe!$A21,Data!$C:$C,Data_Echipe!C$1)</f>
        <v>0</v>
      </c>
      <c r="D21" s="78">
        <f>SUMIFS(Data!$U:$U,Data!$A:$A,Data_Echipe!$A21,Data!$C:$C,Data_Echipe!D$1)</f>
        <v>0</v>
      </c>
      <c r="E21" s="78">
        <f>SUMIFS(Data!$U:$U,Data!$A:$A,Data_Echipe!$A21,Data!$C:$C,Data_Echipe!E$1)</f>
        <v>0</v>
      </c>
      <c r="F21" s="78">
        <f>SUMIFS(Data!$U:$U,Data!$A:$A,Data_Echipe!$A21,Data!$C:$C,Data_Echipe!F$1)</f>
        <v>0</v>
      </c>
      <c r="G21" s="78">
        <f>SUMIFS(Data!$U:$U,Data!$A:$A,Data_Echipe!$A21,Data!$C:$C,Data_Echipe!G$1)</f>
        <v>0</v>
      </c>
      <c r="H21" s="78">
        <f>SUMIFS(Data!$U:$U,Data!$A:$A,Data_Echipe!$A21,Data!$C:$C,Data_Echipe!H$1)</f>
        <v>0</v>
      </c>
      <c r="I21" s="78">
        <f>SUMIFS(Data!$U:$U,Data!$A:$A,Data_Echipe!$A21,Data!$C:$C,Data_Echipe!I$1)</f>
        <v>0</v>
      </c>
      <c r="J21" s="78">
        <f>SUMIFS(Data!$U:$U,Data!$A:$A,Data_Echipe!$A21,Data!$C:$C,Data_Echipe!J$1)</f>
        <v>0</v>
      </c>
      <c r="K21" s="78">
        <f>SUMIFS(Data!$U:$U,Data!$A:$A,Data_Echipe!$A21,Data!$C:$C,Data_Echipe!K$1)</f>
        <v>0</v>
      </c>
      <c r="L21" s="78">
        <f>SUMIFS(Data!$U:$U,Data!$A:$A,Data_Echipe!$A21,Data!$C:$C,Data_Echipe!L$1)</f>
        <v>0</v>
      </c>
      <c r="M21" s="78">
        <f>SUMIFS(Data!$U:$U,Data!$A:$A,Data_Echipe!$A21,Data!$C:$C,Data_Echipe!M$1)</f>
        <v>0</v>
      </c>
      <c r="N21" s="78">
        <f>SUMIFS(Data!$U:$U,Data!$A:$A,Data_Echipe!$A21,Data!$C:$C,Data_Echipe!N$1)</f>
        <v>0</v>
      </c>
      <c r="O21" s="88">
        <f>SUMIFS(Data!$U:$U,Data!$A:$A,Data_Echipe!$A21,Data!$C:$C,Data_Echipe!O$1)</f>
        <v>0</v>
      </c>
      <c r="P21" s="88">
        <f>SUMIFS(Data!$U:$U,Data!$A:$A,Data_Echipe!$A21,Data!$C:$C,Data_Echipe!P$1)</f>
        <v>0</v>
      </c>
      <c r="R21" s="82">
        <f t="shared" ref="R21:R34" si="1">$A$20</f>
        <v>0</v>
      </c>
    </row>
    <row r="22" spans="1:19" x14ac:dyDescent="0.25">
      <c r="B22" s="78">
        <v>0</v>
      </c>
      <c r="C22" s="88">
        <f>SUMIFS(Data!$U:$U,Data!$A:$A,Data_Echipe!$A22,Data!$C:$C,Data_Echipe!C$1)</f>
        <v>0</v>
      </c>
      <c r="D22" s="78">
        <f>SUMIFS(Data!$U:$U,Data!$A:$A,Data_Echipe!$A22,Data!$C:$C,Data_Echipe!D$1)</f>
        <v>0</v>
      </c>
      <c r="E22" s="78">
        <f>SUMIFS(Data!$U:$U,Data!$A:$A,Data_Echipe!$A22,Data!$C:$C,Data_Echipe!E$1)</f>
        <v>0</v>
      </c>
      <c r="F22" s="78">
        <f>SUMIFS(Data!$U:$U,Data!$A:$A,Data_Echipe!$A22,Data!$C:$C,Data_Echipe!F$1)</f>
        <v>0</v>
      </c>
      <c r="G22" s="88">
        <f>SUMIFS(Data!$U:$U,Data!$A:$A,Data_Echipe!$A22,Data!$C:$C,Data_Echipe!G$1)</f>
        <v>0</v>
      </c>
      <c r="H22" s="78">
        <f>SUMIFS(Data!$U:$U,Data!$A:$A,Data_Echipe!$A22,Data!$C:$C,Data_Echipe!H$1)</f>
        <v>0</v>
      </c>
      <c r="I22" s="78">
        <f>SUMIFS(Data!$U:$U,Data!$A:$A,Data_Echipe!$A22,Data!$C:$C,Data_Echipe!I$1)</f>
        <v>0</v>
      </c>
      <c r="J22" s="78">
        <f>SUMIFS(Data!$U:$U,Data!$A:$A,Data_Echipe!$A22,Data!$C:$C,Data_Echipe!J$1)</f>
        <v>0</v>
      </c>
      <c r="K22" s="78">
        <f>SUMIFS(Data!$U:$U,Data!$A:$A,Data_Echipe!$A22,Data!$C:$C,Data_Echipe!K$1)</f>
        <v>0</v>
      </c>
      <c r="L22" s="78">
        <f>SUMIFS(Data!$U:$U,Data!$A:$A,Data_Echipe!$A22,Data!$C:$C,Data_Echipe!L$1)</f>
        <v>0</v>
      </c>
      <c r="M22" s="78">
        <f>SUMIFS(Data!$U:$U,Data!$A:$A,Data_Echipe!$A22,Data!$C:$C,Data_Echipe!M$1)</f>
        <v>0</v>
      </c>
      <c r="N22" s="88">
        <f>SUMIFS(Data!$U:$U,Data!$A:$A,Data_Echipe!$A22,Data!$C:$C,Data_Echipe!N$1)</f>
        <v>0</v>
      </c>
      <c r="O22" s="88">
        <f>SUMIFS(Data!$U:$U,Data!$A:$A,Data_Echipe!$A22,Data!$C:$C,Data_Echipe!O$1)</f>
        <v>0</v>
      </c>
      <c r="P22" s="88">
        <f>SUMIFS(Data!$U:$U,Data!$A:$A,Data_Echipe!$A22,Data!$C:$C,Data_Echipe!P$1)</f>
        <v>0</v>
      </c>
      <c r="R22" s="82">
        <f t="shared" si="1"/>
        <v>0</v>
      </c>
    </row>
    <row r="23" spans="1:19" x14ac:dyDescent="0.25">
      <c r="B23" s="78">
        <v>0</v>
      </c>
      <c r="C23" s="78">
        <f>SUMIFS(Data!$U:$U,Data!$A:$A,Data_Echipe!$A23,Data!$C:$C,Data_Echipe!C$1)</f>
        <v>0</v>
      </c>
      <c r="D23" s="78">
        <f>SUMIFS(Data!$U:$U,Data!$A:$A,Data_Echipe!$A23,Data!$C:$C,Data_Echipe!D$1)</f>
        <v>0</v>
      </c>
      <c r="E23" s="78">
        <f>SUMIFS(Data!$U:$U,Data!$A:$A,Data_Echipe!$A23,Data!$C:$C,Data_Echipe!E$1)</f>
        <v>0</v>
      </c>
      <c r="F23" s="78">
        <f>SUMIFS(Data!$U:$U,Data!$A:$A,Data_Echipe!$A23,Data!$C:$C,Data_Echipe!F$1)</f>
        <v>0</v>
      </c>
      <c r="G23" s="78">
        <f>SUMIFS(Data!$U:$U,Data!$A:$A,Data_Echipe!$A23,Data!$C:$C,Data_Echipe!G$1)</f>
        <v>0</v>
      </c>
      <c r="H23" s="78">
        <f>SUMIFS(Data!$U:$U,Data!$A:$A,Data_Echipe!$A23,Data!$C:$C,Data_Echipe!H$1)</f>
        <v>0</v>
      </c>
      <c r="I23" s="78">
        <f>SUMIFS(Data!$U:$U,Data!$A:$A,Data_Echipe!$A23,Data!$C:$C,Data_Echipe!I$1)</f>
        <v>0</v>
      </c>
      <c r="J23" s="78">
        <f>SUMIFS(Data!$U:$U,Data!$A:$A,Data_Echipe!$A23,Data!$C:$C,Data_Echipe!J$1)</f>
        <v>0</v>
      </c>
      <c r="K23" s="78">
        <f>SUMIFS(Data!$U:$U,Data!$A:$A,Data_Echipe!$A23,Data!$C:$C,Data_Echipe!K$1)</f>
        <v>0</v>
      </c>
      <c r="L23" s="88">
        <f>SUMIFS(Data!$U:$U,Data!$A:$A,Data_Echipe!$A23,Data!$C:$C,Data_Echipe!L$1)</f>
        <v>0</v>
      </c>
      <c r="M23" s="78">
        <f>SUMIFS(Data!$U:$U,Data!$A:$A,Data_Echipe!$A23,Data!$C:$C,Data_Echipe!M$1)</f>
        <v>0</v>
      </c>
      <c r="N23" s="78">
        <f>SUMIFS(Data!$U:$U,Data!$A:$A,Data_Echipe!$A23,Data!$C:$C,Data_Echipe!N$1)</f>
        <v>0</v>
      </c>
      <c r="O23" s="78">
        <f>SUMIFS(Data!$U:$U,Data!$A:$A,Data_Echipe!$A23,Data!$C:$C,Data_Echipe!O$1)</f>
        <v>0</v>
      </c>
      <c r="P23" s="88">
        <f>SUMIFS(Data!$U:$U,Data!$A:$A,Data_Echipe!$A23,Data!$C:$C,Data_Echipe!P$1)</f>
        <v>0</v>
      </c>
      <c r="R23" s="82">
        <f t="shared" si="1"/>
        <v>0</v>
      </c>
    </row>
    <row r="24" spans="1:19" x14ac:dyDescent="0.25">
      <c r="B24" s="78">
        <v>0</v>
      </c>
      <c r="C24" s="78">
        <f>SUMIFS(Data!$U:$U,Data!$A:$A,Data_Echipe!$A24,Data!$C:$C,Data_Echipe!C$1)</f>
        <v>0</v>
      </c>
      <c r="D24" s="88">
        <f>SUMIFS(Data!$U:$U,Data!$A:$A,Data_Echipe!$A24,Data!$C:$C,Data_Echipe!D$1)</f>
        <v>0</v>
      </c>
      <c r="E24" s="88">
        <f>SUMIFS(Data!$U:$U,Data!$A:$A,Data_Echipe!$A24,Data!$C:$C,Data_Echipe!E$1)</f>
        <v>0</v>
      </c>
      <c r="F24" s="78">
        <f>SUMIFS(Data!$U:$U,Data!$A:$A,Data_Echipe!$A24,Data!$C:$C,Data_Echipe!F$1)</f>
        <v>0</v>
      </c>
      <c r="G24" s="78">
        <f>SUMIFS(Data!$U:$U,Data!$A:$A,Data_Echipe!$A24,Data!$C:$C,Data_Echipe!G$1)</f>
        <v>0</v>
      </c>
      <c r="H24" s="78">
        <f>SUMIFS(Data!$U:$U,Data!$A:$A,Data_Echipe!$A24,Data!$C:$C,Data_Echipe!H$1)</f>
        <v>0</v>
      </c>
      <c r="I24" s="78">
        <f>SUMIFS(Data!$U:$U,Data!$A:$A,Data_Echipe!$A24,Data!$C:$C,Data_Echipe!I$1)</f>
        <v>0</v>
      </c>
      <c r="J24" s="78">
        <f>SUMIFS(Data!$U:$U,Data!$A:$A,Data_Echipe!$A24,Data!$C:$C,Data_Echipe!J$1)</f>
        <v>0</v>
      </c>
      <c r="K24" s="78">
        <f>SUMIFS(Data!$U:$U,Data!$A:$A,Data_Echipe!$A24,Data!$C:$C,Data_Echipe!K$1)</f>
        <v>0</v>
      </c>
      <c r="L24" s="78">
        <f>SUMIFS(Data!$U:$U,Data!$A:$A,Data_Echipe!$A24,Data!$C:$C,Data_Echipe!L$1)</f>
        <v>0</v>
      </c>
      <c r="M24" s="78">
        <f>SUMIFS(Data!$U:$U,Data!$A:$A,Data_Echipe!$A24,Data!$C:$C,Data_Echipe!M$1)</f>
        <v>0</v>
      </c>
      <c r="N24" s="78">
        <f>SUMIFS(Data!$U:$U,Data!$A:$A,Data_Echipe!$A24,Data!$C:$C,Data_Echipe!N$1)</f>
        <v>0</v>
      </c>
      <c r="O24" s="78">
        <f>SUMIFS(Data!$U:$U,Data!$A:$A,Data_Echipe!$A24,Data!$C:$C,Data_Echipe!O$1)</f>
        <v>0</v>
      </c>
      <c r="P24" s="88">
        <f>SUMIFS(Data!$U:$U,Data!$A:$A,Data_Echipe!$A24,Data!$C:$C,Data_Echipe!P$1)</f>
        <v>0</v>
      </c>
      <c r="R24" s="82">
        <f t="shared" si="1"/>
        <v>0</v>
      </c>
    </row>
    <row r="25" spans="1:19" x14ac:dyDescent="0.25">
      <c r="B25" s="78">
        <v>0</v>
      </c>
      <c r="C25" s="78">
        <f>SUMIFS(Data!$U:$U,Data!$A:$A,Data_Echipe!$A25,Data!$C:$C,Data_Echipe!C$1)</f>
        <v>0</v>
      </c>
      <c r="D25" s="78">
        <f>SUMIFS(Data!$U:$U,Data!$A:$A,Data_Echipe!$A25,Data!$C:$C,Data_Echipe!D$1)</f>
        <v>0</v>
      </c>
      <c r="E25" s="78">
        <f>SUMIFS(Data!$U:$U,Data!$A:$A,Data_Echipe!$A25,Data!$C:$C,Data_Echipe!E$1)</f>
        <v>0</v>
      </c>
      <c r="F25" s="78">
        <f>SUMIFS(Data!$U:$U,Data!$A:$A,Data_Echipe!$A25,Data!$C:$C,Data_Echipe!F$1)</f>
        <v>0</v>
      </c>
      <c r="G25" s="88">
        <f>SUMIFS(Data!$U:$U,Data!$A:$A,Data_Echipe!$A25,Data!$C:$C,Data_Echipe!G$1)</f>
        <v>0</v>
      </c>
      <c r="H25" s="78">
        <f>SUMIFS(Data!$U:$U,Data!$A:$A,Data_Echipe!$A25,Data!$C:$C,Data_Echipe!H$1)</f>
        <v>0</v>
      </c>
      <c r="I25" s="78">
        <f>SUMIFS(Data!$U:$U,Data!$A:$A,Data_Echipe!$A25,Data!$C:$C,Data_Echipe!I$1)</f>
        <v>0</v>
      </c>
      <c r="J25" s="78">
        <f>SUMIFS(Data!$U:$U,Data!$A:$A,Data_Echipe!$A25,Data!$C:$C,Data_Echipe!J$1)</f>
        <v>0</v>
      </c>
      <c r="K25" s="88">
        <f>SUMIFS(Data!$U:$U,Data!$A:$A,Data_Echipe!$A25,Data!$C:$C,Data_Echipe!K$1)</f>
        <v>0</v>
      </c>
      <c r="L25" s="78">
        <f>SUMIFS(Data!$U:$U,Data!$A:$A,Data_Echipe!$A25,Data!$C:$C,Data_Echipe!L$1)</f>
        <v>0</v>
      </c>
      <c r="M25" s="78">
        <f>SUMIFS(Data!$U:$U,Data!$A:$A,Data_Echipe!$A25,Data!$C:$C,Data_Echipe!M$1)</f>
        <v>0</v>
      </c>
      <c r="N25" s="88">
        <f>SUMIFS(Data!$U:$U,Data!$A:$A,Data_Echipe!$A25,Data!$C:$C,Data_Echipe!N$1)</f>
        <v>0</v>
      </c>
      <c r="O25" s="78">
        <f>SUMIFS(Data!$U:$U,Data!$A:$A,Data_Echipe!$A25,Data!$C:$C,Data_Echipe!O$1)</f>
        <v>0</v>
      </c>
      <c r="P25" s="88">
        <f>SUMIFS(Data!$U:$U,Data!$A:$A,Data_Echipe!$A25,Data!$C:$C,Data_Echipe!P$1)</f>
        <v>0</v>
      </c>
      <c r="R25" s="82">
        <f t="shared" si="1"/>
        <v>0</v>
      </c>
    </row>
    <row r="26" spans="1:19" x14ac:dyDescent="0.25">
      <c r="B26" s="78">
        <v>0</v>
      </c>
      <c r="C26" s="88">
        <f>SUMIFS(Data!$U:$U,Data!$A:$A,Data_Echipe!$A26,Data!$C:$C,Data_Echipe!C$1)</f>
        <v>0</v>
      </c>
      <c r="D26" s="78">
        <f>SUMIFS(Data!$U:$U,Data!$A:$A,Data_Echipe!$A26,Data!$C:$C,Data_Echipe!D$1)</f>
        <v>0</v>
      </c>
      <c r="E26" s="88">
        <f>SUMIFS(Data!$U:$U,Data!$A:$A,Data_Echipe!$A26,Data!$C:$C,Data_Echipe!E$1)</f>
        <v>0</v>
      </c>
      <c r="F26" s="88">
        <f>SUMIFS(Data!$U:$U,Data!$A:$A,Data_Echipe!$A26,Data!$C:$C,Data_Echipe!F$1)</f>
        <v>0</v>
      </c>
      <c r="G26" s="78">
        <f>SUMIFS(Data!$U:$U,Data!$A:$A,Data_Echipe!$A26,Data!$C:$C,Data_Echipe!G$1)</f>
        <v>0</v>
      </c>
      <c r="H26" s="88">
        <f>SUMIFS(Data!$U:$U,Data!$A:$A,Data_Echipe!$A26,Data!$C:$C,Data_Echipe!H$1)</f>
        <v>0</v>
      </c>
      <c r="I26" s="78">
        <f>SUMIFS(Data!$U:$U,Data!$A:$A,Data_Echipe!$A26,Data!$C:$C,Data_Echipe!I$1)</f>
        <v>0</v>
      </c>
      <c r="J26" s="88">
        <f>SUMIFS(Data!$U:$U,Data!$A:$A,Data_Echipe!$A26,Data!$C:$C,Data_Echipe!J$1)</f>
        <v>0</v>
      </c>
      <c r="K26" s="88">
        <f>SUMIFS(Data!$U:$U,Data!$A:$A,Data_Echipe!$A26,Data!$C:$C,Data_Echipe!K$1)</f>
        <v>0</v>
      </c>
      <c r="L26" s="78">
        <f>SUMIFS(Data!$U:$U,Data!$A:$A,Data_Echipe!$A26,Data!$C:$C,Data_Echipe!L$1)</f>
        <v>0</v>
      </c>
      <c r="M26" s="78">
        <f>SUMIFS(Data!$U:$U,Data!$A:$A,Data_Echipe!$A26,Data!$C:$C,Data_Echipe!M$1)</f>
        <v>0</v>
      </c>
      <c r="N26" s="78">
        <f>SUMIFS(Data!$U:$U,Data!$A:$A,Data_Echipe!$A26,Data!$C:$C,Data_Echipe!N$1)</f>
        <v>0</v>
      </c>
      <c r="O26" s="78">
        <f>SUMIFS(Data!$U:$U,Data!$A:$A,Data_Echipe!$A26,Data!$C:$C,Data_Echipe!O$1)</f>
        <v>0</v>
      </c>
      <c r="P26" s="88">
        <f>SUMIFS(Data!$U:$U,Data!$A:$A,Data_Echipe!$A26,Data!$C:$C,Data_Echipe!P$1)</f>
        <v>0</v>
      </c>
      <c r="R26" s="82">
        <f t="shared" si="1"/>
        <v>0</v>
      </c>
    </row>
    <row r="27" spans="1:19" x14ac:dyDescent="0.25">
      <c r="B27" s="78">
        <v>0</v>
      </c>
      <c r="C27" s="78">
        <f>SUMIFS(Data!$U:$U,Data!$A:$A,Data_Echipe!$A27,Data!$C:$C,Data_Echipe!C$1)</f>
        <v>0</v>
      </c>
      <c r="D27" s="78">
        <f>SUMIFS(Data!$U:$U,Data!$A:$A,Data_Echipe!$A27,Data!$C:$C,Data_Echipe!D$1)</f>
        <v>0</v>
      </c>
      <c r="E27" s="78">
        <f>SUMIFS(Data!$U:$U,Data!$A:$A,Data_Echipe!$A27,Data!$C:$C,Data_Echipe!E$1)</f>
        <v>0</v>
      </c>
      <c r="F27" s="78">
        <f>SUMIFS(Data!$U:$U,Data!$A:$A,Data_Echipe!$A27,Data!$C:$C,Data_Echipe!F$1)</f>
        <v>0</v>
      </c>
      <c r="G27" s="78">
        <f>SUMIFS(Data!$U:$U,Data!$A:$A,Data_Echipe!$A27,Data!$C:$C,Data_Echipe!G$1)</f>
        <v>0</v>
      </c>
      <c r="H27" s="78">
        <f>SUMIFS(Data!$U:$U,Data!$A:$A,Data_Echipe!$A27,Data!$C:$C,Data_Echipe!H$1)</f>
        <v>0</v>
      </c>
      <c r="I27" s="88">
        <f>SUMIFS(Data!$U:$U,Data!$A:$A,Data_Echipe!$A27,Data!$C:$C,Data_Echipe!I$1)</f>
        <v>0</v>
      </c>
      <c r="J27" s="78">
        <f>SUMIFS(Data!$U:$U,Data!$A:$A,Data_Echipe!$A27,Data!$C:$C,Data_Echipe!J$1)</f>
        <v>0</v>
      </c>
      <c r="K27" s="78">
        <f>SUMIFS(Data!$U:$U,Data!$A:$A,Data_Echipe!$A27,Data!$C:$C,Data_Echipe!K$1)</f>
        <v>0</v>
      </c>
      <c r="L27" s="78">
        <f>SUMIFS(Data!$U:$U,Data!$A:$A,Data_Echipe!$A27,Data!$C:$C,Data_Echipe!L$1)</f>
        <v>0</v>
      </c>
      <c r="M27" s="78">
        <f>SUMIFS(Data!$U:$U,Data!$A:$A,Data_Echipe!$A27,Data!$C:$C,Data_Echipe!M$1)</f>
        <v>0</v>
      </c>
      <c r="N27" s="78">
        <f>SUMIFS(Data!$U:$U,Data!$A:$A,Data_Echipe!$A27,Data!$C:$C,Data_Echipe!N$1)</f>
        <v>0</v>
      </c>
      <c r="O27" s="78">
        <f>SUMIFS(Data!$U:$U,Data!$A:$A,Data_Echipe!$A27,Data!$C:$C,Data_Echipe!O$1)</f>
        <v>0</v>
      </c>
      <c r="P27" s="88">
        <f>SUMIFS(Data!$U:$U,Data!$A:$A,Data_Echipe!$A27,Data!$C:$C,Data_Echipe!P$1)</f>
        <v>0</v>
      </c>
      <c r="R27" s="82">
        <f t="shared" si="1"/>
        <v>0</v>
      </c>
    </row>
    <row r="28" spans="1:19" x14ac:dyDescent="0.25">
      <c r="B28" s="78">
        <v>0</v>
      </c>
      <c r="C28" s="78">
        <f>SUMIFS(Data!$U:$U,Data!$A:$A,Data_Echipe!$A28,Data!$C:$C,Data_Echipe!C$1)</f>
        <v>0</v>
      </c>
      <c r="D28" s="78">
        <f>SUMIFS(Data!$U:$U,Data!$A:$A,Data_Echipe!$A28,Data!$C:$C,Data_Echipe!D$1)</f>
        <v>0</v>
      </c>
      <c r="E28" s="78">
        <f>SUMIFS(Data!$U:$U,Data!$A:$A,Data_Echipe!$A28,Data!$C:$C,Data_Echipe!E$1)</f>
        <v>0</v>
      </c>
      <c r="F28" s="78">
        <f>SUMIFS(Data!$U:$U,Data!$A:$A,Data_Echipe!$A28,Data!$C:$C,Data_Echipe!F$1)</f>
        <v>0</v>
      </c>
      <c r="G28" s="78">
        <f>SUMIFS(Data!$U:$U,Data!$A:$A,Data_Echipe!$A28,Data!$C:$C,Data_Echipe!G$1)</f>
        <v>0</v>
      </c>
      <c r="H28" s="78">
        <f>SUMIFS(Data!$U:$U,Data!$A:$A,Data_Echipe!$A28,Data!$C:$C,Data_Echipe!H$1)</f>
        <v>0</v>
      </c>
      <c r="I28" s="78">
        <f>SUMIFS(Data!$U:$U,Data!$A:$A,Data_Echipe!$A28,Data!$C:$C,Data_Echipe!I$1)</f>
        <v>0</v>
      </c>
      <c r="J28" s="78">
        <f>SUMIFS(Data!$U:$U,Data!$A:$A,Data_Echipe!$A28,Data!$C:$C,Data_Echipe!J$1)</f>
        <v>0</v>
      </c>
      <c r="K28" s="78">
        <f>SUMIFS(Data!$U:$U,Data!$A:$A,Data_Echipe!$A28,Data!$C:$C,Data_Echipe!K$1)</f>
        <v>0</v>
      </c>
      <c r="L28" s="78">
        <f>SUMIFS(Data!$U:$U,Data!$A:$A,Data_Echipe!$A28,Data!$C:$C,Data_Echipe!L$1)</f>
        <v>0</v>
      </c>
      <c r="M28" s="78">
        <f>SUMIFS(Data!$U:$U,Data!$A:$A,Data_Echipe!$A28,Data!$C:$C,Data_Echipe!M$1)</f>
        <v>0</v>
      </c>
      <c r="N28" s="78">
        <f>SUMIFS(Data!$U:$U,Data!$A:$A,Data_Echipe!$A28,Data!$C:$C,Data_Echipe!N$1)</f>
        <v>0</v>
      </c>
      <c r="O28" s="78">
        <f>SUMIFS(Data!$U:$U,Data!$A:$A,Data_Echipe!$A28,Data!$C:$C,Data_Echipe!O$1)</f>
        <v>0</v>
      </c>
      <c r="P28" s="88">
        <f>SUMIFS(Data!$U:$U,Data!$A:$A,Data_Echipe!$A28,Data!$C:$C,Data_Echipe!P$1)</f>
        <v>0</v>
      </c>
      <c r="R28" s="82">
        <f t="shared" si="1"/>
        <v>0</v>
      </c>
    </row>
    <row r="29" spans="1:19" x14ac:dyDescent="0.25">
      <c r="B29" s="78">
        <v>0</v>
      </c>
      <c r="C29" s="78">
        <f>SUMIFS(Data!$U:$U,Data!$A:$A,Data_Echipe!$A29,Data!$C:$C,Data_Echipe!C$1)</f>
        <v>0</v>
      </c>
      <c r="D29" s="88">
        <f>SUMIFS(Data!$U:$U,Data!$A:$A,Data_Echipe!$A29,Data!$C:$C,Data_Echipe!D$1)</f>
        <v>0</v>
      </c>
      <c r="E29" s="78">
        <f>SUMIFS(Data!$U:$U,Data!$A:$A,Data_Echipe!$A29,Data!$C:$C,Data_Echipe!E$1)</f>
        <v>0</v>
      </c>
      <c r="F29" s="78">
        <f>SUMIFS(Data!$U:$U,Data!$A:$A,Data_Echipe!$A29,Data!$C:$C,Data_Echipe!F$1)</f>
        <v>0</v>
      </c>
      <c r="G29" s="78">
        <f>SUMIFS(Data!$U:$U,Data!$A:$A,Data_Echipe!$A29,Data!$C:$C,Data_Echipe!G$1)</f>
        <v>0</v>
      </c>
      <c r="H29" s="78">
        <f>SUMIFS(Data!$U:$U,Data!$A:$A,Data_Echipe!$A29,Data!$C:$C,Data_Echipe!H$1)</f>
        <v>0</v>
      </c>
      <c r="I29" s="88">
        <f>SUMIFS(Data!$U:$U,Data!$A:$A,Data_Echipe!$A29,Data!$C:$C,Data_Echipe!I$1)</f>
        <v>0</v>
      </c>
      <c r="J29" s="78">
        <f>SUMIFS(Data!$U:$U,Data!$A:$A,Data_Echipe!$A29,Data!$C:$C,Data_Echipe!J$1)</f>
        <v>0</v>
      </c>
      <c r="K29" s="78">
        <f>SUMIFS(Data!$U:$U,Data!$A:$A,Data_Echipe!$A29,Data!$C:$C,Data_Echipe!K$1)</f>
        <v>0</v>
      </c>
      <c r="L29" s="78">
        <f>SUMIFS(Data!$U:$U,Data!$A:$A,Data_Echipe!$A29,Data!$C:$C,Data_Echipe!L$1)</f>
        <v>0</v>
      </c>
      <c r="M29" s="78">
        <f>SUMIFS(Data!$U:$U,Data!$A:$A,Data_Echipe!$A29,Data!$C:$C,Data_Echipe!M$1)</f>
        <v>0</v>
      </c>
      <c r="N29" s="78">
        <f>SUMIFS(Data!$U:$U,Data!$A:$A,Data_Echipe!$A29,Data!$C:$C,Data_Echipe!N$1)</f>
        <v>0</v>
      </c>
      <c r="O29" s="78">
        <f>SUMIFS(Data!$U:$U,Data!$A:$A,Data_Echipe!$A29,Data!$C:$C,Data_Echipe!O$1)</f>
        <v>0</v>
      </c>
      <c r="P29" s="88">
        <f>SUMIFS(Data!$U:$U,Data!$A:$A,Data_Echipe!$A29,Data!$C:$C,Data_Echipe!P$1)</f>
        <v>0</v>
      </c>
      <c r="R29" s="82">
        <f t="shared" si="1"/>
        <v>0</v>
      </c>
    </row>
    <row r="30" spans="1:19" x14ac:dyDescent="0.25">
      <c r="B30" s="78">
        <v>0</v>
      </c>
      <c r="C30" s="78">
        <f>SUMIFS(Data!$U:$U,Data!$A:$A,Data_Echipe!$A30,Data!$C:$C,Data_Echipe!C$1)</f>
        <v>0</v>
      </c>
      <c r="D30" s="78">
        <f>SUMIFS(Data!$U:$U,Data!$A:$A,Data_Echipe!$A30,Data!$C:$C,Data_Echipe!D$1)</f>
        <v>0</v>
      </c>
      <c r="E30" s="78">
        <f>SUMIFS(Data!$U:$U,Data!$A:$A,Data_Echipe!$A30,Data!$C:$C,Data_Echipe!E$1)</f>
        <v>0</v>
      </c>
      <c r="F30" s="78">
        <f>SUMIFS(Data!$U:$U,Data!$A:$A,Data_Echipe!$A30,Data!$C:$C,Data_Echipe!F$1)</f>
        <v>0</v>
      </c>
      <c r="G30" s="78">
        <f>SUMIFS(Data!$U:$U,Data!$A:$A,Data_Echipe!$A30,Data!$C:$C,Data_Echipe!G$1)</f>
        <v>0</v>
      </c>
      <c r="H30" s="78">
        <f>SUMIFS(Data!$U:$U,Data!$A:$A,Data_Echipe!$A30,Data!$C:$C,Data_Echipe!H$1)</f>
        <v>0</v>
      </c>
      <c r="I30" s="78">
        <f>SUMIFS(Data!$U:$U,Data!$A:$A,Data_Echipe!$A30,Data!$C:$C,Data_Echipe!I$1)</f>
        <v>0</v>
      </c>
      <c r="J30" s="78">
        <f>SUMIFS(Data!$U:$U,Data!$A:$A,Data_Echipe!$A30,Data!$C:$C,Data_Echipe!J$1)</f>
        <v>0</v>
      </c>
      <c r="K30" s="78">
        <f>SUMIFS(Data!$U:$U,Data!$A:$A,Data_Echipe!$A30,Data!$C:$C,Data_Echipe!K$1)</f>
        <v>0</v>
      </c>
      <c r="L30" s="78">
        <f>SUMIFS(Data!$U:$U,Data!$A:$A,Data_Echipe!$A30,Data!$C:$C,Data_Echipe!L$1)</f>
        <v>0</v>
      </c>
      <c r="M30" s="88">
        <f>SUMIFS(Data!$U:$U,Data!$A:$A,Data_Echipe!$A30,Data!$C:$C,Data_Echipe!M$1)</f>
        <v>0</v>
      </c>
      <c r="N30" s="78">
        <f>SUMIFS(Data!$U:$U,Data!$A:$A,Data_Echipe!$A30,Data!$C:$C,Data_Echipe!N$1)</f>
        <v>0</v>
      </c>
      <c r="O30" s="78">
        <f>SUMIFS(Data!$U:$U,Data!$A:$A,Data_Echipe!$A30,Data!$C:$C,Data_Echipe!O$1)</f>
        <v>0</v>
      </c>
      <c r="P30" s="88">
        <f>SUMIFS(Data!$U:$U,Data!$A:$A,Data_Echipe!$A30,Data!$C:$C,Data_Echipe!P$1)</f>
        <v>0</v>
      </c>
      <c r="R30" s="82">
        <f t="shared" si="1"/>
        <v>0</v>
      </c>
    </row>
    <row r="31" spans="1:19" x14ac:dyDescent="0.25">
      <c r="A31" s="92"/>
      <c r="B31" s="93">
        <v>0</v>
      </c>
      <c r="C31" s="93">
        <f>SUMIFS(Data!$U:$U,Data!$A:$A,Data_Echipe!$A31,Data!$C:$C,Data_Echipe!C$1)</f>
        <v>0</v>
      </c>
      <c r="D31" s="93">
        <f>SUMIFS(Data!$U:$U,Data!$A:$A,Data_Echipe!$A31,Data!$C:$C,Data_Echipe!D$1)</f>
        <v>0</v>
      </c>
      <c r="E31" s="93">
        <f>SUMIFS(Data!$U:$U,Data!$A:$A,Data_Echipe!$A31,Data!$C:$C,Data_Echipe!E$1)</f>
        <v>0</v>
      </c>
      <c r="F31" s="93"/>
      <c r="G31" s="93"/>
      <c r="H31" s="93"/>
      <c r="I31" s="93"/>
      <c r="J31" s="93"/>
      <c r="K31" s="93"/>
      <c r="L31" s="93"/>
      <c r="M31" s="93"/>
      <c r="N31" s="93"/>
      <c r="O31" s="94"/>
      <c r="P31" s="94"/>
      <c r="R31" s="82">
        <f t="shared" si="1"/>
        <v>0</v>
      </c>
    </row>
    <row r="32" spans="1:19" x14ac:dyDescent="0.25">
      <c r="B32" s="78">
        <v>0</v>
      </c>
      <c r="C32" s="78">
        <v>0</v>
      </c>
      <c r="D32" s="78">
        <f>SUMIFS(Data!$U:$U,Data!$A:$A,Data_Echipe!$A32,Data!$C:$C,Data_Echipe!D$1)</f>
        <v>0</v>
      </c>
      <c r="E32" s="88">
        <f>SUMIFS(Data!$U:$U,Data!$A:$A,Data_Echipe!$A32,Data!$C:$C,Data_Echipe!E$1)</f>
        <v>0</v>
      </c>
      <c r="F32" s="88">
        <f>SUMIFS(Data!$U:$U,Data!$A:$A,Data_Echipe!$A32,Data!$C:$C,Data_Echipe!F$1)</f>
        <v>0</v>
      </c>
      <c r="G32" s="78">
        <f>SUMIFS(Data!$U:$U,Data!$A:$A,Data_Echipe!$A32,Data!$C:$C,Data_Echipe!G$1)</f>
        <v>0</v>
      </c>
      <c r="H32" s="88">
        <f>SUMIFS(Data!$U:$U,Data!$A:$A,Data_Echipe!$A32,Data!$C:$C,Data_Echipe!H$1)</f>
        <v>0</v>
      </c>
      <c r="I32" s="78">
        <f>SUMIFS(Data!$U:$U,Data!$A:$A,Data_Echipe!$A32,Data!$C:$C,Data_Echipe!I$1)</f>
        <v>0</v>
      </c>
      <c r="J32" s="88">
        <f>SUMIFS(Data!$U:$U,Data!$A:$A,Data_Echipe!$A32,Data!$C:$C,Data_Echipe!J$1)</f>
        <v>0</v>
      </c>
      <c r="K32" s="78">
        <f>SUMIFS(Data!$U:$U,Data!$A:$A,Data_Echipe!$A32,Data!$C:$C,Data_Echipe!K$1)</f>
        <v>0</v>
      </c>
      <c r="L32" s="88">
        <f>SUMIFS(Data!$U:$U,Data!$A:$A,Data_Echipe!$A32,Data!$C:$C,Data_Echipe!L$1)</f>
        <v>0</v>
      </c>
      <c r="M32" s="88">
        <f>SUMIFS(Data!$U:$U,Data!$A:$A,Data_Echipe!$A32,Data!$C:$C,Data_Echipe!M$1)</f>
        <v>0</v>
      </c>
      <c r="N32" s="78">
        <f>SUMIFS(Data!$U:$U,Data!$A:$A,Data_Echipe!$A32,Data!$C:$C,Data_Echipe!N$1)</f>
        <v>0</v>
      </c>
      <c r="O32" s="78">
        <f>SUMIFS(Data!$U:$U,Data!$A:$A,Data_Echipe!$A32,Data!$C:$C,Data_Echipe!O$1)</f>
        <v>0</v>
      </c>
      <c r="P32" s="88">
        <f>SUMIFS(Data!$U:$U,Data!$A:$A,Data_Echipe!$A32,Data!$C:$C,Data_Echipe!P$1)</f>
        <v>0</v>
      </c>
      <c r="R32" s="82">
        <f t="shared" si="1"/>
        <v>0</v>
      </c>
    </row>
    <row r="33" spans="1:18" x14ac:dyDescent="0.25">
      <c r="B33" s="78">
        <v>0</v>
      </c>
      <c r="C33" s="78">
        <f>SUMIFS(Data!$U:$U,Data!$A:$A,Data_Echipe!$A33,Data!$C:$C,Data_Echipe!C$1)</f>
        <v>0</v>
      </c>
      <c r="D33" s="78">
        <f>SUMIFS(Data!$U:$U,Data!$A:$A,Data_Echipe!$A33,Data!$C:$C,Data_Echipe!D$1)</f>
        <v>0</v>
      </c>
      <c r="E33" s="78">
        <f>SUMIFS(Data!$U:$U,Data!$A:$A,Data_Echipe!$A33,Data!$C:$C,Data_Echipe!E$1)</f>
        <v>0</v>
      </c>
      <c r="F33" s="78">
        <f>SUMIFS(Data!$U:$U,Data!$A:$A,Data_Echipe!$A33,Data!$C:$C,Data_Echipe!F$1)</f>
        <v>0</v>
      </c>
      <c r="G33" s="78">
        <f>SUMIFS(Data!$U:$U,Data!$A:$A,Data_Echipe!$A33,Data!$C:$C,Data_Echipe!G$1)</f>
        <v>0</v>
      </c>
      <c r="H33" s="78">
        <f>SUMIFS(Data!$U:$U,Data!$A:$A,Data_Echipe!$A33,Data!$C:$C,Data_Echipe!H$1)</f>
        <v>0</v>
      </c>
      <c r="I33" s="78">
        <f>SUMIFS(Data!$U:$U,Data!$A:$A,Data_Echipe!$A33,Data!$C:$C,Data_Echipe!I$1)</f>
        <v>0</v>
      </c>
      <c r="J33" s="78">
        <f>SUMIFS(Data!$U:$U,Data!$A:$A,Data_Echipe!$A33,Data!$C:$C,Data_Echipe!J$1)</f>
        <v>0</v>
      </c>
      <c r="K33" s="78">
        <f>SUMIFS(Data!$U:$U,Data!$A:$A,Data_Echipe!$A33,Data!$C:$C,Data_Echipe!K$1)</f>
        <v>0</v>
      </c>
      <c r="L33" s="78">
        <f>SUMIFS(Data!$U:$U,Data!$A:$A,Data_Echipe!$A33,Data!$C:$C,Data_Echipe!L$1)</f>
        <v>0</v>
      </c>
      <c r="M33" s="78">
        <f>SUMIFS(Data!$U:$U,Data!$A:$A,Data_Echipe!$A33,Data!$C:$C,Data_Echipe!M$1)</f>
        <v>0</v>
      </c>
      <c r="N33" s="78">
        <f>SUMIFS(Data!$U:$U,Data!$A:$A,Data_Echipe!$A33,Data!$C:$C,Data_Echipe!N$1)</f>
        <v>0</v>
      </c>
      <c r="O33" s="78">
        <f>SUMIFS(Data!$U:$U,Data!$A:$A,Data_Echipe!$A33,Data!$C:$C,Data_Echipe!O$1)</f>
        <v>0</v>
      </c>
      <c r="P33" s="88">
        <f>SUMIFS(Data!$U:$U,Data!$A:$A,Data_Echipe!$A33,Data!$C:$C,Data_Echipe!P$1)</f>
        <v>0</v>
      </c>
      <c r="R33" s="82">
        <f t="shared" si="1"/>
        <v>0</v>
      </c>
    </row>
    <row r="34" spans="1:18" x14ac:dyDescent="0.25">
      <c r="B34" s="78">
        <v>0</v>
      </c>
      <c r="C34" s="78">
        <f>SUMIFS(Data!$U:$U,Data!$A:$A,Data_Echipe!$A34,Data!$C:$C,Data_Echipe!C$1)</f>
        <v>0</v>
      </c>
      <c r="D34" s="78">
        <f>SUMIFS(Data!$U:$U,Data!$A:$A,Data_Echipe!$A34,Data!$C:$C,Data_Echipe!D$1)</f>
        <v>0</v>
      </c>
      <c r="E34" s="78">
        <f>SUMIFS(Data!$U:$U,Data!$A:$A,Data_Echipe!$A34,Data!$C:$C,Data_Echipe!E$1)</f>
        <v>0</v>
      </c>
      <c r="F34" s="78">
        <f>SUMIFS(Data!$U:$U,Data!$A:$A,Data_Echipe!$A34,Data!$C:$C,Data_Echipe!F$1)</f>
        <v>0</v>
      </c>
      <c r="G34" s="78">
        <f>SUMIFS(Data!$U:$U,Data!$A:$A,Data_Echipe!$A34,Data!$C:$C,Data_Echipe!G$1)</f>
        <v>0</v>
      </c>
      <c r="H34" s="78">
        <f>SUMIFS(Data!$U:$U,Data!$A:$A,Data_Echipe!$A34,Data!$C:$C,Data_Echipe!H$1)</f>
        <v>0</v>
      </c>
      <c r="I34" s="78">
        <f>SUMIFS(Data!$U:$U,Data!$A:$A,Data_Echipe!$A34,Data!$C:$C,Data_Echipe!I$1)</f>
        <v>0</v>
      </c>
      <c r="J34" s="78">
        <f>SUMIFS(Data!$U:$U,Data!$A:$A,Data_Echipe!$A34,Data!$C:$C,Data_Echipe!J$1)</f>
        <v>0</v>
      </c>
      <c r="K34" s="78">
        <f>SUMIFS(Data!$U:$U,Data!$A:$A,Data_Echipe!$A34,Data!$C:$C,Data_Echipe!K$1)</f>
        <v>0</v>
      </c>
      <c r="L34" s="78">
        <f>SUMIFS(Data!$U:$U,Data!$A:$A,Data_Echipe!$A34,Data!$C:$C,Data_Echipe!L$1)</f>
        <v>0</v>
      </c>
      <c r="M34" s="78">
        <f>SUMIFS(Data!$U:$U,Data!$A:$A,Data_Echipe!$A34,Data!$C:$C,Data_Echipe!M$1)</f>
        <v>0</v>
      </c>
      <c r="N34" s="78">
        <f>SUMIFS(Data!$U:$U,Data!$A:$A,Data_Echipe!$A34,Data!$C:$C,Data_Echipe!N$1)</f>
        <v>0</v>
      </c>
      <c r="O34" s="78">
        <f>SUMIFS(Data!$U:$U,Data!$A:$A,Data_Echipe!$A34,Data!$C:$C,Data_Echipe!O$1)</f>
        <v>0</v>
      </c>
      <c r="P34" s="88">
        <f>SUMIFS(Data!$U:$U,Data!$A:$A,Data_Echipe!$A34,Data!$C:$C,Data_Echipe!P$1)</f>
        <v>0</v>
      </c>
      <c r="R34" s="82">
        <f t="shared" si="1"/>
        <v>0</v>
      </c>
    </row>
    <row r="36" spans="1:18" x14ac:dyDescent="0.25">
      <c r="B36" s="78"/>
      <c r="C36" s="78"/>
      <c r="D36" s="78"/>
      <c r="E36" s="78"/>
      <c r="F36" s="78"/>
      <c r="G36" s="78"/>
      <c r="H36" s="78"/>
      <c r="I36" s="78"/>
      <c r="J36" s="78"/>
      <c r="K36" s="78"/>
      <c r="L36" s="78"/>
      <c r="M36" s="78"/>
      <c r="N36" s="78"/>
      <c r="O36" s="78"/>
      <c r="P36" s="78"/>
      <c r="R36" s="14"/>
    </row>
    <row r="37" spans="1:18" x14ac:dyDescent="0.25">
      <c r="B37" s="78"/>
      <c r="C37" s="78"/>
      <c r="D37" s="78"/>
      <c r="E37" s="78"/>
      <c r="F37" s="78"/>
      <c r="G37" s="78"/>
      <c r="H37" s="78"/>
      <c r="I37" s="78"/>
      <c r="J37" s="78"/>
      <c r="K37" s="78"/>
      <c r="L37" s="78"/>
      <c r="M37" s="78"/>
      <c r="N37" s="78"/>
      <c r="O37" s="78"/>
      <c r="P37" s="78"/>
    </row>
    <row r="38" spans="1:18" x14ac:dyDescent="0.25">
      <c r="A38" s="48"/>
      <c r="B38" s="40">
        <f>SUMPRODUCT(LARGE(B39:B52,{1,2,3,4}))/4</f>
        <v>0</v>
      </c>
      <c r="C38" s="40">
        <f>AVERAGE(C39:C41,C43:C44,C45,C47:C50)</f>
        <v>0</v>
      </c>
      <c r="D38" s="40">
        <f>AVERAGE(D39:D45,D47,D48,D49)</f>
        <v>0</v>
      </c>
      <c r="E38" s="40">
        <f>AVERAGE(E39:E40,E42:E45,E47:E50)</f>
        <v>0</v>
      </c>
      <c r="F38" s="40">
        <f>AVERAGE(F39:F42,F44:F45,F47:F50)</f>
        <v>0</v>
      </c>
      <c r="G38" s="40">
        <f>AVERAGE(G40:G42,G45:G49,G44)</f>
        <v>0</v>
      </c>
      <c r="H38" s="40">
        <f>AVERAGE(H40:H42,H44:H47,H50)</f>
        <v>0</v>
      </c>
      <c r="I38" s="40">
        <f>AVERAGE(I40,I42,I44:I50)</f>
        <v>0</v>
      </c>
      <c r="J38" s="40">
        <f>AVERAGE(J39,J41,J44:J49,J43)</f>
        <v>0</v>
      </c>
      <c r="K38" s="40">
        <f>AVERAGE(K39:K40,K42:K47,K49:K50)</f>
        <v>0</v>
      </c>
      <c r="L38" s="40">
        <f>AVERAGE(L39:L45,L47,L49)</f>
        <v>0</v>
      </c>
      <c r="M38" s="40">
        <f>AVERAGE(M39:M46,M49:M50)</f>
        <v>0</v>
      </c>
      <c r="N38" s="40">
        <f>AVERAGE(N41:N43,N46:N50)</f>
        <v>0</v>
      </c>
      <c r="O38" s="40">
        <f>AVERAGE(O39:O41,O44:O45,O48:O50)</f>
        <v>0</v>
      </c>
      <c r="P38" s="40">
        <f>AVERAGE(P40:P43,P46)</f>
        <v>0</v>
      </c>
      <c r="Q38" s="40">
        <f>SUM(B38:P38)</f>
        <v>0</v>
      </c>
      <c r="R38" s="39"/>
    </row>
    <row r="39" spans="1:18" x14ac:dyDescent="0.25">
      <c r="A39" s="39"/>
      <c r="B39" s="78">
        <v>0</v>
      </c>
      <c r="C39" s="78">
        <f>SUMIFS(Data!$U:$U,Data!$A:$A,Data_Echipe!$A39,Data!$C:$C,Data_Echipe!C$1)</f>
        <v>0</v>
      </c>
      <c r="D39" s="78">
        <f>SUMIFS(Data!$U:$U,Data!$A:$A,Data_Echipe!$A39,Data!$C:$C,Data_Echipe!D$1)</f>
        <v>0</v>
      </c>
      <c r="E39" s="78">
        <f>SUMIFS(Data!$U:$U,Data!$A:$A,Data_Echipe!$A39,Data!$C:$C,Data_Echipe!E$1)</f>
        <v>0</v>
      </c>
      <c r="F39" s="78">
        <f>SUMIFS(Data!$U:$U,Data!$A:$A,Data_Echipe!$A39,Data!$C:$C,Data_Echipe!F$1)</f>
        <v>0</v>
      </c>
      <c r="G39" s="88">
        <f>SUMIFS(Data!$U:$U,Data!$A:$A,Data_Echipe!$A39,Data!$C:$C,Data_Echipe!G$1)</f>
        <v>0</v>
      </c>
      <c r="H39" s="88">
        <f>SUMIFS(Data!$U:$U,Data!$A:$A,Data_Echipe!$A39,Data!$C:$C,Data_Echipe!H$1)</f>
        <v>0</v>
      </c>
      <c r="I39" s="88">
        <f>SUMIFS(Data!$U:$U,Data!$A:$A,Data_Echipe!$A39,Data!$C:$C,Data_Echipe!I$1)</f>
        <v>0</v>
      </c>
      <c r="J39" s="78">
        <f>SUMIFS(Data!$U:$U,Data!$A:$A,Data_Echipe!$A39,Data!$C:$C,Data_Echipe!J$1)</f>
        <v>0</v>
      </c>
      <c r="K39" s="78">
        <f>SUMIFS(Data!$U:$U,Data!$A:$A,Data_Echipe!$A39,Data!$C:$C,Data_Echipe!K$1)</f>
        <v>0</v>
      </c>
      <c r="L39" s="78">
        <f>SUMIFS(Data!$U:$U,Data!$A:$A,Data_Echipe!$A39,Data!$C:$C,Data_Echipe!L$1)</f>
        <v>0</v>
      </c>
      <c r="M39" s="78">
        <f>SUMIFS(Data!$U:$U,Data!$A:$A,Data_Echipe!$A39,Data!$C:$C,Data_Echipe!M$1)</f>
        <v>0</v>
      </c>
      <c r="N39" s="88">
        <f>SUMIFS(Data!$U:$U,Data!$A:$A,Data_Echipe!$A39,Data!$C:$C,Data_Echipe!N$1)</f>
        <v>0</v>
      </c>
      <c r="O39" s="78">
        <f>SUMIFS(Data!$U:$U,Data!$A:$A,Data_Echipe!$A39,Data!$C:$C,Data_Echipe!O$1)</f>
        <v>0</v>
      </c>
      <c r="P39" s="88">
        <f>SUMIFS(Data!$U:$U,Data!$A:$A,Data_Echipe!$A39,Data!$C:$C,Data_Echipe!P$1)</f>
        <v>0</v>
      </c>
      <c r="R39" s="82">
        <f>$A$38</f>
        <v>0</v>
      </c>
    </row>
    <row r="40" spans="1:18" x14ac:dyDescent="0.25">
      <c r="B40" s="78">
        <v>0</v>
      </c>
      <c r="C40" s="78">
        <f>SUMIFS(Data!$U:$U,Data!$A:$A,Data_Echipe!$A40,Data!$C:$C,Data_Echipe!C$1)</f>
        <v>0</v>
      </c>
      <c r="D40" s="78">
        <f>SUMIFS(Data!$U:$U,Data!$A:$A,Data_Echipe!$A40,Data!$C:$C,Data_Echipe!D$1)</f>
        <v>0</v>
      </c>
      <c r="E40" s="78">
        <f>SUMIFS(Data!$U:$U,Data!$A:$A,Data_Echipe!$A40,Data!$C:$C,Data_Echipe!E$1)</f>
        <v>0</v>
      </c>
      <c r="F40" s="78">
        <f>SUMIFS(Data!$U:$U,Data!$A:$A,Data_Echipe!$A40,Data!$C:$C,Data_Echipe!F$1)</f>
        <v>0</v>
      </c>
      <c r="G40" s="78">
        <f>SUMIFS(Data!$U:$U,Data!$A:$A,Data_Echipe!$A40,Data!$C:$C,Data_Echipe!G$1)</f>
        <v>0</v>
      </c>
      <c r="H40" s="78">
        <f>SUMIFS(Data!$U:$U,Data!$A:$A,Data_Echipe!$A40,Data!$C:$C,Data_Echipe!H$1)</f>
        <v>0</v>
      </c>
      <c r="I40" s="78">
        <f>SUMIFS(Data!$U:$U,Data!$A:$A,Data_Echipe!$A40,Data!$C:$C,Data_Echipe!I$1)</f>
        <v>0</v>
      </c>
      <c r="J40" s="88">
        <f>SUMIFS(Data!$U:$U,Data!$A:$A,Data_Echipe!$A40,Data!$C:$C,Data_Echipe!J$1)</f>
        <v>0</v>
      </c>
      <c r="K40" s="78">
        <f>SUMIFS(Data!$U:$U,Data!$A:$A,Data_Echipe!$A40,Data!$C:$C,Data_Echipe!K$1)</f>
        <v>0</v>
      </c>
      <c r="L40" s="78">
        <f>SUMIFS(Data!$U:$U,Data!$A:$A,Data_Echipe!$A40,Data!$C:$C,Data_Echipe!L$1)</f>
        <v>0</v>
      </c>
      <c r="M40" s="78">
        <f>SUMIFS(Data!$U:$U,Data!$A:$A,Data_Echipe!$A40,Data!$C:$C,Data_Echipe!M$1)</f>
        <v>0</v>
      </c>
      <c r="N40" s="78">
        <f>SUMIFS(Data!$U:$U,Data!$A:$A,Data_Echipe!$A40,Data!$C:$C,Data_Echipe!N$1)</f>
        <v>0</v>
      </c>
      <c r="O40" s="78">
        <f>SUMIFS(Data!$U:$U,Data!$A:$A,Data_Echipe!$A40,Data!$C:$C,Data_Echipe!O$1)</f>
        <v>0</v>
      </c>
      <c r="P40" s="88">
        <f>SUMIFS(Data!$U:$U,Data!$A:$A,Data_Echipe!$A40,Data!$C:$C,Data_Echipe!P$1)</f>
        <v>0</v>
      </c>
      <c r="R40" s="82">
        <f t="shared" ref="R40:R52" si="2">$A$38</f>
        <v>0</v>
      </c>
    </row>
    <row r="41" spans="1:18" x14ac:dyDescent="0.25">
      <c r="B41" s="78">
        <v>0</v>
      </c>
      <c r="C41" s="78">
        <f>SUMIFS(Data!$U:$U,Data!$A:$A,Data_Echipe!$A41,Data!$C:$C,Data_Echipe!C$1)</f>
        <v>0</v>
      </c>
      <c r="D41" s="78">
        <f>SUMIFS(Data!$U:$U,Data!$A:$A,Data_Echipe!$A41,Data!$C:$C,Data_Echipe!D$1)</f>
        <v>0</v>
      </c>
      <c r="E41" s="88">
        <f>SUMIFS(Data!$U:$U,Data!$A:$A,Data_Echipe!$A41,Data!$C:$C,Data_Echipe!E$1)</f>
        <v>0</v>
      </c>
      <c r="F41" s="78">
        <f>SUMIFS(Data!$U:$U,Data!$A:$A,Data_Echipe!$A41,Data!$C:$C,Data_Echipe!F$1)</f>
        <v>0</v>
      </c>
      <c r="G41" s="78">
        <f>SUMIFS(Data!$U:$U,Data!$A:$A,Data_Echipe!$A41,Data!$C:$C,Data_Echipe!G$1)</f>
        <v>0</v>
      </c>
      <c r="H41" s="78">
        <f>SUMIFS(Data!$U:$U,Data!$A:$A,Data_Echipe!$A41,Data!$C:$C,Data_Echipe!H$1)</f>
        <v>0</v>
      </c>
      <c r="I41" s="88">
        <f>SUMIFS(Data!$U:$U,Data!$A:$A,Data_Echipe!$A41,Data!$C:$C,Data_Echipe!I$1)</f>
        <v>0</v>
      </c>
      <c r="J41" s="78">
        <f>SUMIFS(Data!$U:$U,Data!$A:$A,Data_Echipe!$A41,Data!$C:$C,Data_Echipe!J$1)</f>
        <v>0</v>
      </c>
      <c r="K41" s="88">
        <f>SUMIFS(Data!$U:$U,Data!$A:$A,Data_Echipe!$A41,Data!$C:$C,Data_Echipe!K$1)</f>
        <v>0</v>
      </c>
      <c r="L41" s="78">
        <f>SUMIFS(Data!$U:$U,Data!$A:$A,Data_Echipe!$A41,Data!$C:$C,Data_Echipe!L$1)</f>
        <v>0</v>
      </c>
      <c r="M41" s="78">
        <f>SUMIFS(Data!$U:$U,Data!$A:$A,Data_Echipe!$A41,Data!$C:$C,Data_Echipe!M$1)</f>
        <v>0</v>
      </c>
      <c r="N41" s="78">
        <f>SUMIFS(Data!$U:$U,Data!$A:$A,Data_Echipe!$A41,Data!$C:$C,Data_Echipe!N$1)</f>
        <v>0</v>
      </c>
      <c r="O41" s="78">
        <f>SUMIFS(Data!$U:$U,Data!$A:$A,Data_Echipe!$A41,Data!$C:$C,Data_Echipe!O$1)</f>
        <v>0</v>
      </c>
      <c r="P41" s="88">
        <f>SUMIFS(Data!$U:$U,Data!$A:$A,Data_Echipe!$A41,Data!$C:$C,Data_Echipe!P$1)</f>
        <v>0</v>
      </c>
      <c r="R41" s="82">
        <f t="shared" si="2"/>
        <v>0</v>
      </c>
    </row>
    <row r="42" spans="1:18" x14ac:dyDescent="0.25">
      <c r="B42" s="78">
        <v>0</v>
      </c>
      <c r="C42" s="88">
        <f>SUMIFS(Data!$U:$U,Data!$A:$A,Data_Echipe!$A42,Data!$C:$C,Data_Echipe!C$1)</f>
        <v>0</v>
      </c>
      <c r="D42" s="78">
        <f>SUMIFS(Data!$U:$U,Data!$A:$A,Data_Echipe!$A42,Data!$C:$C,Data_Echipe!D$1)</f>
        <v>0</v>
      </c>
      <c r="E42" s="78">
        <f>SUMIFS(Data!$U:$U,Data!$A:$A,Data_Echipe!$A42,Data!$C:$C,Data_Echipe!E$1)</f>
        <v>0</v>
      </c>
      <c r="F42" s="78">
        <f>SUMIFS(Data!$U:$U,Data!$A:$A,Data_Echipe!$A42,Data!$C:$C,Data_Echipe!F$1)</f>
        <v>0</v>
      </c>
      <c r="G42" s="78">
        <f>SUMIFS(Data!$U:$U,Data!$A:$A,Data_Echipe!$A42,Data!$C:$C,Data_Echipe!G$1)</f>
        <v>0</v>
      </c>
      <c r="H42" s="78">
        <f>SUMIFS(Data!$U:$U,Data!$A:$A,Data_Echipe!$A42,Data!$C:$C,Data_Echipe!H$1)</f>
        <v>0</v>
      </c>
      <c r="I42" s="78">
        <f>SUMIFS(Data!$U:$U,Data!$A:$A,Data_Echipe!$A42,Data!$C:$C,Data_Echipe!I$1)</f>
        <v>0</v>
      </c>
      <c r="J42" s="88">
        <f>SUMIFS(Data!$U:$U,Data!$A:$A,Data_Echipe!$A42,Data!$C:$C,Data_Echipe!J$1)</f>
        <v>0</v>
      </c>
      <c r="K42" s="78">
        <f>SUMIFS(Data!$U:$U,Data!$A:$A,Data_Echipe!$A42,Data!$C:$C,Data_Echipe!K$1)</f>
        <v>0</v>
      </c>
      <c r="L42" s="78">
        <f>SUMIFS(Data!$U:$U,Data!$A:$A,Data_Echipe!$A42,Data!$C:$C,Data_Echipe!L$1)</f>
        <v>0</v>
      </c>
      <c r="M42" s="78">
        <f>SUMIFS(Data!$U:$U,Data!$A:$A,Data_Echipe!$A42,Data!$C:$C,Data_Echipe!M$1)</f>
        <v>0</v>
      </c>
      <c r="N42" s="78">
        <f>SUMIFS(Data!$U:$U,Data!$A:$A,Data_Echipe!$A42,Data!$C:$C,Data_Echipe!N$1)</f>
        <v>0</v>
      </c>
      <c r="O42" s="78">
        <f>SUMIFS(Data!$U:$U,Data!$A:$A,Data_Echipe!$A42,Data!$C:$C,Data_Echipe!O$1)</f>
        <v>0</v>
      </c>
      <c r="P42" s="88">
        <f>SUMIFS(Data!$U:$U,Data!$A:$A,Data_Echipe!$A42,Data!$C:$C,Data_Echipe!P$1)</f>
        <v>0</v>
      </c>
      <c r="R42" s="82">
        <f t="shared" si="2"/>
        <v>0</v>
      </c>
    </row>
    <row r="43" spans="1:18" x14ac:dyDescent="0.25">
      <c r="B43" s="78">
        <v>0</v>
      </c>
      <c r="C43" s="78">
        <f>SUMIFS(Data!$U:$U,Data!$A:$A,Data_Echipe!$A43,Data!$C:$C,Data_Echipe!C$1)</f>
        <v>0</v>
      </c>
      <c r="D43" s="78">
        <f>SUMIFS(Data!$U:$U,Data!$A:$A,Data_Echipe!$A43,Data!$C:$C,Data_Echipe!D$1)</f>
        <v>0</v>
      </c>
      <c r="E43" s="78">
        <f>SUMIFS(Data!$U:$U,Data!$A:$A,Data_Echipe!$A43,Data!$C:$C,Data_Echipe!E$1)</f>
        <v>0</v>
      </c>
      <c r="F43" s="88">
        <f>SUMIFS(Data!$U:$U,Data!$A:$A,Data_Echipe!$A43,Data!$C:$C,Data_Echipe!F$1)</f>
        <v>0</v>
      </c>
      <c r="G43" s="88">
        <f>SUMIFS(Data!$U:$U,Data!$A:$A,Data_Echipe!$A43,Data!$C:$C,Data_Echipe!G$1)</f>
        <v>0</v>
      </c>
      <c r="H43" s="78">
        <f>SUMIFS(Data!$U:$U,Data!$A:$A,Data_Echipe!$A43,Data!$C:$C,Data_Echipe!H$1)</f>
        <v>0</v>
      </c>
      <c r="I43" s="78">
        <f>SUMIFS(Data!$U:$U,Data!$A:$A,Data_Echipe!$A43,Data!$C:$C,Data_Echipe!I$1)</f>
        <v>0</v>
      </c>
      <c r="J43" s="78">
        <f>SUMIFS(Data!$U:$U,Data!$A:$A,Data_Echipe!$A43,Data!$C:$C,Data_Echipe!J$1)</f>
        <v>0</v>
      </c>
      <c r="K43" s="78">
        <f>SUMIFS(Data!$U:$U,Data!$A:$A,Data_Echipe!$A43,Data!$C:$C,Data_Echipe!K$1)</f>
        <v>0</v>
      </c>
      <c r="L43" s="78">
        <f>SUMIFS(Data!$U:$U,Data!$A:$A,Data_Echipe!$A43,Data!$C:$C,Data_Echipe!L$1)</f>
        <v>0</v>
      </c>
      <c r="M43" s="78">
        <f>SUMIFS(Data!$U:$U,Data!$A:$A,Data_Echipe!$A43,Data!$C:$C,Data_Echipe!M$1)</f>
        <v>0</v>
      </c>
      <c r="N43" s="78">
        <f>SUMIFS(Data!$U:$U,Data!$A:$A,Data_Echipe!$A43,Data!$C:$C,Data_Echipe!N$1)</f>
        <v>0</v>
      </c>
      <c r="O43" s="78">
        <f>SUMIFS(Data!$U:$U,Data!$A:$A,Data_Echipe!$A43,Data!$C:$C,Data_Echipe!O$1)</f>
        <v>0</v>
      </c>
      <c r="P43" s="88">
        <f>SUMIFS(Data!$U:$U,Data!$A:$A,Data_Echipe!$A43,Data!$C:$C,Data_Echipe!P$1)</f>
        <v>0</v>
      </c>
      <c r="R43" s="82">
        <f t="shared" si="2"/>
        <v>0</v>
      </c>
    </row>
    <row r="44" spans="1:18" x14ac:dyDescent="0.25">
      <c r="B44" s="78">
        <v>0</v>
      </c>
      <c r="C44" s="78">
        <f>SUMIFS(Data!$U:$U,Data!$A:$A,Data_Echipe!$A44,Data!$C:$C,Data_Echipe!C$1)</f>
        <v>0</v>
      </c>
      <c r="D44" s="78">
        <f>SUMIFS(Data!$U:$U,Data!$A:$A,Data_Echipe!$A44,Data!$C:$C,Data_Echipe!D$1)</f>
        <v>0</v>
      </c>
      <c r="E44" s="78">
        <f>SUMIFS(Data!$U:$U,Data!$A:$A,Data_Echipe!$A44,Data!$C:$C,Data_Echipe!E$1)</f>
        <v>0</v>
      </c>
      <c r="F44" s="78">
        <f>SUMIFS(Data!$U:$U,Data!$A:$A,Data_Echipe!$A44,Data!$C:$C,Data_Echipe!F$1)</f>
        <v>0</v>
      </c>
      <c r="G44" s="78">
        <f>SUMIFS(Data!$U:$U,Data!$A:$A,Data_Echipe!$A44,Data!$C:$C,Data_Echipe!G$1)</f>
        <v>0</v>
      </c>
      <c r="H44" s="78">
        <f>SUMIFS(Data!$U:$U,Data!$A:$A,Data_Echipe!$A44,Data!$C:$C,Data_Echipe!H$1)</f>
        <v>0</v>
      </c>
      <c r="I44" s="78">
        <f>SUMIFS(Data!$U:$U,Data!$A:$A,Data_Echipe!$A44,Data!$C:$C,Data_Echipe!I$1)</f>
        <v>0</v>
      </c>
      <c r="J44" s="78">
        <f>SUMIFS(Data!$U:$U,Data!$A:$A,Data_Echipe!$A44,Data!$C:$C,Data_Echipe!J$1)</f>
        <v>0</v>
      </c>
      <c r="K44" s="78">
        <f>SUMIFS(Data!$U:$U,Data!$A:$A,Data_Echipe!$A44,Data!$C:$C,Data_Echipe!K$1)</f>
        <v>0</v>
      </c>
      <c r="L44" s="78">
        <f>SUMIFS(Data!$U:$U,Data!$A:$A,Data_Echipe!$A44,Data!$C:$C,Data_Echipe!L$1)</f>
        <v>0</v>
      </c>
      <c r="M44" s="78">
        <f>SUMIFS(Data!$U:$U,Data!$A:$A,Data_Echipe!$A44,Data!$C:$C,Data_Echipe!M$1)</f>
        <v>0</v>
      </c>
      <c r="N44" s="88">
        <f>SUMIFS(Data!$U:$U,Data!$A:$A,Data_Echipe!$A44,Data!$C:$C,Data_Echipe!N$1)</f>
        <v>0</v>
      </c>
      <c r="O44" s="78">
        <f>SUMIFS(Data!$U:$U,Data!$A:$A,Data_Echipe!$A44,Data!$C:$C,Data_Echipe!O$1)</f>
        <v>0</v>
      </c>
      <c r="P44" s="88">
        <f>SUMIFS(Data!$U:$U,Data!$A:$A,Data_Echipe!$A44,Data!$C:$C,Data_Echipe!P$1)</f>
        <v>0</v>
      </c>
      <c r="R44" s="82">
        <f t="shared" si="2"/>
        <v>0</v>
      </c>
    </row>
    <row r="45" spans="1:18" x14ac:dyDescent="0.25">
      <c r="B45" s="78">
        <v>0</v>
      </c>
      <c r="C45" s="78">
        <f>SUMIFS(Data!$U:$U,Data!$A:$A,Data_Echipe!$A45,Data!$C:$C,Data_Echipe!C$1)</f>
        <v>0</v>
      </c>
      <c r="D45" s="78">
        <f>SUMIFS(Data!$U:$U,Data!$A:$A,Data_Echipe!$A45,Data!$C:$C,Data_Echipe!D$1)</f>
        <v>0</v>
      </c>
      <c r="E45" s="78">
        <f>SUMIFS(Data!$U:$U,Data!$A:$A,Data_Echipe!$A45,Data!$C:$C,Data_Echipe!E$1)</f>
        <v>0</v>
      </c>
      <c r="F45" s="78">
        <f>SUMIFS(Data!$U:$U,Data!$A:$A,Data_Echipe!$A45,Data!$C:$C,Data_Echipe!F$1)</f>
        <v>0</v>
      </c>
      <c r="G45" s="78">
        <f>SUMIFS(Data!$U:$U,Data!$A:$A,Data_Echipe!$A45,Data!$C:$C,Data_Echipe!G$1)</f>
        <v>0</v>
      </c>
      <c r="H45" s="78">
        <f>SUMIFS(Data!$U:$U,Data!$A:$A,Data_Echipe!$A45,Data!$C:$C,Data_Echipe!H$1)</f>
        <v>0</v>
      </c>
      <c r="I45" s="78">
        <f>SUMIFS(Data!$U:$U,Data!$A:$A,Data_Echipe!$A45,Data!$C:$C,Data_Echipe!I$1)</f>
        <v>0</v>
      </c>
      <c r="J45" s="78">
        <f>SUMIFS(Data!$U:$U,Data!$A:$A,Data_Echipe!$A45,Data!$C:$C,Data_Echipe!J$1)</f>
        <v>0</v>
      </c>
      <c r="K45" s="78">
        <f>SUMIFS(Data!$U:$U,Data!$A:$A,Data_Echipe!$A45,Data!$C:$C,Data_Echipe!K$1)</f>
        <v>0</v>
      </c>
      <c r="L45" s="78">
        <f>SUMIFS(Data!$U:$U,Data!$A:$A,Data_Echipe!$A45,Data!$C:$C,Data_Echipe!L$1)</f>
        <v>0</v>
      </c>
      <c r="M45" s="78">
        <f>SUMIFS(Data!$U:$U,Data!$A:$A,Data_Echipe!$A45,Data!$C:$C,Data_Echipe!M$1)</f>
        <v>0</v>
      </c>
      <c r="N45" s="78">
        <f>SUMIFS(Data!$U:$U,Data!$A:$A,Data_Echipe!$A45,Data!$C:$C,Data_Echipe!N$1)</f>
        <v>0</v>
      </c>
      <c r="O45" s="78">
        <f>SUMIFS(Data!$U:$U,Data!$A:$A,Data_Echipe!$A45,Data!$C:$C,Data_Echipe!O$1)</f>
        <v>0</v>
      </c>
      <c r="P45" s="88">
        <f>SUMIFS(Data!$U:$U,Data!$A:$A,Data_Echipe!$A45,Data!$C:$C,Data_Echipe!P$1)</f>
        <v>0</v>
      </c>
      <c r="R45" s="82">
        <f t="shared" si="2"/>
        <v>0</v>
      </c>
    </row>
    <row r="46" spans="1:18" x14ac:dyDescent="0.25">
      <c r="B46" s="78">
        <v>0</v>
      </c>
      <c r="C46" s="88">
        <f>SUMIFS(Data!$U:$U,Data!$A:$A,Data_Echipe!$A46,Data!$C:$C,Data_Echipe!C$1)</f>
        <v>0</v>
      </c>
      <c r="D46" s="88">
        <f>SUMIFS(Data!$U:$U,Data!$A:$A,Data_Echipe!$A46,Data!$C:$C,Data_Echipe!D$1)</f>
        <v>0</v>
      </c>
      <c r="E46" s="88">
        <f>SUMIFS(Data!$U:$U,Data!$A:$A,Data_Echipe!$A46,Data!$C:$C,Data_Echipe!E$1)</f>
        <v>0</v>
      </c>
      <c r="F46" s="88">
        <f>SUMIFS(Data!$U:$U,Data!$A:$A,Data_Echipe!$A46,Data!$C:$C,Data_Echipe!F$1)</f>
        <v>0</v>
      </c>
      <c r="G46" s="78">
        <f>SUMIFS(Data!$U:$U,Data!$A:$A,Data_Echipe!$A46,Data!$C:$C,Data_Echipe!G$1)</f>
        <v>0</v>
      </c>
      <c r="H46" s="78">
        <f>SUMIFS(Data!$U:$U,Data!$A:$A,Data_Echipe!$A46,Data!$C:$C,Data_Echipe!H$1)</f>
        <v>0</v>
      </c>
      <c r="I46" s="78">
        <f>SUMIFS(Data!$U:$U,Data!$A:$A,Data_Echipe!$A46,Data!$C:$C,Data_Echipe!I$1)</f>
        <v>0</v>
      </c>
      <c r="J46" s="78">
        <f>SUMIFS(Data!$U:$U,Data!$A:$A,Data_Echipe!$A46,Data!$C:$C,Data_Echipe!J$1)</f>
        <v>0</v>
      </c>
      <c r="K46" s="78">
        <f>SUMIFS(Data!$U:$U,Data!$A:$A,Data_Echipe!$A46,Data!$C:$C,Data_Echipe!K$1)</f>
        <v>0</v>
      </c>
      <c r="L46" s="88">
        <f>SUMIFS(Data!$U:$U,Data!$A:$A,Data_Echipe!$A46,Data!$C:$C,Data_Echipe!L$1)</f>
        <v>0</v>
      </c>
      <c r="M46" s="78">
        <f>SUMIFS(Data!$U:$U,Data!$A:$A,Data_Echipe!$A46,Data!$C:$C,Data_Echipe!M$1)</f>
        <v>0</v>
      </c>
      <c r="N46" s="78">
        <f>SUMIFS(Data!$U:$U,Data!$A:$A,Data_Echipe!$A46,Data!$C:$C,Data_Echipe!N$1)</f>
        <v>0</v>
      </c>
      <c r="O46" s="88">
        <f>SUMIFS(Data!$U:$U,Data!$A:$A,Data_Echipe!$A46,Data!$C:$C,Data_Echipe!O$1)</f>
        <v>0</v>
      </c>
      <c r="P46" s="88">
        <f>SUMIFS(Data!$U:$U,Data!$A:$A,Data_Echipe!$A46,Data!$C:$C,Data_Echipe!P$1)</f>
        <v>0</v>
      </c>
      <c r="R46" s="82">
        <f t="shared" si="2"/>
        <v>0</v>
      </c>
    </row>
    <row r="47" spans="1:18" x14ac:dyDescent="0.25">
      <c r="B47" s="78">
        <v>0</v>
      </c>
      <c r="C47" s="78">
        <f>SUMIFS(Data!$U:$U,Data!$A:$A,Data_Echipe!$A47,Data!$C:$C,Data_Echipe!C$1)</f>
        <v>0</v>
      </c>
      <c r="D47" s="78">
        <f>SUMIFS(Data!$U:$U,Data!$A:$A,Data_Echipe!$A47,Data!$C:$C,Data_Echipe!D$1)</f>
        <v>0</v>
      </c>
      <c r="E47" s="78">
        <f>SUMIFS(Data!$U:$U,Data!$A:$A,Data_Echipe!$A47,Data!$C:$C,Data_Echipe!E$1)</f>
        <v>0</v>
      </c>
      <c r="F47" s="78">
        <f>SUMIFS(Data!$U:$U,Data!$A:$A,Data_Echipe!$A47,Data!$C:$C,Data_Echipe!F$1)</f>
        <v>0</v>
      </c>
      <c r="G47" s="78">
        <f>SUMIFS(Data!$U:$U,Data!$A:$A,Data_Echipe!$A47,Data!$C:$C,Data_Echipe!G$1)</f>
        <v>0</v>
      </c>
      <c r="H47" s="78">
        <f>SUMIFS(Data!$U:$U,Data!$A:$A,Data_Echipe!$A47,Data!$C:$C,Data_Echipe!H$1)</f>
        <v>0</v>
      </c>
      <c r="I47" s="78">
        <f>SUMIFS(Data!$U:$U,Data!$A:$A,Data_Echipe!$A47,Data!$C:$C,Data_Echipe!I$1)</f>
        <v>0</v>
      </c>
      <c r="J47" s="78">
        <f>SUMIFS(Data!$U:$U,Data!$A:$A,Data_Echipe!$A47,Data!$C:$C,Data_Echipe!J$1)</f>
        <v>0</v>
      </c>
      <c r="K47" s="78">
        <f>SUMIFS(Data!$U:$U,Data!$A:$A,Data_Echipe!$A47,Data!$C:$C,Data_Echipe!K$1)</f>
        <v>0</v>
      </c>
      <c r="L47" s="78">
        <f>SUMIFS(Data!$U:$U,Data!$A:$A,Data_Echipe!$A47,Data!$C:$C,Data_Echipe!L$1)</f>
        <v>0</v>
      </c>
      <c r="M47" s="88">
        <f>SUMIFS(Data!$U:$U,Data!$A:$A,Data_Echipe!$A47,Data!$C:$C,Data_Echipe!M$1)</f>
        <v>0</v>
      </c>
      <c r="N47" s="78">
        <f>SUMIFS(Data!$U:$U,Data!$A:$A,Data_Echipe!$A47,Data!$C:$C,Data_Echipe!N$1)</f>
        <v>0</v>
      </c>
      <c r="O47" s="88">
        <f>SUMIFS(Data!$U:$U,Data!$A:$A,Data_Echipe!$A47,Data!$C:$C,Data_Echipe!O$1)</f>
        <v>0</v>
      </c>
      <c r="P47" s="88">
        <f>SUMIFS(Data!$U:$U,Data!$A:$A,Data_Echipe!$A47,Data!$C:$C,Data_Echipe!P$1)</f>
        <v>0</v>
      </c>
      <c r="R47" s="82">
        <f t="shared" si="2"/>
        <v>0</v>
      </c>
    </row>
    <row r="48" spans="1:18" x14ac:dyDescent="0.25">
      <c r="B48" s="78">
        <v>0</v>
      </c>
      <c r="C48" s="78">
        <f>SUMIFS(Data!$U:$U,Data!$A:$A,Data_Echipe!$A48,Data!$C:$C,Data_Echipe!C$1)</f>
        <v>0</v>
      </c>
      <c r="D48" s="78">
        <f>SUMIFS(Data!$U:$U,Data!$A:$A,Data_Echipe!$A48,Data!$C:$C,Data_Echipe!D$1)</f>
        <v>0</v>
      </c>
      <c r="E48" s="78">
        <f>SUMIFS(Data!$U:$U,Data!$A:$A,Data_Echipe!$A48,Data!$C:$C,Data_Echipe!E$1)</f>
        <v>0</v>
      </c>
      <c r="F48" s="78">
        <f>SUMIFS(Data!$U:$U,Data!$A:$A,Data_Echipe!$A48,Data!$C:$C,Data_Echipe!F$1)</f>
        <v>0</v>
      </c>
      <c r="G48" s="78">
        <f>SUMIFS(Data!$U:$U,Data!$A:$A,Data_Echipe!$A48,Data!$C:$C,Data_Echipe!G$1)</f>
        <v>0</v>
      </c>
      <c r="H48" s="88">
        <f>SUMIFS(Data!$U:$U,Data!$A:$A,Data_Echipe!$A48,Data!$C:$C,Data_Echipe!H$1)</f>
        <v>0</v>
      </c>
      <c r="I48" s="78">
        <f>SUMIFS(Data!$U:$U,Data!$A:$A,Data_Echipe!$A48,Data!$C:$C,Data_Echipe!I$1)</f>
        <v>0</v>
      </c>
      <c r="J48" s="78">
        <f>SUMIFS(Data!$U:$U,Data!$A:$A,Data_Echipe!$A48,Data!$C:$C,Data_Echipe!J$1)</f>
        <v>0</v>
      </c>
      <c r="K48" s="88">
        <f>SUMIFS(Data!$U:$U,Data!$A:$A,Data_Echipe!$A48,Data!$C:$C,Data_Echipe!K$1)</f>
        <v>0</v>
      </c>
      <c r="L48" s="88">
        <f>SUMIFS(Data!$U:$U,Data!$A:$A,Data_Echipe!$A48,Data!$C:$C,Data_Echipe!L$1)</f>
        <v>0</v>
      </c>
      <c r="M48" s="88">
        <f>SUMIFS(Data!$U:$U,Data!$A:$A,Data_Echipe!$A48,Data!$C:$C,Data_Echipe!M$1)</f>
        <v>0</v>
      </c>
      <c r="N48" s="78">
        <f>SUMIFS(Data!$U:$U,Data!$A:$A,Data_Echipe!$A48,Data!$C:$C,Data_Echipe!N$1)</f>
        <v>0</v>
      </c>
      <c r="O48" s="78">
        <f>SUMIFS(Data!$U:$U,Data!$A:$A,Data_Echipe!$A48,Data!$C:$C,Data_Echipe!O$1)</f>
        <v>0</v>
      </c>
      <c r="P48" s="88">
        <f>SUMIFS(Data!$U:$U,Data!$A:$A,Data_Echipe!$A48,Data!$C:$C,Data_Echipe!P$1)</f>
        <v>0</v>
      </c>
      <c r="R48" s="82">
        <f t="shared" si="2"/>
        <v>0</v>
      </c>
    </row>
    <row r="49" spans="1:18" x14ac:dyDescent="0.25">
      <c r="B49" s="78">
        <v>0</v>
      </c>
      <c r="C49" s="78">
        <f>SUMIFS(Data!$U:$U,Data!$A:$A,Data_Echipe!$A49,Data!$C:$C,Data_Echipe!C$1)</f>
        <v>0</v>
      </c>
      <c r="D49" s="78">
        <f>SUMIFS(Data!$U:$U,Data!$A:$A,Data_Echipe!$A49,Data!$C:$C,Data_Echipe!D$1)</f>
        <v>0</v>
      </c>
      <c r="E49" s="78">
        <f>SUMIFS(Data!$U:$U,Data!$A:$A,Data_Echipe!$A49,Data!$C:$C,Data_Echipe!E$1)</f>
        <v>0</v>
      </c>
      <c r="F49" s="78">
        <f>SUMIFS(Data!$U:$U,Data!$A:$A,Data_Echipe!$A49,Data!$C:$C,Data_Echipe!F$1)</f>
        <v>0</v>
      </c>
      <c r="G49" s="78">
        <f>SUMIFS(Data!$U:$U,Data!$A:$A,Data_Echipe!$A49,Data!$C:$C,Data_Echipe!G$1)</f>
        <v>0</v>
      </c>
      <c r="H49" s="78">
        <f>SUMIFS(Data!$U:$U,Data!$A:$A,Data_Echipe!$A49,Data!$C:$C,Data_Echipe!H$1)</f>
        <v>0</v>
      </c>
      <c r="I49" s="78">
        <f>SUMIFS(Data!$U:$U,Data!$A:$A,Data_Echipe!$A49,Data!$C:$C,Data_Echipe!I$1)</f>
        <v>0</v>
      </c>
      <c r="J49" s="78">
        <f>SUMIFS(Data!$U:$U,Data!$A:$A,Data_Echipe!$A49,Data!$C:$C,Data_Echipe!J$1)</f>
        <v>0</v>
      </c>
      <c r="K49" s="78">
        <f>SUMIFS(Data!$U:$U,Data!$A:$A,Data_Echipe!$A49,Data!$C:$C,Data_Echipe!K$1)</f>
        <v>0</v>
      </c>
      <c r="L49" s="78">
        <f>SUMIFS(Data!$U:$U,Data!$A:$A,Data_Echipe!$A49,Data!$C:$C,Data_Echipe!L$1)</f>
        <v>0</v>
      </c>
      <c r="M49" s="78">
        <f>SUMIFS(Data!$U:$U,Data!$A:$A,Data_Echipe!$A49,Data!$C:$C,Data_Echipe!M$1)</f>
        <v>0</v>
      </c>
      <c r="N49" s="78">
        <f>SUMIFS(Data!$U:$U,Data!$A:$A,Data_Echipe!$A49,Data!$C:$C,Data_Echipe!N$1)</f>
        <v>0</v>
      </c>
      <c r="O49" s="78">
        <f>SUMIFS(Data!$U:$U,Data!$A:$A,Data_Echipe!$A49,Data!$C:$C,Data_Echipe!O$1)</f>
        <v>0</v>
      </c>
      <c r="P49" s="88">
        <f>SUMIFS(Data!$U:$U,Data!$A:$A,Data_Echipe!$A49,Data!$C:$C,Data_Echipe!P$1)</f>
        <v>0</v>
      </c>
      <c r="R49" s="82">
        <f t="shared" si="2"/>
        <v>0</v>
      </c>
    </row>
    <row r="50" spans="1:18" x14ac:dyDescent="0.25">
      <c r="B50" s="78">
        <v>0</v>
      </c>
      <c r="C50" s="78">
        <f>SUMIFS(Data!$U:$U,Data!$A:$A,Data_Echipe!$A50,Data!$C:$C,Data_Echipe!C$1)</f>
        <v>0</v>
      </c>
      <c r="D50" s="88">
        <f>SUMIFS(Data!$U:$U,Data!$A:$A,Data_Echipe!$A50,Data!$C:$C,Data_Echipe!D$1)</f>
        <v>0</v>
      </c>
      <c r="E50" s="78">
        <f>SUMIFS(Data!$U:$U,Data!$A:$A,Data_Echipe!$A50,Data!$C:$C,Data_Echipe!E$1)</f>
        <v>0</v>
      </c>
      <c r="F50" s="78">
        <f>SUMIFS(Data!$U:$U,Data!$A:$A,Data_Echipe!$A50,Data!$C:$C,Data_Echipe!F$1)</f>
        <v>0</v>
      </c>
      <c r="G50" s="78">
        <f>SUMIFS(Data!$U:$U,Data!$A:$A,Data_Echipe!$A50,Data!$C:$C,Data_Echipe!G$1)</f>
        <v>0</v>
      </c>
      <c r="H50" s="78">
        <f>SUMIFS(Data!$U:$U,Data!$A:$A,Data_Echipe!$A50,Data!$C:$C,Data_Echipe!H$1)</f>
        <v>0</v>
      </c>
      <c r="I50" s="78">
        <f>SUMIFS(Data!$U:$U,Data!$A:$A,Data_Echipe!$A50,Data!$C:$C,Data_Echipe!I$1)</f>
        <v>0</v>
      </c>
      <c r="J50" s="78">
        <f>SUMIFS(Data!$U:$U,Data!$A:$A,Data_Echipe!$A50,Data!$C:$C,Data_Echipe!J$1)</f>
        <v>0</v>
      </c>
      <c r="K50" s="78">
        <f>SUMIFS(Data!$U:$U,Data!$A:$A,Data_Echipe!$A50,Data!$C:$C,Data_Echipe!K$1)</f>
        <v>0</v>
      </c>
      <c r="L50" s="78">
        <f>SUMIFS(Data!$U:$U,Data!$A:$A,Data_Echipe!$A50,Data!$C:$C,Data_Echipe!L$1)</f>
        <v>0</v>
      </c>
      <c r="M50" s="78">
        <f>SUMIFS(Data!$U:$U,Data!$A:$A,Data_Echipe!$A50,Data!$C:$C,Data_Echipe!M$1)</f>
        <v>0</v>
      </c>
      <c r="N50" s="78">
        <f>SUMIFS(Data!$U:$U,Data!$A:$A,Data_Echipe!$A50,Data!$C:$C,Data_Echipe!N$1)</f>
        <v>0</v>
      </c>
      <c r="O50" s="78">
        <f>SUMIFS(Data!$U:$U,Data!$A:$A,Data_Echipe!$A50,Data!$C:$C,Data_Echipe!O$1)</f>
        <v>0</v>
      </c>
      <c r="P50" s="88">
        <f>SUMIFS(Data!$U:$U,Data!$A:$A,Data_Echipe!$A50,Data!$C:$C,Data_Echipe!P$1)</f>
        <v>0</v>
      </c>
      <c r="R50" s="82">
        <f t="shared" si="2"/>
        <v>0</v>
      </c>
    </row>
    <row r="51" spans="1:18" x14ac:dyDescent="0.25">
      <c r="B51" s="78">
        <v>0</v>
      </c>
      <c r="C51" s="78">
        <f>SUMIFS(Data!$U:$U,Data!$A:$A,Data_Echipe!$A51,Data!$C:$C,Data_Echipe!C$1)</f>
        <v>0</v>
      </c>
      <c r="D51" s="78">
        <f>SUMIFS(Data!$U:$U,Data!$A:$A,Data_Echipe!$A51,Data!$C:$C,Data_Echipe!D$1)</f>
        <v>0</v>
      </c>
      <c r="E51" s="78">
        <f>SUMIFS(Data!$U:$U,Data!$A:$A,Data_Echipe!$A51,Data!$C:$C,Data_Echipe!E$1)</f>
        <v>0</v>
      </c>
      <c r="F51" s="78">
        <f>SUMIFS(Data!$U:$U,Data!$A:$A,Data_Echipe!$A51,Data!$C:$C,Data_Echipe!F$1)</f>
        <v>0</v>
      </c>
      <c r="G51" s="78">
        <f>SUMIFS(Data!$U:$U,Data!$A:$A,Data_Echipe!$A51,Data!$C:$C,Data_Echipe!G$1)</f>
        <v>0</v>
      </c>
      <c r="H51" s="78">
        <f>SUMIFS(Data!$U:$U,Data!$A:$A,Data_Echipe!$A51,Data!$C:$C,Data_Echipe!H$1)</f>
        <v>0</v>
      </c>
      <c r="I51" s="78">
        <f>SUMIFS(Data!$U:$U,Data!$A:$A,Data_Echipe!$A51,Data!$C:$C,Data_Echipe!I$1)</f>
        <v>0</v>
      </c>
      <c r="J51" s="78">
        <f>SUMIFS(Data!$U:$U,Data!$A:$A,Data_Echipe!$A51,Data!$C:$C,Data_Echipe!J$1)</f>
        <v>0</v>
      </c>
      <c r="K51" s="78">
        <f>SUMIFS(Data!$U:$U,Data!$A:$A,Data_Echipe!$A51,Data!$C:$C,Data_Echipe!K$1)</f>
        <v>0</v>
      </c>
      <c r="L51" s="78">
        <f>SUMIFS(Data!$U:$U,Data!$A:$A,Data_Echipe!$A51,Data!$C:$C,Data_Echipe!L$1)</f>
        <v>0</v>
      </c>
      <c r="M51" s="88">
        <f>SUMIFS(Data!$U:$U,Data!$A:$A,Data_Echipe!$A51,Data!$C:$C,Data_Echipe!M$1)</f>
        <v>0</v>
      </c>
      <c r="N51" s="78">
        <f>SUMIFS(Data!$U:$U,Data!$A:$A,Data_Echipe!$A51,Data!$C:$C,Data_Echipe!N$1)</f>
        <v>0</v>
      </c>
      <c r="O51" s="88">
        <f>SUMIFS(Data!$U:$U,Data!$A:$A,Data_Echipe!$A51,Data!$C:$C,Data_Echipe!O$1)</f>
        <v>0</v>
      </c>
      <c r="P51" s="88">
        <f>SUMIFS(Data!$U:$U,Data!$A:$A,Data_Echipe!$A51,Data!$C:$C,Data_Echipe!P$1)</f>
        <v>0</v>
      </c>
      <c r="R51" s="82">
        <f t="shared" si="2"/>
        <v>0</v>
      </c>
    </row>
    <row r="52" spans="1:18" x14ac:dyDescent="0.25">
      <c r="B52" s="78">
        <v>0</v>
      </c>
      <c r="C52" s="78">
        <f>SUMIFS(Data!$U:$U,Data!$A:$A,Data_Echipe!$A52,Data!$C:$C,Data_Echipe!C$1)</f>
        <v>0</v>
      </c>
      <c r="D52" s="78">
        <f>SUMIFS(Data!$U:$U,Data!$A:$A,Data_Echipe!$A52,Data!$C:$C,Data_Echipe!D$1)</f>
        <v>0</v>
      </c>
      <c r="E52" s="78">
        <f>SUMIFS(Data!$U:$U,Data!$A:$A,Data_Echipe!$A52,Data!$C:$C,Data_Echipe!E$1)</f>
        <v>0</v>
      </c>
      <c r="F52" s="78">
        <f>SUMIFS(Data!$U:$U,Data!$A:$A,Data_Echipe!$A52,Data!$C:$C,Data_Echipe!F$1)</f>
        <v>0</v>
      </c>
      <c r="G52" s="78">
        <f>SUMIFS(Data!$U:$U,Data!$A:$A,Data_Echipe!$A52,Data!$C:$C,Data_Echipe!G$1)</f>
        <v>0</v>
      </c>
      <c r="H52" s="78">
        <f>SUMIFS(Data!$U:$U,Data!$A:$A,Data_Echipe!$A52,Data!$C:$C,Data_Echipe!H$1)</f>
        <v>0</v>
      </c>
      <c r="I52" s="78">
        <f>SUMIFS(Data!$U:$U,Data!$A:$A,Data_Echipe!$A52,Data!$C:$C,Data_Echipe!I$1)</f>
        <v>0</v>
      </c>
      <c r="J52" s="78">
        <f>SUMIFS(Data!$U:$U,Data!$A:$A,Data_Echipe!$A52,Data!$C:$C,Data_Echipe!J$1)</f>
        <v>0</v>
      </c>
      <c r="K52" s="78">
        <f>SUMIFS(Data!$U:$U,Data!$A:$A,Data_Echipe!$A52,Data!$C:$C,Data_Echipe!K$1)</f>
        <v>0</v>
      </c>
      <c r="L52" s="78">
        <f>SUMIFS(Data!$U:$U,Data!$A:$A,Data_Echipe!$A52,Data!$C:$C,Data_Echipe!L$1)</f>
        <v>0</v>
      </c>
      <c r="M52" s="88">
        <f>SUMIFS(Data!$U:$U,Data!$A:$A,Data_Echipe!$A52,Data!$C:$C,Data_Echipe!M$1)</f>
        <v>0</v>
      </c>
      <c r="N52" s="78">
        <f>SUMIFS(Data!$U:$U,Data!$A:$A,Data_Echipe!$A52,Data!$C:$C,Data_Echipe!N$1)</f>
        <v>0</v>
      </c>
      <c r="O52" s="88">
        <f>SUMIFS(Data!$U:$U,Data!$A:$A,Data_Echipe!$A52,Data!$C:$C,Data_Echipe!O$1)</f>
        <v>0</v>
      </c>
      <c r="P52" s="88">
        <f>SUMIFS(Data!$U:$U,Data!$A:$A,Data_Echipe!$A52,Data!$C:$C,Data_Echipe!P$1)</f>
        <v>0</v>
      </c>
      <c r="R52" s="82">
        <f t="shared" si="2"/>
        <v>0</v>
      </c>
    </row>
    <row r="55" spans="1:18" x14ac:dyDescent="0.25">
      <c r="A55" s="48"/>
      <c r="B55" s="40">
        <f>SUMPRODUCT(LARGE(B56:B69,{1,2,3,4}))/4</f>
        <v>0</v>
      </c>
      <c r="C55" s="40">
        <f>AVERAGE(C56:C58,C60:C65)</f>
        <v>0</v>
      </c>
      <c r="D55" s="40">
        <f>AVERAGE(D56:D62,D66)</f>
        <v>0</v>
      </c>
      <c r="E55" s="40">
        <f>AVERAGE(E56:E57,E59:E62,E66:E67)</f>
        <v>0</v>
      </c>
      <c r="F55" s="40">
        <f>AVERAGE(F56:F62,F66:F67)</f>
        <v>0</v>
      </c>
      <c r="G55" s="40">
        <f>AVERAGE(G56:G57,G59:G63,G64,G67,G67)</f>
        <v>0</v>
      </c>
      <c r="H55" s="40">
        <f>AVERAGE(H56:H58,H60:H64,H67)</f>
        <v>0</v>
      </c>
      <c r="I55" s="40">
        <f>AVERAGE(I56:I61,I63:I64,I66)</f>
        <v>0</v>
      </c>
      <c r="J55" s="40">
        <f>AVERAGE(J57,J58:J63,J66:J67)</f>
        <v>0</v>
      </c>
      <c r="K55" s="40">
        <f>AVERAGE(K56:K63,K66)</f>
        <v>0</v>
      </c>
      <c r="L55" s="40">
        <f>AVERAGE(L56:L62,L64,L67)</f>
        <v>0</v>
      </c>
      <c r="M55" s="40">
        <f>AVERAGE(M56:M63,M66)</f>
        <v>0</v>
      </c>
      <c r="N55" s="40">
        <f>AVERAGE(N56:N57,N59:N63)</f>
        <v>0</v>
      </c>
      <c r="O55" s="40">
        <f>AVERAGE(O56:O58,O60:O63,O66)</f>
        <v>0</v>
      </c>
      <c r="P55" s="40">
        <f>AVERAGE(P57:P58,P61:P62)</f>
        <v>0</v>
      </c>
      <c r="Q55" s="40">
        <f>SUM(B55:P55)</f>
        <v>0</v>
      </c>
      <c r="R55" s="39"/>
    </row>
    <row r="56" spans="1:18" x14ac:dyDescent="0.25">
      <c r="A56" s="39"/>
      <c r="B56" s="78">
        <v>0</v>
      </c>
      <c r="C56" s="78">
        <f>SUMIFS(Data!$U:$U,Data!$A:$A,Data_Echipe!$A56,Data!$C:$C,Data_Echipe!C$1)</f>
        <v>0</v>
      </c>
      <c r="D56" s="78">
        <f>SUMIFS(Data!$U:$U,Data!$A:$A,Data_Echipe!$A56,Data!$C:$C,Data_Echipe!D$1)</f>
        <v>0</v>
      </c>
      <c r="E56" s="78">
        <f>SUMIFS(Data!$U:$U,Data!$A:$A,Data_Echipe!$A56,Data!$C:$C,Data_Echipe!E$1)</f>
        <v>0</v>
      </c>
      <c r="F56" s="78">
        <f>SUMIFS(Data!$U:$U,Data!$A:$A,Data_Echipe!$A56,Data!$C:$C,Data_Echipe!F$1)</f>
        <v>0</v>
      </c>
      <c r="G56" s="78">
        <f>SUMIFS(Data!$U:$U,Data!$A:$A,Data_Echipe!$A56,Data!$C:$C,Data_Echipe!G$1)</f>
        <v>0</v>
      </c>
      <c r="H56" s="78">
        <f>SUMIFS(Data!$U:$U,Data!$A:$A,Data_Echipe!$A56,Data!$C:$C,Data_Echipe!H$1)</f>
        <v>0</v>
      </c>
      <c r="I56" s="78">
        <f>SUMIFS(Data!$U:$U,Data!$A:$A,Data_Echipe!$A56,Data!$C:$C,Data_Echipe!I$1)</f>
        <v>0</v>
      </c>
      <c r="J56" s="88">
        <f>SUMIFS(Data!$U:$U,Data!$A:$A,Data_Echipe!$A56,Data!$C:$C,Data_Echipe!J$1)</f>
        <v>0</v>
      </c>
      <c r="K56" s="78">
        <f>SUMIFS(Data!$U:$U,Data!$A:$A,Data_Echipe!$A56,Data!$C:$C,Data_Echipe!K$1)</f>
        <v>0</v>
      </c>
      <c r="L56" s="78">
        <f>SUMIFS(Data!$U:$U,Data!$A:$A,Data_Echipe!$A56,Data!$C:$C,Data_Echipe!L$1)</f>
        <v>0</v>
      </c>
      <c r="M56" s="78">
        <f>SUMIFS(Data!$U:$U,Data!$A:$A,Data_Echipe!$A56,Data!$C:$C,Data_Echipe!M$1)</f>
        <v>0</v>
      </c>
      <c r="N56" s="78">
        <f>SUMIFS(Data!$U:$U,Data!$A:$A,Data_Echipe!$A56,Data!$C:$C,Data_Echipe!N$1)</f>
        <v>0</v>
      </c>
      <c r="O56" s="78">
        <f>SUMIFS(Data!$U:$U,Data!$A:$A,Data_Echipe!$A56,Data!$C:$C,Data_Echipe!O$1)</f>
        <v>0</v>
      </c>
      <c r="P56" s="88">
        <f>SUMIFS(Data!$U:$U,Data!$A:$A,Data_Echipe!$A56,Data!$C:$C,Data_Echipe!P$1)</f>
        <v>0</v>
      </c>
      <c r="R56" s="82">
        <f>$A$55</f>
        <v>0</v>
      </c>
    </row>
    <row r="57" spans="1:18" x14ac:dyDescent="0.25">
      <c r="B57" s="78">
        <v>0</v>
      </c>
      <c r="C57" s="78">
        <f>SUMIFS(Data!$U:$U,Data!$A:$A,Data_Echipe!$A57,Data!$C:$C,Data_Echipe!C$1)</f>
        <v>0</v>
      </c>
      <c r="D57" s="78">
        <f>SUMIFS(Data!$U:$U,Data!$A:$A,Data_Echipe!$A57,Data!$C:$C,Data_Echipe!D$1)</f>
        <v>0</v>
      </c>
      <c r="E57" s="78">
        <f>SUMIFS(Data!$U:$U,Data!$A:$A,Data_Echipe!$A57,Data!$C:$C,Data_Echipe!E$1)</f>
        <v>0</v>
      </c>
      <c r="F57" s="78">
        <f>SUMIFS(Data!$U:$U,Data!$A:$A,Data_Echipe!$A57,Data!$C:$C,Data_Echipe!F$1)</f>
        <v>0</v>
      </c>
      <c r="G57" s="78">
        <f>SUMIFS(Data!$U:$U,Data!$A:$A,Data_Echipe!$A57,Data!$C:$C,Data_Echipe!G$1)</f>
        <v>0</v>
      </c>
      <c r="H57" s="78">
        <f>SUMIFS(Data!$U:$U,Data!$A:$A,Data_Echipe!$A57,Data!$C:$C,Data_Echipe!H$1)</f>
        <v>0</v>
      </c>
      <c r="I57" s="78">
        <f>SUMIFS(Data!$U:$U,Data!$A:$A,Data_Echipe!$A57,Data!$C:$C,Data_Echipe!I$1)</f>
        <v>0</v>
      </c>
      <c r="J57" s="78">
        <f>SUMIFS(Data!$U:$U,Data!$A:$A,Data_Echipe!$A57,Data!$C:$C,Data_Echipe!J$1)</f>
        <v>0</v>
      </c>
      <c r="K57" s="78">
        <f>SUMIFS(Data!$U:$U,Data!$A:$A,Data_Echipe!$A57,Data!$C:$C,Data_Echipe!K$1)</f>
        <v>0</v>
      </c>
      <c r="L57" s="78">
        <f>SUMIFS(Data!$U:$U,Data!$A:$A,Data_Echipe!$A57,Data!$C:$C,Data_Echipe!L$1)</f>
        <v>0</v>
      </c>
      <c r="M57" s="78">
        <f>SUMIFS(Data!$U:$U,Data!$A:$A,Data_Echipe!$A57,Data!$C:$C,Data_Echipe!M$1)</f>
        <v>0</v>
      </c>
      <c r="N57" s="78">
        <f>SUMIFS(Data!$U:$U,Data!$A:$A,Data_Echipe!$A57,Data!$C:$C,Data_Echipe!N$1)</f>
        <v>0</v>
      </c>
      <c r="O57" s="78">
        <f>SUMIFS(Data!$U:$U,Data!$A:$A,Data_Echipe!$A57,Data!$C:$C,Data_Echipe!O$1)</f>
        <v>0</v>
      </c>
      <c r="P57" s="88">
        <f>SUMIFS(Data!$U:$U,Data!$A:$A,Data_Echipe!$A57,Data!$C:$C,Data_Echipe!P$1)</f>
        <v>0</v>
      </c>
      <c r="R57" s="82">
        <f t="shared" ref="R57:R69" si="3">$A$55</f>
        <v>0</v>
      </c>
    </row>
    <row r="58" spans="1:18" x14ac:dyDescent="0.25">
      <c r="B58" s="78">
        <v>0</v>
      </c>
      <c r="C58" s="78">
        <f>SUMIFS(Data!$U:$U,Data!$A:$A,Data_Echipe!$A58,Data!$C:$C,Data_Echipe!C$1)</f>
        <v>0</v>
      </c>
      <c r="D58" s="78">
        <f>SUMIFS(Data!$U:$U,Data!$A:$A,Data_Echipe!$A58,Data!$C:$C,Data_Echipe!D$1)</f>
        <v>0</v>
      </c>
      <c r="E58" s="88">
        <f>SUMIFS(Data!$U:$U,Data!$A:$A,Data_Echipe!$A58,Data!$C:$C,Data_Echipe!E$1)</f>
        <v>0</v>
      </c>
      <c r="F58" s="78">
        <f>SUMIFS(Data!$U:$U,Data!$A:$A,Data_Echipe!$A58,Data!$C:$C,Data_Echipe!F$1)</f>
        <v>0</v>
      </c>
      <c r="G58" s="88">
        <f>SUMIFS(Data!$U:$U,Data!$A:$A,Data_Echipe!$A58,Data!$C:$C,Data_Echipe!G$1)</f>
        <v>0</v>
      </c>
      <c r="H58" s="78">
        <f>SUMIFS(Data!$U:$U,Data!$A:$A,Data_Echipe!$A58,Data!$C:$C,Data_Echipe!H$1)</f>
        <v>0</v>
      </c>
      <c r="I58" s="78">
        <f>SUMIFS(Data!$U:$U,Data!$A:$A,Data_Echipe!$A58,Data!$C:$C,Data_Echipe!I$1)</f>
        <v>0</v>
      </c>
      <c r="J58" s="78">
        <f>SUMIFS(Data!$U:$U,Data!$A:$A,Data_Echipe!$A58,Data!$C:$C,Data_Echipe!J$1)</f>
        <v>0</v>
      </c>
      <c r="K58" s="78">
        <f>SUMIFS(Data!$U:$U,Data!$A:$A,Data_Echipe!$A58,Data!$C:$C,Data_Echipe!K$1)</f>
        <v>0</v>
      </c>
      <c r="L58" s="78">
        <f>SUMIFS(Data!$U:$U,Data!$A:$A,Data_Echipe!$A58,Data!$C:$C,Data_Echipe!L$1)</f>
        <v>0</v>
      </c>
      <c r="M58" s="78">
        <f>SUMIFS(Data!$U:$U,Data!$A:$A,Data_Echipe!$A58,Data!$C:$C,Data_Echipe!M$1)</f>
        <v>0</v>
      </c>
      <c r="N58" s="88">
        <f>SUMIFS(Data!$U:$U,Data!$A:$A,Data_Echipe!$A58,Data!$C:$C,Data_Echipe!N$1)</f>
        <v>0</v>
      </c>
      <c r="O58" s="78">
        <f>SUMIFS(Data!$U:$U,Data!$A:$A,Data_Echipe!$A58,Data!$C:$C,Data_Echipe!O$1)</f>
        <v>0</v>
      </c>
      <c r="P58" s="88">
        <f>SUMIFS(Data!$U:$U,Data!$A:$A,Data_Echipe!$A58,Data!$C:$C,Data_Echipe!P$1)</f>
        <v>0</v>
      </c>
      <c r="R58" s="82">
        <f t="shared" si="3"/>
        <v>0</v>
      </c>
    </row>
    <row r="59" spans="1:18" x14ac:dyDescent="0.25">
      <c r="B59" s="78">
        <v>0</v>
      </c>
      <c r="C59" s="88">
        <f>SUMIFS(Data!$U:$U,Data!$A:$A,Data_Echipe!$A59,Data!$C:$C,Data_Echipe!C$1)</f>
        <v>0</v>
      </c>
      <c r="D59" s="78">
        <f>SUMIFS(Data!$U:$U,Data!$A:$A,Data_Echipe!$A59,Data!$C:$C,Data_Echipe!D$1)</f>
        <v>0</v>
      </c>
      <c r="E59" s="78">
        <f>SUMIFS(Data!$U:$U,Data!$A:$A,Data_Echipe!$A59,Data!$C:$C,Data_Echipe!E$1)</f>
        <v>0</v>
      </c>
      <c r="F59" s="78">
        <f>SUMIFS(Data!$U:$U,Data!$A:$A,Data_Echipe!$A59,Data!$C:$C,Data_Echipe!F$1)</f>
        <v>0</v>
      </c>
      <c r="G59" s="78">
        <f>SUMIFS(Data!$U:$U,Data!$A:$A,Data_Echipe!$A59,Data!$C:$C,Data_Echipe!G$1)</f>
        <v>0</v>
      </c>
      <c r="H59" s="88">
        <f>SUMIFS(Data!$U:$U,Data!$A:$A,Data_Echipe!$A59,Data!$C:$C,Data_Echipe!H$1)</f>
        <v>0</v>
      </c>
      <c r="I59" s="78">
        <f>SUMIFS(Data!$U:$U,Data!$A:$A,Data_Echipe!$A59,Data!$C:$C,Data_Echipe!I$1)</f>
        <v>0</v>
      </c>
      <c r="J59" s="78">
        <f>SUMIFS(Data!$U:$U,Data!$A:$A,Data_Echipe!$A59,Data!$C:$C,Data_Echipe!J$1)</f>
        <v>0</v>
      </c>
      <c r="K59" s="78">
        <f>SUMIFS(Data!$U:$U,Data!$A:$A,Data_Echipe!$A59,Data!$C:$C,Data_Echipe!K$1)</f>
        <v>0</v>
      </c>
      <c r="L59" s="78">
        <f>SUMIFS(Data!$U:$U,Data!$A:$A,Data_Echipe!$A59,Data!$C:$C,Data_Echipe!L$1)</f>
        <v>0</v>
      </c>
      <c r="M59" s="78">
        <f>SUMIFS(Data!$U:$U,Data!$A:$A,Data_Echipe!$A59,Data!$C:$C,Data_Echipe!M$1)</f>
        <v>0</v>
      </c>
      <c r="N59" s="78">
        <f>SUMIFS(Data!$U:$U,Data!$A:$A,Data_Echipe!$A59,Data!$C:$C,Data_Echipe!N$1)</f>
        <v>0</v>
      </c>
      <c r="O59" s="88">
        <f>SUMIFS(Data!$U:$U,Data!$A:$A,Data_Echipe!$A59,Data!$C:$C,Data_Echipe!O$1)</f>
        <v>0</v>
      </c>
      <c r="P59" s="88">
        <f>SUMIFS(Data!$U:$U,Data!$A:$A,Data_Echipe!$A59,Data!$C:$C,Data_Echipe!P$1)</f>
        <v>0</v>
      </c>
      <c r="R59" s="82">
        <f t="shared" si="3"/>
        <v>0</v>
      </c>
    </row>
    <row r="60" spans="1:18" x14ac:dyDescent="0.25">
      <c r="B60" s="78">
        <v>0</v>
      </c>
      <c r="C60" s="78">
        <f>SUMIFS(Data!$U:$U,Data!$A:$A,Data_Echipe!$A60,Data!$C:$C,Data_Echipe!C$1)</f>
        <v>0</v>
      </c>
      <c r="D60" s="78">
        <f>SUMIFS(Data!$U:$U,Data!$A:$A,Data_Echipe!$A60,Data!$C:$C,Data_Echipe!D$1)</f>
        <v>0</v>
      </c>
      <c r="E60" s="78">
        <f>SUMIFS(Data!$U:$U,Data!$A:$A,Data_Echipe!$A60,Data!$C:$C,Data_Echipe!E$1)</f>
        <v>0</v>
      </c>
      <c r="F60" s="78">
        <f>SUMIFS(Data!$U:$U,Data!$A:$A,Data_Echipe!$A60,Data!$C:$C,Data_Echipe!F$1)</f>
        <v>0</v>
      </c>
      <c r="G60" s="78">
        <f>SUMIFS(Data!$U:$U,Data!$A:$A,Data_Echipe!$A60,Data!$C:$C,Data_Echipe!G$1)</f>
        <v>0</v>
      </c>
      <c r="H60" s="78">
        <f>SUMIFS(Data!$U:$U,Data!$A:$A,Data_Echipe!$A60,Data!$C:$C,Data_Echipe!H$1)</f>
        <v>0</v>
      </c>
      <c r="I60" s="78">
        <f>SUMIFS(Data!$U:$U,Data!$A:$A,Data_Echipe!$A60,Data!$C:$C,Data_Echipe!I$1)</f>
        <v>0</v>
      </c>
      <c r="J60" s="78">
        <f>SUMIFS(Data!$U:$U,Data!$A:$A,Data_Echipe!$A60,Data!$C:$C,Data_Echipe!J$1)</f>
        <v>0</v>
      </c>
      <c r="K60" s="78">
        <f>SUMIFS(Data!$U:$U,Data!$A:$A,Data_Echipe!$A60,Data!$C:$C,Data_Echipe!K$1)</f>
        <v>0</v>
      </c>
      <c r="L60" s="78">
        <f>SUMIFS(Data!$U:$U,Data!$A:$A,Data_Echipe!$A60,Data!$C:$C,Data_Echipe!L$1)</f>
        <v>0</v>
      </c>
      <c r="M60" s="78">
        <f>SUMIFS(Data!$U:$U,Data!$A:$A,Data_Echipe!$A60,Data!$C:$C,Data_Echipe!M$1)</f>
        <v>0</v>
      </c>
      <c r="N60" s="78">
        <f>SUMIFS(Data!$U:$U,Data!$A:$A,Data_Echipe!$A60,Data!$C:$C,Data_Echipe!N$1)</f>
        <v>0</v>
      </c>
      <c r="O60" s="78">
        <f>SUMIFS(Data!$U:$U,Data!$A:$A,Data_Echipe!$A60,Data!$C:$C,Data_Echipe!O$1)</f>
        <v>0</v>
      </c>
      <c r="P60" s="88">
        <f>SUMIFS(Data!$U:$U,Data!$A:$A,Data_Echipe!$A60,Data!$C:$C,Data_Echipe!P$1)</f>
        <v>0</v>
      </c>
      <c r="R60" s="82">
        <f t="shared" si="3"/>
        <v>0</v>
      </c>
    </row>
    <row r="61" spans="1:18" x14ac:dyDescent="0.25">
      <c r="B61" s="78">
        <v>0</v>
      </c>
      <c r="C61" s="78">
        <f>SUMIFS(Data!$U:$U,Data!$A:$A,Data_Echipe!$A61,Data!$C:$C,Data_Echipe!C$1)</f>
        <v>0</v>
      </c>
      <c r="D61" s="78">
        <f>SUMIFS(Data!$U:$U,Data!$A:$A,Data_Echipe!$A61,Data!$C:$C,Data_Echipe!D$1)</f>
        <v>0</v>
      </c>
      <c r="E61" s="78">
        <f>SUMIFS(Data!$U:$U,Data!$A:$A,Data_Echipe!$A61,Data!$C:$C,Data_Echipe!E$1)</f>
        <v>0</v>
      </c>
      <c r="F61" s="78">
        <f>SUMIFS(Data!$U:$U,Data!$A:$A,Data_Echipe!$A61,Data!$C:$C,Data_Echipe!F$1)</f>
        <v>0</v>
      </c>
      <c r="G61" s="78">
        <f>SUMIFS(Data!$U:$U,Data!$A:$A,Data_Echipe!$A61,Data!$C:$C,Data_Echipe!G$1)</f>
        <v>0</v>
      </c>
      <c r="H61" s="78">
        <f>SUMIFS(Data!$U:$U,Data!$A:$A,Data_Echipe!$A61,Data!$C:$C,Data_Echipe!H$1)</f>
        <v>0</v>
      </c>
      <c r="I61" s="78">
        <f>SUMIFS(Data!$U:$U,Data!$A:$A,Data_Echipe!$A61,Data!$C:$C,Data_Echipe!I$1)</f>
        <v>0</v>
      </c>
      <c r="J61" s="78">
        <f>SUMIFS(Data!$U:$U,Data!$A:$A,Data_Echipe!$A61,Data!$C:$C,Data_Echipe!J$1)</f>
        <v>0</v>
      </c>
      <c r="K61" s="78">
        <f>SUMIFS(Data!$U:$U,Data!$A:$A,Data_Echipe!$A61,Data!$C:$C,Data_Echipe!K$1)</f>
        <v>0</v>
      </c>
      <c r="L61" s="78">
        <f>SUMIFS(Data!$U:$U,Data!$A:$A,Data_Echipe!$A61,Data!$C:$C,Data_Echipe!L$1)</f>
        <v>0</v>
      </c>
      <c r="M61" s="78">
        <f>SUMIFS(Data!$U:$U,Data!$A:$A,Data_Echipe!$A61,Data!$C:$C,Data_Echipe!M$1)</f>
        <v>0</v>
      </c>
      <c r="N61" s="78">
        <f>SUMIFS(Data!$U:$U,Data!$A:$A,Data_Echipe!$A61,Data!$C:$C,Data_Echipe!N$1)</f>
        <v>0</v>
      </c>
      <c r="O61" s="78">
        <f>SUMIFS(Data!$U:$U,Data!$A:$A,Data_Echipe!$A61,Data!$C:$C,Data_Echipe!O$1)</f>
        <v>0</v>
      </c>
      <c r="P61" s="88">
        <f>SUMIFS(Data!$U:$U,Data!$A:$A,Data_Echipe!$A61,Data!$C:$C,Data_Echipe!P$1)</f>
        <v>0</v>
      </c>
      <c r="R61" s="82">
        <f t="shared" si="3"/>
        <v>0</v>
      </c>
    </row>
    <row r="62" spans="1:18" x14ac:dyDescent="0.25">
      <c r="B62" s="78">
        <v>0</v>
      </c>
      <c r="C62" s="78">
        <f>SUMIFS(Data!$U:$U,Data!$A:$A,Data_Echipe!$A62,Data!$C:$C,Data_Echipe!C$1)</f>
        <v>0</v>
      </c>
      <c r="D62" s="78">
        <f>SUMIFS(Data!$U:$U,Data!$A:$A,Data_Echipe!$A62,Data!$C:$C,Data_Echipe!D$1)</f>
        <v>0</v>
      </c>
      <c r="E62" s="78">
        <f>SUMIFS(Data!$U:$U,Data!$A:$A,Data_Echipe!$A62,Data!$C:$C,Data_Echipe!E$1)</f>
        <v>0</v>
      </c>
      <c r="F62" s="78">
        <f>SUMIFS(Data!$U:$U,Data!$A:$A,Data_Echipe!$A62,Data!$C:$C,Data_Echipe!F$1)</f>
        <v>0</v>
      </c>
      <c r="G62" s="78">
        <f>SUMIFS(Data!$U:$U,Data!$A:$A,Data_Echipe!$A62,Data!$C:$C,Data_Echipe!G$1)</f>
        <v>0</v>
      </c>
      <c r="H62" s="78">
        <f>SUMIFS(Data!$U:$U,Data!$A:$A,Data_Echipe!$A62,Data!$C:$C,Data_Echipe!H$1)</f>
        <v>0</v>
      </c>
      <c r="I62" s="88">
        <f>SUMIFS(Data!$U:$U,Data!$A:$A,Data_Echipe!$A62,Data!$C:$C,Data_Echipe!I$1)</f>
        <v>0</v>
      </c>
      <c r="J62" s="78">
        <f>SUMIFS(Data!$U:$U,Data!$A:$A,Data_Echipe!$A62,Data!$C:$C,Data_Echipe!J$1)</f>
        <v>0</v>
      </c>
      <c r="K62" s="78">
        <f>SUMIFS(Data!$U:$U,Data!$A:$A,Data_Echipe!$A62,Data!$C:$C,Data_Echipe!K$1)</f>
        <v>0</v>
      </c>
      <c r="L62" s="78">
        <f>SUMIFS(Data!$U:$U,Data!$A:$A,Data_Echipe!$A62,Data!$C:$C,Data_Echipe!L$1)</f>
        <v>0</v>
      </c>
      <c r="M62" s="78">
        <f>SUMIFS(Data!$U:$U,Data!$A:$A,Data_Echipe!$A62,Data!$C:$C,Data_Echipe!M$1)</f>
        <v>0</v>
      </c>
      <c r="N62" s="78">
        <f>SUMIFS(Data!$U:$U,Data!$A:$A,Data_Echipe!$A62,Data!$C:$C,Data_Echipe!N$1)</f>
        <v>0</v>
      </c>
      <c r="O62" s="78">
        <f>SUMIFS(Data!$U:$U,Data!$A:$A,Data_Echipe!$A62,Data!$C:$C,Data_Echipe!O$1)</f>
        <v>0</v>
      </c>
      <c r="P62" s="88">
        <f>SUMIFS(Data!$U:$U,Data!$A:$A,Data_Echipe!$A62,Data!$C:$C,Data_Echipe!P$1)</f>
        <v>0</v>
      </c>
      <c r="R62" s="82">
        <f t="shared" si="3"/>
        <v>0</v>
      </c>
    </row>
    <row r="63" spans="1:18" x14ac:dyDescent="0.25">
      <c r="B63" s="78">
        <v>0</v>
      </c>
      <c r="C63" s="78">
        <f>SUMIFS(Data!$U:$U,Data!$A:$A,Data_Echipe!$A63,Data!$C:$C,Data_Echipe!C$1)</f>
        <v>0</v>
      </c>
      <c r="D63" s="88">
        <f>SUMIFS(Data!$U:$U,Data!$A:$A,Data_Echipe!$A63,Data!$C:$C,Data_Echipe!D$1)</f>
        <v>0</v>
      </c>
      <c r="E63" s="78">
        <f>SUMIFS(Data!$U:$U,Data!$A:$A,Data_Echipe!$A63,Data!$C:$C,Data_Echipe!E$1)</f>
        <v>0</v>
      </c>
      <c r="F63" s="88">
        <f>SUMIFS(Data!$U:$U,Data!$A:$A,Data_Echipe!$A63,Data!$C:$C,Data_Echipe!F$1)</f>
        <v>0</v>
      </c>
      <c r="G63" s="78">
        <f>SUMIFS(Data!$U:$U,Data!$A:$A,Data_Echipe!$A63,Data!$C:$C,Data_Echipe!G$1)</f>
        <v>0</v>
      </c>
      <c r="H63" s="78">
        <f>SUMIFS(Data!$U:$U,Data!$A:$A,Data_Echipe!$A63,Data!$C:$C,Data_Echipe!H$1)</f>
        <v>0</v>
      </c>
      <c r="I63" s="78">
        <f>SUMIFS(Data!$U:$U,Data!$A:$A,Data_Echipe!$A63,Data!$C:$C,Data_Echipe!I$1)</f>
        <v>0</v>
      </c>
      <c r="J63" s="78">
        <f>SUMIFS(Data!$U:$U,Data!$A:$A,Data_Echipe!$A63,Data!$C:$C,Data_Echipe!J$1)</f>
        <v>0</v>
      </c>
      <c r="K63" s="78">
        <f>SUMIFS(Data!$U:$U,Data!$A:$A,Data_Echipe!$A63,Data!$C:$C,Data_Echipe!K$1)</f>
        <v>0</v>
      </c>
      <c r="L63" s="88">
        <f>SUMIFS(Data!$U:$U,Data!$A:$A,Data_Echipe!$A63,Data!$C:$C,Data_Echipe!L$1)</f>
        <v>0</v>
      </c>
      <c r="M63" s="78">
        <f>SUMIFS(Data!$U:$U,Data!$A:$A,Data_Echipe!$A63,Data!$C:$C,Data_Echipe!M$1)</f>
        <v>0</v>
      </c>
      <c r="N63" s="78">
        <f>SUMIFS(Data!$U:$U,Data!$A:$A,Data_Echipe!$A63,Data!$C:$C,Data_Echipe!N$1)</f>
        <v>0</v>
      </c>
      <c r="O63" s="78">
        <f>SUMIFS(Data!$U:$U,Data!$A:$A,Data_Echipe!$A63,Data!$C:$C,Data_Echipe!O$1)</f>
        <v>0</v>
      </c>
      <c r="P63" s="88">
        <f>SUMIFS(Data!$U:$U,Data!$A:$A,Data_Echipe!$A63,Data!$C:$C,Data_Echipe!P$1)</f>
        <v>0</v>
      </c>
      <c r="R63" s="82">
        <f t="shared" si="3"/>
        <v>0</v>
      </c>
    </row>
    <row r="64" spans="1:18" x14ac:dyDescent="0.25">
      <c r="B64" s="78">
        <v>0</v>
      </c>
      <c r="C64" s="78">
        <f>SUMIFS(Data!$U:$U,Data!$A:$A,Data_Echipe!$A64,Data!$C:$C,Data_Echipe!C$1)</f>
        <v>0</v>
      </c>
      <c r="D64" s="88">
        <f>SUMIFS(Data!$U:$U,Data!$A:$A,Data_Echipe!$A64,Data!$C:$C,Data_Echipe!D$1)</f>
        <v>0</v>
      </c>
      <c r="E64" s="88">
        <f>SUMIFS(Data!$U:$U,Data!$A:$A,Data_Echipe!$A64,Data!$C:$C,Data_Echipe!E$1)</f>
        <v>0</v>
      </c>
      <c r="F64" s="78">
        <f>SUMIFS(Data!$U:$U,Data!$A:$A,Data_Echipe!$A64,Data!$C:$C,Data_Echipe!F$1)</f>
        <v>0</v>
      </c>
      <c r="G64" s="78">
        <f>SUMIFS(Data!$U:$U,Data!$A:$A,Data_Echipe!$A64,Data!$C:$C,Data_Echipe!G$1)</f>
        <v>0</v>
      </c>
      <c r="H64" s="78">
        <f>SUMIFS(Data!$U:$U,Data!$A:$A,Data_Echipe!$A64,Data!$C:$C,Data_Echipe!H$1)</f>
        <v>0</v>
      </c>
      <c r="I64" s="78">
        <f>SUMIFS(Data!$U:$U,Data!$A:$A,Data_Echipe!$A64,Data!$C:$C,Data_Echipe!I$1)</f>
        <v>0</v>
      </c>
      <c r="J64" s="88">
        <f>SUMIFS(Data!$U:$U,Data!$A:$A,Data_Echipe!$A64,Data!$C:$C,Data_Echipe!J$1)</f>
        <v>0</v>
      </c>
      <c r="K64" s="88">
        <f>SUMIFS(Data!$U:$U,Data!$A:$A,Data_Echipe!$A64,Data!$C:$C,Data_Echipe!K$1)</f>
        <v>0</v>
      </c>
      <c r="L64" s="78">
        <f>SUMIFS(Data!$U:$U,Data!$A:$A,Data_Echipe!$A64,Data!$C:$C,Data_Echipe!L$1)</f>
        <v>0</v>
      </c>
      <c r="M64" s="88">
        <f>SUMIFS(Data!$U:$U,Data!$A:$A,Data_Echipe!$A64,Data!$C:$C,Data_Echipe!M$1)</f>
        <v>0</v>
      </c>
      <c r="N64" s="78">
        <f>SUMIFS(Data!$U:$U,Data!$A:$A,Data_Echipe!$A64,Data!$C:$C,Data_Echipe!N$1)</f>
        <v>0</v>
      </c>
      <c r="O64" s="88">
        <f>SUMIFS(Data!$U:$U,Data!$A:$A,Data_Echipe!$A64,Data!$C:$C,Data_Echipe!O$1)</f>
        <v>0</v>
      </c>
      <c r="P64" s="88">
        <f>SUMIFS(Data!$U:$U,Data!$A:$A,Data_Echipe!$A64,Data!$C:$C,Data_Echipe!P$1)</f>
        <v>0</v>
      </c>
      <c r="R64" s="82">
        <f t="shared" si="3"/>
        <v>0</v>
      </c>
    </row>
    <row r="65" spans="1:18" x14ac:dyDescent="0.25">
      <c r="A65" s="92"/>
      <c r="B65" s="93">
        <v>0</v>
      </c>
      <c r="C65" s="78">
        <f>SUMIFS(Data!$U:$U,Data!$A:$A,Data_Echipe!$A65,Data!$C:$C,Data_Echipe!C$1)</f>
        <v>0</v>
      </c>
      <c r="D65" s="93">
        <f>SUMIFS(Data!$U:$U,Data!$A:$A,Data_Echipe!$A65,Data!$C:$C,Data_Echipe!D$1)</f>
        <v>0</v>
      </c>
      <c r="E65" s="93">
        <f>SUMIFS(Data!$U:$U,Data!$A:$A,Data_Echipe!$A65,Data!$C:$C,Data_Echipe!E$1)</f>
        <v>0</v>
      </c>
      <c r="F65" s="94">
        <f>SUMIFS(Data!$U:$U,Data!$A:$A,Data_Echipe!$A65,Data!$C:$C,Data_Echipe!F$1)</f>
        <v>0</v>
      </c>
      <c r="G65" s="93">
        <f>SUMIFS(Data!$U:$U,Data!$A:$A,Data_Echipe!$A65,Data!$C:$C,Data_Echipe!G$1)</f>
        <v>0</v>
      </c>
      <c r="H65" s="93">
        <f>SUMIFS(Data!$U:$U,Data!$A:$A,Data_Echipe!$A65,Data!$C:$C,Data_Echipe!H$1)</f>
        <v>0</v>
      </c>
      <c r="I65" s="93">
        <f>SUMIFS(Data!$U:$U,Data!$A:$A,Data_Echipe!$A65,Data!$C:$C,Data_Echipe!I$1)</f>
        <v>0</v>
      </c>
      <c r="J65" s="93">
        <f>SUMIFS(Data!$U:$U,Data!$A:$A,Data_Echipe!$A65,Data!$C:$C,Data_Echipe!J$1)</f>
        <v>0</v>
      </c>
      <c r="K65" s="93">
        <f>SUMIFS(Data!$U:$U,Data!$A:$A,Data_Echipe!$A65,Data!$C:$C,Data_Echipe!K$1)</f>
        <v>0</v>
      </c>
      <c r="L65" s="93">
        <f>SUMIFS(Data!$U:$U,Data!$A:$A,Data_Echipe!$A65,Data!$C:$C,Data_Echipe!L$1)</f>
        <v>0</v>
      </c>
      <c r="M65" s="93">
        <f>SUMIFS(Data!$U:$U,Data!$A:$A,Data_Echipe!$A65,Data!$C:$C,Data_Echipe!M$1)</f>
        <v>0</v>
      </c>
      <c r="N65" s="93">
        <f>SUMIFS(Data!$U:$U,Data!$A:$A,Data_Echipe!$A65,Data!$C:$C,Data_Echipe!N$1)</f>
        <v>0</v>
      </c>
      <c r="O65" s="94">
        <f>SUMIFS(Data!$U:$U,Data!$A:$A,Data_Echipe!$A65,Data!$C:$C,Data_Echipe!O$1)</f>
        <v>0</v>
      </c>
      <c r="P65" s="94">
        <f>SUMIFS(Data!$U:$U,Data!$A:$A,Data_Echipe!$A65,Data!$C:$C,Data_Echipe!P$1)</f>
        <v>0</v>
      </c>
      <c r="Q65" s="92"/>
      <c r="R65" s="92">
        <f t="shared" si="3"/>
        <v>0</v>
      </c>
    </row>
    <row r="66" spans="1:18" x14ac:dyDescent="0.25">
      <c r="B66" s="78">
        <v>0</v>
      </c>
      <c r="C66" s="88">
        <f>SUMIFS(Data!$U:$U,Data!$A:$A,Data_Echipe!$A66,Data!$C:$C,Data_Echipe!C$1)</f>
        <v>0</v>
      </c>
      <c r="D66" s="78">
        <f>SUMIFS(Data!$U:$U,Data!$A:$A,Data_Echipe!$A66,Data!$C:$C,Data_Echipe!D$1)</f>
        <v>0</v>
      </c>
      <c r="E66" s="78">
        <f>SUMIFS(Data!$U:$U,Data!$A:$A,Data_Echipe!$A66,Data!$C:$C,Data_Echipe!E$1)</f>
        <v>0</v>
      </c>
      <c r="F66" s="78">
        <f>SUMIFS(Data!$U:$U,Data!$A:$A,Data_Echipe!$A66,Data!$C:$C,Data_Echipe!F$1)</f>
        <v>0</v>
      </c>
      <c r="G66" s="88">
        <f>SUMIFS(Data!$U:$U,Data!$A:$A,Data_Echipe!$A66,Data!$C:$C,Data_Echipe!G$1)</f>
        <v>0</v>
      </c>
      <c r="H66" s="88">
        <f>SUMIFS(Data!$U:$U,Data!$A:$A,Data_Echipe!$A66,Data!$C:$C,Data_Echipe!H$1)</f>
        <v>0</v>
      </c>
      <c r="I66" s="78">
        <f>SUMIFS(Data!$U:$U,Data!$A:$A,Data_Echipe!$A66,Data!$C:$C,Data_Echipe!I$1)</f>
        <v>0</v>
      </c>
      <c r="J66" s="78">
        <f>SUMIFS(Data!$U:$U,Data!$A:$A,Data_Echipe!$A66,Data!$C:$C,Data_Echipe!J$1)</f>
        <v>0</v>
      </c>
      <c r="K66" s="78">
        <f>SUMIFS(Data!$U:$U,Data!$A:$A,Data_Echipe!$A66,Data!$C:$C,Data_Echipe!K$1)</f>
        <v>0</v>
      </c>
      <c r="L66" s="88">
        <f>SUMIFS(Data!$U:$U,Data!$A:$A,Data_Echipe!$A66,Data!$C:$C,Data_Echipe!L$1)</f>
        <v>0</v>
      </c>
      <c r="M66" s="78">
        <f>SUMIFS(Data!$U:$U,Data!$A:$A,Data_Echipe!$A66,Data!$C:$C,Data_Echipe!M$1)</f>
        <v>0</v>
      </c>
      <c r="N66" s="88">
        <f>SUMIFS(Data!$U:$U,Data!$A:$A,Data_Echipe!$A66,Data!$C:$C,Data_Echipe!N$1)</f>
        <v>0</v>
      </c>
      <c r="O66" s="78">
        <f>SUMIFS(Data!$U:$U,Data!$A:$A,Data_Echipe!$A66,Data!$C:$C,Data_Echipe!O$1)</f>
        <v>0</v>
      </c>
      <c r="P66" s="88">
        <f>SUMIFS(Data!$U:$U,Data!$A:$A,Data_Echipe!$A66,Data!$C:$C,Data_Echipe!P$1)</f>
        <v>0</v>
      </c>
      <c r="R66" s="82">
        <f t="shared" si="3"/>
        <v>0</v>
      </c>
    </row>
    <row r="67" spans="1:18" x14ac:dyDescent="0.25">
      <c r="B67" s="78">
        <v>0</v>
      </c>
      <c r="C67" s="78">
        <f>SUMIFS(Data!$U:$U,Data!$A:$A,Data_Echipe!$A67,Data!$C:$C,Data_Echipe!C$1)</f>
        <v>0</v>
      </c>
      <c r="D67" s="78">
        <f>SUMIFS(Data!$U:$U,Data!$A:$A,Data_Echipe!$A67,Data!$C:$C,Data_Echipe!D$1)</f>
        <v>0</v>
      </c>
      <c r="E67" s="78">
        <f>SUMIFS(Data!$U:$U,Data!$A:$A,Data_Echipe!$A67,Data!$C:$C,Data_Echipe!E$1)</f>
        <v>0</v>
      </c>
      <c r="F67" s="78">
        <f>SUMIFS(Data!$U:$U,Data!$A:$A,Data_Echipe!$A67,Data!$C:$C,Data_Echipe!F$1)</f>
        <v>0</v>
      </c>
      <c r="G67" s="78">
        <f>SUMIFS(Data!$U:$U,Data!$A:$A,Data_Echipe!$A67,Data!$C:$C,Data_Echipe!G$1)</f>
        <v>0</v>
      </c>
      <c r="H67" s="78">
        <f>SUMIFS(Data!$U:$U,Data!$A:$A,Data_Echipe!$A67,Data!$C:$C,Data_Echipe!H$1)</f>
        <v>0</v>
      </c>
      <c r="I67" s="88">
        <f>SUMIFS(Data!$U:$U,Data!$A:$A,Data_Echipe!$A67,Data!$C:$C,Data_Echipe!I$1)</f>
        <v>0</v>
      </c>
      <c r="J67" s="78">
        <f>SUMIFS(Data!$U:$U,Data!$A:$A,Data_Echipe!$A67,Data!$C:$C,Data_Echipe!J$1)</f>
        <v>0</v>
      </c>
      <c r="K67" s="88">
        <f>SUMIFS(Data!$U:$U,Data!$A:$A,Data_Echipe!$A67,Data!$C:$C,Data_Echipe!K$1)</f>
        <v>0</v>
      </c>
      <c r="L67" s="78">
        <f>SUMIFS(Data!$U:$U,Data!$A:$A,Data_Echipe!$A67,Data!$C:$C,Data_Echipe!L$1)</f>
        <v>0</v>
      </c>
      <c r="M67" s="88">
        <f>SUMIFS(Data!$U:$U,Data!$A:$A,Data_Echipe!$A67,Data!$C:$C,Data_Echipe!M$1)</f>
        <v>0</v>
      </c>
      <c r="N67" s="78">
        <f>SUMIFS(Data!$U:$U,Data!$A:$A,Data_Echipe!$A67,Data!$C:$C,Data_Echipe!N$1)</f>
        <v>0</v>
      </c>
      <c r="O67" s="88">
        <f>SUMIFS(Data!$U:$U,Data!$A:$A,Data_Echipe!$A67,Data!$C:$C,Data_Echipe!O$1)</f>
        <v>0</v>
      </c>
      <c r="P67" s="88">
        <f>SUMIFS(Data!$U:$U,Data!$A:$A,Data_Echipe!$A67,Data!$C:$C,Data_Echipe!P$1)</f>
        <v>0</v>
      </c>
      <c r="R67" s="82">
        <f t="shared" si="3"/>
        <v>0</v>
      </c>
    </row>
    <row r="68" spans="1:18" x14ac:dyDescent="0.25">
      <c r="B68" s="78">
        <v>0</v>
      </c>
      <c r="C68" s="78">
        <f>SUMIFS(Data!$U:$U,Data!$A:$A,Data_Echipe!$A68,Data!$C:$C,Data_Echipe!C$1)</f>
        <v>0</v>
      </c>
      <c r="D68" s="78">
        <f>SUMIFS(Data!$U:$U,Data!$A:$A,Data_Echipe!$A68,Data!$C:$C,Data_Echipe!D$1)</f>
        <v>0</v>
      </c>
      <c r="E68" s="78">
        <f>SUMIFS(Data!$U:$U,Data!$A:$A,Data_Echipe!$A68,Data!$C:$C,Data_Echipe!E$1)</f>
        <v>0</v>
      </c>
      <c r="F68" s="78">
        <f>SUMIFS(Data!$U:$U,Data!$A:$A,Data_Echipe!$A68,Data!$C:$C,Data_Echipe!F$1)</f>
        <v>0</v>
      </c>
      <c r="G68" s="78">
        <f>SUMIFS(Data!$U:$U,Data!$A:$A,Data_Echipe!$A68,Data!$C:$C,Data_Echipe!G$1)</f>
        <v>0</v>
      </c>
      <c r="H68" s="78">
        <f>SUMIFS(Data!$U:$U,Data!$A:$A,Data_Echipe!$A68,Data!$C:$C,Data_Echipe!H$1)</f>
        <v>0</v>
      </c>
      <c r="I68" s="78">
        <f>SUMIFS(Data!$U:$U,Data!$A:$A,Data_Echipe!$A68,Data!$C:$C,Data_Echipe!I$1)</f>
        <v>0</v>
      </c>
      <c r="J68" s="78">
        <f>SUMIFS(Data!$U:$U,Data!$A:$A,Data_Echipe!$A68,Data!$C:$C,Data_Echipe!J$1)</f>
        <v>0</v>
      </c>
      <c r="K68" s="78">
        <f>SUMIFS(Data!$U:$U,Data!$A:$A,Data_Echipe!$A68,Data!$C:$C,Data_Echipe!K$1)</f>
        <v>0</v>
      </c>
      <c r="L68" s="78">
        <f>SUMIFS(Data!$U:$U,Data!$A:$A,Data_Echipe!$A68,Data!$C:$C,Data_Echipe!L$1)</f>
        <v>0</v>
      </c>
      <c r="M68" s="88">
        <f>SUMIFS(Data!$U:$U,Data!$A:$A,Data_Echipe!$A68,Data!$C:$C,Data_Echipe!M$1)</f>
        <v>0</v>
      </c>
      <c r="N68" s="78">
        <f>SUMIFS(Data!$U:$U,Data!$A:$A,Data_Echipe!$A68,Data!$C:$C,Data_Echipe!N$1)</f>
        <v>0</v>
      </c>
      <c r="O68" s="88">
        <f>SUMIFS(Data!$U:$U,Data!$A:$A,Data_Echipe!$A68,Data!$C:$C,Data_Echipe!O$1)</f>
        <v>0</v>
      </c>
      <c r="P68" s="88">
        <f>SUMIFS(Data!$U:$U,Data!$A:$A,Data_Echipe!$A68,Data!$C:$C,Data_Echipe!P$1)</f>
        <v>0</v>
      </c>
      <c r="R68" s="82">
        <f t="shared" si="3"/>
        <v>0</v>
      </c>
    </row>
    <row r="69" spans="1:18" x14ac:dyDescent="0.25">
      <c r="B69" s="78">
        <v>0</v>
      </c>
      <c r="C69" s="78">
        <f>SUMIFS(Data!$U:$U,Data!$A:$A,Data_Echipe!$A69,Data!$C:$C,Data_Echipe!C$1)</f>
        <v>0</v>
      </c>
      <c r="D69" s="78">
        <f>SUMIFS(Data!$U:$U,Data!$A:$A,Data_Echipe!$A69,Data!$C:$C,Data_Echipe!D$1)</f>
        <v>0</v>
      </c>
      <c r="E69" s="78">
        <f>SUMIFS(Data!$U:$U,Data!$A:$A,Data_Echipe!$A69,Data!$C:$C,Data_Echipe!E$1)</f>
        <v>0</v>
      </c>
      <c r="F69" s="78">
        <f>SUMIFS(Data!$U:$U,Data!$A:$A,Data_Echipe!$A69,Data!$C:$C,Data_Echipe!F$1)</f>
        <v>0</v>
      </c>
      <c r="G69" s="78">
        <f>SUMIFS(Data!$U:$U,Data!$A:$A,Data_Echipe!$A69,Data!$C:$C,Data_Echipe!G$1)</f>
        <v>0</v>
      </c>
      <c r="H69" s="78">
        <f>SUMIFS(Data!$U:$U,Data!$A:$A,Data_Echipe!$A69,Data!$C:$C,Data_Echipe!H$1)</f>
        <v>0</v>
      </c>
      <c r="I69" s="78">
        <f>SUMIFS(Data!$U:$U,Data!$A:$A,Data_Echipe!$A69,Data!$C:$C,Data_Echipe!I$1)</f>
        <v>0</v>
      </c>
      <c r="J69" s="78">
        <f>SUMIFS(Data!$U:$U,Data!$A:$A,Data_Echipe!$A69,Data!$C:$C,Data_Echipe!J$1)</f>
        <v>0</v>
      </c>
      <c r="K69" s="78">
        <f>SUMIFS(Data!$U:$U,Data!$A:$A,Data_Echipe!$A69,Data!$C:$C,Data_Echipe!K$1)</f>
        <v>0</v>
      </c>
      <c r="L69" s="78">
        <f>SUMIFS(Data!$U:$U,Data!$A:$A,Data_Echipe!$A69,Data!$C:$C,Data_Echipe!L$1)</f>
        <v>0</v>
      </c>
      <c r="M69" s="88">
        <f>SUMIFS(Data!$U:$U,Data!$A:$A,Data_Echipe!$A69,Data!$C:$C,Data_Echipe!M$1)</f>
        <v>0</v>
      </c>
      <c r="N69" s="78">
        <f>SUMIFS(Data!$U:$U,Data!$A:$A,Data_Echipe!$A69,Data!$C:$C,Data_Echipe!N$1)</f>
        <v>0</v>
      </c>
      <c r="O69" s="88">
        <f>SUMIFS(Data!$U:$U,Data!$A:$A,Data_Echipe!$A69,Data!$C:$C,Data_Echipe!O$1)</f>
        <v>0</v>
      </c>
      <c r="P69" s="88">
        <f>SUMIFS(Data!$U:$U,Data!$A:$A,Data_Echipe!$A69,Data!$C:$C,Data_Echipe!P$1)</f>
        <v>0</v>
      </c>
      <c r="R69" s="82">
        <f t="shared" si="3"/>
        <v>0</v>
      </c>
    </row>
    <row r="72" spans="1:18" x14ac:dyDescent="0.25">
      <c r="A72" s="48"/>
      <c r="B72" s="40">
        <f>SUMPRODUCT(LARGE(B73:B86,{1,2,3,4}))/4</f>
        <v>0</v>
      </c>
      <c r="C72" s="40">
        <f>AVERAGE(C73:C74,C79,C80,C82,C76:C77,C84)</f>
        <v>0</v>
      </c>
      <c r="D72" s="40">
        <f>AVERAGE(D73:D78,D82,D83,D85,D86)</f>
        <v>0</v>
      </c>
      <c r="E72" s="40">
        <f>AVERAGE(E74:E80,E82:E86)</f>
        <v>0</v>
      </c>
      <c r="F72" s="40">
        <f>AVERAGE(F73:F79,F82,F85:F86)</f>
        <v>0</v>
      </c>
      <c r="G72" s="40">
        <f>AVERAGE(G73:G77,G80,G82,G85)</f>
        <v>0</v>
      </c>
      <c r="H72" s="40">
        <f>AVERAGE(H73:H76,H79,H80,H82,H85:H86)</f>
        <v>0</v>
      </c>
      <c r="I72" s="40">
        <f>AVERAGE(I73:I74,I76:I80,I82,I84:I86)</f>
        <v>0</v>
      </c>
      <c r="J72" s="40">
        <f>AVERAGE(J73:J77,J79,J82,J85)</f>
        <v>0</v>
      </c>
      <c r="K72" s="40">
        <f>AVERAGE(K74:K77,K85,K79)</f>
        <v>0</v>
      </c>
      <c r="L72" s="40">
        <f>AVERAGE(L73:L76,L78:L79,L85:L86)</f>
        <v>0</v>
      </c>
      <c r="M72" s="40">
        <f>AVERAGE(M73:M77,M79,M85)</f>
        <v>0</v>
      </c>
      <c r="N72" s="40">
        <f>AVERAGE(N73:N75,N77:N79,N84:N86)</f>
        <v>0</v>
      </c>
      <c r="O72" s="40">
        <f>AVERAGE(O74:O79,O85:O86)</f>
        <v>0</v>
      </c>
      <c r="P72" s="40">
        <f>AVERAGE(P75,P77:P79)</f>
        <v>0</v>
      </c>
      <c r="Q72" s="40">
        <f>SUM(B72:P72)</f>
        <v>0</v>
      </c>
      <c r="R72" s="39"/>
    </row>
    <row r="73" spans="1:18" x14ac:dyDescent="0.25">
      <c r="A73" s="39"/>
      <c r="B73" s="78">
        <v>0</v>
      </c>
      <c r="C73" s="78">
        <f>SUMIFS(Data!$U:$U,Data!$A:$A,Data_Echipe!$A73,Data!$C:$C,Data_Echipe!C$1)</f>
        <v>0</v>
      </c>
      <c r="D73" s="78">
        <f>SUMIFS(Data!$U:$U,Data!$A:$A,Data_Echipe!$A73,Data!$C:$C,Data_Echipe!D$1)</f>
        <v>0</v>
      </c>
      <c r="E73" s="88">
        <f>SUMIFS(Data!$U:$U,Data!$A:$A,Data_Echipe!$A73,Data!$C:$C,Data_Echipe!E$1)</f>
        <v>0</v>
      </c>
      <c r="F73" s="78">
        <f>SUMIFS(Data!$U:$U,Data!$A:$A,Data_Echipe!$A73,Data!$C:$C,Data_Echipe!F$1)</f>
        <v>0</v>
      </c>
      <c r="G73" s="78">
        <f>SUMIFS(Data!$U:$U,Data!$A:$A,Data_Echipe!$A73,Data!$C:$C,Data_Echipe!G$1)</f>
        <v>0</v>
      </c>
      <c r="H73" s="78">
        <f>SUMIFS(Data!$U:$U,Data!$A:$A,Data_Echipe!$A73,Data!$C:$C,Data_Echipe!H$1)</f>
        <v>0</v>
      </c>
      <c r="I73" s="78">
        <f>SUMIFS(Data!$U:$U,Data!$A:$A,Data_Echipe!$A73,Data!$C:$C,Data_Echipe!I$1)</f>
        <v>0</v>
      </c>
      <c r="J73" s="78">
        <f>SUMIFS(Data!$U:$U,Data!$A:$A,Data_Echipe!$A73,Data!$C:$C,Data_Echipe!J$1)</f>
        <v>0</v>
      </c>
      <c r="K73" s="88">
        <f>SUMIFS(Data!$U:$U,Data!$A:$A,Data_Echipe!$A73,Data!$C:$C,Data_Echipe!K$1)</f>
        <v>0</v>
      </c>
      <c r="L73" s="78">
        <f>SUMIFS(Data!$U:$U,Data!$A:$A,Data_Echipe!$A73,Data!$C:$C,Data_Echipe!L$1)</f>
        <v>0</v>
      </c>
      <c r="M73" s="78">
        <f>SUMIFS(Data!$U:$U,Data!$A:$A,Data_Echipe!$A73,Data!$C:$C,Data_Echipe!M$1)</f>
        <v>0</v>
      </c>
      <c r="N73" s="78">
        <f>SUMIFS(Data!$U:$U,Data!$A:$A,Data_Echipe!$A73,Data!$C:$C,Data_Echipe!N$1)</f>
        <v>0</v>
      </c>
      <c r="O73" s="88">
        <f>SUMIFS(Data!$U:$U,Data!$A:$A,Data_Echipe!$A73,Data!$C:$C,Data_Echipe!O$1)</f>
        <v>0</v>
      </c>
      <c r="P73" s="88">
        <f>SUMIFS(Data!$U:$U,Data!$A:$A,Data_Echipe!$A73,Data!$C:$C,Data_Echipe!P$1)</f>
        <v>0</v>
      </c>
      <c r="R73" s="82">
        <f>$A$72</f>
        <v>0</v>
      </c>
    </row>
    <row r="74" spans="1:18" x14ac:dyDescent="0.25">
      <c r="B74" s="78">
        <v>0</v>
      </c>
      <c r="C74" s="78">
        <f>SUMIFS(Data!$U:$U,Data!$A:$A,Data_Echipe!$A74,Data!$C:$C,Data_Echipe!C$1)</f>
        <v>0</v>
      </c>
      <c r="D74" s="78">
        <f>SUMIFS(Data!$U:$U,Data!$A:$A,Data_Echipe!$A74,Data!$C:$C,Data_Echipe!D$1)</f>
        <v>0</v>
      </c>
      <c r="E74" s="78">
        <f>SUMIFS(Data!$U:$U,Data!$A:$A,Data_Echipe!$A74,Data!$C:$C,Data_Echipe!E$1)</f>
        <v>0</v>
      </c>
      <c r="F74" s="78">
        <f>SUMIFS(Data!$U:$U,Data!$A:$A,Data_Echipe!$A74,Data!$C:$C,Data_Echipe!F$1)</f>
        <v>0</v>
      </c>
      <c r="G74" s="78">
        <f>SUMIFS(Data!$U:$U,Data!$A:$A,Data_Echipe!$A74,Data!$C:$C,Data_Echipe!G$1)</f>
        <v>0</v>
      </c>
      <c r="H74" s="78">
        <f>SUMIFS(Data!$U:$U,Data!$A:$A,Data_Echipe!$A74,Data!$C:$C,Data_Echipe!H$1)</f>
        <v>0</v>
      </c>
      <c r="I74" s="78">
        <f>SUMIFS(Data!$U:$U,Data!$A:$A,Data_Echipe!$A74,Data!$C:$C,Data_Echipe!I$1)</f>
        <v>0</v>
      </c>
      <c r="J74" s="78">
        <f>SUMIFS(Data!$U:$U,Data!$A:$A,Data_Echipe!$A74,Data!$C:$C,Data_Echipe!J$1)</f>
        <v>0</v>
      </c>
      <c r="K74" s="78">
        <f>SUMIFS(Data!$U:$U,Data!$A:$A,Data_Echipe!$A74,Data!$C:$C,Data_Echipe!K$1)</f>
        <v>0</v>
      </c>
      <c r="L74" s="78">
        <f>SUMIFS(Data!$U:$U,Data!$A:$A,Data_Echipe!$A74,Data!$C:$C,Data_Echipe!L$1)</f>
        <v>0</v>
      </c>
      <c r="M74" s="78">
        <f>SUMIFS(Data!$U:$U,Data!$A:$A,Data_Echipe!$A74,Data!$C:$C,Data_Echipe!M$1)</f>
        <v>0</v>
      </c>
      <c r="N74" s="78">
        <f>SUMIFS(Data!$U:$U,Data!$A:$A,Data_Echipe!$A74,Data!$C:$C,Data_Echipe!N$1)</f>
        <v>0</v>
      </c>
      <c r="O74" s="78">
        <f>SUMIFS(Data!$U:$U,Data!$A:$A,Data_Echipe!$A74,Data!$C:$C,Data_Echipe!O$1)</f>
        <v>0</v>
      </c>
      <c r="P74" s="88">
        <f>SUMIFS(Data!$U:$U,Data!$A:$A,Data_Echipe!$A74,Data!$C:$C,Data_Echipe!P$1)</f>
        <v>0</v>
      </c>
      <c r="R74" s="82">
        <f t="shared" ref="R74:R86" si="4">$A$72</f>
        <v>0</v>
      </c>
    </row>
    <row r="75" spans="1:18" x14ac:dyDescent="0.25">
      <c r="B75" s="78">
        <v>0</v>
      </c>
      <c r="C75" s="88">
        <f>SUMIFS(Data!$U:$U,Data!$A:$A,Data_Echipe!$A75,Data!$C:$C,Data_Echipe!C$1)</f>
        <v>0</v>
      </c>
      <c r="D75" s="78">
        <f>SUMIFS(Data!$U:$U,Data!$A:$A,Data_Echipe!$A75,Data!$C:$C,Data_Echipe!D$1)</f>
        <v>0</v>
      </c>
      <c r="E75" s="78">
        <f>SUMIFS(Data!$U:$U,Data!$A:$A,Data_Echipe!$A75,Data!$C:$C,Data_Echipe!E$1)</f>
        <v>0</v>
      </c>
      <c r="F75" s="78">
        <f>SUMIFS(Data!$U:$U,Data!$A:$A,Data_Echipe!$A75,Data!$C:$C,Data_Echipe!F$1)</f>
        <v>0</v>
      </c>
      <c r="G75" s="78">
        <f>SUMIFS(Data!$U:$U,Data!$A:$A,Data_Echipe!$A75,Data!$C:$C,Data_Echipe!G$1)</f>
        <v>0</v>
      </c>
      <c r="H75" s="78">
        <f>SUMIFS(Data!$U:$U,Data!$A:$A,Data_Echipe!$A75,Data!$C:$C,Data_Echipe!H$1)</f>
        <v>0</v>
      </c>
      <c r="I75" s="88">
        <f>SUMIFS(Data!$U:$U,Data!$A:$A,Data_Echipe!$A75,Data!$C:$C,Data_Echipe!I$1)</f>
        <v>0</v>
      </c>
      <c r="J75" s="78">
        <f>SUMIFS(Data!$U:$U,Data!$A:$A,Data_Echipe!$A75,Data!$C:$C,Data_Echipe!J$1)</f>
        <v>0</v>
      </c>
      <c r="K75" s="78">
        <f>SUMIFS(Data!$U:$U,Data!$A:$A,Data_Echipe!$A75,Data!$C:$C,Data_Echipe!K$1)</f>
        <v>0</v>
      </c>
      <c r="L75" s="78">
        <f>SUMIFS(Data!$U:$U,Data!$A:$A,Data_Echipe!$A75,Data!$C:$C,Data_Echipe!L$1)</f>
        <v>0</v>
      </c>
      <c r="M75" s="78">
        <f>SUMIFS(Data!$U:$U,Data!$A:$A,Data_Echipe!$A75,Data!$C:$C,Data_Echipe!M$1)</f>
        <v>0</v>
      </c>
      <c r="N75" s="78">
        <f>SUMIFS(Data!$U:$U,Data!$A:$A,Data_Echipe!$A75,Data!$C:$C,Data_Echipe!N$1)</f>
        <v>0</v>
      </c>
      <c r="O75" s="78">
        <f>SUMIFS(Data!$U:$U,Data!$A:$A,Data_Echipe!$A75,Data!$C:$C,Data_Echipe!O$1)</f>
        <v>0</v>
      </c>
      <c r="P75" s="88">
        <f>SUMIFS(Data!$U:$U,Data!$A:$A,Data_Echipe!$A75,Data!$C:$C,Data_Echipe!P$1)</f>
        <v>0</v>
      </c>
      <c r="R75" s="82">
        <f t="shared" si="4"/>
        <v>0</v>
      </c>
    </row>
    <row r="76" spans="1:18" x14ac:dyDescent="0.25">
      <c r="B76" s="78">
        <v>0</v>
      </c>
      <c r="C76" s="78">
        <f>SUMIFS(Data!$U:$U,Data!$A:$A,Data_Echipe!$A76,Data!$C:$C,Data_Echipe!C$1)</f>
        <v>0</v>
      </c>
      <c r="D76" s="78">
        <f>SUMIFS(Data!$U:$U,Data!$A:$A,Data_Echipe!$A76,Data!$C:$C,Data_Echipe!D$1)</f>
        <v>0</v>
      </c>
      <c r="E76" s="78">
        <f>SUMIFS(Data!$U:$U,Data!$A:$A,Data_Echipe!$A76,Data!$C:$C,Data_Echipe!E$1)</f>
        <v>0</v>
      </c>
      <c r="F76" s="78">
        <f>SUMIFS(Data!$U:$U,Data!$A:$A,Data_Echipe!$A76,Data!$C:$C,Data_Echipe!F$1)</f>
        <v>0</v>
      </c>
      <c r="G76" s="78">
        <f>SUMIFS(Data!$U:$U,Data!$A:$A,Data_Echipe!$A76,Data!$C:$C,Data_Echipe!G$1)</f>
        <v>0</v>
      </c>
      <c r="H76" s="78">
        <f>SUMIFS(Data!$U:$U,Data!$A:$A,Data_Echipe!$A76,Data!$C:$C,Data_Echipe!H$1)</f>
        <v>0</v>
      </c>
      <c r="I76" s="78">
        <f>SUMIFS(Data!$U:$U,Data!$A:$A,Data_Echipe!$A76,Data!$C:$C,Data_Echipe!I$1)</f>
        <v>0</v>
      </c>
      <c r="J76" s="78">
        <f>SUMIFS(Data!$U:$U,Data!$A:$A,Data_Echipe!$A76,Data!$C:$C,Data_Echipe!J$1)</f>
        <v>0</v>
      </c>
      <c r="K76" s="78">
        <f>SUMIFS(Data!$U:$U,Data!$A:$A,Data_Echipe!$A76,Data!$C:$C,Data_Echipe!K$1)</f>
        <v>0</v>
      </c>
      <c r="L76" s="78">
        <f>SUMIFS(Data!$U:$U,Data!$A:$A,Data_Echipe!$A76,Data!$C:$C,Data_Echipe!L$1)</f>
        <v>0</v>
      </c>
      <c r="M76" s="78">
        <f>SUMIFS(Data!$U:$U,Data!$A:$A,Data_Echipe!$A76,Data!$C:$C,Data_Echipe!M$1)</f>
        <v>0</v>
      </c>
      <c r="N76" s="88">
        <f>SUMIFS(Data!$U:$U,Data!$A:$A,Data_Echipe!$A76,Data!$C:$C,Data_Echipe!N$1)</f>
        <v>0</v>
      </c>
      <c r="O76" s="78">
        <f>SUMIFS(Data!$U:$U,Data!$A:$A,Data_Echipe!$A76,Data!$C:$C,Data_Echipe!O$1)</f>
        <v>0</v>
      </c>
      <c r="P76" s="88">
        <f>SUMIFS(Data!$U:$U,Data!$A:$A,Data_Echipe!$A76,Data!$C:$C,Data_Echipe!P$1)</f>
        <v>0</v>
      </c>
      <c r="R76" s="82">
        <f t="shared" si="4"/>
        <v>0</v>
      </c>
    </row>
    <row r="77" spans="1:18" x14ac:dyDescent="0.25">
      <c r="B77" s="78">
        <v>0</v>
      </c>
      <c r="C77" s="78">
        <f>SUMIFS(Data!$U:$U,Data!$A:$A,Data_Echipe!$A77,Data!$C:$C,Data_Echipe!C$1)</f>
        <v>0</v>
      </c>
      <c r="D77" s="78">
        <f>SUMIFS(Data!$U:$U,Data!$A:$A,Data_Echipe!$A77,Data!$C:$C,Data_Echipe!D$1)</f>
        <v>0</v>
      </c>
      <c r="E77" s="78">
        <f>SUMIFS(Data!$U:$U,Data!$A:$A,Data_Echipe!$A77,Data!$C:$C,Data_Echipe!E$1)</f>
        <v>0</v>
      </c>
      <c r="F77" s="78">
        <f>SUMIFS(Data!$U:$U,Data!$A:$A,Data_Echipe!$A77,Data!$C:$C,Data_Echipe!F$1)</f>
        <v>0</v>
      </c>
      <c r="G77" s="78">
        <f>SUMIFS(Data!$U:$U,Data!$A:$A,Data_Echipe!$A77,Data!$C:$C,Data_Echipe!G$1)</f>
        <v>0</v>
      </c>
      <c r="H77" s="88">
        <f>SUMIFS(Data!$U:$U,Data!$A:$A,Data_Echipe!$A77,Data!$C:$C,Data_Echipe!H$1)</f>
        <v>0</v>
      </c>
      <c r="I77" s="78">
        <f>SUMIFS(Data!$U:$U,Data!$A:$A,Data_Echipe!$A77,Data!$C:$C,Data_Echipe!I$1)</f>
        <v>0</v>
      </c>
      <c r="J77" s="78">
        <f>SUMIFS(Data!$U:$U,Data!$A:$A,Data_Echipe!$A77,Data!$C:$C,Data_Echipe!J$1)</f>
        <v>0</v>
      </c>
      <c r="K77" s="78">
        <f>SUMIFS(Data!$U:$U,Data!$A:$A,Data_Echipe!$A77,Data!$C:$C,Data_Echipe!K$1)</f>
        <v>0</v>
      </c>
      <c r="L77" s="88">
        <f>SUMIFS(Data!$U:$U,Data!$A:$A,Data_Echipe!$A77,Data!$C:$C,Data_Echipe!L$1)</f>
        <v>0</v>
      </c>
      <c r="M77" s="78">
        <f>SUMIFS(Data!$U:$U,Data!$A:$A,Data_Echipe!$A77,Data!$C:$C,Data_Echipe!M$1)</f>
        <v>0</v>
      </c>
      <c r="N77" s="78">
        <f>SUMIFS(Data!$U:$U,Data!$A:$A,Data_Echipe!$A77,Data!$C:$C,Data_Echipe!N$1)</f>
        <v>0</v>
      </c>
      <c r="O77" s="78">
        <f>SUMIFS(Data!$U:$U,Data!$A:$A,Data_Echipe!$A77,Data!$C:$C,Data_Echipe!O$1)</f>
        <v>0</v>
      </c>
      <c r="P77" s="88">
        <f>SUMIFS(Data!$U:$U,Data!$A:$A,Data_Echipe!$A77,Data!$C:$C,Data_Echipe!P$1)</f>
        <v>0</v>
      </c>
      <c r="R77" s="82">
        <f t="shared" si="4"/>
        <v>0</v>
      </c>
    </row>
    <row r="78" spans="1:18" x14ac:dyDescent="0.25">
      <c r="B78" s="78">
        <v>0</v>
      </c>
      <c r="C78" s="78">
        <f>SUMIFS(Data!$U:$U,Data!$A:$A,Data_Echipe!$A78,Data!$C:$C,Data_Echipe!C$1)</f>
        <v>0</v>
      </c>
      <c r="D78" s="78">
        <f>SUMIFS(Data!$U:$U,Data!$A:$A,Data_Echipe!$A78,Data!$C:$C,Data_Echipe!D$1)</f>
        <v>0</v>
      </c>
      <c r="E78" s="78">
        <f>SUMIFS(Data!$U:$U,Data!$A:$A,Data_Echipe!$A78,Data!$C:$C,Data_Echipe!E$1)</f>
        <v>0</v>
      </c>
      <c r="F78" s="78">
        <f>SUMIFS(Data!$U:$U,Data!$A:$A,Data_Echipe!$A78,Data!$C:$C,Data_Echipe!F$1)</f>
        <v>0</v>
      </c>
      <c r="G78" s="78">
        <f>SUMIFS(Data!$U:$U,Data!$A:$A,Data_Echipe!$A78,Data!$C:$C,Data_Echipe!G$1)</f>
        <v>0</v>
      </c>
      <c r="H78" s="78">
        <f>SUMIFS(Data!$U:$U,Data!$A:$A,Data_Echipe!$A78,Data!$C:$C,Data_Echipe!H$1)</f>
        <v>0</v>
      </c>
      <c r="I78" s="78">
        <f>SUMIFS(Data!$U:$U,Data!$A:$A,Data_Echipe!$A78,Data!$C:$C,Data_Echipe!I$1)</f>
        <v>0</v>
      </c>
      <c r="J78" s="88">
        <f>SUMIFS(Data!$U:$U,Data!$A:$A,Data_Echipe!$A78,Data!$C:$C,Data_Echipe!J$1)</f>
        <v>0</v>
      </c>
      <c r="K78" s="88">
        <f>SUMIFS(Data!$U:$U,Data!$A:$A,Data_Echipe!$A78,Data!$C:$C,Data_Echipe!K$1)</f>
        <v>0</v>
      </c>
      <c r="L78" s="78">
        <f>SUMIFS(Data!$U:$U,Data!$A:$A,Data_Echipe!$A78,Data!$C:$C,Data_Echipe!L$1)</f>
        <v>0</v>
      </c>
      <c r="M78" s="88">
        <f>SUMIFS(Data!$U:$U,Data!$A:$A,Data_Echipe!$A78,Data!$C:$C,Data_Echipe!M$1)</f>
        <v>0</v>
      </c>
      <c r="N78" s="78">
        <f>SUMIFS(Data!$U:$U,Data!$A:$A,Data_Echipe!$A78,Data!$C:$C,Data_Echipe!N$1)</f>
        <v>0</v>
      </c>
      <c r="O78" s="78">
        <f>SUMIFS(Data!$U:$U,Data!$A:$A,Data_Echipe!$A78,Data!$C:$C,Data_Echipe!O$1)</f>
        <v>0</v>
      </c>
      <c r="P78" s="88">
        <f>SUMIFS(Data!$U:$U,Data!$A:$A,Data_Echipe!$A78,Data!$C:$C,Data_Echipe!P$1)</f>
        <v>0</v>
      </c>
      <c r="R78" s="82">
        <f t="shared" si="4"/>
        <v>0</v>
      </c>
    </row>
    <row r="79" spans="1:18" x14ac:dyDescent="0.25">
      <c r="B79" s="78">
        <v>0</v>
      </c>
      <c r="C79" s="78">
        <f>SUMIFS(Data!$U:$U,Data!$A:$A,Data_Echipe!$A79,Data!$C:$C,Data_Echipe!C$1)</f>
        <v>0</v>
      </c>
      <c r="D79" s="88">
        <f>SUMIFS(Data!$U:$U,Data!$A:$A,Data_Echipe!$A79,Data!$C:$C,Data_Echipe!D$1)</f>
        <v>0</v>
      </c>
      <c r="E79" s="78">
        <f>SUMIFS(Data!$U:$U,Data!$A:$A,Data_Echipe!$A79,Data!$C:$C,Data_Echipe!E$1)</f>
        <v>0</v>
      </c>
      <c r="F79" s="78">
        <f>SUMIFS(Data!$U:$U,Data!$A:$A,Data_Echipe!$A79,Data!$C:$C,Data_Echipe!F$1)</f>
        <v>0</v>
      </c>
      <c r="G79" s="88">
        <f>SUMIFS(Data!$U:$U,Data!$A:$A,Data_Echipe!$A79,Data!$C:$C,Data_Echipe!G$1)</f>
        <v>0</v>
      </c>
      <c r="H79" s="78">
        <f>SUMIFS(Data!$U:$U,Data!$A:$A,Data_Echipe!$A79,Data!$C:$C,Data_Echipe!H$1)</f>
        <v>0</v>
      </c>
      <c r="I79" s="78">
        <f>SUMIFS(Data!$U:$U,Data!$A:$A,Data_Echipe!$A79,Data!$C:$C,Data_Echipe!I$1)</f>
        <v>0</v>
      </c>
      <c r="J79" s="78">
        <f>SUMIFS(Data!$U:$U,Data!$A:$A,Data_Echipe!$A79,Data!$C:$C,Data_Echipe!J$1)</f>
        <v>0</v>
      </c>
      <c r="K79" s="78">
        <f>SUMIFS(Data!$U:$U,Data!$A:$A,Data_Echipe!$A79,Data!$C:$C,Data_Echipe!K$1)</f>
        <v>0</v>
      </c>
      <c r="L79" s="78">
        <f>SUMIFS(Data!$U:$U,Data!$A:$A,Data_Echipe!$A79,Data!$C:$C,Data_Echipe!L$1)</f>
        <v>0</v>
      </c>
      <c r="M79" s="78">
        <f>SUMIFS(Data!$U:$U,Data!$A:$A,Data_Echipe!$A79,Data!$C:$C,Data_Echipe!M$1)</f>
        <v>0</v>
      </c>
      <c r="N79" s="78">
        <f>SUMIFS(Data!$U:$U,Data!$A:$A,Data_Echipe!$A79,Data!$C:$C,Data_Echipe!N$1)</f>
        <v>0</v>
      </c>
      <c r="O79" s="78">
        <f>SUMIFS(Data!$U:$U,Data!$A:$A,Data_Echipe!$A79,Data!$C:$C,Data_Echipe!O$1)</f>
        <v>0</v>
      </c>
      <c r="P79" s="88">
        <f>SUMIFS(Data!$U:$U,Data!$A:$A,Data_Echipe!$A79,Data!$C:$C,Data_Echipe!P$1)</f>
        <v>0</v>
      </c>
      <c r="R79" s="82">
        <f t="shared" si="4"/>
        <v>0</v>
      </c>
    </row>
    <row r="80" spans="1:18" x14ac:dyDescent="0.25">
      <c r="B80" s="78">
        <v>0</v>
      </c>
      <c r="C80" s="78">
        <f>SUMIFS(Data!$U:$U,Data!$A:$A,Data_Echipe!$A80,Data!$C:$C,Data_Echipe!C$1)</f>
        <v>0</v>
      </c>
      <c r="D80" s="78">
        <f>SUMIFS(Data!$U:$U,Data!$A:$A,Data_Echipe!$A80,Data!$C:$C,Data_Echipe!D$1)</f>
        <v>0</v>
      </c>
      <c r="E80" s="78">
        <f>SUMIFS(Data!$U:$U,Data!$A:$A,Data_Echipe!$A80,Data!$C:$C,Data_Echipe!E$1)</f>
        <v>0</v>
      </c>
      <c r="F80" s="88">
        <f>SUMIFS(Data!$U:$U,Data!$A:$A,Data_Echipe!$A80,Data!$C:$C,Data_Echipe!F$1)</f>
        <v>0</v>
      </c>
      <c r="G80" s="78">
        <f>SUMIFS(Data!$U:$U,Data!$A:$A,Data_Echipe!$A80,Data!$C:$C,Data_Echipe!G$1)</f>
        <v>0</v>
      </c>
      <c r="H80" s="78">
        <f>SUMIFS(Data!$U:$U,Data!$A:$A,Data_Echipe!$A80,Data!$C:$C,Data_Echipe!H$1)</f>
        <v>0</v>
      </c>
      <c r="I80" s="78">
        <f>SUMIFS(Data!$U:$U,Data!$A:$A,Data_Echipe!$A80,Data!$C:$C,Data_Echipe!I$1)</f>
        <v>0</v>
      </c>
      <c r="J80" s="78">
        <f>SUMIFS(Data!$U:$U,Data!$A:$A,Data_Echipe!$A80,Data!$C:$C,Data_Echipe!J$1)</f>
        <v>0</v>
      </c>
      <c r="K80" s="78">
        <f>SUMIFS(Data!$U:$U,Data!$A:$A,Data_Echipe!$A80,Data!$C:$C,Data_Echipe!K$1)</f>
        <v>0</v>
      </c>
      <c r="L80" s="78">
        <f>SUMIFS(Data!$U:$U,Data!$A:$A,Data_Echipe!$A80,Data!$C:$C,Data_Echipe!L$1)</f>
        <v>0</v>
      </c>
      <c r="M80" s="78">
        <f>SUMIFS(Data!$U:$U,Data!$A:$A,Data_Echipe!$A80,Data!$C:$C,Data_Echipe!M$1)</f>
        <v>0</v>
      </c>
      <c r="N80" s="78">
        <f>SUMIFS(Data!$U:$U,Data!$A:$A,Data_Echipe!$A80,Data!$C:$C,Data_Echipe!N$1)</f>
        <v>0</v>
      </c>
      <c r="O80" s="88">
        <f>SUMIFS(Data!$U:$U,Data!$A:$A,Data_Echipe!$A80,Data!$C:$C,Data_Echipe!O$1)</f>
        <v>0</v>
      </c>
      <c r="P80" s="88">
        <f>SUMIFS(Data!$U:$U,Data!$A:$A,Data_Echipe!$A80,Data!$C:$C,Data_Echipe!P$1)</f>
        <v>0</v>
      </c>
      <c r="R80" s="82">
        <f t="shared" si="4"/>
        <v>0</v>
      </c>
    </row>
    <row r="81" spans="1:18" x14ac:dyDescent="0.25">
      <c r="B81" s="78">
        <v>0</v>
      </c>
      <c r="C81" s="88">
        <f>SUMIFS(Data!$U:$U,Data!$A:$A,Data_Echipe!$A81,Data!$C:$C,Data_Echipe!C$1)</f>
        <v>0</v>
      </c>
      <c r="D81" s="88">
        <f>SUMIFS(Data!$U:$U,Data!$A:$A,Data_Echipe!$A81,Data!$C:$C,Data_Echipe!D$1)</f>
        <v>0</v>
      </c>
      <c r="E81" s="88">
        <f>SUMIFS(Data!$U:$U,Data!$A:$A,Data_Echipe!$A81,Data!$C:$C,Data_Echipe!E$1)</f>
        <v>0</v>
      </c>
      <c r="F81" s="88">
        <f>SUMIFS(Data!$U:$U,Data!$A:$A,Data_Echipe!$A81,Data!$C:$C,Data_Echipe!F$1)</f>
        <v>0</v>
      </c>
      <c r="G81" s="88">
        <f>SUMIFS(Data!$U:$U,Data!$A:$A,Data_Echipe!$A81,Data!$C:$C,Data_Echipe!G$1)</f>
        <v>0</v>
      </c>
      <c r="H81" s="88">
        <f>SUMIFS(Data!$U:$U,Data!$A:$A,Data_Echipe!$A81,Data!$C:$C,Data_Echipe!H$1)</f>
        <v>0</v>
      </c>
      <c r="I81" s="88">
        <f>SUMIFS(Data!$U:$U,Data!$A:$A,Data_Echipe!$A81,Data!$C:$C,Data_Echipe!I$1)</f>
        <v>0</v>
      </c>
      <c r="J81" s="88">
        <f>SUMIFS(Data!$U:$U,Data!$A:$A,Data_Echipe!$A81,Data!$C:$C,Data_Echipe!J$1)</f>
        <v>0</v>
      </c>
      <c r="K81" s="88">
        <f>SUMIFS(Data!$U:$U,Data!$A:$A,Data_Echipe!$A81,Data!$C:$C,Data_Echipe!K$1)</f>
        <v>0</v>
      </c>
      <c r="L81" s="88">
        <f>SUMIFS(Data!$U:$U,Data!$A:$A,Data_Echipe!$A81,Data!$C:$C,Data_Echipe!L$1)</f>
        <v>0</v>
      </c>
      <c r="M81" s="88">
        <f>SUMIFS(Data!$U:$U,Data!$A:$A,Data_Echipe!$A81,Data!$C:$C,Data_Echipe!M$1)</f>
        <v>0</v>
      </c>
      <c r="N81" s="88">
        <f>SUMIFS(Data!$U:$U,Data!$A:$A,Data_Echipe!$A81,Data!$C:$C,Data_Echipe!N$1)</f>
        <v>0</v>
      </c>
      <c r="O81" s="88">
        <f>SUMIFS(Data!$U:$U,Data!$A:$A,Data_Echipe!$A81,Data!$C:$C,Data_Echipe!O$1)</f>
        <v>0</v>
      </c>
      <c r="P81" s="88">
        <f>SUMIFS(Data!$U:$U,Data!$A:$A,Data_Echipe!$A81,Data!$C:$C,Data_Echipe!P$1)</f>
        <v>0</v>
      </c>
      <c r="R81" s="82">
        <f t="shared" si="4"/>
        <v>0</v>
      </c>
    </row>
    <row r="82" spans="1:18" x14ac:dyDescent="0.25">
      <c r="B82" s="78">
        <v>0</v>
      </c>
      <c r="C82" s="78">
        <f>SUMIFS(Data!$U:$U,Data!$A:$A,Data_Echipe!$A82,Data!$C:$C,Data_Echipe!C$1)</f>
        <v>0</v>
      </c>
      <c r="D82" s="78">
        <f>SUMIFS(Data!$U:$U,Data!$A:$A,Data_Echipe!$A82,Data!$C:$C,Data_Echipe!D$1)</f>
        <v>0</v>
      </c>
      <c r="E82" s="78">
        <f>SUMIFS(Data!$U:$U,Data!$A:$A,Data_Echipe!$A82,Data!$C:$C,Data_Echipe!E$1)</f>
        <v>0</v>
      </c>
      <c r="F82" s="78">
        <f>SUMIFS(Data!$U:$U,Data!$A:$A,Data_Echipe!$A82,Data!$C:$C,Data_Echipe!F$1)</f>
        <v>0</v>
      </c>
      <c r="G82" s="78">
        <f>SUMIFS(Data!$U:$U,Data!$A:$A,Data_Echipe!$A82,Data!$C:$C,Data_Echipe!G$1)</f>
        <v>0</v>
      </c>
      <c r="H82" s="78">
        <f>SUMIFS(Data!$U:$U,Data!$A:$A,Data_Echipe!$A82,Data!$C:$C,Data_Echipe!H$1)</f>
        <v>0</v>
      </c>
      <c r="I82" s="78">
        <f>SUMIFS(Data!$U:$U,Data!$A:$A,Data_Echipe!$A82,Data!$C:$C,Data_Echipe!I$1)</f>
        <v>0</v>
      </c>
      <c r="J82" s="78">
        <f>SUMIFS(Data!$U:$U,Data!$A:$A,Data_Echipe!$A82,Data!$C:$C,Data_Echipe!J$1)</f>
        <v>0</v>
      </c>
      <c r="K82" s="78">
        <f>SUMIFS(Data!$U:$U,Data!$A:$A,Data_Echipe!$A82,Data!$C:$C,Data_Echipe!K$1)</f>
        <v>0</v>
      </c>
      <c r="L82" s="78">
        <f>SUMIFS(Data!$U:$U,Data!$A:$A,Data_Echipe!$A82,Data!$C:$C,Data_Echipe!L$1)</f>
        <v>0</v>
      </c>
      <c r="M82" s="78">
        <f>SUMIFS(Data!$U:$U,Data!$A:$A,Data_Echipe!$A82,Data!$C:$C,Data_Echipe!M$1)</f>
        <v>0</v>
      </c>
      <c r="N82" s="78">
        <f>SUMIFS(Data!$U:$U,Data!$A:$A,Data_Echipe!$A82,Data!$C:$C,Data_Echipe!N$1)</f>
        <v>0</v>
      </c>
      <c r="O82" s="88">
        <f>SUMIFS(Data!$U:$U,Data!$A:$A,Data_Echipe!$A82,Data!$C:$C,Data_Echipe!O$1)</f>
        <v>0</v>
      </c>
      <c r="P82" s="88">
        <f>SUMIFS(Data!$U:$U,Data!$A:$A,Data_Echipe!$A82,Data!$C:$C,Data_Echipe!P$1)</f>
        <v>0</v>
      </c>
      <c r="R82" s="82">
        <f t="shared" si="4"/>
        <v>0</v>
      </c>
    </row>
    <row r="83" spans="1:18" x14ac:dyDescent="0.25">
      <c r="A83" s="92"/>
      <c r="B83" s="93">
        <v>0</v>
      </c>
      <c r="C83" s="94">
        <f>SUMIFS(Data!$U:$U,Data!$A:$A,Data_Echipe!$A83,Data!$C:$C,Data_Echipe!C$1)</f>
        <v>0</v>
      </c>
      <c r="D83" s="93">
        <f>SUMIFS(Data!$U:$U,Data!$A:$A,Data_Echipe!$A83,Data!$C:$C,Data_Echipe!D$1)</f>
        <v>0</v>
      </c>
      <c r="E83" s="93">
        <f>SUMIFS(Data!$U:$U,Data!$A:$A,Data_Echipe!$A83,Data!$C:$C,Data_Echipe!E$1)</f>
        <v>0</v>
      </c>
      <c r="F83" s="94">
        <f>SUMIFS(Data!$U:$U,Data!$A:$A,Data_Echipe!$A83,Data!$C:$C,Data_Echipe!F$1)</f>
        <v>0</v>
      </c>
      <c r="G83" s="93">
        <f>SUMIFS(Data!$U:$U,Data!$A:$A,Data_Echipe!$A83,Data!$C:$C,Data_Echipe!G$1)</f>
        <v>0</v>
      </c>
      <c r="H83" s="93">
        <f>SUMIFS(Data!$U:$U,Data!$A:$A,Data_Echipe!$A83,Data!$C:$C,Data_Echipe!H$1)</f>
        <v>0</v>
      </c>
      <c r="I83" s="93">
        <f>SUMIFS(Data!$U:$U,Data!$A:$A,Data_Echipe!$A83,Data!$C:$C,Data_Echipe!I$1)</f>
        <v>0</v>
      </c>
      <c r="J83" s="93">
        <f>SUMIFS(Data!$U:$U,Data!$A:$A,Data_Echipe!$A83,Data!$C:$C,Data_Echipe!J$1)</f>
        <v>0</v>
      </c>
      <c r="K83" s="93">
        <f>SUMIFS(Data!$U:$U,Data!$A:$A,Data_Echipe!$A83,Data!$C:$C,Data_Echipe!K$1)</f>
        <v>0</v>
      </c>
      <c r="L83" s="93">
        <f>SUMIFS(Data!$U:$U,Data!$A:$A,Data_Echipe!$A83,Data!$C:$C,Data_Echipe!L$1)</f>
        <v>0</v>
      </c>
      <c r="M83" s="93">
        <f>SUMIFS(Data!$U:$U,Data!$A:$A,Data_Echipe!$A83,Data!$C:$C,Data_Echipe!M$1)</f>
        <v>0</v>
      </c>
      <c r="N83" s="93">
        <f>SUMIFS(Data!$U:$U,Data!$A:$A,Data_Echipe!$A83,Data!$C:$C,Data_Echipe!N$1)</f>
        <v>0</v>
      </c>
      <c r="O83" s="94">
        <f>SUMIFS(Data!$U:$U,Data!$A:$A,Data_Echipe!$A83,Data!$C:$C,Data_Echipe!O$1)</f>
        <v>0</v>
      </c>
      <c r="P83" s="94">
        <f>SUMIFS(Data!$U:$U,Data!$A:$A,Data_Echipe!$A83,Data!$C:$C,Data_Echipe!P$1)</f>
        <v>0</v>
      </c>
      <c r="Q83" s="92"/>
      <c r="R83" s="92">
        <f t="shared" si="4"/>
        <v>0</v>
      </c>
    </row>
    <row r="84" spans="1:18" x14ac:dyDescent="0.25">
      <c r="B84" s="78">
        <v>0</v>
      </c>
      <c r="C84" s="78">
        <f>SUMIFS(Data!$U:$U,Data!$A:$A,Data_Echipe!$A84,Data!$C:$C,Data_Echipe!C$1)</f>
        <v>0</v>
      </c>
      <c r="D84" s="78">
        <f>SUMIFS(Data!$U:$U,Data!$A:$A,Data_Echipe!$A84,Data!$C:$C,Data_Echipe!D$1)</f>
        <v>0</v>
      </c>
      <c r="E84" s="78">
        <f>SUMIFS(Data!$U:$U,Data!$A:$A,Data_Echipe!$A84,Data!$C:$C,Data_Echipe!E$1)</f>
        <v>0</v>
      </c>
      <c r="F84" s="78">
        <f>SUMIFS(Data!$U:$U,Data!$A:$A,Data_Echipe!$A84,Data!$C:$C,Data_Echipe!F$1)</f>
        <v>0</v>
      </c>
      <c r="G84" s="78">
        <f>SUMIFS(Data!$U:$U,Data!$A:$A,Data_Echipe!$A84,Data!$C:$C,Data_Echipe!G$1)</f>
        <v>0</v>
      </c>
      <c r="H84" s="78">
        <f>SUMIFS(Data!$U:$U,Data!$A:$A,Data_Echipe!$A84,Data!$C:$C,Data_Echipe!H$1)</f>
        <v>0</v>
      </c>
      <c r="I84" s="78">
        <f>SUMIFS(Data!$U:$U,Data!$A:$A,Data_Echipe!$A84,Data!$C:$C,Data_Echipe!I$1)</f>
        <v>0</v>
      </c>
      <c r="J84" s="78">
        <f>SUMIFS(Data!$U:$U,Data!$A:$A,Data_Echipe!$A84,Data!$C:$C,Data_Echipe!J$1)</f>
        <v>0</v>
      </c>
      <c r="K84" s="78">
        <f>SUMIFS(Data!$U:$U,Data!$A:$A,Data_Echipe!$A84,Data!$C:$C,Data_Echipe!K$1)</f>
        <v>0</v>
      </c>
      <c r="L84" s="78">
        <f>SUMIFS(Data!$U:$U,Data!$A:$A,Data_Echipe!$A84,Data!$C:$C,Data_Echipe!L$1)</f>
        <v>0</v>
      </c>
      <c r="M84" s="78">
        <f>SUMIFS(Data!$U:$U,Data!$A:$A,Data_Echipe!$A84,Data!$C:$C,Data_Echipe!M$1)</f>
        <v>0</v>
      </c>
      <c r="N84" s="78">
        <f>SUMIFS(Data!$U:$U,Data!$A:$A,Data_Echipe!$A84,Data!$C:$C,Data_Echipe!N$1)</f>
        <v>0</v>
      </c>
      <c r="O84" s="78">
        <f>SUMIFS(Data!$U:$U,Data!$A:$A,Data_Echipe!$A84,Data!$C:$C,Data_Echipe!O$1)</f>
        <v>0</v>
      </c>
      <c r="P84" s="78">
        <f>SUMIFS(Data!$U:$U,Data!$A:$A,Data_Echipe!$A84,Data!$C:$C,Data_Echipe!P$1)</f>
        <v>0</v>
      </c>
      <c r="R84" s="82">
        <f t="shared" si="4"/>
        <v>0</v>
      </c>
    </row>
    <row r="85" spans="1:18" x14ac:dyDescent="0.25">
      <c r="B85" s="78">
        <v>0</v>
      </c>
      <c r="C85" s="78">
        <f>SUMIFS(Data!$U:$U,Data!$A:$A,Data_Echipe!$A85,Data!$C:$C,Data_Echipe!C$1)</f>
        <v>0</v>
      </c>
      <c r="D85" s="78">
        <f>SUMIFS(Data!$U:$U,Data!$A:$A,Data_Echipe!$A85,Data!$C:$C,Data_Echipe!D$1)</f>
        <v>0</v>
      </c>
      <c r="E85" s="78">
        <f>SUMIFS(Data!$U:$U,Data!$A:$A,Data_Echipe!$A85,Data!$C:$C,Data_Echipe!E$1)</f>
        <v>0</v>
      </c>
      <c r="F85" s="78">
        <f>SUMIFS(Data!$U:$U,Data!$A:$A,Data_Echipe!$A85,Data!$C:$C,Data_Echipe!F$1)</f>
        <v>0</v>
      </c>
      <c r="G85" s="78">
        <f>SUMIFS(Data!$U:$U,Data!$A:$A,Data_Echipe!$A85,Data!$C:$C,Data_Echipe!G$1)</f>
        <v>0</v>
      </c>
      <c r="H85" s="78">
        <f>SUMIFS(Data!$U:$U,Data!$A:$A,Data_Echipe!$A85,Data!$C:$C,Data_Echipe!H$1)</f>
        <v>0</v>
      </c>
      <c r="I85" s="78">
        <f>SUMIFS(Data!$U:$U,Data!$A:$A,Data_Echipe!$A85,Data!$C:$C,Data_Echipe!I$1)</f>
        <v>0</v>
      </c>
      <c r="J85" s="78">
        <f>SUMIFS(Data!$U:$U,Data!$A:$A,Data_Echipe!$A85,Data!$C:$C,Data_Echipe!J$1)</f>
        <v>0</v>
      </c>
      <c r="K85" s="78">
        <f>SUMIFS(Data!$U:$U,Data!$A:$A,Data_Echipe!$A85,Data!$C:$C,Data_Echipe!K$1)</f>
        <v>0</v>
      </c>
      <c r="L85" s="78">
        <f>SUMIFS(Data!$U:$U,Data!$A:$A,Data_Echipe!$A85,Data!$C:$C,Data_Echipe!L$1)</f>
        <v>0</v>
      </c>
      <c r="M85" s="78">
        <f>SUMIFS(Data!$U:$U,Data!$A:$A,Data_Echipe!$A85,Data!$C:$C,Data_Echipe!M$1)</f>
        <v>0</v>
      </c>
      <c r="N85" s="78">
        <f>SUMIFS(Data!$U:$U,Data!$A:$A,Data_Echipe!$A85,Data!$C:$C,Data_Echipe!N$1)</f>
        <v>0</v>
      </c>
      <c r="O85" s="78">
        <f>SUMIFS(Data!$U:$U,Data!$A:$A,Data_Echipe!$A85,Data!$C:$C,Data_Echipe!O$1)</f>
        <v>0</v>
      </c>
      <c r="P85" s="88">
        <f>SUMIFS(Data!$U:$U,Data!$A:$A,Data_Echipe!$A85,Data!$C:$C,Data_Echipe!P$1)</f>
        <v>0</v>
      </c>
      <c r="R85" s="82">
        <f t="shared" si="4"/>
        <v>0</v>
      </c>
    </row>
    <row r="86" spans="1:18" x14ac:dyDescent="0.25">
      <c r="B86" s="78">
        <v>0</v>
      </c>
      <c r="C86" s="78">
        <f>SUMIFS(Data!$U:$U,Data!$A:$A,Data_Echipe!$A86,Data!$C:$C,Data_Echipe!C$1)</f>
        <v>0</v>
      </c>
      <c r="D86" s="78">
        <f>SUMIFS(Data!$U:$U,Data!$A:$A,Data_Echipe!$A86,Data!$C:$C,Data_Echipe!D$1)</f>
        <v>0</v>
      </c>
      <c r="E86" s="78">
        <f>SUMIFS(Data!$U:$U,Data!$A:$A,Data_Echipe!$A86,Data!$C:$C,Data_Echipe!E$1)</f>
        <v>0</v>
      </c>
      <c r="F86" s="78">
        <f>SUMIFS(Data!$U:$U,Data!$A:$A,Data_Echipe!$A86,Data!$C:$C,Data_Echipe!F$1)</f>
        <v>0</v>
      </c>
      <c r="G86" s="78">
        <f>SUMIFS(Data!$U:$U,Data!$A:$A,Data_Echipe!$A86,Data!$C:$C,Data_Echipe!G$1)</f>
        <v>0</v>
      </c>
      <c r="H86" s="78">
        <f>SUMIFS(Data!$U:$U,Data!$A:$A,Data_Echipe!$A86,Data!$C:$C,Data_Echipe!H$1)</f>
        <v>0</v>
      </c>
      <c r="I86" s="78">
        <f>SUMIFS(Data!$U:$U,Data!$A:$A,Data_Echipe!$A86,Data!$C:$C,Data_Echipe!I$1)</f>
        <v>0</v>
      </c>
      <c r="J86" s="78">
        <f>SUMIFS(Data!$U:$U,Data!$A:$A,Data_Echipe!$A86,Data!$C:$C,Data_Echipe!J$1)</f>
        <v>0</v>
      </c>
      <c r="K86" s="78">
        <f>SUMIFS(Data!$U:$U,Data!$A:$A,Data_Echipe!$A86,Data!$C:$C,Data_Echipe!K$1)</f>
        <v>0</v>
      </c>
      <c r="L86" s="78">
        <f>SUMIFS(Data!$U:$U,Data!$A:$A,Data_Echipe!$A86,Data!$C:$C,Data_Echipe!L$1)</f>
        <v>0</v>
      </c>
      <c r="M86" s="78">
        <f>SUMIFS(Data!$U:$U,Data!$A:$A,Data_Echipe!$A86,Data!$C:$C,Data_Echipe!M$1)</f>
        <v>0</v>
      </c>
      <c r="N86" s="78">
        <f>SUMIFS(Data!$U:$U,Data!$A:$A,Data_Echipe!$A86,Data!$C:$C,Data_Echipe!N$1)</f>
        <v>0</v>
      </c>
      <c r="O86" s="78">
        <f>SUMIFS(Data!$U:$U,Data!$A:$A,Data_Echipe!$A86,Data!$C:$C,Data_Echipe!O$1)</f>
        <v>0</v>
      </c>
      <c r="P86" s="88">
        <f>SUMIFS(Data!$U:$U,Data!$A:$A,Data_Echipe!$A86,Data!$C:$C,Data_Echipe!P$1)</f>
        <v>0</v>
      </c>
      <c r="R86" s="82">
        <f t="shared" si="4"/>
        <v>0</v>
      </c>
    </row>
  </sheetData>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dimension ref="A1:B7"/>
  <sheetViews>
    <sheetView workbookViewId="0">
      <selection activeCell="F25" sqref="F25"/>
    </sheetView>
  </sheetViews>
  <sheetFormatPr defaultRowHeight="15" x14ac:dyDescent="0.25"/>
  <cols>
    <col min="1" max="1" width="21.5703125" bestFit="1" customWidth="1"/>
  </cols>
  <sheetData>
    <row r="1" spans="1:2" x14ac:dyDescent="0.25">
      <c r="A1" t="s">
        <v>373</v>
      </c>
    </row>
    <row r="2" spans="1:2" x14ac:dyDescent="0.25">
      <c r="A2" t="s">
        <v>249</v>
      </c>
      <c r="B2" t="s">
        <v>360</v>
      </c>
    </row>
    <row r="3" spans="1:2" x14ac:dyDescent="0.25">
      <c r="A3" t="s">
        <v>257</v>
      </c>
      <c r="B3" t="s">
        <v>360</v>
      </c>
    </row>
    <row r="4" spans="1:2" x14ac:dyDescent="0.25">
      <c r="A4" t="s">
        <v>231</v>
      </c>
      <c r="B4" t="s">
        <v>360</v>
      </c>
    </row>
    <row r="5" spans="1:2" x14ac:dyDescent="0.25">
      <c r="A5" t="s">
        <v>291</v>
      </c>
      <c r="B5" t="s">
        <v>360</v>
      </c>
    </row>
    <row r="6" spans="1:2" x14ac:dyDescent="0.25">
      <c r="A6" t="s">
        <v>374</v>
      </c>
    </row>
    <row r="7" spans="1:2" x14ac:dyDescent="0.25">
      <c r="A7" t="s">
        <v>240</v>
      </c>
      <c r="B7" t="s">
        <v>360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66CC"/>
  </sheetPr>
  <dimension ref="A1:N61"/>
  <sheetViews>
    <sheetView workbookViewId="0">
      <pane ySplit="2" topLeftCell="A40" activePane="bottomLeft" state="frozen"/>
      <selection pane="bottomLeft" activeCell="A56" sqref="A56"/>
    </sheetView>
  </sheetViews>
  <sheetFormatPr defaultRowHeight="15" x14ac:dyDescent="0.25"/>
  <cols>
    <col min="1" max="1" width="23.140625" bestFit="1" customWidth="1"/>
    <col min="2" max="2" width="6" bestFit="1" customWidth="1"/>
    <col min="3" max="4" width="4" bestFit="1" customWidth="1"/>
    <col min="5" max="5" width="7.28515625" bestFit="1" customWidth="1"/>
    <col min="6" max="6" width="3" bestFit="1" customWidth="1"/>
    <col min="7" max="7" width="5.5703125" bestFit="1" customWidth="1"/>
  </cols>
  <sheetData>
    <row r="1" spans="1:7" x14ac:dyDescent="0.25">
      <c r="A1" s="171" t="s">
        <v>362</v>
      </c>
      <c r="B1" t="s">
        <v>76</v>
      </c>
    </row>
    <row r="2" spans="1:7" x14ac:dyDescent="0.25">
      <c r="A2" s="171" t="s">
        <v>126</v>
      </c>
      <c r="B2" s="14" t="s">
        <v>82</v>
      </c>
      <c r="C2" s="14" t="s">
        <v>83</v>
      </c>
      <c r="D2" s="14" t="s">
        <v>80</v>
      </c>
      <c r="E2" t="s">
        <v>568</v>
      </c>
      <c r="F2" s="14" t="s">
        <v>550</v>
      </c>
      <c r="G2" t="s">
        <v>569</v>
      </c>
    </row>
    <row r="3" spans="1:7" x14ac:dyDescent="0.25">
      <c r="A3" s="187" t="s">
        <v>544</v>
      </c>
      <c r="B3" s="172">
        <v>2</v>
      </c>
      <c r="C3" s="172">
        <v>1</v>
      </c>
      <c r="D3" s="172">
        <v>1</v>
      </c>
      <c r="E3" s="172"/>
      <c r="F3" s="172"/>
      <c r="G3" s="172"/>
    </row>
    <row r="4" spans="1:7" x14ac:dyDescent="0.25">
      <c r="A4" s="187" t="s">
        <v>58</v>
      </c>
      <c r="B4" s="172">
        <v>4</v>
      </c>
      <c r="C4" s="172">
        <v>3</v>
      </c>
      <c r="D4" s="172">
        <v>4</v>
      </c>
      <c r="E4" s="172"/>
      <c r="F4" s="172"/>
      <c r="G4" s="172"/>
    </row>
    <row r="5" spans="1:7" x14ac:dyDescent="0.25">
      <c r="A5" s="187" t="s">
        <v>549</v>
      </c>
      <c r="B5" s="172">
        <v>3</v>
      </c>
      <c r="C5" s="172">
        <v>4</v>
      </c>
      <c r="D5" s="172">
        <v>4</v>
      </c>
      <c r="E5" s="172"/>
      <c r="F5" s="172"/>
      <c r="G5" s="172"/>
    </row>
    <row r="6" spans="1:7" x14ac:dyDescent="0.25">
      <c r="A6" s="187" t="s">
        <v>391</v>
      </c>
      <c r="B6" s="172">
        <v>4</v>
      </c>
      <c r="C6" s="172">
        <v>4</v>
      </c>
      <c r="D6" s="172">
        <v>3</v>
      </c>
      <c r="E6" s="172"/>
      <c r="F6" s="172"/>
      <c r="G6" s="172"/>
    </row>
    <row r="7" spans="1:7" x14ac:dyDescent="0.25">
      <c r="A7" s="187" t="s">
        <v>459</v>
      </c>
      <c r="B7" s="172">
        <v>4</v>
      </c>
      <c r="C7" s="172">
        <v>4</v>
      </c>
      <c r="D7" s="172">
        <v>3</v>
      </c>
      <c r="E7" s="172"/>
      <c r="F7" s="172"/>
      <c r="G7" s="172"/>
    </row>
    <row r="8" spans="1:7" x14ac:dyDescent="0.25">
      <c r="A8" s="187" t="s">
        <v>308</v>
      </c>
      <c r="B8" s="172">
        <v>4</v>
      </c>
      <c r="C8" s="172">
        <v>3</v>
      </c>
      <c r="D8" s="172">
        <v>4</v>
      </c>
      <c r="E8" s="172"/>
      <c r="F8" s="172"/>
      <c r="G8" s="172"/>
    </row>
    <row r="9" spans="1:7" x14ac:dyDescent="0.25">
      <c r="A9" s="187" t="s">
        <v>154</v>
      </c>
      <c r="B9" s="172">
        <v>3</v>
      </c>
      <c r="C9" s="172">
        <v>4</v>
      </c>
      <c r="D9" s="172">
        <v>4</v>
      </c>
      <c r="E9" s="172"/>
      <c r="F9" s="172"/>
      <c r="G9" s="172"/>
    </row>
    <row r="10" spans="1:7" x14ac:dyDescent="0.25">
      <c r="A10" s="187" t="s">
        <v>465</v>
      </c>
      <c r="B10" s="172">
        <v>4</v>
      </c>
      <c r="C10" s="172">
        <v>3</v>
      </c>
      <c r="D10" s="172">
        <v>4</v>
      </c>
      <c r="E10" s="172"/>
      <c r="F10" s="172"/>
      <c r="G10" s="172"/>
    </row>
    <row r="11" spans="1:7" x14ac:dyDescent="0.25">
      <c r="A11" s="187" t="s">
        <v>158</v>
      </c>
      <c r="B11" s="172">
        <v>4</v>
      </c>
      <c r="C11" s="172">
        <v>3</v>
      </c>
      <c r="D11" s="172">
        <v>3</v>
      </c>
      <c r="E11" s="172"/>
      <c r="F11" s="172">
        <v>1</v>
      </c>
      <c r="G11" s="172"/>
    </row>
    <row r="12" spans="1:7" x14ac:dyDescent="0.25">
      <c r="A12" s="187" t="s">
        <v>490</v>
      </c>
      <c r="B12" s="172">
        <v>4</v>
      </c>
      <c r="C12" s="172">
        <v>2</v>
      </c>
      <c r="D12" s="172">
        <v>4</v>
      </c>
      <c r="E12" s="172"/>
      <c r="F12" s="172">
        <v>1</v>
      </c>
      <c r="G12" s="172"/>
    </row>
    <row r="13" spans="1:7" x14ac:dyDescent="0.25">
      <c r="A13" s="187" t="s">
        <v>167</v>
      </c>
      <c r="B13" s="172">
        <v>4</v>
      </c>
      <c r="C13" s="172">
        <v>3</v>
      </c>
      <c r="D13" s="172">
        <v>4</v>
      </c>
      <c r="E13" s="172"/>
      <c r="F13" s="172"/>
      <c r="G13" s="172"/>
    </row>
    <row r="14" spans="1:7" x14ac:dyDescent="0.25">
      <c r="A14" s="187" t="s">
        <v>20</v>
      </c>
      <c r="B14" s="172">
        <v>1</v>
      </c>
      <c r="C14" s="172">
        <v>3</v>
      </c>
      <c r="D14" s="172">
        <v>4</v>
      </c>
      <c r="E14" s="172"/>
      <c r="F14" s="172">
        <v>1</v>
      </c>
      <c r="G14" s="172"/>
    </row>
    <row r="15" spans="1:7" x14ac:dyDescent="0.25">
      <c r="A15" s="187" t="s">
        <v>168</v>
      </c>
      <c r="B15" s="172">
        <v>3</v>
      </c>
      <c r="C15" s="172">
        <v>4</v>
      </c>
      <c r="D15" s="172">
        <v>4</v>
      </c>
      <c r="E15" s="172"/>
      <c r="F15" s="172"/>
      <c r="G15" s="172"/>
    </row>
    <row r="16" spans="1:7" x14ac:dyDescent="0.25">
      <c r="A16" s="187" t="s">
        <v>523</v>
      </c>
      <c r="B16" s="172">
        <v>3</v>
      </c>
      <c r="C16" s="172">
        <v>4</v>
      </c>
      <c r="D16" s="172">
        <v>4</v>
      </c>
      <c r="E16" s="172"/>
      <c r="F16" s="172"/>
      <c r="G16" s="172"/>
    </row>
    <row r="17" spans="1:14" x14ac:dyDescent="0.25">
      <c r="A17" s="187" t="s">
        <v>7</v>
      </c>
      <c r="B17" s="172">
        <v>4</v>
      </c>
      <c r="C17" s="172">
        <v>3</v>
      </c>
      <c r="D17" s="172">
        <v>4</v>
      </c>
      <c r="E17" s="172"/>
      <c r="F17" s="172"/>
      <c r="G17" s="172"/>
    </row>
    <row r="18" spans="1:14" x14ac:dyDescent="0.25">
      <c r="A18" s="187" t="s">
        <v>174</v>
      </c>
      <c r="B18" s="172">
        <v>2</v>
      </c>
      <c r="C18" s="172">
        <v>4</v>
      </c>
      <c r="D18" s="172">
        <v>1</v>
      </c>
      <c r="E18" s="172"/>
      <c r="F18" s="172"/>
      <c r="G18" s="172"/>
    </row>
    <row r="19" spans="1:14" x14ac:dyDescent="0.25">
      <c r="A19" s="187" t="s">
        <v>176</v>
      </c>
      <c r="B19" s="172">
        <v>4</v>
      </c>
      <c r="C19" s="172">
        <v>3</v>
      </c>
      <c r="D19" s="172">
        <v>4</v>
      </c>
      <c r="E19" s="172"/>
      <c r="F19" s="172"/>
      <c r="G19" s="172"/>
    </row>
    <row r="20" spans="1:14" x14ac:dyDescent="0.25">
      <c r="A20" s="187" t="s">
        <v>180</v>
      </c>
      <c r="B20" s="172">
        <v>3</v>
      </c>
      <c r="C20" s="172">
        <v>2</v>
      </c>
      <c r="D20" s="172">
        <v>2</v>
      </c>
      <c r="E20" s="172"/>
      <c r="F20" s="172"/>
      <c r="G20" s="172"/>
      <c r="N20" s="84"/>
    </row>
    <row r="21" spans="1:14" x14ac:dyDescent="0.25">
      <c r="A21" s="187" t="s">
        <v>537</v>
      </c>
      <c r="B21" s="172">
        <v>3</v>
      </c>
      <c r="C21" s="172">
        <v>4</v>
      </c>
      <c r="D21" s="172">
        <v>4</v>
      </c>
      <c r="E21" s="172"/>
      <c r="F21" s="172"/>
      <c r="G21" s="172"/>
    </row>
    <row r="22" spans="1:14" x14ac:dyDescent="0.25">
      <c r="A22" s="187" t="s">
        <v>539</v>
      </c>
      <c r="B22" s="172">
        <v>2</v>
      </c>
      <c r="C22" s="172">
        <v>1</v>
      </c>
      <c r="D22" s="172">
        <v>2</v>
      </c>
      <c r="E22" s="172"/>
      <c r="F22" s="172"/>
      <c r="G22" s="172"/>
    </row>
    <row r="23" spans="1:14" x14ac:dyDescent="0.25">
      <c r="A23" s="187" t="s">
        <v>187</v>
      </c>
      <c r="B23" s="172">
        <v>4</v>
      </c>
      <c r="C23" s="172">
        <v>3</v>
      </c>
      <c r="D23" s="172">
        <v>4</v>
      </c>
      <c r="E23" s="172"/>
      <c r="F23" s="172"/>
      <c r="G23" s="172"/>
    </row>
    <row r="24" spans="1:14" x14ac:dyDescent="0.25">
      <c r="A24" s="187" t="s">
        <v>39</v>
      </c>
      <c r="B24" s="172">
        <v>2</v>
      </c>
      <c r="C24" s="172">
        <v>4</v>
      </c>
      <c r="D24" s="172">
        <v>4</v>
      </c>
      <c r="E24" s="172"/>
      <c r="F24" s="172"/>
      <c r="G24" s="172"/>
    </row>
    <row r="25" spans="1:14" x14ac:dyDescent="0.25">
      <c r="A25" s="187" t="s">
        <v>305</v>
      </c>
      <c r="B25" s="172">
        <v>4</v>
      </c>
      <c r="C25" s="172">
        <v>3</v>
      </c>
      <c r="D25" s="172">
        <v>4</v>
      </c>
      <c r="E25" s="172"/>
      <c r="F25" s="172"/>
      <c r="G25" s="172"/>
    </row>
    <row r="26" spans="1:14" x14ac:dyDescent="0.25">
      <c r="A26" s="187" t="s">
        <v>387</v>
      </c>
      <c r="B26" s="172">
        <v>4</v>
      </c>
      <c r="C26" s="172">
        <v>4</v>
      </c>
      <c r="D26" s="172">
        <v>3</v>
      </c>
      <c r="E26" s="172"/>
      <c r="F26" s="172"/>
      <c r="G26" s="172"/>
    </row>
    <row r="27" spans="1:14" x14ac:dyDescent="0.25">
      <c r="A27" s="187" t="s">
        <v>194</v>
      </c>
      <c r="B27" s="172">
        <v>3</v>
      </c>
      <c r="C27" s="172">
        <v>4</v>
      </c>
      <c r="D27" s="172">
        <v>3</v>
      </c>
      <c r="E27" s="172"/>
      <c r="F27" s="172"/>
      <c r="G27" s="172"/>
    </row>
    <row r="28" spans="1:14" x14ac:dyDescent="0.25">
      <c r="A28" s="187" t="s">
        <v>323</v>
      </c>
      <c r="B28" s="172">
        <v>4</v>
      </c>
      <c r="C28" s="172">
        <v>3</v>
      </c>
      <c r="D28" s="172">
        <v>4</v>
      </c>
      <c r="E28" s="172"/>
      <c r="F28" s="172"/>
      <c r="G28" s="172"/>
    </row>
    <row r="29" spans="1:14" x14ac:dyDescent="0.25">
      <c r="A29" s="187" t="s">
        <v>497</v>
      </c>
      <c r="B29" s="172">
        <v>1</v>
      </c>
      <c r="C29" s="172"/>
      <c r="D29" s="172">
        <v>1</v>
      </c>
      <c r="E29" s="172"/>
      <c r="F29" s="172"/>
      <c r="G29" s="172"/>
    </row>
    <row r="30" spans="1:14" x14ac:dyDescent="0.25">
      <c r="A30" s="187" t="s">
        <v>458</v>
      </c>
      <c r="B30" s="172">
        <v>4</v>
      </c>
      <c r="C30" s="172">
        <v>4</v>
      </c>
      <c r="D30" s="172">
        <v>3</v>
      </c>
      <c r="E30" s="172"/>
      <c r="F30" s="172"/>
      <c r="G30" s="172"/>
    </row>
    <row r="31" spans="1:14" x14ac:dyDescent="0.25">
      <c r="A31" s="187" t="s">
        <v>200</v>
      </c>
      <c r="B31" s="172">
        <v>4</v>
      </c>
      <c r="C31" s="172">
        <v>3</v>
      </c>
      <c r="D31" s="172">
        <v>4</v>
      </c>
      <c r="E31" s="172"/>
      <c r="F31" s="172"/>
      <c r="G31" s="172"/>
    </row>
    <row r="32" spans="1:14" x14ac:dyDescent="0.25">
      <c r="A32" s="187" t="s">
        <v>201</v>
      </c>
      <c r="B32" s="172">
        <v>2</v>
      </c>
      <c r="C32" s="172">
        <v>4</v>
      </c>
      <c r="D32" s="172">
        <v>2</v>
      </c>
      <c r="E32" s="172"/>
      <c r="F32" s="172">
        <v>1</v>
      </c>
      <c r="G32" s="172"/>
    </row>
    <row r="33" spans="1:7" x14ac:dyDescent="0.25">
      <c r="A33" s="187" t="s">
        <v>528</v>
      </c>
      <c r="B33" s="172">
        <v>3</v>
      </c>
      <c r="C33" s="172">
        <v>4</v>
      </c>
      <c r="D33" s="172">
        <v>4</v>
      </c>
      <c r="E33" s="172"/>
      <c r="F33" s="172"/>
      <c r="G33" s="172"/>
    </row>
    <row r="34" spans="1:7" x14ac:dyDescent="0.25">
      <c r="A34" s="187" t="s">
        <v>339</v>
      </c>
      <c r="B34" s="172">
        <v>4</v>
      </c>
      <c r="C34" s="172">
        <v>4</v>
      </c>
      <c r="D34" s="172">
        <v>3</v>
      </c>
      <c r="E34" s="172"/>
      <c r="F34" s="172"/>
      <c r="G34" s="172"/>
    </row>
    <row r="35" spans="1:7" x14ac:dyDescent="0.25">
      <c r="A35" s="187" t="s">
        <v>316</v>
      </c>
      <c r="B35" s="172">
        <v>4</v>
      </c>
      <c r="C35" s="172">
        <v>4</v>
      </c>
      <c r="D35" s="172">
        <v>3</v>
      </c>
      <c r="E35" s="172"/>
      <c r="F35" s="172"/>
      <c r="G35" s="172"/>
    </row>
    <row r="36" spans="1:7" x14ac:dyDescent="0.25">
      <c r="A36" s="187" t="s">
        <v>118</v>
      </c>
      <c r="B36" s="172">
        <v>3</v>
      </c>
      <c r="C36" s="172">
        <v>4</v>
      </c>
      <c r="D36" s="172">
        <v>4</v>
      </c>
      <c r="E36" s="172"/>
      <c r="F36" s="172"/>
      <c r="G36" s="172"/>
    </row>
    <row r="37" spans="1:7" x14ac:dyDescent="0.25">
      <c r="A37" s="187" t="s">
        <v>495</v>
      </c>
      <c r="B37" s="172">
        <v>4</v>
      </c>
      <c r="C37" s="172">
        <v>4</v>
      </c>
      <c r="D37" s="172">
        <v>2</v>
      </c>
      <c r="E37" s="172"/>
      <c r="F37" s="172">
        <v>1</v>
      </c>
      <c r="G37" s="172"/>
    </row>
    <row r="38" spans="1:7" x14ac:dyDescent="0.25">
      <c r="A38" s="187" t="s">
        <v>496</v>
      </c>
      <c r="B38" s="172">
        <v>4</v>
      </c>
      <c r="C38" s="172">
        <v>3</v>
      </c>
      <c r="D38" s="172">
        <v>4</v>
      </c>
      <c r="E38" s="172"/>
      <c r="F38" s="172"/>
      <c r="G38" s="172"/>
    </row>
    <row r="39" spans="1:7" x14ac:dyDescent="0.25">
      <c r="A39" s="187" t="s">
        <v>582</v>
      </c>
      <c r="B39" s="172">
        <v>3</v>
      </c>
      <c r="C39" s="172">
        <v>3</v>
      </c>
      <c r="D39" s="172">
        <v>4</v>
      </c>
      <c r="E39" s="172"/>
      <c r="F39" s="172">
        <v>1</v>
      </c>
      <c r="G39" s="172"/>
    </row>
    <row r="40" spans="1:7" x14ac:dyDescent="0.25">
      <c r="A40" s="187" t="s">
        <v>225</v>
      </c>
      <c r="B40" s="172">
        <v>3</v>
      </c>
      <c r="C40" s="172">
        <v>4</v>
      </c>
      <c r="D40" s="172">
        <v>4</v>
      </c>
      <c r="E40" s="172"/>
      <c r="F40" s="172"/>
      <c r="G40" s="172"/>
    </row>
    <row r="41" spans="1:7" x14ac:dyDescent="0.25">
      <c r="A41" s="187" t="s">
        <v>450</v>
      </c>
      <c r="B41" s="172">
        <v>4</v>
      </c>
      <c r="C41" s="172">
        <v>3</v>
      </c>
      <c r="D41" s="172">
        <v>4</v>
      </c>
      <c r="E41" s="172"/>
      <c r="F41" s="172"/>
      <c r="G41" s="172"/>
    </row>
    <row r="42" spans="1:7" x14ac:dyDescent="0.25">
      <c r="A42" s="187" t="s">
        <v>228</v>
      </c>
      <c r="B42" s="172"/>
      <c r="C42" s="172">
        <v>1</v>
      </c>
      <c r="D42" s="172">
        <v>1</v>
      </c>
      <c r="E42" s="172"/>
      <c r="F42" s="172"/>
      <c r="G42" s="172"/>
    </row>
    <row r="43" spans="1:7" x14ac:dyDescent="0.25">
      <c r="A43" s="187" t="s">
        <v>318</v>
      </c>
      <c r="B43" s="172">
        <v>2</v>
      </c>
      <c r="C43" s="172">
        <v>2</v>
      </c>
      <c r="D43" s="172">
        <v>2</v>
      </c>
      <c r="E43" s="172"/>
      <c r="F43" s="172"/>
      <c r="G43" s="172"/>
    </row>
    <row r="44" spans="1:7" x14ac:dyDescent="0.25">
      <c r="A44" s="187" t="s">
        <v>332</v>
      </c>
      <c r="B44" s="172">
        <v>3</v>
      </c>
      <c r="C44" s="172">
        <v>3</v>
      </c>
      <c r="D44" s="172">
        <v>3</v>
      </c>
      <c r="E44" s="172"/>
      <c r="F44" s="172">
        <v>1</v>
      </c>
      <c r="G44" s="172"/>
    </row>
    <row r="45" spans="1:7" x14ac:dyDescent="0.25">
      <c r="A45" s="187" t="s">
        <v>336</v>
      </c>
      <c r="B45" s="172">
        <v>4</v>
      </c>
      <c r="C45" s="172">
        <v>4</v>
      </c>
      <c r="D45" s="172">
        <v>3</v>
      </c>
      <c r="E45" s="172"/>
      <c r="F45" s="172"/>
      <c r="G45" s="172"/>
    </row>
    <row r="46" spans="1:7" x14ac:dyDescent="0.25">
      <c r="A46" s="187" t="s">
        <v>244</v>
      </c>
      <c r="B46" s="172">
        <v>4</v>
      </c>
      <c r="C46" s="172">
        <v>3</v>
      </c>
      <c r="D46" s="172">
        <v>3</v>
      </c>
      <c r="E46" s="172"/>
      <c r="F46" s="172"/>
      <c r="G46" s="172"/>
    </row>
    <row r="47" spans="1:7" x14ac:dyDescent="0.25">
      <c r="A47" s="187" t="s">
        <v>555</v>
      </c>
      <c r="B47" s="172">
        <v>3</v>
      </c>
      <c r="C47" s="172"/>
      <c r="D47" s="172"/>
      <c r="E47" s="172"/>
      <c r="F47" s="172"/>
      <c r="G47" s="172"/>
    </row>
    <row r="48" spans="1:7" x14ac:dyDescent="0.25">
      <c r="A48" s="187" t="s">
        <v>105</v>
      </c>
      <c r="B48" s="172">
        <v>4</v>
      </c>
      <c r="C48" s="172">
        <v>2</v>
      </c>
      <c r="D48" s="172">
        <v>2</v>
      </c>
      <c r="E48" s="172"/>
      <c r="F48" s="172">
        <v>1</v>
      </c>
      <c r="G48" s="172"/>
    </row>
    <row r="49" spans="1:7" x14ac:dyDescent="0.25">
      <c r="A49" s="187" t="s">
        <v>259</v>
      </c>
      <c r="B49" s="172">
        <v>4</v>
      </c>
      <c r="C49" s="172">
        <v>3</v>
      </c>
      <c r="D49" s="172">
        <v>4</v>
      </c>
      <c r="E49" s="172"/>
      <c r="F49" s="172"/>
      <c r="G49" s="172"/>
    </row>
    <row r="50" spans="1:7" x14ac:dyDescent="0.25">
      <c r="A50" s="187" t="s">
        <v>13</v>
      </c>
      <c r="B50" s="172">
        <v>3</v>
      </c>
      <c r="C50" s="172">
        <v>4</v>
      </c>
      <c r="D50" s="172">
        <v>4</v>
      </c>
      <c r="E50" s="172"/>
      <c r="F50" s="172"/>
      <c r="G50" s="172"/>
    </row>
    <row r="51" spans="1:7" x14ac:dyDescent="0.25">
      <c r="A51" s="187" t="s">
        <v>525</v>
      </c>
      <c r="B51" s="172">
        <v>4</v>
      </c>
      <c r="C51" s="172">
        <v>2</v>
      </c>
      <c r="D51" s="172">
        <v>3</v>
      </c>
      <c r="E51" s="172"/>
      <c r="F51" s="172"/>
      <c r="G51" s="172"/>
    </row>
    <row r="52" spans="1:7" x14ac:dyDescent="0.25">
      <c r="A52" s="187" t="s">
        <v>290</v>
      </c>
      <c r="B52" s="172">
        <v>3</v>
      </c>
      <c r="C52" s="172">
        <v>4</v>
      </c>
      <c r="D52" s="172">
        <v>3</v>
      </c>
      <c r="E52" s="172"/>
      <c r="F52" s="172"/>
      <c r="G52" s="172"/>
    </row>
    <row r="53" spans="1:7" x14ac:dyDescent="0.25">
      <c r="A53" s="187" t="s">
        <v>310</v>
      </c>
      <c r="B53" s="172">
        <v>1</v>
      </c>
      <c r="C53" s="172"/>
      <c r="D53" s="172">
        <v>2</v>
      </c>
      <c r="E53" s="172"/>
      <c r="F53" s="172"/>
      <c r="G53" s="172"/>
    </row>
    <row r="54" spans="1:7" x14ac:dyDescent="0.25">
      <c r="A54" s="187" t="s">
        <v>335</v>
      </c>
      <c r="B54" s="172">
        <v>2</v>
      </c>
      <c r="C54" s="172">
        <v>3</v>
      </c>
      <c r="D54" s="172">
        <v>1</v>
      </c>
      <c r="E54" s="172"/>
      <c r="F54" s="172">
        <v>1</v>
      </c>
      <c r="G54" s="172"/>
    </row>
    <row r="55" spans="1:7" x14ac:dyDescent="0.25">
      <c r="A55" s="187" t="s">
        <v>329</v>
      </c>
      <c r="B55" s="172">
        <v>3</v>
      </c>
      <c r="C55" s="172">
        <v>2</v>
      </c>
      <c r="D55" s="172">
        <v>4</v>
      </c>
      <c r="E55" s="172"/>
      <c r="F55" s="172">
        <v>1</v>
      </c>
      <c r="G55" s="172"/>
    </row>
    <row r="56" spans="1:7" x14ac:dyDescent="0.25">
      <c r="A56" s="187" t="s">
        <v>207</v>
      </c>
      <c r="B56" s="172">
        <v>2</v>
      </c>
      <c r="C56" s="172">
        <v>2</v>
      </c>
      <c r="D56" s="172">
        <v>4</v>
      </c>
      <c r="E56" s="172"/>
      <c r="F56" s="172"/>
      <c r="G56" s="172"/>
    </row>
    <row r="57" spans="1:7" x14ac:dyDescent="0.25">
      <c r="A57" s="187" t="s">
        <v>505</v>
      </c>
      <c r="B57" s="172">
        <v>4</v>
      </c>
      <c r="C57" s="172">
        <v>3</v>
      </c>
      <c r="D57" s="172">
        <v>4</v>
      </c>
      <c r="E57" s="172"/>
      <c r="F57" s="172"/>
      <c r="G57" s="172"/>
    </row>
    <row r="58" spans="1:7" x14ac:dyDescent="0.25">
      <c r="A58" s="187" t="s">
        <v>124</v>
      </c>
      <c r="B58" s="172">
        <v>4</v>
      </c>
      <c r="C58" s="172">
        <v>3</v>
      </c>
      <c r="D58" s="172">
        <v>4</v>
      </c>
      <c r="E58" s="172"/>
      <c r="F58" s="172"/>
      <c r="G58" s="172"/>
    </row>
    <row r="59" spans="1:7" x14ac:dyDescent="0.25">
      <c r="A59" s="187" t="s">
        <v>383</v>
      </c>
      <c r="B59" s="172">
        <v>3</v>
      </c>
      <c r="C59" s="172">
        <v>4</v>
      </c>
      <c r="D59" s="172">
        <v>4</v>
      </c>
      <c r="E59" s="172"/>
      <c r="F59" s="172"/>
      <c r="G59" s="172"/>
    </row>
    <row r="60" spans="1:7" x14ac:dyDescent="0.25">
      <c r="A60" s="187" t="s">
        <v>568</v>
      </c>
      <c r="B60" s="172">
        <v>19</v>
      </c>
      <c r="C60" s="172">
        <v>47</v>
      </c>
      <c r="D60" s="172"/>
      <c r="E60" s="172"/>
      <c r="F60" s="172"/>
      <c r="G60" s="172"/>
    </row>
    <row r="61" spans="1:7" x14ac:dyDescent="0.25">
      <c r="A61" s="187" t="s">
        <v>392</v>
      </c>
      <c r="B61" s="172">
        <v>201</v>
      </c>
      <c r="C61" s="172">
        <v>219</v>
      </c>
      <c r="D61" s="172">
        <v>182</v>
      </c>
      <c r="E61" s="172"/>
      <c r="F61" s="172">
        <v>10</v>
      </c>
      <c r="G61" s="172"/>
    </row>
  </sheetData>
  <conditionalFormatting pivot="1" sqref="B6:G11 B13:G13 B15:G15 B17:G20 B23:G24 B26:G28 B30:G32 B34:G36 B40:G46 B48:G50 B54:G55">
    <cfRule type="cellIs" dxfId="17" priority="3" operator="greaterThan">
      <formula>5</formula>
    </cfRule>
  </conditionalFormatting>
  <conditionalFormatting pivot="1" sqref="B4:G4 B6:G11 B13:G13 B15:G15 B17:G20 B23:G24 B26:G28 B30:G32 B34:G36 B40:G46 B48:G48 B50:G50 B53:G55 B59:G59">
    <cfRule type="cellIs" dxfId="16" priority="2" operator="equal">
      <formula>5</formula>
    </cfRule>
  </conditionalFormatting>
  <conditionalFormatting pivot="1" sqref="B4:G4 B6:G11 B13:G13 B15:G15 B17:G20 B23:G24 B26:G28 B30:G32 B34:G36 B40:G46 B48:G48 B50:G50 B53:G55 B59:G59">
    <cfRule type="cellIs" dxfId="15" priority="1" operator="greaterThan">
      <formula>5</formula>
    </cfRule>
  </conditionalFormatting>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dimension ref="A1:C31"/>
  <sheetViews>
    <sheetView workbookViewId="0">
      <selection activeCell="H8" sqref="H8"/>
    </sheetView>
  </sheetViews>
  <sheetFormatPr defaultRowHeight="15" x14ac:dyDescent="0.25"/>
  <cols>
    <col min="1" max="1" width="24.28515625" bestFit="1" customWidth="1"/>
  </cols>
  <sheetData>
    <row r="1" spans="1:3" x14ac:dyDescent="0.25">
      <c r="A1" t="s">
        <v>299</v>
      </c>
      <c r="C1" t="s">
        <v>375</v>
      </c>
    </row>
    <row r="2" spans="1:3" x14ac:dyDescent="0.25">
      <c r="A2" t="s">
        <v>31</v>
      </c>
      <c r="C2" s="12" t="s">
        <v>228</v>
      </c>
    </row>
    <row r="3" spans="1:3" x14ac:dyDescent="0.25">
      <c r="A3" t="s">
        <v>58</v>
      </c>
      <c r="C3" t="s">
        <v>197</v>
      </c>
    </row>
    <row r="4" spans="1:3" x14ac:dyDescent="0.25">
      <c r="A4" t="s">
        <v>204</v>
      </c>
      <c r="C4" t="s">
        <v>258</v>
      </c>
    </row>
    <row r="5" spans="1:3" x14ac:dyDescent="0.25">
      <c r="A5" t="s">
        <v>247</v>
      </c>
      <c r="C5" t="s">
        <v>277</v>
      </c>
    </row>
    <row r="6" spans="1:3" x14ac:dyDescent="0.25">
      <c r="A6" t="s">
        <v>268</v>
      </c>
      <c r="C6" t="s">
        <v>110</v>
      </c>
    </row>
    <row r="7" spans="1:3" x14ac:dyDescent="0.25">
      <c r="A7" t="s">
        <v>161</v>
      </c>
      <c r="C7" t="s">
        <v>272</v>
      </c>
    </row>
    <row r="8" spans="1:3" x14ac:dyDescent="0.25">
      <c r="A8" t="s">
        <v>146</v>
      </c>
      <c r="C8" t="s">
        <v>299</v>
      </c>
    </row>
    <row r="9" spans="1:3" x14ac:dyDescent="0.25">
      <c r="A9" t="s">
        <v>302</v>
      </c>
      <c r="C9" t="s">
        <v>268</v>
      </c>
    </row>
    <row r="10" spans="1:3" x14ac:dyDescent="0.25">
      <c r="A10" t="s">
        <v>53</v>
      </c>
      <c r="C10" t="s">
        <v>132</v>
      </c>
    </row>
    <row r="11" spans="1:3" x14ac:dyDescent="0.25">
      <c r="A11" t="s">
        <v>124</v>
      </c>
      <c r="C11" t="s">
        <v>247</v>
      </c>
    </row>
    <row r="12" spans="1:3" x14ac:dyDescent="0.25">
      <c r="A12" t="s">
        <v>228</v>
      </c>
      <c r="C12" t="s">
        <v>31</v>
      </c>
    </row>
    <row r="13" spans="1:3" x14ac:dyDescent="0.25">
      <c r="A13" t="s">
        <v>253</v>
      </c>
      <c r="C13" t="s">
        <v>53</v>
      </c>
    </row>
    <row r="14" spans="1:3" x14ac:dyDescent="0.25">
      <c r="A14" t="s">
        <v>209</v>
      </c>
      <c r="C14" s="59" t="s">
        <v>172</v>
      </c>
    </row>
    <row r="15" spans="1:3" x14ac:dyDescent="0.25">
      <c r="A15" t="s">
        <v>132</v>
      </c>
      <c r="C15" t="s">
        <v>20</v>
      </c>
    </row>
    <row r="16" spans="1:3" x14ac:dyDescent="0.25">
      <c r="A16" t="s">
        <v>164</v>
      </c>
      <c r="C16" t="s">
        <v>103</v>
      </c>
    </row>
    <row r="17" spans="1:3" x14ac:dyDescent="0.25">
      <c r="A17" t="s">
        <v>190</v>
      </c>
      <c r="C17" t="s">
        <v>204</v>
      </c>
    </row>
    <row r="18" spans="1:3" x14ac:dyDescent="0.25">
      <c r="A18" t="s">
        <v>20</v>
      </c>
      <c r="C18" t="s">
        <v>164</v>
      </c>
    </row>
    <row r="19" spans="1:3" x14ac:dyDescent="0.25">
      <c r="A19" t="s">
        <v>199</v>
      </c>
      <c r="C19" t="s">
        <v>190</v>
      </c>
    </row>
    <row r="20" spans="1:3" x14ac:dyDescent="0.25">
      <c r="A20" t="s">
        <v>134</v>
      </c>
      <c r="C20" t="s">
        <v>253</v>
      </c>
    </row>
    <row r="21" spans="1:3" x14ac:dyDescent="0.25">
      <c r="A21" t="s">
        <v>258</v>
      </c>
      <c r="C21" t="s">
        <v>134</v>
      </c>
    </row>
    <row r="22" spans="1:3" x14ac:dyDescent="0.25">
      <c r="A22" t="s">
        <v>103</v>
      </c>
      <c r="C22" t="s">
        <v>146</v>
      </c>
    </row>
    <row r="23" spans="1:3" x14ac:dyDescent="0.25">
      <c r="A23" t="s">
        <v>110</v>
      </c>
      <c r="C23" t="s">
        <v>209</v>
      </c>
    </row>
    <row r="24" spans="1:3" x14ac:dyDescent="0.25">
      <c r="A24" t="s">
        <v>197</v>
      </c>
      <c r="C24" t="s">
        <v>199</v>
      </c>
    </row>
    <row r="25" spans="1:3" x14ac:dyDescent="0.25">
      <c r="A25" t="s">
        <v>172</v>
      </c>
      <c r="C25" t="s">
        <v>302</v>
      </c>
    </row>
    <row r="26" spans="1:3" x14ac:dyDescent="0.25">
      <c r="A26" t="s">
        <v>217</v>
      </c>
      <c r="C26" t="s">
        <v>162</v>
      </c>
    </row>
    <row r="27" spans="1:3" x14ac:dyDescent="0.25">
      <c r="A27" t="s">
        <v>143</v>
      </c>
      <c r="C27" t="s">
        <v>124</v>
      </c>
    </row>
    <row r="28" spans="1:3" x14ac:dyDescent="0.25">
      <c r="A28" t="s">
        <v>162</v>
      </c>
      <c r="C28" t="s">
        <v>217</v>
      </c>
    </row>
    <row r="29" spans="1:3" x14ac:dyDescent="0.25">
      <c r="A29" t="s">
        <v>277</v>
      </c>
      <c r="C29" t="s">
        <v>161</v>
      </c>
    </row>
    <row r="30" spans="1:3" x14ac:dyDescent="0.25">
      <c r="A30" t="s">
        <v>272</v>
      </c>
      <c r="C30" t="s">
        <v>58</v>
      </c>
    </row>
    <row r="31" spans="1:3" x14ac:dyDescent="0.25">
      <c r="C31" t="s">
        <v>143</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FF00"/>
  </sheetPr>
  <dimension ref="A1:G115"/>
  <sheetViews>
    <sheetView topLeftCell="A16" zoomScale="115" zoomScaleNormal="115" workbookViewId="0">
      <selection activeCell="B22" sqref="B22"/>
    </sheetView>
  </sheetViews>
  <sheetFormatPr defaultColWidth="9.140625" defaultRowHeight="15" x14ac:dyDescent="0.25"/>
  <cols>
    <col min="1" max="1" width="168.42578125" style="157" customWidth="1"/>
    <col min="2" max="2" width="47.42578125" style="14" customWidth="1"/>
    <col min="3" max="3" width="9.140625" style="14"/>
    <col min="4" max="4" width="22.42578125" style="14" customWidth="1"/>
    <col min="5" max="5" width="42.28515625" style="14" customWidth="1"/>
    <col min="6" max="16384" width="9.140625" style="14"/>
  </cols>
  <sheetData>
    <row r="1" spans="1:1" x14ac:dyDescent="0.25">
      <c r="A1" s="153" t="s">
        <v>86</v>
      </c>
    </row>
    <row r="2" spans="1:1" x14ac:dyDescent="0.25">
      <c r="A2" s="154" t="s">
        <v>400</v>
      </c>
    </row>
    <row r="3" spans="1:1" x14ac:dyDescent="0.25">
      <c r="A3" s="155" t="s">
        <v>402</v>
      </c>
    </row>
    <row r="4" spans="1:1" ht="24" x14ac:dyDescent="0.25">
      <c r="A4" s="155" t="s">
        <v>401</v>
      </c>
    </row>
    <row r="5" spans="1:1" x14ac:dyDescent="0.25">
      <c r="A5" s="155" t="s">
        <v>404</v>
      </c>
    </row>
    <row r="6" spans="1:1" ht="48" x14ac:dyDescent="0.25">
      <c r="A6" s="155" t="s">
        <v>530</v>
      </c>
    </row>
    <row r="7" spans="1:1" x14ac:dyDescent="0.25">
      <c r="A7" s="155" t="s">
        <v>531</v>
      </c>
    </row>
    <row r="8" spans="1:1" x14ac:dyDescent="0.25">
      <c r="A8" s="155" t="s">
        <v>448</v>
      </c>
    </row>
    <row r="9" spans="1:1" x14ac:dyDescent="0.25">
      <c r="A9" s="155"/>
    </row>
    <row r="10" spans="1:1" x14ac:dyDescent="0.25">
      <c r="A10" s="154" t="s">
        <v>403</v>
      </c>
    </row>
    <row r="11" spans="1:1" ht="48" x14ac:dyDescent="0.25">
      <c r="A11" s="152" t="s">
        <v>506</v>
      </c>
    </row>
    <row r="12" spans="1:1" ht="24" x14ac:dyDescent="0.25">
      <c r="A12" s="152" t="s">
        <v>507</v>
      </c>
    </row>
    <row r="13" spans="1:1" ht="24" x14ac:dyDescent="0.25">
      <c r="A13" s="152" t="s">
        <v>510</v>
      </c>
    </row>
    <row r="14" spans="1:1" ht="24" x14ac:dyDescent="0.25">
      <c r="A14" s="152" t="s">
        <v>509</v>
      </c>
    </row>
    <row r="15" spans="1:1" x14ac:dyDescent="0.25">
      <c r="A15" s="160" t="s">
        <v>508</v>
      </c>
    </row>
    <row r="16" spans="1:1" x14ac:dyDescent="0.25">
      <c r="A16" s="152" t="s">
        <v>511</v>
      </c>
    </row>
    <row r="17" spans="1:1" x14ac:dyDescent="0.25">
      <c r="A17" s="152" t="s">
        <v>512</v>
      </c>
    </row>
    <row r="18" spans="1:1" ht="24" x14ac:dyDescent="0.25">
      <c r="A18" s="155" t="s">
        <v>513</v>
      </c>
    </row>
    <row r="19" spans="1:1" x14ac:dyDescent="0.25">
      <c r="A19" s="155">
        <v>13</v>
      </c>
    </row>
    <row r="20" spans="1:1" x14ac:dyDescent="0.25">
      <c r="A20" s="154" t="s">
        <v>405</v>
      </c>
    </row>
    <row r="21" spans="1:1" x14ac:dyDescent="0.25">
      <c r="A21" s="155" t="s">
        <v>515</v>
      </c>
    </row>
    <row r="22" spans="1:1" ht="36" x14ac:dyDescent="0.25">
      <c r="A22" s="155" t="s">
        <v>516</v>
      </c>
    </row>
    <row r="23" spans="1:1" ht="24" x14ac:dyDescent="0.25">
      <c r="A23" s="155" t="s">
        <v>517</v>
      </c>
    </row>
    <row r="24" spans="1:1" x14ac:dyDescent="0.25">
      <c r="A24" s="155" t="s">
        <v>518</v>
      </c>
    </row>
    <row r="25" spans="1:1" x14ac:dyDescent="0.25">
      <c r="A25" s="155" t="s">
        <v>519</v>
      </c>
    </row>
    <row r="26" spans="1:1" x14ac:dyDescent="0.25">
      <c r="A26" s="155" t="s">
        <v>533</v>
      </c>
    </row>
    <row r="27" spans="1:1" ht="36" x14ac:dyDescent="0.25">
      <c r="A27" s="155" t="s">
        <v>520</v>
      </c>
    </row>
    <row r="28" spans="1:1" ht="48" x14ac:dyDescent="0.25">
      <c r="A28" s="155" t="s">
        <v>521</v>
      </c>
    </row>
    <row r="29" spans="1:1" x14ac:dyDescent="0.25">
      <c r="A29" s="155" t="s">
        <v>522</v>
      </c>
    </row>
    <row r="30" spans="1:1" x14ac:dyDescent="0.25">
      <c r="A30" s="155"/>
    </row>
    <row r="31" spans="1:1" x14ac:dyDescent="0.25">
      <c r="A31" s="154" t="s">
        <v>406</v>
      </c>
    </row>
    <row r="32" spans="1:1" x14ac:dyDescent="0.25">
      <c r="A32" s="173" t="s">
        <v>89</v>
      </c>
    </row>
    <row r="33" spans="1:2" x14ac:dyDescent="0.25">
      <c r="A33" s="174" t="s">
        <v>90</v>
      </c>
    </row>
    <row r="34" spans="1:2" x14ac:dyDescent="0.25">
      <c r="A34" s="175" t="s">
        <v>484</v>
      </c>
      <c r="B34" s="23"/>
    </row>
    <row r="35" spans="1:2" x14ac:dyDescent="0.25">
      <c r="A35" s="175" t="s">
        <v>485</v>
      </c>
      <c r="B35" s="23"/>
    </row>
    <row r="36" spans="1:2" x14ac:dyDescent="0.25">
      <c r="A36" s="175" t="s">
        <v>486</v>
      </c>
      <c r="B36" s="23"/>
    </row>
    <row r="37" spans="1:2" x14ac:dyDescent="0.25">
      <c r="A37" s="175"/>
    </row>
    <row r="38" spans="1:2" x14ac:dyDescent="0.25">
      <c r="A38" s="174" t="s">
        <v>91</v>
      </c>
    </row>
    <row r="39" spans="1:2" x14ac:dyDescent="0.25">
      <c r="A39" s="175" t="s">
        <v>487</v>
      </c>
      <c r="B39" s="23"/>
    </row>
    <row r="40" spans="1:2" x14ac:dyDescent="0.25">
      <c r="A40" s="175" t="s">
        <v>488</v>
      </c>
      <c r="B40" s="23"/>
    </row>
    <row r="41" spans="1:2" x14ac:dyDescent="0.25">
      <c r="A41" s="175" t="s">
        <v>489</v>
      </c>
      <c r="B41" s="23"/>
    </row>
    <row r="42" spans="1:2" x14ac:dyDescent="0.25">
      <c r="A42" s="152"/>
      <c r="B42" s="23"/>
    </row>
    <row r="43" spans="1:2" x14ac:dyDescent="0.25">
      <c r="A43" s="176" t="s">
        <v>92</v>
      </c>
      <c r="B43" s="23"/>
    </row>
    <row r="44" spans="1:2" x14ac:dyDescent="0.25">
      <c r="A44" s="152" t="s">
        <v>482</v>
      </c>
      <c r="B44" s="23"/>
    </row>
    <row r="45" spans="1:2" x14ac:dyDescent="0.25">
      <c r="A45" s="152" t="s">
        <v>483</v>
      </c>
      <c r="B45" s="23"/>
    </row>
    <row r="46" spans="1:2" x14ac:dyDescent="0.25">
      <c r="A46" s="152"/>
      <c r="B46" s="23"/>
    </row>
    <row r="47" spans="1:2" x14ac:dyDescent="0.25">
      <c r="A47" s="155"/>
      <c r="B47" s="23"/>
    </row>
    <row r="48" spans="1:2" x14ac:dyDescent="0.25">
      <c r="A48" s="153" t="s">
        <v>93</v>
      </c>
      <c r="B48" s="23"/>
    </row>
    <row r="49" spans="1:7" x14ac:dyDescent="0.25">
      <c r="A49" s="155" t="s">
        <v>94</v>
      </c>
      <c r="B49" s="23"/>
    </row>
    <row r="50" spans="1:7" x14ac:dyDescent="0.25">
      <c r="A50" s="160" t="s">
        <v>514</v>
      </c>
      <c r="B50" s="23"/>
    </row>
    <row r="51" spans="1:7" x14ac:dyDescent="0.25">
      <c r="A51" s="155"/>
      <c r="B51" s="23"/>
    </row>
    <row r="52" spans="1:7" x14ac:dyDescent="0.25">
      <c r="A52" s="154" t="s">
        <v>407</v>
      </c>
      <c r="B52" s="23"/>
    </row>
    <row r="53" spans="1:7" ht="156" x14ac:dyDescent="0.25">
      <c r="A53" s="152" t="s">
        <v>478</v>
      </c>
      <c r="B53" s="152"/>
      <c r="C53" s="152"/>
      <c r="D53" s="152"/>
      <c r="E53" s="152"/>
    </row>
    <row r="54" spans="1:7" ht="24" x14ac:dyDescent="0.25">
      <c r="A54" s="155" t="s">
        <v>480</v>
      </c>
    </row>
    <row r="55" spans="1:7" ht="72" x14ac:dyDescent="0.25">
      <c r="A55" s="150" t="s">
        <v>479</v>
      </c>
      <c r="B55" s="150"/>
      <c r="C55" s="150"/>
      <c r="D55" s="150"/>
      <c r="E55" s="150"/>
    </row>
    <row r="56" spans="1:7" ht="36" x14ac:dyDescent="0.25">
      <c r="A56" s="155" t="s">
        <v>87</v>
      </c>
    </row>
    <row r="57" spans="1:7" x14ac:dyDescent="0.25">
      <c r="A57" s="155"/>
    </row>
    <row r="58" spans="1:7" ht="24" x14ac:dyDescent="0.25">
      <c r="A58" s="155" t="s">
        <v>88</v>
      </c>
    </row>
    <row r="59" spans="1:7" x14ac:dyDescent="0.25">
      <c r="A59" s="155"/>
      <c r="F59" s="80"/>
      <c r="G59" s="80"/>
    </row>
    <row r="60" spans="1:7" x14ac:dyDescent="0.25">
      <c r="A60" s="51" t="s">
        <v>532</v>
      </c>
      <c r="F60" s="80"/>
      <c r="G60" s="80"/>
    </row>
    <row r="61" spans="1:7" x14ac:dyDescent="0.25">
      <c r="A61" s="155" t="s">
        <v>449</v>
      </c>
      <c r="F61" s="80"/>
      <c r="G61" s="80"/>
    </row>
    <row r="62" spans="1:7" x14ac:dyDescent="0.25">
      <c r="A62" s="153"/>
      <c r="F62" s="80"/>
      <c r="G62" s="80"/>
    </row>
    <row r="63" spans="1:7" x14ac:dyDescent="0.25">
      <c r="A63" s="155"/>
      <c r="B63" s="23"/>
      <c r="C63" s="23"/>
    </row>
    <row r="64" spans="1:7" x14ac:dyDescent="0.25">
      <c r="A64" s="153" t="s">
        <v>95</v>
      </c>
    </row>
    <row r="65" spans="1:7" x14ac:dyDescent="0.25">
      <c r="A65" s="155" t="s">
        <v>96</v>
      </c>
    </row>
    <row r="66" spans="1:7" x14ac:dyDescent="0.25">
      <c r="A66" s="153" t="s">
        <v>97</v>
      </c>
    </row>
    <row r="67" spans="1:7" x14ac:dyDescent="0.25">
      <c r="A67" s="155" t="s">
        <v>98</v>
      </c>
    </row>
    <row r="68" spans="1:7" x14ac:dyDescent="0.25">
      <c r="A68" s="153" t="s">
        <v>99</v>
      </c>
    </row>
    <row r="69" spans="1:7" x14ac:dyDescent="0.25">
      <c r="A69" s="160" t="s">
        <v>481</v>
      </c>
    </row>
    <row r="70" spans="1:7" x14ac:dyDescent="0.25">
      <c r="A70" s="155"/>
    </row>
    <row r="71" spans="1:7" x14ac:dyDescent="0.25">
      <c r="A71" s="156"/>
      <c r="G71" s="23"/>
    </row>
    <row r="72" spans="1:7" x14ac:dyDescent="0.25">
      <c r="A72" s="155"/>
      <c r="G72" s="23"/>
    </row>
    <row r="73" spans="1:7" x14ac:dyDescent="0.25">
      <c r="A73" s="156"/>
      <c r="B73" s="99"/>
      <c r="G73" s="23"/>
    </row>
    <row r="74" spans="1:7" x14ac:dyDescent="0.25">
      <c r="A74" s="156"/>
      <c r="G74" s="23"/>
    </row>
    <row r="75" spans="1:7" x14ac:dyDescent="0.25">
      <c r="A75" s="153"/>
      <c r="B75" s="47"/>
      <c r="G75" s="23"/>
    </row>
    <row r="76" spans="1:7" x14ac:dyDescent="0.25">
      <c r="A76" s="156"/>
      <c r="G76" s="23"/>
    </row>
    <row r="77" spans="1:7" x14ac:dyDescent="0.25">
      <c r="A77" s="153"/>
      <c r="B77" s="47"/>
      <c r="G77" s="23"/>
    </row>
    <row r="78" spans="1:7" x14ac:dyDescent="0.25">
      <c r="A78" s="156"/>
      <c r="G78" s="23"/>
    </row>
    <row r="79" spans="1:7" x14ac:dyDescent="0.25">
      <c r="A79" s="153"/>
      <c r="B79" s="47"/>
      <c r="G79" s="23"/>
    </row>
    <row r="81" spans="1:2" x14ac:dyDescent="0.25">
      <c r="A81" s="153"/>
      <c r="B81" s="47"/>
    </row>
    <row r="83" spans="1:2" x14ac:dyDescent="0.25">
      <c r="A83" s="153"/>
      <c r="B83" s="47"/>
    </row>
    <row r="84" spans="1:2" x14ac:dyDescent="0.25">
      <c r="A84" s="153"/>
      <c r="B84" s="47"/>
    </row>
    <row r="85" spans="1:2" x14ac:dyDescent="0.25">
      <c r="A85" s="153"/>
      <c r="B85" s="47"/>
    </row>
    <row r="87" spans="1:2" x14ac:dyDescent="0.25">
      <c r="A87" s="153"/>
      <c r="B87" s="47"/>
    </row>
    <row r="89" spans="1:2" x14ac:dyDescent="0.25">
      <c r="A89" s="153"/>
      <c r="B89" s="47"/>
    </row>
    <row r="90" spans="1:2" x14ac:dyDescent="0.25">
      <c r="A90" s="153"/>
      <c r="B90" s="47"/>
    </row>
    <row r="91" spans="1:2" x14ac:dyDescent="0.25">
      <c r="A91" s="153"/>
      <c r="B91" s="47"/>
    </row>
    <row r="92" spans="1:2" x14ac:dyDescent="0.25">
      <c r="A92" s="153"/>
      <c r="B92" s="47"/>
    </row>
    <row r="93" spans="1:2" x14ac:dyDescent="0.25">
      <c r="A93" s="153"/>
      <c r="B93" s="47"/>
    </row>
    <row r="94" spans="1:2" x14ac:dyDescent="0.25">
      <c r="A94" s="153"/>
      <c r="B94" s="47"/>
    </row>
    <row r="95" spans="1:2" x14ac:dyDescent="0.25">
      <c r="A95" s="153"/>
      <c r="B95" s="47"/>
    </row>
    <row r="97" spans="1:2" x14ac:dyDescent="0.25">
      <c r="A97" s="153"/>
      <c r="B97" s="47"/>
    </row>
    <row r="99" spans="1:2" x14ac:dyDescent="0.25">
      <c r="A99" s="153"/>
      <c r="B99" s="47"/>
    </row>
    <row r="100" spans="1:2" x14ac:dyDescent="0.25">
      <c r="B100" s="47"/>
    </row>
    <row r="101" spans="1:2" x14ac:dyDescent="0.25">
      <c r="A101" s="153"/>
      <c r="B101" s="47"/>
    </row>
    <row r="102" spans="1:2" x14ac:dyDescent="0.25">
      <c r="A102" s="153"/>
      <c r="B102" s="47"/>
    </row>
    <row r="103" spans="1:2" x14ac:dyDescent="0.25">
      <c r="A103" s="153"/>
      <c r="B103" s="47"/>
    </row>
    <row r="104" spans="1:2" x14ac:dyDescent="0.25">
      <c r="A104" s="153"/>
      <c r="B104" s="47"/>
    </row>
    <row r="105" spans="1:2" x14ac:dyDescent="0.25">
      <c r="A105" s="153"/>
      <c r="B105" s="47"/>
    </row>
    <row r="106" spans="1:2" x14ac:dyDescent="0.25">
      <c r="B106" s="47"/>
    </row>
    <row r="107" spans="1:2" x14ac:dyDescent="0.25">
      <c r="A107" s="153"/>
      <c r="B107" s="47"/>
    </row>
    <row r="108" spans="1:2" x14ac:dyDescent="0.25">
      <c r="B108" s="47"/>
    </row>
    <row r="109" spans="1:2" x14ac:dyDescent="0.25">
      <c r="A109" s="153"/>
      <c r="B109" s="47"/>
    </row>
    <row r="110" spans="1:2" x14ac:dyDescent="0.25">
      <c r="B110" s="47"/>
    </row>
    <row r="111" spans="1:2" x14ac:dyDescent="0.25">
      <c r="A111" s="153"/>
      <c r="B111" s="47"/>
    </row>
    <row r="112" spans="1:2" x14ac:dyDescent="0.25">
      <c r="B112" s="47"/>
    </row>
    <row r="113" spans="1:2" x14ac:dyDescent="0.25">
      <c r="A113" s="153"/>
      <c r="B113" s="47"/>
    </row>
    <row r="114" spans="1:2" x14ac:dyDescent="0.25">
      <c r="B114" s="47"/>
    </row>
    <row r="115" spans="1:2" x14ac:dyDescent="0.25">
      <c r="A115" s="153"/>
      <c r="B115" s="47"/>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2:C16"/>
  <sheetViews>
    <sheetView workbookViewId="0">
      <selection activeCell="B24" sqref="B24"/>
    </sheetView>
  </sheetViews>
  <sheetFormatPr defaultRowHeight="15" x14ac:dyDescent="0.25"/>
  <cols>
    <col min="1" max="1" width="23.7109375" bestFit="1" customWidth="1"/>
    <col min="3" max="3" width="32.5703125" bestFit="1" customWidth="1"/>
  </cols>
  <sheetData>
    <row r="2" spans="1:3" x14ac:dyDescent="0.25">
      <c r="A2" t="s">
        <v>100</v>
      </c>
      <c r="C2" s="59" t="s">
        <v>101</v>
      </c>
    </row>
    <row r="3" spans="1:3" x14ac:dyDescent="0.25">
      <c r="A3" t="s">
        <v>12</v>
      </c>
      <c r="C3" s="59" t="s">
        <v>102</v>
      </c>
    </row>
    <row r="4" spans="1:3" x14ac:dyDescent="0.25">
      <c r="A4" t="s">
        <v>103</v>
      </c>
      <c r="C4" s="59" t="s">
        <v>104</v>
      </c>
    </row>
    <row r="5" spans="1:3" x14ac:dyDescent="0.25">
      <c r="A5" t="s">
        <v>105</v>
      </c>
      <c r="C5" t="s">
        <v>106</v>
      </c>
    </row>
    <row r="6" spans="1:3" x14ac:dyDescent="0.25">
      <c r="A6" t="s">
        <v>107</v>
      </c>
      <c r="C6" t="s">
        <v>108</v>
      </c>
    </row>
    <row r="7" spans="1:3" x14ac:dyDescent="0.25">
      <c r="A7" t="s">
        <v>45</v>
      </c>
      <c r="C7" t="s">
        <v>109</v>
      </c>
    </row>
    <row r="8" spans="1:3" x14ac:dyDescent="0.25">
      <c r="A8" t="s">
        <v>110</v>
      </c>
      <c r="C8" t="s">
        <v>111</v>
      </c>
    </row>
    <row r="9" spans="1:3" x14ac:dyDescent="0.25">
      <c r="A9" t="s">
        <v>112</v>
      </c>
      <c r="C9" t="s">
        <v>113</v>
      </c>
    </row>
    <row r="10" spans="1:3" x14ac:dyDescent="0.25">
      <c r="A10" t="s">
        <v>114</v>
      </c>
      <c r="C10" t="s">
        <v>115</v>
      </c>
    </row>
    <row r="11" spans="1:3" x14ac:dyDescent="0.25">
      <c r="A11" t="s">
        <v>116</v>
      </c>
      <c r="C11" t="s">
        <v>117</v>
      </c>
    </row>
    <row r="12" spans="1:3" x14ac:dyDescent="0.25">
      <c r="A12" t="s">
        <v>118</v>
      </c>
      <c r="C12" t="s">
        <v>119</v>
      </c>
    </row>
    <row r="13" spans="1:3" x14ac:dyDescent="0.25">
      <c r="A13" t="s">
        <v>120</v>
      </c>
      <c r="C13" t="s">
        <v>121</v>
      </c>
    </row>
    <row r="14" spans="1:3" x14ac:dyDescent="0.25">
      <c r="A14" t="s">
        <v>31</v>
      </c>
      <c r="C14" t="s">
        <v>122</v>
      </c>
    </row>
    <row r="15" spans="1:3" x14ac:dyDescent="0.25">
      <c r="A15" t="s">
        <v>48</v>
      </c>
      <c r="C15" t="s">
        <v>123</v>
      </c>
    </row>
    <row r="16" spans="1:3" x14ac:dyDescent="0.25">
      <c r="A16" t="s">
        <v>124</v>
      </c>
      <c r="C16" t="s">
        <v>125</v>
      </c>
    </row>
  </sheetData>
  <hyperlinks>
    <hyperlink ref="A16" r:id="rId1" display="https://www.facebook.com/groups/657276174438565/user/100002019378244/?__cft__%5b0%5d=AZVPaFsLmOyBlluDtISNOcyu9_QsWia7UFhB-F1ocerC3s0ggvsgL8eqGkoLPmFdoSrMYvwie7AZI6YbS4pT_4KPQ8fzjV2DpcBFziiTpH2Tt1HEGqebpDGcIizOkhWdhORgGbPsfdwvtnWg8mM3z0tiQysFF_rOrPviF8XMjw_AdP0XesWkkt-a9ExSvMjgy7w&amp;__tn__=-UC%2CP-R" xr:uid="{00000000-0004-0000-0300-000000000000}"/>
  </hyperlinks>
  <pageMargins left="0.7" right="0.7" top="0.75" bottom="0.75" header="0.3" footer="0.3"/>
  <pageSetup paperSize="9"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FFC000"/>
  </sheetPr>
  <dimension ref="A1:AC86"/>
  <sheetViews>
    <sheetView topLeftCell="A14" zoomScale="115" workbookViewId="0">
      <selection activeCell="F42" sqref="F42"/>
    </sheetView>
  </sheetViews>
  <sheetFormatPr defaultColWidth="9.140625" defaultRowHeight="12" customHeight="1" x14ac:dyDescent="0.2"/>
  <cols>
    <col min="1" max="1" width="17.140625" style="1" customWidth="1"/>
    <col min="2" max="4" width="9.140625" style="1"/>
    <col min="5" max="5" width="9.28515625" style="1" customWidth="1"/>
    <col min="6" max="6" width="9.140625" style="1"/>
    <col min="7" max="7" width="9.42578125" style="1" bestFit="1" customWidth="1"/>
    <col min="8" max="9" width="9.140625" style="1"/>
    <col min="10" max="10" width="10" style="1" bestFit="1" customWidth="1"/>
    <col min="11" max="11" width="7.140625" style="1" bestFit="1" customWidth="1"/>
    <col min="12" max="12" width="27.140625" style="1" customWidth="1"/>
    <col min="13" max="13" width="11.85546875" style="1" customWidth="1"/>
    <col min="14" max="16" width="9.140625" style="1" customWidth="1"/>
    <col min="17" max="17" width="6.28515625" style="1" customWidth="1"/>
    <col min="18" max="18" width="2.42578125" style="1" customWidth="1"/>
    <col min="19" max="19" width="9.140625" style="1"/>
    <col min="20" max="20" width="9.140625" style="74"/>
    <col min="21" max="21" width="1.7109375" style="1" customWidth="1"/>
    <col min="22" max="22" width="6.28515625" style="1" customWidth="1"/>
    <col min="23" max="23" width="9.140625" style="1"/>
    <col min="24" max="24" width="9.140625" style="74"/>
    <col min="25" max="25" width="9.140625" style="1"/>
    <col min="26" max="26" width="1.7109375" style="1" customWidth="1"/>
    <col min="27" max="16384" width="9.140625" style="1"/>
  </cols>
  <sheetData>
    <row r="1" spans="1:29" ht="24" customHeight="1" x14ac:dyDescent="0.2">
      <c r="A1" s="15" t="s">
        <v>65</v>
      </c>
      <c r="B1" s="2" t="s">
        <v>66</v>
      </c>
      <c r="C1" s="3" t="s">
        <v>67</v>
      </c>
      <c r="D1" s="2" t="s">
        <v>68</v>
      </c>
      <c r="E1" s="4"/>
      <c r="F1" s="16" t="s">
        <v>69</v>
      </c>
      <c r="G1" s="6" t="s">
        <v>66</v>
      </c>
      <c r="H1" s="5" t="s">
        <v>70</v>
      </c>
      <c r="I1" s="6" t="s">
        <v>68</v>
      </c>
      <c r="J1" s="4"/>
      <c r="K1" s="13" t="s">
        <v>71</v>
      </c>
      <c r="L1" s="13" t="s">
        <v>72</v>
      </c>
      <c r="M1" s="13" t="s">
        <v>73</v>
      </c>
      <c r="N1" s="24" t="s">
        <v>82</v>
      </c>
      <c r="O1" s="24" t="s">
        <v>83</v>
      </c>
      <c r="P1" s="24" t="s">
        <v>80</v>
      </c>
      <c r="Q1" s="24" t="s">
        <v>76</v>
      </c>
      <c r="S1" s="2" t="s">
        <v>409</v>
      </c>
      <c r="T1" s="73" t="s">
        <v>77</v>
      </c>
      <c r="V1" s="16" t="s">
        <v>78</v>
      </c>
      <c r="W1" s="6" t="s">
        <v>66</v>
      </c>
      <c r="X1" s="75" t="s">
        <v>70</v>
      </c>
      <c r="Y1" s="6" t="s">
        <v>68</v>
      </c>
    </row>
    <row r="2" spans="1:29" ht="12" customHeight="1" x14ac:dyDescent="0.2">
      <c r="A2" s="7" t="s">
        <v>79</v>
      </c>
      <c r="B2" s="69">
        <v>0</v>
      </c>
      <c r="C2" s="69">
        <v>0</v>
      </c>
      <c r="D2" s="69">
        <v>2.4900000000000002</v>
      </c>
      <c r="E2" s="4"/>
      <c r="F2" s="107" t="s">
        <v>79</v>
      </c>
      <c r="G2" s="108">
        <v>1.1574074074074073E-5</v>
      </c>
      <c r="H2" s="111">
        <v>5</v>
      </c>
      <c r="I2" s="108">
        <v>3.1249999999999997E-3</v>
      </c>
      <c r="J2" s="4"/>
      <c r="K2" s="62">
        <v>1</v>
      </c>
      <c r="L2" s="4">
        <v>45922</v>
      </c>
      <c r="M2" s="4">
        <f>L2+6</f>
        <v>45928</v>
      </c>
      <c r="N2" s="102">
        <f>IF($Q2=N$1,0.5,0.25)</f>
        <v>0.25</v>
      </c>
      <c r="O2" s="102">
        <f t="shared" ref="O2:P13" si="0">IF($Q2=O$1,0.5,0.25)</f>
        <v>0.25</v>
      </c>
      <c r="P2" s="102">
        <f t="shared" si="0"/>
        <v>0.5</v>
      </c>
      <c r="Q2" s="102" t="s">
        <v>80</v>
      </c>
      <c r="S2" s="76">
        <v>0</v>
      </c>
      <c r="T2" s="69">
        <v>0</v>
      </c>
      <c r="V2" s="8" t="s">
        <v>79</v>
      </c>
      <c r="W2" s="9">
        <v>2.0833333333333333E-3</v>
      </c>
      <c r="X2" s="71">
        <v>9.8999999999999986</v>
      </c>
      <c r="Y2" s="9">
        <v>2.5519675925925927E-3</v>
      </c>
      <c r="AC2" s="47"/>
    </row>
    <row r="3" spans="1:29" ht="12" customHeight="1" x14ac:dyDescent="0.2">
      <c r="A3" s="7" t="s">
        <v>79</v>
      </c>
      <c r="B3" s="69">
        <v>2.5</v>
      </c>
      <c r="C3" s="69" t="s">
        <v>81</v>
      </c>
      <c r="D3" s="69">
        <v>20</v>
      </c>
      <c r="E3" s="4"/>
      <c r="F3" s="107" t="s">
        <v>79</v>
      </c>
      <c r="G3" s="108">
        <v>3.1365740740740742E-3</v>
      </c>
      <c r="H3" s="111">
        <v>4.75</v>
      </c>
      <c r="I3" s="108">
        <v>3.2986111111111111E-3</v>
      </c>
      <c r="J3" s="4"/>
      <c r="K3" s="62">
        <v>2</v>
      </c>
      <c r="L3" s="4">
        <f>L2+7</f>
        <v>45929</v>
      </c>
      <c r="M3" s="4">
        <f>M2+7</f>
        <v>45935</v>
      </c>
      <c r="N3" s="102">
        <f t="shared" ref="N3:N13" si="1">IF($Q3=N$1,0.5,0.25)</f>
        <v>0.5</v>
      </c>
      <c r="O3" s="102">
        <f t="shared" si="0"/>
        <v>0.25</v>
      </c>
      <c r="P3" s="102">
        <f t="shared" si="0"/>
        <v>0.25</v>
      </c>
      <c r="Q3" s="102" t="s">
        <v>82</v>
      </c>
      <c r="S3" s="76">
        <v>23</v>
      </c>
      <c r="T3" s="69">
        <v>0.1</v>
      </c>
      <c r="V3" s="8" t="s">
        <v>79</v>
      </c>
      <c r="W3" s="9">
        <v>2.5520833333333333E-3</v>
      </c>
      <c r="X3" s="71">
        <v>8.25</v>
      </c>
      <c r="Y3" s="9">
        <v>2.6145833333333333E-3</v>
      </c>
      <c r="AC3" s="47"/>
    </row>
    <row r="4" spans="1:29" ht="12" customHeight="1" x14ac:dyDescent="0.2">
      <c r="A4" s="50" t="s">
        <v>79</v>
      </c>
      <c r="B4" s="70">
        <v>20</v>
      </c>
      <c r="C4" s="70">
        <v>5</v>
      </c>
      <c r="D4" s="70"/>
      <c r="E4" s="4"/>
      <c r="F4" s="107" t="s">
        <v>79</v>
      </c>
      <c r="G4" s="108">
        <v>3.3101851851851851E-3</v>
      </c>
      <c r="H4" s="111">
        <v>4.5</v>
      </c>
      <c r="I4" s="108">
        <v>3.472222222222222E-3</v>
      </c>
      <c r="J4" s="4"/>
      <c r="K4" s="62">
        <v>3</v>
      </c>
      <c r="L4" s="4">
        <f t="shared" ref="L4:L13" si="2">L3+7</f>
        <v>45936</v>
      </c>
      <c r="M4" s="4">
        <f t="shared" ref="M4:M13" si="3">M3+7</f>
        <v>45942</v>
      </c>
      <c r="N4" s="102">
        <f t="shared" si="1"/>
        <v>0.25</v>
      </c>
      <c r="O4" s="102">
        <f t="shared" si="0"/>
        <v>0.5</v>
      </c>
      <c r="P4" s="102">
        <f t="shared" si="0"/>
        <v>0.25</v>
      </c>
      <c r="Q4" s="102" t="s">
        <v>83</v>
      </c>
      <c r="S4" s="76">
        <f>S3+2</f>
        <v>25</v>
      </c>
      <c r="T4" s="69">
        <v>0.2</v>
      </c>
      <c r="V4" s="8" t="s">
        <v>79</v>
      </c>
      <c r="W4" s="9">
        <v>2.6100694444444444E-3</v>
      </c>
      <c r="X4" s="71">
        <v>6.75</v>
      </c>
      <c r="Y4" s="9">
        <v>2.6677083333333331E-3</v>
      </c>
      <c r="AC4" s="47"/>
    </row>
    <row r="5" spans="1:29" ht="12" customHeight="1" x14ac:dyDescent="0.2">
      <c r="A5" s="50" t="s">
        <v>84</v>
      </c>
      <c r="B5" s="70">
        <v>0</v>
      </c>
      <c r="C5" s="70">
        <v>0</v>
      </c>
      <c r="D5" s="70">
        <v>2.99</v>
      </c>
      <c r="E5" s="4"/>
      <c r="F5" s="107" t="s">
        <v>79</v>
      </c>
      <c r="G5" s="108">
        <v>3.483796296296296E-3</v>
      </c>
      <c r="H5" s="111">
        <v>4.25</v>
      </c>
      <c r="I5" s="108">
        <v>3.645833333333333E-3</v>
      </c>
      <c r="J5" s="4"/>
      <c r="K5" s="62">
        <v>4</v>
      </c>
      <c r="L5" s="4">
        <f t="shared" si="2"/>
        <v>45943</v>
      </c>
      <c r="M5" s="4">
        <f t="shared" si="3"/>
        <v>45949</v>
      </c>
      <c r="N5" s="102">
        <f t="shared" si="1"/>
        <v>0.25</v>
      </c>
      <c r="O5" s="102">
        <f t="shared" si="0"/>
        <v>0.25</v>
      </c>
      <c r="P5" s="102">
        <f t="shared" si="0"/>
        <v>0.5</v>
      </c>
      <c r="Q5" s="102" t="s">
        <v>80</v>
      </c>
      <c r="S5" s="76">
        <f>S4+2</f>
        <v>27</v>
      </c>
      <c r="T5" s="69">
        <v>0.3</v>
      </c>
      <c r="V5" s="8" t="s">
        <v>79</v>
      </c>
      <c r="W5" s="9">
        <v>2.6678240740740742E-3</v>
      </c>
      <c r="X5" s="71">
        <v>5.4</v>
      </c>
      <c r="Y5" s="9">
        <v>2.725578703703704E-3</v>
      </c>
      <c r="AC5" s="47"/>
    </row>
    <row r="6" spans="1:29" ht="12" customHeight="1" x14ac:dyDescent="0.2">
      <c r="A6" s="50" t="s">
        <v>84</v>
      </c>
      <c r="B6" s="70">
        <v>3</v>
      </c>
      <c r="C6" s="70" t="s">
        <v>85</v>
      </c>
      <c r="D6" s="70">
        <v>21</v>
      </c>
      <c r="E6" s="4"/>
      <c r="F6" s="107" t="s">
        <v>79</v>
      </c>
      <c r="G6" s="108">
        <v>3.6574074074074074E-3</v>
      </c>
      <c r="H6" s="111">
        <v>4</v>
      </c>
      <c r="I6" s="108">
        <v>3.8194444444444443E-3</v>
      </c>
      <c r="J6" s="4"/>
      <c r="K6" s="62">
        <v>5</v>
      </c>
      <c r="L6" s="4">
        <f t="shared" si="2"/>
        <v>45950</v>
      </c>
      <c r="M6" s="4">
        <f t="shared" si="3"/>
        <v>45956</v>
      </c>
      <c r="N6" s="102">
        <f t="shared" si="1"/>
        <v>0.5</v>
      </c>
      <c r="O6" s="102">
        <f t="shared" si="0"/>
        <v>0.25</v>
      </c>
      <c r="P6" s="102">
        <f t="shared" si="0"/>
        <v>0.25</v>
      </c>
      <c r="Q6" s="102" t="s">
        <v>82</v>
      </c>
      <c r="S6" s="76">
        <f t="shared" ref="S6:S41" si="4">S5+2</f>
        <v>29</v>
      </c>
      <c r="T6" s="69">
        <v>0.4</v>
      </c>
      <c r="V6" s="8" t="s">
        <v>79</v>
      </c>
      <c r="W6" s="9">
        <v>2.7256944444444442E-3</v>
      </c>
      <c r="X6" s="71">
        <v>4.1999999999999993</v>
      </c>
      <c r="Y6" s="9">
        <v>2.783449074074074E-3</v>
      </c>
      <c r="AC6" s="47"/>
    </row>
    <row r="7" spans="1:29" ht="12" customHeight="1" x14ac:dyDescent="0.2">
      <c r="A7" s="50" t="s">
        <v>84</v>
      </c>
      <c r="B7" s="70">
        <v>21</v>
      </c>
      <c r="C7" s="70">
        <v>5</v>
      </c>
      <c r="D7" s="70"/>
      <c r="E7" s="4"/>
      <c r="F7" s="107" t="s">
        <v>79</v>
      </c>
      <c r="G7" s="108">
        <v>3.8310185185185183E-3</v>
      </c>
      <c r="H7" s="111">
        <v>3.75</v>
      </c>
      <c r="I7" s="108">
        <v>3.9930555555555561E-3</v>
      </c>
      <c r="J7" s="4"/>
      <c r="K7" s="62">
        <v>6</v>
      </c>
      <c r="L7" s="4">
        <f t="shared" si="2"/>
        <v>45957</v>
      </c>
      <c r="M7" s="4">
        <f t="shared" si="3"/>
        <v>45963</v>
      </c>
      <c r="N7" s="102">
        <f t="shared" si="1"/>
        <v>0.25</v>
      </c>
      <c r="O7" s="102">
        <f t="shared" si="0"/>
        <v>0.5</v>
      </c>
      <c r="P7" s="102">
        <f t="shared" si="0"/>
        <v>0.25</v>
      </c>
      <c r="Q7" s="102" t="s">
        <v>83</v>
      </c>
      <c r="S7" s="76">
        <f t="shared" si="4"/>
        <v>31</v>
      </c>
      <c r="T7" s="69">
        <v>0.5</v>
      </c>
      <c r="V7" s="8" t="s">
        <v>79</v>
      </c>
      <c r="W7" s="9">
        <v>2.7836805555555553E-3</v>
      </c>
      <c r="X7" s="71">
        <v>3.1500000000000004</v>
      </c>
      <c r="Y7" s="9">
        <v>2.8413194444444445E-3</v>
      </c>
      <c r="AC7" s="47"/>
    </row>
    <row r="8" spans="1:29" s="47" customFormat="1" ht="12" customHeight="1" x14ac:dyDescent="0.2">
      <c r="A8" s="4"/>
      <c r="B8" s="4"/>
      <c r="C8" s="4"/>
      <c r="D8" s="4"/>
      <c r="E8" s="51"/>
      <c r="F8" s="109" t="s">
        <v>79</v>
      </c>
      <c r="G8" s="110">
        <v>4.0046296296296297E-3</v>
      </c>
      <c r="H8" s="158">
        <v>3.5</v>
      </c>
      <c r="I8" s="110">
        <v>4.1666666666666666E-3</v>
      </c>
      <c r="J8" s="51"/>
      <c r="K8" s="62">
        <v>7</v>
      </c>
      <c r="L8" s="4">
        <f t="shared" si="2"/>
        <v>45964</v>
      </c>
      <c r="M8" s="4">
        <f t="shared" si="3"/>
        <v>45970</v>
      </c>
      <c r="N8" s="102">
        <f t="shared" si="1"/>
        <v>0.25</v>
      </c>
      <c r="O8" s="102">
        <f t="shared" si="0"/>
        <v>0.25</v>
      </c>
      <c r="P8" s="102">
        <f t="shared" si="0"/>
        <v>0.5</v>
      </c>
      <c r="Q8" s="102" t="s">
        <v>80</v>
      </c>
      <c r="S8" s="77">
        <f t="shared" si="4"/>
        <v>33</v>
      </c>
      <c r="T8" s="70">
        <v>0.6</v>
      </c>
      <c r="V8" s="52" t="s">
        <v>79</v>
      </c>
      <c r="W8" s="53">
        <v>2.8415509259259262E-3</v>
      </c>
      <c r="X8" s="72">
        <v>2.25</v>
      </c>
      <c r="Y8" s="53">
        <v>2.8991898148148145E-3</v>
      </c>
    </row>
    <row r="9" spans="1:29" s="47" customFormat="1" ht="12" customHeight="1" x14ac:dyDescent="0.2">
      <c r="A9" s="4"/>
      <c r="B9" s="4"/>
      <c r="C9" s="4"/>
      <c r="D9" s="4"/>
      <c r="E9" s="51"/>
      <c r="F9" s="107" t="s">
        <v>79</v>
      </c>
      <c r="G9" s="108">
        <v>4.1782407407407402E-3</v>
      </c>
      <c r="H9" s="111">
        <v>3.25</v>
      </c>
      <c r="I9" s="108">
        <v>4.3402777777777797E-3</v>
      </c>
      <c r="J9" s="51"/>
      <c r="K9" s="62">
        <v>8</v>
      </c>
      <c r="L9" s="4">
        <f t="shared" si="2"/>
        <v>45971</v>
      </c>
      <c r="M9" s="4">
        <f t="shared" si="3"/>
        <v>45977</v>
      </c>
      <c r="N9" s="102">
        <f t="shared" si="1"/>
        <v>0.5</v>
      </c>
      <c r="O9" s="102">
        <f t="shared" si="0"/>
        <v>0.25</v>
      </c>
      <c r="P9" s="102">
        <f t="shared" si="0"/>
        <v>0.25</v>
      </c>
      <c r="Q9" s="102" t="s">
        <v>82</v>
      </c>
      <c r="S9" s="77">
        <f t="shared" si="4"/>
        <v>35</v>
      </c>
      <c r="T9" s="70">
        <v>0.7</v>
      </c>
      <c r="V9" s="52" t="s">
        <v>79</v>
      </c>
      <c r="W9" s="53">
        <v>2.8994212962962962E-3</v>
      </c>
      <c r="X9" s="72">
        <v>1.4999999999999998</v>
      </c>
      <c r="Y9" s="53">
        <v>2.9570601851851854E-3</v>
      </c>
    </row>
    <row r="10" spans="1:29" s="47" customFormat="1" ht="12" customHeight="1" x14ac:dyDescent="0.2">
      <c r="A10" s="4"/>
      <c r="B10" s="4"/>
      <c r="C10" s="55"/>
      <c r="D10" s="4"/>
      <c r="E10" s="51"/>
      <c r="F10" s="107" t="s">
        <v>79</v>
      </c>
      <c r="G10" s="108">
        <v>4.3518518518518498E-3</v>
      </c>
      <c r="H10" s="111">
        <v>3</v>
      </c>
      <c r="I10" s="108">
        <v>4.5138888888888902E-3</v>
      </c>
      <c r="J10" s="51"/>
      <c r="K10" s="62">
        <v>9</v>
      </c>
      <c r="L10" s="4">
        <f t="shared" si="2"/>
        <v>45978</v>
      </c>
      <c r="M10" s="4">
        <f t="shared" si="3"/>
        <v>45984</v>
      </c>
      <c r="N10" s="102">
        <f t="shared" si="1"/>
        <v>0.25</v>
      </c>
      <c r="O10" s="102">
        <f t="shared" si="0"/>
        <v>0.5</v>
      </c>
      <c r="P10" s="102">
        <f t="shared" si="0"/>
        <v>0.25</v>
      </c>
      <c r="Q10" s="102" t="s">
        <v>83</v>
      </c>
      <c r="S10" s="77">
        <f t="shared" si="4"/>
        <v>37</v>
      </c>
      <c r="T10" s="70">
        <v>0.8</v>
      </c>
      <c r="V10" s="52" t="s">
        <v>79</v>
      </c>
      <c r="W10" s="53">
        <v>2.9572916666666667E-3</v>
      </c>
      <c r="X10" s="72">
        <v>0.89999999999999991</v>
      </c>
      <c r="Y10" s="53">
        <v>3.0149305555555554E-3</v>
      </c>
    </row>
    <row r="11" spans="1:29" s="47" customFormat="1" ht="12" customHeight="1" x14ac:dyDescent="0.2">
      <c r="A11" s="4"/>
      <c r="B11" s="54"/>
      <c r="C11" s="54"/>
      <c r="D11" s="56"/>
      <c r="E11" s="51"/>
      <c r="F11" s="107" t="s">
        <v>79</v>
      </c>
      <c r="G11" s="110">
        <v>4.5254629629629603E-3</v>
      </c>
      <c r="H11" s="111">
        <v>2.5</v>
      </c>
      <c r="I11" s="110">
        <v>4.6874999999999998E-3</v>
      </c>
      <c r="J11" s="51"/>
      <c r="K11" s="62">
        <v>10</v>
      </c>
      <c r="L11" s="4">
        <f t="shared" si="2"/>
        <v>45985</v>
      </c>
      <c r="M11" s="4">
        <f t="shared" si="3"/>
        <v>45991</v>
      </c>
      <c r="N11" s="102">
        <f t="shared" si="1"/>
        <v>0.25</v>
      </c>
      <c r="O11" s="102">
        <f t="shared" si="0"/>
        <v>0.25</v>
      </c>
      <c r="P11" s="102">
        <f t="shared" si="0"/>
        <v>0.5</v>
      </c>
      <c r="Q11" s="102" t="s">
        <v>80</v>
      </c>
      <c r="S11" s="77">
        <f t="shared" si="4"/>
        <v>39</v>
      </c>
      <c r="T11" s="70">
        <v>0.9</v>
      </c>
      <c r="V11" s="52" t="s">
        <v>79</v>
      </c>
      <c r="W11" s="53">
        <v>3.0151620370370371E-3</v>
      </c>
      <c r="X11" s="72">
        <v>0.45000000000000007</v>
      </c>
      <c r="Y11" s="53">
        <v>3.0728009259259254E-3</v>
      </c>
    </row>
    <row r="12" spans="1:29" s="47" customFormat="1" ht="12" customHeight="1" x14ac:dyDescent="0.2">
      <c r="A12" s="4"/>
      <c r="B12" s="54"/>
      <c r="C12" s="54"/>
      <c r="D12" s="56"/>
      <c r="E12" s="51"/>
      <c r="F12" s="107" t="s">
        <v>79</v>
      </c>
      <c r="G12" s="108">
        <v>4.6990740740740803E-3</v>
      </c>
      <c r="H12" s="111">
        <v>2</v>
      </c>
      <c r="I12" s="108">
        <v>4.8611111111111103E-3</v>
      </c>
      <c r="J12" s="51"/>
      <c r="K12" s="62">
        <v>11</v>
      </c>
      <c r="L12" s="4">
        <f t="shared" si="2"/>
        <v>45992</v>
      </c>
      <c r="M12" s="4">
        <f t="shared" si="3"/>
        <v>45998</v>
      </c>
      <c r="N12" s="102">
        <f t="shared" si="1"/>
        <v>0.5</v>
      </c>
      <c r="O12" s="102">
        <f t="shared" si="0"/>
        <v>0.25</v>
      </c>
      <c r="P12" s="102">
        <f t="shared" si="0"/>
        <v>0.25</v>
      </c>
      <c r="Q12" s="102" t="s">
        <v>82</v>
      </c>
      <c r="S12" s="77">
        <f t="shared" si="4"/>
        <v>41</v>
      </c>
      <c r="T12" s="70">
        <v>1</v>
      </c>
      <c r="V12" s="52" t="s">
        <v>79</v>
      </c>
      <c r="W12" s="53">
        <v>3.0730324074074076E-3</v>
      </c>
      <c r="X12" s="72">
        <v>0.15000000000000002</v>
      </c>
      <c r="Y12" s="53">
        <v>3.1306712962962963E-3</v>
      </c>
    </row>
    <row r="13" spans="1:29" s="47" customFormat="1" ht="12" customHeight="1" x14ac:dyDescent="0.2">
      <c r="A13" s="4"/>
      <c r="B13" s="54"/>
      <c r="C13" s="54"/>
      <c r="D13" s="56"/>
      <c r="E13" s="51"/>
      <c r="F13" s="107" t="s">
        <v>79</v>
      </c>
      <c r="G13" s="108">
        <v>4.87268518518519E-3</v>
      </c>
      <c r="H13" s="111">
        <v>1.5</v>
      </c>
      <c r="I13" s="108">
        <v>5.0347222222222199E-3</v>
      </c>
      <c r="J13" s="51"/>
      <c r="K13" s="62">
        <v>12</v>
      </c>
      <c r="L13" s="4">
        <f t="shared" si="2"/>
        <v>45999</v>
      </c>
      <c r="M13" s="4">
        <f t="shared" si="3"/>
        <v>46005</v>
      </c>
      <c r="N13" s="102">
        <f t="shared" si="1"/>
        <v>0.25</v>
      </c>
      <c r="O13" s="102">
        <f t="shared" si="0"/>
        <v>0.5</v>
      </c>
      <c r="P13" s="102">
        <f t="shared" si="0"/>
        <v>0.25</v>
      </c>
      <c r="Q13" s="102" t="s">
        <v>83</v>
      </c>
      <c r="S13" s="77">
        <f t="shared" si="4"/>
        <v>43</v>
      </c>
      <c r="T13" s="70">
        <v>1.1000000000000001</v>
      </c>
      <c r="V13" s="52" t="s">
        <v>79</v>
      </c>
      <c r="W13" s="53">
        <v>3.1309027777777776E-3</v>
      </c>
      <c r="X13" s="72">
        <v>0</v>
      </c>
      <c r="Y13" s="53"/>
    </row>
    <row r="14" spans="1:29" s="47" customFormat="1" ht="12" customHeight="1" x14ac:dyDescent="0.2">
      <c r="A14" s="4"/>
      <c r="B14" s="54"/>
      <c r="C14" s="54"/>
      <c r="D14" s="56"/>
      <c r="E14" s="51"/>
      <c r="F14" s="107" t="s">
        <v>79</v>
      </c>
      <c r="G14" s="110">
        <v>5.0462962962962996E-3</v>
      </c>
      <c r="H14" s="111">
        <v>1</v>
      </c>
      <c r="I14" s="110">
        <v>5.2083333333333296E-3</v>
      </c>
      <c r="J14" s="51"/>
      <c r="K14" s="62">
        <v>13</v>
      </c>
      <c r="L14" s="4"/>
      <c r="M14" s="4"/>
      <c r="N14" s="102"/>
      <c r="O14" s="102"/>
      <c r="P14" s="102"/>
      <c r="Q14" s="102"/>
      <c r="S14" s="77">
        <f t="shared" si="4"/>
        <v>45</v>
      </c>
      <c r="T14" s="70">
        <v>1.2</v>
      </c>
      <c r="V14" s="52" t="s">
        <v>84</v>
      </c>
      <c r="W14" s="53">
        <v>1.736111111111111E-3</v>
      </c>
      <c r="X14" s="72">
        <v>9.8999999999999986</v>
      </c>
      <c r="Y14" s="53">
        <v>2.2047453703703704E-3</v>
      </c>
      <c r="AA14" s="1"/>
    </row>
    <row r="15" spans="1:29" s="47" customFormat="1" ht="12" customHeight="1" x14ac:dyDescent="0.2">
      <c r="A15" s="4"/>
      <c r="B15" s="54"/>
      <c r="C15" s="54"/>
      <c r="D15" s="56"/>
      <c r="E15" s="51"/>
      <c r="F15" s="107" t="s">
        <v>79</v>
      </c>
      <c r="G15" s="108">
        <v>5.2199074074074101E-3</v>
      </c>
      <c r="H15" s="111">
        <v>0.5</v>
      </c>
      <c r="I15" s="110">
        <v>6.2499999999999995E-3</v>
      </c>
      <c r="J15" s="51"/>
      <c r="K15" s="62">
        <v>14</v>
      </c>
      <c r="L15" s="4"/>
      <c r="M15" s="4"/>
      <c r="N15" s="102"/>
      <c r="O15" s="102"/>
      <c r="P15" s="102"/>
      <c r="Q15" s="102"/>
      <c r="S15" s="77">
        <f t="shared" si="4"/>
        <v>47</v>
      </c>
      <c r="T15" s="70">
        <v>1.3</v>
      </c>
      <c r="V15" s="52" t="s">
        <v>84</v>
      </c>
      <c r="W15" s="53">
        <v>2.204861111111111E-3</v>
      </c>
      <c r="X15" s="72">
        <v>8.25</v>
      </c>
      <c r="Y15" s="53">
        <v>2.2626157407407408E-3</v>
      </c>
      <c r="AA15" s="1"/>
    </row>
    <row r="16" spans="1:29" ht="12" customHeight="1" x14ac:dyDescent="0.2">
      <c r="B16" s="54"/>
      <c r="C16" s="54"/>
      <c r="D16" s="56"/>
      <c r="E16" s="4"/>
      <c r="F16" s="107" t="s">
        <v>79</v>
      </c>
      <c r="G16" s="110">
        <v>6.2615740740740748E-3</v>
      </c>
      <c r="H16" s="111">
        <v>0</v>
      </c>
      <c r="I16" s="110"/>
      <c r="J16" s="4"/>
      <c r="K16" s="62">
        <v>15</v>
      </c>
      <c r="L16" s="4"/>
      <c r="M16" s="4"/>
      <c r="N16" s="102"/>
      <c r="O16" s="102"/>
      <c r="P16" s="102"/>
      <c r="Q16" s="102"/>
      <c r="S16" s="76">
        <f t="shared" si="4"/>
        <v>49</v>
      </c>
      <c r="T16" s="69">
        <v>1.4</v>
      </c>
      <c r="V16" s="8" t="s">
        <v>84</v>
      </c>
      <c r="W16" s="9">
        <v>2.2627314814814815E-3</v>
      </c>
      <c r="X16" s="71">
        <v>6.75</v>
      </c>
      <c r="Y16" s="9">
        <v>2.3204861111111113E-3</v>
      </c>
      <c r="AC16" s="47"/>
    </row>
    <row r="17" spans="2:29" ht="12" customHeight="1" x14ac:dyDescent="0.2">
      <c r="B17" s="54"/>
      <c r="C17" s="54"/>
      <c r="D17" s="56"/>
      <c r="E17" s="4"/>
      <c r="F17" s="112" t="s">
        <v>84</v>
      </c>
      <c r="G17" s="113">
        <v>1.1574074074074073E-5</v>
      </c>
      <c r="H17" s="159">
        <v>5</v>
      </c>
      <c r="I17" s="113">
        <v>2.7777777777777779E-3</v>
      </c>
      <c r="J17" s="4"/>
      <c r="K17" s="4"/>
      <c r="L17" s="4"/>
      <c r="M17" s="4"/>
      <c r="N17" s="10"/>
      <c r="O17" s="10"/>
      <c r="P17" s="10"/>
      <c r="Q17" s="10"/>
      <c r="S17" s="76">
        <f t="shared" si="4"/>
        <v>51</v>
      </c>
      <c r="T17" s="69">
        <v>1.5</v>
      </c>
      <c r="V17" s="8" t="s">
        <v>84</v>
      </c>
      <c r="W17" s="9">
        <v>2.3206018518518519E-3</v>
      </c>
      <c r="X17" s="71">
        <v>5.4</v>
      </c>
      <c r="Y17" s="9">
        <v>2.3783564814814817E-3</v>
      </c>
      <c r="AC17" s="47"/>
    </row>
    <row r="18" spans="2:29" ht="12" customHeight="1" x14ac:dyDescent="0.2">
      <c r="B18" s="54"/>
      <c r="C18" s="54"/>
      <c r="D18" s="56"/>
      <c r="E18" s="4"/>
      <c r="F18" s="112" t="s">
        <v>84</v>
      </c>
      <c r="G18" s="113">
        <v>2.7893518518518519E-3</v>
      </c>
      <c r="H18" s="159">
        <v>4.75</v>
      </c>
      <c r="I18" s="113">
        <v>2.9513888888888888E-3</v>
      </c>
      <c r="J18" s="4"/>
      <c r="K18" s="4"/>
      <c r="L18" s="4"/>
      <c r="M18" s="4"/>
      <c r="S18" s="76">
        <f t="shared" si="4"/>
        <v>53</v>
      </c>
      <c r="T18" s="69">
        <v>1.6</v>
      </c>
      <c r="V18" s="8" t="s">
        <v>84</v>
      </c>
      <c r="W18" s="9">
        <v>2.3784722222222224E-3</v>
      </c>
      <c r="X18" s="71">
        <v>4.1999999999999993</v>
      </c>
      <c r="Y18" s="9">
        <v>2.4362268518518522E-3</v>
      </c>
      <c r="AC18" s="47"/>
    </row>
    <row r="19" spans="2:29" ht="12" customHeight="1" x14ac:dyDescent="0.2">
      <c r="D19" s="4"/>
      <c r="E19" s="4"/>
      <c r="F19" s="112" t="s">
        <v>84</v>
      </c>
      <c r="G19" s="113">
        <v>2.9629629629629628E-3</v>
      </c>
      <c r="H19" s="159">
        <v>4.5</v>
      </c>
      <c r="I19" s="113">
        <v>3.1249999999999997E-3</v>
      </c>
      <c r="J19" s="4"/>
      <c r="K19" s="4"/>
      <c r="L19" s="4"/>
      <c r="M19" s="4"/>
      <c r="S19" s="76">
        <f t="shared" si="4"/>
        <v>55</v>
      </c>
      <c r="T19" s="69">
        <v>1.7</v>
      </c>
      <c r="V19" s="8" t="s">
        <v>84</v>
      </c>
      <c r="W19" s="9">
        <v>2.4363425925925928E-3</v>
      </c>
      <c r="X19" s="71">
        <v>3.1500000000000004</v>
      </c>
      <c r="Y19" s="9">
        <v>2.4940972222222222E-3</v>
      </c>
      <c r="AC19" s="47"/>
    </row>
    <row r="20" spans="2:29" ht="12" customHeight="1" x14ac:dyDescent="0.2">
      <c r="E20" s="4"/>
      <c r="F20" s="112" t="s">
        <v>84</v>
      </c>
      <c r="G20" s="113">
        <v>3.1365740740740742E-3</v>
      </c>
      <c r="H20" s="159">
        <v>4.25</v>
      </c>
      <c r="I20" s="113">
        <v>3.2986111111111111E-3</v>
      </c>
      <c r="J20" s="4"/>
      <c r="K20" s="4"/>
      <c r="M20" s="53" t="s">
        <v>84</v>
      </c>
      <c r="N20" s="53" t="s">
        <v>79</v>
      </c>
      <c r="S20" s="76">
        <f t="shared" si="4"/>
        <v>57</v>
      </c>
      <c r="T20" s="69">
        <v>1.8</v>
      </c>
      <c r="V20" s="8" t="s">
        <v>84</v>
      </c>
      <c r="W20" s="9">
        <v>2.4942129629629633E-3</v>
      </c>
      <c r="X20" s="71">
        <v>2.25</v>
      </c>
      <c r="Y20" s="9">
        <v>2.5519675925925927E-3</v>
      </c>
      <c r="AC20" s="47"/>
    </row>
    <row r="21" spans="2:29" ht="12" customHeight="1" x14ac:dyDescent="0.2">
      <c r="E21" s="4"/>
      <c r="F21" s="114" t="s">
        <v>84</v>
      </c>
      <c r="G21" s="115">
        <v>3.3101851851851851E-3</v>
      </c>
      <c r="H21" s="116">
        <v>4</v>
      </c>
      <c r="I21" s="115">
        <v>3.472222222222222E-3</v>
      </c>
      <c r="J21" s="4"/>
      <c r="K21" s="4"/>
      <c r="L21" s="100" t="s">
        <v>393</v>
      </c>
      <c r="M21" s="113">
        <v>4.8611111111111112E-3</v>
      </c>
      <c r="N21" s="110">
        <v>5.5555555555555558E-3</v>
      </c>
      <c r="S21" s="76">
        <f t="shared" si="4"/>
        <v>59</v>
      </c>
      <c r="T21" s="69">
        <v>1.9</v>
      </c>
      <c r="V21" s="8" t="s">
        <v>84</v>
      </c>
      <c r="W21" s="9">
        <v>2.5520833333333333E-3</v>
      </c>
      <c r="X21" s="71">
        <v>1.4999999999999998</v>
      </c>
      <c r="Y21" s="9">
        <v>2.6098379629629631E-3</v>
      </c>
      <c r="AC21" s="47"/>
    </row>
    <row r="22" spans="2:29" ht="12.75" customHeight="1" x14ac:dyDescent="0.2">
      <c r="F22" s="114" t="s">
        <v>84</v>
      </c>
      <c r="G22" s="115">
        <v>3.483796296296296E-3</v>
      </c>
      <c r="H22" s="116">
        <v>3.75</v>
      </c>
      <c r="I22" s="115">
        <v>3.645833333333333E-3</v>
      </c>
      <c r="L22" s="86" t="s">
        <v>394</v>
      </c>
      <c r="M22" s="113">
        <v>5.5555555555555558E-3</v>
      </c>
      <c r="N22" s="110">
        <v>6.2500000000000003E-3</v>
      </c>
      <c r="S22" s="76">
        <f t="shared" si="4"/>
        <v>61</v>
      </c>
      <c r="T22" s="69">
        <v>2</v>
      </c>
      <c r="V22" s="8" t="s">
        <v>84</v>
      </c>
      <c r="W22" s="9">
        <v>2.6099537037037033E-3</v>
      </c>
      <c r="X22" s="71">
        <v>0.89999999999999991</v>
      </c>
      <c r="Y22" s="9">
        <v>2.6677083333333331E-3</v>
      </c>
      <c r="AC22" s="47"/>
    </row>
    <row r="23" spans="2:29" ht="12" customHeight="1" x14ac:dyDescent="0.2">
      <c r="F23" s="114" t="s">
        <v>84</v>
      </c>
      <c r="G23" s="115">
        <v>3.6574074074074074E-3</v>
      </c>
      <c r="H23" s="116">
        <v>3.5</v>
      </c>
      <c r="I23" s="115">
        <v>3.8194444444444443E-3</v>
      </c>
      <c r="L23" s="86" t="s">
        <v>395</v>
      </c>
      <c r="M23" s="113">
        <v>6.5972222222222222E-3</v>
      </c>
      <c r="N23" s="110">
        <v>7.2916666666666668E-3</v>
      </c>
      <c r="S23" s="76">
        <f t="shared" si="4"/>
        <v>63</v>
      </c>
      <c r="T23" s="69">
        <v>2.1</v>
      </c>
      <c r="V23" s="8" t="s">
        <v>84</v>
      </c>
      <c r="W23" s="9">
        <v>2.6678240740740742E-3</v>
      </c>
      <c r="X23" s="71">
        <v>0.45000000000000007</v>
      </c>
      <c r="Y23" s="9">
        <v>2.725578703703704E-3</v>
      </c>
      <c r="AC23" s="47"/>
    </row>
    <row r="24" spans="2:29" ht="12" customHeight="1" x14ac:dyDescent="0.2">
      <c r="F24" s="114" t="s">
        <v>84</v>
      </c>
      <c r="G24" s="115">
        <v>3.8310185185185183E-3</v>
      </c>
      <c r="H24" s="116">
        <v>3.25</v>
      </c>
      <c r="I24" s="115">
        <v>3.9930555555555596E-3</v>
      </c>
      <c r="L24" s="86" t="s">
        <v>396</v>
      </c>
      <c r="M24" s="113">
        <v>7.6388888888888886E-3</v>
      </c>
      <c r="N24" s="110">
        <v>8.3333333333333332E-3</v>
      </c>
      <c r="S24" s="76">
        <f t="shared" si="4"/>
        <v>65</v>
      </c>
      <c r="T24" s="69">
        <v>2.2000000000000002</v>
      </c>
      <c r="V24" s="8" t="s">
        <v>84</v>
      </c>
      <c r="W24" s="9">
        <v>2.7256944444444442E-3</v>
      </c>
      <c r="X24" s="71">
        <v>0.15000000000000002</v>
      </c>
      <c r="Y24" s="9">
        <v>2.783449074074074E-3</v>
      </c>
      <c r="AC24" s="47"/>
    </row>
    <row r="25" spans="2:29" ht="12" customHeight="1" x14ac:dyDescent="0.2">
      <c r="F25" s="114" t="s">
        <v>84</v>
      </c>
      <c r="G25" s="115">
        <v>4.0046296296296297E-3</v>
      </c>
      <c r="H25" s="116">
        <v>3</v>
      </c>
      <c r="I25" s="115">
        <v>4.1666666666666701E-3</v>
      </c>
      <c r="L25" s="86" t="s">
        <v>397</v>
      </c>
      <c r="M25" s="113">
        <v>9.0277777777777787E-3</v>
      </c>
      <c r="N25" s="110">
        <v>9.7222222222222224E-3</v>
      </c>
      <c r="S25" s="76">
        <f t="shared" si="4"/>
        <v>67</v>
      </c>
      <c r="T25" s="69">
        <v>2.2999999999999998</v>
      </c>
      <c r="V25" s="8" t="s">
        <v>84</v>
      </c>
      <c r="W25" s="9">
        <v>2.7835648148148151E-3</v>
      </c>
      <c r="X25" s="71">
        <v>0</v>
      </c>
      <c r="Y25" s="9"/>
    </row>
    <row r="26" spans="2:29" ht="12" customHeight="1" x14ac:dyDescent="0.2">
      <c r="F26" s="114" t="s">
        <v>84</v>
      </c>
      <c r="G26" s="115">
        <v>4.1782407407407402E-3</v>
      </c>
      <c r="H26" s="116">
        <v>2.5</v>
      </c>
      <c r="I26" s="115">
        <v>4.3402777777777797E-3</v>
      </c>
      <c r="L26" s="86" t="s">
        <v>398</v>
      </c>
      <c r="M26" s="113">
        <v>1.0416666666666666E-2</v>
      </c>
      <c r="N26" s="110">
        <v>1.111111111111111E-2</v>
      </c>
      <c r="S26" s="76">
        <f t="shared" si="4"/>
        <v>69</v>
      </c>
      <c r="T26" s="69">
        <v>2.4</v>
      </c>
    </row>
    <row r="27" spans="2:29" ht="12" customHeight="1" x14ac:dyDescent="0.2">
      <c r="F27" s="114" t="s">
        <v>84</v>
      </c>
      <c r="G27" s="115">
        <v>4.3518518518518498E-3</v>
      </c>
      <c r="H27" s="116">
        <v>2</v>
      </c>
      <c r="I27" s="115">
        <v>4.5138888888888902E-3</v>
      </c>
      <c r="L27" s="86" t="s">
        <v>399</v>
      </c>
      <c r="M27" s="113">
        <v>1.1805555555555555E-2</v>
      </c>
      <c r="N27" s="110">
        <v>1.2500000000000001E-2</v>
      </c>
      <c r="S27" s="76">
        <f t="shared" si="4"/>
        <v>71</v>
      </c>
      <c r="T27" s="69">
        <v>2.5</v>
      </c>
    </row>
    <row r="28" spans="2:29" ht="12" customHeight="1" x14ac:dyDescent="0.2">
      <c r="F28" s="114" t="s">
        <v>84</v>
      </c>
      <c r="G28" s="115">
        <v>4.5254629629629698E-3</v>
      </c>
      <c r="H28" s="116">
        <v>1.5</v>
      </c>
      <c r="I28" s="115">
        <v>4.6874999999999998E-3</v>
      </c>
      <c r="S28" s="76">
        <f t="shared" si="4"/>
        <v>73</v>
      </c>
      <c r="T28" s="69">
        <v>2.6</v>
      </c>
      <c r="W28" s="18"/>
      <c r="Y28" s="86"/>
    </row>
    <row r="29" spans="2:29" ht="12" customHeight="1" x14ac:dyDescent="0.2">
      <c r="F29" s="114" t="s">
        <v>84</v>
      </c>
      <c r="G29" s="115">
        <v>4.6990740740740699E-3</v>
      </c>
      <c r="H29" s="116">
        <v>1</v>
      </c>
      <c r="I29" s="115">
        <v>4.8611111111111103E-3</v>
      </c>
      <c r="S29" s="76">
        <f t="shared" si="4"/>
        <v>75</v>
      </c>
      <c r="T29" s="69">
        <v>2.7</v>
      </c>
      <c r="W29" s="18"/>
    </row>
    <row r="30" spans="2:29" ht="12" customHeight="1" x14ac:dyDescent="0.2">
      <c r="F30" s="114" t="s">
        <v>84</v>
      </c>
      <c r="G30" s="115">
        <v>4.8726851851851856E-3</v>
      </c>
      <c r="H30" s="116">
        <v>0.5</v>
      </c>
      <c r="I30" s="115">
        <v>5.5555555555555558E-3</v>
      </c>
      <c r="S30" s="76">
        <f t="shared" si="4"/>
        <v>77</v>
      </c>
      <c r="T30" s="69">
        <v>2.8</v>
      </c>
      <c r="W30" s="18"/>
    </row>
    <row r="31" spans="2:29" ht="12" customHeight="1" x14ac:dyDescent="0.2">
      <c r="F31" s="114" t="s">
        <v>84</v>
      </c>
      <c r="G31" s="115">
        <v>5.5671296296296302E-3</v>
      </c>
      <c r="H31" s="116">
        <v>0</v>
      </c>
      <c r="I31" s="117"/>
      <c r="S31" s="76">
        <f t="shared" si="4"/>
        <v>79</v>
      </c>
      <c r="T31" s="69">
        <v>2.9</v>
      </c>
      <c r="W31" s="18"/>
    </row>
    <row r="32" spans="2:29" ht="12" customHeight="1" x14ac:dyDescent="0.2">
      <c r="G32" s="57"/>
      <c r="I32" s="57"/>
      <c r="S32" s="76">
        <f t="shared" si="4"/>
        <v>81</v>
      </c>
      <c r="T32" s="69">
        <v>3</v>
      </c>
      <c r="W32" s="18"/>
    </row>
    <row r="33" spans="1:23" ht="12" customHeight="1" x14ac:dyDescent="0.2">
      <c r="G33" s="57"/>
      <c r="I33" s="57"/>
      <c r="S33" s="76">
        <f t="shared" si="4"/>
        <v>83</v>
      </c>
      <c r="T33" s="69">
        <v>3.1</v>
      </c>
      <c r="W33" s="18"/>
    </row>
    <row r="34" spans="1:23" ht="12" customHeight="1" x14ac:dyDescent="0.2">
      <c r="G34" s="57"/>
      <c r="I34" s="57"/>
      <c r="S34" s="76">
        <f t="shared" si="4"/>
        <v>85</v>
      </c>
      <c r="T34" s="69">
        <v>3.2</v>
      </c>
      <c r="W34" s="18"/>
    </row>
    <row r="35" spans="1:23" ht="12" customHeight="1" x14ac:dyDescent="0.2">
      <c r="G35" s="57"/>
      <c r="I35" s="57"/>
      <c r="S35" s="76">
        <f t="shared" si="4"/>
        <v>87</v>
      </c>
      <c r="T35" s="69">
        <v>3.3</v>
      </c>
      <c r="W35" s="18"/>
    </row>
    <row r="36" spans="1:23" ht="12" customHeight="1" x14ac:dyDescent="0.2">
      <c r="G36" s="57"/>
      <c r="I36" s="57"/>
      <c r="S36" s="76">
        <f t="shared" si="4"/>
        <v>89</v>
      </c>
      <c r="T36" s="69">
        <v>3.4</v>
      </c>
      <c r="W36" s="18"/>
    </row>
    <row r="37" spans="1:23" ht="12" customHeight="1" x14ac:dyDescent="0.2">
      <c r="G37" s="57"/>
      <c r="I37" s="57"/>
      <c r="S37" s="76">
        <f t="shared" si="4"/>
        <v>91</v>
      </c>
      <c r="T37" s="69">
        <v>3.5</v>
      </c>
      <c r="W37" s="18"/>
    </row>
    <row r="38" spans="1:23" ht="12" customHeight="1" x14ac:dyDescent="0.2">
      <c r="G38" s="57"/>
      <c r="I38" s="57"/>
      <c r="S38" s="76">
        <f t="shared" si="4"/>
        <v>93</v>
      </c>
      <c r="T38" s="69">
        <v>3.6</v>
      </c>
      <c r="W38" s="18"/>
    </row>
    <row r="39" spans="1:23" ht="12" customHeight="1" x14ac:dyDescent="0.2">
      <c r="G39" s="57"/>
      <c r="I39" s="57"/>
      <c r="S39" s="76">
        <f t="shared" si="4"/>
        <v>95</v>
      </c>
      <c r="T39" s="69">
        <v>3.7</v>
      </c>
      <c r="V39" s="20">
        <v>0</v>
      </c>
      <c r="W39" s="20">
        <v>0</v>
      </c>
    </row>
    <row r="40" spans="1:23" ht="12" customHeight="1" x14ac:dyDescent="0.2">
      <c r="A40" s="127" t="s">
        <v>412</v>
      </c>
      <c r="B40" s="128" t="s">
        <v>413</v>
      </c>
      <c r="C40" s="129" t="s">
        <v>414</v>
      </c>
      <c r="D40" s="129" t="s">
        <v>415</v>
      </c>
      <c r="E40" s="129" t="s">
        <v>416</v>
      </c>
      <c r="F40" s="129" t="s">
        <v>417</v>
      </c>
      <c r="G40" s="129" t="s">
        <v>418</v>
      </c>
      <c r="H40" s="129" t="s">
        <v>419</v>
      </c>
      <c r="I40" s="129" t="s">
        <v>420</v>
      </c>
      <c r="J40" s="129" t="s">
        <v>421</v>
      </c>
      <c r="K40" s="129" t="s">
        <v>422</v>
      </c>
      <c r="L40" s="129" t="s">
        <v>423</v>
      </c>
      <c r="S40" s="76">
        <f t="shared" si="4"/>
        <v>97</v>
      </c>
      <c r="T40" s="69">
        <v>3.8</v>
      </c>
      <c r="V40" s="20">
        <v>1</v>
      </c>
      <c r="W40" s="20">
        <v>0</v>
      </c>
    </row>
    <row r="41" spans="1:23" ht="12" customHeight="1" x14ac:dyDescent="0.25">
      <c r="A41" s="128" t="s">
        <v>424</v>
      </c>
      <c r="B41" s="128"/>
      <c r="C41" s="129"/>
      <c r="D41" s="129"/>
      <c r="E41" s="129"/>
      <c r="F41" s="129"/>
      <c r="G41" s="129"/>
      <c r="H41" s="129"/>
      <c r="I41" s="129"/>
      <c r="J41" s="129"/>
      <c r="K41" s="129"/>
      <c r="L41" s="130"/>
      <c r="S41" s="76">
        <f t="shared" si="4"/>
        <v>99</v>
      </c>
      <c r="T41" s="69">
        <v>3.9</v>
      </c>
      <c r="V41" s="20">
        <v>2</v>
      </c>
      <c r="W41" s="20">
        <v>0</v>
      </c>
    </row>
    <row r="42" spans="1:23" ht="12" customHeight="1" x14ac:dyDescent="0.2">
      <c r="A42" s="129" t="s">
        <v>425</v>
      </c>
      <c r="B42" s="129"/>
      <c r="C42" s="131">
        <v>0.29166666666666669</v>
      </c>
      <c r="D42" s="131">
        <v>0.3125</v>
      </c>
      <c r="E42" s="131">
        <v>0.33333333333333331</v>
      </c>
      <c r="F42" s="131">
        <v>0.35416666666666663</v>
      </c>
      <c r="G42" s="131">
        <v>0.37499999999999994</v>
      </c>
      <c r="H42" s="131">
        <v>0.39583333333333326</v>
      </c>
      <c r="I42" s="131">
        <v>0.41666666666666657</v>
      </c>
      <c r="J42" s="131">
        <v>0.4583333333333332</v>
      </c>
      <c r="K42" s="131">
        <v>0.47916666666666652</v>
      </c>
      <c r="L42" s="131">
        <v>0.49999999999999983</v>
      </c>
      <c r="S42" s="76">
        <v>103</v>
      </c>
      <c r="T42" s="69">
        <v>4</v>
      </c>
      <c r="V42" s="20">
        <v>3</v>
      </c>
      <c r="W42" s="20">
        <v>0</v>
      </c>
    </row>
    <row r="43" spans="1:23" ht="12" customHeight="1" x14ac:dyDescent="0.2">
      <c r="A43" s="129" t="s">
        <v>426</v>
      </c>
      <c r="B43" s="129"/>
      <c r="C43" s="132">
        <v>0.3125</v>
      </c>
      <c r="D43" s="131">
        <v>0.33333333333333331</v>
      </c>
      <c r="E43" s="131">
        <v>0.35416666666666663</v>
      </c>
      <c r="F43" s="131">
        <v>0.37499999999999994</v>
      </c>
      <c r="G43" s="131">
        <v>0.39583333333333326</v>
      </c>
      <c r="H43" s="131">
        <v>0.41666666666666657</v>
      </c>
      <c r="I43" s="131">
        <v>0.43749999999999989</v>
      </c>
      <c r="J43" s="131">
        <v>0.47916666666666652</v>
      </c>
      <c r="K43" s="131">
        <v>0.49999999999999983</v>
      </c>
      <c r="L43" s="131">
        <v>0.52083333333333315</v>
      </c>
      <c r="S43" s="76">
        <v>107</v>
      </c>
      <c r="T43" s="69">
        <v>4.0999999999999996</v>
      </c>
      <c r="V43" s="20">
        <v>4</v>
      </c>
      <c r="W43" s="20">
        <v>0</v>
      </c>
    </row>
    <row r="44" spans="1:23" ht="12" customHeight="1" x14ac:dyDescent="0.2">
      <c r="A44" s="133" t="s">
        <v>427</v>
      </c>
      <c r="B44" s="133"/>
      <c r="C44" s="132">
        <v>0.33333333333333331</v>
      </c>
      <c r="D44" s="131">
        <v>0.35416666666666663</v>
      </c>
      <c r="E44" s="131">
        <v>0.37499999999999994</v>
      </c>
      <c r="F44" s="131">
        <v>0.39583333333333326</v>
      </c>
      <c r="G44" s="131">
        <v>0.41666666666666657</v>
      </c>
      <c r="H44" s="131">
        <v>0.43749999999999989</v>
      </c>
      <c r="I44" s="131">
        <v>0.4583333333333332</v>
      </c>
      <c r="J44" s="131">
        <v>0.49999999999999983</v>
      </c>
      <c r="K44" s="131">
        <v>0.52083333333333315</v>
      </c>
      <c r="L44" s="131">
        <v>0.54166666666666652</v>
      </c>
      <c r="S44" s="76">
        <v>111</v>
      </c>
      <c r="T44" s="69">
        <v>4.2</v>
      </c>
      <c r="V44" s="20">
        <v>5</v>
      </c>
      <c r="W44" s="20">
        <v>0</v>
      </c>
    </row>
    <row r="45" spans="1:23" ht="12" customHeight="1" x14ac:dyDescent="0.2">
      <c r="A45" s="133" t="s">
        <v>428</v>
      </c>
      <c r="B45" s="133"/>
      <c r="C45" s="132">
        <v>0.35416666666666669</v>
      </c>
      <c r="D45" s="131">
        <v>0.375</v>
      </c>
      <c r="E45" s="131">
        <v>0.39583333333333331</v>
      </c>
      <c r="F45" s="131">
        <v>0.41666666666666663</v>
      </c>
      <c r="G45" s="131">
        <v>0.43749999999999994</v>
      </c>
      <c r="H45" s="131">
        <v>0.45833333333333326</v>
      </c>
      <c r="I45" s="131">
        <v>0.47916666666666657</v>
      </c>
      <c r="J45" s="131">
        <v>0.52083333333333326</v>
      </c>
      <c r="K45" s="131">
        <v>0.54166666666666652</v>
      </c>
      <c r="L45" s="131">
        <v>0.56249999999999978</v>
      </c>
      <c r="S45" s="76">
        <v>115</v>
      </c>
      <c r="T45" s="69">
        <v>4.3</v>
      </c>
      <c r="V45" s="20">
        <v>6</v>
      </c>
      <c r="W45" s="20">
        <v>1</v>
      </c>
    </row>
    <row r="46" spans="1:23" ht="12" customHeight="1" x14ac:dyDescent="0.2">
      <c r="A46" s="133" t="s">
        <v>429</v>
      </c>
      <c r="B46" s="133"/>
      <c r="C46" s="132">
        <v>0.375</v>
      </c>
      <c r="D46" s="131">
        <v>0.39583333333333331</v>
      </c>
      <c r="E46" s="131">
        <v>0.41666666666666663</v>
      </c>
      <c r="F46" s="131">
        <v>0.43749999999999994</v>
      </c>
      <c r="G46" s="131">
        <v>0.45833333333333326</v>
      </c>
      <c r="H46" s="131">
        <v>0.47916666666666657</v>
      </c>
      <c r="I46" s="131">
        <v>0.49999999999999989</v>
      </c>
      <c r="J46" s="131">
        <v>0.54166666666666652</v>
      </c>
      <c r="K46" s="131">
        <v>0.56249999999999978</v>
      </c>
      <c r="L46" s="131">
        <v>0.58333333333333304</v>
      </c>
      <c r="S46" s="76">
        <v>119</v>
      </c>
      <c r="T46" s="69">
        <v>4.4000000000000004</v>
      </c>
      <c r="V46" s="20">
        <v>7</v>
      </c>
      <c r="W46" s="20">
        <v>1</v>
      </c>
    </row>
    <row r="47" spans="1:23" ht="12" customHeight="1" x14ac:dyDescent="0.2">
      <c r="A47" s="133" t="s">
        <v>430</v>
      </c>
      <c r="B47" s="133"/>
      <c r="C47" s="132">
        <v>0.39583333333333331</v>
      </c>
      <c r="D47" s="131">
        <v>0.41666666666666663</v>
      </c>
      <c r="E47" s="131">
        <v>0.43749999999999994</v>
      </c>
      <c r="F47" s="131">
        <v>0.45833333333333326</v>
      </c>
      <c r="G47" s="131">
        <v>0.47916666666666657</v>
      </c>
      <c r="H47" s="131">
        <v>0.49999999999999989</v>
      </c>
      <c r="I47" s="131">
        <v>0.52083333333333326</v>
      </c>
      <c r="J47" s="131">
        <v>0.56249999999999978</v>
      </c>
      <c r="K47" s="131">
        <v>0.58333333333333304</v>
      </c>
      <c r="L47" s="131">
        <v>0.6041666666666663</v>
      </c>
      <c r="S47" s="76">
        <v>123</v>
      </c>
      <c r="T47" s="69">
        <v>4.5</v>
      </c>
      <c r="V47" s="20">
        <v>8</v>
      </c>
      <c r="W47" s="20">
        <v>2</v>
      </c>
    </row>
    <row r="48" spans="1:23" ht="12" customHeight="1" x14ac:dyDescent="0.2">
      <c r="A48" s="133" t="s">
        <v>431</v>
      </c>
      <c r="B48" s="133"/>
      <c r="C48" s="132">
        <v>0.41666666666666669</v>
      </c>
      <c r="D48" s="131">
        <v>0.4375</v>
      </c>
      <c r="E48" s="131">
        <v>0.45833333333333331</v>
      </c>
      <c r="F48" s="131">
        <v>0.47916666666666663</v>
      </c>
      <c r="G48" s="131">
        <v>0.49999999999999994</v>
      </c>
      <c r="H48" s="131">
        <v>0.52083333333333326</v>
      </c>
      <c r="I48" s="131">
        <v>0.54166666666666652</v>
      </c>
      <c r="J48" s="131">
        <v>0.58333333333333304</v>
      </c>
      <c r="K48" s="131">
        <v>0.6041666666666663</v>
      </c>
      <c r="L48" s="131">
        <v>0.62499999999999956</v>
      </c>
      <c r="S48" s="76">
        <v>127</v>
      </c>
      <c r="T48" s="69">
        <v>4.5999999999999996</v>
      </c>
      <c r="V48" s="20">
        <v>9</v>
      </c>
      <c r="W48" s="20">
        <v>2</v>
      </c>
    </row>
    <row r="49" spans="1:23" ht="12" customHeight="1" x14ac:dyDescent="0.2">
      <c r="A49" s="133" t="s">
        <v>432</v>
      </c>
      <c r="B49" s="133"/>
      <c r="C49" s="132">
        <v>0.45833333333333331</v>
      </c>
      <c r="D49" s="131">
        <v>0.47916666666666663</v>
      </c>
      <c r="E49" s="131">
        <v>0.49999999999999994</v>
      </c>
      <c r="F49" s="131">
        <v>0.52083333333333326</v>
      </c>
      <c r="G49" s="131">
        <v>0.54166666666666652</v>
      </c>
      <c r="H49" s="131">
        <v>0.56249999999999978</v>
      </c>
      <c r="I49" s="131">
        <v>0.58333333333333304</v>
      </c>
      <c r="J49" s="131">
        <v>0.62499999999999956</v>
      </c>
      <c r="K49" s="131">
        <v>0.64583333333333282</v>
      </c>
      <c r="L49" s="131">
        <v>0.66666666666666607</v>
      </c>
      <c r="S49" s="76">
        <v>131</v>
      </c>
      <c r="T49" s="69">
        <v>4.7</v>
      </c>
      <c r="V49" s="20">
        <v>10</v>
      </c>
      <c r="W49" s="20">
        <v>3</v>
      </c>
    </row>
    <row r="50" spans="1:23" ht="12" customHeight="1" x14ac:dyDescent="0.2">
      <c r="A50" s="133" t="s">
        <v>433</v>
      </c>
      <c r="B50" s="133"/>
      <c r="C50" s="132">
        <v>0.5</v>
      </c>
      <c r="D50" s="131">
        <v>0.52083333333333326</v>
      </c>
      <c r="E50" s="131">
        <v>0.54166666666666652</v>
      </c>
      <c r="F50" s="131">
        <v>0.56249999999999978</v>
      </c>
      <c r="G50" s="131">
        <v>0.58333333333333304</v>
      </c>
      <c r="H50" s="131">
        <v>0.6041666666666663</v>
      </c>
      <c r="I50" s="131">
        <v>0.62499999999999956</v>
      </c>
      <c r="J50" s="131">
        <v>0.66666666666666607</v>
      </c>
      <c r="K50" s="131">
        <v>0.68749999999999933</v>
      </c>
      <c r="L50" s="131">
        <v>0.70833333333333259</v>
      </c>
      <c r="S50" s="76">
        <v>135</v>
      </c>
      <c r="T50" s="69">
        <v>4.8</v>
      </c>
      <c r="V50" s="20">
        <v>11</v>
      </c>
      <c r="W50" s="20">
        <v>3</v>
      </c>
    </row>
    <row r="51" spans="1:23" ht="12" customHeight="1" x14ac:dyDescent="0.2">
      <c r="A51" s="133" t="s">
        <v>434</v>
      </c>
      <c r="B51" s="133"/>
      <c r="C51" s="132">
        <v>0.54166666666666663</v>
      </c>
      <c r="D51" s="131">
        <v>0.5625</v>
      </c>
      <c r="E51" s="131">
        <v>0.58333333333333326</v>
      </c>
      <c r="F51" s="131">
        <v>0.60416666666666652</v>
      </c>
      <c r="G51" s="131">
        <v>0.62499999999999978</v>
      </c>
      <c r="H51" s="131">
        <v>0.64583333333333304</v>
      </c>
      <c r="I51" s="131">
        <v>0.6666666666666663</v>
      </c>
      <c r="J51" s="131">
        <v>0.70833333333333282</v>
      </c>
      <c r="K51" s="131">
        <v>0.72916666666666607</v>
      </c>
      <c r="L51" s="131">
        <v>0.74999999999999933</v>
      </c>
      <c r="S51" s="76">
        <v>139</v>
      </c>
      <c r="T51" s="69">
        <v>4.9000000000000004</v>
      </c>
      <c r="V51" s="20">
        <v>12</v>
      </c>
      <c r="W51" s="20">
        <v>4</v>
      </c>
    </row>
    <row r="52" spans="1:23" ht="12" customHeight="1" x14ac:dyDescent="0.2">
      <c r="A52" s="133" t="s">
        <v>435</v>
      </c>
      <c r="B52" s="133"/>
      <c r="C52" s="132">
        <v>0.58333333333333337</v>
      </c>
      <c r="D52" s="131">
        <v>0.60416666666666674</v>
      </c>
      <c r="E52" s="131">
        <v>0.625</v>
      </c>
      <c r="F52" s="131">
        <v>0.64583333333333326</v>
      </c>
      <c r="G52" s="131">
        <v>0.66666666666666652</v>
      </c>
      <c r="H52" s="131">
        <v>0.68749999999999978</v>
      </c>
      <c r="I52" s="131">
        <v>0.70833333333333304</v>
      </c>
      <c r="J52" s="131">
        <v>0.74999999999999956</v>
      </c>
      <c r="K52" s="131">
        <v>0.77083333333333282</v>
      </c>
      <c r="L52" s="131">
        <v>0.79166666666666607</v>
      </c>
      <c r="S52" s="76">
        <v>143</v>
      </c>
      <c r="T52" s="69">
        <v>5</v>
      </c>
      <c r="V52" s="20">
        <v>13</v>
      </c>
      <c r="W52" s="20">
        <v>4</v>
      </c>
    </row>
    <row r="53" spans="1:23" ht="12" customHeight="1" x14ac:dyDescent="0.2">
      <c r="A53" s="133" t="s">
        <v>436</v>
      </c>
      <c r="B53" s="133"/>
      <c r="C53" s="133" t="s">
        <v>437</v>
      </c>
      <c r="D53" s="131">
        <v>0.625</v>
      </c>
      <c r="E53" s="131">
        <v>0.64583333333333326</v>
      </c>
      <c r="F53" s="131">
        <v>0.66666666666666652</v>
      </c>
      <c r="G53" s="131">
        <v>0.68749999999999978</v>
      </c>
      <c r="H53" s="131">
        <v>0.70833333333333304</v>
      </c>
      <c r="I53" s="131">
        <v>0.7291666666666663</v>
      </c>
      <c r="J53" s="131">
        <v>0.77083333333333282</v>
      </c>
      <c r="K53" s="131">
        <v>0.79166666666666607</v>
      </c>
      <c r="L53" s="131">
        <v>0.81249999999999933</v>
      </c>
      <c r="S53" s="76">
        <v>147</v>
      </c>
      <c r="T53" s="69">
        <v>5.0999999999999996</v>
      </c>
      <c r="V53" s="20">
        <v>14</v>
      </c>
      <c r="W53" s="20">
        <v>5</v>
      </c>
    </row>
    <row r="54" spans="1:23" ht="12" customHeight="1" x14ac:dyDescent="0.2">
      <c r="A54" s="133" t="s">
        <v>438</v>
      </c>
      <c r="B54" s="133"/>
      <c r="C54" s="133" t="s">
        <v>437</v>
      </c>
      <c r="D54" s="133" t="s">
        <v>437</v>
      </c>
      <c r="E54" s="132">
        <v>0.64583333333333337</v>
      </c>
      <c r="F54" s="131">
        <v>0.66666666666666674</v>
      </c>
      <c r="G54" s="131">
        <v>0.6875</v>
      </c>
      <c r="H54" s="131">
        <v>0.70833333333333326</v>
      </c>
      <c r="I54" s="131">
        <v>0.72916666666666652</v>
      </c>
      <c r="J54" s="131">
        <v>0.77083333333333304</v>
      </c>
      <c r="K54" s="131">
        <v>0.7916666666666663</v>
      </c>
      <c r="L54" s="131">
        <v>0.81249999999999956</v>
      </c>
      <c r="S54" s="76">
        <v>151</v>
      </c>
      <c r="T54" s="69">
        <v>5.2</v>
      </c>
      <c r="V54" s="20">
        <v>15</v>
      </c>
      <c r="W54" s="20">
        <v>5</v>
      </c>
    </row>
    <row r="55" spans="1:23" ht="12" customHeight="1" x14ac:dyDescent="0.2">
      <c r="A55" s="133" t="s">
        <v>439</v>
      </c>
      <c r="B55" s="133"/>
      <c r="C55" s="133" t="s">
        <v>437</v>
      </c>
      <c r="D55" s="133" t="s">
        <v>437</v>
      </c>
      <c r="E55" s="132">
        <v>0.64583333333333337</v>
      </c>
      <c r="F55" s="131">
        <v>0.66666666666666674</v>
      </c>
      <c r="G55" s="131">
        <v>0.6875</v>
      </c>
      <c r="H55" s="131">
        <v>0.70833333333333326</v>
      </c>
      <c r="I55" s="131">
        <v>0.72916666666666652</v>
      </c>
      <c r="J55" s="131">
        <v>0.77083333333333304</v>
      </c>
      <c r="K55" s="131">
        <v>0.7916666666666663</v>
      </c>
      <c r="L55" s="131">
        <v>0.81249999999999956</v>
      </c>
      <c r="S55" s="76">
        <v>155</v>
      </c>
      <c r="T55" s="69">
        <v>5.3</v>
      </c>
      <c r="W55" s="18"/>
    </row>
    <row r="56" spans="1:23" ht="12" customHeight="1" x14ac:dyDescent="0.2">
      <c r="A56" s="133" t="s">
        <v>440</v>
      </c>
      <c r="B56" s="133"/>
      <c r="C56" s="133" t="s">
        <v>437</v>
      </c>
      <c r="D56" s="133" t="s">
        <v>437</v>
      </c>
      <c r="E56" s="132">
        <v>0.66666666666666663</v>
      </c>
      <c r="F56" s="131">
        <v>0.6875</v>
      </c>
      <c r="G56" s="131">
        <v>0.70833333333333326</v>
      </c>
      <c r="H56" s="131">
        <v>0.72916666666666652</v>
      </c>
      <c r="I56" s="131">
        <v>0.74999999999999978</v>
      </c>
      <c r="J56" s="131">
        <v>0.7916666666666663</v>
      </c>
      <c r="K56" s="131">
        <v>0.81249999999999956</v>
      </c>
      <c r="L56" s="131">
        <v>0.83333333333333282</v>
      </c>
      <c r="S56" s="76">
        <v>159</v>
      </c>
      <c r="T56" s="69">
        <v>5.4</v>
      </c>
      <c r="W56" s="18"/>
    </row>
    <row r="57" spans="1:23" ht="12" customHeight="1" x14ac:dyDescent="0.2">
      <c r="A57" s="133" t="s">
        <v>441</v>
      </c>
      <c r="B57" s="133"/>
      <c r="C57" s="133" t="s">
        <v>437</v>
      </c>
      <c r="D57" s="133" t="s">
        <v>437</v>
      </c>
      <c r="E57" s="133" t="s">
        <v>437</v>
      </c>
      <c r="F57" s="131">
        <v>0.6875</v>
      </c>
      <c r="G57" s="131">
        <v>0.70833333333333326</v>
      </c>
      <c r="H57" s="131">
        <v>0.72916666666666652</v>
      </c>
      <c r="I57" s="131">
        <v>0.74999999999999978</v>
      </c>
      <c r="J57" s="131">
        <v>0.7916666666666663</v>
      </c>
      <c r="K57" s="131">
        <v>0.81249999999999956</v>
      </c>
      <c r="L57" s="131">
        <v>0.83333333333333282</v>
      </c>
      <c r="S57" s="76">
        <v>163</v>
      </c>
      <c r="T57" s="69">
        <v>5.5</v>
      </c>
      <c r="W57" s="18"/>
    </row>
    <row r="58" spans="1:23" ht="12" customHeight="1" x14ac:dyDescent="0.2">
      <c r="A58" s="133" t="s">
        <v>442</v>
      </c>
      <c r="B58" s="133"/>
      <c r="C58" s="133" t="s">
        <v>437</v>
      </c>
      <c r="D58" s="133" t="s">
        <v>437</v>
      </c>
      <c r="E58" s="133" t="s">
        <v>437</v>
      </c>
      <c r="F58" s="131">
        <v>0.70833333333333337</v>
      </c>
      <c r="G58" s="131">
        <v>0.72916666666666674</v>
      </c>
      <c r="H58" s="131">
        <v>0.75</v>
      </c>
      <c r="I58" s="131">
        <v>0.77083333333333326</v>
      </c>
      <c r="J58" s="131">
        <v>0.81249999999999978</v>
      </c>
      <c r="K58" s="131">
        <v>0.83333333333333304</v>
      </c>
      <c r="L58" s="131">
        <v>0.8541666666666663</v>
      </c>
      <c r="S58" s="76">
        <v>167</v>
      </c>
      <c r="T58" s="69">
        <v>5.6</v>
      </c>
      <c r="W58" s="18"/>
    </row>
    <row r="59" spans="1:23" ht="12" customHeight="1" x14ac:dyDescent="0.2">
      <c r="A59" s="133" t="s">
        <v>443</v>
      </c>
      <c r="B59" s="133"/>
      <c r="C59" s="133" t="s">
        <v>437</v>
      </c>
      <c r="D59" s="133" t="s">
        <v>437</v>
      </c>
      <c r="E59" s="133" t="s">
        <v>437</v>
      </c>
      <c r="F59" s="133" t="s">
        <v>437</v>
      </c>
      <c r="G59" s="133" t="s">
        <v>437</v>
      </c>
      <c r="H59" s="132">
        <v>0.77083333333333337</v>
      </c>
      <c r="I59" s="131">
        <v>0.79166666666666674</v>
      </c>
      <c r="J59" s="131">
        <v>0.83333333333333326</v>
      </c>
      <c r="K59" s="131">
        <v>0.85416666666666652</v>
      </c>
      <c r="L59" s="131">
        <v>0.87499999999999978</v>
      </c>
      <c r="S59" s="76">
        <v>171</v>
      </c>
      <c r="T59" s="69">
        <v>5.7</v>
      </c>
      <c r="W59" s="18"/>
    </row>
    <row r="60" spans="1:23" ht="12" customHeight="1" x14ac:dyDescent="0.2">
      <c r="A60" s="133" t="s">
        <v>444</v>
      </c>
      <c r="B60" s="133"/>
      <c r="C60" s="133" t="s">
        <v>437</v>
      </c>
      <c r="D60" s="133" t="s">
        <v>437</v>
      </c>
      <c r="E60" s="133" t="s">
        <v>437</v>
      </c>
      <c r="F60" s="133" t="s">
        <v>437</v>
      </c>
      <c r="G60" s="133" t="s">
        <v>437</v>
      </c>
      <c r="H60" s="133" t="s">
        <v>437</v>
      </c>
      <c r="I60" s="133" t="s">
        <v>437</v>
      </c>
      <c r="J60" s="131">
        <v>0.83333333333333337</v>
      </c>
      <c r="K60" s="131">
        <v>0.85416666666666674</v>
      </c>
      <c r="L60" s="131">
        <v>0.875</v>
      </c>
      <c r="S60" s="76">
        <v>175</v>
      </c>
      <c r="T60" s="69">
        <v>5.8</v>
      </c>
      <c r="W60" s="18"/>
    </row>
    <row r="61" spans="1:23" ht="12" customHeight="1" x14ac:dyDescent="0.2">
      <c r="A61" s="133" t="s">
        <v>445</v>
      </c>
      <c r="B61" s="133"/>
      <c r="C61" s="133" t="s">
        <v>437</v>
      </c>
      <c r="D61" s="133" t="s">
        <v>437</v>
      </c>
      <c r="E61" s="133" t="s">
        <v>437</v>
      </c>
      <c r="F61" s="133" t="s">
        <v>437</v>
      </c>
      <c r="G61" s="133" t="s">
        <v>437</v>
      </c>
      <c r="H61" s="133" t="s">
        <v>437</v>
      </c>
      <c r="I61" s="133" t="s">
        <v>437</v>
      </c>
      <c r="J61" s="133" t="s">
        <v>437</v>
      </c>
      <c r="K61" s="133" t="s">
        <v>437</v>
      </c>
      <c r="L61" s="131">
        <v>0.89583333333333337</v>
      </c>
      <c r="S61" s="76">
        <v>179</v>
      </c>
      <c r="T61" s="69">
        <v>5.9</v>
      </c>
      <c r="W61" s="18"/>
    </row>
    <row r="62" spans="1:23" ht="12" customHeight="1" x14ac:dyDescent="0.2">
      <c r="A62" s="133" t="s">
        <v>446</v>
      </c>
      <c r="B62" s="133"/>
      <c r="C62" s="133" t="s">
        <v>437</v>
      </c>
      <c r="D62" s="133" t="s">
        <v>437</v>
      </c>
      <c r="E62" s="133" t="s">
        <v>437</v>
      </c>
      <c r="F62" s="133" t="s">
        <v>437</v>
      </c>
      <c r="G62" s="133" t="s">
        <v>437</v>
      </c>
      <c r="H62" s="133" t="s">
        <v>437</v>
      </c>
      <c r="I62" s="133" t="s">
        <v>437</v>
      </c>
      <c r="J62" s="133" t="s">
        <v>437</v>
      </c>
      <c r="K62" s="133" t="s">
        <v>437</v>
      </c>
      <c r="L62" s="131">
        <v>0.91666666666666663</v>
      </c>
      <c r="S62" s="76">
        <v>183</v>
      </c>
      <c r="T62" s="69">
        <v>6</v>
      </c>
      <c r="W62" s="18"/>
    </row>
    <row r="63" spans="1:23" ht="12" customHeight="1" x14ac:dyDescent="0.25">
      <c r="A63" s="129"/>
      <c r="B63" s="129"/>
      <c r="C63" s="129"/>
      <c r="D63" s="129"/>
      <c r="E63" s="129"/>
      <c r="F63" s="129"/>
      <c r="G63" s="129"/>
      <c r="H63" s="129"/>
      <c r="I63" s="129"/>
      <c r="J63" s="129"/>
      <c r="K63" s="129"/>
      <c r="L63" s="130"/>
      <c r="S63" s="76">
        <v>187</v>
      </c>
      <c r="T63" s="69">
        <v>6.1</v>
      </c>
      <c r="W63" s="18"/>
    </row>
    <row r="64" spans="1:23" ht="12" customHeight="1" x14ac:dyDescent="0.2">
      <c r="A64" s="134" t="s">
        <v>447</v>
      </c>
      <c r="B64" s="128" t="s">
        <v>413</v>
      </c>
      <c r="C64" s="129" t="s">
        <v>414</v>
      </c>
      <c r="D64" s="129" t="s">
        <v>415</v>
      </c>
      <c r="E64" s="129" t="s">
        <v>416</v>
      </c>
      <c r="F64" s="129" t="s">
        <v>417</v>
      </c>
      <c r="G64" s="129" t="s">
        <v>418</v>
      </c>
      <c r="H64" s="129" t="s">
        <v>419</v>
      </c>
      <c r="I64" s="129" t="s">
        <v>420</v>
      </c>
      <c r="J64" s="129" t="s">
        <v>421</v>
      </c>
      <c r="K64" s="129" t="s">
        <v>422</v>
      </c>
      <c r="L64" s="129" t="s">
        <v>423</v>
      </c>
      <c r="S64" s="76">
        <v>191</v>
      </c>
      <c r="T64" s="69">
        <v>6.2</v>
      </c>
      <c r="W64" s="18"/>
    </row>
    <row r="65" spans="1:23" ht="12" customHeight="1" x14ac:dyDescent="0.25">
      <c r="A65" s="128" t="s">
        <v>424</v>
      </c>
      <c r="B65" s="128"/>
      <c r="C65" s="129"/>
      <c r="D65" s="129"/>
      <c r="E65" s="129"/>
      <c r="F65" s="129"/>
      <c r="G65" s="129"/>
      <c r="H65" s="129"/>
      <c r="I65" s="129"/>
      <c r="J65" s="129"/>
      <c r="K65" s="129"/>
      <c r="L65" s="130"/>
      <c r="S65" s="76">
        <v>195</v>
      </c>
      <c r="T65" s="69">
        <v>6.3</v>
      </c>
      <c r="W65" s="18"/>
    </row>
    <row r="66" spans="1:23" ht="12" customHeight="1" x14ac:dyDescent="0.2">
      <c r="A66" s="129" t="s">
        <v>425</v>
      </c>
      <c r="B66" s="129"/>
      <c r="C66" s="131">
        <v>0.33333333333333331</v>
      </c>
      <c r="D66" s="131">
        <v>0.35416666666666663</v>
      </c>
      <c r="E66" s="131">
        <v>0.37499999999999994</v>
      </c>
      <c r="F66" s="131">
        <v>0.39583333333333326</v>
      </c>
      <c r="G66" s="131">
        <v>0.41666666666666657</v>
      </c>
      <c r="H66" s="131">
        <v>0.43749999999999989</v>
      </c>
      <c r="I66" s="131">
        <v>0.4583333333333332</v>
      </c>
      <c r="J66" s="131">
        <v>0.49999999999999983</v>
      </c>
      <c r="K66" s="131">
        <v>0.52083333333333315</v>
      </c>
      <c r="L66" s="131">
        <v>0.54166666666666652</v>
      </c>
      <c r="S66" s="76">
        <v>199</v>
      </c>
      <c r="T66" s="69">
        <v>6.4</v>
      </c>
      <c r="W66" s="18"/>
    </row>
    <row r="67" spans="1:23" ht="12" customHeight="1" x14ac:dyDescent="0.2">
      <c r="A67" s="129" t="s">
        <v>426</v>
      </c>
      <c r="B67" s="129"/>
      <c r="C67" s="131">
        <v>0.35416666666666663</v>
      </c>
      <c r="D67" s="131">
        <v>0.37499999999999994</v>
      </c>
      <c r="E67" s="131">
        <v>0.39583333333333326</v>
      </c>
      <c r="F67" s="131">
        <v>0.41666666666666657</v>
      </c>
      <c r="G67" s="131">
        <v>0.43749999999999989</v>
      </c>
      <c r="H67" s="135">
        <v>0.4583333333333332</v>
      </c>
      <c r="I67" s="131">
        <v>0.47916666666666652</v>
      </c>
      <c r="J67" s="131">
        <v>0.52083333333333315</v>
      </c>
      <c r="K67" s="131">
        <v>0.54166666666666652</v>
      </c>
      <c r="L67" s="131">
        <v>0.56249999999999978</v>
      </c>
      <c r="S67" s="76">
        <v>207</v>
      </c>
      <c r="T67" s="69">
        <v>6.5</v>
      </c>
      <c r="W67" s="18"/>
    </row>
    <row r="68" spans="1:23" ht="12" customHeight="1" x14ac:dyDescent="0.2">
      <c r="A68" s="133" t="s">
        <v>427</v>
      </c>
      <c r="B68" s="133"/>
      <c r="C68" s="131">
        <v>0.37499999999999994</v>
      </c>
      <c r="D68" s="131">
        <v>0.39583333333333326</v>
      </c>
      <c r="E68" s="131">
        <v>0.41666666666666657</v>
      </c>
      <c r="F68" s="131">
        <v>0.43749999999999989</v>
      </c>
      <c r="G68" s="131">
        <v>0.4583333333333332</v>
      </c>
      <c r="H68" s="131">
        <v>0.47916666666666652</v>
      </c>
      <c r="I68" s="131">
        <v>0.49999999999999983</v>
      </c>
      <c r="J68" s="131">
        <v>0.54166666666666652</v>
      </c>
      <c r="K68" s="131">
        <v>0.56249999999999978</v>
      </c>
      <c r="L68" s="131">
        <v>0.58333333333333315</v>
      </c>
      <c r="S68" s="76">
        <v>215</v>
      </c>
      <c r="T68" s="69">
        <v>6.6</v>
      </c>
      <c r="W68" s="18"/>
    </row>
    <row r="69" spans="1:23" ht="12" customHeight="1" x14ac:dyDescent="0.2">
      <c r="A69" s="133" t="s">
        <v>428</v>
      </c>
      <c r="B69" s="133"/>
      <c r="C69" s="131">
        <v>0.39583333333333331</v>
      </c>
      <c r="D69" s="131">
        <v>0.41666666666666663</v>
      </c>
      <c r="E69" s="131">
        <v>0.43749999999999994</v>
      </c>
      <c r="F69" s="131">
        <v>0.45833333333333326</v>
      </c>
      <c r="G69" s="131">
        <v>0.47916666666666657</v>
      </c>
      <c r="H69" s="131">
        <v>0.49999999999999989</v>
      </c>
      <c r="I69" s="131">
        <v>0.52083333333333326</v>
      </c>
      <c r="J69" s="131">
        <v>0.56249999999999989</v>
      </c>
      <c r="K69" s="131">
        <v>0.58333333333333315</v>
      </c>
      <c r="L69" s="131">
        <v>0.60416666666666641</v>
      </c>
      <c r="S69" s="76">
        <v>223</v>
      </c>
      <c r="T69" s="69">
        <v>6.7</v>
      </c>
      <c r="W69" s="18"/>
    </row>
    <row r="70" spans="1:23" ht="12" customHeight="1" x14ac:dyDescent="0.2">
      <c r="A70" s="133" t="s">
        <v>429</v>
      </c>
      <c r="B70" s="133"/>
      <c r="C70" s="131">
        <v>0.41666666666666663</v>
      </c>
      <c r="D70" s="131">
        <v>0.43749999999999994</v>
      </c>
      <c r="E70" s="131">
        <v>0.45833333333333326</v>
      </c>
      <c r="F70" s="131">
        <v>0.47916666666666657</v>
      </c>
      <c r="G70" s="131">
        <v>0.49999999999999989</v>
      </c>
      <c r="H70" s="131">
        <v>0.52083333333333326</v>
      </c>
      <c r="I70" s="131">
        <v>0.54166666666666652</v>
      </c>
      <c r="J70" s="131">
        <v>0.58333333333333315</v>
      </c>
      <c r="K70" s="131">
        <v>0.60416666666666641</v>
      </c>
      <c r="L70" s="131">
        <v>0.62499999999999967</v>
      </c>
      <c r="S70" s="76">
        <v>231</v>
      </c>
      <c r="T70" s="69">
        <v>6.8</v>
      </c>
      <c r="W70" s="18"/>
    </row>
    <row r="71" spans="1:23" ht="12" customHeight="1" x14ac:dyDescent="0.2">
      <c r="A71" s="133" t="s">
        <v>430</v>
      </c>
      <c r="B71" s="133"/>
      <c r="C71" s="131">
        <v>0.43749999999999994</v>
      </c>
      <c r="D71" s="131">
        <v>0.45833333333333326</v>
      </c>
      <c r="E71" s="131">
        <v>0.47916666666666657</v>
      </c>
      <c r="F71" s="131">
        <v>0.49999999999999989</v>
      </c>
      <c r="G71" s="131">
        <v>0.52083333333333326</v>
      </c>
      <c r="H71" s="131">
        <v>0.54166666666666652</v>
      </c>
      <c r="I71" s="131">
        <v>0.56249999999999989</v>
      </c>
      <c r="J71" s="131">
        <v>0.60416666666666641</v>
      </c>
      <c r="K71" s="131">
        <v>0.62499999999999967</v>
      </c>
      <c r="L71" s="131">
        <v>0.64583333333333293</v>
      </c>
      <c r="S71" s="76">
        <v>239</v>
      </c>
      <c r="T71" s="69">
        <v>6.9</v>
      </c>
      <c r="W71" s="18"/>
    </row>
    <row r="72" spans="1:23" ht="12" customHeight="1" x14ac:dyDescent="0.2">
      <c r="A72" s="133" t="s">
        <v>431</v>
      </c>
      <c r="B72" s="133"/>
      <c r="C72" s="131">
        <v>0.45833333333333331</v>
      </c>
      <c r="D72" s="131">
        <v>0.47916666666666663</v>
      </c>
      <c r="E72" s="131">
        <v>0.49999999999999994</v>
      </c>
      <c r="F72" s="131">
        <v>0.52083333333333326</v>
      </c>
      <c r="G72" s="131">
        <v>0.54166666666666652</v>
      </c>
      <c r="H72" s="131">
        <v>0.56249999999999989</v>
      </c>
      <c r="I72" s="131">
        <v>0.58333333333333315</v>
      </c>
      <c r="J72" s="131">
        <v>0.62499999999999967</v>
      </c>
      <c r="K72" s="131">
        <v>0.64583333333333293</v>
      </c>
      <c r="L72" s="131">
        <v>0.66666666666666619</v>
      </c>
      <c r="S72" s="76">
        <v>247</v>
      </c>
      <c r="T72" s="69">
        <v>7</v>
      </c>
      <c r="W72" s="18"/>
    </row>
    <row r="73" spans="1:23" ht="12" customHeight="1" x14ac:dyDescent="0.2">
      <c r="A73" s="133" t="s">
        <v>432</v>
      </c>
      <c r="B73" s="133"/>
      <c r="C73" s="131">
        <v>0.49999999999999994</v>
      </c>
      <c r="D73" s="131">
        <v>0.52083333333333326</v>
      </c>
      <c r="E73" s="131">
        <v>0.54166666666666652</v>
      </c>
      <c r="F73" s="131">
        <v>0.56249999999999989</v>
      </c>
      <c r="G73" s="131">
        <v>0.58333333333333315</v>
      </c>
      <c r="H73" s="131">
        <v>0.60416666666666641</v>
      </c>
      <c r="I73" s="131">
        <v>0.62499999999999967</v>
      </c>
      <c r="J73" s="131">
        <v>0.66666666666666619</v>
      </c>
      <c r="K73" s="131">
        <v>0.68749999999999944</v>
      </c>
      <c r="L73" s="131">
        <v>0.7083333333333327</v>
      </c>
      <c r="S73" s="76">
        <v>255</v>
      </c>
      <c r="T73" s="69">
        <v>7.1</v>
      </c>
      <c r="W73" s="18"/>
    </row>
    <row r="74" spans="1:23" ht="12" customHeight="1" x14ac:dyDescent="0.2">
      <c r="A74" s="133" t="s">
        <v>433</v>
      </c>
      <c r="B74" s="133"/>
      <c r="C74" s="131">
        <v>0.54166666666666663</v>
      </c>
      <c r="D74" s="131">
        <v>0.56249999999999989</v>
      </c>
      <c r="E74" s="131">
        <v>0.58333333333333315</v>
      </c>
      <c r="F74" s="131">
        <v>0.60416666666666641</v>
      </c>
      <c r="G74" s="131">
        <v>0.62499999999999967</v>
      </c>
      <c r="H74" s="131">
        <v>0.64583333333333293</v>
      </c>
      <c r="I74" s="131">
        <v>0.66666666666666619</v>
      </c>
      <c r="J74" s="131">
        <v>0.7083333333333327</v>
      </c>
      <c r="K74" s="131">
        <v>0.72916666666666596</v>
      </c>
      <c r="L74" s="131">
        <v>0.74999999999999922</v>
      </c>
      <c r="S74" s="76">
        <v>263</v>
      </c>
      <c r="T74" s="69">
        <v>7.2</v>
      </c>
      <c r="W74" s="18"/>
    </row>
    <row r="75" spans="1:23" ht="12" customHeight="1" x14ac:dyDescent="0.2">
      <c r="A75" s="133" t="s">
        <v>434</v>
      </c>
      <c r="B75" s="133"/>
      <c r="C75" s="131">
        <v>0.58333333333333326</v>
      </c>
      <c r="D75" s="131">
        <v>0.60416666666666663</v>
      </c>
      <c r="E75" s="131">
        <v>0.62499999999999989</v>
      </c>
      <c r="F75" s="131">
        <v>0.64583333333333315</v>
      </c>
      <c r="G75" s="131">
        <v>0.66666666666666641</v>
      </c>
      <c r="H75" s="131">
        <v>0.68749999999999967</v>
      </c>
      <c r="I75" s="131">
        <v>0.70833333333333293</v>
      </c>
      <c r="J75" s="131">
        <v>0.74999999999999944</v>
      </c>
      <c r="K75" s="131">
        <v>0.7708333333333327</v>
      </c>
      <c r="L75" s="131">
        <v>0.79166666666666596</v>
      </c>
      <c r="S75" s="76">
        <v>271</v>
      </c>
      <c r="T75" s="69">
        <v>7.3</v>
      </c>
      <c r="W75" s="18"/>
    </row>
    <row r="76" spans="1:23" ht="12" customHeight="1" x14ac:dyDescent="0.2">
      <c r="A76" s="133" t="s">
        <v>435</v>
      </c>
      <c r="B76" s="133"/>
      <c r="C76" s="131">
        <v>0.625</v>
      </c>
      <c r="D76" s="131">
        <v>0.64583333333333337</v>
      </c>
      <c r="E76" s="131">
        <v>0.66666666666666663</v>
      </c>
      <c r="F76" s="131">
        <v>0.68749999999999989</v>
      </c>
      <c r="G76" s="131">
        <v>0.70833333333333315</v>
      </c>
      <c r="H76" s="131">
        <v>0.72916666666666641</v>
      </c>
      <c r="I76" s="131">
        <v>0.74999999999999967</v>
      </c>
      <c r="J76" s="131">
        <v>0.79166666666666619</v>
      </c>
      <c r="K76" s="131">
        <v>0.81249999999999944</v>
      </c>
      <c r="L76" s="131">
        <v>0.8333333333333327</v>
      </c>
    </row>
    <row r="77" spans="1:23" ht="12" customHeight="1" x14ac:dyDescent="0.2">
      <c r="A77" s="133" t="s">
        <v>436</v>
      </c>
      <c r="B77" s="133"/>
      <c r="C77" s="133" t="s">
        <v>437</v>
      </c>
      <c r="D77" s="131">
        <v>0.66666666666666663</v>
      </c>
      <c r="E77" s="131">
        <v>0.68749999999999989</v>
      </c>
      <c r="F77" s="131">
        <v>0.70833333333333315</v>
      </c>
      <c r="G77" s="131">
        <v>0.72916666666666641</v>
      </c>
      <c r="H77" s="131">
        <v>0.74999999999999967</v>
      </c>
      <c r="I77" s="131">
        <v>0.77083333333333293</v>
      </c>
      <c r="J77" s="131">
        <v>0.81249999999999944</v>
      </c>
      <c r="K77" s="131">
        <v>0.8333333333333327</v>
      </c>
      <c r="L77" s="131">
        <v>0.85416666666666596</v>
      </c>
    </row>
    <row r="78" spans="1:23" ht="12" customHeight="1" x14ac:dyDescent="0.2">
      <c r="A78" s="133" t="s">
        <v>438</v>
      </c>
      <c r="B78" s="133"/>
      <c r="C78" s="133" t="s">
        <v>437</v>
      </c>
      <c r="D78" s="133" t="s">
        <v>437</v>
      </c>
      <c r="E78" s="131">
        <v>0.6875</v>
      </c>
      <c r="F78" s="131">
        <v>0.70833333333333337</v>
      </c>
      <c r="G78" s="131">
        <v>0.72916666666666663</v>
      </c>
      <c r="H78" s="131">
        <v>0.74999999999999989</v>
      </c>
      <c r="I78" s="131">
        <v>0.77083333333333315</v>
      </c>
      <c r="J78" s="131">
        <v>0.81249999999999967</v>
      </c>
      <c r="K78" s="131">
        <v>0.83333333333333293</v>
      </c>
      <c r="L78" s="131">
        <v>0.85416666666666619</v>
      </c>
    </row>
    <row r="79" spans="1:23" ht="12" customHeight="1" x14ac:dyDescent="0.2">
      <c r="A79" s="133" t="s">
        <v>439</v>
      </c>
      <c r="B79" s="133"/>
      <c r="C79" s="133" t="s">
        <v>437</v>
      </c>
      <c r="D79" s="133" t="s">
        <v>437</v>
      </c>
      <c r="E79" s="131">
        <v>0.6875</v>
      </c>
      <c r="F79" s="131">
        <v>0.70833333333333337</v>
      </c>
      <c r="G79" s="131">
        <v>0.72916666666666663</v>
      </c>
      <c r="H79" s="131">
        <v>0.74999999999999989</v>
      </c>
      <c r="I79" s="131">
        <v>0.77083333333333315</v>
      </c>
      <c r="J79" s="131">
        <v>0.81249999999999967</v>
      </c>
      <c r="K79" s="131">
        <v>0.83333333333333293</v>
      </c>
      <c r="L79" s="131">
        <v>0.85416666666666619</v>
      </c>
    </row>
    <row r="80" spans="1:23" ht="12" customHeight="1" x14ac:dyDescent="0.2">
      <c r="A80" s="133" t="s">
        <v>440</v>
      </c>
      <c r="B80" s="133"/>
      <c r="C80" s="133" t="s">
        <v>437</v>
      </c>
      <c r="D80" s="133" t="s">
        <v>437</v>
      </c>
      <c r="E80" s="131">
        <v>0.70833333333333326</v>
      </c>
      <c r="F80" s="131">
        <v>0.72916666666666663</v>
      </c>
      <c r="G80" s="131">
        <v>0.74999999999999989</v>
      </c>
      <c r="H80" s="131">
        <v>0.77083333333333315</v>
      </c>
      <c r="I80" s="131">
        <v>0.79166666666666641</v>
      </c>
      <c r="J80" s="131">
        <v>0.83333333333333293</v>
      </c>
      <c r="K80" s="131">
        <v>0.85416666666666619</v>
      </c>
      <c r="L80" s="131">
        <v>0.87499999999999944</v>
      </c>
    </row>
    <row r="81" spans="1:12" ht="12" customHeight="1" x14ac:dyDescent="0.2">
      <c r="A81" s="133" t="s">
        <v>441</v>
      </c>
      <c r="B81" s="133"/>
      <c r="C81" s="133" t="s">
        <v>437</v>
      </c>
      <c r="D81" s="133" t="s">
        <v>437</v>
      </c>
      <c r="E81" s="133" t="s">
        <v>437</v>
      </c>
      <c r="F81" s="131">
        <v>0.72916666666666663</v>
      </c>
      <c r="G81" s="131">
        <v>0.74999999999999989</v>
      </c>
      <c r="H81" s="131">
        <v>0.77083333333333315</v>
      </c>
      <c r="I81" s="131">
        <v>0.79166666666666641</v>
      </c>
      <c r="J81" s="131">
        <v>0.83333333333333293</v>
      </c>
      <c r="K81" s="131">
        <v>0.85416666666666619</v>
      </c>
      <c r="L81" s="131">
        <v>0.87499999999999944</v>
      </c>
    </row>
    <row r="82" spans="1:12" ht="12" customHeight="1" x14ac:dyDescent="0.2">
      <c r="A82" s="133" t="s">
        <v>442</v>
      </c>
      <c r="B82" s="133"/>
      <c r="C82" s="133" t="s">
        <v>437</v>
      </c>
      <c r="D82" s="133" t="s">
        <v>437</v>
      </c>
      <c r="E82" s="133" t="s">
        <v>437</v>
      </c>
      <c r="F82" s="131">
        <v>0.75</v>
      </c>
      <c r="G82" s="131">
        <v>0.77083333333333337</v>
      </c>
      <c r="H82" s="131">
        <v>0.79166666666666663</v>
      </c>
      <c r="I82" s="131">
        <v>0.81249999999999989</v>
      </c>
      <c r="J82" s="131">
        <v>0.85416666666666641</v>
      </c>
      <c r="K82" s="131">
        <v>0.87499999999999967</v>
      </c>
      <c r="L82" s="131">
        <v>0.89583333333333293</v>
      </c>
    </row>
    <row r="83" spans="1:12" ht="12" customHeight="1" x14ac:dyDescent="0.2">
      <c r="A83" s="133" t="s">
        <v>443</v>
      </c>
      <c r="B83" s="133"/>
      <c r="C83" s="133" t="s">
        <v>437</v>
      </c>
      <c r="D83" s="133" t="s">
        <v>437</v>
      </c>
      <c r="E83" s="133" t="s">
        <v>437</v>
      </c>
      <c r="F83" s="133" t="s">
        <v>437</v>
      </c>
      <c r="G83" s="133" t="s">
        <v>437</v>
      </c>
      <c r="H83" s="131">
        <v>0.8125</v>
      </c>
      <c r="I83" s="131">
        <v>0.83333333333333337</v>
      </c>
      <c r="J83" s="131">
        <v>0.87499999999999989</v>
      </c>
      <c r="K83" s="131">
        <v>0.89583333333333315</v>
      </c>
      <c r="L83" s="131">
        <v>0.91666666666666641</v>
      </c>
    </row>
    <row r="84" spans="1:12" ht="12" customHeight="1" x14ac:dyDescent="0.2">
      <c r="A84" s="133" t="s">
        <v>444</v>
      </c>
      <c r="B84" s="133"/>
      <c r="C84" s="133" t="s">
        <v>437</v>
      </c>
      <c r="D84" s="133" t="s">
        <v>437</v>
      </c>
      <c r="E84" s="133" t="s">
        <v>437</v>
      </c>
      <c r="F84" s="133" t="s">
        <v>437</v>
      </c>
      <c r="G84" s="133" t="s">
        <v>437</v>
      </c>
      <c r="H84" s="133" t="s">
        <v>437</v>
      </c>
      <c r="I84" s="133" t="s">
        <v>437</v>
      </c>
      <c r="J84" s="131">
        <v>0.875</v>
      </c>
      <c r="K84" s="131">
        <v>0.89583333333333337</v>
      </c>
      <c r="L84" s="131">
        <v>0.91666666666666663</v>
      </c>
    </row>
    <row r="85" spans="1:12" ht="12" customHeight="1" x14ac:dyDescent="0.2">
      <c r="A85" s="133" t="s">
        <v>445</v>
      </c>
      <c r="B85" s="133"/>
      <c r="C85" s="133" t="s">
        <v>437</v>
      </c>
      <c r="D85" s="133" t="s">
        <v>437</v>
      </c>
      <c r="E85" s="133" t="s">
        <v>437</v>
      </c>
      <c r="F85" s="133" t="s">
        <v>437</v>
      </c>
      <c r="G85" s="133" t="s">
        <v>437</v>
      </c>
      <c r="H85" s="133" t="s">
        <v>437</v>
      </c>
      <c r="I85" s="133" t="s">
        <v>437</v>
      </c>
      <c r="J85" s="133" t="s">
        <v>437</v>
      </c>
      <c r="K85" s="133" t="s">
        <v>437</v>
      </c>
      <c r="L85" s="131">
        <v>0.9375</v>
      </c>
    </row>
    <row r="86" spans="1:12" ht="12" customHeight="1" x14ac:dyDescent="0.2">
      <c r="A86" s="133" t="s">
        <v>446</v>
      </c>
      <c r="B86" s="133"/>
      <c r="C86" s="133" t="s">
        <v>437</v>
      </c>
      <c r="D86" s="133" t="s">
        <v>437</v>
      </c>
      <c r="E86" s="133" t="s">
        <v>437</v>
      </c>
      <c r="F86" s="133" t="s">
        <v>437</v>
      </c>
      <c r="G86" s="133" t="s">
        <v>437</v>
      </c>
      <c r="H86" s="133" t="s">
        <v>437</v>
      </c>
      <c r="I86" s="133" t="s">
        <v>437</v>
      </c>
      <c r="J86" s="133" t="s">
        <v>437</v>
      </c>
      <c r="K86" s="133" t="s">
        <v>437</v>
      </c>
      <c r="L86" s="131">
        <v>0.95833333333333326</v>
      </c>
    </row>
  </sheetData>
  <autoFilter ref="K1:Q16" xr:uid="{00000000-0009-0000-0000-000004000000}"/>
  <pageMargins left="0.7" right="0.7" top="0.75" bottom="0.75" header="0.3" footer="0.3"/>
  <pageSetup paperSize="9" orientation="portrait" horizontalDpi="4294967294"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filterMode="1"/>
  <dimension ref="A1:H74"/>
  <sheetViews>
    <sheetView workbookViewId="0">
      <selection activeCell="A62" sqref="A62"/>
    </sheetView>
  </sheetViews>
  <sheetFormatPr defaultRowHeight="15" x14ac:dyDescent="0.25"/>
  <cols>
    <col min="1" max="1" width="23.42578125" bestFit="1" customWidth="1"/>
    <col min="3" max="3" width="9.85546875" bestFit="1" customWidth="1"/>
  </cols>
  <sheetData>
    <row r="1" spans="1:8" x14ac:dyDescent="0.25">
      <c r="A1" s="12" t="s">
        <v>126</v>
      </c>
      <c r="B1" s="12" t="s">
        <v>500</v>
      </c>
      <c r="C1" s="12" t="s">
        <v>499</v>
      </c>
    </row>
    <row r="2" spans="1:8" hidden="1" x14ac:dyDescent="0.25">
      <c r="A2" t="s">
        <v>386</v>
      </c>
      <c r="B2">
        <f>VLOOKUP(A2,Participanti!A:E,5,0)</f>
        <v>0</v>
      </c>
      <c r="H2" s="105"/>
    </row>
    <row r="3" spans="1:8" hidden="1" x14ac:dyDescent="0.25">
      <c r="A3" t="s">
        <v>140</v>
      </c>
      <c r="B3">
        <f>VLOOKUP(A3,Participanti!A:E,5,0)</f>
        <v>0</v>
      </c>
      <c r="H3" s="105"/>
    </row>
    <row r="4" spans="1:8" hidden="1" x14ac:dyDescent="0.25">
      <c r="A4" t="s">
        <v>308</v>
      </c>
      <c r="B4" t="str">
        <f>VLOOKUP(A4,Participanti!A:E,5,0)</f>
        <v>Bronze</v>
      </c>
      <c r="H4" s="105"/>
    </row>
    <row r="5" spans="1:8" hidden="1" x14ac:dyDescent="0.25">
      <c r="A5" t="s">
        <v>154</v>
      </c>
      <c r="B5" t="str">
        <f>VLOOKUP(A5,Participanti!A:E,5,0)</f>
        <v>Gold</v>
      </c>
      <c r="H5" s="105"/>
    </row>
    <row r="6" spans="1:8" hidden="1" x14ac:dyDescent="0.25">
      <c r="A6" t="s">
        <v>158</v>
      </c>
      <c r="B6" t="s">
        <v>461</v>
      </c>
      <c r="H6" s="105"/>
    </row>
    <row r="7" spans="1:8" hidden="1" x14ac:dyDescent="0.25">
      <c r="A7" t="s">
        <v>338</v>
      </c>
      <c r="B7">
        <f>VLOOKUP(A7,Participanti!A:E,5,0)</f>
        <v>0</v>
      </c>
      <c r="H7" s="105"/>
    </row>
    <row r="8" spans="1:8" hidden="1" x14ac:dyDescent="0.25">
      <c r="A8" t="s">
        <v>7</v>
      </c>
      <c r="B8" t="str">
        <f>VLOOKUP(A8,Participanti!A:E,5,0)</f>
        <v>Gold</v>
      </c>
      <c r="H8" s="105"/>
    </row>
    <row r="9" spans="1:8" hidden="1" x14ac:dyDescent="0.25">
      <c r="A9" t="s">
        <v>176</v>
      </c>
      <c r="B9" t="str">
        <f>VLOOKUP(A9,Participanti!A:E,5,0)</f>
        <v>Gold</v>
      </c>
      <c r="H9" s="105"/>
    </row>
    <row r="10" spans="1:8" hidden="1" x14ac:dyDescent="0.25">
      <c r="A10" t="s">
        <v>10</v>
      </c>
      <c r="B10">
        <f>VLOOKUP(A10,Participanti!A:E,5,0)</f>
        <v>0</v>
      </c>
      <c r="H10" s="105"/>
    </row>
    <row r="11" spans="1:8" hidden="1" x14ac:dyDescent="0.25">
      <c r="A11" t="s">
        <v>187</v>
      </c>
      <c r="B11" t="str">
        <f>VLOOKUP(A11,Participanti!A:E,5,0)</f>
        <v>Silver</v>
      </c>
      <c r="H11" s="105"/>
    </row>
    <row r="12" spans="1:8" hidden="1" x14ac:dyDescent="0.25">
      <c r="A12" t="s">
        <v>39</v>
      </c>
      <c r="B12" t="str">
        <f>VLOOKUP(A12,Participanti!A:E,5,0)</f>
        <v>Bronze</v>
      </c>
      <c r="H12" s="105"/>
    </row>
    <row r="13" spans="1:8" hidden="1" x14ac:dyDescent="0.25">
      <c r="A13" t="s">
        <v>194</v>
      </c>
      <c r="B13" t="str">
        <f>VLOOKUP(A13,Participanti!A:E,5,0)</f>
        <v>Silver</v>
      </c>
      <c r="H13" s="105"/>
    </row>
    <row r="14" spans="1:8" hidden="1" x14ac:dyDescent="0.25">
      <c r="A14" t="s">
        <v>202</v>
      </c>
      <c r="B14">
        <f>VLOOKUP(A14,Participanti!A:E,5,0)</f>
        <v>0</v>
      </c>
      <c r="H14" s="105"/>
    </row>
    <row r="15" spans="1:8" hidden="1" x14ac:dyDescent="0.25">
      <c r="A15" t="s">
        <v>118</v>
      </c>
      <c r="B15" t="str">
        <f>VLOOKUP(A15,Participanti!A:E,5,0)</f>
        <v>Gold</v>
      </c>
      <c r="H15" s="105"/>
    </row>
    <row r="16" spans="1:8" hidden="1" x14ac:dyDescent="0.25">
      <c r="A16" t="s">
        <v>225</v>
      </c>
      <c r="B16" t="str">
        <f>VLOOKUP(A16,Participanti!A:E,5,0)</f>
        <v>Gold</v>
      </c>
      <c r="H16" s="105"/>
    </row>
    <row r="17" spans="1:8" hidden="1" x14ac:dyDescent="0.25">
      <c r="A17" t="s">
        <v>332</v>
      </c>
      <c r="B17" t="str">
        <f>VLOOKUP(A17,Participanti!A:E,5,0)</f>
        <v>Silver</v>
      </c>
      <c r="H17" s="105"/>
    </row>
    <row r="18" spans="1:8" hidden="1" x14ac:dyDescent="0.25">
      <c r="A18" t="s">
        <v>336</v>
      </c>
      <c r="B18" t="str">
        <f>VLOOKUP(A18,Participanti!A:E,5,0)</f>
        <v>Bronze</v>
      </c>
      <c r="H18" s="105"/>
    </row>
    <row r="19" spans="1:8" hidden="1" x14ac:dyDescent="0.25">
      <c r="A19" t="s">
        <v>13</v>
      </c>
      <c r="B19" t="str">
        <f>VLOOKUP(A19,Participanti!A:E,5,0)</f>
        <v>Gold</v>
      </c>
      <c r="H19" s="105"/>
    </row>
    <row r="20" spans="1:8" hidden="1" x14ac:dyDescent="0.25">
      <c r="A20" t="s">
        <v>328</v>
      </c>
      <c r="B20" t="s">
        <v>461</v>
      </c>
    </row>
    <row r="21" spans="1:8" hidden="1" x14ac:dyDescent="0.25">
      <c r="A21" t="s">
        <v>329</v>
      </c>
      <c r="B21" t="str">
        <f>VLOOKUP(A21,Participanti!A:E,5,0)</f>
        <v>Gold</v>
      </c>
      <c r="H21" s="105"/>
    </row>
    <row r="22" spans="1:8" hidden="1" x14ac:dyDescent="0.25">
      <c r="A22" t="s">
        <v>389</v>
      </c>
      <c r="B22" t="str">
        <f>VLOOKUP(A22,Participanti!A:E,5,0)</f>
        <v>Bronze</v>
      </c>
      <c r="H22" s="105"/>
    </row>
    <row r="23" spans="1:8" hidden="1" x14ac:dyDescent="0.25">
      <c r="A23" t="s">
        <v>465</v>
      </c>
      <c r="B23" t="str">
        <f>VLOOKUP(A23,Participanti!A:E,5,0)</f>
        <v>Gold</v>
      </c>
    </row>
    <row r="24" spans="1:8" hidden="1" x14ac:dyDescent="0.25">
      <c r="A24" t="s">
        <v>490</v>
      </c>
      <c r="B24" t="str">
        <f>VLOOKUP(A24,Participanti!A:E,5,0)</f>
        <v>Silver</v>
      </c>
    </row>
    <row r="25" spans="1:8" hidden="1" x14ac:dyDescent="0.25">
      <c r="A25" t="s">
        <v>168</v>
      </c>
      <c r="B25" t="str">
        <f>VLOOKUP(A25,Participanti!A:E,5,0)</f>
        <v>Silver</v>
      </c>
    </row>
    <row r="26" spans="1:8" hidden="1" x14ac:dyDescent="0.25">
      <c r="A26" t="s">
        <v>387</v>
      </c>
      <c r="B26" t="str">
        <f>VLOOKUP(A26,Participanti!A:E,5,0)</f>
        <v>Bronze</v>
      </c>
    </row>
    <row r="27" spans="1:8" hidden="1" x14ac:dyDescent="0.25">
      <c r="A27" t="s">
        <v>452</v>
      </c>
      <c r="B27" t="e">
        <f>VLOOKUP(A27,Participanti!A:E,5,0)</f>
        <v>#N/A</v>
      </c>
    </row>
    <row r="28" spans="1:8" hidden="1" x14ac:dyDescent="0.25">
      <c r="A28" t="s">
        <v>323</v>
      </c>
      <c r="B28" t="str">
        <f>VLOOKUP(A28,Participanti!A:E,5,0)</f>
        <v>Silver</v>
      </c>
    </row>
    <row r="29" spans="1:8" hidden="1" x14ac:dyDescent="0.25">
      <c r="A29" t="s">
        <v>198</v>
      </c>
      <c r="B29">
        <f>VLOOKUP(A29,Participanti!A:E,5,0)</f>
        <v>0</v>
      </c>
    </row>
    <row r="30" spans="1:8" hidden="1" x14ac:dyDescent="0.25">
      <c r="A30" t="s">
        <v>201</v>
      </c>
      <c r="B30" t="str">
        <f>VLOOKUP(A30,Participanti!A:E,5,0)</f>
        <v>Silver</v>
      </c>
    </row>
    <row r="31" spans="1:8" hidden="1" x14ac:dyDescent="0.25">
      <c r="A31" t="s">
        <v>453</v>
      </c>
      <c r="B31">
        <f>VLOOKUP(A31,Participanti!A:E,5,0)</f>
        <v>0</v>
      </c>
    </row>
    <row r="32" spans="1:8" hidden="1" x14ac:dyDescent="0.25">
      <c r="A32" t="s">
        <v>316</v>
      </c>
      <c r="B32" t="str">
        <f>VLOOKUP(A32,Participanti!A:E,5,0)</f>
        <v>Gold</v>
      </c>
    </row>
    <row r="33" spans="1:3" hidden="1" x14ac:dyDescent="0.25">
      <c r="A33" t="s">
        <v>318</v>
      </c>
      <c r="B33" t="str">
        <f>VLOOKUP(A33,Participanti!A:E,5,0)</f>
        <v>Gold</v>
      </c>
    </row>
    <row r="34" spans="1:3" hidden="1" x14ac:dyDescent="0.25">
      <c r="A34" t="s">
        <v>331</v>
      </c>
      <c r="B34" t="str">
        <f>VLOOKUP(A34,Participanti!A:E,5,0)</f>
        <v>Bronze</v>
      </c>
    </row>
    <row r="35" spans="1:3" hidden="1" x14ac:dyDescent="0.25">
      <c r="A35" t="s">
        <v>342</v>
      </c>
      <c r="B35" t="str">
        <f>VLOOKUP(A35,Participanti!A:E,5,0)</f>
        <v>Bronze</v>
      </c>
    </row>
    <row r="36" spans="1:3" hidden="1" x14ac:dyDescent="0.25">
      <c r="A36" t="s">
        <v>335</v>
      </c>
      <c r="B36" t="str">
        <f>VLOOKUP(A36,Participanti!A:E,5,0)</f>
        <v>Silver</v>
      </c>
    </row>
    <row r="37" spans="1:3" hidden="1" x14ac:dyDescent="0.25">
      <c r="A37" t="s">
        <v>17</v>
      </c>
      <c r="B37">
        <f>VLOOKUP(A37,Participanti!A:E,5,0)</f>
        <v>0</v>
      </c>
    </row>
    <row r="38" spans="1:3" x14ac:dyDescent="0.25">
      <c r="A38" t="s">
        <v>58</v>
      </c>
      <c r="B38" t="str">
        <f>VLOOKUP(A38,Participanti!A:E,5,0)</f>
        <v>Gold</v>
      </c>
      <c r="C38" t="s">
        <v>492</v>
      </c>
    </row>
    <row r="39" spans="1:3" hidden="1" x14ac:dyDescent="0.25">
      <c r="A39" t="s">
        <v>391</v>
      </c>
      <c r="B39" t="str">
        <f>VLOOKUP(A39,Participanti!A:E,5,0)</f>
        <v>Gold</v>
      </c>
    </row>
    <row r="40" spans="1:3" hidden="1" x14ac:dyDescent="0.25">
      <c r="A40" t="s">
        <v>459</v>
      </c>
      <c r="B40" t="str">
        <f>VLOOKUP(A40,Participanti!A:E,5,0)</f>
        <v>Gold</v>
      </c>
      <c r="C40" t="s">
        <v>494</v>
      </c>
    </row>
    <row r="41" spans="1:3" hidden="1" x14ac:dyDescent="0.25">
      <c r="A41" t="s">
        <v>493</v>
      </c>
      <c r="B41">
        <f>VLOOKUP(A41,Participanti!A:E,5,0)</f>
        <v>0</v>
      </c>
    </row>
    <row r="42" spans="1:3" hidden="1" x14ac:dyDescent="0.25">
      <c r="A42" t="s">
        <v>21</v>
      </c>
      <c r="B42">
        <f>VLOOKUP(A42,Participanti!A:E,5,0)</f>
        <v>0</v>
      </c>
    </row>
    <row r="43" spans="1:3" hidden="1" x14ac:dyDescent="0.25">
      <c r="A43" t="s">
        <v>457</v>
      </c>
      <c r="B43">
        <f>VLOOKUP(A43,Participanti!A:E,5,0)</f>
        <v>0</v>
      </c>
    </row>
    <row r="44" spans="1:3" hidden="1" x14ac:dyDescent="0.25">
      <c r="A44" t="s">
        <v>491</v>
      </c>
      <c r="B44" t="e">
        <f>VLOOKUP(A44,Participanti!A:E,5,0)</f>
        <v>#N/A</v>
      </c>
    </row>
    <row r="45" spans="1:3" hidden="1" x14ac:dyDescent="0.25">
      <c r="A45" t="s">
        <v>167</v>
      </c>
      <c r="B45" t="str">
        <f>VLOOKUP(A45,Participanti!A:E,5,0)</f>
        <v>Silver</v>
      </c>
    </row>
    <row r="46" spans="1:3" hidden="1" x14ac:dyDescent="0.25">
      <c r="A46" t="s">
        <v>174</v>
      </c>
      <c r="B46" t="str">
        <f>VLOOKUP(A46,Participanti!A:E,5,0)</f>
        <v>Bronze</v>
      </c>
    </row>
    <row r="47" spans="1:3" hidden="1" x14ac:dyDescent="0.25">
      <c r="A47" t="s">
        <v>180</v>
      </c>
      <c r="B47" t="str">
        <f>VLOOKUP(A47,Participanti!A:E,5,0)</f>
        <v>Silver</v>
      </c>
    </row>
    <row r="48" spans="1:3" x14ac:dyDescent="0.25">
      <c r="A48" t="s">
        <v>305</v>
      </c>
      <c r="B48" t="str">
        <f>VLOOKUP(A48,Participanti!A:E,5,0)</f>
        <v>Silver</v>
      </c>
      <c r="C48" t="s">
        <v>492</v>
      </c>
    </row>
    <row r="49" spans="1:3" hidden="1" x14ac:dyDescent="0.25">
      <c r="A49" t="s">
        <v>477</v>
      </c>
      <c r="B49">
        <f>VLOOKUP(A49,Participanti!A:E,5,0)</f>
        <v>0</v>
      </c>
      <c r="C49" t="s">
        <v>494</v>
      </c>
    </row>
    <row r="50" spans="1:3" hidden="1" x14ac:dyDescent="0.25">
      <c r="A50" t="s">
        <v>497</v>
      </c>
      <c r="B50" t="str">
        <f>VLOOKUP(A50,Participanti!A:E,5,0)</f>
        <v>Bronze</v>
      </c>
      <c r="C50" t="s">
        <v>494</v>
      </c>
    </row>
    <row r="51" spans="1:3" hidden="1" x14ac:dyDescent="0.25">
      <c r="A51" t="s">
        <v>199</v>
      </c>
      <c r="B51">
        <f>VLOOKUP(A51,Participanti!A:E,5,0)</f>
        <v>0</v>
      </c>
    </row>
    <row r="52" spans="1:3" hidden="1" x14ac:dyDescent="0.25">
      <c r="A52" t="s">
        <v>200</v>
      </c>
      <c r="B52" t="str">
        <f>VLOOKUP(A52,Participanti!A:E,5,0)</f>
        <v>Gold</v>
      </c>
    </row>
    <row r="53" spans="1:3" hidden="1" x14ac:dyDescent="0.25">
      <c r="A53" t="s">
        <v>339</v>
      </c>
      <c r="B53" t="str">
        <f>VLOOKUP(A53,Participanti!A:E,5,0)</f>
        <v>Silver</v>
      </c>
    </row>
    <row r="54" spans="1:3" hidden="1" x14ac:dyDescent="0.25">
      <c r="A54" t="s">
        <v>495</v>
      </c>
      <c r="B54" t="str">
        <f>VLOOKUP(A54,Participanti!A:E,5,0)</f>
        <v>Silver</v>
      </c>
      <c r="C54" t="s">
        <v>494</v>
      </c>
    </row>
    <row r="55" spans="1:3" hidden="1" x14ac:dyDescent="0.25">
      <c r="A55" t="s">
        <v>496</v>
      </c>
      <c r="B55" t="str">
        <f>VLOOKUP(A55,Participanti!A:E,5,0)</f>
        <v>Silver</v>
      </c>
      <c r="C55" t="s">
        <v>494</v>
      </c>
    </row>
    <row r="56" spans="1:3" hidden="1" x14ac:dyDescent="0.25">
      <c r="A56" t="s">
        <v>450</v>
      </c>
      <c r="B56" t="str">
        <f>VLOOKUP(A56,Participanti!A:E,5,0)</f>
        <v>Bronze</v>
      </c>
    </row>
    <row r="57" spans="1:3" hidden="1" x14ac:dyDescent="0.25">
      <c r="A57" t="s">
        <v>228</v>
      </c>
      <c r="B57" t="str">
        <f>VLOOKUP(A57,Participanti!A:E,5,0)</f>
        <v>Bronze</v>
      </c>
    </row>
    <row r="58" spans="1:3" hidden="1" x14ac:dyDescent="0.25">
      <c r="A58" t="s">
        <v>498</v>
      </c>
      <c r="B58">
        <f>VLOOKUP(A58,Participanti!A:E,5,0)</f>
        <v>0</v>
      </c>
      <c r="C58" t="s">
        <v>494</v>
      </c>
    </row>
    <row r="59" spans="1:3" hidden="1" x14ac:dyDescent="0.25">
      <c r="A59" t="s">
        <v>242</v>
      </c>
      <c r="B59">
        <f>VLOOKUP(A59,Participanti!A:E,5,0)</f>
        <v>0</v>
      </c>
    </row>
    <row r="60" spans="1:3" hidden="1" x14ac:dyDescent="0.25">
      <c r="A60" t="s">
        <v>244</v>
      </c>
      <c r="B60" t="str">
        <f>VLOOKUP(A60,Participanti!A:E,5,0)</f>
        <v>Bronze</v>
      </c>
    </row>
    <row r="61" spans="1:3" x14ac:dyDescent="0.25">
      <c r="A61" t="s">
        <v>246</v>
      </c>
      <c r="B61">
        <f>VLOOKUP(A61,Participanti!A:E,5,0)</f>
        <v>0</v>
      </c>
      <c r="C61" t="s">
        <v>492</v>
      </c>
    </row>
    <row r="62" spans="1:3" x14ac:dyDescent="0.25">
      <c r="A62" t="s">
        <v>53</v>
      </c>
      <c r="B62">
        <f>VLOOKUP(A62,Participanti!A:E,5,0)</f>
        <v>0</v>
      </c>
      <c r="C62" t="s">
        <v>492</v>
      </c>
    </row>
    <row r="63" spans="1:3" x14ac:dyDescent="0.25">
      <c r="A63" t="s">
        <v>267</v>
      </c>
      <c r="B63" t="str">
        <f>VLOOKUP(A63,Participanti!A:E,5,0)</f>
        <v>Bronze</v>
      </c>
      <c r="C63" t="s">
        <v>492</v>
      </c>
    </row>
    <row r="64" spans="1:3" hidden="1" x14ac:dyDescent="0.25">
      <c r="A64" t="s">
        <v>272</v>
      </c>
      <c r="B64" t="str">
        <f>VLOOKUP(A64,Participanti!A:E,5,0)</f>
        <v>Bronze</v>
      </c>
    </row>
    <row r="65" spans="1:2" hidden="1" x14ac:dyDescent="0.25">
      <c r="A65" t="s">
        <v>274</v>
      </c>
      <c r="B65">
        <f>VLOOKUP(A65,Participanti!A:E,5,0)</f>
        <v>0</v>
      </c>
    </row>
    <row r="66" spans="1:2" hidden="1" x14ac:dyDescent="0.25">
      <c r="A66" t="s">
        <v>310</v>
      </c>
      <c r="B66" t="str">
        <f>VLOOKUP(A66,Participanti!A:E,5,0)</f>
        <v>Bronze</v>
      </c>
    </row>
    <row r="67" spans="1:2" hidden="1" x14ac:dyDescent="0.25">
      <c r="A67" t="s">
        <v>454</v>
      </c>
      <c r="B67" t="str">
        <f>VLOOKUP(A67,Participanti!A:E,5,0)</f>
        <v>Gold</v>
      </c>
    </row>
    <row r="68" spans="1:2" hidden="1" x14ac:dyDescent="0.25">
      <c r="A68" t="s">
        <v>474</v>
      </c>
      <c r="B68">
        <f>VLOOKUP(A68,Participanti!A:E,5,0)</f>
        <v>0</v>
      </c>
    </row>
    <row r="69" spans="1:2" hidden="1" x14ac:dyDescent="0.25">
      <c r="A69" t="s">
        <v>383</v>
      </c>
      <c r="B69" t="str">
        <f>VLOOKUP(A69,Participanti!A:E,5,0)</f>
        <v>Gold</v>
      </c>
    </row>
    <row r="70" spans="1:2" hidden="1" x14ac:dyDescent="0.25">
      <c r="A70" t="s">
        <v>105</v>
      </c>
      <c r="B70" t="str">
        <f>VLOOKUP(A70,Participanti!A:E,5,0)</f>
        <v>Silver</v>
      </c>
    </row>
    <row r="71" spans="1:2" hidden="1" x14ac:dyDescent="0.25">
      <c r="A71" t="s">
        <v>294</v>
      </c>
      <c r="B71">
        <f>VLOOKUP(A71,Participanti!A:E,5,0)</f>
        <v>0</v>
      </c>
    </row>
    <row r="72" spans="1:2" hidden="1" x14ac:dyDescent="0.25">
      <c r="A72" t="s">
        <v>458</v>
      </c>
      <c r="B72" t="str">
        <f>VLOOKUP(A72,Participanti!A:E,5,0)</f>
        <v>Silver</v>
      </c>
    </row>
    <row r="73" spans="1:2" hidden="1" x14ac:dyDescent="0.25">
      <c r="B73" t="e">
        <f>VLOOKUP(A73,Participanti!A:E,5,0)</f>
        <v>#N/A</v>
      </c>
    </row>
    <row r="74" spans="1:2" hidden="1" x14ac:dyDescent="0.25">
      <c r="B74" t="e">
        <f>VLOOKUP(A74,Participanti!A:E,5,0)</f>
        <v>#N/A</v>
      </c>
    </row>
  </sheetData>
  <autoFilter ref="A1:C74" xr:uid="{00000000-0009-0000-0000-000005000000}">
    <filterColumn colId="2">
      <filters>
        <filter val="comeback"/>
      </filters>
    </filterColumn>
  </autoFilter>
  <sortState xmlns:xlrd2="http://schemas.microsoft.com/office/spreadsheetml/2017/richdata2" ref="A2:B70">
    <sortCondition ref="B2:B70" customList="Gold,Silver,Bronze"/>
    <sortCondition ref="A2:A70"/>
  </sortState>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C00000"/>
  </sheetPr>
  <dimension ref="A1:E285"/>
  <sheetViews>
    <sheetView workbookViewId="0">
      <pane ySplit="1" topLeftCell="A272" activePane="bottomLeft" state="frozen"/>
      <selection activeCell="A31" sqref="A31"/>
      <selection pane="bottomLeft" activeCell="A284" sqref="A284"/>
    </sheetView>
  </sheetViews>
  <sheetFormatPr defaultRowHeight="15" x14ac:dyDescent="0.25"/>
  <cols>
    <col min="1" max="1" width="22.5703125" customWidth="1"/>
    <col min="3" max="3" width="9.140625" style="84" customWidth="1"/>
    <col min="4" max="4" width="10.28515625" bestFit="1" customWidth="1"/>
    <col min="5" max="5" width="9.7109375" customWidth="1"/>
  </cols>
  <sheetData>
    <row r="1" spans="1:5" s="12" customFormat="1" x14ac:dyDescent="0.25">
      <c r="A1" s="12" t="s">
        <v>126</v>
      </c>
      <c r="B1" s="12" t="s">
        <v>127</v>
      </c>
      <c r="C1" s="83" t="s">
        <v>128</v>
      </c>
      <c r="D1" s="12" t="s">
        <v>129</v>
      </c>
      <c r="E1" s="12" t="s">
        <v>411</v>
      </c>
    </row>
    <row r="2" spans="1:5" x14ac:dyDescent="0.25">
      <c r="A2" t="s">
        <v>386</v>
      </c>
      <c r="B2" t="s">
        <v>79</v>
      </c>
    </row>
    <row r="3" spans="1:5" x14ac:dyDescent="0.25">
      <c r="A3" t="s">
        <v>544</v>
      </c>
      <c r="B3" t="s">
        <v>79</v>
      </c>
      <c r="D3" t="s">
        <v>492</v>
      </c>
      <c r="E3" t="s">
        <v>451</v>
      </c>
    </row>
    <row r="4" spans="1:5" x14ac:dyDescent="0.25">
      <c r="A4" t="s">
        <v>130</v>
      </c>
      <c r="B4" t="s">
        <v>79</v>
      </c>
    </row>
    <row r="5" spans="1:5" x14ac:dyDescent="0.25">
      <c r="A5" t="s">
        <v>388</v>
      </c>
      <c r="B5" t="s">
        <v>84</v>
      </c>
    </row>
    <row r="6" spans="1:5" x14ac:dyDescent="0.25">
      <c r="A6" t="s">
        <v>131</v>
      </c>
      <c r="B6" t="s">
        <v>84</v>
      </c>
      <c r="E6" t="s">
        <v>462</v>
      </c>
    </row>
    <row r="7" spans="1:5" x14ac:dyDescent="0.25">
      <c r="A7" t="s">
        <v>58</v>
      </c>
      <c r="B7" t="s">
        <v>84</v>
      </c>
      <c r="E7" t="s">
        <v>461</v>
      </c>
    </row>
    <row r="8" spans="1:5" x14ac:dyDescent="0.25">
      <c r="A8" t="s">
        <v>391</v>
      </c>
      <c r="B8" t="s">
        <v>84</v>
      </c>
      <c r="C8" s="84">
        <v>0.4</v>
      </c>
      <c r="E8" t="s">
        <v>461</v>
      </c>
    </row>
    <row r="9" spans="1:5" x14ac:dyDescent="0.25">
      <c r="A9" t="s">
        <v>132</v>
      </c>
      <c r="B9" t="s">
        <v>84</v>
      </c>
    </row>
    <row r="10" spans="1:5" x14ac:dyDescent="0.25">
      <c r="A10" t="s">
        <v>133</v>
      </c>
      <c r="B10" t="s">
        <v>84</v>
      </c>
    </row>
    <row r="11" spans="1:5" x14ac:dyDescent="0.25">
      <c r="A11" t="s">
        <v>134</v>
      </c>
      <c r="B11" t="s">
        <v>79</v>
      </c>
    </row>
    <row r="12" spans="1:5" x14ac:dyDescent="0.25">
      <c r="A12" t="s">
        <v>135</v>
      </c>
      <c r="B12" t="s">
        <v>84</v>
      </c>
    </row>
    <row r="13" spans="1:5" x14ac:dyDescent="0.25">
      <c r="A13" t="s">
        <v>136</v>
      </c>
      <c r="B13" t="s">
        <v>84</v>
      </c>
    </row>
    <row r="14" spans="1:5" x14ac:dyDescent="0.25">
      <c r="A14" t="s">
        <v>137</v>
      </c>
      <c r="B14" t="s">
        <v>84</v>
      </c>
    </row>
    <row r="15" spans="1:5" x14ac:dyDescent="0.25">
      <c r="A15" t="s">
        <v>138</v>
      </c>
      <c r="B15" t="s">
        <v>84</v>
      </c>
    </row>
    <row r="16" spans="1:5" x14ac:dyDescent="0.25">
      <c r="A16" t="s">
        <v>139</v>
      </c>
      <c r="B16" t="s">
        <v>79</v>
      </c>
    </row>
    <row r="17" spans="1:5" x14ac:dyDescent="0.25">
      <c r="A17" t="s">
        <v>468</v>
      </c>
      <c r="B17" t="s">
        <v>79</v>
      </c>
    </row>
    <row r="18" spans="1:5" x14ac:dyDescent="0.25">
      <c r="A18" t="s">
        <v>456</v>
      </c>
      <c r="B18" t="s">
        <v>84</v>
      </c>
    </row>
    <row r="19" spans="1:5" x14ac:dyDescent="0.25">
      <c r="A19" t="s">
        <v>466</v>
      </c>
      <c r="B19" t="s">
        <v>84</v>
      </c>
    </row>
    <row r="20" spans="1:5" x14ac:dyDescent="0.25">
      <c r="A20" t="s">
        <v>459</v>
      </c>
      <c r="B20" t="s">
        <v>84</v>
      </c>
      <c r="E20" t="s">
        <v>461</v>
      </c>
    </row>
    <row r="21" spans="1:5" x14ac:dyDescent="0.25">
      <c r="A21" t="s">
        <v>307</v>
      </c>
      <c r="B21" t="s">
        <v>84</v>
      </c>
      <c r="D21" s="84"/>
    </row>
    <row r="22" spans="1:5" x14ac:dyDescent="0.25">
      <c r="A22" t="s">
        <v>389</v>
      </c>
      <c r="B22" t="s">
        <v>84</v>
      </c>
      <c r="E22" t="s">
        <v>451</v>
      </c>
    </row>
    <row r="23" spans="1:5" x14ac:dyDescent="0.25">
      <c r="A23" t="s">
        <v>140</v>
      </c>
      <c r="B23" t="s">
        <v>84</v>
      </c>
    </row>
    <row r="24" spans="1:5" x14ac:dyDescent="0.25">
      <c r="A24" t="s">
        <v>324</v>
      </c>
      <c r="B24" t="s">
        <v>84</v>
      </c>
    </row>
    <row r="25" spans="1:5" x14ac:dyDescent="0.25">
      <c r="A25" t="s">
        <v>141</v>
      </c>
      <c r="B25" t="s">
        <v>84</v>
      </c>
    </row>
    <row r="26" spans="1:5" x14ac:dyDescent="0.25">
      <c r="A26" t="s">
        <v>142</v>
      </c>
      <c r="B26" t="s">
        <v>84</v>
      </c>
    </row>
    <row r="27" spans="1:5" x14ac:dyDescent="0.25">
      <c r="A27" t="s">
        <v>143</v>
      </c>
      <c r="B27" t="s">
        <v>84</v>
      </c>
    </row>
    <row r="28" spans="1:5" x14ac:dyDescent="0.25">
      <c r="A28" t="s">
        <v>144</v>
      </c>
      <c r="B28" t="s">
        <v>79</v>
      </c>
    </row>
    <row r="29" spans="1:5" x14ac:dyDescent="0.25">
      <c r="A29" t="s">
        <v>145</v>
      </c>
      <c r="B29" t="s">
        <v>79</v>
      </c>
    </row>
    <row r="30" spans="1:5" x14ac:dyDescent="0.25">
      <c r="A30" t="s">
        <v>493</v>
      </c>
      <c r="B30" t="s">
        <v>79</v>
      </c>
    </row>
    <row r="31" spans="1:5" x14ac:dyDescent="0.25">
      <c r="A31" t="s">
        <v>147</v>
      </c>
      <c r="B31" t="s">
        <v>79</v>
      </c>
    </row>
    <row r="32" spans="1:5" x14ac:dyDescent="0.25">
      <c r="A32" t="s">
        <v>148</v>
      </c>
      <c r="B32" t="s">
        <v>79</v>
      </c>
    </row>
    <row r="33" spans="1:5" x14ac:dyDescent="0.25">
      <c r="A33" t="s">
        <v>26</v>
      </c>
      <c r="B33" t="s">
        <v>79</v>
      </c>
    </row>
    <row r="34" spans="1:5" x14ac:dyDescent="0.25">
      <c r="A34" t="s">
        <v>21</v>
      </c>
      <c r="B34" t="s">
        <v>79</v>
      </c>
    </row>
    <row r="35" spans="1:5" x14ac:dyDescent="0.25">
      <c r="A35" t="s">
        <v>385</v>
      </c>
      <c r="B35" t="s">
        <v>79</v>
      </c>
    </row>
    <row r="36" spans="1:5" x14ac:dyDescent="0.25">
      <c r="A36" t="s">
        <v>457</v>
      </c>
      <c r="B36" t="s">
        <v>79</v>
      </c>
    </row>
    <row r="37" spans="1:5" x14ac:dyDescent="0.25">
      <c r="A37" t="s">
        <v>378</v>
      </c>
      <c r="B37" t="s">
        <v>79</v>
      </c>
    </row>
    <row r="38" spans="1:5" x14ac:dyDescent="0.25">
      <c r="A38" t="s">
        <v>149</v>
      </c>
      <c r="B38" t="s">
        <v>79</v>
      </c>
    </row>
    <row r="39" spans="1:5" x14ac:dyDescent="0.25">
      <c r="A39" t="s">
        <v>150</v>
      </c>
      <c r="B39" t="s">
        <v>84</v>
      </c>
    </row>
    <row r="40" spans="1:5" x14ac:dyDescent="0.25">
      <c r="A40" t="s">
        <v>308</v>
      </c>
      <c r="B40" t="s">
        <v>79</v>
      </c>
      <c r="D40" s="84" t="s">
        <v>492</v>
      </c>
      <c r="E40" t="s">
        <v>451</v>
      </c>
    </row>
    <row r="41" spans="1:5" x14ac:dyDescent="0.25">
      <c r="A41" t="s">
        <v>151</v>
      </c>
      <c r="B41" t="s">
        <v>84</v>
      </c>
    </row>
    <row r="42" spans="1:5" x14ac:dyDescent="0.25">
      <c r="A42" t="s">
        <v>152</v>
      </c>
      <c r="B42" t="s">
        <v>84</v>
      </c>
    </row>
    <row r="43" spans="1:5" x14ac:dyDescent="0.25">
      <c r="A43" t="s">
        <v>153</v>
      </c>
      <c r="B43" t="s">
        <v>84</v>
      </c>
    </row>
    <row r="44" spans="1:5" x14ac:dyDescent="0.25">
      <c r="A44" t="s">
        <v>154</v>
      </c>
      <c r="B44" t="s">
        <v>84</v>
      </c>
      <c r="E44" t="s">
        <v>461</v>
      </c>
    </row>
    <row r="45" spans="1:5" x14ac:dyDescent="0.25">
      <c r="A45" t="s">
        <v>467</v>
      </c>
      <c r="B45" t="s">
        <v>84</v>
      </c>
    </row>
    <row r="46" spans="1:5" x14ac:dyDescent="0.25">
      <c r="A46" t="s">
        <v>325</v>
      </c>
      <c r="B46" t="s">
        <v>84</v>
      </c>
    </row>
    <row r="47" spans="1:5" x14ac:dyDescent="0.25">
      <c r="A47" t="s">
        <v>155</v>
      </c>
      <c r="B47" t="s">
        <v>79</v>
      </c>
    </row>
    <row r="48" spans="1:5" x14ac:dyDescent="0.25">
      <c r="A48" t="s">
        <v>156</v>
      </c>
      <c r="B48" t="s">
        <v>84</v>
      </c>
    </row>
    <row r="49" spans="1:5" x14ac:dyDescent="0.25">
      <c r="A49" t="s">
        <v>465</v>
      </c>
      <c r="B49" t="s">
        <v>84</v>
      </c>
      <c r="E49" t="s">
        <v>461</v>
      </c>
    </row>
    <row r="50" spans="1:5" x14ac:dyDescent="0.25">
      <c r="A50" t="s">
        <v>321</v>
      </c>
      <c r="B50" t="s">
        <v>79</v>
      </c>
    </row>
    <row r="51" spans="1:5" x14ac:dyDescent="0.25">
      <c r="A51" t="s">
        <v>157</v>
      </c>
      <c r="B51" t="s">
        <v>84</v>
      </c>
    </row>
    <row r="52" spans="1:5" x14ac:dyDescent="0.25">
      <c r="A52" t="s">
        <v>158</v>
      </c>
      <c r="B52" t="s">
        <v>84</v>
      </c>
      <c r="E52" t="s">
        <v>461</v>
      </c>
    </row>
    <row r="53" spans="1:5" x14ac:dyDescent="0.25">
      <c r="A53" t="s">
        <v>159</v>
      </c>
      <c r="B53" t="s">
        <v>84</v>
      </c>
    </row>
    <row r="54" spans="1:5" x14ac:dyDescent="0.25">
      <c r="A54" t="s">
        <v>160</v>
      </c>
      <c r="B54" t="s">
        <v>84</v>
      </c>
    </row>
    <row r="55" spans="1:5" x14ac:dyDescent="0.25">
      <c r="A55" t="s">
        <v>490</v>
      </c>
      <c r="B55" t="s">
        <v>84</v>
      </c>
      <c r="E55" t="s">
        <v>462</v>
      </c>
    </row>
    <row r="56" spans="1:5" x14ac:dyDescent="0.25">
      <c r="A56" t="s">
        <v>162</v>
      </c>
      <c r="B56" t="s">
        <v>84</v>
      </c>
    </row>
    <row r="57" spans="1:5" x14ac:dyDescent="0.25">
      <c r="A57" t="s">
        <v>163</v>
      </c>
      <c r="B57" t="s">
        <v>84</v>
      </c>
      <c r="E57" t="s">
        <v>451</v>
      </c>
    </row>
    <row r="58" spans="1:5" x14ac:dyDescent="0.25">
      <c r="A58" t="s">
        <v>164</v>
      </c>
      <c r="B58" t="s">
        <v>84</v>
      </c>
    </row>
    <row r="59" spans="1:5" ht="16.5" customHeight="1" x14ac:dyDescent="0.25">
      <c r="A59" t="s">
        <v>165</v>
      </c>
      <c r="B59" t="s">
        <v>84</v>
      </c>
    </row>
    <row r="60" spans="1:5" x14ac:dyDescent="0.25">
      <c r="A60" t="s">
        <v>23</v>
      </c>
      <c r="B60" t="s">
        <v>84</v>
      </c>
    </row>
    <row r="61" spans="1:5" x14ac:dyDescent="0.25">
      <c r="A61" t="s">
        <v>166</v>
      </c>
      <c r="B61" t="s">
        <v>84</v>
      </c>
    </row>
    <row r="62" spans="1:5" x14ac:dyDescent="0.25">
      <c r="A62" t="s">
        <v>338</v>
      </c>
      <c r="B62" t="s">
        <v>84</v>
      </c>
    </row>
    <row r="63" spans="1:5" x14ac:dyDescent="0.25">
      <c r="A63" t="s">
        <v>549</v>
      </c>
      <c r="B63" t="s">
        <v>84</v>
      </c>
      <c r="E63" t="s">
        <v>461</v>
      </c>
    </row>
    <row r="64" spans="1:5" x14ac:dyDescent="0.25">
      <c r="A64" t="s">
        <v>167</v>
      </c>
      <c r="B64" t="s">
        <v>84</v>
      </c>
      <c r="E64" t="s">
        <v>462</v>
      </c>
    </row>
    <row r="65" spans="1:5" x14ac:dyDescent="0.25">
      <c r="A65" t="s">
        <v>20</v>
      </c>
      <c r="B65" t="s">
        <v>84</v>
      </c>
      <c r="E65" t="s">
        <v>451</v>
      </c>
    </row>
    <row r="66" spans="1:5" x14ac:dyDescent="0.25">
      <c r="A66" t="s">
        <v>168</v>
      </c>
      <c r="B66" t="s">
        <v>84</v>
      </c>
      <c r="E66" t="s">
        <v>462</v>
      </c>
    </row>
    <row r="67" spans="1:5" x14ac:dyDescent="0.25">
      <c r="A67" t="s">
        <v>169</v>
      </c>
      <c r="B67" t="s">
        <v>84</v>
      </c>
    </row>
    <row r="68" spans="1:5" x14ac:dyDescent="0.25">
      <c r="A68" t="s">
        <v>327</v>
      </c>
      <c r="B68" t="s">
        <v>84</v>
      </c>
    </row>
    <row r="69" spans="1:5" x14ac:dyDescent="0.25">
      <c r="A69" t="s">
        <v>170</v>
      </c>
      <c r="B69" t="s">
        <v>84</v>
      </c>
    </row>
    <row r="70" spans="1:5" x14ac:dyDescent="0.25">
      <c r="A70" t="s">
        <v>523</v>
      </c>
      <c r="B70" t="s">
        <v>84</v>
      </c>
      <c r="E70" t="s">
        <v>462</v>
      </c>
    </row>
    <row r="71" spans="1:5" x14ac:dyDescent="0.25">
      <c r="A71" t="s">
        <v>7</v>
      </c>
      <c r="B71" t="s">
        <v>84</v>
      </c>
      <c r="C71" s="84">
        <v>0.4</v>
      </c>
      <c r="E71" t="s">
        <v>461</v>
      </c>
    </row>
    <row r="72" spans="1:5" x14ac:dyDescent="0.25">
      <c r="A72" t="s">
        <v>171</v>
      </c>
      <c r="B72" t="s">
        <v>79</v>
      </c>
    </row>
    <row r="73" spans="1:5" x14ac:dyDescent="0.25">
      <c r="A73" t="s">
        <v>173</v>
      </c>
      <c r="B73" t="s">
        <v>84</v>
      </c>
    </row>
    <row r="74" spans="1:5" x14ac:dyDescent="0.25">
      <c r="A74" t="s">
        <v>174</v>
      </c>
      <c r="B74" t="s">
        <v>84</v>
      </c>
      <c r="E74" t="s">
        <v>451</v>
      </c>
    </row>
    <row r="75" spans="1:5" x14ac:dyDescent="0.25">
      <c r="A75" t="s">
        <v>175</v>
      </c>
      <c r="B75" t="s">
        <v>79</v>
      </c>
    </row>
    <row r="76" spans="1:5" x14ac:dyDescent="0.25">
      <c r="A76" t="s">
        <v>176</v>
      </c>
      <c r="B76" t="s">
        <v>84</v>
      </c>
      <c r="E76" t="s">
        <v>461</v>
      </c>
    </row>
    <row r="77" spans="1:5" x14ac:dyDescent="0.25">
      <c r="A77" t="s">
        <v>31</v>
      </c>
      <c r="B77" t="s">
        <v>84</v>
      </c>
    </row>
    <row r="78" spans="1:5" x14ac:dyDescent="0.25">
      <c r="A78" t="s">
        <v>177</v>
      </c>
      <c r="B78" t="s">
        <v>84</v>
      </c>
    </row>
    <row r="79" spans="1:5" x14ac:dyDescent="0.25">
      <c r="A79" t="s">
        <v>178</v>
      </c>
      <c r="B79" t="s">
        <v>84</v>
      </c>
    </row>
    <row r="80" spans="1:5" x14ac:dyDescent="0.25">
      <c r="A80" t="s">
        <v>314</v>
      </c>
      <c r="B80" t="s">
        <v>84</v>
      </c>
    </row>
    <row r="81" spans="1:5" x14ac:dyDescent="0.25">
      <c r="A81" t="s">
        <v>179</v>
      </c>
      <c r="B81" t="s">
        <v>84</v>
      </c>
    </row>
    <row r="82" spans="1:5" x14ac:dyDescent="0.25">
      <c r="A82" t="s">
        <v>180</v>
      </c>
      <c r="B82" t="s">
        <v>84</v>
      </c>
      <c r="E82" t="s">
        <v>462</v>
      </c>
    </row>
    <row r="83" spans="1:5" x14ac:dyDescent="0.25">
      <c r="A83" t="s">
        <v>34</v>
      </c>
      <c r="B83" t="s">
        <v>84</v>
      </c>
      <c r="C83" s="84">
        <v>0.4</v>
      </c>
    </row>
    <row r="84" spans="1:5" x14ac:dyDescent="0.25">
      <c r="A84" t="s">
        <v>181</v>
      </c>
      <c r="B84" t="s">
        <v>84</v>
      </c>
    </row>
    <row r="85" spans="1:5" x14ac:dyDescent="0.25">
      <c r="A85" t="s">
        <v>539</v>
      </c>
      <c r="B85" t="s">
        <v>79</v>
      </c>
      <c r="D85" t="s">
        <v>494</v>
      </c>
      <c r="E85" t="s">
        <v>451</v>
      </c>
    </row>
    <row r="86" spans="1:5" x14ac:dyDescent="0.25">
      <c r="A86" t="s">
        <v>313</v>
      </c>
      <c r="B86" t="s">
        <v>84</v>
      </c>
    </row>
    <row r="87" spans="1:5" x14ac:dyDescent="0.25">
      <c r="A87" t="s">
        <v>182</v>
      </c>
      <c r="B87" t="s">
        <v>84</v>
      </c>
    </row>
    <row r="88" spans="1:5" x14ac:dyDescent="0.25">
      <c r="A88" t="s">
        <v>183</v>
      </c>
      <c r="B88" t="s">
        <v>84</v>
      </c>
    </row>
    <row r="89" spans="1:5" x14ac:dyDescent="0.25">
      <c r="A89" t="s">
        <v>537</v>
      </c>
      <c r="B89" t="s">
        <v>84</v>
      </c>
      <c r="D89" t="s">
        <v>494</v>
      </c>
      <c r="E89" t="s">
        <v>451</v>
      </c>
    </row>
    <row r="90" spans="1:5" x14ac:dyDescent="0.25">
      <c r="A90" t="s">
        <v>184</v>
      </c>
      <c r="B90" t="s">
        <v>79</v>
      </c>
    </row>
    <row r="91" spans="1:5" x14ac:dyDescent="0.25">
      <c r="A91" t="s">
        <v>384</v>
      </c>
      <c r="B91" t="s">
        <v>79</v>
      </c>
    </row>
    <row r="92" spans="1:5" x14ac:dyDescent="0.25">
      <c r="A92" t="s">
        <v>10</v>
      </c>
      <c r="B92" t="s">
        <v>79</v>
      </c>
    </row>
    <row r="93" spans="1:5" x14ac:dyDescent="0.25">
      <c r="A93" t="s">
        <v>185</v>
      </c>
      <c r="B93" t="s">
        <v>84</v>
      </c>
    </row>
    <row r="94" spans="1:5" x14ac:dyDescent="0.25">
      <c r="A94" t="s">
        <v>186</v>
      </c>
      <c r="B94" t="s">
        <v>84</v>
      </c>
    </row>
    <row r="95" spans="1:5" x14ac:dyDescent="0.25">
      <c r="A95" t="s">
        <v>187</v>
      </c>
      <c r="B95" t="s">
        <v>84</v>
      </c>
      <c r="E95" t="s">
        <v>462</v>
      </c>
    </row>
    <row r="96" spans="1:5" x14ac:dyDescent="0.25">
      <c r="A96" t="s">
        <v>317</v>
      </c>
      <c r="B96" t="s">
        <v>79</v>
      </c>
    </row>
    <row r="97" spans="1:5" x14ac:dyDescent="0.25">
      <c r="A97" t="s">
        <v>39</v>
      </c>
      <c r="B97" t="s">
        <v>84</v>
      </c>
      <c r="D97" t="s">
        <v>492</v>
      </c>
      <c r="E97" t="s">
        <v>451</v>
      </c>
    </row>
    <row r="98" spans="1:5" x14ac:dyDescent="0.25">
      <c r="A98" t="s">
        <v>188</v>
      </c>
      <c r="B98" t="s">
        <v>84</v>
      </c>
    </row>
    <row r="99" spans="1:5" x14ac:dyDescent="0.25">
      <c r="A99" t="s">
        <v>334</v>
      </c>
      <c r="B99" t="s">
        <v>84</v>
      </c>
    </row>
    <row r="100" spans="1:5" x14ac:dyDescent="0.25">
      <c r="A100" t="s">
        <v>189</v>
      </c>
      <c r="B100" t="s">
        <v>84</v>
      </c>
    </row>
    <row r="101" spans="1:5" x14ac:dyDescent="0.25">
      <c r="A101" t="s">
        <v>190</v>
      </c>
      <c r="B101" t="s">
        <v>84</v>
      </c>
    </row>
    <row r="102" spans="1:5" x14ac:dyDescent="0.25">
      <c r="A102" t="s">
        <v>305</v>
      </c>
      <c r="B102" t="s">
        <v>84</v>
      </c>
      <c r="D102" s="84"/>
      <c r="E102" t="s">
        <v>462</v>
      </c>
    </row>
    <row r="103" spans="1:5" x14ac:dyDescent="0.25">
      <c r="A103" t="s">
        <v>107</v>
      </c>
      <c r="B103" t="s">
        <v>84</v>
      </c>
    </row>
    <row r="104" spans="1:5" x14ac:dyDescent="0.25">
      <c r="A104" t="s">
        <v>387</v>
      </c>
      <c r="B104" t="s">
        <v>84</v>
      </c>
      <c r="E104" t="s">
        <v>451</v>
      </c>
    </row>
    <row r="105" spans="1:5" x14ac:dyDescent="0.25">
      <c r="A105" t="s">
        <v>191</v>
      </c>
      <c r="B105" t="s">
        <v>79</v>
      </c>
    </row>
    <row r="106" spans="1:5" x14ac:dyDescent="0.25">
      <c r="A106" t="s">
        <v>192</v>
      </c>
      <c r="B106" t="s">
        <v>84</v>
      </c>
    </row>
    <row r="107" spans="1:5" x14ac:dyDescent="0.25">
      <c r="A107" t="s">
        <v>193</v>
      </c>
      <c r="B107" t="s">
        <v>79</v>
      </c>
    </row>
    <row r="108" spans="1:5" x14ac:dyDescent="0.25">
      <c r="A108" t="s">
        <v>194</v>
      </c>
      <c r="B108" t="s">
        <v>79</v>
      </c>
      <c r="E108" t="s">
        <v>462</v>
      </c>
    </row>
    <row r="109" spans="1:5" x14ac:dyDescent="0.25">
      <c r="A109" t="s">
        <v>195</v>
      </c>
      <c r="B109" t="s">
        <v>79</v>
      </c>
    </row>
    <row r="110" spans="1:5" x14ac:dyDescent="0.25">
      <c r="A110" t="s">
        <v>306</v>
      </c>
      <c r="B110" t="s">
        <v>84</v>
      </c>
      <c r="D110" s="84"/>
    </row>
    <row r="111" spans="1:5" x14ac:dyDescent="0.25">
      <c r="A111" t="s">
        <v>312</v>
      </c>
      <c r="B111" t="s">
        <v>79</v>
      </c>
    </row>
    <row r="112" spans="1:5" x14ac:dyDescent="0.25">
      <c r="A112" t="s">
        <v>323</v>
      </c>
      <c r="B112" t="s">
        <v>84</v>
      </c>
      <c r="E112" t="s">
        <v>462</v>
      </c>
    </row>
    <row r="113" spans="1:5" x14ac:dyDescent="0.25">
      <c r="A113" t="s">
        <v>196</v>
      </c>
      <c r="B113" t="s">
        <v>79</v>
      </c>
    </row>
    <row r="114" spans="1:5" x14ac:dyDescent="0.25">
      <c r="A114" t="s">
        <v>502</v>
      </c>
      <c r="B114" t="s">
        <v>79</v>
      </c>
    </row>
    <row r="115" spans="1:5" x14ac:dyDescent="0.25">
      <c r="A115" t="s">
        <v>319</v>
      </c>
      <c r="B115" t="s">
        <v>79</v>
      </c>
    </row>
    <row r="116" spans="1:5" x14ac:dyDescent="0.25">
      <c r="A116" t="s">
        <v>116</v>
      </c>
      <c r="B116" t="s">
        <v>79</v>
      </c>
      <c r="C116" s="84">
        <v>0.4</v>
      </c>
    </row>
    <row r="117" spans="1:5" x14ac:dyDescent="0.25">
      <c r="A117" t="s">
        <v>330</v>
      </c>
      <c r="B117" t="s">
        <v>79</v>
      </c>
    </row>
    <row r="118" spans="1:5" x14ac:dyDescent="0.25">
      <c r="A118" t="s">
        <v>477</v>
      </c>
      <c r="B118" t="s">
        <v>84</v>
      </c>
    </row>
    <row r="119" spans="1:5" x14ac:dyDescent="0.25">
      <c r="A119" t="s">
        <v>497</v>
      </c>
      <c r="B119" t="s">
        <v>79</v>
      </c>
      <c r="E119" t="s">
        <v>451</v>
      </c>
    </row>
    <row r="120" spans="1:5" x14ac:dyDescent="0.25">
      <c r="A120" t="s">
        <v>458</v>
      </c>
      <c r="B120" t="s">
        <v>79</v>
      </c>
      <c r="E120" t="s">
        <v>462</v>
      </c>
    </row>
    <row r="121" spans="1:5" x14ac:dyDescent="0.25">
      <c r="A121" t="s">
        <v>197</v>
      </c>
      <c r="B121" t="s">
        <v>84</v>
      </c>
    </row>
    <row r="122" spans="1:5" x14ac:dyDescent="0.25">
      <c r="A122" t="s">
        <v>198</v>
      </c>
      <c r="B122" t="s">
        <v>84</v>
      </c>
    </row>
    <row r="123" spans="1:5" x14ac:dyDescent="0.25">
      <c r="A123" t="s">
        <v>199</v>
      </c>
      <c r="B123" t="s">
        <v>84</v>
      </c>
    </row>
    <row r="124" spans="1:5" x14ac:dyDescent="0.25">
      <c r="A124" t="s">
        <v>200</v>
      </c>
      <c r="B124" t="s">
        <v>84</v>
      </c>
      <c r="E124" t="s">
        <v>461</v>
      </c>
    </row>
    <row r="125" spans="1:5" x14ac:dyDescent="0.25">
      <c r="A125" t="s">
        <v>201</v>
      </c>
      <c r="B125" t="s">
        <v>84</v>
      </c>
      <c r="C125" s="84">
        <v>0.4</v>
      </c>
      <c r="E125" t="s">
        <v>462</v>
      </c>
    </row>
    <row r="126" spans="1:5" x14ac:dyDescent="0.25">
      <c r="A126" t="s">
        <v>202</v>
      </c>
      <c r="B126" t="s">
        <v>84</v>
      </c>
    </row>
    <row r="127" spans="1:5" x14ac:dyDescent="0.25">
      <c r="A127" t="s">
        <v>203</v>
      </c>
      <c r="B127" t="s">
        <v>84</v>
      </c>
    </row>
    <row r="128" spans="1:5" x14ac:dyDescent="0.25">
      <c r="A128" t="s">
        <v>453</v>
      </c>
      <c r="B128" t="s">
        <v>84</v>
      </c>
    </row>
    <row r="129" spans="1:5" x14ac:dyDescent="0.25">
      <c r="A129" t="s">
        <v>204</v>
      </c>
      <c r="B129" t="s">
        <v>84</v>
      </c>
    </row>
    <row r="130" spans="1:5" x14ac:dyDescent="0.25">
      <c r="A130" t="s">
        <v>341</v>
      </c>
      <c r="B130" t="s">
        <v>84</v>
      </c>
    </row>
    <row r="131" spans="1:5" x14ac:dyDescent="0.25">
      <c r="A131" t="s">
        <v>205</v>
      </c>
      <c r="B131" t="s">
        <v>84</v>
      </c>
    </row>
    <row r="132" spans="1:5" x14ac:dyDescent="0.25">
      <c r="A132" t="s">
        <v>377</v>
      </c>
      <c r="B132" t="s">
        <v>84</v>
      </c>
    </row>
    <row r="133" spans="1:5" x14ac:dyDescent="0.25">
      <c r="A133" t="s">
        <v>206</v>
      </c>
      <c r="B133" t="s">
        <v>84</v>
      </c>
    </row>
    <row r="134" spans="1:5" x14ac:dyDescent="0.25">
      <c r="A134" t="s">
        <v>528</v>
      </c>
      <c r="B134" t="s">
        <v>84</v>
      </c>
      <c r="E134" t="s">
        <v>462</v>
      </c>
    </row>
    <row r="135" spans="1:5" x14ac:dyDescent="0.25">
      <c r="A135" t="s">
        <v>208</v>
      </c>
      <c r="B135" t="s">
        <v>84</v>
      </c>
    </row>
    <row r="136" spans="1:5" x14ac:dyDescent="0.25">
      <c r="A136" t="s">
        <v>209</v>
      </c>
      <c r="B136" t="s">
        <v>84</v>
      </c>
    </row>
    <row r="137" spans="1:5" x14ac:dyDescent="0.25">
      <c r="A137" t="s">
        <v>210</v>
      </c>
      <c r="B137" t="s">
        <v>84</v>
      </c>
    </row>
    <row r="138" spans="1:5" x14ac:dyDescent="0.25">
      <c r="A138" t="s">
        <v>211</v>
      </c>
      <c r="B138" t="s">
        <v>84</v>
      </c>
    </row>
    <row r="139" spans="1:5" x14ac:dyDescent="0.25">
      <c r="A139" t="s">
        <v>212</v>
      </c>
      <c r="B139" t="s">
        <v>79</v>
      </c>
    </row>
    <row r="140" spans="1:5" x14ac:dyDescent="0.25">
      <c r="A140" t="s">
        <v>213</v>
      </c>
      <c r="B140" t="s">
        <v>79</v>
      </c>
    </row>
    <row r="141" spans="1:5" x14ac:dyDescent="0.25">
      <c r="A141" t="s">
        <v>214</v>
      </c>
      <c r="B141" t="s">
        <v>79</v>
      </c>
    </row>
    <row r="142" spans="1:5" x14ac:dyDescent="0.25">
      <c r="A142" t="s">
        <v>215</v>
      </c>
      <c r="B142" t="s">
        <v>79</v>
      </c>
    </row>
    <row r="143" spans="1:5" x14ac:dyDescent="0.25">
      <c r="A143" t="s">
        <v>216</v>
      </c>
      <c r="B143" t="s">
        <v>84</v>
      </c>
    </row>
    <row r="144" spans="1:5" x14ac:dyDescent="0.25">
      <c r="A144" t="s">
        <v>217</v>
      </c>
      <c r="B144" t="s">
        <v>84</v>
      </c>
    </row>
    <row r="145" spans="1:5" x14ac:dyDescent="0.25">
      <c r="A145" t="s">
        <v>218</v>
      </c>
      <c r="B145" t="s">
        <v>84</v>
      </c>
    </row>
    <row r="146" spans="1:5" x14ac:dyDescent="0.25">
      <c r="A146" t="s">
        <v>219</v>
      </c>
      <c r="B146" t="s">
        <v>84</v>
      </c>
    </row>
    <row r="147" spans="1:5" x14ac:dyDescent="0.25">
      <c r="A147" t="s">
        <v>220</v>
      </c>
      <c r="B147" t="s">
        <v>84</v>
      </c>
      <c r="E147" t="s">
        <v>451</v>
      </c>
    </row>
    <row r="148" spans="1:5" x14ac:dyDescent="0.25">
      <c r="A148" t="s">
        <v>339</v>
      </c>
      <c r="B148" t="s">
        <v>84</v>
      </c>
      <c r="E148" t="s">
        <v>462</v>
      </c>
    </row>
    <row r="149" spans="1:5" x14ac:dyDescent="0.25">
      <c r="A149" t="s">
        <v>221</v>
      </c>
      <c r="B149" t="s">
        <v>84</v>
      </c>
    </row>
    <row r="150" spans="1:5" x14ac:dyDescent="0.25">
      <c r="A150" t="s">
        <v>316</v>
      </c>
      <c r="B150" t="s">
        <v>84</v>
      </c>
      <c r="E150" t="s">
        <v>461</v>
      </c>
    </row>
    <row r="151" spans="1:5" x14ac:dyDescent="0.25">
      <c r="A151" t="s">
        <v>118</v>
      </c>
      <c r="B151" t="s">
        <v>84</v>
      </c>
      <c r="E151" t="s">
        <v>461</v>
      </c>
    </row>
    <row r="152" spans="1:5" x14ac:dyDescent="0.25">
      <c r="A152" t="s">
        <v>222</v>
      </c>
      <c r="B152" t="s">
        <v>79</v>
      </c>
    </row>
    <row r="153" spans="1:5" x14ac:dyDescent="0.25">
      <c r="A153" t="s">
        <v>473</v>
      </c>
      <c r="B153" t="s">
        <v>79</v>
      </c>
      <c r="C153" s="84">
        <v>0.4</v>
      </c>
    </row>
    <row r="154" spans="1:5" x14ac:dyDescent="0.25">
      <c r="A154" t="s">
        <v>223</v>
      </c>
      <c r="B154" t="s">
        <v>84</v>
      </c>
      <c r="C154" s="84">
        <v>0.4</v>
      </c>
    </row>
    <row r="155" spans="1:5" x14ac:dyDescent="0.25">
      <c r="A155" t="s">
        <v>471</v>
      </c>
      <c r="B155" t="s">
        <v>79</v>
      </c>
    </row>
    <row r="156" spans="1:5" x14ac:dyDescent="0.25">
      <c r="A156" t="s">
        <v>495</v>
      </c>
      <c r="B156" t="s">
        <v>79</v>
      </c>
      <c r="E156" t="s">
        <v>462</v>
      </c>
    </row>
    <row r="157" spans="1:5" x14ac:dyDescent="0.25">
      <c r="A157" t="s">
        <v>460</v>
      </c>
      <c r="B157" t="s">
        <v>79</v>
      </c>
    </row>
    <row r="158" spans="1:5" x14ac:dyDescent="0.25">
      <c r="A158" t="s">
        <v>326</v>
      </c>
      <c r="B158" t="s">
        <v>79</v>
      </c>
    </row>
    <row r="159" spans="1:5" x14ac:dyDescent="0.25">
      <c r="A159" t="s">
        <v>224</v>
      </c>
      <c r="B159" t="s">
        <v>79</v>
      </c>
    </row>
    <row r="160" spans="1:5" x14ac:dyDescent="0.25">
      <c r="A160" t="s">
        <v>496</v>
      </c>
      <c r="B160" t="s">
        <v>84</v>
      </c>
      <c r="E160" t="s">
        <v>462</v>
      </c>
    </row>
    <row r="161" spans="1:5" x14ac:dyDescent="0.25">
      <c r="A161" t="s">
        <v>225</v>
      </c>
      <c r="B161" t="s">
        <v>84</v>
      </c>
      <c r="E161" t="s">
        <v>461</v>
      </c>
    </row>
    <row r="162" spans="1:5" x14ac:dyDescent="0.25">
      <c r="A162" t="s">
        <v>226</v>
      </c>
      <c r="B162" t="s">
        <v>84</v>
      </c>
    </row>
    <row r="163" spans="1:5" x14ac:dyDescent="0.25">
      <c r="A163" t="s">
        <v>450</v>
      </c>
      <c r="B163" t="s">
        <v>84</v>
      </c>
      <c r="E163" t="s">
        <v>451</v>
      </c>
    </row>
    <row r="164" spans="1:5" x14ac:dyDescent="0.25">
      <c r="A164" t="s">
        <v>227</v>
      </c>
      <c r="B164" t="s">
        <v>84</v>
      </c>
    </row>
    <row r="165" spans="1:5" x14ac:dyDescent="0.25">
      <c r="A165" t="s">
        <v>309</v>
      </c>
      <c r="B165" t="s">
        <v>84</v>
      </c>
      <c r="D165" s="84"/>
    </row>
    <row r="166" spans="1:5" x14ac:dyDescent="0.25">
      <c r="A166" t="s">
        <v>501</v>
      </c>
      <c r="B166" t="s">
        <v>79</v>
      </c>
    </row>
    <row r="167" spans="1:5" x14ac:dyDescent="0.25">
      <c r="A167" t="s">
        <v>228</v>
      </c>
      <c r="B167" t="s">
        <v>84</v>
      </c>
      <c r="E167" t="s">
        <v>451</v>
      </c>
    </row>
    <row r="168" spans="1:5" x14ac:dyDescent="0.25">
      <c r="A168" t="s">
        <v>229</v>
      </c>
      <c r="B168" t="s">
        <v>84</v>
      </c>
    </row>
    <row r="169" spans="1:5" x14ac:dyDescent="0.25">
      <c r="A169" t="s">
        <v>230</v>
      </c>
      <c r="B169" t="s">
        <v>84</v>
      </c>
    </row>
    <row r="170" spans="1:5" x14ac:dyDescent="0.25">
      <c r="A170" t="s">
        <v>231</v>
      </c>
      <c r="B170" t="s">
        <v>84</v>
      </c>
    </row>
    <row r="171" spans="1:5" x14ac:dyDescent="0.25">
      <c r="A171" t="s">
        <v>318</v>
      </c>
      <c r="B171" t="s">
        <v>84</v>
      </c>
      <c r="E171" t="s">
        <v>461</v>
      </c>
    </row>
    <row r="172" spans="1:5" x14ac:dyDescent="0.25">
      <c r="A172" t="s">
        <v>331</v>
      </c>
      <c r="B172" t="s">
        <v>79</v>
      </c>
      <c r="E172" t="s">
        <v>451</v>
      </c>
    </row>
    <row r="173" spans="1:5" x14ac:dyDescent="0.25">
      <c r="A173" t="s">
        <v>232</v>
      </c>
      <c r="B173" t="s">
        <v>84</v>
      </c>
    </row>
    <row r="174" spans="1:5" x14ac:dyDescent="0.25">
      <c r="A174" t="s">
        <v>332</v>
      </c>
      <c r="B174" t="s">
        <v>79</v>
      </c>
      <c r="E174" t="s">
        <v>462</v>
      </c>
    </row>
    <row r="175" spans="1:5" x14ac:dyDescent="0.25">
      <c r="A175" t="s">
        <v>527</v>
      </c>
      <c r="B175" t="s">
        <v>84</v>
      </c>
      <c r="C175" s="84">
        <v>0.4</v>
      </c>
      <c r="E175" t="s">
        <v>451</v>
      </c>
    </row>
    <row r="176" spans="1:5" x14ac:dyDescent="0.25">
      <c r="A176" t="s">
        <v>233</v>
      </c>
      <c r="B176" t="s">
        <v>79</v>
      </c>
    </row>
    <row r="177" spans="1:5" x14ac:dyDescent="0.25">
      <c r="A177" t="s">
        <v>234</v>
      </c>
      <c r="B177" t="s">
        <v>79</v>
      </c>
    </row>
    <row r="178" spans="1:5" x14ac:dyDescent="0.25">
      <c r="A178" t="s">
        <v>336</v>
      </c>
      <c r="B178" t="s">
        <v>84</v>
      </c>
      <c r="C178" s="84">
        <v>0.7</v>
      </c>
      <c r="D178" t="s">
        <v>492</v>
      </c>
      <c r="E178" t="s">
        <v>451</v>
      </c>
    </row>
    <row r="179" spans="1:5" x14ac:dyDescent="0.25">
      <c r="A179" t="s">
        <v>235</v>
      </c>
      <c r="B179" t="s">
        <v>84</v>
      </c>
    </row>
    <row r="180" spans="1:5" x14ac:dyDescent="0.25">
      <c r="A180" t="s">
        <v>236</v>
      </c>
      <c r="B180" t="s">
        <v>79</v>
      </c>
    </row>
    <row r="181" spans="1:5" x14ac:dyDescent="0.25">
      <c r="A181" t="s">
        <v>498</v>
      </c>
      <c r="B181" t="s">
        <v>79</v>
      </c>
    </row>
    <row r="182" spans="1:5" x14ac:dyDescent="0.25">
      <c r="A182" t="s">
        <v>315</v>
      </c>
      <c r="B182" t="s">
        <v>79</v>
      </c>
    </row>
    <row r="183" spans="1:5" x14ac:dyDescent="0.25">
      <c r="A183" t="s">
        <v>237</v>
      </c>
      <c r="B183" t="s">
        <v>84</v>
      </c>
    </row>
    <row r="184" spans="1:5" x14ac:dyDescent="0.25">
      <c r="A184" t="s">
        <v>342</v>
      </c>
      <c r="B184" t="s">
        <v>84</v>
      </c>
      <c r="E184" t="s">
        <v>451</v>
      </c>
    </row>
    <row r="185" spans="1:5" x14ac:dyDescent="0.25">
      <c r="A185" t="s">
        <v>238</v>
      </c>
      <c r="B185" t="s">
        <v>79</v>
      </c>
      <c r="E185" t="s">
        <v>451</v>
      </c>
    </row>
    <row r="186" spans="1:5" x14ac:dyDescent="0.25">
      <c r="A186" t="s">
        <v>239</v>
      </c>
      <c r="B186" t="s">
        <v>79</v>
      </c>
    </row>
    <row r="187" spans="1:5" x14ac:dyDescent="0.25">
      <c r="A187" t="s">
        <v>240</v>
      </c>
      <c r="B187" t="s">
        <v>79</v>
      </c>
      <c r="C187" s="84">
        <v>0.7</v>
      </c>
    </row>
    <row r="188" spans="1:5" x14ac:dyDescent="0.25">
      <c r="A188" t="s">
        <v>320</v>
      </c>
      <c r="B188" t="s">
        <v>84</v>
      </c>
    </row>
    <row r="189" spans="1:5" x14ac:dyDescent="0.25">
      <c r="A189" t="s">
        <v>241</v>
      </c>
      <c r="B189" t="s">
        <v>84</v>
      </c>
    </row>
    <row r="190" spans="1:5" x14ac:dyDescent="0.25">
      <c r="A190" t="s">
        <v>242</v>
      </c>
      <c r="B190" t="s">
        <v>79</v>
      </c>
    </row>
    <row r="191" spans="1:5" x14ac:dyDescent="0.25">
      <c r="A191" t="s">
        <v>243</v>
      </c>
      <c r="B191" t="s">
        <v>79</v>
      </c>
    </row>
    <row r="192" spans="1:5" x14ac:dyDescent="0.25">
      <c r="A192" t="s">
        <v>42</v>
      </c>
      <c r="B192" t="s">
        <v>79</v>
      </c>
    </row>
    <row r="193" spans="1:5" x14ac:dyDescent="0.25">
      <c r="A193" t="s">
        <v>244</v>
      </c>
      <c r="B193" t="s">
        <v>79</v>
      </c>
      <c r="E193" t="s">
        <v>451</v>
      </c>
    </row>
    <row r="194" spans="1:5" x14ac:dyDescent="0.25">
      <c r="A194" t="s">
        <v>245</v>
      </c>
      <c r="B194" t="s">
        <v>84</v>
      </c>
    </row>
    <row r="195" spans="1:5" x14ac:dyDescent="0.25">
      <c r="A195" t="s">
        <v>246</v>
      </c>
      <c r="B195" t="s">
        <v>84</v>
      </c>
    </row>
    <row r="196" spans="1:5" x14ac:dyDescent="0.25">
      <c r="A196" t="s">
        <v>248</v>
      </c>
      <c r="B196" t="s">
        <v>84</v>
      </c>
    </row>
    <row r="197" spans="1:5" x14ac:dyDescent="0.25">
      <c r="A197" t="s">
        <v>249</v>
      </c>
      <c r="B197" t="s">
        <v>79</v>
      </c>
    </row>
    <row r="198" spans="1:5" x14ac:dyDescent="0.25">
      <c r="A198" t="s">
        <v>249</v>
      </c>
      <c r="B198" t="s">
        <v>79</v>
      </c>
    </row>
    <row r="199" spans="1:5" x14ac:dyDescent="0.25">
      <c r="A199" t="s">
        <v>524</v>
      </c>
      <c r="B199" t="s">
        <v>79</v>
      </c>
      <c r="E199" t="s">
        <v>451</v>
      </c>
    </row>
    <row r="200" spans="1:5" x14ac:dyDescent="0.25">
      <c r="A200" t="s">
        <v>250</v>
      </c>
      <c r="B200" t="s">
        <v>79</v>
      </c>
    </row>
    <row r="201" spans="1:5" x14ac:dyDescent="0.25">
      <c r="A201" t="s">
        <v>251</v>
      </c>
      <c r="B201" t="s">
        <v>84</v>
      </c>
    </row>
    <row r="202" spans="1:5" x14ac:dyDescent="0.25">
      <c r="A202" t="s">
        <v>322</v>
      </c>
      <c r="B202" t="s">
        <v>84</v>
      </c>
    </row>
    <row r="203" spans="1:5" x14ac:dyDescent="0.25">
      <c r="A203" t="s">
        <v>53</v>
      </c>
      <c r="B203" t="s">
        <v>84</v>
      </c>
    </row>
    <row r="204" spans="1:5" x14ac:dyDescent="0.25">
      <c r="A204" t="s">
        <v>376</v>
      </c>
      <c r="B204" t="s">
        <v>84</v>
      </c>
    </row>
    <row r="205" spans="1:5" x14ac:dyDescent="0.25">
      <c r="A205" t="s">
        <v>252</v>
      </c>
      <c r="B205" t="s">
        <v>79</v>
      </c>
    </row>
    <row r="206" spans="1:5" x14ac:dyDescent="0.25">
      <c r="A206" t="s">
        <v>253</v>
      </c>
      <c r="B206" t="s">
        <v>84</v>
      </c>
    </row>
    <row r="207" spans="1:5" x14ac:dyDescent="0.25">
      <c r="A207" t="s">
        <v>105</v>
      </c>
      <c r="B207" t="s">
        <v>84</v>
      </c>
      <c r="E207" t="s">
        <v>462</v>
      </c>
    </row>
    <row r="208" spans="1:5" x14ac:dyDescent="0.25">
      <c r="A208" t="s">
        <v>48</v>
      </c>
      <c r="B208" t="s">
        <v>79</v>
      </c>
    </row>
    <row r="209" spans="1:5" x14ac:dyDescent="0.25">
      <c r="A209" t="s">
        <v>254</v>
      </c>
      <c r="B209" t="s">
        <v>79</v>
      </c>
    </row>
    <row r="210" spans="1:5" x14ac:dyDescent="0.25">
      <c r="A210" t="s">
        <v>255</v>
      </c>
      <c r="B210" t="s">
        <v>79</v>
      </c>
    </row>
    <row r="211" spans="1:5" x14ac:dyDescent="0.25">
      <c r="A211" t="s">
        <v>256</v>
      </c>
      <c r="B211" t="s">
        <v>84</v>
      </c>
    </row>
    <row r="212" spans="1:5" x14ac:dyDescent="0.25">
      <c r="A212" t="s">
        <v>257</v>
      </c>
      <c r="B212" t="s">
        <v>84</v>
      </c>
    </row>
    <row r="213" spans="1:5" x14ac:dyDescent="0.25">
      <c r="A213" t="s">
        <v>258</v>
      </c>
      <c r="B213" t="s">
        <v>84</v>
      </c>
    </row>
    <row r="214" spans="1:5" x14ac:dyDescent="0.25">
      <c r="A214" t="s">
        <v>259</v>
      </c>
      <c r="B214" t="s">
        <v>84</v>
      </c>
      <c r="E214" t="s">
        <v>462</v>
      </c>
    </row>
    <row r="215" spans="1:5" x14ac:dyDescent="0.25">
      <c r="A215" t="s">
        <v>260</v>
      </c>
      <c r="B215" t="s">
        <v>79</v>
      </c>
    </row>
    <row r="216" spans="1:5" x14ac:dyDescent="0.25">
      <c r="A216" t="s">
        <v>261</v>
      </c>
      <c r="B216" t="s">
        <v>79</v>
      </c>
    </row>
    <row r="217" spans="1:5" x14ac:dyDescent="0.25">
      <c r="A217" t="s">
        <v>262</v>
      </c>
      <c r="B217" t="s">
        <v>79</v>
      </c>
    </row>
    <row r="218" spans="1:5" x14ac:dyDescent="0.25">
      <c r="A218" t="s">
        <v>263</v>
      </c>
      <c r="B218" t="s">
        <v>79</v>
      </c>
    </row>
    <row r="219" spans="1:5" x14ac:dyDescent="0.25">
      <c r="A219" t="s">
        <v>264</v>
      </c>
      <c r="B219" t="s">
        <v>79</v>
      </c>
    </row>
    <row r="220" spans="1:5" x14ac:dyDescent="0.25">
      <c r="A220" t="s">
        <v>265</v>
      </c>
      <c r="B220" t="s">
        <v>79</v>
      </c>
      <c r="E220" t="s">
        <v>451</v>
      </c>
    </row>
    <row r="221" spans="1:5" x14ac:dyDescent="0.25">
      <c r="A221" t="s">
        <v>266</v>
      </c>
      <c r="B221" t="s">
        <v>79</v>
      </c>
    </row>
    <row r="222" spans="1:5" x14ac:dyDescent="0.25">
      <c r="A222" t="s">
        <v>267</v>
      </c>
      <c r="B222" t="s">
        <v>84</v>
      </c>
      <c r="C222" s="84">
        <v>0.4</v>
      </c>
      <c r="E222" t="s">
        <v>451</v>
      </c>
    </row>
    <row r="223" spans="1:5" x14ac:dyDescent="0.25">
      <c r="A223" t="s">
        <v>340</v>
      </c>
      <c r="B223" t="s">
        <v>84</v>
      </c>
    </row>
    <row r="224" spans="1:5" x14ac:dyDescent="0.25">
      <c r="A224" t="s">
        <v>268</v>
      </c>
      <c r="B224" t="s">
        <v>84</v>
      </c>
    </row>
    <row r="225" spans="1:5" x14ac:dyDescent="0.25">
      <c r="A225" t="s">
        <v>269</v>
      </c>
      <c r="B225" t="s">
        <v>84</v>
      </c>
    </row>
    <row r="226" spans="1:5" x14ac:dyDescent="0.25">
      <c r="A226" t="s">
        <v>270</v>
      </c>
      <c r="B226" t="s">
        <v>84</v>
      </c>
    </row>
    <row r="227" spans="1:5" x14ac:dyDescent="0.25">
      <c r="A227" t="s">
        <v>271</v>
      </c>
      <c r="B227" t="s">
        <v>79</v>
      </c>
    </row>
    <row r="228" spans="1:5" x14ac:dyDescent="0.25">
      <c r="A228" t="s">
        <v>272</v>
      </c>
      <c r="B228" t="s">
        <v>79</v>
      </c>
      <c r="E228" t="s">
        <v>451</v>
      </c>
    </row>
    <row r="229" spans="1:5" x14ac:dyDescent="0.25">
      <c r="A229" t="s">
        <v>273</v>
      </c>
      <c r="B229" t="s">
        <v>84</v>
      </c>
    </row>
    <row r="230" spans="1:5" x14ac:dyDescent="0.25">
      <c r="A230" t="s">
        <v>333</v>
      </c>
      <c r="B230" t="s">
        <v>79</v>
      </c>
    </row>
    <row r="231" spans="1:5" x14ac:dyDescent="0.25">
      <c r="A231" t="s">
        <v>274</v>
      </c>
      <c r="B231" t="s">
        <v>84</v>
      </c>
    </row>
    <row r="232" spans="1:5" x14ac:dyDescent="0.25">
      <c r="A232" t="s">
        <v>275</v>
      </c>
      <c r="B232" t="s">
        <v>84</v>
      </c>
    </row>
    <row r="233" spans="1:5" x14ac:dyDescent="0.25">
      <c r="A233" t="s">
        <v>276</v>
      </c>
      <c r="B233" t="s">
        <v>84</v>
      </c>
    </row>
    <row r="234" spans="1:5" x14ac:dyDescent="0.25">
      <c r="A234" t="s">
        <v>277</v>
      </c>
      <c r="B234" t="s">
        <v>84</v>
      </c>
    </row>
    <row r="235" spans="1:5" x14ac:dyDescent="0.25">
      <c r="A235" t="s">
        <v>278</v>
      </c>
      <c r="B235" t="s">
        <v>79</v>
      </c>
    </row>
    <row r="236" spans="1:5" x14ac:dyDescent="0.25">
      <c r="A236" t="s">
        <v>103</v>
      </c>
      <c r="B236" t="s">
        <v>79</v>
      </c>
    </row>
    <row r="237" spans="1:5" x14ac:dyDescent="0.25">
      <c r="A237" t="s">
        <v>279</v>
      </c>
      <c r="B237" t="s">
        <v>79</v>
      </c>
    </row>
    <row r="238" spans="1:5" x14ac:dyDescent="0.25">
      <c r="A238" t="s">
        <v>280</v>
      </c>
      <c r="B238" t="s">
        <v>84</v>
      </c>
    </row>
    <row r="239" spans="1:5" x14ac:dyDescent="0.25">
      <c r="A239" t="s">
        <v>281</v>
      </c>
      <c r="B239" t="s">
        <v>84</v>
      </c>
    </row>
    <row r="240" spans="1:5" x14ac:dyDescent="0.25">
      <c r="A240" t="s">
        <v>526</v>
      </c>
      <c r="B240" t="s">
        <v>84</v>
      </c>
      <c r="E240" t="s">
        <v>451</v>
      </c>
    </row>
    <row r="241" spans="1:5" x14ac:dyDescent="0.25">
      <c r="A241" t="s">
        <v>282</v>
      </c>
      <c r="B241" t="s">
        <v>84</v>
      </c>
    </row>
    <row r="242" spans="1:5" x14ac:dyDescent="0.25">
      <c r="A242" t="s">
        <v>283</v>
      </c>
      <c r="B242" t="s">
        <v>84</v>
      </c>
    </row>
    <row r="243" spans="1:5" x14ac:dyDescent="0.25">
      <c r="A243" t="s">
        <v>285</v>
      </c>
      <c r="B243" t="s">
        <v>84</v>
      </c>
    </row>
    <row r="244" spans="1:5" x14ac:dyDescent="0.25">
      <c r="A244" t="s">
        <v>59</v>
      </c>
      <c r="B244" t="s">
        <v>84</v>
      </c>
    </row>
    <row r="245" spans="1:5" x14ac:dyDescent="0.25">
      <c r="A245" t="s">
        <v>13</v>
      </c>
      <c r="B245" t="s">
        <v>84</v>
      </c>
      <c r="E245" t="s">
        <v>461</v>
      </c>
    </row>
    <row r="246" spans="1:5" x14ac:dyDescent="0.25">
      <c r="A246" t="s">
        <v>286</v>
      </c>
      <c r="B246" t="s">
        <v>84</v>
      </c>
    </row>
    <row r="247" spans="1:5" x14ac:dyDescent="0.25">
      <c r="A247" t="s">
        <v>287</v>
      </c>
      <c r="B247" t="s">
        <v>79</v>
      </c>
    </row>
    <row r="248" spans="1:5" x14ac:dyDescent="0.25">
      <c r="A248" t="s">
        <v>288</v>
      </c>
      <c r="B248" t="s">
        <v>84</v>
      </c>
    </row>
    <row r="249" spans="1:5" x14ac:dyDescent="0.25">
      <c r="A249" t="s">
        <v>525</v>
      </c>
      <c r="B249" t="s">
        <v>84</v>
      </c>
      <c r="E249" t="s">
        <v>451</v>
      </c>
    </row>
    <row r="250" spans="1:5" x14ac:dyDescent="0.25">
      <c r="A250" t="s">
        <v>289</v>
      </c>
      <c r="B250" t="s">
        <v>84</v>
      </c>
    </row>
    <row r="251" spans="1:5" x14ac:dyDescent="0.25">
      <c r="A251" t="s">
        <v>290</v>
      </c>
      <c r="B251" t="s">
        <v>84</v>
      </c>
      <c r="E251" t="s">
        <v>451</v>
      </c>
    </row>
    <row r="252" spans="1:5" x14ac:dyDescent="0.25">
      <c r="A252" t="s">
        <v>110</v>
      </c>
      <c r="B252" t="s">
        <v>79</v>
      </c>
      <c r="C252" s="84">
        <v>0.7</v>
      </c>
    </row>
    <row r="253" spans="1:5" x14ac:dyDescent="0.25">
      <c r="A253" t="s">
        <v>12</v>
      </c>
      <c r="B253" t="s">
        <v>84</v>
      </c>
    </row>
    <row r="254" spans="1:5" x14ac:dyDescent="0.25">
      <c r="A254" t="s">
        <v>455</v>
      </c>
      <c r="B254" t="s">
        <v>84</v>
      </c>
    </row>
    <row r="255" spans="1:5" x14ac:dyDescent="0.25">
      <c r="A255" t="s">
        <v>328</v>
      </c>
      <c r="B255" t="s">
        <v>79</v>
      </c>
      <c r="C255" s="84">
        <v>0.4</v>
      </c>
      <c r="E255" t="s">
        <v>451</v>
      </c>
    </row>
    <row r="256" spans="1:5" x14ac:dyDescent="0.25">
      <c r="A256" t="s">
        <v>310</v>
      </c>
      <c r="B256" t="s">
        <v>84</v>
      </c>
      <c r="D256" t="s">
        <v>492</v>
      </c>
      <c r="E256" t="s">
        <v>451</v>
      </c>
    </row>
    <row r="257" spans="1:5" x14ac:dyDescent="0.25">
      <c r="A257" t="s">
        <v>335</v>
      </c>
      <c r="B257" t="s">
        <v>84</v>
      </c>
      <c r="E257" t="s">
        <v>462</v>
      </c>
    </row>
    <row r="258" spans="1:5" x14ac:dyDescent="0.25">
      <c r="A258" t="s">
        <v>329</v>
      </c>
      <c r="B258" t="s">
        <v>84</v>
      </c>
      <c r="E258" t="s">
        <v>461</v>
      </c>
    </row>
    <row r="259" spans="1:5" x14ac:dyDescent="0.25">
      <c r="A259" t="s">
        <v>207</v>
      </c>
      <c r="B259" t="s">
        <v>79</v>
      </c>
      <c r="E259" t="s">
        <v>462</v>
      </c>
    </row>
    <row r="260" spans="1:5" x14ac:dyDescent="0.25">
      <c r="A260" t="s">
        <v>291</v>
      </c>
      <c r="B260" t="s">
        <v>84</v>
      </c>
    </row>
    <row r="261" spans="1:5" x14ac:dyDescent="0.25">
      <c r="A261" t="s">
        <v>292</v>
      </c>
      <c r="B261" t="s">
        <v>84</v>
      </c>
    </row>
    <row r="262" spans="1:5" x14ac:dyDescent="0.25">
      <c r="A262" t="s">
        <v>293</v>
      </c>
      <c r="B262" t="s">
        <v>84</v>
      </c>
    </row>
    <row r="263" spans="1:5" x14ac:dyDescent="0.25">
      <c r="A263" t="s">
        <v>294</v>
      </c>
      <c r="B263" t="s">
        <v>84</v>
      </c>
    </row>
    <row r="264" spans="1:5" x14ac:dyDescent="0.25">
      <c r="A264" t="s">
        <v>505</v>
      </c>
      <c r="B264" t="s">
        <v>84</v>
      </c>
      <c r="E264" t="s">
        <v>461</v>
      </c>
    </row>
    <row r="265" spans="1:5" x14ac:dyDescent="0.25">
      <c r="A265" t="s">
        <v>295</v>
      </c>
      <c r="B265" t="s">
        <v>84</v>
      </c>
    </row>
    <row r="266" spans="1:5" x14ac:dyDescent="0.25">
      <c r="A266" t="s">
        <v>454</v>
      </c>
      <c r="B266" t="s">
        <v>84</v>
      </c>
      <c r="E266" t="s">
        <v>461</v>
      </c>
    </row>
    <row r="267" spans="1:5" x14ac:dyDescent="0.25">
      <c r="A267" t="s">
        <v>296</v>
      </c>
      <c r="B267" t="s">
        <v>84</v>
      </c>
    </row>
    <row r="268" spans="1:5" x14ac:dyDescent="0.25">
      <c r="A268" t="s">
        <v>474</v>
      </c>
      <c r="B268" t="s">
        <v>79</v>
      </c>
    </row>
    <row r="269" spans="1:5" x14ac:dyDescent="0.25">
      <c r="A269" t="s">
        <v>297</v>
      </c>
      <c r="B269" t="s">
        <v>79</v>
      </c>
    </row>
    <row r="270" spans="1:5" x14ac:dyDescent="0.25">
      <c r="A270" t="s">
        <v>298</v>
      </c>
      <c r="B270" t="s">
        <v>84</v>
      </c>
    </row>
    <row r="271" spans="1:5" x14ac:dyDescent="0.25">
      <c r="A271" t="s">
        <v>17</v>
      </c>
      <c r="B271" t="s">
        <v>84</v>
      </c>
    </row>
    <row r="272" spans="1:5" x14ac:dyDescent="0.25">
      <c r="A272" t="s">
        <v>299</v>
      </c>
      <c r="B272" t="s">
        <v>84</v>
      </c>
    </row>
    <row r="273" spans="1:5" x14ac:dyDescent="0.25">
      <c r="A273" t="s">
        <v>300</v>
      </c>
      <c r="B273" t="s">
        <v>84</v>
      </c>
    </row>
    <row r="274" spans="1:5" x14ac:dyDescent="0.25">
      <c r="A274" t="s">
        <v>301</v>
      </c>
      <c r="B274" t="s">
        <v>84</v>
      </c>
    </row>
    <row r="275" spans="1:5" x14ac:dyDescent="0.25">
      <c r="A275" t="s">
        <v>124</v>
      </c>
      <c r="B275" t="s">
        <v>84</v>
      </c>
      <c r="D275" t="s">
        <v>492</v>
      </c>
      <c r="E275" t="s">
        <v>451</v>
      </c>
    </row>
    <row r="276" spans="1:5" x14ac:dyDescent="0.25">
      <c r="A276" t="s">
        <v>390</v>
      </c>
      <c r="B276" t="s">
        <v>84</v>
      </c>
    </row>
    <row r="277" spans="1:5" x14ac:dyDescent="0.25">
      <c r="A277" t="s">
        <v>302</v>
      </c>
      <c r="B277" t="s">
        <v>79</v>
      </c>
    </row>
    <row r="278" spans="1:5" x14ac:dyDescent="0.25">
      <c r="A278" t="s">
        <v>303</v>
      </c>
      <c r="B278" t="s">
        <v>84</v>
      </c>
    </row>
    <row r="279" spans="1:5" x14ac:dyDescent="0.25">
      <c r="A279" t="s">
        <v>311</v>
      </c>
      <c r="B279" t="s">
        <v>84</v>
      </c>
    </row>
    <row r="280" spans="1:5" x14ac:dyDescent="0.25">
      <c r="A280" t="s">
        <v>337</v>
      </c>
      <c r="B280" t="s">
        <v>84</v>
      </c>
    </row>
    <row r="281" spans="1:5" x14ac:dyDescent="0.25">
      <c r="A281" t="s">
        <v>383</v>
      </c>
      <c r="B281" t="s">
        <v>84</v>
      </c>
      <c r="E281" t="s">
        <v>461</v>
      </c>
    </row>
    <row r="282" spans="1:5" x14ac:dyDescent="0.25">
      <c r="A282" t="s">
        <v>120</v>
      </c>
      <c r="B282" t="s">
        <v>79</v>
      </c>
    </row>
    <row r="283" spans="1:5" x14ac:dyDescent="0.25">
      <c r="A283" t="s">
        <v>304</v>
      </c>
      <c r="B283" t="s">
        <v>84</v>
      </c>
    </row>
    <row r="284" spans="1:5" x14ac:dyDescent="0.25">
      <c r="A284" t="s">
        <v>582</v>
      </c>
      <c r="B284" t="s">
        <v>84</v>
      </c>
      <c r="D284" t="s">
        <v>494</v>
      </c>
      <c r="E284" t="s">
        <v>451</v>
      </c>
    </row>
    <row r="285" spans="1:5" x14ac:dyDescent="0.25">
      <c r="A285" t="s">
        <v>555</v>
      </c>
      <c r="B285" t="s">
        <v>84</v>
      </c>
      <c r="D285" t="s">
        <v>494</v>
      </c>
      <c r="E285" t="s">
        <v>451</v>
      </c>
    </row>
  </sheetData>
  <autoFilter ref="A1:E285" xr:uid="{00000000-0009-0000-0000-000006000000}"/>
  <sortState xmlns:xlrd2="http://schemas.microsoft.com/office/spreadsheetml/2017/richdata2" ref="A2:E283">
    <sortCondition ref="A251:A283"/>
  </sortState>
  <phoneticPr fontId="18" type="noConversion"/>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Z591"/>
  <sheetViews>
    <sheetView zoomScale="115" zoomScaleNormal="115" workbookViewId="0">
      <pane xSplit="2" ySplit="1" topLeftCell="C574" activePane="bottomRight" state="frozen"/>
      <selection pane="topRight" activeCell="C1" sqref="C1"/>
      <selection pane="bottomLeft" activeCell="A2" sqref="A2"/>
      <selection pane="bottomRight" activeCell="H590" sqref="H590"/>
    </sheetView>
  </sheetViews>
  <sheetFormatPr defaultColWidth="9.140625" defaultRowHeight="12" x14ac:dyDescent="0.2"/>
  <cols>
    <col min="1" max="1" width="21" style="1" customWidth="1"/>
    <col min="2" max="2" width="4.28515625" style="1" customWidth="1"/>
    <col min="3" max="3" width="3.7109375" style="61" customWidth="1"/>
    <col min="4" max="4" width="7.5703125" style="1" customWidth="1"/>
    <col min="5" max="5" width="8.7109375" style="181" customWidth="1"/>
    <col min="6" max="6" width="7.85546875" style="181" customWidth="1"/>
    <col min="7" max="7" width="9.140625" style="1" bestFit="1" customWidth="1"/>
    <col min="8" max="8" width="6.42578125" style="20" customWidth="1"/>
    <col min="9" max="9" width="9.140625" style="1"/>
    <col min="10" max="11" width="6.5703125" style="1" customWidth="1"/>
    <col min="12" max="12" width="8.5703125" style="1" customWidth="1"/>
    <col min="13" max="13" width="5.7109375" style="1" customWidth="1"/>
    <col min="14" max="14" width="6.85546875" style="1" bestFit="1" customWidth="1"/>
    <col min="15" max="15" width="6.42578125" style="1" bestFit="1" customWidth="1"/>
    <col min="16" max="16" width="5.28515625" style="1" customWidth="1"/>
    <col min="17" max="17" width="7.28515625" style="19" customWidth="1"/>
    <col min="18" max="18" width="6.28515625" style="19" customWidth="1"/>
    <col min="19" max="19" width="5.28515625" style="19" customWidth="1"/>
    <col min="20" max="20" width="6.28515625" style="19" customWidth="1"/>
    <col min="21" max="21" width="7.5703125" style="18" customWidth="1"/>
    <col min="22" max="22" width="4.85546875" style="1" hidden="1" customWidth="1"/>
    <col min="23" max="23" width="39.140625" style="138" customWidth="1"/>
    <col min="24" max="24" width="4.7109375" style="1" customWidth="1"/>
    <col min="25" max="25" width="6" style="61" customWidth="1"/>
    <col min="26" max="16384" width="9.140625" style="1"/>
  </cols>
  <sheetData>
    <row r="1" spans="1:26" ht="36" x14ac:dyDescent="0.2">
      <c r="A1" s="139" t="s">
        <v>126</v>
      </c>
      <c r="B1" s="136" t="s">
        <v>343</v>
      </c>
      <c r="C1" s="140" t="s">
        <v>71</v>
      </c>
      <c r="D1" s="139" t="s">
        <v>74</v>
      </c>
      <c r="E1" s="179" t="s">
        <v>344</v>
      </c>
      <c r="F1" s="179" t="s">
        <v>410</v>
      </c>
      <c r="G1" s="141" t="s">
        <v>345</v>
      </c>
      <c r="H1" s="142" t="s">
        <v>346</v>
      </c>
      <c r="I1" s="136" t="s">
        <v>75</v>
      </c>
      <c r="J1" s="136" t="s">
        <v>347</v>
      </c>
      <c r="K1" s="136" t="s">
        <v>348</v>
      </c>
      <c r="L1" s="141" t="s">
        <v>349</v>
      </c>
      <c r="M1" s="143" t="s">
        <v>76</v>
      </c>
      <c r="N1" s="136" t="s">
        <v>82</v>
      </c>
      <c r="O1" s="136" t="s">
        <v>80</v>
      </c>
      <c r="P1" s="136" t="s">
        <v>83</v>
      </c>
      <c r="Q1" s="144" t="s">
        <v>350</v>
      </c>
      <c r="R1" s="144" t="s">
        <v>351</v>
      </c>
      <c r="S1" s="144" t="s">
        <v>352</v>
      </c>
      <c r="T1" s="144" t="s">
        <v>128</v>
      </c>
      <c r="U1" s="145" t="s">
        <v>353</v>
      </c>
      <c r="V1" s="139" t="s">
        <v>354</v>
      </c>
      <c r="W1" s="146" t="s">
        <v>355</v>
      </c>
      <c r="X1" s="147" t="s">
        <v>356</v>
      </c>
      <c r="Y1" s="148" t="s">
        <v>357</v>
      </c>
      <c r="Z1" s="149" t="s">
        <v>411</v>
      </c>
    </row>
    <row r="2" spans="1:26" x14ac:dyDescent="0.2">
      <c r="A2" s="42" t="s">
        <v>544</v>
      </c>
      <c r="B2" s="1" t="str">
        <f>VLOOKUP(A2,Participanti!A:B,2,0)</f>
        <v>F</v>
      </c>
      <c r="C2" s="60">
        <v>1</v>
      </c>
      <c r="D2" s="43">
        <v>42.62</v>
      </c>
      <c r="E2" s="180">
        <v>0.13030092592592593</v>
      </c>
      <c r="F2" s="180">
        <v>0.13033564814814816</v>
      </c>
      <c r="G2" s="182">
        <f t="shared" ref="G2:G9" si="0">AVERAGE(E2:F2)</f>
        <v>0.13031828703703704</v>
      </c>
      <c r="H2" s="45">
        <v>86</v>
      </c>
      <c r="I2" s="11">
        <f t="shared" ref="I2:I9" si="1">G2/D2</f>
        <v>3.0576791890435722E-3</v>
      </c>
      <c r="J2" s="31">
        <f t="shared" ref="J2:J9" si="2">IF(B2="F",IF(D2&lt;2.5,0,IF(D2&gt;19.99,5,D2/4)),IF(D2&lt;3,0, IF(D2&gt;20.99,5,D2/4.2)))</f>
        <v>5</v>
      </c>
      <c r="K2" s="31">
        <f>IF(J2=0,0,IF(B2="F",VLOOKUP(I2,Barem!$G$2:$H$16,2,1),VLOOKUP(I2,Barem!$G$17:$H$31,2,1)))</f>
        <v>5</v>
      </c>
      <c r="L2" s="43">
        <v>1</v>
      </c>
      <c r="M2" s="87" t="s">
        <v>82</v>
      </c>
      <c r="N2" s="10">
        <f t="shared" ref="N2:P9" si="3">IF($M2=N$1,50%,25%)</f>
        <v>0.5</v>
      </c>
      <c r="O2" s="10">
        <f t="shared" si="3"/>
        <v>0.25</v>
      </c>
      <c r="P2" s="10">
        <f t="shared" si="3"/>
        <v>0.25</v>
      </c>
      <c r="Q2" s="33">
        <f>IF(B2="M",IF(AND(H2&gt;=200,H2&lt;500,I2&lt;Barem!$M$21),H2/1500,IF(AND(H2&gt;=500,H2&lt;750,I2&lt;Barem!$M$22),H2/1500,IF(AND(H2&gt;=750,H2&lt;1000,I2&lt;Barem!$M$23),H2/1500,IF(AND(H2&gt;=1000,H2&lt;1500,I2&lt;Barem!$M$24),H2/1500,IF(AND(H2&gt;=1500,H2&lt;2000,I2&lt;Barem!$M$25),H2/1500,IF(AND(H2&gt;=2000,H2&lt;3000,I2&lt;Barem!$M$26),H2/1500,IF(AND(H2&gt;=3000,I2&lt;Barem!$M$27),H2/1500,0))))))),IF(AND(H2&gt;=200,H2&lt;500,I2&lt;Barem!$N$21),H2/1500,IF(AND(H2&gt;=500,H2&lt;750,I2&lt;Barem!$N$22),H2/1500,IF(AND(H2&gt;=750,H2&lt;1000,I2&lt;Barem!$N$23),H2/1500,IF(AND(H2&gt;=1000,H2&lt;1500,I2&lt;Barem!$N$24),H2/1500,IF(AND(H2&gt;=1500,H2&lt;2000,I2&lt;Barem!$N$25),H2/1500,IF(AND(H2&gt;=2000,H2&lt;3000,I2&lt;Barem!$N$26),H2/1500,IF(AND(H2&gt;=3000,I2&lt;Barem!$N$27),H2/1500,0))))))))</f>
        <v>0</v>
      </c>
      <c r="R2" s="19">
        <f>IF(D2&gt;21,VLOOKUP(D2,Barem!$S$1:$T$141,2,1),0)</f>
        <v>1</v>
      </c>
      <c r="S2" s="95">
        <f>IF(D2&lt;1,0,IF(B2="F",VLOOKUP(I2,Barem!$W$2:$Y$13,2,1),VLOOKUP(I2,Barem!$W$14:$Y$25,2,1)))</f>
        <v>0.45000000000000007</v>
      </c>
      <c r="T2" s="19">
        <f>VLOOKUP(A2,Participanti!A:C,3,0)</f>
        <v>0</v>
      </c>
      <c r="U2" s="17">
        <f t="shared" ref="U2:U9" si="4">IF(H2&lt;0,0,J2*N2+K2*O2+L2*P2+Q2+R2+S2+T2)</f>
        <v>5.45</v>
      </c>
      <c r="V2" s="49"/>
      <c r="W2" s="137" t="s">
        <v>543</v>
      </c>
      <c r="X2" s="96">
        <f t="shared" ref="X2:X65" si="5">COUNTIFS(A:A,A2,M:M,M2)</f>
        <v>2</v>
      </c>
      <c r="Y2" s="62">
        <f t="shared" ref="Y2:Y65" si="6">COUNTIFS(A:A,A2,C:C,C2)</f>
        <v>1</v>
      </c>
      <c r="Z2" s="1" t="str">
        <f>VLOOKUP(A2,Participanti!A:E,5,0)</f>
        <v>Bronze</v>
      </c>
    </row>
    <row r="3" spans="1:26" x14ac:dyDescent="0.2">
      <c r="A3" s="42" t="s">
        <v>308</v>
      </c>
      <c r="B3" s="1" t="str">
        <f>VLOOKUP(A3,Participanti!A:B,2,0)</f>
        <v>F</v>
      </c>
      <c r="C3" s="60">
        <v>1</v>
      </c>
      <c r="D3" s="43">
        <v>23.42</v>
      </c>
      <c r="E3" s="180">
        <v>9.4247685185185184E-2</v>
      </c>
      <c r="F3" s="180">
        <v>9.5138888888888884E-2</v>
      </c>
      <c r="G3" s="182">
        <f t="shared" si="0"/>
        <v>9.4693287037037027E-2</v>
      </c>
      <c r="H3" s="45">
        <v>86</v>
      </c>
      <c r="I3" s="11">
        <f t="shared" si="1"/>
        <v>4.0432658854413755E-3</v>
      </c>
      <c r="J3" s="31">
        <f t="shared" si="2"/>
        <v>5</v>
      </c>
      <c r="K3" s="31">
        <f>IF(J3=0,0,IF(B3="F",VLOOKUP(I3,Barem!$G$2:$H$16,2,1),VLOOKUP(I3,Barem!$G$17:$H$31,2,1)))</f>
        <v>3.5</v>
      </c>
      <c r="L3" s="43">
        <v>5</v>
      </c>
      <c r="M3" s="87" t="s">
        <v>83</v>
      </c>
      <c r="N3" s="10">
        <f t="shared" si="3"/>
        <v>0.25</v>
      </c>
      <c r="O3" s="10">
        <f t="shared" si="3"/>
        <v>0.25</v>
      </c>
      <c r="P3" s="10">
        <f t="shared" si="3"/>
        <v>0.5</v>
      </c>
      <c r="Q3" s="33">
        <f>IF(B3="M",IF(AND(H3&gt;=200,H3&lt;500,I3&lt;Barem!$M$21),H3/1500,IF(AND(H3&gt;=500,H3&lt;750,I3&lt;Barem!$M$22),H3/1500,IF(AND(H3&gt;=750,H3&lt;1000,I3&lt;Barem!$M$23),H3/1500,IF(AND(H3&gt;=1000,H3&lt;1500,I3&lt;Barem!$M$24),H3/1500,IF(AND(H3&gt;=1500,H3&lt;2000,I3&lt;Barem!$M$25),H3/1500,IF(AND(H3&gt;=2000,H3&lt;3000,I3&lt;Barem!$M$26),H3/1500,IF(AND(H3&gt;=3000,I3&lt;Barem!$M$27),H3/1500,0))))))),IF(AND(H3&gt;=200,H3&lt;500,I3&lt;Barem!$N$21),H3/1500,IF(AND(H3&gt;=500,H3&lt;750,I3&lt;Barem!$N$22),H3/1500,IF(AND(H3&gt;=750,H3&lt;1000,I3&lt;Barem!$N$23),H3/1500,IF(AND(H3&gt;=1000,H3&lt;1500,I3&lt;Barem!$N$24),H3/1500,IF(AND(H3&gt;=1500,H3&lt;2000,I3&lt;Barem!$N$25),H3/1500,IF(AND(H3&gt;=2000,H3&lt;3000,I3&lt;Barem!$N$26),H3/1500,IF(AND(H3&gt;=3000,I3&lt;Barem!$N$27),H3/1500,0))))))))</f>
        <v>0</v>
      </c>
      <c r="R3" s="19">
        <f>IF(D3&gt;21,VLOOKUP(D3,Barem!$S$1:$T$141,2,1),0)</f>
        <v>0.1</v>
      </c>
      <c r="S3" s="95">
        <f>IF(D3&lt;1,0,IF(B3="F",VLOOKUP(I3,Barem!$W$2:$Y$13,2,1),VLOOKUP(I3,Barem!$W$14:$Y$25,2,1)))</f>
        <v>0</v>
      </c>
      <c r="T3" s="19">
        <f>VLOOKUP(A3,Participanti!A:C,3,0)</f>
        <v>0</v>
      </c>
      <c r="U3" s="17">
        <f t="shared" si="4"/>
        <v>4.7249999999999996</v>
      </c>
      <c r="V3" s="49"/>
      <c r="W3" s="137" t="s">
        <v>541</v>
      </c>
      <c r="X3" s="96">
        <f t="shared" si="5"/>
        <v>4</v>
      </c>
      <c r="Y3" s="62">
        <f t="shared" si="6"/>
        <v>1</v>
      </c>
      <c r="Z3" s="1" t="str">
        <f>VLOOKUP(A3,Participanti!A:E,5,0)</f>
        <v>Bronze</v>
      </c>
    </row>
    <row r="4" spans="1:26" x14ac:dyDescent="0.2">
      <c r="A4" s="42" t="s">
        <v>20</v>
      </c>
      <c r="B4" s="1" t="str">
        <f>VLOOKUP(A4,Participanti!A:B,2,0)</f>
        <v>M</v>
      </c>
      <c r="C4" s="60">
        <v>1</v>
      </c>
      <c r="D4" s="43">
        <v>23.26</v>
      </c>
      <c r="E4" s="180">
        <v>8.8692129629629635E-2</v>
      </c>
      <c r="F4" s="180">
        <v>8.8576388888888885E-2</v>
      </c>
      <c r="G4" s="182">
        <f t="shared" si="0"/>
        <v>8.863425925925926E-2</v>
      </c>
      <c r="H4" s="45">
        <v>85</v>
      </c>
      <c r="I4" s="11">
        <f t="shared" si="1"/>
        <v>3.8105872424445079E-3</v>
      </c>
      <c r="J4" s="31">
        <f t="shared" si="2"/>
        <v>5</v>
      </c>
      <c r="K4" s="31">
        <f>IF(J4=0,0,IF(B4="F",VLOOKUP(I4,Barem!$G$2:$H$16,2,1),VLOOKUP(I4,Barem!$G$17:$H$31,2,1)))</f>
        <v>3.5</v>
      </c>
      <c r="L4" s="43">
        <v>4.5</v>
      </c>
      <c r="M4" s="87" t="s">
        <v>83</v>
      </c>
      <c r="N4" s="10">
        <f t="shared" si="3"/>
        <v>0.25</v>
      </c>
      <c r="O4" s="10">
        <f t="shared" si="3"/>
        <v>0.25</v>
      </c>
      <c r="P4" s="10">
        <f t="shared" si="3"/>
        <v>0.5</v>
      </c>
      <c r="Q4" s="33">
        <f>IF(B4="M",IF(AND(H4&gt;=200,H4&lt;500,I4&lt;Barem!$M$21),H4/1500,IF(AND(H4&gt;=500,H4&lt;750,I4&lt;Barem!$M$22),H4/1500,IF(AND(H4&gt;=750,H4&lt;1000,I4&lt;Barem!$M$23),H4/1500,IF(AND(H4&gt;=1000,H4&lt;1500,I4&lt;Barem!$M$24),H4/1500,IF(AND(H4&gt;=1500,H4&lt;2000,I4&lt;Barem!$M$25),H4/1500,IF(AND(H4&gt;=2000,H4&lt;3000,I4&lt;Barem!$M$26),H4/1500,IF(AND(H4&gt;=3000,I4&lt;Barem!$M$27),H4/1500,0))))))),IF(AND(H4&gt;=200,H4&lt;500,I4&lt;Barem!$N$21),H4/1500,IF(AND(H4&gt;=500,H4&lt;750,I4&lt;Barem!$N$22),H4/1500,IF(AND(H4&gt;=750,H4&lt;1000,I4&lt;Barem!$N$23),H4/1500,IF(AND(H4&gt;=1000,H4&lt;1500,I4&lt;Barem!$N$24),H4/1500,IF(AND(H4&gt;=1500,H4&lt;2000,I4&lt;Barem!$N$25),H4/1500,IF(AND(H4&gt;=2000,H4&lt;3000,I4&lt;Barem!$N$26),H4/1500,IF(AND(H4&gt;=3000,I4&lt;Barem!$N$27),H4/1500,0))))))))</f>
        <v>0</v>
      </c>
      <c r="R4" s="19">
        <f>IF(D4&gt;21,VLOOKUP(D4,Barem!$S$1:$T$141,2,1),0)</f>
        <v>0.1</v>
      </c>
      <c r="S4" s="95">
        <f>IF(D4&lt;1,0,IF(B4="F",VLOOKUP(I4,Barem!$W$2:$Y$13,2,1),VLOOKUP(I4,Barem!$W$14:$Y$25,2,1)))</f>
        <v>0</v>
      </c>
      <c r="T4" s="19">
        <f>VLOOKUP(A4,Participanti!A:C,3,0)</f>
        <v>0</v>
      </c>
      <c r="U4" s="17">
        <f t="shared" si="4"/>
        <v>4.4749999999999996</v>
      </c>
      <c r="V4" s="49"/>
      <c r="W4" s="137" t="s">
        <v>541</v>
      </c>
      <c r="X4" s="96">
        <f t="shared" si="5"/>
        <v>4</v>
      </c>
      <c r="Y4" s="62">
        <f t="shared" si="6"/>
        <v>1</v>
      </c>
      <c r="Z4" s="1" t="str">
        <f>VLOOKUP(A4,Participanti!A:E,5,0)</f>
        <v>Bronze</v>
      </c>
    </row>
    <row r="5" spans="1:26" x14ac:dyDescent="0.2">
      <c r="A5" s="42" t="s">
        <v>174</v>
      </c>
      <c r="B5" s="1" t="str">
        <f>VLOOKUP(A5,Participanti!A:B,2,0)</f>
        <v>M</v>
      </c>
      <c r="C5" s="60">
        <v>1</v>
      </c>
      <c r="D5" s="43">
        <v>4.84</v>
      </c>
      <c r="E5" s="180">
        <v>2.101851851851852E-2</v>
      </c>
      <c r="F5" s="180">
        <v>2.1724537037037039E-2</v>
      </c>
      <c r="G5" s="182">
        <f t="shared" si="0"/>
        <v>2.1371527777777781E-2</v>
      </c>
      <c r="H5" s="45">
        <v>8</v>
      </c>
      <c r="I5" s="11">
        <f t="shared" si="1"/>
        <v>4.4156049127640042E-3</v>
      </c>
      <c r="J5" s="31">
        <f t="shared" si="2"/>
        <v>1.1523809523809523</v>
      </c>
      <c r="K5" s="31">
        <f>IF(J5=0,0,IF(B5="F",VLOOKUP(I5,Barem!$G$2:$H$16,2,1),VLOOKUP(I5,Barem!$G$17:$H$31,2,1)))</f>
        <v>2</v>
      </c>
      <c r="L5" s="43">
        <v>3.5</v>
      </c>
      <c r="M5" s="87" t="s">
        <v>83</v>
      </c>
      <c r="N5" s="10">
        <f t="shared" si="3"/>
        <v>0.25</v>
      </c>
      <c r="O5" s="10">
        <f t="shared" si="3"/>
        <v>0.25</v>
      </c>
      <c r="P5" s="10">
        <f t="shared" si="3"/>
        <v>0.5</v>
      </c>
      <c r="Q5" s="33">
        <f>IF(B5="M",IF(AND(H5&gt;=200,H5&lt;500,I5&lt;Barem!$M$21),H5/1500,IF(AND(H5&gt;=500,H5&lt;750,I5&lt;Barem!$M$22),H5/1500,IF(AND(H5&gt;=750,H5&lt;1000,I5&lt;Barem!$M$23),H5/1500,IF(AND(H5&gt;=1000,H5&lt;1500,I5&lt;Barem!$M$24),H5/1500,IF(AND(H5&gt;=1500,H5&lt;2000,I5&lt;Barem!$M$25),H5/1500,IF(AND(H5&gt;=2000,H5&lt;3000,I5&lt;Barem!$M$26),H5/1500,IF(AND(H5&gt;=3000,I5&lt;Barem!$M$27),H5/1500,0))))))),IF(AND(H5&gt;=200,H5&lt;500,I5&lt;Barem!$N$21),H5/1500,IF(AND(H5&gt;=500,H5&lt;750,I5&lt;Barem!$N$22),H5/1500,IF(AND(H5&gt;=750,H5&lt;1000,I5&lt;Barem!$N$23),H5/1500,IF(AND(H5&gt;=1000,H5&lt;1500,I5&lt;Barem!$N$24),H5/1500,IF(AND(H5&gt;=1500,H5&lt;2000,I5&lt;Barem!$N$25),H5/1500,IF(AND(H5&gt;=2000,H5&lt;3000,I5&lt;Barem!$N$26),H5/1500,IF(AND(H5&gt;=3000,I5&lt;Barem!$N$27),H5/1500,0))))))))</f>
        <v>0</v>
      </c>
      <c r="R5" s="19">
        <f>IF(D5&gt;21,VLOOKUP(D5,Barem!$S$1:$T$141,2,1),0)</f>
        <v>0</v>
      </c>
      <c r="S5" s="95">
        <f>IF(D5&lt;1,0,IF(B5="F",VLOOKUP(I5,Barem!$W$2:$Y$13,2,1),VLOOKUP(I5,Barem!$W$14:$Y$25,2,1)))</f>
        <v>0</v>
      </c>
      <c r="T5" s="19">
        <f>VLOOKUP(A5,Participanti!A:C,3,0)</f>
        <v>0</v>
      </c>
      <c r="U5" s="17">
        <f t="shared" si="4"/>
        <v>2.538095238095238</v>
      </c>
      <c r="V5" s="49"/>
      <c r="W5" s="137"/>
      <c r="X5" s="96">
        <f t="shared" si="5"/>
        <v>4</v>
      </c>
      <c r="Y5" s="62">
        <f t="shared" si="6"/>
        <v>1</v>
      </c>
      <c r="Z5" s="1" t="str">
        <f>VLOOKUP(A5,Participanti!A:E,5,0)</f>
        <v>Bronze</v>
      </c>
    </row>
    <row r="6" spans="1:26" x14ac:dyDescent="0.2">
      <c r="A6" s="42" t="s">
        <v>537</v>
      </c>
      <c r="B6" s="1" t="str">
        <f>VLOOKUP(A6,Participanti!A:B,2,0)</f>
        <v>M</v>
      </c>
      <c r="C6" s="60">
        <v>1</v>
      </c>
      <c r="D6" s="43">
        <v>21.32</v>
      </c>
      <c r="E6" s="180">
        <v>8.0787037037037032E-2</v>
      </c>
      <c r="F6" s="180">
        <v>8.099537037037037E-2</v>
      </c>
      <c r="G6" s="182">
        <f t="shared" si="0"/>
        <v>8.0891203703703701E-2</v>
      </c>
      <c r="H6" s="45">
        <v>2</v>
      </c>
      <c r="I6" s="11">
        <f t="shared" si="1"/>
        <v>3.7941465151831006E-3</v>
      </c>
      <c r="J6" s="31">
        <f t="shared" si="2"/>
        <v>5</v>
      </c>
      <c r="K6" s="31">
        <f>IF(J6=0,0,IF(B6="F",VLOOKUP(I6,Barem!$G$2:$H$16,2,1),VLOOKUP(I6,Barem!$G$17:$H$31,2,1)))</f>
        <v>3.5</v>
      </c>
      <c r="L6" s="43">
        <v>1.5</v>
      </c>
      <c r="M6" s="87" t="s">
        <v>82</v>
      </c>
      <c r="N6" s="10">
        <f t="shared" si="3"/>
        <v>0.5</v>
      </c>
      <c r="O6" s="10">
        <f t="shared" si="3"/>
        <v>0.25</v>
      </c>
      <c r="P6" s="10">
        <f t="shared" si="3"/>
        <v>0.25</v>
      </c>
      <c r="Q6" s="33">
        <f>IF(B6="M",IF(AND(H6&gt;=200,H6&lt;500,I6&lt;Barem!$M$21),H6/1500,IF(AND(H6&gt;=500,H6&lt;750,I6&lt;Barem!$M$22),H6/1500,IF(AND(H6&gt;=750,H6&lt;1000,I6&lt;Barem!$M$23),H6/1500,IF(AND(H6&gt;=1000,H6&lt;1500,I6&lt;Barem!$M$24),H6/1500,IF(AND(H6&gt;=1500,H6&lt;2000,I6&lt;Barem!$M$25),H6/1500,IF(AND(H6&gt;=2000,H6&lt;3000,I6&lt;Barem!$M$26),H6/1500,IF(AND(H6&gt;=3000,I6&lt;Barem!$M$27),H6/1500,0))))))),IF(AND(H6&gt;=200,H6&lt;500,I6&lt;Barem!$N$21),H6/1500,IF(AND(H6&gt;=500,H6&lt;750,I6&lt;Barem!$N$22),H6/1500,IF(AND(H6&gt;=750,H6&lt;1000,I6&lt;Barem!$N$23),H6/1500,IF(AND(H6&gt;=1000,H6&lt;1500,I6&lt;Barem!$N$24),H6/1500,IF(AND(H6&gt;=1500,H6&lt;2000,I6&lt;Barem!$N$25),H6/1500,IF(AND(H6&gt;=2000,H6&lt;3000,I6&lt;Barem!$N$26),H6/1500,IF(AND(H6&gt;=3000,I6&lt;Barem!$N$27),H6/1500,0))))))))</f>
        <v>0</v>
      </c>
      <c r="R6" s="19">
        <f>IF(D6&gt;21,VLOOKUP(D6,Barem!$S$1:$T$141,2,1),0)</f>
        <v>0</v>
      </c>
      <c r="S6" s="95">
        <f>IF(D6&lt;1,0,IF(B6="F",VLOOKUP(I6,Barem!$W$2:$Y$13,2,1),VLOOKUP(I6,Barem!$W$14:$Y$25,2,1)))</f>
        <v>0</v>
      </c>
      <c r="T6" s="19">
        <f>VLOOKUP(A6,Participanti!A:C,3,0)</f>
        <v>0</v>
      </c>
      <c r="U6" s="17">
        <f t="shared" si="4"/>
        <v>3.75</v>
      </c>
      <c r="V6" s="49"/>
      <c r="W6" s="137" t="s">
        <v>538</v>
      </c>
      <c r="X6" s="96">
        <f t="shared" si="5"/>
        <v>4</v>
      </c>
      <c r="Y6" s="62">
        <f t="shared" si="6"/>
        <v>1</v>
      </c>
      <c r="Z6" s="1" t="str">
        <f>VLOOKUP(A6,Participanti!A:E,5,0)</f>
        <v>Bronze</v>
      </c>
    </row>
    <row r="7" spans="1:26" x14ac:dyDescent="0.2">
      <c r="A7" s="42" t="s">
        <v>539</v>
      </c>
      <c r="B7" s="1" t="str">
        <f>VLOOKUP(A7,Participanti!A:B,2,0)</f>
        <v>F</v>
      </c>
      <c r="C7" s="60">
        <v>1</v>
      </c>
      <c r="D7" s="43">
        <v>12.55</v>
      </c>
      <c r="E7" s="180">
        <v>5.392361111111111E-2</v>
      </c>
      <c r="F7" s="180">
        <v>5.4872685185185184E-2</v>
      </c>
      <c r="G7" s="182">
        <f t="shared" si="0"/>
        <v>5.4398148148148147E-2</v>
      </c>
      <c r="H7" s="45">
        <v>68</v>
      </c>
      <c r="I7" s="11">
        <f t="shared" si="1"/>
        <v>4.3345137966651903E-3</v>
      </c>
      <c r="J7" s="31">
        <f t="shared" si="2"/>
        <v>3.1375000000000002</v>
      </c>
      <c r="K7" s="31">
        <f>IF(J7=0,0,IF(B7="F",VLOOKUP(I7,Barem!$G$2:$H$16,2,1),VLOOKUP(I7,Barem!$G$17:$H$31,2,1)))</f>
        <v>3.25</v>
      </c>
      <c r="L7" s="43">
        <v>1.25</v>
      </c>
      <c r="M7" s="87" t="str">
        <f>VLOOKUP(C7,Barem!K:Q,7,0)</f>
        <v>V</v>
      </c>
      <c r="N7" s="10">
        <f t="shared" si="3"/>
        <v>0.25</v>
      </c>
      <c r="O7" s="10">
        <f t="shared" si="3"/>
        <v>0.5</v>
      </c>
      <c r="P7" s="10">
        <f t="shared" si="3"/>
        <v>0.25</v>
      </c>
      <c r="Q7" s="33">
        <f>IF(B7="M",IF(AND(H7&gt;=200,H7&lt;500,I7&lt;Barem!$M$21),H7/1500,IF(AND(H7&gt;=500,H7&lt;750,I7&lt;Barem!$M$22),H7/1500,IF(AND(H7&gt;=750,H7&lt;1000,I7&lt;Barem!$M$23),H7/1500,IF(AND(H7&gt;=1000,H7&lt;1500,I7&lt;Barem!$M$24),H7/1500,IF(AND(H7&gt;=1500,H7&lt;2000,I7&lt;Barem!$M$25),H7/1500,IF(AND(H7&gt;=2000,H7&lt;3000,I7&lt;Barem!$M$26),H7/1500,IF(AND(H7&gt;=3000,I7&lt;Barem!$M$27),H7/1500,0))))))),IF(AND(H7&gt;=200,H7&lt;500,I7&lt;Barem!$N$21),H7/1500,IF(AND(H7&gt;=500,H7&lt;750,I7&lt;Barem!$N$22),H7/1500,IF(AND(H7&gt;=750,H7&lt;1000,I7&lt;Barem!$N$23),H7/1500,IF(AND(H7&gt;=1000,H7&lt;1500,I7&lt;Barem!$N$24),H7/1500,IF(AND(H7&gt;=1500,H7&lt;2000,I7&lt;Barem!$N$25),H7/1500,IF(AND(H7&gt;=2000,H7&lt;3000,I7&lt;Barem!$N$26),H7/1500,IF(AND(H7&gt;=3000,I7&lt;Barem!$N$27),H7/1500,0))))))))</f>
        <v>0</v>
      </c>
      <c r="R7" s="19">
        <f>IF(D7&gt;21,VLOOKUP(D7,Barem!$S$1:$T$141,2,1),0)</f>
        <v>0</v>
      </c>
      <c r="S7" s="95">
        <f>IF(D7&lt;1,0,IF(B7="F",VLOOKUP(I7,Barem!$W$2:$Y$13,2,1),VLOOKUP(I7,Barem!$W$14:$Y$25,2,1)))</f>
        <v>0</v>
      </c>
      <c r="T7" s="19">
        <f>VLOOKUP(A7,Participanti!A:C,3,0)</f>
        <v>0</v>
      </c>
      <c r="U7" s="17">
        <f t="shared" si="4"/>
        <v>2.7218749999999998</v>
      </c>
      <c r="V7" s="49"/>
      <c r="W7" s="137" t="s">
        <v>541</v>
      </c>
      <c r="X7" s="96">
        <f t="shared" si="5"/>
        <v>2</v>
      </c>
      <c r="Y7" s="62">
        <f t="shared" si="6"/>
        <v>1</v>
      </c>
      <c r="Z7" s="1" t="str">
        <f>VLOOKUP(A7,Participanti!A:E,5,0)</f>
        <v>Bronze</v>
      </c>
    </row>
    <row r="8" spans="1:26" x14ac:dyDescent="0.2">
      <c r="A8" s="42" t="s">
        <v>387</v>
      </c>
      <c r="B8" s="1" t="str">
        <f>VLOOKUP(A8,Participanti!A:B,2,0)</f>
        <v>M</v>
      </c>
      <c r="C8" s="60">
        <v>1</v>
      </c>
      <c r="D8" s="43">
        <v>8.02</v>
      </c>
      <c r="E8" s="180">
        <v>3.0023148148148149E-2</v>
      </c>
      <c r="F8" s="180">
        <v>3.0023148148148149E-2</v>
      </c>
      <c r="G8" s="182">
        <f t="shared" si="0"/>
        <v>3.0023148148148149E-2</v>
      </c>
      <c r="H8" s="45">
        <v>21</v>
      </c>
      <c r="I8" s="11">
        <f t="shared" si="1"/>
        <v>3.7435346818139839E-3</v>
      </c>
      <c r="J8" s="31">
        <f t="shared" si="2"/>
        <v>1.9095238095238094</v>
      </c>
      <c r="K8" s="31">
        <f>IF(J8=0,0,IF(B8="F",VLOOKUP(I8,Barem!$G$2:$H$16,2,1),VLOOKUP(I8,Barem!$G$17:$H$31,2,1)))</f>
        <v>3.5</v>
      </c>
      <c r="L8" s="43">
        <v>1.5</v>
      </c>
      <c r="M8" s="87" t="s">
        <v>83</v>
      </c>
      <c r="N8" s="10">
        <f t="shared" si="3"/>
        <v>0.25</v>
      </c>
      <c r="O8" s="10">
        <f t="shared" si="3"/>
        <v>0.25</v>
      </c>
      <c r="P8" s="10">
        <f t="shared" si="3"/>
        <v>0.5</v>
      </c>
      <c r="Q8" s="33">
        <f>IF(B8="M",IF(AND(H8&gt;=200,H8&lt;500,I8&lt;Barem!$M$21),H8/1500,IF(AND(H8&gt;=500,H8&lt;750,I8&lt;Barem!$M$22),H8/1500,IF(AND(H8&gt;=750,H8&lt;1000,I8&lt;Barem!$M$23),H8/1500,IF(AND(H8&gt;=1000,H8&lt;1500,I8&lt;Barem!$M$24),H8/1500,IF(AND(H8&gt;=1500,H8&lt;2000,I8&lt;Barem!$M$25),H8/1500,IF(AND(H8&gt;=2000,H8&lt;3000,I8&lt;Barem!$M$26),H8/1500,IF(AND(H8&gt;=3000,I8&lt;Barem!$M$27),H8/1500,0))))))),IF(AND(H8&gt;=200,H8&lt;500,I8&lt;Barem!$N$21),H8/1500,IF(AND(H8&gt;=500,H8&lt;750,I8&lt;Barem!$N$22),H8/1500,IF(AND(H8&gt;=750,H8&lt;1000,I8&lt;Barem!$N$23),H8/1500,IF(AND(H8&gt;=1000,H8&lt;1500,I8&lt;Barem!$N$24),H8/1500,IF(AND(H8&gt;=1500,H8&lt;2000,I8&lt;Barem!$N$25),H8/1500,IF(AND(H8&gt;=2000,H8&lt;3000,I8&lt;Barem!$N$26),H8/1500,IF(AND(H8&gt;=3000,I8&lt;Barem!$N$27),H8/1500,0))))))))</f>
        <v>0</v>
      </c>
      <c r="R8" s="19">
        <f>IF(D8&gt;21,VLOOKUP(D8,Barem!$S$1:$T$141,2,1),0)</f>
        <v>0</v>
      </c>
      <c r="S8" s="95">
        <f>IF(D8&lt;1,0,IF(B8="F",VLOOKUP(I8,Barem!$W$2:$Y$13,2,1),VLOOKUP(I8,Barem!$W$14:$Y$25,2,1)))</f>
        <v>0</v>
      </c>
      <c r="T8" s="19">
        <f>VLOOKUP(A8,Participanti!A:C,3,0)</f>
        <v>0</v>
      </c>
      <c r="U8" s="17">
        <f t="shared" si="4"/>
        <v>2.1023809523809525</v>
      </c>
      <c r="V8" s="49"/>
      <c r="W8" s="137"/>
      <c r="X8" s="96">
        <f t="shared" si="5"/>
        <v>4</v>
      </c>
      <c r="Y8" s="62">
        <f t="shared" si="6"/>
        <v>1</v>
      </c>
      <c r="Z8" s="1" t="str">
        <f>VLOOKUP(A8,Participanti!A:E,5,0)</f>
        <v>Bronze</v>
      </c>
    </row>
    <row r="9" spans="1:26" x14ac:dyDescent="0.2">
      <c r="A9" s="42" t="s">
        <v>497</v>
      </c>
      <c r="B9" s="1" t="str">
        <f>VLOOKUP(A9,Participanti!A:B,2,0)</f>
        <v>F</v>
      </c>
      <c r="C9" s="60">
        <v>1</v>
      </c>
      <c r="D9" s="43">
        <v>12.46</v>
      </c>
      <c r="E9" s="180">
        <v>4.3124999999999997E-2</v>
      </c>
      <c r="F9" s="180">
        <v>4.327546296296296E-2</v>
      </c>
      <c r="G9" s="182">
        <f t="shared" si="0"/>
        <v>4.3200231481481478E-2</v>
      </c>
      <c r="H9" s="45">
        <v>32</v>
      </c>
      <c r="I9" s="11">
        <f t="shared" si="1"/>
        <v>3.467113281017775E-3</v>
      </c>
      <c r="J9" s="31">
        <f t="shared" si="2"/>
        <v>3.1150000000000002</v>
      </c>
      <c r="K9" s="31">
        <f>IF(J9=0,0,IF(B9="F",VLOOKUP(I9,Barem!$G$2:$H$16,2,1),VLOOKUP(I9,Barem!$G$17:$H$31,2,1)))</f>
        <v>4.5</v>
      </c>
      <c r="L9" s="43">
        <v>1.5</v>
      </c>
      <c r="M9" s="87" t="s">
        <v>82</v>
      </c>
      <c r="N9" s="10">
        <f t="shared" si="3"/>
        <v>0.5</v>
      </c>
      <c r="O9" s="10">
        <f t="shared" si="3"/>
        <v>0.25</v>
      </c>
      <c r="P9" s="10">
        <f t="shared" si="3"/>
        <v>0.25</v>
      </c>
      <c r="Q9" s="33">
        <f>IF(B9="M",IF(AND(H9&gt;=200,H9&lt;500,I9&lt;Barem!$M$21),H9/1500,IF(AND(H9&gt;=500,H9&lt;750,I9&lt;Barem!$M$22),H9/1500,IF(AND(H9&gt;=750,H9&lt;1000,I9&lt;Barem!$M$23),H9/1500,IF(AND(H9&gt;=1000,H9&lt;1500,I9&lt;Barem!$M$24),H9/1500,IF(AND(H9&gt;=1500,H9&lt;2000,I9&lt;Barem!$M$25),H9/1500,IF(AND(H9&gt;=2000,H9&lt;3000,I9&lt;Barem!$M$26),H9/1500,IF(AND(H9&gt;=3000,I9&lt;Barem!$M$27),H9/1500,0))))))),IF(AND(H9&gt;=200,H9&lt;500,I9&lt;Barem!$N$21),H9/1500,IF(AND(H9&gt;=500,H9&lt;750,I9&lt;Barem!$N$22),H9/1500,IF(AND(H9&gt;=750,H9&lt;1000,I9&lt;Barem!$N$23),H9/1500,IF(AND(H9&gt;=1000,H9&lt;1500,I9&lt;Barem!$N$24),H9/1500,IF(AND(H9&gt;=1500,H9&lt;2000,I9&lt;Barem!$N$25),H9/1500,IF(AND(H9&gt;=2000,H9&lt;3000,I9&lt;Barem!$N$26),H9/1500,IF(AND(H9&gt;=3000,I9&lt;Barem!$N$27),H9/1500,0))))))))</f>
        <v>0</v>
      </c>
      <c r="R9" s="19">
        <f>IF(D9&gt;21,VLOOKUP(D9,Barem!$S$1:$T$141,2,1),0)</f>
        <v>0</v>
      </c>
      <c r="S9" s="95">
        <f>IF(D9&lt;1,0,IF(B9="F",VLOOKUP(I9,Barem!$W$2:$Y$13,2,1),VLOOKUP(I9,Barem!$W$14:$Y$25,2,1)))</f>
        <v>0</v>
      </c>
      <c r="T9" s="19">
        <f>VLOOKUP(A9,Participanti!A:C,3,0)</f>
        <v>0</v>
      </c>
      <c r="U9" s="17">
        <f t="shared" si="4"/>
        <v>3.0575000000000001</v>
      </c>
      <c r="V9" s="49"/>
      <c r="W9" s="137" t="s">
        <v>541</v>
      </c>
      <c r="X9" s="96">
        <f t="shared" si="5"/>
        <v>1</v>
      </c>
      <c r="Y9" s="62">
        <f t="shared" si="6"/>
        <v>1</v>
      </c>
      <c r="Z9" s="1" t="str">
        <f>VLOOKUP(A9,Participanti!A:E,5,0)</f>
        <v>Bronze</v>
      </c>
    </row>
    <row r="10" spans="1:26" x14ac:dyDescent="0.2">
      <c r="A10" s="42" t="s">
        <v>582</v>
      </c>
      <c r="B10" s="1" t="str">
        <f>VLOOKUP(A10,Participanti!A:B,2,0)</f>
        <v>M</v>
      </c>
      <c r="C10" s="60">
        <v>1</v>
      </c>
      <c r="D10" s="43">
        <v>21.1</v>
      </c>
      <c r="E10" s="180">
        <v>7.0439814814814816E-2</v>
      </c>
      <c r="F10" s="180">
        <v>7.0439814814814816E-2</v>
      </c>
      <c r="G10" s="182">
        <f t="shared" ref="G10:G73" si="7">AVERAGE(E10:F10)</f>
        <v>7.0439814814814816E-2</v>
      </c>
      <c r="H10" s="45"/>
      <c r="I10" s="11">
        <f t="shared" ref="I10:I32" si="8">G10/D10</f>
        <v>3.3383798490433558E-3</v>
      </c>
      <c r="J10" s="31">
        <f t="shared" ref="J10:J73" si="9">IF(B10="F",IF(D10&lt;2.5,0,IF(D10&gt;19.99,5,D10/4)),IF(D10&lt;3,0, IF(D10&gt;20.99,5,D10/4.2)))</f>
        <v>5</v>
      </c>
      <c r="K10" s="31">
        <f>IF(J10=0,0,IF(B10="F",VLOOKUP(I10,Barem!$G$2:$H$16,2,1),VLOOKUP(I10,Barem!$G$17:$H$31,2,1)))</f>
        <v>4</v>
      </c>
      <c r="L10" s="43">
        <v>1.5</v>
      </c>
      <c r="M10" s="87" t="str">
        <f>VLOOKUP(C10,Barem!K:Q,7,0)</f>
        <v>V</v>
      </c>
      <c r="N10" s="10">
        <f t="shared" ref="N10:P29" si="10">IF($M10=N$1,50%,25%)</f>
        <v>0.25</v>
      </c>
      <c r="O10" s="10">
        <f t="shared" si="10"/>
        <v>0.5</v>
      </c>
      <c r="P10" s="10">
        <f t="shared" si="10"/>
        <v>0.25</v>
      </c>
      <c r="Q10" s="33">
        <f>IF(B10="M",IF(AND(H10&gt;=200,H10&lt;500,I10&lt;Barem!$M$21),H10/1500,IF(AND(H10&gt;=500,H10&lt;750,I10&lt;Barem!$M$22),H10/1500,IF(AND(H10&gt;=750,H10&lt;1000,I10&lt;Barem!$M$23),H10/1500,IF(AND(H10&gt;=1000,H10&lt;1500,I10&lt;Barem!$M$24),H10/1500,IF(AND(H10&gt;=1500,H10&lt;2000,I10&lt;Barem!$M$25),H10/1500,IF(AND(H10&gt;=2000,H10&lt;3000,I10&lt;Barem!$M$26),H10/1500,IF(AND(H10&gt;=3000,I10&lt;Barem!$M$27),H10/1500,0))))))),IF(AND(H10&gt;=200,H10&lt;500,I10&lt;Barem!$N$21),H10/1500,IF(AND(H10&gt;=500,H10&lt;750,I10&lt;Barem!$N$22),H10/1500,IF(AND(H10&gt;=750,H10&lt;1000,I10&lt;Barem!$N$23),H10/1500,IF(AND(H10&gt;=1000,H10&lt;1500,I10&lt;Barem!$N$24),H10/1500,IF(AND(H10&gt;=1500,H10&lt;2000,I10&lt;Barem!$N$25),H10/1500,IF(AND(H10&gt;=2000,H10&lt;3000,I10&lt;Barem!$N$26),H10/1500,IF(AND(H10&gt;=3000,I10&lt;Barem!$N$27),H10/1500,0))))))))</f>
        <v>0</v>
      </c>
      <c r="R10" s="19">
        <f>IF(D10&gt;21,VLOOKUP(D10,Barem!$S$1:$T$141,2,1),0)</f>
        <v>0</v>
      </c>
      <c r="S10" s="95">
        <f>IF(D10&lt;1,0,IF(B10="F",VLOOKUP(I10,Barem!$W$2:$Y$13,2,1),VLOOKUP(I10,Barem!$W$14:$Y$25,2,1)))</f>
        <v>0</v>
      </c>
      <c r="T10" s="19">
        <f>VLOOKUP(A10,Participanti!A:C,3,0)</f>
        <v>0</v>
      </c>
      <c r="U10" s="17">
        <f t="shared" ref="U10:U32" si="11">IF(H10&lt;0,0,J10*N10+K10*O10+L10*P10+Q10+R10+S10+T10)</f>
        <v>3.625</v>
      </c>
      <c r="V10" s="49"/>
      <c r="W10" s="137" t="s">
        <v>538</v>
      </c>
      <c r="X10" s="96">
        <f t="shared" si="5"/>
        <v>4</v>
      </c>
      <c r="Y10" s="62">
        <f t="shared" si="6"/>
        <v>1</v>
      </c>
      <c r="Z10" s="1" t="str">
        <f>VLOOKUP(A10,Participanti!A:E,5,0)</f>
        <v>Bronze</v>
      </c>
    </row>
    <row r="11" spans="1:26" x14ac:dyDescent="0.2">
      <c r="A11" s="42" t="s">
        <v>450</v>
      </c>
      <c r="B11" s="1" t="str">
        <f>VLOOKUP(A11,Participanti!A:B,2,0)</f>
        <v>M</v>
      </c>
      <c r="C11" s="60">
        <v>1</v>
      </c>
      <c r="D11" s="43">
        <v>7.2</v>
      </c>
      <c r="E11" s="180">
        <v>2.6006944444444444E-2</v>
      </c>
      <c r="F11" s="180">
        <v>2.6006944444444444E-2</v>
      </c>
      <c r="G11" s="182">
        <f t="shared" si="7"/>
        <v>2.6006944444444444E-2</v>
      </c>
      <c r="H11" s="45">
        <v>21</v>
      </c>
      <c r="I11" s="11">
        <f t="shared" si="8"/>
        <v>3.6120756172839503E-3</v>
      </c>
      <c r="J11" s="31">
        <f t="shared" si="9"/>
        <v>1.7142857142857142</v>
      </c>
      <c r="K11" s="31">
        <f>IF(J11=0,0,IF(B11="F",VLOOKUP(I11,Barem!$G$2:$H$16,2,1),VLOOKUP(I11,Barem!$G$17:$H$31,2,1)))</f>
        <v>3.75</v>
      </c>
      <c r="L11" s="43">
        <v>1</v>
      </c>
      <c r="M11" s="87" t="str">
        <f>VLOOKUP(C11,Barem!K:Q,7,0)</f>
        <v>V</v>
      </c>
      <c r="N11" s="10">
        <f t="shared" si="10"/>
        <v>0.25</v>
      </c>
      <c r="O11" s="10">
        <f t="shared" si="10"/>
        <v>0.5</v>
      </c>
      <c r="P11" s="10">
        <f t="shared" si="10"/>
        <v>0.25</v>
      </c>
      <c r="Q11" s="33">
        <f>IF(B11="M",IF(AND(H11&gt;=200,H11&lt;500,I11&lt;Barem!$M$21),H11/1500,IF(AND(H11&gt;=500,H11&lt;750,I11&lt;Barem!$M$22),H11/1500,IF(AND(H11&gt;=750,H11&lt;1000,I11&lt;Barem!$M$23),H11/1500,IF(AND(H11&gt;=1000,H11&lt;1500,I11&lt;Barem!$M$24),H11/1500,IF(AND(H11&gt;=1500,H11&lt;2000,I11&lt;Barem!$M$25),H11/1500,IF(AND(H11&gt;=2000,H11&lt;3000,I11&lt;Barem!$M$26),H11/1500,IF(AND(H11&gt;=3000,I11&lt;Barem!$M$27),H11/1500,0))))))),IF(AND(H11&gt;=200,H11&lt;500,I11&lt;Barem!$N$21),H11/1500,IF(AND(H11&gt;=500,H11&lt;750,I11&lt;Barem!$N$22),H11/1500,IF(AND(H11&gt;=750,H11&lt;1000,I11&lt;Barem!$N$23),H11/1500,IF(AND(H11&gt;=1000,H11&lt;1500,I11&lt;Barem!$N$24),H11/1500,IF(AND(H11&gt;=1500,H11&lt;2000,I11&lt;Barem!$N$25),H11/1500,IF(AND(H11&gt;=2000,H11&lt;3000,I11&lt;Barem!$N$26),H11/1500,IF(AND(H11&gt;=3000,I11&lt;Barem!$N$27),H11/1500,0))))))))</f>
        <v>0</v>
      </c>
      <c r="R11" s="19">
        <f>IF(D11&gt;21,VLOOKUP(D11,Barem!$S$1:$T$141,2,1),0)</f>
        <v>0</v>
      </c>
      <c r="S11" s="95">
        <f>IF(D11&lt;1,0,IF(B11="F",VLOOKUP(I11,Barem!$W$2:$Y$13,2,1),VLOOKUP(I11,Barem!$W$14:$Y$25,2,1)))</f>
        <v>0</v>
      </c>
      <c r="T11" s="19">
        <f>VLOOKUP(A11,Participanti!A:C,3,0)</f>
        <v>0</v>
      </c>
      <c r="U11" s="17">
        <f t="shared" si="11"/>
        <v>2.5535714285714284</v>
      </c>
      <c r="V11" s="49"/>
      <c r="W11" s="137"/>
      <c r="X11" s="96">
        <f t="shared" si="5"/>
        <v>4</v>
      </c>
      <c r="Y11" s="62">
        <f t="shared" si="6"/>
        <v>1</v>
      </c>
      <c r="Z11" s="1" t="str">
        <f>VLOOKUP(A11,Participanti!A:E,5,0)</f>
        <v>Bronze</v>
      </c>
    </row>
    <row r="12" spans="1:26" x14ac:dyDescent="0.2">
      <c r="A12" s="42" t="s">
        <v>228</v>
      </c>
      <c r="B12" s="1" t="str">
        <f>VLOOKUP(A12,Participanti!A:B,2,0)</f>
        <v>M</v>
      </c>
      <c r="C12" s="60">
        <v>1</v>
      </c>
      <c r="D12" s="43">
        <v>21.11</v>
      </c>
      <c r="E12" s="180">
        <v>6.0729166666666667E-2</v>
      </c>
      <c r="F12" s="180">
        <v>6.0787037037037035E-2</v>
      </c>
      <c r="G12" s="182">
        <f t="shared" si="7"/>
        <v>6.0758101851851848E-2</v>
      </c>
      <c r="H12" s="45">
        <v>18</v>
      </c>
      <c r="I12" s="11">
        <f t="shared" si="8"/>
        <v>2.8781668333421055E-3</v>
      </c>
      <c r="J12" s="31">
        <f t="shared" si="9"/>
        <v>5</v>
      </c>
      <c r="K12" s="31">
        <f>IF(J12=0,0,IF(B12="F",VLOOKUP(I12,Barem!$G$2:$H$16,2,1),VLOOKUP(I12,Barem!$G$17:$H$31,2,1)))</f>
        <v>4.75</v>
      </c>
      <c r="L12" s="43">
        <v>1</v>
      </c>
      <c r="M12" s="87" t="str">
        <f>VLOOKUP(C12,Barem!K:Q,7,0)</f>
        <v>V</v>
      </c>
      <c r="N12" s="10">
        <f t="shared" si="10"/>
        <v>0.25</v>
      </c>
      <c r="O12" s="10">
        <f t="shared" si="10"/>
        <v>0.5</v>
      </c>
      <c r="P12" s="10">
        <f t="shared" si="10"/>
        <v>0.25</v>
      </c>
      <c r="Q12" s="33">
        <f>IF(B12="M",IF(AND(H12&gt;=200,H12&lt;500,I12&lt;Barem!$M$21),H12/1500,IF(AND(H12&gt;=500,H12&lt;750,I12&lt;Barem!$M$22),H12/1500,IF(AND(H12&gt;=750,H12&lt;1000,I12&lt;Barem!$M$23),H12/1500,IF(AND(H12&gt;=1000,H12&lt;1500,I12&lt;Barem!$M$24),H12/1500,IF(AND(H12&gt;=1500,H12&lt;2000,I12&lt;Barem!$M$25),H12/1500,IF(AND(H12&gt;=2000,H12&lt;3000,I12&lt;Barem!$M$26),H12/1500,IF(AND(H12&gt;=3000,I12&lt;Barem!$M$27),H12/1500,0))))))),IF(AND(H12&gt;=200,H12&lt;500,I12&lt;Barem!$N$21),H12/1500,IF(AND(H12&gt;=500,H12&lt;750,I12&lt;Barem!$N$22),H12/1500,IF(AND(H12&gt;=750,H12&lt;1000,I12&lt;Barem!$N$23),H12/1500,IF(AND(H12&gt;=1000,H12&lt;1500,I12&lt;Barem!$N$24),H12/1500,IF(AND(H12&gt;=1500,H12&lt;2000,I12&lt;Barem!$N$25),H12/1500,IF(AND(H12&gt;=2000,H12&lt;3000,I12&lt;Barem!$N$26),H12/1500,IF(AND(H12&gt;=3000,I12&lt;Barem!$N$27),H12/1500,0))))))))</f>
        <v>0</v>
      </c>
      <c r="R12" s="19">
        <f>IF(D12&gt;21,VLOOKUP(D12,Barem!$S$1:$T$141,2,1),0)</f>
        <v>0</v>
      </c>
      <c r="S12" s="95">
        <f>IF(D12&lt;1,0,IF(B12="F",VLOOKUP(I12,Barem!$W$2:$Y$13,2,1),VLOOKUP(I12,Barem!$W$14:$Y$25,2,1)))</f>
        <v>0</v>
      </c>
      <c r="T12" s="19">
        <f>VLOOKUP(A12,Participanti!A:C,3,0)</f>
        <v>0</v>
      </c>
      <c r="U12" s="17">
        <f t="shared" si="11"/>
        <v>3.875</v>
      </c>
      <c r="V12" s="49"/>
      <c r="W12" s="137" t="s">
        <v>538</v>
      </c>
      <c r="X12" s="96">
        <f t="shared" si="5"/>
        <v>1</v>
      </c>
      <c r="Y12" s="62">
        <f t="shared" si="6"/>
        <v>1</v>
      </c>
      <c r="Z12" s="1" t="str">
        <f>VLOOKUP(A12,Participanti!A:E,5,0)</f>
        <v>Bronze</v>
      </c>
    </row>
    <row r="13" spans="1:26" x14ac:dyDescent="0.2">
      <c r="A13" s="42" t="s">
        <v>336</v>
      </c>
      <c r="B13" s="1" t="str">
        <f>VLOOKUP(A13,Participanti!A:B,2,0)</f>
        <v>M</v>
      </c>
      <c r="C13" s="60">
        <v>1</v>
      </c>
      <c r="D13" s="43">
        <v>23.59</v>
      </c>
      <c r="E13" s="180">
        <v>0.10540509259259259</v>
      </c>
      <c r="F13" s="180">
        <v>0.10601851851851851</v>
      </c>
      <c r="G13" s="182">
        <f t="shared" si="7"/>
        <v>0.10571180555555555</v>
      </c>
      <c r="H13" s="45">
        <v>89</v>
      </c>
      <c r="I13" s="11">
        <f t="shared" si="8"/>
        <v>4.4812126136310115E-3</v>
      </c>
      <c r="J13" s="31">
        <f t="shared" si="9"/>
        <v>5</v>
      </c>
      <c r="K13" s="31">
        <f>IF(J13=0,0,IF(B13="F",VLOOKUP(I13,Barem!$G$2:$H$16,2,1),VLOOKUP(I13,Barem!$G$17:$H$31,2,1)))</f>
        <v>2</v>
      </c>
      <c r="L13" s="43">
        <v>3</v>
      </c>
      <c r="M13" s="87" t="s">
        <v>83</v>
      </c>
      <c r="N13" s="10">
        <f t="shared" si="10"/>
        <v>0.25</v>
      </c>
      <c r="O13" s="10">
        <f t="shared" si="10"/>
        <v>0.25</v>
      </c>
      <c r="P13" s="10">
        <f t="shared" si="10"/>
        <v>0.5</v>
      </c>
      <c r="Q13" s="33">
        <f>IF(B13="M",IF(AND(H13&gt;=200,H13&lt;500,I13&lt;Barem!$M$21),H13/1500,IF(AND(H13&gt;=500,H13&lt;750,I13&lt;Barem!$M$22),H13/1500,IF(AND(H13&gt;=750,H13&lt;1000,I13&lt;Barem!$M$23),H13/1500,IF(AND(H13&gt;=1000,H13&lt;1500,I13&lt;Barem!$M$24),H13/1500,IF(AND(H13&gt;=1500,H13&lt;2000,I13&lt;Barem!$M$25),H13/1500,IF(AND(H13&gt;=2000,H13&lt;3000,I13&lt;Barem!$M$26),H13/1500,IF(AND(H13&gt;=3000,I13&lt;Barem!$M$27),H13/1500,0))))))),IF(AND(H13&gt;=200,H13&lt;500,I13&lt;Barem!$N$21),H13/1500,IF(AND(H13&gt;=500,H13&lt;750,I13&lt;Barem!$N$22),H13/1500,IF(AND(H13&gt;=750,H13&lt;1000,I13&lt;Barem!$N$23),H13/1500,IF(AND(H13&gt;=1000,H13&lt;1500,I13&lt;Barem!$N$24),H13/1500,IF(AND(H13&gt;=1500,H13&lt;2000,I13&lt;Barem!$N$25),H13/1500,IF(AND(H13&gt;=2000,H13&lt;3000,I13&lt;Barem!$N$26),H13/1500,IF(AND(H13&gt;=3000,I13&lt;Barem!$N$27),H13/1500,0))))))))</f>
        <v>0</v>
      </c>
      <c r="R13" s="19">
        <f>IF(D13&gt;21,VLOOKUP(D13,Barem!$S$1:$T$141,2,1),0)</f>
        <v>0.1</v>
      </c>
      <c r="S13" s="95">
        <f>IF(D13&lt;1,0,IF(B13="F",VLOOKUP(I13,Barem!$W$2:$Y$13,2,1),VLOOKUP(I13,Barem!$W$14:$Y$25,2,1)))</f>
        <v>0</v>
      </c>
      <c r="T13" s="19">
        <f>VLOOKUP(A13,Participanti!A:C,3,0)</f>
        <v>0.7</v>
      </c>
      <c r="U13" s="17">
        <f t="shared" si="11"/>
        <v>4.05</v>
      </c>
      <c r="V13" s="49"/>
      <c r="W13" s="137" t="s">
        <v>541</v>
      </c>
      <c r="X13" s="96">
        <f t="shared" si="5"/>
        <v>4</v>
      </c>
      <c r="Y13" s="62">
        <f t="shared" si="6"/>
        <v>1</v>
      </c>
      <c r="Z13" s="1" t="str">
        <f>VLOOKUP(A13,Participanti!A:E,5,0)</f>
        <v>Bronze</v>
      </c>
    </row>
    <row r="14" spans="1:26" x14ac:dyDescent="0.2">
      <c r="A14" s="42" t="s">
        <v>244</v>
      </c>
      <c r="B14" s="1" t="str">
        <f>VLOOKUP(A14,Participanti!A:B,2,0)</f>
        <v>F</v>
      </c>
      <c r="C14" s="60">
        <v>1</v>
      </c>
      <c r="D14" s="43">
        <v>13.13</v>
      </c>
      <c r="E14" s="180">
        <v>6.1018518518518521E-2</v>
      </c>
      <c r="F14" s="180">
        <v>8.5416666666666669E-2</v>
      </c>
      <c r="G14" s="182">
        <f t="shared" si="7"/>
        <v>7.3217592592592598E-2</v>
      </c>
      <c r="H14" s="45">
        <v>411</v>
      </c>
      <c r="I14" s="11">
        <f t="shared" si="8"/>
        <v>5.5763589179430766E-3</v>
      </c>
      <c r="J14" s="31">
        <f t="shared" si="9"/>
        <v>3.2825000000000002</v>
      </c>
      <c r="K14" s="31">
        <f>IF(J14=0,0,IF(B14="F",VLOOKUP(I14,Barem!$G$2:$H$16,2,1),VLOOKUP(I14,Barem!$G$17:$H$31,2,1)))</f>
        <v>0.5</v>
      </c>
      <c r="L14" s="43">
        <v>1</v>
      </c>
      <c r="M14" s="87" t="str">
        <f>VLOOKUP(C14,Barem!K:Q,7,0)</f>
        <v>V</v>
      </c>
      <c r="N14" s="10">
        <f t="shared" si="10"/>
        <v>0.25</v>
      </c>
      <c r="O14" s="10">
        <f t="shared" si="10"/>
        <v>0.5</v>
      </c>
      <c r="P14" s="10">
        <f t="shared" si="10"/>
        <v>0.25</v>
      </c>
      <c r="Q14" s="33">
        <f>IF(B14="M",IF(AND(H14&gt;=200,H14&lt;500,I14&lt;Barem!$M$21),H14/1500,IF(AND(H14&gt;=500,H14&lt;750,I14&lt;Barem!$M$22),H14/1500,IF(AND(H14&gt;=750,H14&lt;1000,I14&lt;Barem!$M$23),H14/1500,IF(AND(H14&gt;=1000,H14&lt;1500,I14&lt;Barem!$M$24),H14/1500,IF(AND(H14&gt;=1500,H14&lt;2000,I14&lt;Barem!$M$25),H14/1500,IF(AND(H14&gt;=2000,H14&lt;3000,I14&lt;Barem!$M$26),H14/1500,IF(AND(H14&gt;=3000,I14&lt;Barem!$M$27),H14/1500,0))))))),IF(AND(H14&gt;=200,H14&lt;500,I14&lt;Barem!$N$21),H14/1500,IF(AND(H14&gt;=500,H14&lt;750,I14&lt;Barem!$N$22),H14/1500,IF(AND(H14&gt;=750,H14&lt;1000,I14&lt;Barem!$N$23),H14/1500,IF(AND(H14&gt;=1000,H14&lt;1500,I14&lt;Barem!$N$24),H14/1500,IF(AND(H14&gt;=1500,H14&lt;2000,I14&lt;Barem!$N$25),H14/1500,IF(AND(H14&gt;=2000,H14&lt;3000,I14&lt;Barem!$N$26),H14/1500,IF(AND(H14&gt;=3000,I14&lt;Barem!$N$27),H14/1500,0))))))))</f>
        <v>0</v>
      </c>
      <c r="R14" s="19">
        <f>IF(D14&gt;21,VLOOKUP(D14,Barem!$S$1:$T$141,2,1),0)</f>
        <v>0</v>
      </c>
      <c r="S14" s="95">
        <f>IF(D14&lt;1,0,IF(B14="F",VLOOKUP(I14,Barem!$W$2:$Y$13,2,1),VLOOKUP(I14,Barem!$W$14:$Y$25,2,1)))</f>
        <v>0</v>
      </c>
      <c r="T14" s="19">
        <f>VLOOKUP(A14,Participanti!A:C,3,0)</f>
        <v>0</v>
      </c>
      <c r="U14" s="17">
        <f t="shared" si="11"/>
        <v>1.3206250000000002</v>
      </c>
      <c r="V14" s="49"/>
      <c r="W14" s="137"/>
      <c r="X14" s="96">
        <f t="shared" si="5"/>
        <v>3</v>
      </c>
      <c r="Y14" s="62">
        <f t="shared" si="6"/>
        <v>1</v>
      </c>
      <c r="Z14" s="1" t="str">
        <f>VLOOKUP(A14,Participanti!A:E,5,0)</f>
        <v>Bronze</v>
      </c>
    </row>
    <row r="15" spans="1:26" x14ac:dyDescent="0.2">
      <c r="A15" s="42" t="s">
        <v>525</v>
      </c>
      <c r="B15" s="1" t="str">
        <f>VLOOKUP(A15,Participanti!A:B,2,0)</f>
        <v>M</v>
      </c>
      <c r="C15" s="60">
        <v>1</v>
      </c>
      <c r="D15" s="43">
        <v>21.37</v>
      </c>
      <c r="E15" s="180">
        <v>0.10539351851851853</v>
      </c>
      <c r="F15" s="180">
        <v>0.10629629629629629</v>
      </c>
      <c r="G15" s="182">
        <f t="shared" si="7"/>
        <v>0.1058449074074074</v>
      </c>
      <c r="H15" s="45">
        <v>16</v>
      </c>
      <c r="I15" s="11">
        <f t="shared" si="8"/>
        <v>4.952967122480458E-3</v>
      </c>
      <c r="J15" s="31">
        <f t="shared" si="9"/>
        <v>5</v>
      </c>
      <c r="K15" s="31">
        <f>IF(J15=0,0,IF(B15="F",VLOOKUP(I15,Barem!$G$2:$H$16,2,1),VLOOKUP(I15,Barem!$G$17:$H$31,2,1)))</f>
        <v>0.5</v>
      </c>
      <c r="L15" s="43">
        <v>4</v>
      </c>
      <c r="M15" s="87" t="s">
        <v>82</v>
      </c>
      <c r="N15" s="10">
        <f t="shared" si="10"/>
        <v>0.5</v>
      </c>
      <c r="O15" s="10">
        <f t="shared" si="10"/>
        <v>0.25</v>
      </c>
      <c r="P15" s="10">
        <f t="shared" si="10"/>
        <v>0.25</v>
      </c>
      <c r="Q15" s="33">
        <f>IF(B15="M",IF(AND(H15&gt;=200,H15&lt;500,I15&lt;Barem!$M$21),H15/1500,IF(AND(H15&gt;=500,H15&lt;750,I15&lt;Barem!$M$22),H15/1500,IF(AND(H15&gt;=750,H15&lt;1000,I15&lt;Barem!$M$23),H15/1500,IF(AND(H15&gt;=1000,H15&lt;1500,I15&lt;Barem!$M$24),H15/1500,IF(AND(H15&gt;=1500,H15&lt;2000,I15&lt;Barem!$M$25),H15/1500,IF(AND(H15&gt;=2000,H15&lt;3000,I15&lt;Barem!$M$26),H15/1500,IF(AND(H15&gt;=3000,I15&lt;Barem!$M$27),H15/1500,0))))))),IF(AND(H15&gt;=200,H15&lt;500,I15&lt;Barem!$N$21),H15/1500,IF(AND(H15&gt;=500,H15&lt;750,I15&lt;Barem!$N$22),H15/1500,IF(AND(H15&gt;=750,H15&lt;1000,I15&lt;Barem!$N$23),H15/1500,IF(AND(H15&gt;=1000,H15&lt;1500,I15&lt;Barem!$N$24),H15/1500,IF(AND(H15&gt;=1500,H15&lt;2000,I15&lt;Barem!$N$25),H15/1500,IF(AND(H15&gt;=2000,H15&lt;3000,I15&lt;Barem!$N$26),H15/1500,IF(AND(H15&gt;=3000,I15&lt;Barem!$N$27),H15/1500,0))))))))</f>
        <v>0</v>
      </c>
      <c r="R15" s="19">
        <f>IF(D15&gt;21,VLOOKUP(D15,Barem!$S$1:$T$141,2,1),0)</f>
        <v>0</v>
      </c>
      <c r="S15" s="95">
        <f>IF(D15&lt;1,0,IF(B15="F",VLOOKUP(I15,Barem!$W$2:$Y$13,2,1),VLOOKUP(I15,Barem!$W$14:$Y$25,2,1)))</f>
        <v>0</v>
      </c>
      <c r="T15" s="19">
        <f>VLOOKUP(A15,Participanti!A:C,3,0)</f>
        <v>0</v>
      </c>
      <c r="U15" s="17">
        <f t="shared" si="11"/>
        <v>3.625</v>
      </c>
      <c r="V15" s="49"/>
      <c r="W15" s="137" t="s">
        <v>538</v>
      </c>
      <c r="X15" s="96">
        <f t="shared" si="5"/>
        <v>4</v>
      </c>
      <c r="Y15" s="62">
        <f t="shared" si="6"/>
        <v>1</v>
      </c>
      <c r="Z15" s="1" t="str">
        <f>VLOOKUP(A15,Participanti!A:E,5,0)</f>
        <v>Bronze</v>
      </c>
    </row>
    <row r="16" spans="1:26" x14ac:dyDescent="0.2">
      <c r="A16" s="42" t="s">
        <v>290</v>
      </c>
      <c r="B16" s="1" t="str">
        <f>VLOOKUP(A16,Participanti!A:B,2,0)</f>
        <v>M</v>
      </c>
      <c r="C16" s="60">
        <v>1</v>
      </c>
      <c r="D16" s="43">
        <v>21.13</v>
      </c>
      <c r="E16" s="180">
        <v>7.3888888888888893E-2</v>
      </c>
      <c r="F16" s="180">
        <v>7.3888888888888893E-2</v>
      </c>
      <c r="G16" s="182">
        <f t="shared" si="7"/>
        <v>7.3888888888888893E-2</v>
      </c>
      <c r="H16" s="45">
        <v>41</v>
      </c>
      <c r="I16" s="11">
        <f t="shared" si="8"/>
        <v>3.4968712204869329E-3</v>
      </c>
      <c r="J16" s="31">
        <f t="shared" si="9"/>
        <v>5</v>
      </c>
      <c r="K16" s="31">
        <f>IF(J16=0,0,IF(B16="F",VLOOKUP(I16,Barem!$G$2:$H$16,2,1),VLOOKUP(I16,Barem!$G$17:$H$31,2,1)))</f>
        <v>3.75</v>
      </c>
      <c r="L16" s="43">
        <v>1</v>
      </c>
      <c r="M16" s="87" t="s">
        <v>82</v>
      </c>
      <c r="N16" s="10">
        <f t="shared" si="10"/>
        <v>0.5</v>
      </c>
      <c r="O16" s="10">
        <f t="shared" si="10"/>
        <v>0.25</v>
      </c>
      <c r="P16" s="10">
        <f t="shared" si="10"/>
        <v>0.25</v>
      </c>
      <c r="Q16" s="33">
        <f>IF(B16="M",IF(AND(H16&gt;=200,H16&lt;500,I16&lt;Barem!$M$21),H16/1500,IF(AND(H16&gt;=500,H16&lt;750,I16&lt;Barem!$M$22),H16/1500,IF(AND(H16&gt;=750,H16&lt;1000,I16&lt;Barem!$M$23),H16/1500,IF(AND(H16&gt;=1000,H16&lt;1500,I16&lt;Barem!$M$24),H16/1500,IF(AND(H16&gt;=1500,H16&lt;2000,I16&lt;Barem!$M$25),H16/1500,IF(AND(H16&gt;=2000,H16&lt;3000,I16&lt;Barem!$M$26),H16/1500,IF(AND(H16&gt;=3000,I16&lt;Barem!$M$27),H16/1500,0))))))),IF(AND(H16&gt;=200,H16&lt;500,I16&lt;Barem!$N$21),H16/1500,IF(AND(H16&gt;=500,H16&lt;750,I16&lt;Barem!$N$22),H16/1500,IF(AND(H16&gt;=750,H16&lt;1000,I16&lt;Barem!$N$23),H16/1500,IF(AND(H16&gt;=1000,H16&lt;1500,I16&lt;Barem!$N$24),H16/1500,IF(AND(H16&gt;=1500,H16&lt;2000,I16&lt;Barem!$N$25),H16/1500,IF(AND(H16&gt;=2000,H16&lt;3000,I16&lt;Barem!$N$26),H16/1500,IF(AND(H16&gt;=3000,I16&lt;Barem!$N$27),H16/1500,0))))))))</f>
        <v>0</v>
      </c>
      <c r="R16" s="19">
        <f>IF(D16&gt;21,VLOOKUP(D16,Barem!$S$1:$T$141,2,1),0)</f>
        <v>0</v>
      </c>
      <c r="S16" s="95">
        <f>IF(D16&lt;1,0,IF(B16="F",VLOOKUP(I16,Barem!$W$2:$Y$13,2,1),VLOOKUP(I16,Barem!$W$14:$Y$25,2,1)))</f>
        <v>0</v>
      </c>
      <c r="T16" s="19">
        <f>VLOOKUP(A16,Participanti!A:C,3,0)</f>
        <v>0</v>
      </c>
      <c r="U16" s="17">
        <f t="shared" si="11"/>
        <v>3.6875</v>
      </c>
      <c r="V16" s="49"/>
      <c r="W16" s="137"/>
      <c r="X16" s="96">
        <f t="shared" si="5"/>
        <v>4</v>
      </c>
      <c r="Y16" s="62">
        <f t="shared" si="6"/>
        <v>1</v>
      </c>
      <c r="Z16" s="1" t="str">
        <f>VLOOKUP(A16,Participanti!A:E,5,0)</f>
        <v>Bronze</v>
      </c>
    </row>
    <row r="17" spans="1:26" x14ac:dyDescent="0.2">
      <c r="A17" s="42" t="s">
        <v>124</v>
      </c>
      <c r="B17" s="1" t="str">
        <f>VLOOKUP(A17,Participanti!A:B,2,0)</f>
        <v>M</v>
      </c>
      <c r="C17" s="60">
        <v>1</v>
      </c>
      <c r="D17" s="43">
        <v>10.65</v>
      </c>
      <c r="E17" s="180">
        <v>2.9988425925925925E-2</v>
      </c>
      <c r="F17" s="180">
        <v>2.9988425925925925E-2</v>
      </c>
      <c r="G17" s="182">
        <f t="shared" si="7"/>
        <v>2.9988425925925925E-2</v>
      </c>
      <c r="H17" s="45">
        <v>14</v>
      </c>
      <c r="I17" s="11">
        <f t="shared" si="8"/>
        <v>2.8158146409320117E-3</v>
      </c>
      <c r="J17" s="31">
        <f t="shared" si="9"/>
        <v>2.5357142857142856</v>
      </c>
      <c r="K17" s="31">
        <f>IF(J17=0,0,IF(B17="F",VLOOKUP(I17,Barem!$G$2:$H$16,2,1),VLOOKUP(I17,Barem!$G$17:$H$31,2,1)))</f>
        <v>4.75</v>
      </c>
      <c r="L17" s="43">
        <v>4</v>
      </c>
      <c r="M17" s="87" t="str">
        <f>VLOOKUP(C17,Barem!K:Q,7,0)</f>
        <v>V</v>
      </c>
      <c r="N17" s="10">
        <f t="shared" si="10"/>
        <v>0.25</v>
      </c>
      <c r="O17" s="10">
        <f t="shared" si="10"/>
        <v>0.5</v>
      </c>
      <c r="P17" s="10">
        <f t="shared" si="10"/>
        <v>0.25</v>
      </c>
      <c r="Q17" s="33">
        <f>IF(B17="M",IF(AND(H17&gt;=200,H17&lt;500,I17&lt;Barem!$M$21),H17/1500,IF(AND(H17&gt;=500,H17&lt;750,I17&lt;Barem!$M$22),H17/1500,IF(AND(H17&gt;=750,H17&lt;1000,I17&lt;Barem!$M$23),H17/1500,IF(AND(H17&gt;=1000,H17&lt;1500,I17&lt;Barem!$M$24),H17/1500,IF(AND(H17&gt;=1500,H17&lt;2000,I17&lt;Barem!$M$25),H17/1500,IF(AND(H17&gt;=2000,H17&lt;3000,I17&lt;Barem!$M$26),H17/1500,IF(AND(H17&gt;=3000,I17&lt;Barem!$M$27),H17/1500,0))))))),IF(AND(H17&gt;=200,H17&lt;500,I17&lt;Barem!$N$21),H17/1500,IF(AND(H17&gt;=500,H17&lt;750,I17&lt;Barem!$N$22),H17/1500,IF(AND(H17&gt;=750,H17&lt;1000,I17&lt;Barem!$N$23),H17/1500,IF(AND(H17&gt;=1000,H17&lt;1500,I17&lt;Barem!$N$24),H17/1500,IF(AND(H17&gt;=1500,H17&lt;2000,I17&lt;Barem!$N$25),H17/1500,IF(AND(H17&gt;=2000,H17&lt;3000,I17&lt;Barem!$N$26),H17/1500,IF(AND(H17&gt;=3000,I17&lt;Barem!$N$27),H17/1500,0))))))))</f>
        <v>0</v>
      </c>
      <c r="R17" s="19">
        <f>IF(D17&gt;21,VLOOKUP(D17,Barem!$S$1:$T$141,2,1),0)</f>
        <v>0</v>
      </c>
      <c r="S17" s="95">
        <f>IF(D17&lt;1,0,IF(B17="F",VLOOKUP(I17,Barem!$W$2:$Y$13,2,1),VLOOKUP(I17,Barem!$W$14:$Y$25,2,1)))</f>
        <v>0</v>
      </c>
      <c r="T17" s="19">
        <f>VLOOKUP(A17,Participanti!A:C,3,0)</f>
        <v>0</v>
      </c>
      <c r="U17" s="17">
        <f t="shared" si="11"/>
        <v>4.0089285714285712</v>
      </c>
      <c r="V17" s="49"/>
      <c r="W17" s="137" t="s">
        <v>543</v>
      </c>
      <c r="X17" s="96">
        <f t="shared" si="5"/>
        <v>4</v>
      </c>
      <c r="Y17" s="62">
        <f t="shared" si="6"/>
        <v>1</v>
      </c>
      <c r="Z17" s="1" t="str">
        <f>VLOOKUP(A17,Participanti!A:E,5,0)</f>
        <v>Bronze</v>
      </c>
    </row>
    <row r="18" spans="1:26" x14ac:dyDescent="0.2">
      <c r="A18" s="42" t="s">
        <v>58</v>
      </c>
      <c r="B18" s="1" t="str">
        <f>VLOOKUP(A18,Participanti!A:B,2,0)</f>
        <v>M</v>
      </c>
      <c r="C18" s="60">
        <v>1</v>
      </c>
      <c r="D18" s="43">
        <v>20.47</v>
      </c>
      <c r="E18" s="180">
        <v>7.0347222222222228E-2</v>
      </c>
      <c r="F18" s="180">
        <v>7.0347222222222228E-2</v>
      </c>
      <c r="G18" s="182">
        <f t="shared" si="7"/>
        <v>7.0347222222222228E-2</v>
      </c>
      <c r="H18" s="45">
        <v>653</v>
      </c>
      <c r="I18" s="11">
        <f t="shared" si="8"/>
        <v>3.4366009878955659E-3</v>
      </c>
      <c r="J18" s="31">
        <f t="shared" si="9"/>
        <v>4.8738095238095234</v>
      </c>
      <c r="K18" s="31">
        <f>IF(J18=0,0,IF(B18="F",VLOOKUP(I18,Barem!$G$2:$H$16,2,1),VLOOKUP(I18,Barem!$G$17:$H$31,2,1)))</f>
        <v>4</v>
      </c>
      <c r="L18" s="43">
        <v>5</v>
      </c>
      <c r="M18" s="87" t="str">
        <f>VLOOKUP(C18,Barem!K:Q,7,0)</f>
        <v>V</v>
      </c>
      <c r="N18" s="10">
        <f t="shared" si="10"/>
        <v>0.25</v>
      </c>
      <c r="O18" s="10">
        <f t="shared" si="10"/>
        <v>0.5</v>
      </c>
      <c r="P18" s="10">
        <f t="shared" si="10"/>
        <v>0.25</v>
      </c>
      <c r="Q18" s="33">
        <f>IF(B18="M",IF(AND(H18&gt;=200,H18&lt;500,I18&lt;Barem!$M$21),H18/1500,IF(AND(H18&gt;=500,H18&lt;750,I18&lt;Barem!$M$22),H18/1500,IF(AND(H18&gt;=750,H18&lt;1000,I18&lt;Barem!$M$23),H18/1500,IF(AND(H18&gt;=1000,H18&lt;1500,I18&lt;Barem!$M$24),H18/1500,IF(AND(H18&gt;=1500,H18&lt;2000,I18&lt;Barem!$M$25),H18/1500,IF(AND(H18&gt;=2000,H18&lt;3000,I18&lt;Barem!$M$26),H18/1500,IF(AND(H18&gt;=3000,I18&lt;Barem!$M$27),H18/1500,0))))))),IF(AND(H18&gt;=200,H18&lt;500,I18&lt;Barem!$N$21),H18/1500,IF(AND(H18&gt;=500,H18&lt;750,I18&lt;Barem!$N$22),H18/1500,IF(AND(H18&gt;=750,H18&lt;1000,I18&lt;Barem!$N$23),H18/1500,IF(AND(H18&gt;=1000,H18&lt;1500,I18&lt;Barem!$N$24),H18/1500,IF(AND(H18&gt;=1500,H18&lt;2000,I18&lt;Barem!$N$25),H18/1500,IF(AND(H18&gt;=2000,H18&lt;3000,I18&lt;Barem!$N$26),H18/1500,IF(AND(H18&gt;=3000,I18&lt;Barem!$N$27),H18/1500,0))))))))</f>
        <v>0.43533333333333335</v>
      </c>
      <c r="R18" s="19">
        <f>IF(D18&gt;21,VLOOKUP(D18,Barem!$S$1:$T$141,2,1),0)</f>
        <v>0</v>
      </c>
      <c r="S18" s="95">
        <f>IF(D18&lt;1,0,IF(B18="F",VLOOKUP(I18,Barem!$W$2:$Y$13,2,1),VLOOKUP(I18,Barem!$W$14:$Y$25,2,1)))</f>
        <v>0</v>
      </c>
      <c r="T18" s="19">
        <f>VLOOKUP(A18,Participanti!A:C,3,0)</f>
        <v>0</v>
      </c>
      <c r="U18" s="17">
        <f t="shared" si="11"/>
        <v>4.9037857142857142</v>
      </c>
      <c r="V18" s="49"/>
      <c r="W18" s="137" t="s">
        <v>546</v>
      </c>
      <c r="X18" s="96">
        <f t="shared" si="5"/>
        <v>4</v>
      </c>
      <c r="Y18" s="62">
        <f t="shared" si="6"/>
        <v>1</v>
      </c>
      <c r="Z18" s="1" t="str">
        <f>VLOOKUP(A18,Participanti!A:E,5,0)</f>
        <v>Gold</v>
      </c>
    </row>
    <row r="19" spans="1:26" x14ac:dyDescent="0.2">
      <c r="A19" s="42" t="s">
        <v>549</v>
      </c>
      <c r="B19" s="1" t="str">
        <f>VLOOKUP(A19,Participanti!A:B,2,0)</f>
        <v>M</v>
      </c>
      <c r="C19" s="60">
        <v>1</v>
      </c>
      <c r="D19" s="43">
        <v>21.1</v>
      </c>
      <c r="E19" s="180">
        <v>6.1319444444444447E-2</v>
      </c>
      <c r="F19" s="180">
        <v>6.1319444444444447E-2</v>
      </c>
      <c r="G19" s="182">
        <f t="shared" si="7"/>
        <v>6.1319444444444447E-2</v>
      </c>
      <c r="H19" s="45">
        <v>5</v>
      </c>
      <c r="I19" s="11">
        <f t="shared" si="8"/>
        <v>2.9061348077935754E-3</v>
      </c>
      <c r="J19" s="31">
        <f t="shared" si="9"/>
        <v>5</v>
      </c>
      <c r="K19" s="31">
        <f>IF(J19=0,0,IF(B19="F",VLOOKUP(I19,Barem!$G$2:$H$16,2,1),VLOOKUP(I19,Barem!$G$17:$H$31,2,1)))</f>
        <v>4.75</v>
      </c>
      <c r="L19" s="43">
        <v>4</v>
      </c>
      <c r="M19" s="87" t="str">
        <f>VLOOKUP(C19,Barem!K:Q,7,0)</f>
        <v>V</v>
      </c>
      <c r="N19" s="10">
        <f t="shared" si="10"/>
        <v>0.25</v>
      </c>
      <c r="O19" s="10">
        <f t="shared" si="10"/>
        <v>0.5</v>
      </c>
      <c r="P19" s="10">
        <f t="shared" si="10"/>
        <v>0.25</v>
      </c>
      <c r="Q19" s="33">
        <f>IF(B19="M",IF(AND(H19&gt;=200,H19&lt;500,I19&lt;Barem!$M$21),H19/1500,IF(AND(H19&gt;=500,H19&lt;750,I19&lt;Barem!$M$22),H19/1500,IF(AND(H19&gt;=750,H19&lt;1000,I19&lt;Barem!$M$23),H19/1500,IF(AND(H19&gt;=1000,H19&lt;1500,I19&lt;Barem!$M$24),H19/1500,IF(AND(H19&gt;=1500,H19&lt;2000,I19&lt;Barem!$M$25),H19/1500,IF(AND(H19&gt;=2000,H19&lt;3000,I19&lt;Barem!$M$26),H19/1500,IF(AND(H19&gt;=3000,I19&lt;Barem!$M$27),H19/1500,0))))))),IF(AND(H19&gt;=200,H19&lt;500,I19&lt;Barem!$N$21),H19/1500,IF(AND(H19&gt;=500,H19&lt;750,I19&lt;Barem!$N$22),H19/1500,IF(AND(H19&gt;=750,H19&lt;1000,I19&lt;Barem!$N$23),H19/1500,IF(AND(H19&gt;=1000,H19&lt;1500,I19&lt;Barem!$N$24),H19/1500,IF(AND(H19&gt;=1500,H19&lt;2000,I19&lt;Barem!$N$25),H19/1500,IF(AND(H19&gt;=2000,H19&lt;3000,I19&lt;Barem!$N$26),H19/1500,IF(AND(H19&gt;=3000,I19&lt;Barem!$N$27),H19/1500,0))))))))</f>
        <v>0</v>
      </c>
      <c r="R19" s="19">
        <f>IF(D19&gt;21,VLOOKUP(D19,Barem!$S$1:$T$141,2,1),0)</f>
        <v>0</v>
      </c>
      <c r="S19" s="95">
        <f>IF(D19&lt;1,0,IF(B19="F",VLOOKUP(I19,Barem!$W$2:$Y$13,2,1),VLOOKUP(I19,Barem!$W$14:$Y$25,2,1)))</f>
        <v>0</v>
      </c>
      <c r="T19" s="19">
        <f>VLOOKUP(A19,Participanti!A:C,3,0)</f>
        <v>0</v>
      </c>
      <c r="U19" s="17">
        <f t="shared" si="11"/>
        <v>4.625</v>
      </c>
      <c r="V19" s="49"/>
      <c r="W19" s="137" t="s">
        <v>538</v>
      </c>
      <c r="X19" s="96">
        <f t="shared" si="5"/>
        <v>4</v>
      </c>
      <c r="Y19" s="62">
        <f t="shared" si="6"/>
        <v>1</v>
      </c>
      <c r="Z19" s="1" t="str">
        <f>VLOOKUP(A19,Participanti!A:E,5,0)</f>
        <v>Gold</v>
      </c>
    </row>
    <row r="20" spans="1:26" x14ac:dyDescent="0.2">
      <c r="A20" s="42" t="s">
        <v>391</v>
      </c>
      <c r="B20" s="1" t="str">
        <f>VLOOKUP(A20,Participanti!A:B,2,0)</f>
        <v>M</v>
      </c>
      <c r="C20" s="60">
        <v>1</v>
      </c>
      <c r="D20" s="43">
        <v>21.3</v>
      </c>
      <c r="E20" s="180">
        <v>7.2986111111111113E-2</v>
      </c>
      <c r="F20" s="180">
        <v>7.3067129629629635E-2</v>
      </c>
      <c r="G20" s="182">
        <f t="shared" si="7"/>
        <v>7.3026620370370374E-2</v>
      </c>
      <c r="H20" s="45">
        <v>13</v>
      </c>
      <c r="I20" s="11">
        <f t="shared" si="8"/>
        <v>3.4284798295948532E-3</v>
      </c>
      <c r="J20" s="31">
        <f t="shared" si="9"/>
        <v>5</v>
      </c>
      <c r="K20" s="31">
        <f>IF(J20=0,0,IF(B20="F",VLOOKUP(I20,Barem!$G$2:$H$16,2,1),VLOOKUP(I20,Barem!$G$17:$H$31,2,1)))</f>
        <v>4</v>
      </c>
      <c r="L20" s="43">
        <v>4.5</v>
      </c>
      <c r="M20" s="87" t="s">
        <v>83</v>
      </c>
      <c r="N20" s="10">
        <f t="shared" si="10"/>
        <v>0.25</v>
      </c>
      <c r="O20" s="10">
        <f t="shared" si="10"/>
        <v>0.25</v>
      </c>
      <c r="P20" s="10">
        <f t="shared" si="10"/>
        <v>0.5</v>
      </c>
      <c r="Q20" s="33">
        <f>IF(B20="M",IF(AND(H20&gt;=200,H20&lt;500,I20&lt;Barem!$M$21),H20/1500,IF(AND(H20&gt;=500,H20&lt;750,I20&lt;Barem!$M$22),H20/1500,IF(AND(H20&gt;=750,H20&lt;1000,I20&lt;Barem!$M$23),H20/1500,IF(AND(H20&gt;=1000,H20&lt;1500,I20&lt;Barem!$M$24),H20/1500,IF(AND(H20&gt;=1500,H20&lt;2000,I20&lt;Barem!$M$25),H20/1500,IF(AND(H20&gt;=2000,H20&lt;3000,I20&lt;Barem!$M$26),H20/1500,IF(AND(H20&gt;=3000,I20&lt;Barem!$M$27),H20/1500,0))))))),IF(AND(H20&gt;=200,H20&lt;500,I20&lt;Barem!$N$21),H20/1500,IF(AND(H20&gt;=500,H20&lt;750,I20&lt;Barem!$N$22),H20/1500,IF(AND(H20&gt;=750,H20&lt;1000,I20&lt;Barem!$N$23),H20/1500,IF(AND(H20&gt;=1000,H20&lt;1500,I20&lt;Barem!$N$24),H20/1500,IF(AND(H20&gt;=1500,H20&lt;2000,I20&lt;Barem!$N$25),H20/1500,IF(AND(H20&gt;=2000,H20&lt;3000,I20&lt;Barem!$N$26),H20/1500,IF(AND(H20&gt;=3000,I20&lt;Barem!$N$27),H20/1500,0))))))))</f>
        <v>0</v>
      </c>
      <c r="R20" s="19">
        <f>IF(D20&gt;21,VLOOKUP(D20,Barem!$S$1:$T$141,2,1),0)</f>
        <v>0</v>
      </c>
      <c r="S20" s="95">
        <f>IF(D20&lt;1,0,IF(B20="F",VLOOKUP(I20,Barem!$W$2:$Y$13,2,1),VLOOKUP(I20,Barem!$W$14:$Y$25,2,1)))</f>
        <v>0</v>
      </c>
      <c r="T20" s="19">
        <f>VLOOKUP(A20,Participanti!A:C,3,0)</f>
        <v>0.4</v>
      </c>
      <c r="U20" s="17">
        <f t="shared" si="11"/>
        <v>4.9000000000000004</v>
      </c>
      <c r="V20" s="49"/>
      <c r="W20" s="137" t="s">
        <v>538</v>
      </c>
      <c r="X20" s="96">
        <f t="shared" si="5"/>
        <v>4</v>
      </c>
      <c r="Y20" s="62">
        <f t="shared" si="6"/>
        <v>1</v>
      </c>
      <c r="Z20" s="1" t="str">
        <f>VLOOKUP(A20,Participanti!A:E,5,0)</f>
        <v>Gold</v>
      </c>
    </row>
    <row r="21" spans="1:26" x14ac:dyDescent="0.2">
      <c r="A21" s="42" t="s">
        <v>459</v>
      </c>
      <c r="B21" s="1" t="str">
        <f>VLOOKUP(A21,Participanti!A:B,2,0)</f>
        <v>M</v>
      </c>
      <c r="C21" s="60">
        <v>1</v>
      </c>
      <c r="D21" s="43">
        <v>21.24</v>
      </c>
      <c r="E21" s="180">
        <v>7.6342592592592587E-2</v>
      </c>
      <c r="F21" s="180">
        <v>7.6400462962962962E-2</v>
      </c>
      <c r="G21" s="182">
        <f t="shared" si="7"/>
        <v>7.6371527777777781E-2</v>
      </c>
      <c r="H21" s="45">
        <v>25</v>
      </c>
      <c r="I21" s="11">
        <f t="shared" si="8"/>
        <v>3.5956463172211765E-3</v>
      </c>
      <c r="J21" s="31">
        <f t="shared" si="9"/>
        <v>5</v>
      </c>
      <c r="K21" s="31">
        <f>IF(J21=0,0,IF(B21="F",VLOOKUP(I21,Barem!$G$2:$H$16,2,1),VLOOKUP(I21,Barem!$G$17:$H$31,2,1)))</f>
        <v>3.75</v>
      </c>
      <c r="L21" s="43">
        <v>4.5</v>
      </c>
      <c r="M21" s="87" t="s">
        <v>82</v>
      </c>
      <c r="N21" s="10">
        <f t="shared" si="10"/>
        <v>0.5</v>
      </c>
      <c r="O21" s="10">
        <f t="shared" si="10"/>
        <v>0.25</v>
      </c>
      <c r="P21" s="10">
        <f t="shared" si="10"/>
        <v>0.25</v>
      </c>
      <c r="Q21" s="33">
        <f>IF(B21="M",IF(AND(H21&gt;=200,H21&lt;500,I21&lt;Barem!$M$21),H21/1500,IF(AND(H21&gt;=500,H21&lt;750,I21&lt;Barem!$M$22),H21/1500,IF(AND(H21&gt;=750,H21&lt;1000,I21&lt;Barem!$M$23),H21/1500,IF(AND(H21&gt;=1000,H21&lt;1500,I21&lt;Barem!$M$24),H21/1500,IF(AND(H21&gt;=1500,H21&lt;2000,I21&lt;Barem!$M$25),H21/1500,IF(AND(H21&gt;=2000,H21&lt;3000,I21&lt;Barem!$M$26),H21/1500,IF(AND(H21&gt;=3000,I21&lt;Barem!$M$27),H21/1500,0))))))),IF(AND(H21&gt;=200,H21&lt;500,I21&lt;Barem!$N$21),H21/1500,IF(AND(H21&gt;=500,H21&lt;750,I21&lt;Barem!$N$22),H21/1500,IF(AND(H21&gt;=750,H21&lt;1000,I21&lt;Barem!$N$23),H21/1500,IF(AND(H21&gt;=1000,H21&lt;1500,I21&lt;Barem!$N$24),H21/1500,IF(AND(H21&gt;=1500,H21&lt;2000,I21&lt;Barem!$N$25),H21/1500,IF(AND(H21&gt;=2000,H21&lt;3000,I21&lt;Barem!$N$26),H21/1500,IF(AND(H21&gt;=3000,I21&lt;Barem!$N$27),H21/1500,0))))))))</f>
        <v>0</v>
      </c>
      <c r="R21" s="19">
        <f>IF(D21&gt;21,VLOOKUP(D21,Barem!$S$1:$T$141,2,1),0)</f>
        <v>0</v>
      </c>
      <c r="S21" s="95">
        <f>IF(D21&lt;1,0,IF(B21="F",VLOOKUP(I21,Barem!$W$2:$Y$13,2,1),VLOOKUP(I21,Barem!$W$14:$Y$25,2,1)))</f>
        <v>0</v>
      </c>
      <c r="T21" s="19">
        <f>VLOOKUP(A21,Participanti!A:C,3,0)</f>
        <v>0</v>
      </c>
      <c r="U21" s="17">
        <f t="shared" si="11"/>
        <v>4.5625</v>
      </c>
      <c r="V21" s="49"/>
      <c r="W21" s="137" t="s">
        <v>538</v>
      </c>
      <c r="X21" s="96">
        <f t="shared" si="5"/>
        <v>4</v>
      </c>
      <c r="Y21" s="62">
        <f t="shared" si="6"/>
        <v>1</v>
      </c>
      <c r="Z21" s="1" t="str">
        <f>VLOOKUP(A21,Participanti!A:E,5,0)</f>
        <v>Gold</v>
      </c>
    </row>
    <row r="22" spans="1:26" x14ac:dyDescent="0.2">
      <c r="A22" s="42" t="s">
        <v>154</v>
      </c>
      <c r="B22" s="1" t="str">
        <f>VLOOKUP(A22,Participanti!A:B,2,0)</f>
        <v>M</v>
      </c>
      <c r="C22" s="60">
        <v>1</v>
      </c>
      <c r="D22" s="43">
        <v>21.26</v>
      </c>
      <c r="E22" s="180">
        <v>6.3587962962962957E-2</v>
      </c>
      <c r="F22" s="180">
        <v>6.3587962962962957E-2</v>
      </c>
      <c r="G22" s="182">
        <f t="shared" si="7"/>
        <v>6.3587962962962957E-2</v>
      </c>
      <c r="H22" s="45">
        <v>44</v>
      </c>
      <c r="I22" s="11">
        <f t="shared" si="8"/>
        <v>2.9909672136859337E-3</v>
      </c>
      <c r="J22" s="31">
        <f t="shared" si="9"/>
        <v>5</v>
      </c>
      <c r="K22" s="31">
        <f>IF(J22=0,0,IF(B22="F",VLOOKUP(I22,Barem!$G$2:$H$16,2,1),VLOOKUP(I22,Barem!$G$17:$H$31,2,1)))</f>
        <v>4.5</v>
      </c>
      <c r="L22" s="43">
        <v>3.25</v>
      </c>
      <c r="M22" s="87" t="str">
        <f>VLOOKUP(C22,Barem!K:Q,7,0)</f>
        <v>V</v>
      </c>
      <c r="N22" s="10">
        <f t="shared" si="10"/>
        <v>0.25</v>
      </c>
      <c r="O22" s="10">
        <f t="shared" si="10"/>
        <v>0.5</v>
      </c>
      <c r="P22" s="10">
        <f t="shared" si="10"/>
        <v>0.25</v>
      </c>
      <c r="Q22" s="33">
        <f>IF(B22="M",IF(AND(H22&gt;=200,H22&lt;500,I22&lt;Barem!$M$21),H22/1500,IF(AND(H22&gt;=500,H22&lt;750,I22&lt;Barem!$M$22),H22/1500,IF(AND(H22&gt;=750,H22&lt;1000,I22&lt;Barem!$M$23),H22/1500,IF(AND(H22&gt;=1000,H22&lt;1500,I22&lt;Barem!$M$24),H22/1500,IF(AND(H22&gt;=1500,H22&lt;2000,I22&lt;Barem!$M$25),H22/1500,IF(AND(H22&gt;=2000,H22&lt;3000,I22&lt;Barem!$M$26),H22/1500,IF(AND(H22&gt;=3000,I22&lt;Barem!$M$27),H22/1500,0))))))),IF(AND(H22&gt;=200,H22&lt;500,I22&lt;Barem!$N$21),H22/1500,IF(AND(H22&gt;=500,H22&lt;750,I22&lt;Barem!$N$22),H22/1500,IF(AND(H22&gt;=750,H22&lt;1000,I22&lt;Barem!$N$23),H22/1500,IF(AND(H22&gt;=1000,H22&lt;1500,I22&lt;Barem!$N$24),H22/1500,IF(AND(H22&gt;=1500,H22&lt;2000,I22&lt;Barem!$N$25),H22/1500,IF(AND(H22&gt;=2000,H22&lt;3000,I22&lt;Barem!$N$26),H22/1500,IF(AND(H22&gt;=3000,I22&lt;Barem!$N$27),H22/1500,0))))))))</f>
        <v>0</v>
      </c>
      <c r="R22" s="19">
        <f>IF(D22&gt;21,VLOOKUP(D22,Barem!$S$1:$T$141,2,1),0)</f>
        <v>0</v>
      </c>
      <c r="S22" s="95">
        <f>IF(D22&lt;1,0,IF(B22="F",VLOOKUP(I22,Barem!$W$2:$Y$13,2,1),VLOOKUP(I22,Barem!$W$14:$Y$25,2,1)))</f>
        <v>0</v>
      </c>
      <c r="T22" s="19">
        <f>VLOOKUP(A22,Participanti!A:C,3,0)</f>
        <v>0</v>
      </c>
      <c r="U22" s="17">
        <f t="shared" si="11"/>
        <v>4.3125</v>
      </c>
      <c r="V22" s="49"/>
      <c r="W22" s="137" t="s">
        <v>543</v>
      </c>
      <c r="X22" s="96">
        <f t="shared" si="5"/>
        <v>4</v>
      </c>
      <c r="Y22" s="62">
        <f t="shared" si="6"/>
        <v>1</v>
      </c>
      <c r="Z22" s="1" t="str">
        <f>VLOOKUP(A22,Participanti!A:E,5,0)</f>
        <v>Gold</v>
      </c>
    </row>
    <row r="23" spans="1:26" x14ac:dyDescent="0.2">
      <c r="A23" s="42" t="s">
        <v>465</v>
      </c>
      <c r="B23" s="1" t="str">
        <f>VLOOKUP(A23,Participanti!A:B,2,0)</f>
        <v>M</v>
      </c>
      <c r="C23" s="60">
        <v>1</v>
      </c>
      <c r="D23" s="43">
        <v>23.72</v>
      </c>
      <c r="E23" s="180">
        <v>8.1944444444444445E-2</v>
      </c>
      <c r="F23" s="180">
        <v>8.2013888888888886E-2</v>
      </c>
      <c r="G23" s="182">
        <f t="shared" si="7"/>
        <v>8.1979166666666659E-2</v>
      </c>
      <c r="H23" s="45">
        <v>92</v>
      </c>
      <c r="I23" s="11">
        <f t="shared" si="8"/>
        <v>3.4561200112422706E-3</v>
      </c>
      <c r="J23" s="31">
        <f t="shared" si="9"/>
        <v>5</v>
      </c>
      <c r="K23" s="31">
        <f>IF(J23=0,0,IF(B23="F",VLOOKUP(I23,Barem!$G$2:$H$16,2,1),VLOOKUP(I23,Barem!$G$17:$H$31,2,1)))</f>
        <v>4</v>
      </c>
      <c r="L23" s="43">
        <v>4.5</v>
      </c>
      <c r="M23" s="87" t="str">
        <f>VLOOKUP(C23,Barem!K:Q,7,0)</f>
        <v>V</v>
      </c>
      <c r="N23" s="10">
        <f t="shared" si="10"/>
        <v>0.25</v>
      </c>
      <c r="O23" s="10">
        <f t="shared" si="10"/>
        <v>0.5</v>
      </c>
      <c r="P23" s="10">
        <f t="shared" si="10"/>
        <v>0.25</v>
      </c>
      <c r="Q23" s="33">
        <f>IF(B23="M",IF(AND(H23&gt;=200,H23&lt;500,I23&lt;Barem!$M$21),H23/1500,IF(AND(H23&gt;=500,H23&lt;750,I23&lt;Barem!$M$22),H23/1500,IF(AND(H23&gt;=750,H23&lt;1000,I23&lt;Barem!$M$23),H23/1500,IF(AND(H23&gt;=1000,H23&lt;1500,I23&lt;Barem!$M$24),H23/1500,IF(AND(H23&gt;=1500,H23&lt;2000,I23&lt;Barem!$M$25),H23/1500,IF(AND(H23&gt;=2000,H23&lt;3000,I23&lt;Barem!$M$26),H23/1500,IF(AND(H23&gt;=3000,I23&lt;Barem!$M$27),H23/1500,0))))))),IF(AND(H23&gt;=200,H23&lt;500,I23&lt;Barem!$N$21),H23/1500,IF(AND(H23&gt;=500,H23&lt;750,I23&lt;Barem!$N$22),H23/1500,IF(AND(H23&gt;=750,H23&lt;1000,I23&lt;Barem!$N$23),H23/1500,IF(AND(H23&gt;=1000,H23&lt;1500,I23&lt;Barem!$N$24),H23/1500,IF(AND(H23&gt;=1500,H23&lt;2000,I23&lt;Barem!$N$25),H23/1500,IF(AND(H23&gt;=2000,H23&lt;3000,I23&lt;Barem!$N$26),H23/1500,IF(AND(H23&gt;=3000,I23&lt;Barem!$N$27),H23/1500,0))))))))</f>
        <v>0</v>
      </c>
      <c r="R23" s="19">
        <f>IF(D23&gt;21,VLOOKUP(D23,Barem!$S$1:$T$141,2,1),0)</f>
        <v>0.1</v>
      </c>
      <c r="S23" s="95">
        <f>IF(D23&lt;1,0,IF(B23="F",VLOOKUP(I23,Barem!$W$2:$Y$13,2,1),VLOOKUP(I23,Barem!$W$14:$Y$25,2,1)))</f>
        <v>0</v>
      </c>
      <c r="T23" s="19">
        <f>VLOOKUP(A23,Participanti!A:C,3,0)</f>
        <v>0</v>
      </c>
      <c r="U23" s="17">
        <f t="shared" si="11"/>
        <v>4.4749999999999996</v>
      </c>
      <c r="V23" s="49"/>
      <c r="W23" s="137" t="s">
        <v>541</v>
      </c>
      <c r="X23" s="96">
        <f t="shared" si="5"/>
        <v>4</v>
      </c>
      <c r="Y23" s="62">
        <f t="shared" si="6"/>
        <v>1</v>
      </c>
      <c r="Z23" s="1" t="str">
        <f>VLOOKUP(A23,Participanti!A:E,5,0)</f>
        <v>Gold</v>
      </c>
    </row>
    <row r="24" spans="1:26" x14ac:dyDescent="0.2">
      <c r="A24" s="42" t="s">
        <v>158</v>
      </c>
      <c r="B24" s="1" t="str">
        <f>VLOOKUP(A24,Participanti!A:B,2,0)</f>
        <v>M</v>
      </c>
      <c r="C24" s="60">
        <v>1</v>
      </c>
      <c r="D24" s="43">
        <v>22.01</v>
      </c>
      <c r="E24" s="180">
        <v>7.722222222222222E-2</v>
      </c>
      <c r="F24" s="180">
        <v>7.9837962962962958E-2</v>
      </c>
      <c r="G24" s="182">
        <f t="shared" si="7"/>
        <v>7.8530092592592582E-2</v>
      </c>
      <c r="H24" s="45">
        <v>67</v>
      </c>
      <c r="I24" s="11">
        <f t="shared" si="8"/>
        <v>3.567927877900617E-3</v>
      </c>
      <c r="J24" s="31">
        <f t="shared" si="9"/>
        <v>5</v>
      </c>
      <c r="K24" s="31">
        <f>IF(J24=0,0,IF(B24="F",VLOOKUP(I24,Barem!$G$2:$H$16,2,1),VLOOKUP(I24,Barem!$G$17:$H$31,2,1)))</f>
        <v>3.75</v>
      </c>
      <c r="L24" s="43">
        <v>4.5</v>
      </c>
      <c r="M24" s="87" t="s">
        <v>82</v>
      </c>
      <c r="N24" s="10">
        <f t="shared" si="10"/>
        <v>0.5</v>
      </c>
      <c r="O24" s="10">
        <f t="shared" si="10"/>
        <v>0.25</v>
      </c>
      <c r="P24" s="10">
        <f t="shared" si="10"/>
        <v>0.25</v>
      </c>
      <c r="Q24" s="33">
        <f>IF(B24="M",IF(AND(H24&gt;=200,H24&lt;500,I24&lt;Barem!$M$21),H24/1500,IF(AND(H24&gt;=500,H24&lt;750,I24&lt;Barem!$M$22),H24/1500,IF(AND(H24&gt;=750,H24&lt;1000,I24&lt;Barem!$M$23),H24/1500,IF(AND(H24&gt;=1000,H24&lt;1500,I24&lt;Barem!$M$24),H24/1500,IF(AND(H24&gt;=1500,H24&lt;2000,I24&lt;Barem!$M$25),H24/1500,IF(AND(H24&gt;=2000,H24&lt;3000,I24&lt;Barem!$M$26),H24/1500,IF(AND(H24&gt;=3000,I24&lt;Barem!$M$27),H24/1500,0))))))),IF(AND(H24&gt;=200,H24&lt;500,I24&lt;Barem!$N$21),H24/1500,IF(AND(H24&gt;=500,H24&lt;750,I24&lt;Barem!$N$22),H24/1500,IF(AND(H24&gt;=750,H24&lt;1000,I24&lt;Barem!$N$23),H24/1500,IF(AND(H24&gt;=1000,H24&lt;1500,I24&lt;Barem!$N$24),H24/1500,IF(AND(H24&gt;=1500,H24&lt;2000,I24&lt;Barem!$N$25),H24/1500,IF(AND(H24&gt;=2000,H24&lt;3000,I24&lt;Barem!$N$26),H24/1500,IF(AND(H24&gt;=3000,I24&lt;Barem!$N$27),H24/1500,0))))))))</f>
        <v>0</v>
      </c>
      <c r="R24" s="19">
        <f>IF(D24&gt;21,VLOOKUP(D24,Barem!$S$1:$T$141,2,1),0)</f>
        <v>0</v>
      </c>
      <c r="S24" s="95">
        <f>IF(D24&lt;1,0,IF(B24="F",VLOOKUP(I24,Barem!$W$2:$Y$13,2,1),VLOOKUP(I24,Barem!$W$14:$Y$25,2,1)))</f>
        <v>0</v>
      </c>
      <c r="T24" s="19">
        <f>VLOOKUP(A24,Participanti!A:C,3,0)</f>
        <v>0</v>
      </c>
      <c r="U24" s="17">
        <f t="shared" si="11"/>
        <v>4.5625</v>
      </c>
      <c r="V24" s="49"/>
      <c r="W24" s="137"/>
      <c r="X24" s="96">
        <f t="shared" si="5"/>
        <v>4</v>
      </c>
      <c r="Y24" s="62">
        <f t="shared" si="6"/>
        <v>1</v>
      </c>
      <c r="Z24" s="1" t="str">
        <f>VLOOKUP(A24,Participanti!A:E,5,0)</f>
        <v>Gold</v>
      </c>
    </row>
    <row r="25" spans="1:26" x14ac:dyDescent="0.2">
      <c r="A25" s="42" t="s">
        <v>7</v>
      </c>
      <c r="B25" s="1" t="str">
        <f>VLOOKUP(A25,Participanti!A:B,2,0)</f>
        <v>M</v>
      </c>
      <c r="C25" s="60">
        <v>1</v>
      </c>
      <c r="D25" s="43">
        <v>43.03</v>
      </c>
      <c r="E25" s="180">
        <v>0.40881944444444446</v>
      </c>
      <c r="F25" s="180">
        <v>0.40890046296296295</v>
      </c>
      <c r="G25" s="182">
        <f t="shared" si="7"/>
        <v>0.4088599537037037</v>
      </c>
      <c r="H25" s="45">
        <v>2342</v>
      </c>
      <c r="I25" s="11">
        <f t="shared" si="8"/>
        <v>9.5017418941134944E-3</v>
      </c>
      <c r="J25" s="31">
        <f t="shared" si="9"/>
        <v>5</v>
      </c>
      <c r="K25" s="31">
        <f>IF(J25=0,0,IF(B25="F",VLOOKUP(I25,Barem!$G$2:$H$16,2,1),VLOOKUP(I25,Barem!$G$17:$H$31,2,1)))</f>
        <v>0</v>
      </c>
      <c r="L25" s="43">
        <v>0</v>
      </c>
      <c r="M25" s="87" t="str">
        <f>VLOOKUP(C25,Barem!K:Q,7,0)</f>
        <v>V</v>
      </c>
      <c r="N25" s="10">
        <f t="shared" si="10"/>
        <v>0.25</v>
      </c>
      <c r="O25" s="10">
        <f t="shared" si="10"/>
        <v>0.5</v>
      </c>
      <c r="P25" s="10">
        <f t="shared" si="10"/>
        <v>0.25</v>
      </c>
      <c r="Q25" s="33">
        <f>IF(B25="M",IF(AND(H25&gt;=200,H25&lt;500,I25&lt;Barem!$M$21),H25/1500,IF(AND(H25&gt;=500,H25&lt;750,I25&lt;Barem!$M$22),H25/1500,IF(AND(H25&gt;=750,H25&lt;1000,I25&lt;Barem!$M$23),H25/1500,IF(AND(H25&gt;=1000,H25&lt;1500,I25&lt;Barem!$M$24),H25/1500,IF(AND(H25&gt;=1500,H25&lt;2000,I25&lt;Barem!$M$25),H25/1500,IF(AND(H25&gt;=2000,H25&lt;3000,I25&lt;Barem!$M$26),H25/1500,IF(AND(H25&gt;=3000,I25&lt;Barem!$M$27),H25/1500,0))))))),IF(AND(H25&gt;=200,H25&lt;500,I25&lt;Barem!$N$21),H25/1500,IF(AND(H25&gt;=500,H25&lt;750,I25&lt;Barem!$N$22),H25/1500,IF(AND(H25&gt;=750,H25&lt;1000,I25&lt;Barem!$N$23),H25/1500,IF(AND(H25&gt;=1000,H25&lt;1500,I25&lt;Barem!$N$24),H25/1500,IF(AND(H25&gt;=1500,H25&lt;2000,I25&lt;Barem!$N$25),H25/1500,IF(AND(H25&gt;=2000,H25&lt;3000,I25&lt;Barem!$N$26),H25/1500,IF(AND(H25&gt;=3000,I25&lt;Barem!$N$27),H25/1500,0))))))))</f>
        <v>1.5613333333333332</v>
      </c>
      <c r="R25" s="19">
        <f>IF(D25&gt;21,VLOOKUP(D25,Barem!$S$1:$T$141,2,1),0)</f>
        <v>1.1000000000000001</v>
      </c>
      <c r="S25" s="95">
        <f>IF(D25&lt;1,0,IF(B25="F",VLOOKUP(I25,Barem!$W$2:$Y$13,2,1),VLOOKUP(I25,Barem!$W$14:$Y$25,2,1)))</f>
        <v>0</v>
      </c>
      <c r="T25" s="19">
        <f>VLOOKUP(A25,Participanti!A:C,3,0)</f>
        <v>0.4</v>
      </c>
      <c r="U25" s="17">
        <f t="shared" si="11"/>
        <v>4.3113333333333337</v>
      </c>
      <c r="V25" s="49"/>
      <c r="W25" s="137"/>
      <c r="X25" s="96">
        <f t="shared" si="5"/>
        <v>4</v>
      </c>
      <c r="Y25" s="62">
        <f t="shared" si="6"/>
        <v>1</v>
      </c>
      <c r="Z25" s="1" t="str">
        <f>VLOOKUP(A25,Participanti!A:E,5,0)</f>
        <v>Gold</v>
      </c>
    </row>
    <row r="26" spans="1:26" x14ac:dyDescent="0.2">
      <c r="A26" s="42" t="s">
        <v>176</v>
      </c>
      <c r="B26" s="1" t="str">
        <f>VLOOKUP(A26,Participanti!A:B,2,0)</f>
        <v>M</v>
      </c>
      <c r="C26" s="60">
        <v>1</v>
      </c>
      <c r="D26" s="43">
        <v>23.52</v>
      </c>
      <c r="E26" s="180">
        <v>8.5254629629629625E-2</v>
      </c>
      <c r="F26" s="180">
        <v>8.5833333333333331E-2</v>
      </c>
      <c r="G26" s="182">
        <f t="shared" si="7"/>
        <v>8.5543981481481485E-2</v>
      </c>
      <c r="H26" s="45"/>
      <c r="I26" s="11">
        <f t="shared" si="8"/>
        <v>3.6370740425799952E-3</v>
      </c>
      <c r="J26" s="31">
        <f t="shared" si="9"/>
        <v>5</v>
      </c>
      <c r="K26" s="31">
        <f>IF(J26=0,0,IF(B26="F",VLOOKUP(I26,Barem!$G$2:$H$16,2,1),VLOOKUP(I26,Barem!$G$17:$H$31,2,1)))</f>
        <v>3.75</v>
      </c>
      <c r="L26" s="43">
        <v>5</v>
      </c>
      <c r="M26" s="87" t="s">
        <v>83</v>
      </c>
      <c r="N26" s="10">
        <f t="shared" si="10"/>
        <v>0.25</v>
      </c>
      <c r="O26" s="10">
        <f t="shared" si="10"/>
        <v>0.25</v>
      </c>
      <c r="P26" s="10">
        <f t="shared" si="10"/>
        <v>0.5</v>
      </c>
      <c r="Q26" s="33">
        <f>IF(B26="M",IF(AND(H26&gt;=200,H26&lt;500,I26&lt;Barem!$M$21),H26/1500,IF(AND(H26&gt;=500,H26&lt;750,I26&lt;Barem!$M$22),H26/1500,IF(AND(H26&gt;=750,H26&lt;1000,I26&lt;Barem!$M$23),H26/1500,IF(AND(H26&gt;=1000,H26&lt;1500,I26&lt;Barem!$M$24),H26/1500,IF(AND(H26&gt;=1500,H26&lt;2000,I26&lt;Barem!$M$25),H26/1500,IF(AND(H26&gt;=2000,H26&lt;3000,I26&lt;Barem!$M$26),H26/1500,IF(AND(H26&gt;=3000,I26&lt;Barem!$M$27),H26/1500,0))))))),IF(AND(H26&gt;=200,H26&lt;500,I26&lt;Barem!$N$21),H26/1500,IF(AND(H26&gt;=500,H26&lt;750,I26&lt;Barem!$N$22),H26/1500,IF(AND(H26&gt;=750,H26&lt;1000,I26&lt;Barem!$N$23),H26/1500,IF(AND(H26&gt;=1000,H26&lt;1500,I26&lt;Barem!$N$24),H26/1500,IF(AND(H26&gt;=1500,H26&lt;2000,I26&lt;Barem!$N$25),H26/1500,IF(AND(H26&gt;=2000,H26&lt;3000,I26&lt;Barem!$N$26),H26/1500,IF(AND(H26&gt;=3000,I26&lt;Barem!$N$27),H26/1500,0))))))))</f>
        <v>0</v>
      </c>
      <c r="R26" s="19">
        <f>IF(D26&gt;21,VLOOKUP(D26,Barem!$S$1:$T$141,2,1),0)</f>
        <v>0.1</v>
      </c>
      <c r="S26" s="95">
        <f>IF(D26&lt;1,0,IF(B26="F",VLOOKUP(I26,Barem!$W$2:$Y$13,2,1),VLOOKUP(I26,Barem!$W$14:$Y$25,2,1)))</f>
        <v>0</v>
      </c>
      <c r="T26" s="19">
        <f>VLOOKUP(A26,Participanti!A:C,3,0)</f>
        <v>0</v>
      </c>
      <c r="U26" s="17">
        <f t="shared" si="11"/>
        <v>4.7874999999999996</v>
      </c>
      <c r="V26" s="49"/>
      <c r="W26" s="137" t="s">
        <v>541</v>
      </c>
      <c r="X26" s="96">
        <f t="shared" si="5"/>
        <v>4</v>
      </c>
      <c r="Y26" s="62">
        <f t="shared" si="6"/>
        <v>1</v>
      </c>
      <c r="Z26" s="1" t="str">
        <f>VLOOKUP(A26,Participanti!A:E,5,0)</f>
        <v>Gold</v>
      </c>
    </row>
    <row r="27" spans="1:26" x14ac:dyDescent="0.2">
      <c r="A27" s="42" t="s">
        <v>200</v>
      </c>
      <c r="B27" s="1" t="str">
        <f>VLOOKUP(A27,Participanti!A:B,2,0)</f>
        <v>M</v>
      </c>
      <c r="C27" s="60">
        <v>1</v>
      </c>
      <c r="D27" s="43">
        <v>21.61</v>
      </c>
      <c r="E27" s="180">
        <v>9.150462962962963E-2</v>
      </c>
      <c r="F27" s="180">
        <v>0.10340277777777777</v>
      </c>
      <c r="G27" s="182">
        <f t="shared" si="7"/>
        <v>9.7453703703703709E-2</v>
      </c>
      <c r="H27" s="45">
        <v>420</v>
      </c>
      <c r="I27" s="11">
        <f t="shared" si="8"/>
        <v>4.5096577373301113E-3</v>
      </c>
      <c r="J27" s="31">
        <f t="shared" si="9"/>
        <v>5</v>
      </c>
      <c r="K27" s="31">
        <f>IF(J27=0,0,IF(B27="F",VLOOKUP(I27,Barem!$G$2:$H$16,2,1),VLOOKUP(I27,Barem!$G$17:$H$31,2,1)))</f>
        <v>2</v>
      </c>
      <c r="L27" s="43">
        <v>2</v>
      </c>
      <c r="M27" s="87" t="str">
        <f>VLOOKUP(C27,Barem!K:Q,7,0)</f>
        <v>V</v>
      </c>
      <c r="N27" s="10">
        <f t="shared" si="10"/>
        <v>0.25</v>
      </c>
      <c r="O27" s="10">
        <f t="shared" si="10"/>
        <v>0.5</v>
      </c>
      <c r="P27" s="10">
        <f t="shared" si="10"/>
        <v>0.25</v>
      </c>
      <c r="Q27" s="33">
        <f>IF(B27="M",IF(AND(H27&gt;=200,H27&lt;500,I27&lt;Barem!$M$21),H27/1500,IF(AND(H27&gt;=500,H27&lt;750,I27&lt;Barem!$M$22),H27/1500,IF(AND(H27&gt;=750,H27&lt;1000,I27&lt;Barem!$M$23),H27/1500,IF(AND(H27&gt;=1000,H27&lt;1500,I27&lt;Barem!$M$24),H27/1500,IF(AND(H27&gt;=1500,H27&lt;2000,I27&lt;Barem!$M$25),H27/1500,IF(AND(H27&gt;=2000,H27&lt;3000,I27&lt;Barem!$M$26),H27/1500,IF(AND(H27&gt;=3000,I27&lt;Barem!$M$27),H27/1500,0))))))),IF(AND(H27&gt;=200,H27&lt;500,I27&lt;Barem!$N$21),H27/1500,IF(AND(H27&gt;=500,H27&lt;750,I27&lt;Barem!$N$22),H27/1500,IF(AND(H27&gt;=750,H27&lt;1000,I27&lt;Barem!$N$23),H27/1500,IF(AND(H27&gt;=1000,H27&lt;1500,I27&lt;Barem!$N$24),H27/1500,IF(AND(H27&gt;=1500,H27&lt;2000,I27&lt;Barem!$N$25),H27/1500,IF(AND(H27&gt;=2000,H27&lt;3000,I27&lt;Barem!$N$26),H27/1500,IF(AND(H27&gt;=3000,I27&lt;Barem!$N$27),H27/1500,0))))))))</f>
        <v>0.28000000000000003</v>
      </c>
      <c r="R27" s="19">
        <f>IF(D27&gt;21,VLOOKUP(D27,Barem!$S$1:$T$141,2,1),0)</f>
        <v>0</v>
      </c>
      <c r="S27" s="95">
        <f>IF(D27&lt;1,0,IF(B27="F",VLOOKUP(I27,Barem!$W$2:$Y$13,2,1),VLOOKUP(I27,Barem!$W$14:$Y$25,2,1)))</f>
        <v>0</v>
      </c>
      <c r="T27" s="19">
        <f>VLOOKUP(A27,Participanti!A:C,3,0)</f>
        <v>0</v>
      </c>
      <c r="U27" s="17">
        <f t="shared" si="11"/>
        <v>3.0300000000000002</v>
      </c>
      <c r="V27" s="49"/>
      <c r="W27" s="137"/>
      <c r="X27" s="96">
        <f t="shared" si="5"/>
        <v>4</v>
      </c>
      <c r="Y27" s="62">
        <f t="shared" si="6"/>
        <v>1</v>
      </c>
      <c r="Z27" s="1" t="str">
        <f>VLOOKUP(A27,Participanti!A:E,5,0)</f>
        <v>Gold</v>
      </c>
    </row>
    <row r="28" spans="1:26" x14ac:dyDescent="0.2">
      <c r="A28" s="42" t="s">
        <v>316</v>
      </c>
      <c r="B28" s="1" t="str">
        <f>VLOOKUP(A28,Participanti!A:B,2,0)</f>
        <v>M</v>
      </c>
      <c r="C28" s="60">
        <v>1</v>
      </c>
      <c r="D28" s="43">
        <v>37.49</v>
      </c>
      <c r="E28" s="180">
        <v>0.23424768518518518</v>
      </c>
      <c r="F28" s="180">
        <v>0.25085648148148149</v>
      </c>
      <c r="G28" s="182">
        <f t="shared" si="7"/>
        <v>0.24255208333333333</v>
      </c>
      <c r="H28" s="45">
        <v>2574</v>
      </c>
      <c r="I28" s="11">
        <f t="shared" si="8"/>
        <v>6.4697808304436735E-3</v>
      </c>
      <c r="J28" s="31">
        <f t="shared" si="9"/>
        <v>5</v>
      </c>
      <c r="K28" s="31">
        <f>IF(J28=0,0,IF(B28="F",VLOOKUP(I28,Barem!$G$2:$H$16,2,1),VLOOKUP(I28,Barem!$G$17:$H$31,2,1)))</f>
        <v>0</v>
      </c>
      <c r="L28" s="43">
        <v>3.5</v>
      </c>
      <c r="M28" s="87" t="s">
        <v>82</v>
      </c>
      <c r="N28" s="10">
        <f t="shared" si="10"/>
        <v>0.5</v>
      </c>
      <c r="O28" s="10">
        <f t="shared" si="10"/>
        <v>0.25</v>
      </c>
      <c r="P28" s="10">
        <f t="shared" si="10"/>
        <v>0.25</v>
      </c>
      <c r="Q28" s="33">
        <f>IF(B28="M",IF(AND(H28&gt;=200,H28&lt;500,I28&lt;Barem!$M$21),H28/1500,IF(AND(H28&gt;=500,H28&lt;750,I28&lt;Barem!$M$22),H28/1500,IF(AND(H28&gt;=750,H28&lt;1000,I28&lt;Barem!$M$23),H28/1500,IF(AND(H28&gt;=1000,H28&lt;1500,I28&lt;Barem!$M$24),H28/1500,IF(AND(H28&gt;=1500,H28&lt;2000,I28&lt;Barem!$M$25),H28/1500,IF(AND(H28&gt;=2000,H28&lt;3000,I28&lt;Barem!$M$26),H28/1500,IF(AND(H28&gt;=3000,I28&lt;Barem!$M$27),H28/1500,0))))))),IF(AND(H28&gt;=200,H28&lt;500,I28&lt;Barem!$N$21),H28/1500,IF(AND(H28&gt;=500,H28&lt;750,I28&lt;Barem!$N$22),H28/1500,IF(AND(H28&gt;=750,H28&lt;1000,I28&lt;Barem!$N$23),H28/1500,IF(AND(H28&gt;=1000,H28&lt;1500,I28&lt;Barem!$N$24),H28/1500,IF(AND(H28&gt;=1500,H28&lt;2000,I28&lt;Barem!$N$25),H28/1500,IF(AND(H28&gt;=2000,H28&lt;3000,I28&lt;Barem!$N$26),H28/1500,IF(AND(H28&gt;=3000,I28&lt;Barem!$N$27),H28/1500,0))))))))</f>
        <v>1.716</v>
      </c>
      <c r="R28" s="19">
        <f>IF(D28&gt;21,VLOOKUP(D28,Barem!$S$1:$T$141,2,1),0)</f>
        <v>0.8</v>
      </c>
      <c r="S28" s="95">
        <f>IF(D28&lt;1,0,IF(B28="F",VLOOKUP(I28,Barem!$W$2:$Y$13,2,1),VLOOKUP(I28,Barem!$W$14:$Y$25,2,1)))</f>
        <v>0</v>
      </c>
      <c r="T28" s="19">
        <f>VLOOKUP(A28,Participanti!A:C,3,0)</f>
        <v>0</v>
      </c>
      <c r="U28" s="17">
        <f t="shared" si="11"/>
        <v>5.891</v>
      </c>
      <c r="V28" s="49"/>
      <c r="W28" s="137" t="s">
        <v>545</v>
      </c>
      <c r="X28" s="96">
        <f t="shared" si="5"/>
        <v>4</v>
      </c>
      <c r="Y28" s="62">
        <f t="shared" si="6"/>
        <v>1</v>
      </c>
      <c r="Z28" s="1" t="str">
        <f>VLOOKUP(A28,Participanti!A:E,5,0)</f>
        <v>Gold</v>
      </c>
    </row>
    <row r="29" spans="1:26" x14ac:dyDescent="0.2">
      <c r="A29" s="42" t="s">
        <v>118</v>
      </c>
      <c r="B29" s="1" t="str">
        <f>VLOOKUP(A29,Participanti!A:B,2,0)</f>
        <v>M</v>
      </c>
      <c r="C29" s="60">
        <v>1</v>
      </c>
      <c r="D29" s="43">
        <v>21.21</v>
      </c>
      <c r="E29" s="180">
        <v>8.233796296296296E-2</v>
      </c>
      <c r="F29" s="180">
        <v>9.1817129629629624E-2</v>
      </c>
      <c r="G29" s="182">
        <f t="shared" si="7"/>
        <v>8.7077546296296299E-2</v>
      </c>
      <c r="H29" s="45">
        <v>21</v>
      </c>
      <c r="I29" s="11">
        <f t="shared" si="8"/>
        <v>4.1054948748843138E-3</v>
      </c>
      <c r="J29" s="31">
        <f t="shared" si="9"/>
        <v>5</v>
      </c>
      <c r="K29" s="31">
        <f>IF(J29=0,0,IF(B29="F",VLOOKUP(I29,Barem!$G$2:$H$16,2,1),VLOOKUP(I29,Barem!$G$17:$H$31,2,1)))</f>
        <v>3</v>
      </c>
      <c r="L29" s="43">
        <v>1</v>
      </c>
      <c r="M29" s="87" t="s">
        <v>82</v>
      </c>
      <c r="N29" s="10">
        <f t="shared" si="10"/>
        <v>0.5</v>
      </c>
      <c r="O29" s="10">
        <f t="shared" si="10"/>
        <v>0.25</v>
      </c>
      <c r="P29" s="10">
        <f t="shared" si="10"/>
        <v>0.25</v>
      </c>
      <c r="Q29" s="33">
        <f>IF(B29="M",IF(AND(H29&gt;=200,H29&lt;500,I29&lt;Barem!$M$21),H29/1500,IF(AND(H29&gt;=500,H29&lt;750,I29&lt;Barem!$M$22),H29/1500,IF(AND(H29&gt;=750,H29&lt;1000,I29&lt;Barem!$M$23),H29/1500,IF(AND(H29&gt;=1000,H29&lt;1500,I29&lt;Barem!$M$24),H29/1500,IF(AND(H29&gt;=1500,H29&lt;2000,I29&lt;Barem!$M$25),H29/1500,IF(AND(H29&gt;=2000,H29&lt;3000,I29&lt;Barem!$M$26),H29/1500,IF(AND(H29&gt;=3000,I29&lt;Barem!$M$27),H29/1500,0))))))),IF(AND(H29&gt;=200,H29&lt;500,I29&lt;Barem!$N$21),H29/1500,IF(AND(H29&gt;=500,H29&lt;750,I29&lt;Barem!$N$22),H29/1500,IF(AND(H29&gt;=750,H29&lt;1000,I29&lt;Barem!$N$23),H29/1500,IF(AND(H29&gt;=1000,H29&lt;1500,I29&lt;Barem!$N$24),H29/1500,IF(AND(H29&gt;=1500,H29&lt;2000,I29&lt;Barem!$N$25),H29/1500,IF(AND(H29&gt;=2000,H29&lt;3000,I29&lt;Barem!$N$26),H29/1500,IF(AND(H29&gt;=3000,I29&lt;Barem!$N$27),H29/1500,0))))))))</f>
        <v>0</v>
      </c>
      <c r="R29" s="19">
        <f>IF(D29&gt;21,VLOOKUP(D29,Barem!$S$1:$T$141,2,1),0)</f>
        <v>0</v>
      </c>
      <c r="S29" s="95">
        <f>IF(D29&lt;1,0,IF(B29="F",VLOOKUP(I29,Barem!$W$2:$Y$13,2,1),VLOOKUP(I29,Barem!$W$14:$Y$25,2,1)))</f>
        <v>0</v>
      </c>
      <c r="T29" s="19">
        <f>VLOOKUP(A29,Participanti!A:C,3,0)</f>
        <v>0</v>
      </c>
      <c r="U29" s="17">
        <f t="shared" si="11"/>
        <v>3.5</v>
      </c>
      <c r="V29" s="49"/>
      <c r="W29" s="137"/>
      <c r="X29" s="96">
        <f t="shared" si="5"/>
        <v>4</v>
      </c>
      <c r="Y29" s="62">
        <f t="shared" si="6"/>
        <v>1</v>
      </c>
      <c r="Z29" s="1" t="str">
        <f>VLOOKUP(A29,Participanti!A:E,5,0)</f>
        <v>Gold</v>
      </c>
    </row>
    <row r="30" spans="1:26" x14ac:dyDescent="0.2">
      <c r="A30" s="42" t="s">
        <v>225</v>
      </c>
      <c r="B30" s="1" t="str">
        <f>VLOOKUP(A30,Participanti!A:B,2,0)</f>
        <v>M</v>
      </c>
      <c r="C30" s="60">
        <v>1</v>
      </c>
      <c r="D30" s="43">
        <v>8.01</v>
      </c>
      <c r="E30" s="180">
        <v>2.4479166666666666E-2</v>
      </c>
      <c r="F30" s="180">
        <v>2.4652777777777777E-2</v>
      </c>
      <c r="G30" s="182">
        <f t="shared" si="7"/>
        <v>2.4565972222222222E-2</v>
      </c>
      <c r="H30" s="45">
        <v>34</v>
      </c>
      <c r="I30" s="11">
        <f t="shared" si="8"/>
        <v>3.0669128866694412E-3</v>
      </c>
      <c r="J30" s="31">
        <f t="shared" si="9"/>
        <v>1.907142857142857</v>
      </c>
      <c r="K30" s="31">
        <f>IF(J30=0,0,IF(B30="F",VLOOKUP(I30,Barem!$G$2:$H$16,2,1),VLOOKUP(I30,Barem!$G$17:$H$31,2,1)))</f>
        <v>4.5</v>
      </c>
      <c r="L30" s="43">
        <v>3</v>
      </c>
      <c r="M30" s="87" t="s">
        <v>83</v>
      </c>
      <c r="N30" s="10">
        <f t="shared" ref="N30:P49" si="12">IF($M30=N$1,50%,25%)</f>
        <v>0.25</v>
      </c>
      <c r="O30" s="10">
        <f t="shared" si="12"/>
        <v>0.25</v>
      </c>
      <c r="P30" s="10">
        <f t="shared" si="12"/>
        <v>0.5</v>
      </c>
      <c r="Q30" s="33">
        <f>IF(B30="M",IF(AND(H30&gt;=200,H30&lt;500,I30&lt;Barem!$M$21),H30/1500,IF(AND(H30&gt;=500,H30&lt;750,I30&lt;Barem!$M$22),H30/1500,IF(AND(H30&gt;=750,H30&lt;1000,I30&lt;Barem!$M$23),H30/1500,IF(AND(H30&gt;=1000,H30&lt;1500,I30&lt;Barem!$M$24),H30/1500,IF(AND(H30&gt;=1500,H30&lt;2000,I30&lt;Barem!$M$25),H30/1500,IF(AND(H30&gt;=2000,H30&lt;3000,I30&lt;Barem!$M$26),H30/1500,IF(AND(H30&gt;=3000,I30&lt;Barem!$M$27),H30/1500,0))))))),IF(AND(H30&gt;=200,H30&lt;500,I30&lt;Barem!$N$21),H30/1500,IF(AND(H30&gt;=500,H30&lt;750,I30&lt;Barem!$N$22),H30/1500,IF(AND(H30&gt;=750,H30&lt;1000,I30&lt;Barem!$N$23),H30/1500,IF(AND(H30&gt;=1000,H30&lt;1500,I30&lt;Barem!$N$24),H30/1500,IF(AND(H30&gt;=1500,H30&lt;2000,I30&lt;Barem!$N$25),H30/1500,IF(AND(H30&gt;=2000,H30&lt;3000,I30&lt;Barem!$N$26),H30/1500,IF(AND(H30&gt;=3000,I30&lt;Barem!$N$27),H30/1500,0))))))))</f>
        <v>0</v>
      </c>
      <c r="R30" s="19">
        <f>IF(D30&gt;21,VLOOKUP(D30,Barem!$S$1:$T$141,2,1),0)</f>
        <v>0</v>
      </c>
      <c r="S30" s="95">
        <f>IF(D30&lt;1,0,IF(B30="F",VLOOKUP(I30,Barem!$W$2:$Y$13,2,1),VLOOKUP(I30,Barem!$W$14:$Y$25,2,1)))</f>
        <v>0</v>
      </c>
      <c r="T30" s="19">
        <f>VLOOKUP(A30,Participanti!A:C,3,0)</f>
        <v>0</v>
      </c>
      <c r="U30" s="17">
        <f t="shared" si="11"/>
        <v>3.1017857142857141</v>
      </c>
      <c r="V30" s="49"/>
      <c r="W30" s="137"/>
      <c r="X30" s="96">
        <f t="shared" si="5"/>
        <v>4</v>
      </c>
      <c r="Y30" s="62">
        <f t="shared" si="6"/>
        <v>1</v>
      </c>
      <c r="Z30" s="1" t="str">
        <f>VLOOKUP(A30,Participanti!A:E,5,0)</f>
        <v>Gold</v>
      </c>
    </row>
    <row r="31" spans="1:26" x14ac:dyDescent="0.2">
      <c r="A31" s="42" t="s">
        <v>318</v>
      </c>
      <c r="B31" s="1" t="str">
        <f>VLOOKUP(A31,Participanti!A:B,2,0)</f>
        <v>M</v>
      </c>
      <c r="C31" s="60">
        <v>1</v>
      </c>
      <c r="D31" s="43">
        <v>20.46</v>
      </c>
      <c r="E31" s="180">
        <v>5.7268518518518517E-2</v>
      </c>
      <c r="F31" s="180">
        <v>5.7060185185185186E-2</v>
      </c>
      <c r="G31" s="182">
        <f t="shared" si="7"/>
        <v>5.7164351851851855E-2</v>
      </c>
      <c r="H31" s="45">
        <v>57</v>
      </c>
      <c r="I31" s="11">
        <f t="shared" si="8"/>
        <v>2.7939565909996019E-3</v>
      </c>
      <c r="J31" s="31">
        <f t="shared" si="9"/>
        <v>4.871428571428571</v>
      </c>
      <c r="K31" s="31">
        <f>IF(J31=0,0,IF(B31="F",VLOOKUP(I31,Barem!$G$2:$H$16,2,1),VLOOKUP(I31,Barem!$G$17:$H$31,2,1)))</f>
        <v>4.75</v>
      </c>
      <c r="L31" s="43">
        <v>2.25</v>
      </c>
      <c r="M31" s="87" t="str">
        <f>VLOOKUP(C31,Barem!K:Q,7,0)</f>
        <v>V</v>
      </c>
      <c r="N31" s="10">
        <f t="shared" si="12"/>
        <v>0.25</v>
      </c>
      <c r="O31" s="10">
        <f t="shared" si="12"/>
        <v>0.5</v>
      </c>
      <c r="P31" s="10">
        <f t="shared" si="12"/>
        <v>0.25</v>
      </c>
      <c r="Q31" s="33">
        <f>IF(B31="M",IF(AND(H31&gt;=200,H31&lt;500,I31&lt;Barem!$M$21),H31/1500,IF(AND(H31&gt;=500,H31&lt;750,I31&lt;Barem!$M$22),H31/1500,IF(AND(H31&gt;=750,H31&lt;1000,I31&lt;Barem!$M$23),H31/1500,IF(AND(H31&gt;=1000,H31&lt;1500,I31&lt;Barem!$M$24),H31/1500,IF(AND(H31&gt;=1500,H31&lt;2000,I31&lt;Barem!$M$25),H31/1500,IF(AND(H31&gt;=2000,H31&lt;3000,I31&lt;Barem!$M$26),H31/1500,IF(AND(H31&gt;=3000,I31&lt;Barem!$M$27),H31/1500,0))))))),IF(AND(H31&gt;=200,H31&lt;500,I31&lt;Barem!$N$21),H31/1500,IF(AND(H31&gt;=500,H31&lt;750,I31&lt;Barem!$N$22),H31/1500,IF(AND(H31&gt;=750,H31&lt;1000,I31&lt;Barem!$N$23),H31/1500,IF(AND(H31&gt;=1000,H31&lt;1500,I31&lt;Barem!$N$24),H31/1500,IF(AND(H31&gt;=1500,H31&lt;2000,I31&lt;Barem!$N$25),H31/1500,IF(AND(H31&gt;=2000,H31&lt;3000,I31&lt;Barem!$N$26),H31/1500,IF(AND(H31&gt;=3000,I31&lt;Barem!$N$27),H31/1500,0))))))))</f>
        <v>0</v>
      </c>
      <c r="R31" s="19">
        <f>IF(D31&gt;21,VLOOKUP(D31,Barem!$S$1:$T$141,2,1),0)</f>
        <v>0</v>
      </c>
      <c r="S31" s="95">
        <f>IF(D31&lt;1,0,IF(B31="F",VLOOKUP(I31,Barem!$W$2:$Y$13,2,1),VLOOKUP(I31,Barem!$W$14:$Y$25,2,1)))</f>
        <v>0</v>
      </c>
      <c r="T31" s="19">
        <f>VLOOKUP(A31,Participanti!A:C,3,0)</f>
        <v>0</v>
      </c>
      <c r="U31" s="17">
        <f t="shared" si="11"/>
        <v>4.1553571428571425</v>
      </c>
      <c r="V31" s="49"/>
      <c r="W31" s="137" t="s">
        <v>547</v>
      </c>
      <c r="X31" s="96">
        <f t="shared" si="5"/>
        <v>2</v>
      </c>
      <c r="Y31" s="62">
        <f t="shared" si="6"/>
        <v>1</v>
      </c>
      <c r="Z31" s="1" t="str">
        <f>VLOOKUP(A31,Participanti!A:E,5,0)</f>
        <v>Gold</v>
      </c>
    </row>
    <row r="32" spans="1:26" x14ac:dyDescent="0.2">
      <c r="A32" s="42" t="s">
        <v>13</v>
      </c>
      <c r="B32" s="1" t="str">
        <f>VLOOKUP(A32,Participanti!A:B,2,0)</f>
        <v>M</v>
      </c>
      <c r="C32" s="60">
        <v>1</v>
      </c>
      <c r="D32" s="43">
        <v>21.12</v>
      </c>
      <c r="E32" s="180">
        <v>6.9907407407407404E-2</v>
      </c>
      <c r="F32" s="180">
        <v>7.0324074074074081E-2</v>
      </c>
      <c r="G32" s="182">
        <f t="shared" si="7"/>
        <v>7.0115740740740742E-2</v>
      </c>
      <c r="H32" s="45">
        <v>19</v>
      </c>
      <c r="I32" s="11">
        <f t="shared" si="8"/>
        <v>3.3198740881032547E-3</v>
      </c>
      <c r="J32" s="31">
        <f t="shared" si="9"/>
        <v>5</v>
      </c>
      <c r="K32" s="31">
        <f>IF(J32=0,0,IF(B32="F",VLOOKUP(I32,Barem!$G$2:$H$16,2,1),VLOOKUP(I32,Barem!$G$17:$H$31,2,1)))</f>
        <v>4</v>
      </c>
      <c r="L32" s="43">
        <v>5</v>
      </c>
      <c r="M32" s="87" t="s">
        <v>83</v>
      </c>
      <c r="N32" s="10">
        <f t="shared" si="12"/>
        <v>0.25</v>
      </c>
      <c r="O32" s="10">
        <f t="shared" si="12"/>
        <v>0.25</v>
      </c>
      <c r="P32" s="10">
        <f t="shared" si="12"/>
        <v>0.5</v>
      </c>
      <c r="Q32" s="33">
        <f>IF(B32="M",IF(AND(H32&gt;=200,H32&lt;500,I32&lt;Barem!$M$21),H32/1500,IF(AND(H32&gt;=500,H32&lt;750,I32&lt;Barem!$M$22),H32/1500,IF(AND(H32&gt;=750,H32&lt;1000,I32&lt;Barem!$M$23),H32/1500,IF(AND(H32&gt;=1000,H32&lt;1500,I32&lt;Barem!$M$24),H32/1500,IF(AND(H32&gt;=1500,H32&lt;2000,I32&lt;Barem!$M$25),H32/1500,IF(AND(H32&gt;=2000,H32&lt;3000,I32&lt;Barem!$M$26),H32/1500,IF(AND(H32&gt;=3000,I32&lt;Barem!$M$27),H32/1500,0))))))),IF(AND(H32&gt;=200,H32&lt;500,I32&lt;Barem!$N$21),H32/1500,IF(AND(H32&gt;=500,H32&lt;750,I32&lt;Barem!$N$22),H32/1500,IF(AND(H32&gt;=750,H32&lt;1000,I32&lt;Barem!$N$23),H32/1500,IF(AND(H32&gt;=1000,H32&lt;1500,I32&lt;Barem!$N$24),H32/1500,IF(AND(H32&gt;=1500,H32&lt;2000,I32&lt;Barem!$N$25),H32/1500,IF(AND(H32&gt;=2000,H32&lt;3000,I32&lt;Barem!$N$26),H32/1500,IF(AND(H32&gt;=3000,I32&lt;Barem!$N$27),H32/1500,0))))))))</f>
        <v>0</v>
      </c>
      <c r="R32" s="19">
        <f>IF(D32&gt;21,VLOOKUP(D32,Barem!$S$1:$T$141,2,1),0)</f>
        <v>0</v>
      </c>
      <c r="S32" s="95">
        <f>IF(D32&lt;1,0,IF(B32="F",VLOOKUP(I32,Barem!$W$2:$Y$13,2,1),VLOOKUP(I32,Barem!$W$14:$Y$25,2,1)))</f>
        <v>0</v>
      </c>
      <c r="T32" s="19">
        <f>VLOOKUP(A32,Participanti!A:C,3,0)</f>
        <v>0</v>
      </c>
      <c r="U32" s="17">
        <f t="shared" si="11"/>
        <v>4.75</v>
      </c>
      <c r="V32" s="49"/>
      <c r="W32" s="137"/>
      <c r="X32" s="96">
        <f t="shared" si="5"/>
        <v>4</v>
      </c>
      <c r="Y32" s="62">
        <f t="shared" si="6"/>
        <v>1</v>
      </c>
      <c r="Z32" s="1" t="str">
        <f>VLOOKUP(A32,Participanti!A:E,5,0)</f>
        <v>Gold</v>
      </c>
    </row>
    <row r="33" spans="1:26" x14ac:dyDescent="0.2">
      <c r="A33" s="42" t="s">
        <v>329</v>
      </c>
      <c r="B33" s="1" t="str">
        <f>VLOOKUP(A33,Participanti!A:B,2,0)</f>
        <v>M</v>
      </c>
      <c r="C33" s="60">
        <v>1</v>
      </c>
      <c r="D33" s="43">
        <v>0</v>
      </c>
      <c r="E33" s="180">
        <v>0</v>
      </c>
      <c r="F33" s="180">
        <v>0</v>
      </c>
      <c r="G33" s="182">
        <f t="shared" si="7"/>
        <v>0</v>
      </c>
      <c r="H33" s="45">
        <v>0</v>
      </c>
      <c r="I33" s="11">
        <v>0</v>
      </c>
      <c r="J33" s="31">
        <f t="shared" si="9"/>
        <v>0</v>
      </c>
      <c r="K33" s="31">
        <f>IF(J33=0,0,IF(B33="F",VLOOKUP(I33,Barem!$G$2:$H$16,2,1),VLOOKUP(I33,Barem!$G$17:$H$31,2,1)))</f>
        <v>0</v>
      </c>
      <c r="L33" s="43">
        <v>0</v>
      </c>
      <c r="M33" s="87" t="s">
        <v>550</v>
      </c>
      <c r="N33" s="10">
        <f t="shared" si="12"/>
        <v>0.25</v>
      </c>
      <c r="O33" s="10">
        <f t="shared" si="12"/>
        <v>0.25</v>
      </c>
      <c r="P33" s="10">
        <f t="shared" si="12"/>
        <v>0.25</v>
      </c>
      <c r="Q33" s="33">
        <f>IF(B33="M",IF(AND(H33&gt;=200,H33&lt;500,I33&lt;Barem!$M$21),H33/1500,IF(AND(H33&gt;=500,H33&lt;750,I33&lt;Barem!$M$22),H33/1500,IF(AND(H33&gt;=750,H33&lt;1000,I33&lt;Barem!$M$23),H33/1500,IF(AND(H33&gt;=1000,H33&lt;1500,I33&lt;Barem!$M$24),H33/1500,IF(AND(H33&gt;=1500,H33&lt;2000,I33&lt;Barem!$M$25),H33/1500,IF(AND(H33&gt;=2000,H33&lt;3000,I33&lt;Barem!$M$26),H33/1500,IF(AND(H33&gt;=3000,I33&lt;Barem!$M$27),H33/1500,0))))))),IF(AND(H33&gt;=200,H33&lt;500,I33&lt;Barem!$N$21),H33/1500,IF(AND(H33&gt;=500,H33&lt;750,I33&lt;Barem!$N$22),H33/1500,IF(AND(H33&gt;=750,H33&lt;1000,I33&lt;Barem!$N$23),H33/1500,IF(AND(H33&gt;=1000,H33&lt;1500,I33&lt;Barem!$N$24),H33/1500,IF(AND(H33&gt;=1500,H33&lt;2000,I33&lt;Barem!$N$25),H33/1500,IF(AND(H33&gt;=2000,H33&lt;3000,I33&lt;Barem!$N$26),H33/1500,IF(AND(H33&gt;=3000,I33&lt;Barem!$N$27),H33/1500,0))))))))</f>
        <v>0</v>
      </c>
      <c r="R33" s="19">
        <f>IF(D33&gt;21,VLOOKUP(D33,Barem!$S$1:$T$141,2,1),0)</f>
        <v>0</v>
      </c>
      <c r="S33" s="95">
        <f>IF(D33&lt;1,0,IF(B33="F",VLOOKUP(I33,Barem!$W$2:$Y$13,2,1),VLOOKUP(I33,Barem!$W$14:$Y$25,2,1)))</f>
        <v>0</v>
      </c>
      <c r="T33" s="19">
        <f>VLOOKUP(A33,Participanti!A:C,3,0)</f>
        <v>0</v>
      </c>
      <c r="U33" s="17">
        <v>0.5</v>
      </c>
      <c r="V33" s="49"/>
      <c r="W33" s="137"/>
      <c r="X33" s="96">
        <f t="shared" si="5"/>
        <v>1</v>
      </c>
      <c r="Y33" s="62">
        <f t="shared" si="6"/>
        <v>1</v>
      </c>
      <c r="Z33" s="1" t="str">
        <f>VLOOKUP(A33,Participanti!A:E,5,0)</f>
        <v>Gold</v>
      </c>
    </row>
    <row r="34" spans="1:26" x14ac:dyDescent="0.2">
      <c r="A34" s="42" t="s">
        <v>505</v>
      </c>
      <c r="B34" s="1" t="str">
        <f>VLOOKUP(A34,Participanti!A:B,2,0)</f>
        <v>M</v>
      </c>
      <c r="C34" s="60">
        <v>1</v>
      </c>
      <c r="D34" s="43">
        <v>3</v>
      </c>
      <c r="E34" s="180">
        <v>7.6504629629629631E-3</v>
      </c>
      <c r="F34" s="180">
        <v>7.6504629629629631E-3</v>
      </c>
      <c r="G34" s="182">
        <f t="shared" si="7"/>
        <v>7.6504629629629631E-3</v>
      </c>
      <c r="H34" s="45">
        <v>0</v>
      </c>
      <c r="I34" s="11">
        <f t="shared" ref="I34:I65" si="13">G34/D34</f>
        <v>2.5501543209876542E-3</v>
      </c>
      <c r="J34" s="31">
        <f t="shared" si="9"/>
        <v>0.7142857142857143</v>
      </c>
      <c r="K34" s="31">
        <f>IF(J34=0,0,IF(B34="F",VLOOKUP(I34,Barem!$G$2:$H$16,2,1),VLOOKUP(I34,Barem!$G$17:$H$31,2,1)))</f>
        <v>5</v>
      </c>
      <c r="L34" s="43">
        <v>5</v>
      </c>
      <c r="M34" s="87" t="s">
        <v>83</v>
      </c>
      <c r="N34" s="10">
        <f t="shared" si="12"/>
        <v>0.25</v>
      </c>
      <c r="O34" s="10">
        <f t="shared" si="12"/>
        <v>0.25</v>
      </c>
      <c r="P34" s="10">
        <f t="shared" si="12"/>
        <v>0.5</v>
      </c>
      <c r="Q34" s="33">
        <f>IF(B34="M",IF(AND(H34&gt;=200,H34&lt;500,I34&lt;Barem!$M$21),H34/1500,IF(AND(H34&gt;=500,H34&lt;750,I34&lt;Barem!$M$22),H34/1500,IF(AND(H34&gt;=750,H34&lt;1000,I34&lt;Barem!$M$23),H34/1500,IF(AND(H34&gt;=1000,H34&lt;1500,I34&lt;Barem!$M$24),H34/1500,IF(AND(H34&gt;=1500,H34&lt;2000,I34&lt;Barem!$M$25),H34/1500,IF(AND(H34&gt;=2000,H34&lt;3000,I34&lt;Barem!$M$26),H34/1500,IF(AND(H34&gt;=3000,I34&lt;Barem!$M$27),H34/1500,0))))))),IF(AND(H34&gt;=200,H34&lt;500,I34&lt;Barem!$N$21),H34/1500,IF(AND(H34&gt;=500,H34&lt;750,I34&lt;Barem!$N$22),H34/1500,IF(AND(H34&gt;=750,H34&lt;1000,I34&lt;Barem!$N$23),H34/1500,IF(AND(H34&gt;=1000,H34&lt;1500,I34&lt;Barem!$N$24),H34/1500,IF(AND(H34&gt;=1500,H34&lt;2000,I34&lt;Barem!$N$25),H34/1500,IF(AND(H34&gt;=2000,H34&lt;3000,I34&lt;Barem!$N$26),H34/1500,IF(AND(H34&gt;=3000,I34&lt;Barem!$N$27),H34/1500,0))))))))</f>
        <v>0</v>
      </c>
      <c r="R34" s="19">
        <f>IF(D34&gt;21,VLOOKUP(D34,Barem!$S$1:$T$141,2,1),0)</f>
        <v>0</v>
      </c>
      <c r="S34" s="95">
        <f>IF(D34&lt;1,0,IF(B34="F",VLOOKUP(I34,Barem!$W$2:$Y$13,2,1),VLOOKUP(I34,Barem!$W$14:$Y$25,2,1)))</f>
        <v>2.25</v>
      </c>
      <c r="T34" s="19">
        <f>VLOOKUP(A34,Participanti!A:C,3,0)</f>
        <v>0</v>
      </c>
      <c r="U34" s="17">
        <f t="shared" ref="U34:U65" si="14">IF(H34&lt;0,0,J34*N34+K34*O34+L34*P34+Q34+R34+S34+T34)</f>
        <v>6.1785714285714288</v>
      </c>
      <c r="V34" s="49"/>
      <c r="W34" s="137"/>
      <c r="X34" s="96">
        <f t="shared" si="5"/>
        <v>4</v>
      </c>
      <c r="Y34" s="62">
        <f t="shared" si="6"/>
        <v>1</v>
      </c>
      <c r="Z34" s="1" t="str">
        <f>VLOOKUP(A34,Participanti!A:E,5,0)</f>
        <v>Gold</v>
      </c>
    </row>
    <row r="35" spans="1:26" x14ac:dyDescent="0.2">
      <c r="A35" s="42" t="s">
        <v>383</v>
      </c>
      <c r="B35" s="1" t="str">
        <f>VLOOKUP(A35,Participanti!A:B,2,0)</f>
        <v>M</v>
      </c>
      <c r="C35" s="60">
        <v>1</v>
      </c>
      <c r="D35" s="43">
        <v>42.58</v>
      </c>
      <c r="E35" s="180">
        <v>0.14599537037037036</v>
      </c>
      <c r="F35" s="180">
        <v>0.14754629629629629</v>
      </c>
      <c r="G35" s="182">
        <f t="shared" si="7"/>
        <v>0.14677083333333332</v>
      </c>
      <c r="H35" s="45">
        <v>101</v>
      </c>
      <c r="I35" s="11">
        <f t="shared" si="13"/>
        <v>3.4469430092375136E-3</v>
      </c>
      <c r="J35" s="31">
        <f t="shared" si="9"/>
        <v>5</v>
      </c>
      <c r="K35" s="31">
        <f>IF(J35=0,0,IF(B35="F",VLOOKUP(I35,Barem!$G$2:$H$16,2,1),VLOOKUP(I35,Barem!$G$17:$H$31,2,1)))</f>
        <v>4</v>
      </c>
      <c r="L35" s="43">
        <v>5</v>
      </c>
      <c r="M35" s="87" t="s">
        <v>82</v>
      </c>
      <c r="N35" s="10">
        <f t="shared" si="12"/>
        <v>0.5</v>
      </c>
      <c r="O35" s="10">
        <f t="shared" si="12"/>
        <v>0.25</v>
      </c>
      <c r="P35" s="10">
        <f t="shared" si="12"/>
        <v>0.25</v>
      </c>
      <c r="Q35" s="33">
        <f>IF(B35="M",IF(AND(H35&gt;=200,H35&lt;500,I35&lt;Barem!$M$21),H35/1500,IF(AND(H35&gt;=500,H35&lt;750,I35&lt;Barem!$M$22),H35/1500,IF(AND(H35&gt;=750,H35&lt;1000,I35&lt;Barem!$M$23),H35/1500,IF(AND(H35&gt;=1000,H35&lt;1500,I35&lt;Barem!$M$24),H35/1500,IF(AND(H35&gt;=1500,H35&lt;2000,I35&lt;Barem!$M$25),H35/1500,IF(AND(H35&gt;=2000,H35&lt;3000,I35&lt;Barem!$M$26),H35/1500,IF(AND(H35&gt;=3000,I35&lt;Barem!$M$27),H35/1500,0))))))),IF(AND(H35&gt;=200,H35&lt;500,I35&lt;Barem!$N$21),H35/1500,IF(AND(H35&gt;=500,H35&lt;750,I35&lt;Barem!$N$22),H35/1500,IF(AND(H35&gt;=750,H35&lt;1000,I35&lt;Barem!$N$23),H35/1500,IF(AND(H35&gt;=1000,H35&lt;1500,I35&lt;Barem!$N$24),H35/1500,IF(AND(H35&gt;=1500,H35&lt;2000,I35&lt;Barem!$N$25),H35/1500,IF(AND(H35&gt;=2000,H35&lt;3000,I35&lt;Barem!$N$26),H35/1500,IF(AND(H35&gt;=3000,I35&lt;Barem!$N$27),H35/1500,0))))))))</f>
        <v>0</v>
      </c>
      <c r="R35" s="19">
        <f>IF(D35&gt;21,VLOOKUP(D35,Barem!$S$1:$T$141,2,1),0)</f>
        <v>1</v>
      </c>
      <c r="S35" s="95">
        <f>IF(D35&lt;1,0,IF(B35="F",VLOOKUP(I35,Barem!$W$2:$Y$13,2,1),VLOOKUP(I35,Barem!$W$14:$Y$25,2,1)))</f>
        <v>0</v>
      </c>
      <c r="T35" s="19">
        <f>VLOOKUP(A35,Participanti!A:C,3,0)</f>
        <v>0</v>
      </c>
      <c r="U35" s="17">
        <f t="shared" si="14"/>
        <v>5.75</v>
      </c>
      <c r="V35" s="49"/>
      <c r="W35" s="137" t="s">
        <v>543</v>
      </c>
      <c r="X35" s="96">
        <f t="shared" si="5"/>
        <v>4</v>
      </c>
      <c r="Y35" s="62">
        <f t="shared" si="6"/>
        <v>1</v>
      </c>
      <c r="Z35" s="1" t="str">
        <f>VLOOKUP(A35,Participanti!A:E,5,0)</f>
        <v>Gold</v>
      </c>
    </row>
    <row r="36" spans="1:26" x14ac:dyDescent="0.2">
      <c r="A36" s="42" t="s">
        <v>490</v>
      </c>
      <c r="B36" s="1" t="str">
        <f>VLOOKUP(A36,Participanti!A:B,2,0)</f>
        <v>M</v>
      </c>
      <c r="C36" s="60">
        <v>1</v>
      </c>
      <c r="D36" s="43">
        <v>13.08</v>
      </c>
      <c r="E36" s="180">
        <v>4.3576388888888887E-2</v>
      </c>
      <c r="F36" s="180">
        <v>4.8275462962962964E-2</v>
      </c>
      <c r="G36" s="182">
        <f t="shared" si="7"/>
        <v>4.5925925925925926E-2</v>
      </c>
      <c r="H36" s="45">
        <v>82</v>
      </c>
      <c r="I36" s="11">
        <f t="shared" si="13"/>
        <v>3.511156416355193E-3</v>
      </c>
      <c r="J36" s="31">
        <f t="shared" si="9"/>
        <v>3.1142857142857143</v>
      </c>
      <c r="K36" s="31">
        <f>IF(J36=0,0,IF(B36="F",VLOOKUP(I36,Barem!$G$2:$H$16,2,1),VLOOKUP(I36,Barem!$G$17:$H$31,2,1)))</f>
        <v>3.75</v>
      </c>
      <c r="L36" s="43">
        <v>2</v>
      </c>
      <c r="M36" s="87" t="str">
        <f>VLOOKUP(C36,Barem!K:Q,7,0)</f>
        <v>V</v>
      </c>
      <c r="N36" s="10">
        <f t="shared" si="12"/>
        <v>0.25</v>
      </c>
      <c r="O36" s="10">
        <f t="shared" si="12"/>
        <v>0.5</v>
      </c>
      <c r="P36" s="10">
        <f t="shared" si="12"/>
        <v>0.25</v>
      </c>
      <c r="Q36" s="33">
        <f>IF(B36="M",IF(AND(H36&gt;=200,H36&lt;500,I36&lt;Barem!$M$21),H36/1500,IF(AND(H36&gt;=500,H36&lt;750,I36&lt;Barem!$M$22),H36/1500,IF(AND(H36&gt;=750,H36&lt;1000,I36&lt;Barem!$M$23),H36/1500,IF(AND(H36&gt;=1000,H36&lt;1500,I36&lt;Barem!$M$24),H36/1500,IF(AND(H36&gt;=1500,H36&lt;2000,I36&lt;Barem!$M$25),H36/1500,IF(AND(H36&gt;=2000,H36&lt;3000,I36&lt;Barem!$M$26),H36/1500,IF(AND(H36&gt;=3000,I36&lt;Barem!$M$27),H36/1500,0))))))),IF(AND(H36&gt;=200,H36&lt;500,I36&lt;Barem!$N$21),H36/1500,IF(AND(H36&gt;=500,H36&lt;750,I36&lt;Barem!$N$22),H36/1500,IF(AND(H36&gt;=750,H36&lt;1000,I36&lt;Barem!$N$23),H36/1500,IF(AND(H36&gt;=1000,H36&lt;1500,I36&lt;Barem!$N$24),H36/1500,IF(AND(H36&gt;=1500,H36&lt;2000,I36&lt;Barem!$N$25),H36/1500,IF(AND(H36&gt;=2000,H36&lt;3000,I36&lt;Barem!$N$26),H36/1500,IF(AND(H36&gt;=3000,I36&lt;Barem!$N$27),H36/1500,0))))))))</f>
        <v>0</v>
      </c>
      <c r="R36" s="19">
        <f>IF(D36&gt;21,VLOOKUP(D36,Barem!$S$1:$T$141,2,1),0)</f>
        <v>0</v>
      </c>
      <c r="S36" s="95">
        <f>IF(D36&lt;1,0,IF(B36="F",VLOOKUP(I36,Barem!$W$2:$Y$13,2,1),VLOOKUP(I36,Barem!$W$14:$Y$25,2,1)))</f>
        <v>0</v>
      </c>
      <c r="T36" s="19">
        <f>VLOOKUP(A36,Participanti!A:C,3,0)</f>
        <v>0</v>
      </c>
      <c r="U36" s="17">
        <f t="shared" si="14"/>
        <v>3.1535714285714285</v>
      </c>
      <c r="V36" s="49"/>
      <c r="W36" s="137"/>
      <c r="X36" s="96">
        <f t="shared" si="5"/>
        <v>4</v>
      </c>
      <c r="Y36" s="62">
        <f t="shared" si="6"/>
        <v>1</v>
      </c>
      <c r="Z36" s="1" t="str">
        <f>VLOOKUP(A36,Participanti!A:E,5,0)</f>
        <v>Silver</v>
      </c>
    </row>
    <row r="37" spans="1:26" x14ac:dyDescent="0.2">
      <c r="A37" s="42" t="s">
        <v>167</v>
      </c>
      <c r="B37" s="1" t="str">
        <f>VLOOKUP(A37,Participanti!A:B,2,0)</f>
        <v>M</v>
      </c>
      <c r="C37" s="60">
        <v>1</v>
      </c>
      <c r="D37" s="43">
        <v>10</v>
      </c>
      <c r="E37" s="180">
        <v>4.1238425925925928E-2</v>
      </c>
      <c r="F37" s="180">
        <v>4.1921296296296297E-2</v>
      </c>
      <c r="G37" s="182">
        <f t="shared" si="7"/>
        <v>4.1579861111111116E-2</v>
      </c>
      <c r="H37" s="45">
        <v>6</v>
      </c>
      <c r="I37" s="11">
        <f t="shared" si="13"/>
        <v>4.1579861111111114E-3</v>
      </c>
      <c r="J37" s="31">
        <f t="shared" si="9"/>
        <v>2.3809523809523809</v>
      </c>
      <c r="K37" s="31">
        <f>IF(J37=0,0,IF(B37="F",VLOOKUP(I37,Barem!$G$2:$H$16,2,1),VLOOKUP(I37,Barem!$G$17:$H$31,2,1)))</f>
        <v>3</v>
      </c>
      <c r="L37" s="43">
        <v>1</v>
      </c>
      <c r="M37" s="87" t="str">
        <f>VLOOKUP(C37,Barem!K:Q,7,0)</f>
        <v>V</v>
      </c>
      <c r="N37" s="10">
        <f t="shared" si="12"/>
        <v>0.25</v>
      </c>
      <c r="O37" s="10">
        <f t="shared" si="12"/>
        <v>0.5</v>
      </c>
      <c r="P37" s="10">
        <f t="shared" si="12"/>
        <v>0.25</v>
      </c>
      <c r="Q37" s="33">
        <f>IF(B37="M",IF(AND(H37&gt;=200,H37&lt;500,I37&lt;Barem!$M$21),H37/1500,IF(AND(H37&gt;=500,H37&lt;750,I37&lt;Barem!$M$22),H37/1500,IF(AND(H37&gt;=750,H37&lt;1000,I37&lt;Barem!$M$23),H37/1500,IF(AND(H37&gt;=1000,H37&lt;1500,I37&lt;Barem!$M$24),H37/1500,IF(AND(H37&gt;=1500,H37&lt;2000,I37&lt;Barem!$M$25),H37/1500,IF(AND(H37&gt;=2000,H37&lt;3000,I37&lt;Barem!$M$26),H37/1500,IF(AND(H37&gt;=3000,I37&lt;Barem!$M$27),H37/1500,0))))))),IF(AND(H37&gt;=200,H37&lt;500,I37&lt;Barem!$N$21),H37/1500,IF(AND(H37&gt;=500,H37&lt;750,I37&lt;Barem!$N$22),H37/1500,IF(AND(H37&gt;=750,H37&lt;1000,I37&lt;Barem!$N$23),H37/1500,IF(AND(H37&gt;=1000,H37&lt;1500,I37&lt;Barem!$N$24),H37/1500,IF(AND(H37&gt;=1500,H37&lt;2000,I37&lt;Barem!$N$25),H37/1500,IF(AND(H37&gt;=2000,H37&lt;3000,I37&lt;Barem!$N$26),H37/1500,IF(AND(H37&gt;=3000,I37&lt;Barem!$N$27),H37/1500,0))))))))</f>
        <v>0</v>
      </c>
      <c r="R37" s="19">
        <f>IF(D37&gt;21,VLOOKUP(D37,Barem!$S$1:$T$141,2,1),0)</f>
        <v>0</v>
      </c>
      <c r="S37" s="95">
        <f>IF(D37&lt;1,0,IF(B37="F",VLOOKUP(I37,Barem!$W$2:$Y$13,2,1),VLOOKUP(I37,Barem!$W$14:$Y$25,2,1)))</f>
        <v>0</v>
      </c>
      <c r="T37" s="19">
        <f>VLOOKUP(A37,Participanti!A:C,3,0)</f>
        <v>0</v>
      </c>
      <c r="U37" s="17">
        <f t="shared" si="14"/>
        <v>2.3452380952380953</v>
      </c>
      <c r="V37" s="49"/>
      <c r="W37" s="137"/>
      <c r="X37" s="96">
        <f t="shared" si="5"/>
        <v>4</v>
      </c>
      <c r="Y37" s="62">
        <f t="shared" si="6"/>
        <v>1</v>
      </c>
      <c r="Z37" s="1" t="str">
        <f>VLOOKUP(A37,Participanti!A:E,5,0)</f>
        <v>Silver</v>
      </c>
    </row>
    <row r="38" spans="1:26" x14ac:dyDescent="0.2">
      <c r="A38" s="42" t="s">
        <v>168</v>
      </c>
      <c r="B38" s="1" t="str">
        <f>VLOOKUP(A38,Participanti!A:B,2,0)</f>
        <v>M</v>
      </c>
      <c r="C38" s="60">
        <v>1</v>
      </c>
      <c r="D38" s="43">
        <v>12.06</v>
      </c>
      <c r="E38" s="180">
        <v>4.2199074074074076E-2</v>
      </c>
      <c r="F38" s="180">
        <v>4.2268518518518518E-2</v>
      </c>
      <c r="G38" s="182">
        <f t="shared" si="7"/>
        <v>4.2233796296296297E-2</v>
      </c>
      <c r="H38" s="45">
        <v>56</v>
      </c>
      <c r="I38" s="11">
        <f t="shared" si="13"/>
        <v>3.5019731588968738E-3</v>
      </c>
      <c r="J38" s="31">
        <f t="shared" si="9"/>
        <v>2.8714285714285714</v>
      </c>
      <c r="K38" s="31">
        <f>IF(J38=0,0,IF(B38="F",VLOOKUP(I38,Barem!$G$2:$H$16,2,1),VLOOKUP(I38,Barem!$G$17:$H$31,2,1)))</f>
        <v>3.75</v>
      </c>
      <c r="L38" s="43">
        <v>1</v>
      </c>
      <c r="M38" s="87" t="str">
        <f>VLOOKUP(C38,Barem!K:Q,7,0)</f>
        <v>V</v>
      </c>
      <c r="N38" s="10">
        <f t="shared" si="12"/>
        <v>0.25</v>
      </c>
      <c r="O38" s="10">
        <f t="shared" si="12"/>
        <v>0.5</v>
      </c>
      <c r="P38" s="10">
        <f t="shared" si="12"/>
        <v>0.25</v>
      </c>
      <c r="Q38" s="33">
        <f>IF(B38="M",IF(AND(H38&gt;=200,H38&lt;500,I38&lt;Barem!$M$21),H38/1500,IF(AND(H38&gt;=500,H38&lt;750,I38&lt;Barem!$M$22),H38/1500,IF(AND(H38&gt;=750,H38&lt;1000,I38&lt;Barem!$M$23),H38/1500,IF(AND(H38&gt;=1000,H38&lt;1500,I38&lt;Barem!$M$24),H38/1500,IF(AND(H38&gt;=1500,H38&lt;2000,I38&lt;Barem!$M$25),H38/1500,IF(AND(H38&gt;=2000,H38&lt;3000,I38&lt;Barem!$M$26),H38/1500,IF(AND(H38&gt;=3000,I38&lt;Barem!$M$27),H38/1500,0))))))),IF(AND(H38&gt;=200,H38&lt;500,I38&lt;Barem!$N$21),H38/1500,IF(AND(H38&gt;=500,H38&lt;750,I38&lt;Barem!$N$22),H38/1500,IF(AND(H38&gt;=750,H38&lt;1000,I38&lt;Barem!$N$23),H38/1500,IF(AND(H38&gt;=1000,H38&lt;1500,I38&lt;Barem!$N$24),H38/1500,IF(AND(H38&gt;=1500,H38&lt;2000,I38&lt;Barem!$N$25),H38/1500,IF(AND(H38&gt;=2000,H38&lt;3000,I38&lt;Barem!$N$26),H38/1500,IF(AND(H38&gt;=3000,I38&lt;Barem!$N$27),H38/1500,0))))))))</f>
        <v>0</v>
      </c>
      <c r="R38" s="19">
        <f>IF(D38&gt;21,VLOOKUP(D38,Barem!$S$1:$T$141,2,1),0)</f>
        <v>0</v>
      </c>
      <c r="S38" s="95">
        <f>IF(D38&lt;1,0,IF(B38="F",VLOOKUP(I38,Barem!$W$2:$Y$13,2,1),VLOOKUP(I38,Barem!$W$14:$Y$25,2,1)))</f>
        <v>0</v>
      </c>
      <c r="T38" s="19">
        <f>VLOOKUP(A38,Participanti!A:C,3,0)</f>
        <v>0</v>
      </c>
      <c r="U38" s="17">
        <f t="shared" si="14"/>
        <v>2.842857142857143</v>
      </c>
      <c r="V38" s="49"/>
      <c r="W38" s="137"/>
      <c r="X38" s="96">
        <f t="shared" si="5"/>
        <v>4</v>
      </c>
      <c r="Y38" s="62">
        <f t="shared" si="6"/>
        <v>1</v>
      </c>
      <c r="Z38" s="1" t="str">
        <f>VLOOKUP(A38,Participanti!A:E,5,0)</f>
        <v>Silver</v>
      </c>
    </row>
    <row r="39" spans="1:26" x14ac:dyDescent="0.2">
      <c r="A39" s="42" t="s">
        <v>523</v>
      </c>
      <c r="B39" s="1" t="str">
        <f>VLOOKUP(A39,Participanti!A:B,2,0)</f>
        <v>M</v>
      </c>
      <c r="C39" s="60">
        <v>1</v>
      </c>
      <c r="D39" s="43">
        <v>7.42</v>
      </c>
      <c r="E39" s="180">
        <v>2.6284722222222223E-2</v>
      </c>
      <c r="F39" s="180">
        <v>2.6689814814814816E-2</v>
      </c>
      <c r="G39" s="182">
        <f t="shared" si="7"/>
        <v>2.6487268518518521E-2</v>
      </c>
      <c r="H39" s="45">
        <v>48</v>
      </c>
      <c r="I39" s="11">
        <f t="shared" si="13"/>
        <v>3.5697127383448142E-3</v>
      </c>
      <c r="J39" s="31">
        <f t="shared" si="9"/>
        <v>1.7666666666666666</v>
      </c>
      <c r="K39" s="31">
        <f>IF(J39=0,0,IF(B39="F",VLOOKUP(I39,Barem!$G$2:$H$16,2,1),VLOOKUP(I39,Barem!$G$17:$H$31,2,1)))</f>
        <v>3.75</v>
      </c>
      <c r="L39" s="43">
        <v>3</v>
      </c>
      <c r="M39" s="87" t="s">
        <v>83</v>
      </c>
      <c r="N39" s="10">
        <f t="shared" si="12"/>
        <v>0.25</v>
      </c>
      <c r="O39" s="10">
        <f t="shared" si="12"/>
        <v>0.25</v>
      </c>
      <c r="P39" s="10">
        <f t="shared" si="12"/>
        <v>0.5</v>
      </c>
      <c r="Q39" s="33">
        <f>IF(B39="M",IF(AND(H39&gt;=200,H39&lt;500,I39&lt;Barem!$M$21),H39/1500,IF(AND(H39&gt;=500,H39&lt;750,I39&lt;Barem!$M$22),H39/1500,IF(AND(H39&gt;=750,H39&lt;1000,I39&lt;Barem!$M$23),H39/1500,IF(AND(H39&gt;=1000,H39&lt;1500,I39&lt;Barem!$M$24),H39/1500,IF(AND(H39&gt;=1500,H39&lt;2000,I39&lt;Barem!$M$25),H39/1500,IF(AND(H39&gt;=2000,H39&lt;3000,I39&lt;Barem!$M$26),H39/1500,IF(AND(H39&gt;=3000,I39&lt;Barem!$M$27),H39/1500,0))))))),IF(AND(H39&gt;=200,H39&lt;500,I39&lt;Barem!$N$21),H39/1500,IF(AND(H39&gt;=500,H39&lt;750,I39&lt;Barem!$N$22),H39/1500,IF(AND(H39&gt;=750,H39&lt;1000,I39&lt;Barem!$N$23),H39/1500,IF(AND(H39&gt;=1000,H39&lt;1500,I39&lt;Barem!$N$24),H39/1500,IF(AND(H39&gt;=1500,H39&lt;2000,I39&lt;Barem!$N$25),H39/1500,IF(AND(H39&gt;=2000,H39&lt;3000,I39&lt;Barem!$N$26),H39/1500,IF(AND(H39&gt;=3000,I39&lt;Barem!$N$27),H39/1500,0))))))))</f>
        <v>0</v>
      </c>
      <c r="R39" s="19">
        <f>IF(D39&gt;21,VLOOKUP(D39,Barem!$S$1:$T$141,2,1),0)</f>
        <v>0</v>
      </c>
      <c r="S39" s="95">
        <f>IF(D39&lt;1,0,IF(B39="F",VLOOKUP(I39,Barem!$W$2:$Y$13,2,1),VLOOKUP(I39,Barem!$W$14:$Y$25,2,1)))</f>
        <v>0</v>
      </c>
      <c r="T39" s="19">
        <f>VLOOKUP(A39,Participanti!A:C,3,0)</f>
        <v>0</v>
      </c>
      <c r="U39" s="17">
        <f t="shared" si="14"/>
        <v>2.8791666666666664</v>
      </c>
      <c r="V39" s="49"/>
      <c r="W39" s="137"/>
      <c r="X39" s="96">
        <f t="shared" si="5"/>
        <v>4</v>
      </c>
      <c r="Y39" s="62">
        <f t="shared" si="6"/>
        <v>1</v>
      </c>
      <c r="Z39" s="1" t="str">
        <f>VLOOKUP(A39,Participanti!A:E,5,0)</f>
        <v>Silver</v>
      </c>
    </row>
    <row r="40" spans="1:26" x14ac:dyDescent="0.2">
      <c r="A40" s="42" t="s">
        <v>180</v>
      </c>
      <c r="B40" s="1" t="str">
        <f>VLOOKUP(A40,Participanti!A:B,2,0)</f>
        <v>M</v>
      </c>
      <c r="C40" s="60">
        <v>1</v>
      </c>
      <c r="D40" s="43">
        <v>15</v>
      </c>
      <c r="E40" s="180">
        <v>4.9606481481481481E-2</v>
      </c>
      <c r="F40" s="180">
        <v>4.9618055555555554E-2</v>
      </c>
      <c r="G40" s="182">
        <f t="shared" si="7"/>
        <v>4.9612268518518521E-2</v>
      </c>
      <c r="H40" s="45">
        <v>36</v>
      </c>
      <c r="I40" s="11">
        <f t="shared" si="13"/>
        <v>3.3074845679012346E-3</v>
      </c>
      <c r="J40" s="31">
        <f t="shared" si="9"/>
        <v>3.5714285714285712</v>
      </c>
      <c r="K40" s="31">
        <f>IF(J40=0,0,IF(B40="F",VLOOKUP(I40,Barem!$G$2:$H$16,2,1),VLOOKUP(I40,Barem!$G$17:$H$31,2,1)))</f>
        <v>4.25</v>
      </c>
      <c r="L40" s="43">
        <v>1</v>
      </c>
      <c r="M40" s="87" t="s">
        <v>82</v>
      </c>
      <c r="N40" s="10">
        <f t="shared" si="12"/>
        <v>0.5</v>
      </c>
      <c r="O40" s="10">
        <f t="shared" si="12"/>
        <v>0.25</v>
      </c>
      <c r="P40" s="10">
        <f t="shared" si="12"/>
        <v>0.25</v>
      </c>
      <c r="Q40" s="33">
        <f>IF(B40="M",IF(AND(H40&gt;=200,H40&lt;500,I40&lt;Barem!$M$21),H40/1500,IF(AND(H40&gt;=500,H40&lt;750,I40&lt;Barem!$M$22),H40/1500,IF(AND(H40&gt;=750,H40&lt;1000,I40&lt;Barem!$M$23),H40/1500,IF(AND(H40&gt;=1000,H40&lt;1500,I40&lt;Barem!$M$24),H40/1500,IF(AND(H40&gt;=1500,H40&lt;2000,I40&lt;Barem!$M$25),H40/1500,IF(AND(H40&gt;=2000,H40&lt;3000,I40&lt;Barem!$M$26),H40/1500,IF(AND(H40&gt;=3000,I40&lt;Barem!$M$27),H40/1500,0))))))),IF(AND(H40&gt;=200,H40&lt;500,I40&lt;Barem!$N$21),H40/1500,IF(AND(H40&gt;=500,H40&lt;750,I40&lt;Barem!$N$22),H40/1500,IF(AND(H40&gt;=750,H40&lt;1000,I40&lt;Barem!$N$23),H40/1500,IF(AND(H40&gt;=1000,H40&lt;1500,I40&lt;Barem!$N$24),H40/1500,IF(AND(H40&gt;=1500,H40&lt;2000,I40&lt;Barem!$N$25),H40/1500,IF(AND(H40&gt;=2000,H40&lt;3000,I40&lt;Barem!$N$26),H40/1500,IF(AND(H40&gt;=3000,I40&lt;Barem!$N$27),H40/1500,0))))))))</f>
        <v>0</v>
      </c>
      <c r="R40" s="19">
        <f>IF(D40&gt;21,VLOOKUP(D40,Barem!$S$1:$T$141,2,1),0)</f>
        <v>0</v>
      </c>
      <c r="S40" s="95">
        <f>IF(D40&lt;1,0,IF(B40="F",VLOOKUP(I40,Barem!$W$2:$Y$13,2,1),VLOOKUP(I40,Barem!$W$14:$Y$25,2,1)))</f>
        <v>0</v>
      </c>
      <c r="T40" s="19">
        <f>VLOOKUP(A40,Participanti!A:C,3,0)</f>
        <v>0</v>
      </c>
      <c r="U40" s="17">
        <f t="shared" si="14"/>
        <v>3.0982142857142856</v>
      </c>
      <c r="V40" s="49"/>
      <c r="W40" s="137"/>
      <c r="X40" s="96">
        <f t="shared" si="5"/>
        <v>3</v>
      </c>
      <c r="Y40" s="62">
        <f t="shared" si="6"/>
        <v>1</v>
      </c>
      <c r="Z40" s="1" t="str">
        <f>VLOOKUP(A40,Participanti!A:E,5,0)</f>
        <v>Silver</v>
      </c>
    </row>
    <row r="41" spans="1:26" x14ac:dyDescent="0.2">
      <c r="A41" s="42" t="s">
        <v>187</v>
      </c>
      <c r="B41" s="1" t="str">
        <f>VLOOKUP(A41,Participanti!A:B,2,0)</f>
        <v>M</v>
      </c>
      <c r="C41" s="60">
        <v>1</v>
      </c>
      <c r="D41" s="43">
        <v>21.31</v>
      </c>
      <c r="E41" s="180">
        <v>6.653935185185185E-2</v>
      </c>
      <c r="F41" s="180">
        <v>6.6400462962962967E-2</v>
      </c>
      <c r="G41" s="182">
        <f t="shared" si="7"/>
        <v>6.6469907407407408E-2</v>
      </c>
      <c r="H41" s="45">
        <v>12</v>
      </c>
      <c r="I41" s="11">
        <f t="shared" si="13"/>
        <v>3.1191885221683439E-3</v>
      </c>
      <c r="J41" s="31">
        <f t="shared" si="9"/>
        <v>5</v>
      </c>
      <c r="K41" s="31">
        <f>IF(J41=0,0,IF(B41="F",VLOOKUP(I41,Barem!$G$2:$H$16,2,1),VLOOKUP(I41,Barem!$G$17:$H$31,2,1)))</f>
        <v>4.5</v>
      </c>
      <c r="L41" s="43">
        <v>5</v>
      </c>
      <c r="M41" s="87" t="s">
        <v>83</v>
      </c>
      <c r="N41" s="10">
        <f t="shared" si="12"/>
        <v>0.25</v>
      </c>
      <c r="O41" s="10">
        <f t="shared" si="12"/>
        <v>0.25</v>
      </c>
      <c r="P41" s="10">
        <f t="shared" si="12"/>
        <v>0.5</v>
      </c>
      <c r="Q41" s="33">
        <f>IF(B41="M",IF(AND(H41&gt;=200,H41&lt;500,I41&lt;Barem!$M$21),H41/1500,IF(AND(H41&gt;=500,H41&lt;750,I41&lt;Barem!$M$22),H41/1500,IF(AND(H41&gt;=750,H41&lt;1000,I41&lt;Barem!$M$23),H41/1500,IF(AND(H41&gt;=1000,H41&lt;1500,I41&lt;Barem!$M$24),H41/1500,IF(AND(H41&gt;=1500,H41&lt;2000,I41&lt;Barem!$M$25),H41/1500,IF(AND(H41&gt;=2000,H41&lt;3000,I41&lt;Barem!$M$26),H41/1500,IF(AND(H41&gt;=3000,I41&lt;Barem!$M$27),H41/1500,0))))))),IF(AND(H41&gt;=200,H41&lt;500,I41&lt;Barem!$N$21),H41/1500,IF(AND(H41&gt;=500,H41&lt;750,I41&lt;Barem!$N$22),H41/1500,IF(AND(H41&gt;=750,H41&lt;1000,I41&lt;Barem!$N$23),H41/1500,IF(AND(H41&gt;=1000,H41&lt;1500,I41&lt;Barem!$N$24),H41/1500,IF(AND(H41&gt;=1500,H41&lt;2000,I41&lt;Barem!$N$25),H41/1500,IF(AND(H41&gt;=2000,H41&lt;3000,I41&lt;Barem!$N$26),H41/1500,IF(AND(H41&gt;=3000,I41&lt;Barem!$N$27),H41/1500,0))))))))</f>
        <v>0</v>
      </c>
      <c r="R41" s="19">
        <f>IF(D41&gt;21,VLOOKUP(D41,Barem!$S$1:$T$141,2,1),0)</f>
        <v>0</v>
      </c>
      <c r="S41" s="95">
        <f>IF(D41&lt;1,0,IF(B41="F",VLOOKUP(I41,Barem!$W$2:$Y$13,2,1),VLOOKUP(I41,Barem!$W$14:$Y$25,2,1)))</f>
        <v>0</v>
      </c>
      <c r="T41" s="19">
        <f>VLOOKUP(A41,Participanti!A:C,3,0)</f>
        <v>0</v>
      </c>
      <c r="U41" s="17">
        <f t="shared" si="14"/>
        <v>4.875</v>
      </c>
      <c r="V41" s="49"/>
      <c r="W41" s="137" t="s">
        <v>538</v>
      </c>
      <c r="X41" s="96">
        <f t="shared" si="5"/>
        <v>4</v>
      </c>
      <c r="Y41" s="62">
        <f t="shared" si="6"/>
        <v>1</v>
      </c>
      <c r="Z41" s="1" t="str">
        <f>VLOOKUP(A41,Participanti!A:E,5,0)</f>
        <v>Silver</v>
      </c>
    </row>
    <row r="42" spans="1:26" x14ac:dyDescent="0.2">
      <c r="A42" s="42" t="s">
        <v>305</v>
      </c>
      <c r="B42" s="1" t="str">
        <f>VLOOKUP(A42,Participanti!A:B,2,0)</f>
        <v>M</v>
      </c>
      <c r="C42" s="60">
        <v>1</v>
      </c>
      <c r="D42" s="43">
        <v>21.12</v>
      </c>
      <c r="E42" s="180">
        <v>6.9328703703703698E-2</v>
      </c>
      <c r="F42" s="180">
        <v>6.9328703703703698E-2</v>
      </c>
      <c r="G42" s="182">
        <f t="shared" si="7"/>
        <v>6.9328703703703698E-2</v>
      </c>
      <c r="H42" s="45">
        <v>218</v>
      </c>
      <c r="I42" s="11">
        <f t="shared" si="13"/>
        <v>3.2826090768799097E-3</v>
      </c>
      <c r="J42" s="31">
        <f t="shared" si="9"/>
        <v>5</v>
      </c>
      <c r="K42" s="31">
        <f>IF(J42=0,0,IF(B42="F",VLOOKUP(I42,Barem!$G$2:$H$16,2,1),VLOOKUP(I42,Barem!$G$17:$H$31,2,1)))</f>
        <v>4.25</v>
      </c>
      <c r="L42" s="43">
        <v>1</v>
      </c>
      <c r="M42" s="87" t="str">
        <f>VLOOKUP(C42,Barem!K:Q,7,0)</f>
        <v>V</v>
      </c>
      <c r="N42" s="10">
        <f t="shared" si="12"/>
        <v>0.25</v>
      </c>
      <c r="O42" s="10">
        <f t="shared" si="12"/>
        <v>0.5</v>
      </c>
      <c r="P42" s="10">
        <f t="shared" si="12"/>
        <v>0.25</v>
      </c>
      <c r="Q42" s="33">
        <f>IF(B42="M",IF(AND(H42&gt;=200,H42&lt;500,I42&lt;Barem!$M$21),H42/1500,IF(AND(H42&gt;=500,H42&lt;750,I42&lt;Barem!$M$22),H42/1500,IF(AND(H42&gt;=750,H42&lt;1000,I42&lt;Barem!$M$23),H42/1500,IF(AND(H42&gt;=1000,H42&lt;1500,I42&lt;Barem!$M$24),H42/1500,IF(AND(H42&gt;=1500,H42&lt;2000,I42&lt;Barem!$M$25),H42/1500,IF(AND(H42&gt;=2000,H42&lt;3000,I42&lt;Barem!$M$26),H42/1500,IF(AND(H42&gt;=3000,I42&lt;Barem!$M$27),H42/1500,0))))))),IF(AND(H42&gt;=200,H42&lt;500,I42&lt;Barem!$N$21),H42/1500,IF(AND(H42&gt;=500,H42&lt;750,I42&lt;Barem!$N$22),H42/1500,IF(AND(H42&gt;=750,H42&lt;1000,I42&lt;Barem!$N$23),H42/1500,IF(AND(H42&gt;=1000,H42&lt;1500,I42&lt;Barem!$N$24),H42/1500,IF(AND(H42&gt;=1500,H42&lt;2000,I42&lt;Barem!$N$25),H42/1500,IF(AND(H42&gt;=2000,H42&lt;3000,I42&lt;Barem!$N$26),H42/1500,IF(AND(H42&gt;=3000,I42&lt;Barem!$N$27),H42/1500,0))))))))</f>
        <v>0.14533333333333334</v>
      </c>
      <c r="R42" s="19">
        <f>IF(D42&gt;21,VLOOKUP(D42,Barem!$S$1:$T$141,2,1),0)</f>
        <v>0</v>
      </c>
      <c r="S42" s="95">
        <f>IF(D42&lt;1,0,IF(B42="F",VLOOKUP(I42,Barem!$W$2:$Y$13,2,1),VLOOKUP(I42,Barem!$W$14:$Y$25,2,1)))</f>
        <v>0</v>
      </c>
      <c r="T42" s="19">
        <f>VLOOKUP(A42,Participanti!A:C,3,0)</f>
        <v>0</v>
      </c>
      <c r="U42" s="17">
        <f t="shared" si="14"/>
        <v>3.7703333333333333</v>
      </c>
      <c r="V42" s="49"/>
      <c r="W42" s="137"/>
      <c r="X42" s="96">
        <f t="shared" si="5"/>
        <v>4</v>
      </c>
      <c r="Y42" s="62">
        <f t="shared" si="6"/>
        <v>1</v>
      </c>
      <c r="Z42" s="1" t="str">
        <f>VLOOKUP(A42,Participanti!A:E,5,0)</f>
        <v>Silver</v>
      </c>
    </row>
    <row r="43" spans="1:26" x14ac:dyDescent="0.2">
      <c r="A43" s="42" t="s">
        <v>194</v>
      </c>
      <c r="B43" s="1" t="str">
        <f>VLOOKUP(A43,Participanti!A:B,2,0)</f>
        <v>F</v>
      </c>
      <c r="C43" s="60">
        <v>1</v>
      </c>
      <c r="D43" s="43">
        <v>5.04</v>
      </c>
      <c r="E43" s="180">
        <v>1.982638888888889E-2</v>
      </c>
      <c r="F43" s="180">
        <v>1.982638888888889E-2</v>
      </c>
      <c r="G43" s="182">
        <f t="shared" si="7"/>
        <v>1.982638888888889E-2</v>
      </c>
      <c r="H43" s="45">
        <v>11</v>
      </c>
      <c r="I43" s="11">
        <f t="shared" si="13"/>
        <v>3.9338073192239859E-3</v>
      </c>
      <c r="J43" s="31">
        <f t="shared" si="9"/>
        <v>1.26</v>
      </c>
      <c r="K43" s="31">
        <f>IF(J43=0,0,IF(B43="F",VLOOKUP(I43,Barem!$G$2:$H$16,2,1),VLOOKUP(I43,Barem!$G$17:$H$31,2,1)))</f>
        <v>3.75</v>
      </c>
      <c r="L43" s="43">
        <v>4.75</v>
      </c>
      <c r="M43" s="87" t="s">
        <v>83</v>
      </c>
      <c r="N43" s="10">
        <f t="shared" si="12"/>
        <v>0.25</v>
      </c>
      <c r="O43" s="10">
        <f t="shared" si="12"/>
        <v>0.25</v>
      </c>
      <c r="P43" s="10">
        <f t="shared" si="12"/>
        <v>0.5</v>
      </c>
      <c r="Q43" s="33">
        <f>IF(B43="M",IF(AND(H43&gt;=200,H43&lt;500,I43&lt;Barem!$M$21),H43/1500,IF(AND(H43&gt;=500,H43&lt;750,I43&lt;Barem!$M$22),H43/1500,IF(AND(H43&gt;=750,H43&lt;1000,I43&lt;Barem!$M$23),H43/1500,IF(AND(H43&gt;=1000,H43&lt;1500,I43&lt;Barem!$M$24),H43/1500,IF(AND(H43&gt;=1500,H43&lt;2000,I43&lt;Barem!$M$25),H43/1500,IF(AND(H43&gt;=2000,H43&lt;3000,I43&lt;Barem!$M$26),H43/1500,IF(AND(H43&gt;=3000,I43&lt;Barem!$M$27),H43/1500,0))))))),IF(AND(H43&gt;=200,H43&lt;500,I43&lt;Barem!$N$21),H43/1500,IF(AND(H43&gt;=500,H43&lt;750,I43&lt;Barem!$N$22),H43/1500,IF(AND(H43&gt;=750,H43&lt;1000,I43&lt;Barem!$N$23),H43/1500,IF(AND(H43&gt;=1000,H43&lt;1500,I43&lt;Barem!$N$24),H43/1500,IF(AND(H43&gt;=1500,H43&lt;2000,I43&lt;Barem!$N$25),H43/1500,IF(AND(H43&gt;=2000,H43&lt;3000,I43&lt;Barem!$N$26),H43/1500,IF(AND(H43&gt;=3000,I43&lt;Barem!$N$27),H43/1500,0))))))))</f>
        <v>0</v>
      </c>
      <c r="R43" s="19">
        <f>IF(D43&gt;21,VLOOKUP(D43,Barem!$S$1:$T$141,2,1),0)</f>
        <v>0</v>
      </c>
      <c r="S43" s="95">
        <f>IF(D43&lt;1,0,IF(B43="F",VLOOKUP(I43,Barem!$W$2:$Y$13,2,1),VLOOKUP(I43,Barem!$W$14:$Y$25,2,1)))</f>
        <v>0</v>
      </c>
      <c r="T43" s="19">
        <f>VLOOKUP(A43,Participanti!A:C,3,0)</f>
        <v>0</v>
      </c>
      <c r="U43" s="17">
        <f t="shared" si="14"/>
        <v>3.6274999999999999</v>
      </c>
      <c r="V43" s="49"/>
      <c r="W43" s="137"/>
      <c r="X43" s="96">
        <f t="shared" si="5"/>
        <v>4</v>
      </c>
      <c r="Y43" s="62">
        <f t="shared" si="6"/>
        <v>1</v>
      </c>
      <c r="Z43" s="1" t="str">
        <f>VLOOKUP(A43,Participanti!A:E,5,0)</f>
        <v>Silver</v>
      </c>
    </row>
    <row r="44" spans="1:26" x14ac:dyDescent="0.2">
      <c r="A44" s="42" t="s">
        <v>323</v>
      </c>
      <c r="B44" s="1" t="str">
        <f>VLOOKUP(A44,Participanti!A:B,2,0)</f>
        <v>M</v>
      </c>
      <c r="C44" s="60">
        <v>1</v>
      </c>
      <c r="D44" s="43">
        <v>24.15</v>
      </c>
      <c r="E44" s="180">
        <v>7.5763888888888895E-2</v>
      </c>
      <c r="F44" s="180">
        <v>7.8634259259259265E-2</v>
      </c>
      <c r="G44" s="182">
        <f t="shared" si="7"/>
        <v>7.7199074074074087E-2</v>
      </c>
      <c r="H44" s="45">
        <v>53</v>
      </c>
      <c r="I44" s="11">
        <f t="shared" si="13"/>
        <v>3.196649029982364E-3</v>
      </c>
      <c r="J44" s="31">
        <f t="shared" si="9"/>
        <v>5</v>
      </c>
      <c r="K44" s="31">
        <f>IF(J44=0,0,IF(B44="F",VLOOKUP(I44,Barem!$G$2:$H$16,2,1),VLOOKUP(I44,Barem!$G$17:$H$31,2,1)))</f>
        <v>4.25</v>
      </c>
      <c r="L44" s="43">
        <v>3</v>
      </c>
      <c r="M44" s="87" t="s">
        <v>82</v>
      </c>
      <c r="N44" s="10">
        <f t="shared" si="12"/>
        <v>0.5</v>
      </c>
      <c r="O44" s="10">
        <f t="shared" si="12"/>
        <v>0.25</v>
      </c>
      <c r="P44" s="10">
        <f t="shared" si="12"/>
        <v>0.25</v>
      </c>
      <c r="Q44" s="33">
        <f>IF(B44="M",IF(AND(H44&gt;=200,H44&lt;500,I44&lt;Barem!$M$21),H44/1500,IF(AND(H44&gt;=500,H44&lt;750,I44&lt;Barem!$M$22),H44/1500,IF(AND(H44&gt;=750,H44&lt;1000,I44&lt;Barem!$M$23),H44/1500,IF(AND(H44&gt;=1000,H44&lt;1500,I44&lt;Barem!$M$24),H44/1500,IF(AND(H44&gt;=1500,H44&lt;2000,I44&lt;Barem!$M$25),H44/1500,IF(AND(H44&gt;=2000,H44&lt;3000,I44&lt;Barem!$M$26),H44/1500,IF(AND(H44&gt;=3000,I44&lt;Barem!$M$27),H44/1500,0))))))),IF(AND(H44&gt;=200,H44&lt;500,I44&lt;Barem!$N$21),H44/1500,IF(AND(H44&gt;=500,H44&lt;750,I44&lt;Barem!$N$22),H44/1500,IF(AND(H44&gt;=750,H44&lt;1000,I44&lt;Barem!$N$23),H44/1500,IF(AND(H44&gt;=1000,H44&lt;1500,I44&lt;Barem!$N$24),H44/1500,IF(AND(H44&gt;=1500,H44&lt;2000,I44&lt;Barem!$N$25),H44/1500,IF(AND(H44&gt;=2000,H44&lt;3000,I44&lt;Barem!$N$26),H44/1500,IF(AND(H44&gt;=3000,I44&lt;Barem!$N$27),H44/1500,0))))))))</f>
        <v>0</v>
      </c>
      <c r="R44" s="19">
        <f>IF(D44&gt;21,VLOOKUP(D44,Barem!$S$1:$T$141,2,1),0)</f>
        <v>0.1</v>
      </c>
      <c r="S44" s="95">
        <f>IF(D44&lt;1,0,IF(B44="F",VLOOKUP(I44,Barem!$W$2:$Y$13,2,1),VLOOKUP(I44,Barem!$W$14:$Y$25,2,1)))</f>
        <v>0</v>
      </c>
      <c r="T44" s="19">
        <f>VLOOKUP(A44,Participanti!A:C,3,0)</f>
        <v>0</v>
      </c>
      <c r="U44" s="17">
        <f t="shared" si="14"/>
        <v>4.4124999999999996</v>
      </c>
      <c r="V44" s="49"/>
      <c r="W44" s="137"/>
      <c r="X44" s="96">
        <f t="shared" si="5"/>
        <v>4</v>
      </c>
      <c r="Y44" s="62">
        <f t="shared" si="6"/>
        <v>1</v>
      </c>
      <c r="Z44" s="1" t="str">
        <f>VLOOKUP(A44,Participanti!A:E,5,0)</f>
        <v>Silver</v>
      </c>
    </row>
    <row r="45" spans="1:26" x14ac:dyDescent="0.2">
      <c r="A45" s="42" t="s">
        <v>458</v>
      </c>
      <c r="B45" s="1" t="str">
        <f>VLOOKUP(A45,Participanti!A:B,2,0)</f>
        <v>F</v>
      </c>
      <c r="C45" s="60">
        <v>1</v>
      </c>
      <c r="D45" s="43">
        <v>10.58</v>
      </c>
      <c r="E45" s="180">
        <v>4.3657407407407409E-2</v>
      </c>
      <c r="F45" s="180">
        <v>4.4212962962962961E-2</v>
      </c>
      <c r="G45" s="182">
        <f t="shared" si="7"/>
        <v>4.3935185185185188E-2</v>
      </c>
      <c r="H45" s="45">
        <v>105</v>
      </c>
      <c r="I45" s="11">
        <f t="shared" si="13"/>
        <v>4.1526640061611709E-3</v>
      </c>
      <c r="J45" s="31">
        <f t="shared" si="9"/>
        <v>2.645</v>
      </c>
      <c r="K45" s="31">
        <f>IF(J45=0,0,IF(B45="F",VLOOKUP(I45,Barem!$G$2:$H$16,2,1),VLOOKUP(I45,Barem!$G$17:$H$31,2,1)))</f>
        <v>3.5</v>
      </c>
      <c r="L45" s="43">
        <v>5</v>
      </c>
      <c r="M45" s="87" t="s">
        <v>83</v>
      </c>
      <c r="N45" s="10">
        <f t="shared" si="12"/>
        <v>0.25</v>
      </c>
      <c r="O45" s="10">
        <f t="shared" si="12"/>
        <v>0.25</v>
      </c>
      <c r="P45" s="10">
        <f t="shared" si="12"/>
        <v>0.5</v>
      </c>
      <c r="Q45" s="33">
        <f>IF(B45="M",IF(AND(H45&gt;=200,H45&lt;500,I45&lt;Barem!$M$21),H45/1500,IF(AND(H45&gt;=500,H45&lt;750,I45&lt;Barem!$M$22),H45/1500,IF(AND(H45&gt;=750,H45&lt;1000,I45&lt;Barem!$M$23),H45/1500,IF(AND(H45&gt;=1000,H45&lt;1500,I45&lt;Barem!$M$24),H45/1500,IF(AND(H45&gt;=1500,H45&lt;2000,I45&lt;Barem!$M$25),H45/1500,IF(AND(H45&gt;=2000,H45&lt;3000,I45&lt;Barem!$M$26),H45/1500,IF(AND(H45&gt;=3000,I45&lt;Barem!$M$27),H45/1500,0))))))),IF(AND(H45&gt;=200,H45&lt;500,I45&lt;Barem!$N$21),H45/1500,IF(AND(H45&gt;=500,H45&lt;750,I45&lt;Barem!$N$22),H45/1500,IF(AND(H45&gt;=750,H45&lt;1000,I45&lt;Barem!$N$23),H45/1500,IF(AND(H45&gt;=1000,H45&lt;1500,I45&lt;Barem!$N$24),H45/1500,IF(AND(H45&gt;=1500,H45&lt;2000,I45&lt;Barem!$N$25),H45/1500,IF(AND(H45&gt;=2000,H45&lt;3000,I45&lt;Barem!$N$26),H45/1500,IF(AND(H45&gt;=3000,I45&lt;Barem!$N$27),H45/1500,0))))))))</f>
        <v>0</v>
      </c>
      <c r="R45" s="19">
        <f>IF(D45&gt;21,VLOOKUP(D45,Barem!$S$1:$T$141,2,1),0)</f>
        <v>0</v>
      </c>
      <c r="S45" s="95">
        <f>IF(D45&lt;1,0,IF(B45="F",VLOOKUP(I45,Barem!$W$2:$Y$13,2,1),VLOOKUP(I45,Barem!$W$14:$Y$25,2,1)))</f>
        <v>0</v>
      </c>
      <c r="T45" s="19">
        <f>VLOOKUP(A45,Participanti!A:C,3,0)</f>
        <v>0</v>
      </c>
      <c r="U45" s="17">
        <f t="shared" si="14"/>
        <v>4.0362499999999999</v>
      </c>
      <c r="V45" s="49"/>
      <c r="W45" s="137" t="s">
        <v>540</v>
      </c>
      <c r="X45" s="96">
        <f t="shared" si="5"/>
        <v>4</v>
      </c>
      <c r="Y45" s="62">
        <f t="shared" si="6"/>
        <v>1</v>
      </c>
      <c r="Z45" s="1" t="str">
        <f>VLOOKUP(A45,Participanti!A:E,5,0)</f>
        <v>Silver</v>
      </c>
    </row>
    <row r="46" spans="1:26" x14ac:dyDescent="0.2">
      <c r="A46" s="42" t="s">
        <v>201</v>
      </c>
      <c r="B46" s="1" t="str">
        <f>VLOOKUP(A46,Participanti!A:B,2,0)</f>
        <v>M</v>
      </c>
      <c r="C46" s="60">
        <v>1</v>
      </c>
      <c r="D46" s="43">
        <v>16.12</v>
      </c>
      <c r="E46" s="180">
        <v>6.1215277777777778E-2</v>
      </c>
      <c r="F46" s="180">
        <v>6.4328703703703707E-2</v>
      </c>
      <c r="G46" s="182">
        <f t="shared" si="7"/>
        <v>6.2771990740740746E-2</v>
      </c>
      <c r="H46" s="45">
        <v>120</v>
      </c>
      <c r="I46" s="11">
        <f t="shared" si="13"/>
        <v>3.8940440906166714E-3</v>
      </c>
      <c r="J46" s="31">
        <f t="shared" si="9"/>
        <v>3.8380952380952382</v>
      </c>
      <c r="K46" s="31">
        <f>IF(J46=0,0,IF(B46="F",VLOOKUP(I46,Barem!$G$2:$H$16,2,1),VLOOKUP(I46,Barem!$G$17:$H$31,2,1)))</f>
        <v>3.25</v>
      </c>
      <c r="L46" s="43">
        <v>4</v>
      </c>
      <c r="M46" s="87" t="s">
        <v>83</v>
      </c>
      <c r="N46" s="10">
        <f t="shared" si="12"/>
        <v>0.25</v>
      </c>
      <c r="O46" s="10">
        <f t="shared" si="12"/>
        <v>0.25</v>
      </c>
      <c r="P46" s="10">
        <f t="shared" si="12"/>
        <v>0.5</v>
      </c>
      <c r="Q46" s="33">
        <f>IF(B46="M",IF(AND(H46&gt;=200,H46&lt;500,I46&lt;Barem!$M$21),H46/1500,IF(AND(H46&gt;=500,H46&lt;750,I46&lt;Barem!$M$22),H46/1500,IF(AND(H46&gt;=750,H46&lt;1000,I46&lt;Barem!$M$23),H46/1500,IF(AND(H46&gt;=1000,H46&lt;1500,I46&lt;Barem!$M$24),H46/1500,IF(AND(H46&gt;=1500,H46&lt;2000,I46&lt;Barem!$M$25),H46/1500,IF(AND(H46&gt;=2000,H46&lt;3000,I46&lt;Barem!$M$26),H46/1500,IF(AND(H46&gt;=3000,I46&lt;Barem!$M$27),H46/1500,0))))))),IF(AND(H46&gt;=200,H46&lt;500,I46&lt;Barem!$N$21),H46/1500,IF(AND(H46&gt;=500,H46&lt;750,I46&lt;Barem!$N$22),H46/1500,IF(AND(H46&gt;=750,H46&lt;1000,I46&lt;Barem!$N$23),H46/1500,IF(AND(H46&gt;=1000,H46&lt;1500,I46&lt;Barem!$N$24),H46/1500,IF(AND(H46&gt;=1500,H46&lt;2000,I46&lt;Barem!$N$25),H46/1500,IF(AND(H46&gt;=2000,H46&lt;3000,I46&lt;Barem!$N$26),H46/1500,IF(AND(H46&gt;=3000,I46&lt;Barem!$N$27),H46/1500,0))))))))</f>
        <v>0</v>
      </c>
      <c r="R46" s="19">
        <f>IF(D46&gt;21,VLOOKUP(D46,Barem!$S$1:$T$141,2,1),0)</f>
        <v>0</v>
      </c>
      <c r="S46" s="95">
        <f>IF(D46&lt;1,0,IF(B46="F",VLOOKUP(I46,Barem!$W$2:$Y$13,2,1),VLOOKUP(I46,Barem!$W$14:$Y$25,2,1)))</f>
        <v>0</v>
      </c>
      <c r="T46" s="19">
        <f>VLOOKUP(A46,Participanti!A:C,3,0)</f>
        <v>0.4</v>
      </c>
      <c r="U46" s="17">
        <f t="shared" si="14"/>
        <v>4.17202380952381</v>
      </c>
      <c r="V46" s="49"/>
      <c r="W46" s="137"/>
      <c r="X46" s="96">
        <f t="shared" si="5"/>
        <v>4</v>
      </c>
      <c r="Y46" s="62">
        <f t="shared" si="6"/>
        <v>1</v>
      </c>
      <c r="Z46" s="1" t="str">
        <f>VLOOKUP(A46,Participanti!A:E,5,0)</f>
        <v>Silver</v>
      </c>
    </row>
    <row r="47" spans="1:26" x14ac:dyDescent="0.2">
      <c r="A47" s="42" t="s">
        <v>528</v>
      </c>
      <c r="B47" s="1" t="str">
        <f>VLOOKUP(A47,Participanti!A:B,2,0)</f>
        <v>M</v>
      </c>
      <c r="C47" s="60">
        <v>1</v>
      </c>
      <c r="D47" s="43">
        <v>16</v>
      </c>
      <c r="E47" s="180">
        <v>5.3229166666666668E-2</v>
      </c>
      <c r="F47" s="180">
        <v>7.2581018518518517E-2</v>
      </c>
      <c r="G47" s="182">
        <f t="shared" si="7"/>
        <v>6.2905092592592596E-2</v>
      </c>
      <c r="H47" s="45">
        <v>23</v>
      </c>
      <c r="I47" s="11">
        <f t="shared" si="13"/>
        <v>3.9315682870370372E-3</v>
      </c>
      <c r="J47" s="31">
        <f t="shared" si="9"/>
        <v>3.8095238095238093</v>
      </c>
      <c r="K47" s="31">
        <f>IF(J47=0,0,IF(B47="F",VLOOKUP(I47,Barem!$G$2:$H$16,2,1),VLOOKUP(I47,Barem!$G$17:$H$31,2,1)))</f>
        <v>3.25</v>
      </c>
      <c r="L47" s="43">
        <v>4</v>
      </c>
      <c r="M47" s="87" t="s">
        <v>83</v>
      </c>
      <c r="N47" s="10">
        <f t="shared" si="12"/>
        <v>0.25</v>
      </c>
      <c r="O47" s="10">
        <f t="shared" si="12"/>
        <v>0.25</v>
      </c>
      <c r="P47" s="10">
        <f t="shared" si="12"/>
        <v>0.5</v>
      </c>
      <c r="Q47" s="33">
        <f>IF(B47="M",IF(AND(H47&gt;=200,H47&lt;500,I47&lt;Barem!$M$21),H47/1500,IF(AND(H47&gt;=500,H47&lt;750,I47&lt;Barem!$M$22),H47/1500,IF(AND(H47&gt;=750,H47&lt;1000,I47&lt;Barem!$M$23),H47/1500,IF(AND(H47&gt;=1000,H47&lt;1500,I47&lt;Barem!$M$24),H47/1500,IF(AND(H47&gt;=1500,H47&lt;2000,I47&lt;Barem!$M$25),H47/1500,IF(AND(H47&gt;=2000,H47&lt;3000,I47&lt;Barem!$M$26),H47/1500,IF(AND(H47&gt;=3000,I47&lt;Barem!$M$27),H47/1500,0))))))),IF(AND(H47&gt;=200,H47&lt;500,I47&lt;Barem!$N$21),H47/1500,IF(AND(H47&gt;=500,H47&lt;750,I47&lt;Barem!$N$22),H47/1500,IF(AND(H47&gt;=750,H47&lt;1000,I47&lt;Barem!$N$23),H47/1500,IF(AND(H47&gt;=1000,H47&lt;1500,I47&lt;Barem!$N$24),H47/1500,IF(AND(H47&gt;=1500,H47&lt;2000,I47&lt;Barem!$N$25),H47/1500,IF(AND(H47&gt;=2000,H47&lt;3000,I47&lt;Barem!$N$26),H47/1500,IF(AND(H47&gt;=3000,I47&lt;Barem!$N$27),H47/1500,0))))))))</f>
        <v>0</v>
      </c>
      <c r="R47" s="19">
        <f>IF(D47&gt;21,VLOOKUP(D47,Barem!$S$1:$T$141,2,1),0)</f>
        <v>0</v>
      </c>
      <c r="S47" s="95">
        <f>IF(D47&lt;1,0,IF(B47="F",VLOOKUP(I47,Barem!$W$2:$Y$13,2,1),VLOOKUP(I47,Barem!$W$14:$Y$25,2,1)))</f>
        <v>0</v>
      </c>
      <c r="T47" s="19">
        <f>VLOOKUP(A47,Participanti!A:C,3,0)</f>
        <v>0</v>
      </c>
      <c r="U47" s="17">
        <f t="shared" si="14"/>
        <v>3.7648809523809526</v>
      </c>
      <c r="V47" s="49"/>
      <c r="W47" s="137"/>
      <c r="X47" s="96">
        <f t="shared" si="5"/>
        <v>4</v>
      </c>
      <c r="Y47" s="62">
        <f t="shared" si="6"/>
        <v>1</v>
      </c>
      <c r="Z47" s="1" t="str">
        <f>VLOOKUP(A47,Participanti!A:E,5,0)</f>
        <v>Silver</v>
      </c>
    </row>
    <row r="48" spans="1:26" x14ac:dyDescent="0.2">
      <c r="A48" s="42" t="s">
        <v>339</v>
      </c>
      <c r="B48" s="1" t="str">
        <f>VLOOKUP(A48,Participanti!A:B,2,0)</f>
        <v>M</v>
      </c>
      <c r="C48" s="60">
        <v>1</v>
      </c>
      <c r="D48" s="43">
        <v>12.21</v>
      </c>
      <c r="E48" s="180">
        <v>5.1921296296296299E-2</v>
      </c>
      <c r="F48" s="180">
        <v>6.0416666666666667E-2</v>
      </c>
      <c r="G48" s="182">
        <f t="shared" si="7"/>
        <v>5.6168981481481486E-2</v>
      </c>
      <c r="H48" s="45">
        <v>602</v>
      </c>
      <c r="I48" s="11">
        <f t="shared" si="13"/>
        <v>4.6002441835775168E-3</v>
      </c>
      <c r="J48" s="31">
        <f t="shared" si="9"/>
        <v>2.907142857142857</v>
      </c>
      <c r="K48" s="31">
        <f>IF(J48=0,0,IF(B48="F",VLOOKUP(I48,Barem!$G$2:$H$16,2,1),VLOOKUP(I48,Barem!$G$17:$H$31,2,1)))</f>
        <v>1.5</v>
      </c>
      <c r="L48" s="43">
        <v>2</v>
      </c>
      <c r="M48" s="87" t="s">
        <v>83</v>
      </c>
      <c r="N48" s="10">
        <f t="shared" si="12"/>
        <v>0.25</v>
      </c>
      <c r="O48" s="10">
        <f t="shared" si="12"/>
        <v>0.25</v>
      </c>
      <c r="P48" s="10">
        <f t="shared" si="12"/>
        <v>0.5</v>
      </c>
      <c r="Q48" s="33">
        <f>IF(B48="M",IF(AND(H48&gt;=200,H48&lt;500,I48&lt;Barem!$M$21),H48/1500,IF(AND(H48&gt;=500,H48&lt;750,I48&lt;Barem!$M$22),H48/1500,IF(AND(H48&gt;=750,H48&lt;1000,I48&lt;Barem!$M$23),H48/1500,IF(AND(H48&gt;=1000,H48&lt;1500,I48&lt;Barem!$M$24),H48/1500,IF(AND(H48&gt;=1500,H48&lt;2000,I48&lt;Barem!$M$25),H48/1500,IF(AND(H48&gt;=2000,H48&lt;3000,I48&lt;Barem!$M$26),H48/1500,IF(AND(H48&gt;=3000,I48&lt;Barem!$M$27),H48/1500,0))))))),IF(AND(H48&gt;=200,H48&lt;500,I48&lt;Barem!$N$21),H48/1500,IF(AND(H48&gt;=500,H48&lt;750,I48&lt;Barem!$N$22),H48/1500,IF(AND(H48&gt;=750,H48&lt;1000,I48&lt;Barem!$N$23),H48/1500,IF(AND(H48&gt;=1000,H48&lt;1500,I48&lt;Barem!$N$24),H48/1500,IF(AND(H48&gt;=1500,H48&lt;2000,I48&lt;Barem!$N$25),H48/1500,IF(AND(H48&gt;=2000,H48&lt;3000,I48&lt;Barem!$N$26),H48/1500,IF(AND(H48&gt;=3000,I48&lt;Barem!$N$27),H48/1500,0))))))))</f>
        <v>0.40133333333333332</v>
      </c>
      <c r="R48" s="19">
        <f>IF(D48&gt;21,VLOOKUP(D48,Barem!$S$1:$T$141,2,1),0)</f>
        <v>0</v>
      </c>
      <c r="S48" s="95">
        <f>IF(D48&lt;1,0,IF(B48="F",VLOOKUP(I48,Barem!$W$2:$Y$13,2,1),VLOOKUP(I48,Barem!$W$14:$Y$25,2,1)))</f>
        <v>0</v>
      </c>
      <c r="T48" s="19">
        <f>VLOOKUP(A48,Participanti!A:C,3,0)</f>
        <v>0</v>
      </c>
      <c r="U48" s="17">
        <f t="shared" si="14"/>
        <v>2.5031190476190472</v>
      </c>
      <c r="V48" s="49"/>
      <c r="W48" s="137"/>
      <c r="X48" s="96">
        <f t="shared" si="5"/>
        <v>4</v>
      </c>
      <c r="Y48" s="62">
        <f t="shared" si="6"/>
        <v>1</v>
      </c>
      <c r="Z48" s="1" t="str">
        <f>VLOOKUP(A48,Participanti!A:E,5,0)</f>
        <v>Silver</v>
      </c>
    </row>
    <row r="49" spans="1:26" x14ac:dyDescent="0.2">
      <c r="A49" s="42" t="s">
        <v>495</v>
      </c>
      <c r="B49" s="1" t="str">
        <f>VLOOKUP(A49,Participanti!A:B,2,0)</f>
        <v>F</v>
      </c>
      <c r="C49" s="60">
        <v>1</v>
      </c>
      <c r="D49" s="43">
        <v>5.01</v>
      </c>
      <c r="E49" s="180">
        <v>1.607638888888889E-2</v>
      </c>
      <c r="F49" s="180">
        <v>1.800925925925926E-2</v>
      </c>
      <c r="G49" s="182">
        <f t="shared" si="7"/>
        <v>1.7042824074074075E-2</v>
      </c>
      <c r="H49" s="45">
        <v>9</v>
      </c>
      <c r="I49" s="11">
        <f t="shared" si="13"/>
        <v>3.4017612922303546E-3</v>
      </c>
      <c r="J49" s="31">
        <f t="shared" si="9"/>
        <v>1.2524999999999999</v>
      </c>
      <c r="K49" s="31">
        <f>IF(J49=0,0,IF(B49="F",VLOOKUP(I49,Barem!$G$2:$H$16,2,1),VLOOKUP(I49,Barem!$G$17:$H$31,2,1)))</f>
        <v>4.5</v>
      </c>
      <c r="L49" s="43">
        <v>4</v>
      </c>
      <c r="M49" s="87" t="str">
        <f>VLOOKUP(C49,Barem!K:Q,7,0)</f>
        <v>V</v>
      </c>
      <c r="N49" s="10">
        <f t="shared" si="12"/>
        <v>0.25</v>
      </c>
      <c r="O49" s="10">
        <f t="shared" si="12"/>
        <v>0.5</v>
      </c>
      <c r="P49" s="10">
        <f t="shared" si="12"/>
        <v>0.25</v>
      </c>
      <c r="Q49" s="33">
        <f>IF(B49="M",IF(AND(H49&gt;=200,H49&lt;500,I49&lt;Barem!$M$21),H49/1500,IF(AND(H49&gt;=500,H49&lt;750,I49&lt;Barem!$M$22),H49/1500,IF(AND(H49&gt;=750,H49&lt;1000,I49&lt;Barem!$M$23),H49/1500,IF(AND(H49&gt;=1000,H49&lt;1500,I49&lt;Barem!$M$24),H49/1500,IF(AND(H49&gt;=1500,H49&lt;2000,I49&lt;Barem!$M$25),H49/1500,IF(AND(H49&gt;=2000,H49&lt;3000,I49&lt;Barem!$M$26),H49/1500,IF(AND(H49&gt;=3000,I49&lt;Barem!$M$27),H49/1500,0))))))),IF(AND(H49&gt;=200,H49&lt;500,I49&lt;Barem!$N$21),H49/1500,IF(AND(H49&gt;=500,H49&lt;750,I49&lt;Barem!$N$22),H49/1500,IF(AND(H49&gt;=750,H49&lt;1000,I49&lt;Barem!$N$23),H49/1500,IF(AND(H49&gt;=1000,H49&lt;1500,I49&lt;Barem!$N$24),H49/1500,IF(AND(H49&gt;=1500,H49&lt;2000,I49&lt;Barem!$N$25),H49/1500,IF(AND(H49&gt;=2000,H49&lt;3000,I49&lt;Barem!$N$26),H49/1500,IF(AND(H49&gt;=3000,I49&lt;Barem!$N$27),H49/1500,0))))))))</f>
        <v>0</v>
      </c>
      <c r="R49" s="19">
        <f>IF(D49&gt;21,VLOOKUP(D49,Barem!$S$1:$T$141,2,1),0)</f>
        <v>0</v>
      </c>
      <c r="S49" s="95">
        <f>IF(D49&lt;1,0,IF(B49="F",VLOOKUP(I49,Barem!$W$2:$Y$13,2,1),VLOOKUP(I49,Barem!$W$14:$Y$25,2,1)))</f>
        <v>0</v>
      </c>
      <c r="T49" s="19">
        <f>VLOOKUP(A49,Participanti!A:C,3,0)</f>
        <v>0</v>
      </c>
      <c r="U49" s="17">
        <f t="shared" si="14"/>
        <v>3.5631249999999999</v>
      </c>
      <c r="V49" s="49"/>
      <c r="W49" s="137"/>
      <c r="X49" s="96">
        <f t="shared" si="5"/>
        <v>3</v>
      </c>
      <c r="Y49" s="62">
        <f t="shared" si="6"/>
        <v>1</v>
      </c>
      <c r="Z49" s="1" t="str">
        <f>VLOOKUP(A49,Participanti!A:E,5,0)</f>
        <v>Silver</v>
      </c>
    </row>
    <row r="50" spans="1:26" x14ac:dyDescent="0.2">
      <c r="A50" s="42" t="s">
        <v>582</v>
      </c>
      <c r="B50" s="1" t="str">
        <f>VLOOKUP(A50,Participanti!A:B,2,0)</f>
        <v>M</v>
      </c>
      <c r="C50" s="60">
        <v>2</v>
      </c>
      <c r="D50" s="43">
        <v>20.04</v>
      </c>
      <c r="E50" s="180">
        <v>6.7083333333333328E-2</v>
      </c>
      <c r="F50" s="180">
        <v>7.3668981481481488E-2</v>
      </c>
      <c r="G50" s="182">
        <f t="shared" si="7"/>
        <v>7.0376157407407408E-2</v>
      </c>
      <c r="H50" s="45">
        <v>52</v>
      </c>
      <c r="I50" s="11">
        <f t="shared" si="13"/>
        <v>3.5117843017668368E-3</v>
      </c>
      <c r="J50" s="31">
        <f t="shared" si="9"/>
        <v>4.7714285714285714</v>
      </c>
      <c r="K50" s="31">
        <f>IF(J50=0,0,IF(B50="F",VLOOKUP(I50,Barem!$G$2:$H$16,2,1),VLOOKUP(I50,Barem!$G$17:$H$31,2,1)))</f>
        <v>3.75</v>
      </c>
      <c r="L50" s="43">
        <v>0.5</v>
      </c>
      <c r="M50" s="87" t="str">
        <f>VLOOKUP(C50,Barem!K:Q,7,0)</f>
        <v>D</v>
      </c>
      <c r="N50" s="10">
        <f t="shared" ref="N50:P69" si="15">IF($M50=N$1,50%,25%)</f>
        <v>0.5</v>
      </c>
      <c r="O50" s="10">
        <f t="shared" si="15"/>
        <v>0.25</v>
      </c>
      <c r="P50" s="10">
        <f t="shared" si="15"/>
        <v>0.25</v>
      </c>
      <c r="Q50" s="33">
        <f>IF(B50="M",IF(AND(H50&gt;=200,H50&lt;500,I50&lt;Barem!$M$21),H50/1500,IF(AND(H50&gt;=500,H50&lt;750,I50&lt;Barem!$M$22),H50/1500,IF(AND(H50&gt;=750,H50&lt;1000,I50&lt;Barem!$M$23),H50/1500,IF(AND(H50&gt;=1000,H50&lt;1500,I50&lt;Barem!$M$24),H50/1500,IF(AND(H50&gt;=1500,H50&lt;2000,I50&lt;Barem!$M$25),H50/1500,IF(AND(H50&gt;=2000,H50&lt;3000,I50&lt;Barem!$M$26),H50/1500,IF(AND(H50&gt;=3000,I50&lt;Barem!$M$27),H50/1500,0))))))),IF(AND(H50&gt;=200,H50&lt;500,I50&lt;Barem!$N$21),H50/1500,IF(AND(H50&gt;=500,H50&lt;750,I50&lt;Barem!$N$22),H50/1500,IF(AND(H50&gt;=750,H50&lt;1000,I50&lt;Barem!$N$23),H50/1500,IF(AND(H50&gt;=1000,H50&lt;1500,I50&lt;Barem!$N$24),H50/1500,IF(AND(H50&gt;=1500,H50&lt;2000,I50&lt;Barem!$N$25),H50/1500,IF(AND(H50&gt;=2000,H50&lt;3000,I50&lt;Barem!$N$26),H50/1500,IF(AND(H50&gt;=3000,I50&lt;Barem!$N$27),H50/1500,0))))))))</f>
        <v>0</v>
      </c>
      <c r="R50" s="19">
        <f>IF(D50&gt;21,VLOOKUP(D50,Barem!$S$1:$T$141,2,1),0)</f>
        <v>0</v>
      </c>
      <c r="S50" s="95">
        <f>IF(D50&lt;1,0,IF(B50="F",VLOOKUP(I50,Barem!$W$2:$Y$13,2,1),VLOOKUP(I50,Barem!$W$14:$Y$25,2,1)))</f>
        <v>0</v>
      </c>
      <c r="T50" s="19">
        <f>VLOOKUP(A50,Participanti!A:C,3,0)</f>
        <v>0</v>
      </c>
      <c r="U50" s="17">
        <f t="shared" si="14"/>
        <v>3.4482142857142857</v>
      </c>
      <c r="V50" s="49"/>
      <c r="W50" s="137"/>
      <c r="X50" s="96">
        <f t="shared" si="5"/>
        <v>3</v>
      </c>
      <c r="Y50" s="62">
        <f t="shared" si="6"/>
        <v>1</v>
      </c>
      <c r="Z50" s="1" t="str">
        <f>VLOOKUP(A50,Participanti!A:E,5,0)</f>
        <v>Bronze</v>
      </c>
    </row>
    <row r="51" spans="1:26" x14ac:dyDescent="0.2">
      <c r="A51" s="42" t="s">
        <v>332</v>
      </c>
      <c r="B51" s="1" t="str">
        <f>VLOOKUP(A51,Participanti!A:B,2,0)</f>
        <v>F</v>
      </c>
      <c r="C51" s="60">
        <v>1</v>
      </c>
      <c r="D51" s="43">
        <v>23.1</v>
      </c>
      <c r="E51" s="180">
        <v>9.6203703703703708E-2</v>
      </c>
      <c r="F51" s="180">
        <v>9.7534722222222217E-2</v>
      </c>
      <c r="G51" s="182">
        <f t="shared" si="7"/>
        <v>9.6869212962962969E-2</v>
      </c>
      <c r="H51" s="45">
        <v>84</v>
      </c>
      <c r="I51" s="11">
        <f t="shared" si="13"/>
        <v>4.1934724226390897E-3</v>
      </c>
      <c r="J51" s="31">
        <f t="shared" si="9"/>
        <v>5</v>
      </c>
      <c r="K51" s="31">
        <f>IF(J51=0,0,IF(B51="F",VLOOKUP(I51,Barem!$G$2:$H$16,2,1),VLOOKUP(I51,Barem!$G$17:$H$31,2,1)))</f>
        <v>3.25</v>
      </c>
      <c r="L51" s="43">
        <v>4</v>
      </c>
      <c r="M51" s="87" t="s">
        <v>82</v>
      </c>
      <c r="N51" s="10">
        <f t="shared" si="15"/>
        <v>0.5</v>
      </c>
      <c r="O51" s="10">
        <f t="shared" si="15"/>
        <v>0.25</v>
      </c>
      <c r="P51" s="10">
        <f t="shared" si="15"/>
        <v>0.25</v>
      </c>
      <c r="Q51" s="33">
        <f>IF(B51="M",IF(AND(H51&gt;=200,H51&lt;500,I51&lt;Barem!$M$21),H51/1500,IF(AND(H51&gt;=500,H51&lt;750,I51&lt;Barem!$M$22),H51/1500,IF(AND(H51&gt;=750,H51&lt;1000,I51&lt;Barem!$M$23),H51/1500,IF(AND(H51&gt;=1000,H51&lt;1500,I51&lt;Barem!$M$24),H51/1500,IF(AND(H51&gt;=1500,H51&lt;2000,I51&lt;Barem!$M$25),H51/1500,IF(AND(H51&gt;=2000,H51&lt;3000,I51&lt;Barem!$M$26),H51/1500,IF(AND(H51&gt;=3000,I51&lt;Barem!$M$27),H51/1500,0))))))),IF(AND(H51&gt;=200,H51&lt;500,I51&lt;Barem!$N$21),H51/1500,IF(AND(H51&gt;=500,H51&lt;750,I51&lt;Barem!$N$22),H51/1500,IF(AND(H51&gt;=750,H51&lt;1000,I51&lt;Barem!$N$23),H51/1500,IF(AND(H51&gt;=1000,H51&lt;1500,I51&lt;Barem!$N$24),H51/1500,IF(AND(H51&gt;=1500,H51&lt;2000,I51&lt;Barem!$N$25),H51/1500,IF(AND(H51&gt;=2000,H51&lt;3000,I51&lt;Barem!$N$26),H51/1500,IF(AND(H51&gt;=3000,I51&lt;Barem!$N$27),H51/1500,0))))))))</f>
        <v>0</v>
      </c>
      <c r="R51" s="19">
        <f>IF(D51&gt;21,VLOOKUP(D51,Barem!$S$1:$T$141,2,1),0)</f>
        <v>0.1</v>
      </c>
      <c r="S51" s="95">
        <f>IF(D51&lt;1,0,IF(B51="F",VLOOKUP(I51,Barem!$W$2:$Y$13,2,1),VLOOKUP(I51,Barem!$W$14:$Y$25,2,1)))</f>
        <v>0</v>
      </c>
      <c r="T51" s="19">
        <f>VLOOKUP(A51,Participanti!A:C,3,0)</f>
        <v>0</v>
      </c>
      <c r="U51" s="17">
        <f t="shared" si="14"/>
        <v>4.4124999999999996</v>
      </c>
      <c r="V51" s="49"/>
      <c r="W51" s="137" t="s">
        <v>541</v>
      </c>
      <c r="X51" s="96">
        <f t="shared" si="5"/>
        <v>3</v>
      </c>
      <c r="Y51" s="62">
        <f t="shared" si="6"/>
        <v>1</v>
      </c>
      <c r="Z51" s="1" t="str">
        <f>VLOOKUP(A51,Participanti!A:E,5,0)</f>
        <v>Silver</v>
      </c>
    </row>
    <row r="52" spans="1:26" x14ac:dyDescent="0.2">
      <c r="A52" s="42" t="s">
        <v>105</v>
      </c>
      <c r="B52" s="1" t="str">
        <f>VLOOKUP(A52,Participanti!A:B,2,0)</f>
        <v>M</v>
      </c>
      <c r="C52" s="60">
        <v>1</v>
      </c>
      <c r="D52" s="43">
        <v>17.38</v>
      </c>
      <c r="E52" s="180">
        <v>6.5520833333333334E-2</v>
      </c>
      <c r="F52" s="180">
        <v>6.6608796296296291E-2</v>
      </c>
      <c r="G52" s="182">
        <f t="shared" si="7"/>
        <v>6.6064814814814812E-2</v>
      </c>
      <c r="H52" s="45">
        <v>67</v>
      </c>
      <c r="I52" s="11">
        <f t="shared" si="13"/>
        <v>3.8011976303115543E-3</v>
      </c>
      <c r="J52" s="31">
        <f t="shared" si="9"/>
        <v>4.1380952380952376</v>
      </c>
      <c r="K52" s="31">
        <f>IF(J52=0,0,IF(B52="F",VLOOKUP(I52,Barem!$G$2:$H$16,2,1),VLOOKUP(I52,Barem!$G$17:$H$31,2,1)))</f>
        <v>3.5</v>
      </c>
      <c r="L52" s="43">
        <v>5</v>
      </c>
      <c r="M52" s="87" t="s">
        <v>83</v>
      </c>
      <c r="N52" s="10">
        <f t="shared" si="15"/>
        <v>0.25</v>
      </c>
      <c r="O52" s="10">
        <f t="shared" si="15"/>
        <v>0.25</v>
      </c>
      <c r="P52" s="10">
        <f t="shared" si="15"/>
        <v>0.5</v>
      </c>
      <c r="Q52" s="33">
        <f>IF(B52="M",IF(AND(H52&gt;=200,H52&lt;500,I52&lt;Barem!$M$21),H52/1500,IF(AND(H52&gt;=500,H52&lt;750,I52&lt;Barem!$M$22),H52/1500,IF(AND(H52&gt;=750,H52&lt;1000,I52&lt;Barem!$M$23),H52/1500,IF(AND(H52&gt;=1000,H52&lt;1500,I52&lt;Barem!$M$24),H52/1500,IF(AND(H52&gt;=1500,H52&lt;2000,I52&lt;Barem!$M$25),H52/1500,IF(AND(H52&gt;=2000,H52&lt;3000,I52&lt;Barem!$M$26),H52/1500,IF(AND(H52&gt;=3000,I52&lt;Barem!$M$27),H52/1500,0))))))),IF(AND(H52&gt;=200,H52&lt;500,I52&lt;Barem!$N$21),H52/1500,IF(AND(H52&gt;=500,H52&lt;750,I52&lt;Barem!$N$22),H52/1500,IF(AND(H52&gt;=750,H52&lt;1000,I52&lt;Barem!$N$23),H52/1500,IF(AND(H52&gt;=1000,H52&lt;1500,I52&lt;Barem!$N$24),H52/1500,IF(AND(H52&gt;=1500,H52&lt;2000,I52&lt;Barem!$N$25),H52/1500,IF(AND(H52&gt;=2000,H52&lt;3000,I52&lt;Barem!$N$26),H52/1500,IF(AND(H52&gt;=3000,I52&lt;Barem!$N$27),H52/1500,0))))))))</f>
        <v>0</v>
      </c>
      <c r="R52" s="19">
        <f>IF(D52&gt;21,VLOOKUP(D52,Barem!$S$1:$T$141,2,1),0)</f>
        <v>0</v>
      </c>
      <c r="S52" s="95">
        <f>IF(D52&lt;1,0,IF(B52="F",VLOOKUP(I52,Barem!$W$2:$Y$13,2,1),VLOOKUP(I52,Barem!$W$14:$Y$25,2,1)))</f>
        <v>0</v>
      </c>
      <c r="T52" s="19">
        <f>VLOOKUP(A52,Participanti!A:C,3,0)</f>
        <v>0</v>
      </c>
      <c r="U52" s="17">
        <f t="shared" si="14"/>
        <v>4.4095238095238098</v>
      </c>
      <c r="V52" s="49"/>
      <c r="W52" s="137"/>
      <c r="X52" s="96">
        <f t="shared" si="5"/>
        <v>3</v>
      </c>
      <c r="Y52" s="62">
        <f t="shared" si="6"/>
        <v>1</v>
      </c>
      <c r="Z52" s="1" t="str">
        <f>VLOOKUP(A52,Participanti!A:E,5,0)</f>
        <v>Silver</v>
      </c>
    </row>
    <row r="53" spans="1:26" x14ac:dyDescent="0.2">
      <c r="A53" s="42" t="s">
        <v>259</v>
      </c>
      <c r="B53" s="1" t="str">
        <f>VLOOKUP(A53,Participanti!A:B,2,0)</f>
        <v>M</v>
      </c>
      <c r="C53" s="60">
        <v>1</v>
      </c>
      <c r="D53" s="43">
        <v>12.51</v>
      </c>
      <c r="E53" s="180">
        <v>4.0659722222222222E-2</v>
      </c>
      <c r="F53" s="180">
        <v>4.0659722222222222E-2</v>
      </c>
      <c r="G53" s="182">
        <f t="shared" si="7"/>
        <v>4.0659722222222222E-2</v>
      </c>
      <c r="H53" s="45">
        <v>33</v>
      </c>
      <c r="I53" s="11">
        <f t="shared" si="13"/>
        <v>3.2501776356692424E-3</v>
      </c>
      <c r="J53" s="31">
        <f t="shared" si="9"/>
        <v>2.9785714285714282</v>
      </c>
      <c r="K53" s="31">
        <f>IF(J53=0,0,IF(B53="F",VLOOKUP(I53,Barem!$G$2:$H$16,2,1),VLOOKUP(I53,Barem!$G$17:$H$31,2,1)))</f>
        <v>4.25</v>
      </c>
      <c r="L53" s="43">
        <v>4</v>
      </c>
      <c r="M53" s="87" t="str">
        <f>VLOOKUP(C53,Barem!K:Q,7,0)</f>
        <v>V</v>
      </c>
      <c r="N53" s="10">
        <f t="shared" si="15"/>
        <v>0.25</v>
      </c>
      <c r="O53" s="10">
        <f t="shared" si="15"/>
        <v>0.5</v>
      </c>
      <c r="P53" s="10">
        <f t="shared" si="15"/>
        <v>0.25</v>
      </c>
      <c r="Q53" s="33">
        <f>IF(B53="M",IF(AND(H53&gt;=200,H53&lt;500,I53&lt;Barem!$M$21),H53/1500,IF(AND(H53&gt;=500,H53&lt;750,I53&lt;Barem!$M$22),H53/1500,IF(AND(H53&gt;=750,H53&lt;1000,I53&lt;Barem!$M$23),H53/1500,IF(AND(H53&gt;=1000,H53&lt;1500,I53&lt;Barem!$M$24),H53/1500,IF(AND(H53&gt;=1500,H53&lt;2000,I53&lt;Barem!$M$25),H53/1500,IF(AND(H53&gt;=2000,H53&lt;3000,I53&lt;Barem!$M$26),H53/1500,IF(AND(H53&gt;=3000,I53&lt;Barem!$M$27),H53/1500,0))))))),IF(AND(H53&gt;=200,H53&lt;500,I53&lt;Barem!$N$21),H53/1500,IF(AND(H53&gt;=500,H53&lt;750,I53&lt;Barem!$N$22),H53/1500,IF(AND(H53&gt;=750,H53&lt;1000,I53&lt;Barem!$N$23),H53/1500,IF(AND(H53&gt;=1000,H53&lt;1500,I53&lt;Barem!$N$24),H53/1500,IF(AND(H53&gt;=1500,H53&lt;2000,I53&lt;Barem!$N$25),H53/1500,IF(AND(H53&gt;=2000,H53&lt;3000,I53&lt;Barem!$N$26),H53/1500,IF(AND(H53&gt;=3000,I53&lt;Barem!$N$27),H53/1500,0))))))))</f>
        <v>0</v>
      </c>
      <c r="R53" s="19">
        <f>IF(D53&gt;21,VLOOKUP(D53,Barem!$S$1:$T$141,2,1),0)</f>
        <v>0</v>
      </c>
      <c r="S53" s="95">
        <f>IF(D53&lt;1,0,IF(B53="F",VLOOKUP(I53,Barem!$W$2:$Y$13,2,1),VLOOKUP(I53,Barem!$W$14:$Y$25,2,1)))</f>
        <v>0</v>
      </c>
      <c r="T53" s="19">
        <f>VLOOKUP(A53,Participanti!A:C,3,0)</f>
        <v>0</v>
      </c>
      <c r="U53" s="17">
        <f t="shared" si="14"/>
        <v>3.8696428571428569</v>
      </c>
      <c r="V53" s="49"/>
      <c r="W53" s="137" t="s">
        <v>541</v>
      </c>
      <c r="X53" s="96">
        <f t="shared" si="5"/>
        <v>4</v>
      </c>
      <c r="Y53" s="62">
        <f t="shared" si="6"/>
        <v>1</v>
      </c>
      <c r="Z53" s="1" t="str">
        <f>VLOOKUP(A53,Participanti!A:E,5,0)</f>
        <v>Silver</v>
      </c>
    </row>
    <row r="54" spans="1:26" x14ac:dyDescent="0.2">
      <c r="A54" s="42" t="s">
        <v>335</v>
      </c>
      <c r="B54" s="1" t="str">
        <f>VLOOKUP(A54,Participanti!A:B,2,0)</f>
        <v>M</v>
      </c>
      <c r="C54" s="60">
        <v>1</v>
      </c>
      <c r="D54" s="43">
        <v>10.3</v>
      </c>
      <c r="E54" s="180">
        <v>3.3645833333333333E-2</v>
      </c>
      <c r="F54" s="180">
        <v>3.3645833333333333E-2</v>
      </c>
      <c r="G54" s="182">
        <f t="shared" si="7"/>
        <v>3.3645833333333333E-2</v>
      </c>
      <c r="H54" s="45">
        <v>36</v>
      </c>
      <c r="I54" s="11">
        <f t="shared" si="13"/>
        <v>3.2665857605177991E-3</v>
      </c>
      <c r="J54" s="31">
        <f t="shared" si="9"/>
        <v>2.4523809523809526</v>
      </c>
      <c r="K54" s="31">
        <f>IF(J54=0,0,IF(B54="F",VLOOKUP(I54,Barem!$G$2:$H$16,2,1),VLOOKUP(I54,Barem!$G$17:$H$31,2,1)))</f>
        <v>4.25</v>
      </c>
      <c r="L54" s="43">
        <v>4</v>
      </c>
      <c r="M54" s="87" t="str">
        <f>VLOOKUP(C54,Barem!K:Q,7,0)</f>
        <v>V</v>
      </c>
      <c r="N54" s="10">
        <f t="shared" si="15"/>
        <v>0.25</v>
      </c>
      <c r="O54" s="10">
        <f t="shared" si="15"/>
        <v>0.5</v>
      </c>
      <c r="P54" s="10">
        <f t="shared" si="15"/>
        <v>0.25</v>
      </c>
      <c r="Q54" s="33">
        <f>IF(B54="M",IF(AND(H54&gt;=200,H54&lt;500,I54&lt;Barem!$M$21),H54/1500,IF(AND(H54&gt;=500,H54&lt;750,I54&lt;Barem!$M$22),H54/1500,IF(AND(H54&gt;=750,H54&lt;1000,I54&lt;Barem!$M$23),H54/1500,IF(AND(H54&gt;=1000,H54&lt;1500,I54&lt;Barem!$M$24),H54/1500,IF(AND(H54&gt;=1500,H54&lt;2000,I54&lt;Barem!$M$25),H54/1500,IF(AND(H54&gt;=2000,H54&lt;3000,I54&lt;Barem!$M$26),H54/1500,IF(AND(H54&gt;=3000,I54&lt;Barem!$M$27),H54/1500,0))))))),IF(AND(H54&gt;=200,H54&lt;500,I54&lt;Barem!$N$21),H54/1500,IF(AND(H54&gt;=500,H54&lt;750,I54&lt;Barem!$N$22),H54/1500,IF(AND(H54&gt;=750,H54&lt;1000,I54&lt;Barem!$N$23),H54/1500,IF(AND(H54&gt;=1000,H54&lt;1500,I54&lt;Barem!$N$24),H54/1500,IF(AND(H54&gt;=1500,H54&lt;2000,I54&lt;Barem!$N$25),H54/1500,IF(AND(H54&gt;=2000,H54&lt;3000,I54&lt;Barem!$N$26),H54/1500,IF(AND(H54&gt;=3000,I54&lt;Barem!$N$27),H54/1500,0))))))))</f>
        <v>0</v>
      </c>
      <c r="R54" s="19">
        <f>IF(D54&gt;21,VLOOKUP(D54,Barem!$S$1:$T$141,2,1),0)</f>
        <v>0</v>
      </c>
      <c r="S54" s="95">
        <f>IF(D54&lt;1,0,IF(B54="F",VLOOKUP(I54,Barem!$W$2:$Y$13,2,1),VLOOKUP(I54,Barem!$W$14:$Y$25,2,1)))</f>
        <v>0</v>
      </c>
      <c r="T54" s="19">
        <f>VLOOKUP(A54,Participanti!A:C,3,0)</f>
        <v>0</v>
      </c>
      <c r="U54" s="17">
        <f t="shared" si="14"/>
        <v>3.7380952380952381</v>
      </c>
      <c r="V54" s="49"/>
      <c r="W54" s="137" t="s">
        <v>541</v>
      </c>
      <c r="X54" s="96">
        <f t="shared" si="5"/>
        <v>1</v>
      </c>
      <c r="Y54" s="62">
        <f t="shared" si="6"/>
        <v>1</v>
      </c>
      <c r="Z54" s="1" t="str">
        <f>VLOOKUP(A54,Participanti!A:E,5,0)</f>
        <v>Silver</v>
      </c>
    </row>
    <row r="55" spans="1:26" x14ac:dyDescent="0.2">
      <c r="A55" s="42" t="s">
        <v>207</v>
      </c>
      <c r="B55" s="1" t="str">
        <f>VLOOKUP(A55,Participanti!A:B,2,0)</f>
        <v>F</v>
      </c>
      <c r="C55" s="60">
        <v>1</v>
      </c>
      <c r="D55" s="43">
        <v>15.01</v>
      </c>
      <c r="E55" s="180">
        <v>8.0219907407407406E-2</v>
      </c>
      <c r="F55" s="180">
        <v>9.4884259259259265E-2</v>
      </c>
      <c r="G55" s="182">
        <f t="shared" si="7"/>
        <v>8.7552083333333336E-2</v>
      </c>
      <c r="H55" s="45">
        <v>450</v>
      </c>
      <c r="I55" s="11">
        <f t="shared" si="13"/>
        <v>5.832916944259383E-3</v>
      </c>
      <c r="J55" s="31">
        <f t="shared" si="9"/>
        <v>3.7524999999999999</v>
      </c>
      <c r="K55" s="31">
        <f>IF(J55=0,0,IF(B55="F",VLOOKUP(I55,Barem!$G$2:$H$16,2,1),VLOOKUP(I55,Barem!$G$17:$H$31,2,1)))</f>
        <v>0.5</v>
      </c>
      <c r="L55" s="43">
        <v>2</v>
      </c>
      <c r="M55" s="87" t="str">
        <f>VLOOKUP(C55,Barem!K:Q,7,0)</f>
        <v>V</v>
      </c>
      <c r="N55" s="10">
        <f t="shared" si="15"/>
        <v>0.25</v>
      </c>
      <c r="O55" s="10">
        <f t="shared" si="15"/>
        <v>0.5</v>
      </c>
      <c r="P55" s="10">
        <f t="shared" si="15"/>
        <v>0.25</v>
      </c>
      <c r="Q55" s="33">
        <f>IF(B55="M",IF(AND(H55&gt;=200,H55&lt;500,I55&lt;Barem!$M$21),H55/1500,IF(AND(H55&gt;=500,H55&lt;750,I55&lt;Barem!$M$22),H55/1500,IF(AND(H55&gt;=750,H55&lt;1000,I55&lt;Barem!$M$23),H55/1500,IF(AND(H55&gt;=1000,H55&lt;1500,I55&lt;Barem!$M$24),H55/1500,IF(AND(H55&gt;=1500,H55&lt;2000,I55&lt;Barem!$M$25),H55/1500,IF(AND(H55&gt;=2000,H55&lt;3000,I55&lt;Barem!$M$26),H55/1500,IF(AND(H55&gt;=3000,I55&lt;Barem!$M$27),H55/1500,0))))))),IF(AND(H55&gt;=200,H55&lt;500,I55&lt;Barem!$N$21),H55/1500,IF(AND(H55&gt;=500,H55&lt;750,I55&lt;Barem!$N$22),H55/1500,IF(AND(H55&gt;=750,H55&lt;1000,I55&lt;Barem!$N$23),H55/1500,IF(AND(H55&gt;=1000,H55&lt;1500,I55&lt;Barem!$N$24),H55/1500,IF(AND(H55&gt;=1500,H55&lt;2000,I55&lt;Barem!$N$25),H55/1500,IF(AND(H55&gt;=2000,H55&lt;3000,I55&lt;Barem!$N$26),H55/1500,IF(AND(H55&gt;=3000,I55&lt;Barem!$N$27),H55/1500,0))))))))</f>
        <v>0</v>
      </c>
      <c r="R55" s="19">
        <f>IF(D55&gt;21,VLOOKUP(D55,Barem!$S$1:$T$141,2,1),0)</f>
        <v>0</v>
      </c>
      <c r="S55" s="95">
        <f>IF(D55&lt;1,0,IF(B55="F",VLOOKUP(I55,Barem!$W$2:$Y$13,2,1),VLOOKUP(I55,Barem!$W$14:$Y$25,2,1)))</f>
        <v>0</v>
      </c>
      <c r="T55" s="19">
        <f>VLOOKUP(A55,Participanti!A:C,3,0)</f>
        <v>0</v>
      </c>
      <c r="U55" s="17">
        <f t="shared" si="14"/>
        <v>1.6881249999999999</v>
      </c>
      <c r="V55" s="49"/>
      <c r="W55" s="137"/>
      <c r="X55" s="96">
        <f t="shared" si="5"/>
        <v>4</v>
      </c>
      <c r="Y55" s="62">
        <f t="shared" si="6"/>
        <v>1</v>
      </c>
      <c r="Z55" s="1" t="str">
        <f>VLOOKUP(A55,Participanti!A:E,5,0)</f>
        <v>Silver</v>
      </c>
    </row>
    <row r="56" spans="1:26" x14ac:dyDescent="0.2">
      <c r="A56" s="42" t="s">
        <v>544</v>
      </c>
      <c r="B56" s="1" t="str">
        <f>VLOOKUP(A56,Participanti!A:B,2,0)</f>
        <v>F</v>
      </c>
      <c r="C56" s="60">
        <v>2</v>
      </c>
      <c r="D56" s="43">
        <v>14.9</v>
      </c>
      <c r="E56" s="180">
        <v>5.1516203703703703E-2</v>
      </c>
      <c r="F56" s="180">
        <v>5.3587962962962962E-2</v>
      </c>
      <c r="G56" s="182">
        <f t="shared" si="7"/>
        <v>5.2552083333333333E-2</v>
      </c>
      <c r="H56" s="45">
        <v>107</v>
      </c>
      <c r="I56" s="11">
        <f t="shared" si="13"/>
        <v>3.5269854586129751E-3</v>
      </c>
      <c r="J56" s="31">
        <f t="shared" si="9"/>
        <v>3.7250000000000001</v>
      </c>
      <c r="K56" s="31">
        <f>IF(J56=0,0,IF(B56="F",VLOOKUP(I56,Barem!$G$2:$H$16,2,1),VLOOKUP(I56,Barem!$G$17:$H$31,2,1)))</f>
        <v>4.25</v>
      </c>
      <c r="L56" s="43">
        <v>1</v>
      </c>
      <c r="M56" s="87" t="s">
        <v>80</v>
      </c>
      <c r="N56" s="10">
        <f t="shared" si="15"/>
        <v>0.25</v>
      </c>
      <c r="O56" s="10">
        <f t="shared" si="15"/>
        <v>0.5</v>
      </c>
      <c r="P56" s="10">
        <f t="shared" si="15"/>
        <v>0.25</v>
      </c>
      <c r="Q56" s="33">
        <f>IF(B56="M",IF(AND(H56&gt;=200,H56&lt;500,I56&lt;Barem!$M$21),H56/1500,IF(AND(H56&gt;=500,H56&lt;750,I56&lt;Barem!$M$22),H56/1500,IF(AND(H56&gt;=750,H56&lt;1000,I56&lt;Barem!$M$23),H56/1500,IF(AND(H56&gt;=1000,H56&lt;1500,I56&lt;Barem!$M$24),H56/1500,IF(AND(H56&gt;=1500,H56&lt;2000,I56&lt;Barem!$M$25),H56/1500,IF(AND(H56&gt;=2000,H56&lt;3000,I56&lt;Barem!$M$26),H56/1500,IF(AND(H56&gt;=3000,I56&lt;Barem!$M$27),H56/1500,0))))))),IF(AND(H56&gt;=200,H56&lt;500,I56&lt;Barem!$N$21),H56/1500,IF(AND(H56&gt;=500,H56&lt;750,I56&lt;Barem!$N$22),H56/1500,IF(AND(H56&gt;=750,H56&lt;1000,I56&lt;Barem!$N$23),H56/1500,IF(AND(H56&gt;=1000,H56&lt;1500,I56&lt;Barem!$N$24),H56/1500,IF(AND(H56&gt;=1500,H56&lt;2000,I56&lt;Barem!$N$25),H56/1500,IF(AND(H56&gt;=2000,H56&lt;3000,I56&lt;Barem!$N$26),H56/1500,IF(AND(H56&gt;=3000,I56&lt;Barem!$N$27),H56/1500,0))))))))</f>
        <v>0</v>
      </c>
      <c r="R56" s="19">
        <f>IF(D56&gt;21,VLOOKUP(D56,Barem!$S$1:$T$141,2,1),0)</f>
        <v>0</v>
      </c>
      <c r="S56" s="95">
        <f>IF(D56&lt;1,0,IF(B56="F",VLOOKUP(I56,Barem!$W$2:$Y$13,2,1),VLOOKUP(I56,Barem!$W$14:$Y$25,2,1)))</f>
        <v>0</v>
      </c>
      <c r="T56" s="19">
        <f>VLOOKUP(A56,Participanti!A:C,3,0)</f>
        <v>0</v>
      </c>
      <c r="U56" s="17">
        <f t="shared" si="14"/>
        <v>3.3062499999999999</v>
      </c>
      <c r="V56" s="49"/>
      <c r="W56" s="137" t="s">
        <v>552</v>
      </c>
      <c r="X56" s="96">
        <f t="shared" si="5"/>
        <v>1</v>
      </c>
      <c r="Y56" s="62">
        <f t="shared" si="6"/>
        <v>1</v>
      </c>
      <c r="Z56" s="1" t="str">
        <f>VLOOKUP(A56,Participanti!A:E,5,0)</f>
        <v>Bronze</v>
      </c>
    </row>
    <row r="57" spans="1:26" x14ac:dyDescent="0.2">
      <c r="A57" s="42" t="s">
        <v>308</v>
      </c>
      <c r="B57" s="1" t="str">
        <f>VLOOKUP(A57,Participanti!A:B,2,0)</f>
        <v>F</v>
      </c>
      <c r="C57" s="60">
        <v>2</v>
      </c>
      <c r="D57" s="43">
        <v>10.36</v>
      </c>
      <c r="E57" s="180">
        <v>4.0335648148148148E-2</v>
      </c>
      <c r="F57" s="180">
        <v>4.1053240740740737E-2</v>
      </c>
      <c r="G57" s="182">
        <f t="shared" si="7"/>
        <v>4.0694444444444443E-2</v>
      </c>
      <c r="H57" s="45">
        <v>45</v>
      </c>
      <c r="I57" s="11">
        <f t="shared" si="13"/>
        <v>3.9280351780351785E-3</v>
      </c>
      <c r="J57" s="31">
        <f t="shared" si="9"/>
        <v>2.59</v>
      </c>
      <c r="K57" s="31">
        <f>IF(J57=0,0,IF(B57="F",VLOOKUP(I57,Barem!$G$2:$H$16,2,1),VLOOKUP(I57,Barem!$G$17:$H$31,2,1)))</f>
        <v>3.75</v>
      </c>
      <c r="L57" s="43">
        <v>5</v>
      </c>
      <c r="M57" s="87" t="s">
        <v>80</v>
      </c>
      <c r="N57" s="10">
        <f t="shared" si="15"/>
        <v>0.25</v>
      </c>
      <c r="O57" s="10">
        <f t="shared" si="15"/>
        <v>0.5</v>
      </c>
      <c r="P57" s="10">
        <f t="shared" si="15"/>
        <v>0.25</v>
      </c>
      <c r="Q57" s="33">
        <f>IF(B57="M",IF(AND(H57&gt;=200,H57&lt;500,I57&lt;Barem!$M$21),H57/1500,IF(AND(H57&gt;=500,H57&lt;750,I57&lt;Barem!$M$22),H57/1500,IF(AND(H57&gt;=750,H57&lt;1000,I57&lt;Barem!$M$23),H57/1500,IF(AND(H57&gt;=1000,H57&lt;1500,I57&lt;Barem!$M$24),H57/1500,IF(AND(H57&gt;=1500,H57&lt;2000,I57&lt;Barem!$M$25),H57/1500,IF(AND(H57&gt;=2000,H57&lt;3000,I57&lt;Barem!$M$26),H57/1500,IF(AND(H57&gt;=3000,I57&lt;Barem!$M$27),H57/1500,0))))))),IF(AND(H57&gt;=200,H57&lt;500,I57&lt;Barem!$N$21),H57/1500,IF(AND(H57&gt;=500,H57&lt;750,I57&lt;Barem!$N$22),H57/1500,IF(AND(H57&gt;=750,H57&lt;1000,I57&lt;Barem!$N$23),H57/1500,IF(AND(H57&gt;=1000,H57&lt;1500,I57&lt;Barem!$N$24),H57/1500,IF(AND(H57&gt;=1500,H57&lt;2000,I57&lt;Barem!$N$25),H57/1500,IF(AND(H57&gt;=2000,H57&lt;3000,I57&lt;Barem!$N$26),H57/1500,IF(AND(H57&gt;=3000,I57&lt;Barem!$N$27),H57/1500,0))))))))</f>
        <v>0</v>
      </c>
      <c r="R57" s="19">
        <f>IF(D57&gt;21,VLOOKUP(D57,Barem!$S$1:$T$141,2,1),0)</f>
        <v>0</v>
      </c>
      <c r="S57" s="95">
        <f>IF(D57&lt;1,0,IF(B57="F",VLOOKUP(I57,Barem!$W$2:$Y$13,2,1),VLOOKUP(I57,Barem!$W$14:$Y$25,2,1)))</f>
        <v>0</v>
      </c>
      <c r="T57" s="19">
        <f>VLOOKUP(A57,Participanti!A:C,3,0)</f>
        <v>0</v>
      </c>
      <c r="U57" s="17">
        <f t="shared" si="14"/>
        <v>3.7725</v>
      </c>
      <c r="V57" s="49"/>
      <c r="W57" s="137"/>
      <c r="X57" s="96">
        <f t="shared" si="5"/>
        <v>4</v>
      </c>
      <c r="Y57" s="62">
        <f t="shared" si="6"/>
        <v>1</v>
      </c>
      <c r="Z57" s="1" t="str">
        <f>VLOOKUP(A57,Participanti!A:E,5,0)</f>
        <v>Bronze</v>
      </c>
    </row>
    <row r="58" spans="1:26" x14ac:dyDescent="0.2">
      <c r="A58" s="42" t="s">
        <v>20</v>
      </c>
      <c r="B58" s="1" t="str">
        <f>VLOOKUP(A58,Participanti!A:B,2,0)</f>
        <v>M</v>
      </c>
      <c r="C58" s="60">
        <v>2</v>
      </c>
      <c r="D58" s="43">
        <v>7.19</v>
      </c>
      <c r="E58" s="180">
        <v>2.435185185185185E-2</v>
      </c>
      <c r="F58" s="180">
        <v>2.435185185185185E-2</v>
      </c>
      <c r="G58" s="182">
        <f t="shared" si="7"/>
        <v>2.435185185185185E-2</v>
      </c>
      <c r="H58" s="45">
        <v>17</v>
      </c>
      <c r="I58" s="11">
        <f t="shared" si="13"/>
        <v>3.3869056817596452E-3</v>
      </c>
      <c r="J58" s="31">
        <f t="shared" si="9"/>
        <v>1.7119047619047618</v>
      </c>
      <c r="K58" s="31">
        <f>IF(J58=0,0,IF(B58="F",VLOOKUP(I58,Barem!$G$2:$H$16,2,1),VLOOKUP(I58,Barem!$G$17:$H$31,2,1)))</f>
        <v>4</v>
      </c>
      <c r="L58" s="43">
        <v>3</v>
      </c>
      <c r="M58" s="87" t="s">
        <v>80</v>
      </c>
      <c r="N58" s="10">
        <f t="shared" si="15"/>
        <v>0.25</v>
      </c>
      <c r="O58" s="10">
        <f t="shared" si="15"/>
        <v>0.5</v>
      </c>
      <c r="P58" s="10">
        <f t="shared" si="15"/>
        <v>0.25</v>
      </c>
      <c r="Q58" s="33">
        <f>IF(B58="M",IF(AND(H58&gt;=200,H58&lt;500,I58&lt;Barem!$M$21),H58/1500,IF(AND(H58&gt;=500,H58&lt;750,I58&lt;Barem!$M$22),H58/1500,IF(AND(H58&gt;=750,H58&lt;1000,I58&lt;Barem!$M$23),H58/1500,IF(AND(H58&gt;=1000,H58&lt;1500,I58&lt;Barem!$M$24),H58/1500,IF(AND(H58&gt;=1500,H58&lt;2000,I58&lt;Barem!$M$25),H58/1500,IF(AND(H58&gt;=2000,H58&lt;3000,I58&lt;Barem!$M$26),H58/1500,IF(AND(H58&gt;=3000,I58&lt;Barem!$M$27),H58/1500,0))))))),IF(AND(H58&gt;=200,H58&lt;500,I58&lt;Barem!$N$21),H58/1500,IF(AND(H58&gt;=500,H58&lt;750,I58&lt;Barem!$N$22),H58/1500,IF(AND(H58&gt;=750,H58&lt;1000,I58&lt;Barem!$N$23),H58/1500,IF(AND(H58&gt;=1000,H58&lt;1500,I58&lt;Barem!$N$24),H58/1500,IF(AND(H58&gt;=1500,H58&lt;2000,I58&lt;Barem!$N$25),H58/1500,IF(AND(H58&gt;=2000,H58&lt;3000,I58&lt;Barem!$N$26),H58/1500,IF(AND(H58&gt;=3000,I58&lt;Barem!$N$27),H58/1500,0))))))))</f>
        <v>0</v>
      </c>
      <c r="R58" s="19">
        <f>IF(D58&gt;21,VLOOKUP(D58,Barem!$S$1:$T$141,2,1),0)</f>
        <v>0</v>
      </c>
      <c r="S58" s="95">
        <f>IF(D58&lt;1,0,IF(B58="F",VLOOKUP(I58,Barem!$W$2:$Y$13,2,1),VLOOKUP(I58,Barem!$W$14:$Y$25,2,1)))</f>
        <v>0</v>
      </c>
      <c r="T58" s="19">
        <f>VLOOKUP(A58,Participanti!A:C,3,0)</f>
        <v>0</v>
      </c>
      <c r="U58" s="17">
        <f t="shared" si="14"/>
        <v>3.1779761904761905</v>
      </c>
      <c r="V58" s="49"/>
      <c r="W58" s="137"/>
      <c r="X58" s="96">
        <f t="shared" si="5"/>
        <v>4</v>
      </c>
      <c r="Y58" s="62">
        <f t="shared" si="6"/>
        <v>1</v>
      </c>
      <c r="Z58" s="1" t="str">
        <f>VLOOKUP(A58,Participanti!A:E,5,0)</f>
        <v>Bronze</v>
      </c>
    </row>
    <row r="59" spans="1:26" x14ac:dyDescent="0.2">
      <c r="A59" s="42" t="s">
        <v>174</v>
      </c>
      <c r="B59" s="1" t="str">
        <f>VLOOKUP(A59,Participanti!A:B,2,0)</f>
        <v>M</v>
      </c>
      <c r="C59" s="60">
        <v>2</v>
      </c>
      <c r="D59" s="43">
        <v>10.029999999999999</v>
      </c>
      <c r="E59" s="180">
        <v>3.7488425925925925E-2</v>
      </c>
      <c r="F59" s="180">
        <v>3.7546296296296293E-2</v>
      </c>
      <c r="G59" s="182">
        <f t="shared" si="7"/>
        <v>3.7517361111111105E-2</v>
      </c>
      <c r="H59" s="45">
        <v>23</v>
      </c>
      <c r="I59" s="11">
        <f t="shared" si="13"/>
        <v>3.7405145674088841E-3</v>
      </c>
      <c r="J59" s="31">
        <f t="shared" si="9"/>
        <v>2.388095238095238</v>
      </c>
      <c r="K59" s="31">
        <f>IF(J59=0,0,IF(B59="F",VLOOKUP(I59,Barem!$G$2:$H$16,2,1),VLOOKUP(I59,Barem!$G$17:$H$31,2,1)))</f>
        <v>3.5</v>
      </c>
      <c r="L59" s="43">
        <v>2</v>
      </c>
      <c r="M59" s="87" t="s">
        <v>80</v>
      </c>
      <c r="N59" s="10">
        <f t="shared" si="15"/>
        <v>0.25</v>
      </c>
      <c r="O59" s="10">
        <f t="shared" si="15"/>
        <v>0.5</v>
      </c>
      <c r="P59" s="10">
        <f t="shared" si="15"/>
        <v>0.25</v>
      </c>
      <c r="Q59" s="33">
        <f>IF(B59="M",IF(AND(H59&gt;=200,H59&lt;500,I59&lt;Barem!$M$21),H59/1500,IF(AND(H59&gt;=500,H59&lt;750,I59&lt;Barem!$M$22),H59/1500,IF(AND(H59&gt;=750,H59&lt;1000,I59&lt;Barem!$M$23),H59/1500,IF(AND(H59&gt;=1000,H59&lt;1500,I59&lt;Barem!$M$24),H59/1500,IF(AND(H59&gt;=1500,H59&lt;2000,I59&lt;Barem!$M$25),H59/1500,IF(AND(H59&gt;=2000,H59&lt;3000,I59&lt;Barem!$M$26),H59/1500,IF(AND(H59&gt;=3000,I59&lt;Barem!$M$27),H59/1500,0))))))),IF(AND(H59&gt;=200,H59&lt;500,I59&lt;Barem!$N$21),H59/1500,IF(AND(H59&gt;=500,H59&lt;750,I59&lt;Barem!$N$22),H59/1500,IF(AND(H59&gt;=750,H59&lt;1000,I59&lt;Barem!$N$23),H59/1500,IF(AND(H59&gt;=1000,H59&lt;1500,I59&lt;Barem!$N$24),H59/1500,IF(AND(H59&gt;=1500,H59&lt;2000,I59&lt;Barem!$N$25),H59/1500,IF(AND(H59&gt;=2000,H59&lt;3000,I59&lt;Barem!$N$26),H59/1500,IF(AND(H59&gt;=3000,I59&lt;Barem!$N$27),H59/1500,0))))))))</f>
        <v>0</v>
      </c>
      <c r="R59" s="19">
        <f>IF(D59&gt;21,VLOOKUP(D59,Barem!$S$1:$T$141,2,1),0)</f>
        <v>0</v>
      </c>
      <c r="S59" s="95">
        <f>IF(D59&lt;1,0,IF(B59="F",VLOOKUP(I59,Barem!$W$2:$Y$13,2,1),VLOOKUP(I59,Barem!$W$14:$Y$25,2,1)))</f>
        <v>0</v>
      </c>
      <c r="T59" s="19">
        <f>VLOOKUP(A59,Participanti!A:C,3,0)</f>
        <v>0</v>
      </c>
      <c r="U59" s="17">
        <f t="shared" si="14"/>
        <v>2.8470238095238094</v>
      </c>
      <c r="V59" s="49"/>
      <c r="W59" s="137" t="s">
        <v>551</v>
      </c>
      <c r="X59" s="96">
        <f t="shared" si="5"/>
        <v>1</v>
      </c>
      <c r="Y59" s="62">
        <f t="shared" si="6"/>
        <v>1</v>
      </c>
      <c r="Z59" s="1" t="str">
        <f>VLOOKUP(A59,Participanti!A:E,5,0)</f>
        <v>Bronze</v>
      </c>
    </row>
    <row r="60" spans="1:26" x14ac:dyDescent="0.2">
      <c r="A60" s="42" t="s">
        <v>537</v>
      </c>
      <c r="B60" s="1" t="str">
        <f>VLOOKUP(A60,Participanti!A:B,2,0)</f>
        <v>M</v>
      </c>
      <c r="C60" s="60">
        <v>2</v>
      </c>
      <c r="D60" s="43">
        <v>7.61</v>
      </c>
      <c r="E60" s="180">
        <v>2.119212962962963E-2</v>
      </c>
      <c r="F60" s="180">
        <v>2.119212962962963E-2</v>
      </c>
      <c r="G60" s="182">
        <f t="shared" si="7"/>
        <v>2.119212962962963E-2</v>
      </c>
      <c r="H60" s="45">
        <v>11</v>
      </c>
      <c r="I60" s="11">
        <f t="shared" si="13"/>
        <v>2.7847739329342485E-3</v>
      </c>
      <c r="J60" s="31">
        <f t="shared" si="9"/>
        <v>1.8119047619047619</v>
      </c>
      <c r="K60" s="31">
        <f>IF(J60=0,0,IF(B60="F",VLOOKUP(I60,Barem!$G$2:$H$16,2,1),VLOOKUP(I60,Barem!$G$17:$H$31,2,1)))</f>
        <v>5</v>
      </c>
      <c r="L60" s="43">
        <v>0.5</v>
      </c>
      <c r="M60" s="87" t="s">
        <v>80</v>
      </c>
      <c r="N60" s="10">
        <f t="shared" si="15"/>
        <v>0.25</v>
      </c>
      <c r="O60" s="10">
        <f t="shared" si="15"/>
        <v>0.5</v>
      </c>
      <c r="P60" s="10">
        <f t="shared" si="15"/>
        <v>0.25</v>
      </c>
      <c r="Q60" s="33">
        <f>IF(B60="M",IF(AND(H60&gt;=200,H60&lt;500,I60&lt;Barem!$M$21),H60/1500,IF(AND(H60&gt;=500,H60&lt;750,I60&lt;Barem!$M$22),H60/1500,IF(AND(H60&gt;=750,H60&lt;1000,I60&lt;Barem!$M$23),H60/1500,IF(AND(H60&gt;=1000,H60&lt;1500,I60&lt;Barem!$M$24),H60/1500,IF(AND(H60&gt;=1500,H60&lt;2000,I60&lt;Barem!$M$25),H60/1500,IF(AND(H60&gt;=2000,H60&lt;3000,I60&lt;Barem!$M$26),H60/1500,IF(AND(H60&gt;=3000,I60&lt;Barem!$M$27),H60/1500,0))))))),IF(AND(H60&gt;=200,H60&lt;500,I60&lt;Barem!$N$21),H60/1500,IF(AND(H60&gt;=500,H60&lt;750,I60&lt;Barem!$N$22),H60/1500,IF(AND(H60&gt;=750,H60&lt;1000,I60&lt;Barem!$N$23),H60/1500,IF(AND(H60&gt;=1000,H60&lt;1500,I60&lt;Barem!$N$24),H60/1500,IF(AND(H60&gt;=1500,H60&lt;2000,I60&lt;Barem!$N$25),H60/1500,IF(AND(H60&gt;=2000,H60&lt;3000,I60&lt;Barem!$N$26),H60/1500,IF(AND(H60&gt;=3000,I60&lt;Barem!$N$27),H60/1500,0))))))))</f>
        <v>0</v>
      </c>
      <c r="R60" s="19">
        <f>IF(D60&gt;21,VLOOKUP(D60,Barem!$S$1:$T$141,2,1),0)</f>
        <v>0</v>
      </c>
      <c r="S60" s="95">
        <f>IF(D60&lt;1,0,IF(B60="F",VLOOKUP(I60,Barem!$W$2:$Y$13,2,1),VLOOKUP(I60,Barem!$W$14:$Y$25,2,1)))</f>
        <v>0</v>
      </c>
      <c r="T60" s="19">
        <f>VLOOKUP(A60,Participanti!A:C,3,0)</f>
        <v>0</v>
      </c>
      <c r="U60" s="17">
        <f t="shared" si="14"/>
        <v>3.0779761904761904</v>
      </c>
      <c r="V60" s="49"/>
      <c r="W60" s="137"/>
      <c r="X60" s="96">
        <f t="shared" si="5"/>
        <v>4</v>
      </c>
      <c r="Y60" s="62">
        <f t="shared" si="6"/>
        <v>1</v>
      </c>
      <c r="Z60" s="1" t="str">
        <f>VLOOKUP(A60,Participanti!A:E,5,0)</f>
        <v>Bronze</v>
      </c>
    </row>
    <row r="61" spans="1:26" x14ac:dyDescent="0.2">
      <c r="A61" s="42" t="s">
        <v>539</v>
      </c>
      <c r="B61" s="1" t="str">
        <f>VLOOKUP(A61,Participanti!A:B,2,0)</f>
        <v>F</v>
      </c>
      <c r="C61" s="60">
        <v>2</v>
      </c>
      <c r="D61" s="43">
        <v>9.8800000000000008</v>
      </c>
      <c r="E61" s="180">
        <v>4.2164351851851849E-2</v>
      </c>
      <c r="F61" s="180">
        <v>4.341435185185185E-2</v>
      </c>
      <c r="G61" s="182">
        <f t="shared" si="7"/>
        <v>4.2789351851851849E-2</v>
      </c>
      <c r="H61" s="45">
        <v>23</v>
      </c>
      <c r="I61" s="11">
        <f t="shared" si="13"/>
        <v>4.3309060578797416E-3</v>
      </c>
      <c r="J61" s="31">
        <f t="shared" si="9"/>
        <v>2.4700000000000002</v>
      </c>
      <c r="K61" s="31">
        <f>IF(J61=0,0,IF(B61="F",VLOOKUP(I61,Barem!$G$2:$H$16,2,1),VLOOKUP(I61,Barem!$G$17:$H$31,2,1)))</f>
        <v>3.25</v>
      </c>
      <c r="L61" s="43">
        <v>1.5</v>
      </c>
      <c r="M61" s="87" t="str">
        <f>VLOOKUP(C61,Barem!K:Q,7,0)</f>
        <v>D</v>
      </c>
      <c r="N61" s="10">
        <f t="shared" si="15"/>
        <v>0.5</v>
      </c>
      <c r="O61" s="10">
        <f t="shared" si="15"/>
        <v>0.25</v>
      </c>
      <c r="P61" s="10">
        <f t="shared" si="15"/>
        <v>0.25</v>
      </c>
      <c r="Q61" s="33">
        <f>IF(B61="M",IF(AND(H61&gt;=200,H61&lt;500,I61&lt;Barem!$M$21),H61/1500,IF(AND(H61&gt;=500,H61&lt;750,I61&lt;Barem!$M$22),H61/1500,IF(AND(H61&gt;=750,H61&lt;1000,I61&lt;Barem!$M$23),H61/1500,IF(AND(H61&gt;=1000,H61&lt;1500,I61&lt;Barem!$M$24),H61/1500,IF(AND(H61&gt;=1500,H61&lt;2000,I61&lt;Barem!$M$25),H61/1500,IF(AND(H61&gt;=2000,H61&lt;3000,I61&lt;Barem!$M$26),H61/1500,IF(AND(H61&gt;=3000,I61&lt;Barem!$M$27),H61/1500,0))))))),IF(AND(H61&gt;=200,H61&lt;500,I61&lt;Barem!$N$21),H61/1500,IF(AND(H61&gt;=500,H61&lt;750,I61&lt;Barem!$N$22),H61/1500,IF(AND(H61&gt;=750,H61&lt;1000,I61&lt;Barem!$N$23),H61/1500,IF(AND(H61&gt;=1000,H61&lt;1500,I61&lt;Barem!$N$24),H61/1500,IF(AND(H61&gt;=1500,H61&lt;2000,I61&lt;Barem!$N$25),H61/1500,IF(AND(H61&gt;=2000,H61&lt;3000,I61&lt;Barem!$N$26),H61/1500,IF(AND(H61&gt;=3000,I61&lt;Barem!$N$27),H61/1500,0))))))))</f>
        <v>0</v>
      </c>
      <c r="R61" s="19">
        <f>IF(D61&gt;21,VLOOKUP(D61,Barem!$S$1:$T$141,2,1),0)</f>
        <v>0</v>
      </c>
      <c r="S61" s="95">
        <f>IF(D61&lt;1,0,IF(B61="F",VLOOKUP(I61,Barem!$W$2:$Y$13,2,1),VLOOKUP(I61,Barem!$W$14:$Y$25,2,1)))</f>
        <v>0</v>
      </c>
      <c r="T61" s="19">
        <f>VLOOKUP(A61,Participanti!A:C,3,0)</f>
        <v>0</v>
      </c>
      <c r="U61" s="17">
        <f t="shared" si="14"/>
        <v>2.4225000000000003</v>
      </c>
      <c r="V61" s="49"/>
      <c r="W61" s="137" t="s">
        <v>552</v>
      </c>
      <c r="X61" s="96">
        <f t="shared" si="5"/>
        <v>2</v>
      </c>
      <c r="Y61" s="62">
        <f t="shared" si="6"/>
        <v>1</v>
      </c>
      <c r="Z61" s="1" t="str">
        <f>VLOOKUP(A61,Participanti!A:E,5,0)</f>
        <v>Bronze</v>
      </c>
    </row>
    <row r="62" spans="1:26" x14ac:dyDescent="0.2">
      <c r="A62" s="42" t="s">
        <v>39</v>
      </c>
      <c r="B62" s="1" t="str">
        <f>VLOOKUP(A62,Participanti!A:B,2,0)</f>
        <v>M</v>
      </c>
      <c r="C62" s="60">
        <v>2</v>
      </c>
      <c r="D62" s="43">
        <v>15.75</v>
      </c>
      <c r="E62" s="180">
        <v>4.5543981481481484E-2</v>
      </c>
      <c r="F62" s="180">
        <v>5.0370370370370371E-2</v>
      </c>
      <c r="G62" s="182">
        <f t="shared" si="7"/>
        <v>4.7957175925925924E-2</v>
      </c>
      <c r="H62" s="45">
        <v>48</v>
      </c>
      <c r="I62" s="11">
        <f t="shared" si="13"/>
        <v>3.0449000587889474E-3</v>
      </c>
      <c r="J62" s="31">
        <f t="shared" si="9"/>
        <v>3.75</v>
      </c>
      <c r="K62" s="31">
        <f>IF(J62=0,0,IF(B62="F",VLOOKUP(I62,Barem!$G$2:$H$16,2,1),VLOOKUP(I62,Barem!$G$17:$H$31,2,1)))</f>
        <v>4.5</v>
      </c>
      <c r="L62" s="43">
        <v>2</v>
      </c>
      <c r="M62" s="87" t="s">
        <v>83</v>
      </c>
      <c r="N62" s="10">
        <f t="shared" si="15"/>
        <v>0.25</v>
      </c>
      <c r="O62" s="10">
        <f t="shared" si="15"/>
        <v>0.25</v>
      </c>
      <c r="P62" s="10">
        <f t="shared" si="15"/>
        <v>0.5</v>
      </c>
      <c r="Q62" s="33">
        <f>IF(B62="M",IF(AND(H62&gt;=200,H62&lt;500,I62&lt;Barem!$M$21),H62/1500,IF(AND(H62&gt;=500,H62&lt;750,I62&lt;Barem!$M$22),H62/1500,IF(AND(H62&gt;=750,H62&lt;1000,I62&lt;Barem!$M$23),H62/1500,IF(AND(H62&gt;=1000,H62&lt;1500,I62&lt;Barem!$M$24),H62/1500,IF(AND(H62&gt;=1500,H62&lt;2000,I62&lt;Barem!$M$25),H62/1500,IF(AND(H62&gt;=2000,H62&lt;3000,I62&lt;Barem!$M$26),H62/1500,IF(AND(H62&gt;=3000,I62&lt;Barem!$M$27),H62/1500,0))))))),IF(AND(H62&gt;=200,H62&lt;500,I62&lt;Barem!$N$21),H62/1500,IF(AND(H62&gt;=500,H62&lt;750,I62&lt;Barem!$N$22),H62/1500,IF(AND(H62&gt;=750,H62&lt;1000,I62&lt;Barem!$N$23),H62/1500,IF(AND(H62&gt;=1000,H62&lt;1500,I62&lt;Barem!$N$24),H62/1500,IF(AND(H62&gt;=1500,H62&lt;2000,I62&lt;Barem!$N$25),H62/1500,IF(AND(H62&gt;=2000,H62&lt;3000,I62&lt;Barem!$N$26),H62/1500,IF(AND(H62&gt;=3000,I62&lt;Barem!$N$27),H62/1500,0))))))))</f>
        <v>0</v>
      </c>
      <c r="R62" s="19">
        <f>IF(D62&gt;21,VLOOKUP(D62,Barem!$S$1:$T$141,2,1),0)</f>
        <v>0</v>
      </c>
      <c r="S62" s="95">
        <f>IF(D62&lt;1,0,IF(B62="F",VLOOKUP(I62,Barem!$W$2:$Y$13,2,1),VLOOKUP(I62,Barem!$W$14:$Y$25,2,1)))</f>
        <v>0</v>
      </c>
      <c r="T62" s="19">
        <f>VLOOKUP(A62,Participanti!A:C,3,0)</f>
        <v>0</v>
      </c>
      <c r="U62" s="17">
        <f t="shared" si="14"/>
        <v>3.0625</v>
      </c>
      <c r="V62" s="49"/>
      <c r="W62" s="137"/>
      <c r="X62" s="96">
        <f t="shared" si="5"/>
        <v>4</v>
      </c>
      <c r="Y62" s="62">
        <f t="shared" si="6"/>
        <v>1</v>
      </c>
      <c r="Z62" s="1" t="str">
        <f>VLOOKUP(A62,Participanti!A:E,5,0)</f>
        <v>Bronze</v>
      </c>
    </row>
    <row r="63" spans="1:26" x14ac:dyDescent="0.2">
      <c r="A63" s="42" t="s">
        <v>387</v>
      </c>
      <c r="B63" s="1" t="str">
        <f>VLOOKUP(A63,Participanti!A:B,2,0)</f>
        <v>M</v>
      </c>
      <c r="C63" s="60">
        <v>2</v>
      </c>
      <c r="D63" s="43">
        <v>11.01</v>
      </c>
      <c r="E63" s="180">
        <v>4.1724537037037039E-2</v>
      </c>
      <c r="F63" s="180">
        <v>4.175925925925926E-2</v>
      </c>
      <c r="G63" s="182">
        <f t="shared" si="7"/>
        <v>4.1741898148148146E-2</v>
      </c>
      <c r="H63" s="45">
        <v>114</v>
      </c>
      <c r="I63" s="11">
        <f t="shared" si="13"/>
        <v>3.7912714031015575E-3</v>
      </c>
      <c r="J63" s="31">
        <f t="shared" si="9"/>
        <v>2.6214285714285714</v>
      </c>
      <c r="K63" s="31">
        <f>IF(J63=0,0,IF(B63="F",VLOOKUP(I63,Barem!$G$2:$H$16,2,1),VLOOKUP(I63,Barem!$G$17:$H$31,2,1)))</f>
        <v>3.5</v>
      </c>
      <c r="L63" s="43">
        <v>3</v>
      </c>
      <c r="M63" s="87" t="s">
        <v>83</v>
      </c>
      <c r="N63" s="10">
        <f t="shared" si="15"/>
        <v>0.25</v>
      </c>
      <c r="O63" s="10">
        <f t="shared" si="15"/>
        <v>0.25</v>
      </c>
      <c r="P63" s="10">
        <f t="shared" si="15"/>
        <v>0.5</v>
      </c>
      <c r="Q63" s="33">
        <f>IF(B63="M",IF(AND(H63&gt;=200,H63&lt;500,I63&lt;Barem!$M$21),H63/1500,IF(AND(H63&gt;=500,H63&lt;750,I63&lt;Barem!$M$22),H63/1500,IF(AND(H63&gt;=750,H63&lt;1000,I63&lt;Barem!$M$23),H63/1500,IF(AND(H63&gt;=1000,H63&lt;1500,I63&lt;Barem!$M$24),H63/1500,IF(AND(H63&gt;=1500,H63&lt;2000,I63&lt;Barem!$M$25),H63/1500,IF(AND(H63&gt;=2000,H63&lt;3000,I63&lt;Barem!$M$26),H63/1500,IF(AND(H63&gt;=3000,I63&lt;Barem!$M$27),H63/1500,0))))))),IF(AND(H63&gt;=200,H63&lt;500,I63&lt;Barem!$N$21),H63/1500,IF(AND(H63&gt;=500,H63&lt;750,I63&lt;Barem!$N$22),H63/1500,IF(AND(H63&gt;=750,H63&lt;1000,I63&lt;Barem!$N$23),H63/1500,IF(AND(H63&gt;=1000,H63&lt;1500,I63&lt;Barem!$N$24),H63/1500,IF(AND(H63&gt;=1500,H63&lt;2000,I63&lt;Barem!$N$25),H63/1500,IF(AND(H63&gt;=2000,H63&lt;3000,I63&lt;Barem!$N$26),H63/1500,IF(AND(H63&gt;=3000,I63&lt;Barem!$N$27),H63/1500,0))))))))</f>
        <v>0</v>
      </c>
      <c r="R63" s="19">
        <f>IF(D63&gt;21,VLOOKUP(D63,Barem!$S$1:$T$141,2,1),0)</f>
        <v>0</v>
      </c>
      <c r="S63" s="95">
        <f>IF(D63&lt;1,0,IF(B63="F",VLOOKUP(I63,Barem!$W$2:$Y$13,2,1),VLOOKUP(I63,Barem!$W$14:$Y$25,2,1)))</f>
        <v>0</v>
      </c>
      <c r="T63" s="19">
        <f>VLOOKUP(A63,Participanti!A:C,3,0)</f>
        <v>0</v>
      </c>
      <c r="U63" s="17">
        <f t="shared" si="14"/>
        <v>3.030357142857143</v>
      </c>
      <c r="V63" s="49"/>
      <c r="W63" s="137"/>
      <c r="X63" s="96">
        <f t="shared" si="5"/>
        <v>4</v>
      </c>
      <c r="Y63" s="62">
        <f t="shared" si="6"/>
        <v>1</v>
      </c>
      <c r="Z63" s="1" t="str">
        <f>VLOOKUP(A63,Participanti!A:E,5,0)</f>
        <v>Bronze</v>
      </c>
    </row>
    <row r="64" spans="1:26" x14ac:dyDescent="0.2">
      <c r="A64" s="42" t="s">
        <v>497</v>
      </c>
      <c r="B64" s="1" t="str">
        <f>VLOOKUP(A64,Participanti!A:B,2,0)</f>
        <v>F</v>
      </c>
      <c r="C64" s="60">
        <v>2</v>
      </c>
      <c r="D64" s="43">
        <v>2.9</v>
      </c>
      <c r="E64" s="180">
        <v>8.5763888888888886E-3</v>
      </c>
      <c r="F64" s="180">
        <v>8.6226851851851846E-3</v>
      </c>
      <c r="G64" s="182">
        <f t="shared" si="7"/>
        <v>8.5995370370370375E-3</v>
      </c>
      <c r="H64" s="45">
        <v>17</v>
      </c>
      <c r="I64" s="11">
        <f t="shared" si="13"/>
        <v>2.9653575989782889E-3</v>
      </c>
      <c r="J64" s="31">
        <f t="shared" si="9"/>
        <v>0.72499999999999998</v>
      </c>
      <c r="K64" s="31">
        <f>IF(J64=0,0,IF(B64="F",VLOOKUP(I64,Barem!$G$2:$H$16,2,1),VLOOKUP(I64,Barem!$G$17:$H$31,2,1)))</f>
        <v>5</v>
      </c>
      <c r="L64" s="43">
        <v>0.75</v>
      </c>
      <c r="M64" s="87" t="s">
        <v>80</v>
      </c>
      <c r="N64" s="10">
        <f t="shared" si="15"/>
        <v>0.25</v>
      </c>
      <c r="O64" s="10">
        <f t="shared" si="15"/>
        <v>0.5</v>
      </c>
      <c r="P64" s="10">
        <f t="shared" si="15"/>
        <v>0.25</v>
      </c>
      <c r="Q64" s="33">
        <f>IF(B64="M",IF(AND(H64&gt;=200,H64&lt;500,I64&lt;Barem!$M$21),H64/1500,IF(AND(H64&gt;=500,H64&lt;750,I64&lt;Barem!$M$22),H64/1500,IF(AND(H64&gt;=750,H64&lt;1000,I64&lt;Barem!$M$23),H64/1500,IF(AND(H64&gt;=1000,H64&lt;1500,I64&lt;Barem!$M$24),H64/1500,IF(AND(H64&gt;=1500,H64&lt;2000,I64&lt;Barem!$M$25),H64/1500,IF(AND(H64&gt;=2000,H64&lt;3000,I64&lt;Barem!$M$26),H64/1500,IF(AND(H64&gt;=3000,I64&lt;Barem!$M$27),H64/1500,0))))))),IF(AND(H64&gt;=200,H64&lt;500,I64&lt;Barem!$N$21),H64/1500,IF(AND(H64&gt;=500,H64&lt;750,I64&lt;Barem!$N$22),H64/1500,IF(AND(H64&gt;=750,H64&lt;1000,I64&lt;Barem!$N$23),H64/1500,IF(AND(H64&gt;=1000,H64&lt;1500,I64&lt;Barem!$N$24),H64/1500,IF(AND(H64&gt;=1500,H64&lt;2000,I64&lt;Barem!$N$25),H64/1500,IF(AND(H64&gt;=2000,H64&lt;3000,I64&lt;Barem!$N$26),H64/1500,IF(AND(H64&gt;=3000,I64&lt;Barem!$N$27),H64/1500,0))))))))</f>
        <v>0</v>
      </c>
      <c r="R64" s="19">
        <f>IF(D64&gt;21,VLOOKUP(D64,Barem!$S$1:$T$141,2,1),0)</f>
        <v>0</v>
      </c>
      <c r="S64" s="95">
        <f>IF(D64&lt;1,0,IF(B64="F",VLOOKUP(I64,Barem!$W$2:$Y$13,2,1),VLOOKUP(I64,Barem!$W$14:$Y$25,2,1)))</f>
        <v>0.89999999999999991</v>
      </c>
      <c r="T64" s="19">
        <f>VLOOKUP(A64,Participanti!A:C,3,0)</f>
        <v>0</v>
      </c>
      <c r="U64" s="17">
        <f t="shared" si="14"/>
        <v>3.7687499999999998</v>
      </c>
      <c r="V64" s="49"/>
      <c r="W64" s="137"/>
      <c r="X64" s="96">
        <f t="shared" si="5"/>
        <v>1</v>
      </c>
      <c r="Y64" s="62">
        <f t="shared" si="6"/>
        <v>1</v>
      </c>
      <c r="Z64" s="1" t="str">
        <f>VLOOKUP(A64,Participanti!A:E,5,0)</f>
        <v>Bronze</v>
      </c>
    </row>
    <row r="65" spans="1:26" x14ac:dyDescent="0.2">
      <c r="A65" s="42" t="s">
        <v>582</v>
      </c>
      <c r="B65" s="1" t="str">
        <f>VLOOKUP(A65,Participanti!A:B,2,0)</f>
        <v>M</v>
      </c>
      <c r="C65" s="60">
        <v>3</v>
      </c>
      <c r="D65" s="43">
        <v>55.71</v>
      </c>
      <c r="E65" s="180">
        <v>0.24405092592592592</v>
      </c>
      <c r="F65" s="180">
        <v>0.34046296296296297</v>
      </c>
      <c r="G65" s="182">
        <f t="shared" si="7"/>
        <v>0.29225694444444444</v>
      </c>
      <c r="H65" s="45">
        <v>227</v>
      </c>
      <c r="I65" s="11">
        <f t="shared" si="13"/>
        <v>5.2460410060033106E-3</v>
      </c>
      <c r="J65" s="31">
        <f t="shared" si="9"/>
        <v>5</v>
      </c>
      <c r="K65" s="31">
        <f>IF(J65=0,0,IF(B65="F",VLOOKUP(I65,Barem!$G$2:$H$16,2,1),VLOOKUP(I65,Barem!$G$17:$H$31,2,1)))</f>
        <v>0.5</v>
      </c>
      <c r="L65" s="43">
        <v>2.5</v>
      </c>
      <c r="M65" s="87" t="str">
        <f>VLOOKUP(C65,Barem!K:Q,7,0)</f>
        <v>P</v>
      </c>
      <c r="N65" s="10">
        <f t="shared" si="15"/>
        <v>0.25</v>
      </c>
      <c r="O65" s="10">
        <f t="shared" si="15"/>
        <v>0.25</v>
      </c>
      <c r="P65" s="10">
        <f t="shared" si="15"/>
        <v>0.5</v>
      </c>
      <c r="Q65" s="33">
        <f>IF(B65="M",IF(AND(H65&gt;=200,H65&lt;500,I65&lt;Barem!$M$21),H65/1500,IF(AND(H65&gt;=500,H65&lt;750,I65&lt;Barem!$M$22),H65/1500,IF(AND(H65&gt;=750,H65&lt;1000,I65&lt;Barem!$M$23),H65/1500,IF(AND(H65&gt;=1000,H65&lt;1500,I65&lt;Barem!$M$24),H65/1500,IF(AND(H65&gt;=1500,H65&lt;2000,I65&lt;Barem!$M$25),H65/1500,IF(AND(H65&gt;=2000,H65&lt;3000,I65&lt;Barem!$M$26),H65/1500,IF(AND(H65&gt;=3000,I65&lt;Barem!$M$27),H65/1500,0))))))),IF(AND(H65&gt;=200,H65&lt;500,I65&lt;Barem!$N$21),H65/1500,IF(AND(H65&gt;=500,H65&lt;750,I65&lt;Barem!$N$22),H65/1500,IF(AND(H65&gt;=750,H65&lt;1000,I65&lt;Barem!$N$23),H65/1500,IF(AND(H65&gt;=1000,H65&lt;1500,I65&lt;Barem!$N$24),H65/1500,IF(AND(H65&gt;=1500,H65&lt;2000,I65&lt;Barem!$N$25),H65/1500,IF(AND(H65&gt;=2000,H65&lt;3000,I65&lt;Barem!$N$26),H65/1500,IF(AND(H65&gt;=3000,I65&lt;Barem!$N$27),H65/1500,0))))))))</f>
        <v>0</v>
      </c>
      <c r="R65" s="19">
        <f>IF(D65&gt;21,VLOOKUP(D65,Barem!$S$1:$T$141,2,1),0)</f>
        <v>1.7</v>
      </c>
      <c r="S65" s="95">
        <f>IF(D65&lt;1,0,IF(B65="F",VLOOKUP(I65,Barem!$W$2:$Y$13,2,1),VLOOKUP(I65,Barem!$W$14:$Y$25,2,1)))</f>
        <v>0</v>
      </c>
      <c r="T65" s="19">
        <f>VLOOKUP(A65,Participanti!A:C,3,0)</f>
        <v>0</v>
      </c>
      <c r="U65" s="17">
        <f t="shared" si="14"/>
        <v>4.3250000000000002</v>
      </c>
      <c r="V65" s="49"/>
      <c r="W65" s="137"/>
      <c r="X65" s="96">
        <f t="shared" si="5"/>
        <v>4</v>
      </c>
      <c r="Y65" s="62">
        <f t="shared" si="6"/>
        <v>1</v>
      </c>
      <c r="Z65" s="1" t="str">
        <f>VLOOKUP(A65,Participanti!A:E,5,0)</f>
        <v>Bronze</v>
      </c>
    </row>
    <row r="66" spans="1:26" x14ac:dyDescent="0.2">
      <c r="A66" s="42" t="s">
        <v>450</v>
      </c>
      <c r="B66" s="1" t="str">
        <f>VLOOKUP(A66,Participanti!A:B,2,0)</f>
        <v>M</v>
      </c>
      <c r="C66" s="60">
        <v>2</v>
      </c>
      <c r="D66" s="43">
        <v>7.18</v>
      </c>
      <c r="E66" s="180">
        <v>2.3622685185185184E-2</v>
      </c>
      <c r="F66" s="180">
        <v>2.3622685185185184E-2</v>
      </c>
      <c r="G66" s="182">
        <f t="shared" si="7"/>
        <v>2.3622685185185184E-2</v>
      </c>
      <c r="H66" s="45">
        <v>24</v>
      </c>
      <c r="I66" s="11">
        <f t="shared" ref="I66:I97" si="16">G66/D66</f>
        <v>3.2900675745383265E-3</v>
      </c>
      <c r="J66" s="31">
        <f t="shared" si="9"/>
        <v>1.7095238095238094</v>
      </c>
      <c r="K66" s="31">
        <f>IF(J66=0,0,IF(B66="F",VLOOKUP(I66,Barem!$G$2:$H$16,2,1),VLOOKUP(I66,Barem!$G$17:$H$31,2,1)))</f>
        <v>4.25</v>
      </c>
      <c r="L66" s="43">
        <v>0.5</v>
      </c>
      <c r="M66" s="87" t="s">
        <v>80</v>
      </c>
      <c r="N66" s="10">
        <f t="shared" si="15"/>
        <v>0.25</v>
      </c>
      <c r="O66" s="10">
        <f t="shared" si="15"/>
        <v>0.5</v>
      </c>
      <c r="P66" s="10">
        <f t="shared" si="15"/>
        <v>0.25</v>
      </c>
      <c r="Q66" s="33">
        <f>IF(B66="M",IF(AND(H66&gt;=200,H66&lt;500,I66&lt;Barem!$M$21),H66/1500,IF(AND(H66&gt;=500,H66&lt;750,I66&lt;Barem!$M$22),H66/1500,IF(AND(H66&gt;=750,H66&lt;1000,I66&lt;Barem!$M$23),H66/1500,IF(AND(H66&gt;=1000,H66&lt;1500,I66&lt;Barem!$M$24),H66/1500,IF(AND(H66&gt;=1500,H66&lt;2000,I66&lt;Barem!$M$25),H66/1500,IF(AND(H66&gt;=2000,H66&lt;3000,I66&lt;Barem!$M$26),H66/1500,IF(AND(H66&gt;=3000,I66&lt;Barem!$M$27),H66/1500,0))))))),IF(AND(H66&gt;=200,H66&lt;500,I66&lt;Barem!$N$21),H66/1500,IF(AND(H66&gt;=500,H66&lt;750,I66&lt;Barem!$N$22),H66/1500,IF(AND(H66&gt;=750,H66&lt;1000,I66&lt;Barem!$N$23),H66/1500,IF(AND(H66&gt;=1000,H66&lt;1500,I66&lt;Barem!$N$24),H66/1500,IF(AND(H66&gt;=1500,H66&lt;2000,I66&lt;Barem!$N$25),H66/1500,IF(AND(H66&gt;=2000,H66&lt;3000,I66&lt;Barem!$N$26),H66/1500,IF(AND(H66&gt;=3000,I66&lt;Barem!$N$27),H66/1500,0))))))))</f>
        <v>0</v>
      </c>
      <c r="R66" s="19">
        <f>IF(D66&gt;21,VLOOKUP(D66,Barem!$S$1:$T$141,2,1),0)</f>
        <v>0</v>
      </c>
      <c r="S66" s="95">
        <f>IF(D66&lt;1,0,IF(B66="F",VLOOKUP(I66,Barem!$W$2:$Y$13,2,1),VLOOKUP(I66,Barem!$W$14:$Y$25,2,1)))</f>
        <v>0</v>
      </c>
      <c r="T66" s="19">
        <f>VLOOKUP(A66,Participanti!A:C,3,0)</f>
        <v>0</v>
      </c>
      <c r="U66" s="17">
        <f t="shared" ref="U66:U97" si="17">IF(H66&lt;0,0,J66*N66+K66*O66+L66*P66+Q66+R66+S66+T66)</f>
        <v>2.6773809523809522</v>
      </c>
      <c r="V66" s="49"/>
      <c r="W66" s="137"/>
      <c r="X66" s="96">
        <f t="shared" ref="X66:X129" si="18">COUNTIFS(A:A,A66,M:M,M66)</f>
        <v>4</v>
      </c>
      <c r="Y66" s="62">
        <f t="shared" ref="Y66:Y129" si="19">COUNTIFS(A:A,A66,C:C,C66)</f>
        <v>1</v>
      </c>
      <c r="Z66" s="1" t="str">
        <f>VLOOKUP(A66,Participanti!A:E,5,0)</f>
        <v>Bronze</v>
      </c>
    </row>
    <row r="67" spans="1:26" x14ac:dyDescent="0.2">
      <c r="A67" s="42" t="s">
        <v>336</v>
      </c>
      <c r="B67" s="1" t="str">
        <f>VLOOKUP(A67,Participanti!A:B,2,0)</f>
        <v>M</v>
      </c>
      <c r="C67" s="60">
        <v>2</v>
      </c>
      <c r="D67" s="43">
        <v>21.21</v>
      </c>
      <c r="E67" s="180">
        <v>8.3148148148148152E-2</v>
      </c>
      <c r="F67" s="180">
        <v>8.3344907407407409E-2</v>
      </c>
      <c r="G67" s="182">
        <f t="shared" si="7"/>
        <v>8.3246527777777773E-2</v>
      </c>
      <c r="H67" s="45">
        <v>89</v>
      </c>
      <c r="I67" s="11">
        <f t="shared" si="16"/>
        <v>3.9248716538320492E-3</v>
      </c>
      <c r="J67" s="31">
        <f t="shared" si="9"/>
        <v>5</v>
      </c>
      <c r="K67" s="31">
        <f>IF(J67=0,0,IF(B67="F",VLOOKUP(I67,Barem!$G$2:$H$16,2,1),VLOOKUP(I67,Barem!$G$17:$H$31,2,1)))</f>
        <v>3.25</v>
      </c>
      <c r="L67" s="43">
        <v>2.5</v>
      </c>
      <c r="M67" s="87" t="str">
        <f>VLOOKUP(C67,Barem!K:Q,7,0)</f>
        <v>D</v>
      </c>
      <c r="N67" s="10">
        <f t="shared" si="15"/>
        <v>0.5</v>
      </c>
      <c r="O67" s="10">
        <f t="shared" si="15"/>
        <v>0.25</v>
      </c>
      <c r="P67" s="10">
        <f t="shared" si="15"/>
        <v>0.25</v>
      </c>
      <c r="Q67" s="33">
        <f>IF(B67="M",IF(AND(H67&gt;=200,H67&lt;500,I67&lt;Barem!$M$21),H67/1500,IF(AND(H67&gt;=500,H67&lt;750,I67&lt;Barem!$M$22),H67/1500,IF(AND(H67&gt;=750,H67&lt;1000,I67&lt;Barem!$M$23),H67/1500,IF(AND(H67&gt;=1000,H67&lt;1500,I67&lt;Barem!$M$24),H67/1500,IF(AND(H67&gt;=1500,H67&lt;2000,I67&lt;Barem!$M$25),H67/1500,IF(AND(H67&gt;=2000,H67&lt;3000,I67&lt;Barem!$M$26),H67/1500,IF(AND(H67&gt;=3000,I67&lt;Barem!$M$27),H67/1500,0))))))),IF(AND(H67&gt;=200,H67&lt;500,I67&lt;Barem!$N$21),H67/1500,IF(AND(H67&gt;=500,H67&lt;750,I67&lt;Barem!$N$22),H67/1500,IF(AND(H67&gt;=750,H67&lt;1000,I67&lt;Barem!$N$23),H67/1500,IF(AND(H67&gt;=1000,H67&lt;1500,I67&lt;Barem!$N$24),H67/1500,IF(AND(H67&gt;=1500,H67&lt;2000,I67&lt;Barem!$N$25),H67/1500,IF(AND(H67&gt;=2000,H67&lt;3000,I67&lt;Barem!$N$26),H67/1500,IF(AND(H67&gt;=3000,I67&lt;Barem!$N$27),H67/1500,0))))))))</f>
        <v>0</v>
      </c>
      <c r="R67" s="19">
        <f>IF(D67&gt;21,VLOOKUP(D67,Barem!$S$1:$T$141,2,1),0)</f>
        <v>0</v>
      </c>
      <c r="S67" s="95">
        <f>IF(D67&lt;1,0,IF(B67="F",VLOOKUP(I67,Barem!$W$2:$Y$13,2,1),VLOOKUP(I67,Barem!$W$14:$Y$25,2,1)))</f>
        <v>0</v>
      </c>
      <c r="T67" s="19">
        <f>VLOOKUP(A67,Participanti!A:C,3,0)</f>
        <v>0.7</v>
      </c>
      <c r="U67" s="17">
        <f t="shared" si="17"/>
        <v>4.6375000000000002</v>
      </c>
      <c r="V67" s="49"/>
      <c r="W67" s="137"/>
      <c r="X67" s="96">
        <f t="shared" si="18"/>
        <v>4</v>
      </c>
      <c r="Y67" s="62">
        <f t="shared" si="19"/>
        <v>1</v>
      </c>
      <c r="Z67" s="1" t="str">
        <f>VLOOKUP(A67,Participanti!A:E,5,0)</f>
        <v>Bronze</v>
      </c>
    </row>
    <row r="68" spans="1:26" x14ac:dyDescent="0.2">
      <c r="A68" s="42" t="s">
        <v>244</v>
      </c>
      <c r="B68" s="1" t="str">
        <f>VLOOKUP(A68,Participanti!A:B,2,0)</f>
        <v>F</v>
      </c>
      <c r="C68" s="60">
        <v>2</v>
      </c>
      <c r="D68" s="43">
        <v>10.02</v>
      </c>
      <c r="E68" s="180">
        <v>3.412037037037037E-2</v>
      </c>
      <c r="F68" s="180">
        <v>3.412037037037037E-2</v>
      </c>
      <c r="G68" s="182">
        <f t="shared" si="7"/>
        <v>3.412037037037037E-2</v>
      </c>
      <c r="H68" s="45">
        <v>23</v>
      </c>
      <c r="I68" s="11">
        <f t="shared" si="16"/>
        <v>3.4052265838692987E-3</v>
      </c>
      <c r="J68" s="31">
        <f t="shared" si="9"/>
        <v>2.5049999999999999</v>
      </c>
      <c r="K68" s="31">
        <f>IF(J68=0,0,IF(B68="F",VLOOKUP(I68,Barem!$G$2:$H$16,2,1),VLOOKUP(I68,Barem!$G$17:$H$31,2,1)))</f>
        <v>4.5</v>
      </c>
      <c r="L68" s="43">
        <v>1</v>
      </c>
      <c r="M68" s="87" t="str">
        <f>VLOOKUP(C68,Barem!K:Q,7,0)</f>
        <v>D</v>
      </c>
      <c r="N68" s="10">
        <f t="shared" si="15"/>
        <v>0.5</v>
      </c>
      <c r="O68" s="10">
        <f t="shared" si="15"/>
        <v>0.25</v>
      </c>
      <c r="P68" s="10">
        <f t="shared" si="15"/>
        <v>0.25</v>
      </c>
      <c r="Q68" s="33">
        <f>IF(B68="M",IF(AND(H68&gt;=200,H68&lt;500,I68&lt;Barem!$M$21),H68/1500,IF(AND(H68&gt;=500,H68&lt;750,I68&lt;Barem!$M$22),H68/1500,IF(AND(H68&gt;=750,H68&lt;1000,I68&lt;Barem!$M$23),H68/1500,IF(AND(H68&gt;=1000,H68&lt;1500,I68&lt;Barem!$M$24),H68/1500,IF(AND(H68&gt;=1500,H68&lt;2000,I68&lt;Barem!$M$25),H68/1500,IF(AND(H68&gt;=2000,H68&lt;3000,I68&lt;Barem!$M$26),H68/1500,IF(AND(H68&gt;=3000,I68&lt;Barem!$M$27),H68/1500,0))))))),IF(AND(H68&gt;=200,H68&lt;500,I68&lt;Barem!$N$21),H68/1500,IF(AND(H68&gt;=500,H68&lt;750,I68&lt;Barem!$N$22),H68/1500,IF(AND(H68&gt;=750,H68&lt;1000,I68&lt;Barem!$N$23),H68/1500,IF(AND(H68&gt;=1000,H68&lt;1500,I68&lt;Barem!$N$24),H68/1500,IF(AND(H68&gt;=1500,H68&lt;2000,I68&lt;Barem!$N$25),H68/1500,IF(AND(H68&gt;=2000,H68&lt;3000,I68&lt;Barem!$N$26),H68/1500,IF(AND(H68&gt;=3000,I68&lt;Barem!$N$27),H68/1500,0))))))))</f>
        <v>0</v>
      </c>
      <c r="R68" s="19">
        <f>IF(D68&gt;21,VLOOKUP(D68,Barem!$S$1:$T$141,2,1),0)</f>
        <v>0</v>
      </c>
      <c r="S68" s="95">
        <f>IF(D68&lt;1,0,IF(B68="F",VLOOKUP(I68,Barem!$W$2:$Y$13,2,1),VLOOKUP(I68,Barem!$W$14:$Y$25,2,1)))</f>
        <v>0</v>
      </c>
      <c r="T68" s="19">
        <f>VLOOKUP(A68,Participanti!A:C,3,0)</f>
        <v>0</v>
      </c>
      <c r="U68" s="17">
        <f t="shared" si="17"/>
        <v>2.6274999999999999</v>
      </c>
      <c r="V68" s="49"/>
      <c r="W68" s="137" t="s">
        <v>551</v>
      </c>
      <c r="X68" s="96">
        <f t="shared" si="18"/>
        <v>4</v>
      </c>
      <c r="Y68" s="62">
        <f t="shared" si="19"/>
        <v>1</v>
      </c>
      <c r="Z68" s="1" t="str">
        <f>VLOOKUP(A68,Participanti!A:E,5,0)</f>
        <v>Bronze</v>
      </c>
    </row>
    <row r="69" spans="1:26" x14ac:dyDescent="0.2">
      <c r="A69" s="42" t="s">
        <v>555</v>
      </c>
      <c r="B69" s="1" t="str">
        <f>VLOOKUP(A69,Participanti!A:B,2,0)</f>
        <v>M</v>
      </c>
      <c r="C69" s="60">
        <v>2</v>
      </c>
      <c r="D69" s="43">
        <v>10.039999999999999</v>
      </c>
      <c r="E69" s="180">
        <v>4.1701388888888892E-2</v>
      </c>
      <c r="F69" s="180">
        <v>4.1770833333333333E-2</v>
      </c>
      <c r="G69" s="182">
        <f t="shared" si="7"/>
        <v>4.1736111111111113E-2</v>
      </c>
      <c r="H69" s="45">
        <v>3</v>
      </c>
      <c r="I69" s="11">
        <f t="shared" si="16"/>
        <v>4.156983178397522E-3</v>
      </c>
      <c r="J69" s="31">
        <f t="shared" si="9"/>
        <v>2.39047619047619</v>
      </c>
      <c r="K69" s="31">
        <f>IF(J69=0,0,IF(B69="F",VLOOKUP(I69,Barem!$G$2:$H$16,2,1),VLOOKUP(I69,Barem!$G$17:$H$31,2,1)))</f>
        <v>3</v>
      </c>
      <c r="L69" s="43">
        <v>1</v>
      </c>
      <c r="M69" s="87" t="str">
        <f>VLOOKUP(C69,Barem!K:Q,7,0)</f>
        <v>D</v>
      </c>
      <c r="N69" s="10">
        <f t="shared" si="15"/>
        <v>0.5</v>
      </c>
      <c r="O69" s="10">
        <f t="shared" si="15"/>
        <v>0.25</v>
      </c>
      <c r="P69" s="10">
        <f t="shared" si="15"/>
        <v>0.25</v>
      </c>
      <c r="Q69" s="33">
        <f>IF(B69="M",IF(AND(H69&gt;=200,H69&lt;500,I69&lt;Barem!$M$21),H69/1500,IF(AND(H69&gt;=500,H69&lt;750,I69&lt;Barem!$M$22),H69/1500,IF(AND(H69&gt;=750,H69&lt;1000,I69&lt;Barem!$M$23),H69/1500,IF(AND(H69&gt;=1000,H69&lt;1500,I69&lt;Barem!$M$24),H69/1500,IF(AND(H69&gt;=1500,H69&lt;2000,I69&lt;Barem!$M$25),H69/1500,IF(AND(H69&gt;=2000,H69&lt;3000,I69&lt;Barem!$M$26),H69/1500,IF(AND(H69&gt;=3000,I69&lt;Barem!$M$27),H69/1500,0))))))),IF(AND(H69&gt;=200,H69&lt;500,I69&lt;Barem!$N$21),H69/1500,IF(AND(H69&gt;=500,H69&lt;750,I69&lt;Barem!$N$22),H69/1500,IF(AND(H69&gt;=750,H69&lt;1000,I69&lt;Barem!$N$23),H69/1500,IF(AND(H69&gt;=1000,H69&lt;1500,I69&lt;Barem!$N$24),H69/1500,IF(AND(H69&gt;=1500,H69&lt;2000,I69&lt;Barem!$N$25),H69/1500,IF(AND(H69&gt;=2000,H69&lt;3000,I69&lt;Barem!$N$26),H69/1500,IF(AND(H69&gt;=3000,I69&lt;Barem!$N$27),H69/1500,0))))))))</f>
        <v>0</v>
      </c>
      <c r="R69" s="19">
        <f>IF(D69&gt;21,VLOOKUP(D69,Barem!$S$1:$T$141,2,1),0)</f>
        <v>0</v>
      </c>
      <c r="S69" s="95">
        <f>IF(D69&lt;1,0,IF(B69="F",VLOOKUP(I69,Barem!$W$2:$Y$13,2,1),VLOOKUP(I69,Barem!$W$14:$Y$25,2,1)))</f>
        <v>0</v>
      </c>
      <c r="T69" s="19">
        <f>VLOOKUP(A69,Participanti!A:C,3,0)</f>
        <v>0</v>
      </c>
      <c r="U69" s="17">
        <f t="shared" si="17"/>
        <v>2.195238095238095</v>
      </c>
      <c r="V69" s="49"/>
      <c r="W69" s="137"/>
      <c r="X69" s="96">
        <f t="shared" si="18"/>
        <v>3</v>
      </c>
      <c r="Y69" s="62">
        <f t="shared" si="19"/>
        <v>1</v>
      </c>
      <c r="Z69" s="1" t="str">
        <f>VLOOKUP(A69,Participanti!A:E,5,0)</f>
        <v>Bronze</v>
      </c>
    </row>
    <row r="70" spans="1:26" x14ac:dyDescent="0.2">
      <c r="A70" s="42" t="s">
        <v>525</v>
      </c>
      <c r="B70" s="1" t="str">
        <f>VLOOKUP(A70,Participanti!A:B,2,0)</f>
        <v>M</v>
      </c>
      <c r="C70" s="60">
        <v>2</v>
      </c>
      <c r="D70" s="43">
        <v>5.0599999999999996</v>
      </c>
      <c r="E70" s="180">
        <v>1.9131944444444444E-2</v>
      </c>
      <c r="F70" s="180">
        <v>1.9131944444444444E-2</v>
      </c>
      <c r="G70" s="182">
        <f t="shared" si="7"/>
        <v>1.9131944444444444E-2</v>
      </c>
      <c r="H70" s="45">
        <v>7</v>
      </c>
      <c r="I70" s="11">
        <f t="shared" si="16"/>
        <v>3.7810166886253845E-3</v>
      </c>
      <c r="J70" s="31">
        <f t="shared" si="9"/>
        <v>1.2047619047619047</v>
      </c>
      <c r="K70" s="31">
        <f>IF(J70=0,0,IF(B70="F",VLOOKUP(I70,Barem!$G$2:$H$16,2,1),VLOOKUP(I70,Barem!$G$17:$H$31,2,1)))</f>
        <v>3.5</v>
      </c>
      <c r="L70" s="43">
        <v>3</v>
      </c>
      <c r="M70" s="87" t="s">
        <v>80</v>
      </c>
      <c r="N70" s="10">
        <f t="shared" ref="N70:P89" si="20">IF($M70=N$1,50%,25%)</f>
        <v>0.25</v>
      </c>
      <c r="O70" s="10">
        <f t="shared" si="20"/>
        <v>0.5</v>
      </c>
      <c r="P70" s="10">
        <f t="shared" si="20"/>
        <v>0.25</v>
      </c>
      <c r="Q70" s="33">
        <f>IF(B70="M",IF(AND(H70&gt;=200,H70&lt;500,I70&lt;Barem!$M$21),H70/1500,IF(AND(H70&gt;=500,H70&lt;750,I70&lt;Barem!$M$22),H70/1500,IF(AND(H70&gt;=750,H70&lt;1000,I70&lt;Barem!$M$23),H70/1500,IF(AND(H70&gt;=1000,H70&lt;1500,I70&lt;Barem!$M$24),H70/1500,IF(AND(H70&gt;=1500,H70&lt;2000,I70&lt;Barem!$M$25),H70/1500,IF(AND(H70&gt;=2000,H70&lt;3000,I70&lt;Barem!$M$26),H70/1500,IF(AND(H70&gt;=3000,I70&lt;Barem!$M$27),H70/1500,0))))))),IF(AND(H70&gt;=200,H70&lt;500,I70&lt;Barem!$N$21),H70/1500,IF(AND(H70&gt;=500,H70&lt;750,I70&lt;Barem!$N$22),H70/1500,IF(AND(H70&gt;=750,H70&lt;1000,I70&lt;Barem!$N$23),H70/1500,IF(AND(H70&gt;=1000,H70&lt;1500,I70&lt;Barem!$N$24),H70/1500,IF(AND(H70&gt;=1500,H70&lt;2000,I70&lt;Barem!$N$25),H70/1500,IF(AND(H70&gt;=2000,H70&lt;3000,I70&lt;Barem!$N$26),H70/1500,IF(AND(H70&gt;=3000,I70&lt;Barem!$N$27),H70/1500,0))))))))</f>
        <v>0</v>
      </c>
      <c r="R70" s="19">
        <f>IF(D70&gt;21,VLOOKUP(D70,Barem!$S$1:$T$141,2,1),0)</f>
        <v>0</v>
      </c>
      <c r="S70" s="95">
        <f>IF(D70&lt;1,0,IF(B70="F",VLOOKUP(I70,Barem!$W$2:$Y$13,2,1),VLOOKUP(I70,Barem!$W$14:$Y$25,2,1)))</f>
        <v>0</v>
      </c>
      <c r="T70" s="19">
        <f>VLOOKUP(A70,Participanti!A:C,3,0)</f>
        <v>0</v>
      </c>
      <c r="U70" s="17">
        <f t="shared" si="17"/>
        <v>2.801190476190476</v>
      </c>
      <c r="V70" s="49"/>
      <c r="W70" s="137" t="s">
        <v>551</v>
      </c>
      <c r="X70" s="96">
        <f t="shared" si="18"/>
        <v>3</v>
      </c>
      <c r="Y70" s="62">
        <f t="shared" si="19"/>
        <v>1</v>
      </c>
      <c r="Z70" s="1" t="str">
        <f>VLOOKUP(A70,Participanti!A:E,5,0)</f>
        <v>Bronze</v>
      </c>
    </row>
    <row r="71" spans="1:26" x14ac:dyDescent="0.2">
      <c r="A71" s="42" t="s">
        <v>290</v>
      </c>
      <c r="B71" s="1" t="str">
        <f>VLOOKUP(A71,Participanti!A:B,2,0)</f>
        <v>M</v>
      </c>
      <c r="C71" s="60">
        <v>2</v>
      </c>
      <c r="D71" s="43">
        <v>13.01</v>
      </c>
      <c r="E71" s="180">
        <v>4.2650462962962966E-2</v>
      </c>
      <c r="F71" s="180">
        <v>4.2650462962962966E-2</v>
      </c>
      <c r="G71" s="182">
        <f t="shared" si="7"/>
        <v>4.2650462962962966E-2</v>
      </c>
      <c r="H71" s="45">
        <v>31</v>
      </c>
      <c r="I71" s="11">
        <f t="shared" si="16"/>
        <v>3.2782830870840096E-3</v>
      </c>
      <c r="J71" s="31">
        <f t="shared" si="9"/>
        <v>3.0976190476190473</v>
      </c>
      <c r="K71" s="31">
        <f>IF(J71=0,0,IF(B71="F",VLOOKUP(I71,Barem!$G$2:$H$16,2,1),VLOOKUP(I71,Barem!$G$17:$H$31,2,1)))</f>
        <v>4.25</v>
      </c>
      <c r="L71" s="43">
        <v>0.75</v>
      </c>
      <c r="M71" s="87" t="s">
        <v>80</v>
      </c>
      <c r="N71" s="10">
        <f t="shared" si="20"/>
        <v>0.25</v>
      </c>
      <c r="O71" s="10">
        <f t="shared" si="20"/>
        <v>0.5</v>
      </c>
      <c r="P71" s="10">
        <f t="shared" si="20"/>
        <v>0.25</v>
      </c>
      <c r="Q71" s="33">
        <f>IF(B71="M",IF(AND(H71&gt;=200,H71&lt;500,I71&lt;Barem!$M$21),H71/1500,IF(AND(H71&gt;=500,H71&lt;750,I71&lt;Barem!$M$22),H71/1500,IF(AND(H71&gt;=750,H71&lt;1000,I71&lt;Barem!$M$23),H71/1500,IF(AND(H71&gt;=1000,H71&lt;1500,I71&lt;Barem!$M$24),H71/1500,IF(AND(H71&gt;=1500,H71&lt;2000,I71&lt;Barem!$M$25),H71/1500,IF(AND(H71&gt;=2000,H71&lt;3000,I71&lt;Barem!$M$26),H71/1500,IF(AND(H71&gt;=3000,I71&lt;Barem!$M$27),H71/1500,0))))))),IF(AND(H71&gt;=200,H71&lt;500,I71&lt;Barem!$N$21),H71/1500,IF(AND(H71&gt;=500,H71&lt;750,I71&lt;Barem!$N$22),H71/1500,IF(AND(H71&gt;=750,H71&lt;1000,I71&lt;Barem!$N$23),H71/1500,IF(AND(H71&gt;=1000,H71&lt;1500,I71&lt;Barem!$N$24),H71/1500,IF(AND(H71&gt;=1500,H71&lt;2000,I71&lt;Barem!$N$25),H71/1500,IF(AND(H71&gt;=2000,H71&lt;3000,I71&lt;Barem!$N$26),H71/1500,IF(AND(H71&gt;=3000,I71&lt;Barem!$N$27),H71/1500,0))))))))</f>
        <v>0</v>
      </c>
      <c r="R71" s="19">
        <f>IF(D71&gt;21,VLOOKUP(D71,Barem!$S$1:$T$141,2,1),0)</f>
        <v>0</v>
      </c>
      <c r="S71" s="95">
        <f>IF(D71&lt;1,0,IF(B71="F",VLOOKUP(I71,Barem!$W$2:$Y$13,2,1),VLOOKUP(I71,Barem!$W$14:$Y$25,2,1)))</f>
        <v>0</v>
      </c>
      <c r="T71" s="19">
        <f>VLOOKUP(A71,Participanti!A:C,3,0)</f>
        <v>0</v>
      </c>
      <c r="U71" s="17">
        <f t="shared" si="17"/>
        <v>3.086904761904762</v>
      </c>
      <c r="V71" s="49"/>
      <c r="W71" s="137"/>
      <c r="X71" s="96">
        <f t="shared" si="18"/>
        <v>3</v>
      </c>
      <c r="Y71" s="62">
        <f t="shared" si="19"/>
        <v>1</v>
      </c>
      <c r="Z71" s="1" t="str">
        <f>VLOOKUP(A71,Participanti!A:E,5,0)</f>
        <v>Bronze</v>
      </c>
    </row>
    <row r="72" spans="1:26" x14ac:dyDescent="0.2">
      <c r="A72" s="42" t="s">
        <v>310</v>
      </c>
      <c r="B72" s="1" t="str">
        <f>VLOOKUP(A72,Participanti!A:B,2,0)</f>
        <v>M</v>
      </c>
      <c r="C72" s="60">
        <v>2</v>
      </c>
      <c r="D72" s="43">
        <v>8.84</v>
      </c>
      <c r="E72" s="180">
        <v>2.7858796296296295E-2</v>
      </c>
      <c r="F72" s="180">
        <v>2.7858796296296295E-2</v>
      </c>
      <c r="G72" s="182">
        <f t="shared" si="7"/>
        <v>2.7858796296296295E-2</v>
      </c>
      <c r="H72" s="45">
        <v>28</v>
      </c>
      <c r="I72" s="11">
        <f t="shared" si="16"/>
        <v>3.1514475448298977E-3</v>
      </c>
      <c r="J72" s="31">
        <f t="shared" si="9"/>
        <v>2.1047619047619048</v>
      </c>
      <c r="K72" s="31">
        <f>IF(J72=0,0,IF(B72="F",VLOOKUP(I72,Barem!$G$2:$H$16,2,1),VLOOKUP(I72,Barem!$G$17:$H$31,2,1)))</f>
        <v>4.25</v>
      </c>
      <c r="L72" s="43">
        <v>1.5</v>
      </c>
      <c r="M72" s="87" t="s">
        <v>80</v>
      </c>
      <c r="N72" s="10">
        <f t="shared" si="20"/>
        <v>0.25</v>
      </c>
      <c r="O72" s="10">
        <f t="shared" si="20"/>
        <v>0.5</v>
      </c>
      <c r="P72" s="10">
        <f t="shared" si="20"/>
        <v>0.25</v>
      </c>
      <c r="Q72" s="33">
        <f>IF(B72="M",IF(AND(H72&gt;=200,H72&lt;500,I72&lt;Barem!$M$21),H72/1500,IF(AND(H72&gt;=500,H72&lt;750,I72&lt;Barem!$M$22),H72/1500,IF(AND(H72&gt;=750,H72&lt;1000,I72&lt;Barem!$M$23),H72/1500,IF(AND(H72&gt;=1000,H72&lt;1500,I72&lt;Barem!$M$24),H72/1500,IF(AND(H72&gt;=1500,H72&lt;2000,I72&lt;Barem!$M$25),H72/1500,IF(AND(H72&gt;=2000,H72&lt;3000,I72&lt;Barem!$M$26),H72/1500,IF(AND(H72&gt;=3000,I72&lt;Barem!$M$27),H72/1500,0))))))),IF(AND(H72&gt;=200,H72&lt;500,I72&lt;Barem!$N$21),H72/1500,IF(AND(H72&gt;=500,H72&lt;750,I72&lt;Barem!$N$22),H72/1500,IF(AND(H72&gt;=750,H72&lt;1000,I72&lt;Barem!$N$23),H72/1500,IF(AND(H72&gt;=1000,H72&lt;1500,I72&lt;Barem!$N$24),H72/1500,IF(AND(H72&gt;=1500,H72&lt;2000,I72&lt;Barem!$N$25),H72/1500,IF(AND(H72&gt;=2000,H72&lt;3000,I72&lt;Barem!$N$26),H72/1500,IF(AND(H72&gt;=3000,I72&lt;Barem!$N$27),H72/1500,0))))))))</f>
        <v>0</v>
      </c>
      <c r="R72" s="19">
        <f>IF(D72&gt;21,VLOOKUP(D72,Barem!$S$1:$T$141,2,1),0)</f>
        <v>0</v>
      </c>
      <c r="S72" s="95">
        <f>IF(D72&lt;1,0,IF(B72="F",VLOOKUP(I72,Barem!$W$2:$Y$13,2,1),VLOOKUP(I72,Barem!$W$14:$Y$25,2,1)))</f>
        <v>0</v>
      </c>
      <c r="T72" s="19">
        <f>VLOOKUP(A72,Participanti!A:C,3,0)</f>
        <v>0</v>
      </c>
      <c r="U72" s="17">
        <f t="shared" si="17"/>
        <v>3.0261904761904761</v>
      </c>
      <c r="V72" s="49"/>
      <c r="W72" s="137" t="s">
        <v>557</v>
      </c>
      <c r="X72" s="96">
        <f t="shared" si="18"/>
        <v>2</v>
      </c>
      <c r="Y72" s="62">
        <f t="shared" si="19"/>
        <v>1</v>
      </c>
      <c r="Z72" s="1" t="str">
        <f>VLOOKUP(A72,Participanti!A:E,5,0)</f>
        <v>Bronze</v>
      </c>
    </row>
    <row r="73" spans="1:26" x14ac:dyDescent="0.2">
      <c r="A73" s="42" t="s">
        <v>124</v>
      </c>
      <c r="B73" s="1" t="str">
        <f>VLOOKUP(A73,Participanti!A:B,2,0)</f>
        <v>M</v>
      </c>
      <c r="C73" s="60">
        <v>2</v>
      </c>
      <c r="D73" s="43">
        <v>8.01</v>
      </c>
      <c r="E73" s="180">
        <v>2.8576388888888887E-2</v>
      </c>
      <c r="F73" s="180">
        <v>2.869212962962963E-2</v>
      </c>
      <c r="G73" s="182">
        <f t="shared" si="7"/>
        <v>2.8634259259259259E-2</v>
      </c>
      <c r="H73" s="45">
        <v>0</v>
      </c>
      <c r="I73" s="11">
        <f t="shared" si="16"/>
        <v>3.5748138900448512E-3</v>
      </c>
      <c r="J73" s="31">
        <f t="shared" si="9"/>
        <v>1.907142857142857</v>
      </c>
      <c r="K73" s="31">
        <f>IF(J73=0,0,IF(B73="F",VLOOKUP(I73,Barem!$G$2:$H$16,2,1),VLOOKUP(I73,Barem!$G$17:$H$31,2,1)))</f>
        <v>3.75</v>
      </c>
      <c r="L73" s="43">
        <v>1</v>
      </c>
      <c r="M73" s="87" t="s">
        <v>80</v>
      </c>
      <c r="N73" s="10">
        <f t="shared" si="20"/>
        <v>0.25</v>
      </c>
      <c r="O73" s="10">
        <f t="shared" si="20"/>
        <v>0.5</v>
      </c>
      <c r="P73" s="10">
        <f t="shared" si="20"/>
        <v>0.25</v>
      </c>
      <c r="Q73" s="33">
        <f>IF(B73="M",IF(AND(H73&gt;=200,H73&lt;500,I73&lt;Barem!$M$21),H73/1500,IF(AND(H73&gt;=500,H73&lt;750,I73&lt;Barem!$M$22),H73/1500,IF(AND(H73&gt;=750,H73&lt;1000,I73&lt;Barem!$M$23),H73/1500,IF(AND(H73&gt;=1000,H73&lt;1500,I73&lt;Barem!$M$24),H73/1500,IF(AND(H73&gt;=1500,H73&lt;2000,I73&lt;Barem!$M$25),H73/1500,IF(AND(H73&gt;=2000,H73&lt;3000,I73&lt;Barem!$M$26),H73/1500,IF(AND(H73&gt;=3000,I73&lt;Barem!$M$27),H73/1500,0))))))),IF(AND(H73&gt;=200,H73&lt;500,I73&lt;Barem!$N$21),H73/1500,IF(AND(H73&gt;=500,H73&lt;750,I73&lt;Barem!$N$22),H73/1500,IF(AND(H73&gt;=750,H73&lt;1000,I73&lt;Barem!$N$23),H73/1500,IF(AND(H73&gt;=1000,H73&lt;1500,I73&lt;Barem!$N$24),H73/1500,IF(AND(H73&gt;=1500,H73&lt;2000,I73&lt;Barem!$N$25),H73/1500,IF(AND(H73&gt;=2000,H73&lt;3000,I73&lt;Barem!$N$26),H73/1500,IF(AND(H73&gt;=3000,I73&lt;Barem!$N$27),H73/1500,0))))))))</f>
        <v>0</v>
      </c>
      <c r="R73" s="19">
        <f>IF(D73&gt;21,VLOOKUP(D73,Barem!$S$1:$T$141,2,1),0)</f>
        <v>0</v>
      </c>
      <c r="S73" s="95">
        <f>IF(D73&lt;1,0,IF(B73="F",VLOOKUP(I73,Barem!$W$2:$Y$13,2,1),VLOOKUP(I73,Barem!$W$14:$Y$25,2,1)))</f>
        <v>0</v>
      </c>
      <c r="T73" s="19">
        <f>VLOOKUP(A73,Participanti!A:C,3,0)</f>
        <v>0</v>
      </c>
      <c r="U73" s="17">
        <f t="shared" si="17"/>
        <v>2.6017857142857141</v>
      </c>
      <c r="V73" s="49"/>
      <c r="W73" s="137"/>
      <c r="X73" s="96">
        <f t="shared" si="18"/>
        <v>4</v>
      </c>
      <c r="Y73" s="62">
        <f t="shared" si="19"/>
        <v>1</v>
      </c>
      <c r="Z73" s="1" t="str">
        <f>VLOOKUP(A73,Participanti!A:E,5,0)</f>
        <v>Bronze</v>
      </c>
    </row>
    <row r="74" spans="1:26" x14ac:dyDescent="0.2">
      <c r="A74" s="42" t="s">
        <v>58</v>
      </c>
      <c r="B74" s="1" t="str">
        <f>VLOOKUP(A74,Participanti!A:B,2,0)</f>
        <v>M</v>
      </c>
      <c r="C74" s="60">
        <v>2</v>
      </c>
      <c r="D74" s="43">
        <v>9.01</v>
      </c>
      <c r="E74" s="180">
        <v>2.5428240740740741E-2</v>
      </c>
      <c r="F74" s="180">
        <v>2.5428240740740741E-2</v>
      </c>
      <c r="G74" s="182">
        <f t="shared" ref="G74:G137" si="21">AVERAGE(E74:F74)</f>
        <v>2.5428240740740741E-2</v>
      </c>
      <c r="H74" s="45">
        <v>20</v>
      </c>
      <c r="I74" s="11">
        <f t="shared" si="16"/>
        <v>2.8222242775516916E-3</v>
      </c>
      <c r="J74" s="31">
        <f t="shared" ref="J74:J137" si="22">IF(B74="F",IF(D74&lt;2.5,0,IF(D74&gt;19.99,5,D74/4)),IF(D74&lt;3,0, IF(D74&gt;20.99,5,D74/4.2)))</f>
        <v>2.1452380952380952</v>
      </c>
      <c r="K74" s="31">
        <f>IF(J74=0,0,IF(B74="F",VLOOKUP(I74,Barem!$G$2:$H$16,2,1),VLOOKUP(I74,Barem!$G$17:$H$31,2,1)))</f>
        <v>4.75</v>
      </c>
      <c r="L74" s="43">
        <v>5</v>
      </c>
      <c r="M74" s="87" t="s">
        <v>80</v>
      </c>
      <c r="N74" s="10">
        <f t="shared" si="20"/>
        <v>0.25</v>
      </c>
      <c r="O74" s="10">
        <f t="shared" si="20"/>
        <v>0.5</v>
      </c>
      <c r="P74" s="10">
        <f t="shared" si="20"/>
        <v>0.25</v>
      </c>
      <c r="Q74" s="33">
        <f>IF(B74="M",IF(AND(H74&gt;=200,H74&lt;500,I74&lt;Barem!$M$21),H74/1500,IF(AND(H74&gt;=500,H74&lt;750,I74&lt;Barem!$M$22),H74/1500,IF(AND(H74&gt;=750,H74&lt;1000,I74&lt;Barem!$M$23),H74/1500,IF(AND(H74&gt;=1000,H74&lt;1500,I74&lt;Barem!$M$24),H74/1500,IF(AND(H74&gt;=1500,H74&lt;2000,I74&lt;Barem!$M$25),H74/1500,IF(AND(H74&gt;=2000,H74&lt;3000,I74&lt;Barem!$M$26),H74/1500,IF(AND(H74&gt;=3000,I74&lt;Barem!$M$27),H74/1500,0))))))),IF(AND(H74&gt;=200,H74&lt;500,I74&lt;Barem!$N$21),H74/1500,IF(AND(H74&gt;=500,H74&lt;750,I74&lt;Barem!$N$22),H74/1500,IF(AND(H74&gt;=750,H74&lt;1000,I74&lt;Barem!$N$23),H74/1500,IF(AND(H74&gt;=1000,H74&lt;1500,I74&lt;Barem!$N$24),H74/1500,IF(AND(H74&gt;=1500,H74&lt;2000,I74&lt;Barem!$N$25),H74/1500,IF(AND(H74&gt;=2000,H74&lt;3000,I74&lt;Barem!$N$26),H74/1500,IF(AND(H74&gt;=3000,I74&lt;Barem!$N$27),H74/1500,0))))))))</f>
        <v>0</v>
      </c>
      <c r="R74" s="19">
        <f>IF(D74&gt;21,VLOOKUP(D74,Barem!$S$1:$T$141,2,1),0)</f>
        <v>0</v>
      </c>
      <c r="S74" s="95">
        <f>IF(D74&lt;1,0,IF(B74="F",VLOOKUP(I74,Barem!$W$2:$Y$13,2,1),VLOOKUP(I74,Barem!$W$14:$Y$25,2,1)))</f>
        <v>0</v>
      </c>
      <c r="T74" s="19">
        <f>VLOOKUP(A74,Participanti!A:C,3,0)</f>
        <v>0</v>
      </c>
      <c r="U74" s="17">
        <f t="shared" si="17"/>
        <v>4.1613095238095239</v>
      </c>
      <c r="V74" s="49"/>
      <c r="W74" s="137" t="s">
        <v>557</v>
      </c>
      <c r="X74" s="96">
        <f t="shared" si="18"/>
        <v>4</v>
      </c>
      <c r="Y74" s="62">
        <f t="shared" si="19"/>
        <v>1</v>
      </c>
      <c r="Z74" s="1" t="str">
        <f>VLOOKUP(A74,Participanti!A:E,5,0)</f>
        <v>Gold</v>
      </c>
    </row>
    <row r="75" spans="1:26" x14ac:dyDescent="0.2">
      <c r="A75" s="42" t="s">
        <v>549</v>
      </c>
      <c r="B75" s="1" t="str">
        <f>VLOOKUP(A75,Participanti!A:B,2,0)</f>
        <v>M</v>
      </c>
      <c r="C75" s="60">
        <v>2</v>
      </c>
      <c r="D75" s="43">
        <v>3.02</v>
      </c>
      <c r="E75" s="180">
        <v>1.5289351851851853E-2</v>
      </c>
      <c r="F75" s="180">
        <v>1.5486111111111112E-2</v>
      </c>
      <c r="G75" s="182">
        <f t="shared" si="21"/>
        <v>1.5387731481481481E-2</v>
      </c>
      <c r="H75" s="45">
        <v>0</v>
      </c>
      <c r="I75" s="11">
        <f t="shared" si="16"/>
        <v>5.0952753249938676E-3</v>
      </c>
      <c r="J75" s="31">
        <f t="shared" si="22"/>
        <v>0.71904761904761905</v>
      </c>
      <c r="K75" s="31">
        <f>IF(J75=0,0,IF(B75="F",VLOOKUP(I75,Barem!$G$2:$H$16,2,1),VLOOKUP(I75,Barem!$G$17:$H$31,2,1)))</f>
        <v>0.5</v>
      </c>
      <c r="L75" s="43">
        <v>3</v>
      </c>
      <c r="M75" s="87" t="s">
        <v>83</v>
      </c>
      <c r="N75" s="10">
        <f t="shared" si="20"/>
        <v>0.25</v>
      </c>
      <c r="O75" s="10">
        <f t="shared" si="20"/>
        <v>0.25</v>
      </c>
      <c r="P75" s="10">
        <f t="shared" si="20"/>
        <v>0.5</v>
      </c>
      <c r="Q75" s="33">
        <f>IF(B75="M",IF(AND(H75&gt;=200,H75&lt;500,I75&lt;Barem!$M$21),H75/1500,IF(AND(H75&gt;=500,H75&lt;750,I75&lt;Barem!$M$22),H75/1500,IF(AND(H75&gt;=750,H75&lt;1000,I75&lt;Barem!$M$23),H75/1500,IF(AND(H75&gt;=1000,H75&lt;1500,I75&lt;Barem!$M$24),H75/1500,IF(AND(H75&gt;=1500,H75&lt;2000,I75&lt;Barem!$M$25),H75/1500,IF(AND(H75&gt;=2000,H75&lt;3000,I75&lt;Barem!$M$26),H75/1500,IF(AND(H75&gt;=3000,I75&lt;Barem!$M$27),H75/1500,0))))))),IF(AND(H75&gt;=200,H75&lt;500,I75&lt;Barem!$N$21),H75/1500,IF(AND(H75&gt;=500,H75&lt;750,I75&lt;Barem!$N$22),H75/1500,IF(AND(H75&gt;=750,H75&lt;1000,I75&lt;Barem!$N$23),H75/1500,IF(AND(H75&gt;=1000,H75&lt;1500,I75&lt;Barem!$N$24),H75/1500,IF(AND(H75&gt;=1500,H75&lt;2000,I75&lt;Barem!$N$25),H75/1500,IF(AND(H75&gt;=2000,H75&lt;3000,I75&lt;Barem!$N$26),H75/1500,IF(AND(H75&gt;=3000,I75&lt;Barem!$N$27),H75/1500,0))))))))</f>
        <v>0</v>
      </c>
      <c r="R75" s="19">
        <f>IF(D75&gt;21,VLOOKUP(D75,Barem!$S$1:$T$141,2,1),0)</f>
        <v>0</v>
      </c>
      <c r="S75" s="95">
        <f>IF(D75&lt;1,0,IF(B75="F",VLOOKUP(I75,Barem!$W$2:$Y$13,2,1),VLOOKUP(I75,Barem!$W$14:$Y$25,2,1)))</f>
        <v>0</v>
      </c>
      <c r="T75" s="19">
        <f>VLOOKUP(A75,Participanti!A:C,3,0)</f>
        <v>0</v>
      </c>
      <c r="U75" s="17">
        <f t="shared" si="17"/>
        <v>1.8047619047619048</v>
      </c>
      <c r="V75" s="49"/>
      <c r="W75" s="137"/>
      <c r="X75" s="96">
        <f t="shared" si="18"/>
        <v>4</v>
      </c>
      <c r="Y75" s="62">
        <f t="shared" si="19"/>
        <v>1</v>
      </c>
      <c r="Z75" s="1" t="str">
        <f>VLOOKUP(A75,Participanti!A:E,5,0)</f>
        <v>Gold</v>
      </c>
    </row>
    <row r="76" spans="1:26" x14ac:dyDescent="0.2">
      <c r="A76" s="42" t="s">
        <v>391</v>
      </c>
      <c r="B76" s="1" t="str">
        <f>VLOOKUP(A76,Participanti!A:B,2,0)</f>
        <v>M</v>
      </c>
      <c r="C76" s="60">
        <v>2</v>
      </c>
      <c r="D76" s="43">
        <v>23.11</v>
      </c>
      <c r="E76" s="180">
        <v>8.9733796296296298E-2</v>
      </c>
      <c r="F76" s="180">
        <v>9.0914351851851857E-2</v>
      </c>
      <c r="G76" s="182">
        <f t="shared" si="21"/>
        <v>9.0324074074074084E-2</v>
      </c>
      <c r="H76" s="45">
        <v>13</v>
      </c>
      <c r="I76" s="11">
        <f t="shared" si="16"/>
        <v>3.9084411109508478E-3</v>
      </c>
      <c r="J76" s="31">
        <f t="shared" si="22"/>
        <v>5</v>
      </c>
      <c r="K76" s="31">
        <f>IF(J76=0,0,IF(B76="F",VLOOKUP(I76,Barem!$G$2:$H$16,2,1),VLOOKUP(I76,Barem!$G$17:$H$31,2,1)))</f>
        <v>3.25</v>
      </c>
      <c r="L76" s="43">
        <v>3</v>
      </c>
      <c r="M76" s="87" t="str">
        <f>VLOOKUP(C76,Barem!K:Q,7,0)</f>
        <v>D</v>
      </c>
      <c r="N76" s="10">
        <f t="shared" si="20"/>
        <v>0.5</v>
      </c>
      <c r="O76" s="10">
        <f t="shared" si="20"/>
        <v>0.25</v>
      </c>
      <c r="P76" s="10">
        <f t="shared" si="20"/>
        <v>0.25</v>
      </c>
      <c r="Q76" s="33">
        <f>IF(B76="M",IF(AND(H76&gt;=200,H76&lt;500,I76&lt;Barem!$M$21),H76/1500,IF(AND(H76&gt;=500,H76&lt;750,I76&lt;Barem!$M$22),H76/1500,IF(AND(H76&gt;=750,H76&lt;1000,I76&lt;Barem!$M$23),H76/1500,IF(AND(H76&gt;=1000,H76&lt;1500,I76&lt;Barem!$M$24),H76/1500,IF(AND(H76&gt;=1500,H76&lt;2000,I76&lt;Barem!$M$25),H76/1500,IF(AND(H76&gt;=2000,H76&lt;3000,I76&lt;Barem!$M$26),H76/1500,IF(AND(H76&gt;=3000,I76&lt;Barem!$M$27),H76/1500,0))))))),IF(AND(H76&gt;=200,H76&lt;500,I76&lt;Barem!$N$21),H76/1500,IF(AND(H76&gt;=500,H76&lt;750,I76&lt;Barem!$N$22),H76/1500,IF(AND(H76&gt;=750,H76&lt;1000,I76&lt;Barem!$N$23),H76/1500,IF(AND(H76&gt;=1000,H76&lt;1500,I76&lt;Barem!$N$24),H76/1500,IF(AND(H76&gt;=1500,H76&lt;2000,I76&lt;Barem!$N$25),H76/1500,IF(AND(H76&gt;=2000,H76&lt;3000,I76&lt;Barem!$N$26),H76/1500,IF(AND(H76&gt;=3000,I76&lt;Barem!$N$27),H76/1500,0))))))))</f>
        <v>0</v>
      </c>
      <c r="R76" s="19">
        <f>IF(D76&gt;21,VLOOKUP(D76,Barem!$S$1:$T$141,2,1),0)</f>
        <v>0.1</v>
      </c>
      <c r="S76" s="95">
        <f>IF(D76&lt;1,0,IF(B76="F",VLOOKUP(I76,Barem!$W$2:$Y$13,2,1),VLOOKUP(I76,Barem!$W$14:$Y$25,2,1)))</f>
        <v>0</v>
      </c>
      <c r="T76" s="19">
        <f>VLOOKUP(A76,Participanti!A:C,3,0)</f>
        <v>0.4</v>
      </c>
      <c r="U76" s="17">
        <f t="shared" si="17"/>
        <v>4.5625</v>
      </c>
      <c r="V76" s="49"/>
      <c r="W76" s="137"/>
      <c r="X76" s="96">
        <f t="shared" si="18"/>
        <v>4</v>
      </c>
      <c r="Y76" s="62">
        <f t="shared" si="19"/>
        <v>1</v>
      </c>
      <c r="Z76" s="1" t="str">
        <f>VLOOKUP(A76,Participanti!A:E,5,0)</f>
        <v>Gold</v>
      </c>
    </row>
    <row r="77" spans="1:26" x14ac:dyDescent="0.2">
      <c r="A77" s="42" t="s">
        <v>459</v>
      </c>
      <c r="B77" s="1" t="str">
        <f>VLOOKUP(A77,Participanti!A:B,2,0)</f>
        <v>M</v>
      </c>
      <c r="C77" s="60">
        <v>2</v>
      </c>
      <c r="D77" s="43">
        <v>17.07</v>
      </c>
      <c r="E77" s="180">
        <v>7.0104166666666662E-2</v>
      </c>
      <c r="F77" s="180">
        <v>7.0289351851851853E-2</v>
      </c>
      <c r="G77" s="182">
        <f t="shared" si="21"/>
        <v>7.019675925925925E-2</v>
      </c>
      <c r="H77" s="45">
        <v>37</v>
      </c>
      <c r="I77" s="11">
        <f t="shared" si="16"/>
        <v>4.11228818156176E-3</v>
      </c>
      <c r="J77" s="31">
        <f t="shared" si="22"/>
        <v>4.0642857142857141</v>
      </c>
      <c r="K77" s="31">
        <f>IF(J77=0,0,IF(B77="F",VLOOKUP(I77,Barem!$G$2:$H$16,2,1),VLOOKUP(I77,Barem!$G$17:$H$31,2,1)))</f>
        <v>3</v>
      </c>
      <c r="L77" s="43">
        <v>5</v>
      </c>
      <c r="M77" s="87" t="s">
        <v>83</v>
      </c>
      <c r="N77" s="10">
        <f t="shared" si="20"/>
        <v>0.25</v>
      </c>
      <c r="O77" s="10">
        <f t="shared" si="20"/>
        <v>0.25</v>
      </c>
      <c r="P77" s="10">
        <f t="shared" si="20"/>
        <v>0.5</v>
      </c>
      <c r="Q77" s="33">
        <f>IF(B77="M",IF(AND(H77&gt;=200,H77&lt;500,I77&lt;Barem!$M$21),H77/1500,IF(AND(H77&gt;=500,H77&lt;750,I77&lt;Barem!$M$22),H77/1500,IF(AND(H77&gt;=750,H77&lt;1000,I77&lt;Barem!$M$23),H77/1500,IF(AND(H77&gt;=1000,H77&lt;1500,I77&lt;Barem!$M$24),H77/1500,IF(AND(H77&gt;=1500,H77&lt;2000,I77&lt;Barem!$M$25),H77/1500,IF(AND(H77&gt;=2000,H77&lt;3000,I77&lt;Barem!$M$26),H77/1500,IF(AND(H77&gt;=3000,I77&lt;Barem!$M$27),H77/1500,0))))))),IF(AND(H77&gt;=200,H77&lt;500,I77&lt;Barem!$N$21),H77/1500,IF(AND(H77&gt;=500,H77&lt;750,I77&lt;Barem!$N$22),H77/1500,IF(AND(H77&gt;=750,H77&lt;1000,I77&lt;Barem!$N$23),H77/1500,IF(AND(H77&gt;=1000,H77&lt;1500,I77&lt;Barem!$N$24),H77/1500,IF(AND(H77&gt;=1500,H77&lt;2000,I77&lt;Barem!$N$25),H77/1500,IF(AND(H77&gt;=2000,H77&lt;3000,I77&lt;Barem!$N$26),H77/1500,IF(AND(H77&gt;=3000,I77&lt;Barem!$N$27),H77/1500,0))))))))</f>
        <v>0</v>
      </c>
      <c r="R77" s="19">
        <f>IF(D77&gt;21,VLOOKUP(D77,Barem!$S$1:$T$141,2,1),0)</f>
        <v>0</v>
      </c>
      <c r="S77" s="95">
        <f>IF(D77&lt;1,0,IF(B77="F",VLOOKUP(I77,Barem!$W$2:$Y$13,2,1),VLOOKUP(I77,Barem!$W$14:$Y$25,2,1)))</f>
        <v>0</v>
      </c>
      <c r="T77" s="19">
        <f>VLOOKUP(A77,Participanti!A:C,3,0)</f>
        <v>0</v>
      </c>
      <c r="U77" s="17">
        <f t="shared" si="17"/>
        <v>4.2660714285714283</v>
      </c>
      <c r="V77" s="49"/>
      <c r="W77" s="137"/>
      <c r="X77" s="96">
        <f t="shared" si="18"/>
        <v>4</v>
      </c>
      <c r="Y77" s="62">
        <f t="shared" si="19"/>
        <v>1</v>
      </c>
      <c r="Z77" s="1" t="str">
        <f>VLOOKUP(A77,Participanti!A:E,5,0)</f>
        <v>Gold</v>
      </c>
    </row>
    <row r="78" spans="1:26" x14ac:dyDescent="0.2">
      <c r="A78" s="42" t="s">
        <v>154</v>
      </c>
      <c r="B78" s="1" t="str">
        <f>VLOOKUP(A78,Participanti!A:B,2,0)</f>
        <v>M</v>
      </c>
      <c r="C78" s="60">
        <v>2</v>
      </c>
      <c r="D78" s="43">
        <v>22.1</v>
      </c>
      <c r="E78" s="180">
        <v>0.12534722222222222</v>
      </c>
      <c r="F78" s="180">
        <v>0.13143518518518518</v>
      </c>
      <c r="G78" s="182">
        <f t="shared" si="21"/>
        <v>0.12839120370370372</v>
      </c>
      <c r="H78" s="45">
        <v>1505</v>
      </c>
      <c r="I78" s="11">
        <f t="shared" si="16"/>
        <v>5.8095567286743756E-3</v>
      </c>
      <c r="J78" s="31">
        <f t="shared" si="22"/>
        <v>5</v>
      </c>
      <c r="K78" s="31">
        <f>IF(J78=0,0,IF(B78="F",VLOOKUP(I78,Barem!$G$2:$H$16,2,1),VLOOKUP(I78,Barem!$G$17:$H$31,2,1)))</f>
        <v>0</v>
      </c>
      <c r="L78" s="43">
        <v>2.5</v>
      </c>
      <c r="M78" s="87" t="str">
        <f>VLOOKUP(C78,Barem!K:Q,7,0)</f>
        <v>D</v>
      </c>
      <c r="N78" s="10">
        <f t="shared" si="20"/>
        <v>0.5</v>
      </c>
      <c r="O78" s="10">
        <f t="shared" si="20"/>
        <v>0.25</v>
      </c>
      <c r="P78" s="10">
        <f t="shared" si="20"/>
        <v>0.25</v>
      </c>
      <c r="Q78" s="33">
        <f>IF(B78="M",IF(AND(H78&gt;=200,H78&lt;500,I78&lt;Barem!$M$21),H78/1500,IF(AND(H78&gt;=500,H78&lt;750,I78&lt;Barem!$M$22),H78/1500,IF(AND(H78&gt;=750,H78&lt;1000,I78&lt;Barem!$M$23),H78/1500,IF(AND(H78&gt;=1000,H78&lt;1500,I78&lt;Barem!$M$24),H78/1500,IF(AND(H78&gt;=1500,H78&lt;2000,I78&lt;Barem!$M$25),H78/1500,IF(AND(H78&gt;=2000,H78&lt;3000,I78&lt;Barem!$M$26),H78/1500,IF(AND(H78&gt;=3000,I78&lt;Barem!$M$27),H78/1500,0))))))),IF(AND(H78&gt;=200,H78&lt;500,I78&lt;Barem!$N$21),H78/1500,IF(AND(H78&gt;=500,H78&lt;750,I78&lt;Barem!$N$22),H78/1500,IF(AND(H78&gt;=750,H78&lt;1000,I78&lt;Barem!$N$23),H78/1500,IF(AND(H78&gt;=1000,H78&lt;1500,I78&lt;Barem!$N$24),H78/1500,IF(AND(H78&gt;=1500,H78&lt;2000,I78&lt;Barem!$N$25),H78/1500,IF(AND(H78&gt;=2000,H78&lt;3000,I78&lt;Barem!$N$26),H78/1500,IF(AND(H78&gt;=3000,I78&lt;Barem!$N$27),H78/1500,0))))))))</f>
        <v>1.0033333333333334</v>
      </c>
      <c r="R78" s="19">
        <f>IF(D78&gt;21,VLOOKUP(D78,Barem!$S$1:$T$141,2,1),0)</f>
        <v>0</v>
      </c>
      <c r="S78" s="95">
        <f>IF(D78&lt;1,0,IF(B78="F",VLOOKUP(I78,Barem!$W$2:$Y$13,2,1),VLOOKUP(I78,Barem!$W$14:$Y$25,2,1)))</f>
        <v>0</v>
      </c>
      <c r="T78" s="19">
        <f>VLOOKUP(A78,Participanti!A:C,3,0)</f>
        <v>0</v>
      </c>
      <c r="U78" s="17">
        <f t="shared" si="17"/>
        <v>4.1283333333333339</v>
      </c>
      <c r="V78" s="49"/>
      <c r="W78" s="137"/>
      <c r="X78" s="96">
        <f t="shared" si="18"/>
        <v>4</v>
      </c>
      <c r="Y78" s="62">
        <f t="shared" si="19"/>
        <v>1</v>
      </c>
      <c r="Z78" s="1" t="str">
        <f>VLOOKUP(A78,Participanti!A:E,5,0)</f>
        <v>Gold</v>
      </c>
    </row>
    <row r="79" spans="1:26" x14ac:dyDescent="0.2">
      <c r="A79" s="42" t="s">
        <v>465</v>
      </c>
      <c r="B79" s="1" t="str">
        <f>VLOOKUP(A79,Participanti!A:B,2,0)</f>
        <v>M</v>
      </c>
      <c r="C79" s="60">
        <v>2</v>
      </c>
      <c r="D79" s="43">
        <v>9.27</v>
      </c>
      <c r="E79" s="180">
        <v>2.7071759259259261E-2</v>
      </c>
      <c r="F79" s="180">
        <v>2.7071759259259261E-2</v>
      </c>
      <c r="G79" s="182">
        <f t="shared" si="21"/>
        <v>2.7071759259259261E-2</v>
      </c>
      <c r="H79" s="45">
        <v>41</v>
      </c>
      <c r="I79" s="11">
        <f t="shared" si="16"/>
        <v>2.9203623796396185E-3</v>
      </c>
      <c r="J79" s="31">
        <f t="shared" si="22"/>
        <v>2.2071428571428569</v>
      </c>
      <c r="K79" s="31">
        <f>IF(J79=0,0,IF(B79="F",VLOOKUP(I79,Barem!$G$2:$H$16,2,1),VLOOKUP(I79,Barem!$G$17:$H$31,2,1)))</f>
        <v>4.75</v>
      </c>
      <c r="L79" s="43">
        <v>4.25</v>
      </c>
      <c r="M79" s="87" t="s">
        <v>83</v>
      </c>
      <c r="N79" s="10">
        <f t="shared" si="20"/>
        <v>0.25</v>
      </c>
      <c r="O79" s="10">
        <f t="shared" si="20"/>
        <v>0.25</v>
      </c>
      <c r="P79" s="10">
        <f t="shared" si="20"/>
        <v>0.5</v>
      </c>
      <c r="Q79" s="33">
        <f>IF(B79="M",IF(AND(H79&gt;=200,H79&lt;500,I79&lt;Barem!$M$21),H79/1500,IF(AND(H79&gt;=500,H79&lt;750,I79&lt;Barem!$M$22),H79/1500,IF(AND(H79&gt;=750,H79&lt;1000,I79&lt;Barem!$M$23),H79/1500,IF(AND(H79&gt;=1000,H79&lt;1500,I79&lt;Barem!$M$24),H79/1500,IF(AND(H79&gt;=1500,H79&lt;2000,I79&lt;Barem!$M$25),H79/1500,IF(AND(H79&gt;=2000,H79&lt;3000,I79&lt;Barem!$M$26),H79/1500,IF(AND(H79&gt;=3000,I79&lt;Barem!$M$27),H79/1500,0))))))),IF(AND(H79&gt;=200,H79&lt;500,I79&lt;Barem!$N$21),H79/1500,IF(AND(H79&gt;=500,H79&lt;750,I79&lt;Barem!$N$22),H79/1500,IF(AND(H79&gt;=750,H79&lt;1000,I79&lt;Barem!$N$23),H79/1500,IF(AND(H79&gt;=1000,H79&lt;1500,I79&lt;Barem!$N$24),H79/1500,IF(AND(H79&gt;=1500,H79&lt;2000,I79&lt;Barem!$N$25),H79/1500,IF(AND(H79&gt;=2000,H79&lt;3000,I79&lt;Barem!$N$26),H79/1500,IF(AND(H79&gt;=3000,I79&lt;Barem!$N$27),H79/1500,0))))))))</f>
        <v>0</v>
      </c>
      <c r="R79" s="19">
        <f>IF(D79&gt;21,VLOOKUP(D79,Barem!$S$1:$T$141,2,1),0)</f>
        <v>0</v>
      </c>
      <c r="S79" s="95">
        <f>IF(D79&lt;1,0,IF(B79="F",VLOOKUP(I79,Barem!$W$2:$Y$13,2,1),VLOOKUP(I79,Barem!$W$14:$Y$25,2,1)))</f>
        <v>0</v>
      </c>
      <c r="T79" s="19">
        <f>VLOOKUP(A79,Participanti!A:C,3,0)</f>
        <v>0</v>
      </c>
      <c r="U79" s="17">
        <f t="shared" si="17"/>
        <v>3.8642857142857143</v>
      </c>
      <c r="V79" s="49"/>
      <c r="W79" s="137"/>
      <c r="X79" s="96">
        <f t="shared" si="18"/>
        <v>4</v>
      </c>
      <c r="Y79" s="62">
        <f t="shared" si="19"/>
        <v>1</v>
      </c>
      <c r="Z79" s="1" t="str">
        <f>VLOOKUP(A79,Participanti!A:E,5,0)</f>
        <v>Gold</v>
      </c>
    </row>
    <row r="80" spans="1:26" x14ac:dyDescent="0.2">
      <c r="A80" s="42" t="s">
        <v>158</v>
      </c>
      <c r="B80" s="1" t="str">
        <f>VLOOKUP(A80,Participanti!A:B,2,0)</f>
        <v>M</v>
      </c>
      <c r="C80" s="60">
        <v>2</v>
      </c>
      <c r="D80" s="43">
        <v>18.02</v>
      </c>
      <c r="E80" s="180">
        <v>5.9456018518518519E-2</v>
      </c>
      <c r="F80" s="180">
        <v>5.9456018518518519E-2</v>
      </c>
      <c r="G80" s="182">
        <f t="shared" si="21"/>
        <v>5.9456018518518519E-2</v>
      </c>
      <c r="H80" s="45">
        <v>34</v>
      </c>
      <c r="I80" s="11">
        <f t="shared" si="16"/>
        <v>3.2994460887080198E-3</v>
      </c>
      <c r="J80" s="31">
        <f t="shared" si="22"/>
        <v>4.2904761904761903</v>
      </c>
      <c r="K80" s="31">
        <f>IF(J80=0,0,IF(B80="F",VLOOKUP(I80,Barem!$G$2:$H$16,2,1),VLOOKUP(I80,Barem!$G$17:$H$31,2,1)))</f>
        <v>4.25</v>
      </c>
      <c r="L80" s="43">
        <v>2</v>
      </c>
      <c r="M80" s="87" t="s">
        <v>80</v>
      </c>
      <c r="N80" s="10">
        <f t="shared" si="20"/>
        <v>0.25</v>
      </c>
      <c r="O80" s="10">
        <f t="shared" si="20"/>
        <v>0.5</v>
      </c>
      <c r="P80" s="10">
        <f t="shared" si="20"/>
        <v>0.25</v>
      </c>
      <c r="Q80" s="33">
        <f>IF(B80="M",IF(AND(H80&gt;=200,H80&lt;500,I80&lt;Barem!$M$21),H80/1500,IF(AND(H80&gt;=500,H80&lt;750,I80&lt;Barem!$M$22),H80/1500,IF(AND(H80&gt;=750,H80&lt;1000,I80&lt;Barem!$M$23),H80/1500,IF(AND(H80&gt;=1000,H80&lt;1500,I80&lt;Barem!$M$24),H80/1500,IF(AND(H80&gt;=1500,H80&lt;2000,I80&lt;Barem!$M$25),H80/1500,IF(AND(H80&gt;=2000,H80&lt;3000,I80&lt;Barem!$M$26),H80/1500,IF(AND(H80&gt;=3000,I80&lt;Barem!$M$27),H80/1500,0))))))),IF(AND(H80&gt;=200,H80&lt;500,I80&lt;Barem!$N$21),H80/1500,IF(AND(H80&gt;=500,H80&lt;750,I80&lt;Barem!$N$22),H80/1500,IF(AND(H80&gt;=750,H80&lt;1000,I80&lt;Barem!$N$23),H80/1500,IF(AND(H80&gt;=1000,H80&lt;1500,I80&lt;Barem!$N$24),H80/1500,IF(AND(H80&gt;=1500,H80&lt;2000,I80&lt;Barem!$N$25),H80/1500,IF(AND(H80&gt;=2000,H80&lt;3000,I80&lt;Barem!$N$26),H80/1500,IF(AND(H80&gt;=3000,I80&lt;Barem!$N$27),H80/1500,0))))))))</f>
        <v>0</v>
      </c>
      <c r="R80" s="19">
        <f>IF(D80&gt;21,VLOOKUP(D80,Barem!$S$1:$T$141,2,1),0)</f>
        <v>0</v>
      </c>
      <c r="S80" s="95">
        <f>IF(D80&lt;1,0,IF(B80="F",VLOOKUP(I80,Barem!$W$2:$Y$13,2,1),VLOOKUP(I80,Barem!$W$14:$Y$25,2,1)))</f>
        <v>0</v>
      </c>
      <c r="T80" s="19">
        <f>VLOOKUP(A80,Participanti!A:C,3,0)</f>
        <v>0</v>
      </c>
      <c r="U80" s="17">
        <f t="shared" si="17"/>
        <v>3.6976190476190478</v>
      </c>
      <c r="V80" s="49"/>
      <c r="W80" s="137"/>
      <c r="X80" s="96">
        <f t="shared" si="18"/>
        <v>4</v>
      </c>
      <c r="Y80" s="62">
        <f t="shared" si="19"/>
        <v>1</v>
      </c>
      <c r="Z80" s="1" t="str">
        <f>VLOOKUP(A80,Participanti!A:E,5,0)</f>
        <v>Gold</v>
      </c>
    </row>
    <row r="81" spans="1:26" x14ac:dyDescent="0.2">
      <c r="A81" s="42" t="s">
        <v>7</v>
      </c>
      <c r="B81" s="1" t="str">
        <f>VLOOKUP(A81,Participanti!A:B,2,0)</f>
        <v>M</v>
      </c>
      <c r="C81" s="60">
        <v>2</v>
      </c>
      <c r="D81" s="43">
        <v>43.25</v>
      </c>
      <c r="E81" s="180">
        <v>0.39598379629629632</v>
      </c>
      <c r="F81" s="180">
        <v>0.4274189814814815</v>
      </c>
      <c r="G81" s="182">
        <f t="shared" si="21"/>
        <v>0.41170138888888891</v>
      </c>
      <c r="H81" s="45">
        <v>2507</v>
      </c>
      <c r="I81" s="11">
        <f t="shared" si="16"/>
        <v>9.5191072575465645E-3</v>
      </c>
      <c r="J81" s="31">
        <f t="shared" si="22"/>
        <v>5</v>
      </c>
      <c r="K81" s="31">
        <f>IF(J81=0,0,IF(B81="F",VLOOKUP(I81,Barem!$G$2:$H$16,2,1),VLOOKUP(I81,Barem!$G$17:$H$31,2,1)))</f>
        <v>0</v>
      </c>
      <c r="L81" s="43">
        <v>2</v>
      </c>
      <c r="M81" s="87" t="s">
        <v>80</v>
      </c>
      <c r="N81" s="10">
        <f t="shared" si="20"/>
        <v>0.25</v>
      </c>
      <c r="O81" s="10">
        <f t="shared" si="20"/>
        <v>0.5</v>
      </c>
      <c r="P81" s="10">
        <f t="shared" si="20"/>
        <v>0.25</v>
      </c>
      <c r="Q81" s="33">
        <f>IF(B81="M",IF(AND(H81&gt;=200,H81&lt;500,I81&lt;Barem!$M$21),H81/1500,IF(AND(H81&gt;=500,H81&lt;750,I81&lt;Barem!$M$22),H81/1500,IF(AND(H81&gt;=750,H81&lt;1000,I81&lt;Barem!$M$23),H81/1500,IF(AND(H81&gt;=1000,H81&lt;1500,I81&lt;Barem!$M$24),H81/1500,IF(AND(H81&gt;=1500,H81&lt;2000,I81&lt;Barem!$M$25),H81/1500,IF(AND(H81&gt;=2000,H81&lt;3000,I81&lt;Barem!$M$26),H81/1500,IF(AND(H81&gt;=3000,I81&lt;Barem!$M$27),H81/1500,0))))))),IF(AND(H81&gt;=200,H81&lt;500,I81&lt;Barem!$N$21),H81/1500,IF(AND(H81&gt;=500,H81&lt;750,I81&lt;Barem!$N$22),H81/1500,IF(AND(H81&gt;=750,H81&lt;1000,I81&lt;Barem!$N$23),H81/1500,IF(AND(H81&gt;=1000,H81&lt;1500,I81&lt;Barem!$N$24),H81/1500,IF(AND(H81&gt;=1500,H81&lt;2000,I81&lt;Barem!$N$25),H81/1500,IF(AND(H81&gt;=2000,H81&lt;3000,I81&lt;Barem!$N$26),H81/1500,IF(AND(H81&gt;=3000,I81&lt;Barem!$N$27),H81/1500,0))))))))</f>
        <v>1.6713333333333333</v>
      </c>
      <c r="R81" s="19">
        <f>IF(D81&gt;21,VLOOKUP(D81,Barem!$S$1:$T$141,2,1),0)</f>
        <v>1.1000000000000001</v>
      </c>
      <c r="S81" s="95">
        <f>IF(D81&lt;1,0,IF(B81="F",VLOOKUP(I81,Barem!$W$2:$Y$13,2,1),VLOOKUP(I81,Barem!$W$14:$Y$25,2,1)))</f>
        <v>0</v>
      </c>
      <c r="T81" s="19">
        <f>VLOOKUP(A81,Participanti!A:C,3,0)</f>
        <v>0.4</v>
      </c>
      <c r="U81" s="17">
        <f t="shared" si="17"/>
        <v>4.9213333333333331</v>
      </c>
      <c r="V81" s="49"/>
      <c r="W81" s="137"/>
      <c r="X81" s="96">
        <f t="shared" si="18"/>
        <v>4</v>
      </c>
      <c r="Y81" s="62">
        <f t="shared" si="19"/>
        <v>1</v>
      </c>
      <c r="Z81" s="1" t="str">
        <f>VLOOKUP(A81,Participanti!A:E,5,0)</f>
        <v>Gold</v>
      </c>
    </row>
    <row r="82" spans="1:26" x14ac:dyDescent="0.2">
      <c r="A82" s="42" t="s">
        <v>176</v>
      </c>
      <c r="B82" s="1" t="str">
        <f>VLOOKUP(A82,Participanti!A:B,2,0)</f>
        <v>M</v>
      </c>
      <c r="C82" s="60">
        <v>2</v>
      </c>
      <c r="D82" s="43">
        <v>20.62</v>
      </c>
      <c r="E82" s="180">
        <v>0.10458333333333333</v>
      </c>
      <c r="F82" s="180">
        <v>0.10408564814814815</v>
      </c>
      <c r="G82" s="182">
        <f t="shared" si="21"/>
        <v>0.10433449074074075</v>
      </c>
      <c r="H82" s="45">
        <v>1011</v>
      </c>
      <c r="I82" s="11">
        <f t="shared" si="16"/>
        <v>5.0598686101232171E-3</v>
      </c>
      <c r="J82" s="31">
        <f t="shared" si="22"/>
        <v>4.9095238095238098</v>
      </c>
      <c r="K82" s="31">
        <f>IF(J82=0,0,IF(B82="F",VLOOKUP(I82,Barem!$G$2:$H$16,2,1),VLOOKUP(I82,Barem!$G$17:$H$31,2,1)))</f>
        <v>0.5</v>
      </c>
      <c r="L82" s="43">
        <v>4.5</v>
      </c>
      <c r="M82" s="87" t="s">
        <v>83</v>
      </c>
      <c r="N82" s="10">
        <f t="shared" si="20"/>
        <v>0.25</v>
      </c>
      <c r="O82" s="10">
        <f t="shared" si="20"/>
        <v>0.25</v>
      </c>
      <c r="P82" s="10">
        <f t="shared" si="20"/>
        <v>0.5</v>
      </c>
      <c r="Q82" s="33">
        <f>IF(B82="M",IF(AND(H82&gt;=200,H82&lt;500,I82&lt;Barem!$M$21),H82/1500,IF(AND(H82&gt;=500,H82&lt;750,I82&lt;Barem!$M$22),H82/1500,IF(AND(H82&gt;=750,H82&lt;1000,I82&lt;Barem!$M$23),H82/1500,IF(AND(H82&gt;=1000,H82&lt;1500,I82&lt;Barem!$M$24),H82/1500,IF(AND(H82&gt;=1500,H82&lt;2000,I82&lt;Barem!$M$25),H82/1500,IF(AND(H82&gt;=2000,H82&lt;3000,I82&lt;Barem!$M$26),H82/1500,IF(AND(H82&gt;=3000,I82&lt;Barem!$M$27),H82/1500,0))))))),IF(AND(H82&gt;=200,H82&lt;500,I82&lt;Barem!$N$21),H82/1500,IF(AND(H82&gt;=500,H82&lt;750,I82&lt;Barem!$N$22),H82/1500,IF(AND(H82&gt;=750,H82&lt;1000,I82&lt;Barem!$N$23),H82/1500,IF(AND(H82&gt;=1000,H82&lt;1500,I82&lt;Barem!$N$24),H82/1500,IF(AND(H82&gt;=1500,H82&lt;2000,I82&lt;Barem!$N$25),H82/1500,IF(AND(H82&gt;=2000,H82&lt;3000,I82&lt;Barem!$N$26),H82/1500,IF(AND(H82&gt;=3000,I82&lt;Barem!$N$27),H82/1500,0))))))))</f>
        <v>0.67400000000000004</v>
      </c>
      <c r="R82" s="19">
        <f>IF(D82&gt;21,VLOOKUP(D82,Barem!$S$1:$T$141,2,1),0)</f>
        <v>0</v>
      </c>
      <c r="S82" s="95">
        <f>IF(D82&lt;1,0,IF(B82="F",VLOOKUP(I82,Barem!$W$2:$Y$13,2,1),VLOOKUP(I82,Barem!$W$14:$Y$25,2,1)))</f>
        <v>0</v>
      </c>
      <c r="T82" s="19">
        <f>VLOOKUP(A82,Participanti!A:C,3,0)</f>
        <v>0</v>
      </c>
      <c r="U82" s="17">
        <f t="shared" si="17"/>
        <v>4.2763809523809524</v>
      </c>
      <c r="V82" s="49"/>
      <c r="W82" s="137" t="s">
        <v>556</v>
      </c>
      <c r="X82" s="96">
        <f t="shared" si="18"/>
        <v>4</v>
      </c>
      <c r="Y82" s="62">
        <f t="shared" si="19"/>
        <v>1</v>
      </c>
      <c r="Z82" s="1" t="str">
        <f>VLOOKUP(A82,Participanti!A:E,5,0)</f>
        <v>Gold</v>
      </c>
    </row>
    <row r="83" spans="1:26" x14ac:dyDescent="0.2">
      <c r="A83" s="42" t="s">
        <v>200</v>
      </c>
      <c r="B83" s="1" t="str">
        <f>VLOOKUP(A83,Participanti!A:B,2,0)</f>
        <v>M</v>
      </c>
      <c r="C83" s="60">
        <v>2</v>
      </c>
      <c r="D83" s="43">
        <v>21.14</v>
      </c>
      <c r="E83" s="180">
        <v>7.9375000000000001E-2</v>
      </c>
      <c r="F83" s="180">
        <v>8.4814814814814815E-2</v>
      </c>
      <c r="G83" s="182">
        <f t="shared" si="21"/>
        <v>8.2094907407407408E-2</v>
      </c>
      <c r="H83" s="45">
        <v>81</v>
      </c>
      <c r="I83" s="11">
        <f t="shared" si="16"/>
        <v>3.8833920249483162E-3</v>
      </c>
      <c r="J83" s="31">
        <f t="shared" si="22"/>
        <v>5</v>
      </c>
      <c r="K83" s="31">
        <f>IF(J83=0,0,IF(B83="F",VLOOKUP(I83,Barem!$G$2:$H$16,2,1),VLOOKUP(I83,Barem!$G$17:$H$31,2,1)))</f>
        <v>3.25</v>
      </c>
      <c r="L83" s="43">
        <v>1</v>
      </c>
      <c r="M83" s="87" t="str">
        <f>VLOOKUP(C83,Barem!K:Q,7,0)</f>
        <v>D</v>
      </c>
      <c r="N83" s="10">
        <f t="shared" si="20"/>
        <v>0.5</v>
      </c>
      <c r="O83" s="10">
        <f t="shared" si="20"/>
        <v>0.25</v>
      </c>
      <c r="P83" s="10">
        <f t="shared" si="20"/>
        <v>0.25</v>
      </c>
      <c r="Q83" s="33">
        <f>IF(B83="M",IF(AND(H83&gt;=200,H83&lt;500,I83&lt;Barem!$M$21),H83/1500,IF(AND(H83&gt;=500,H83&lt;750,I83&lt;Barem!$M$22),H83/1500,IF(AND(H83&gt;=750,H83&lt;1000,I83&lt;Barem!$M$23),H83/1500,IF(AND(H83&gt;=1000,H83&lt;1500,I83&lt;Barem!$M$24),H83/1500,IF(AND(H83&gt;=1500,H83&lt;2000,I83&lt;Barem!$M$25),H83/1500,IF(AND(H83&gt;=2000,H83&lt;3000,I83&lt;Barem!$M$26),H83/1500,IF(AND(H83&gt;=3000,I83&lt;Barem!$M$27),H83/1500,0))))))),IF(AND(H83&gt;=200,H83&lt;500,I83&lt;Barem!$N$21),H83/1500,IF(AND(H83&gt;=500,H83&lt;750,I83&lt;Barem!$N$22),H83/1500,IF(AND(H83&gt;=750,H83&lt;1000,I83&lt;Barem!$N$23),H83/1500,IF(AND(H83&gt;=1000,H83&lt;1500,I83&lt;Barem!$N$24),H83/1500,IF(AND(H83&gt;=1500,H83&lt;2000,I83&lt;Barem!$N$25),H83/1500,IF(AND(H83&gt;=2000,H83&lt;3000,I83&lt;Barem!$N$26),H83/1500,IF(AND(H83&gt;=3000,I83&lt;Barem!$N$27),H83/1500,0))))))))</f>
        <v>0</v>
      </c>
      <c r="R83" s="19">
        <f>IF(D83&gt;21,VLOOKUP(D83,Barem!$S$1:$T$141,2,1),0)</f>
        <v>0</v>
      </c>
      <c r="S83" s="95">
        <f>IF(D83&lt;1,0,IF(B83="F",VLOOKUP(I83,Barem!$W$2:$Y$13,2,1),VLOOKUP(I83,Barem!$W$14:$Y$25,2,1)))</f>
        <v>0</v>
      </c>
      <c r="T83" s="19">
        <f>VLOOKUP(A83,Participanti!A:C,3,0)</f>
        <v>0</v>
      </c>
      <c r="U83" s="17">
        <f t="shared" si="17"/>
        <v>3.5625</v>
      </c>
      <c r="V83" s="49"/>
      <c r="W83" s="137"/>
      <c r="X83" s="96">
        <f t="shared" si="18"/>
        <v>4</v>
      </c>
      <c r="Y83" s="62">
        <f t="shared" si="19"/>
        <v>1</v>
      </c>
      <c r="Z83" s="1" t="str">
        <f>VLOOKUP(A83,Participanti!A:E,5,0)</f>
        <v>Gold</v>
      </c>
    </row>
    <row r="84" spans="1:26" x14ac:dyDescent="0.2">
      <c r="A84" s="42" t="s">
        <v>316</v>
      </c>
      <c r="B84" s="1" t="str">
        <f>VLOOKUP(A84,Participanti!A:B,2,0)</f>
        <v>M</v>
      </c>
      <c r="C84" s="60">
        <v>2</v>
      </c>
      <c r="D84" s="43">
        <v>20.64</v>
      </c>
      <c r="E84" s="180">
        <v>9.1817129629629624E-2</v>
      </c>
      <c r="F84" s="180">
        <v>9.2604166666666668E-2</v>
      </c>
      <c r="G84" s="182">
        <f t="shared" si="21"/>
        <v>9.2210648148148139E-2</v>
      </c>
      <c r="H84" s="45">
        <v>979</v>
      </c>
      <c r="I84" s="11">
        <f t="shared" si="16"/>
        <v>4.4675701622164795E-3</v>
      </c>
      <c r="J84" s="31">
        <f t="shared" si="22"/>
        <v>4.9142857142857146</v>
      </c>
      <c r="K84" s="31">
        <f>IF(J84=0,0,IF(B84="F",VLOOKUP(I84,Barem!$G$2:$H$16,2,1),VLOOKUP(I84,Barem!$G$17:$H$31,2,1)))</f>
        <v>2</v>
      </c>
      <c r="L84" s="43">
        <v>4.5</v>
      </c>
      <c r="M84" s="87" t="str">
        <f>VLOOKUP(C84,Barem!K:Q,7,0)</f>
        <v>D</v>
      </c>
      <c r="N84" s="10">
        <f t="shared" si="20"/>
        <v>0.5</v>
      </c>
      <c r="O84" s="10">
        <f t="shared" si="20"/>
        <v>0.25</v>
      </c>
      <c r="P84" s="10">
        <f t="shared" si="20"/>
        <v>0.25</v>
      </c>
      <c r="Q84" s="33">
        <f>IF(B84="M",IF(AND(H84&gt;=200,H84&lt;500,I84&lt;Barem!$M$21),H84/1500,IF(AND(H84&gt;=500,H84&lt;750,I84&lt;Barem!$M$22),H84/1500,IF(AND(H84&gt;=750,H84&lt;1000,I84&lt;Barem!$M$23),H84/1500,IF(AND(H84&gt;=1000,H84&lt;1500,I84&lt;Barem!$M$24),H84/1500,IF(AND(H84&gt;=1500,H84&lt;2000,I84&lt;Barem!$M$25),H84/1500,IF(AND(H84&gt;=2000,H84&lt;3000,I84&lt;Barem!$M$26),H84/1500,IF(AND(H84&gt;=3000,I84&lt;Barem!$M$27),H84/1500,0))))))),IF(AND(H84&gt;=200,H84&lt;500,I84&lt;Barem!$N$21),H84/1500,IF(AND(H84&gt;=500,H84&lt;750,I84&lt;Barem!$N$22),H84/1500,IF(AND(H84&gt;=750,H84&lt;1000,I84&lt;Barem!$N$23),H84/1500,IF(AND(H84&gt;=1000,H84&lt;1500,I84&lt;Barem!$N$24),H84/1500,IF(AND(H84&gt;=1500,H84&lt;2000,I84&lt;Barem!$N$25),H84/1500,IF(AND(H84&gt;=2000,H84&lt;3000,I84&lt;Barem!$N$26),H84/1500,IF(AND(H84&gt;=3000,I84&lt;Barem!$N$27),H84/1500,0))))))))</f>
        <v>0.65266666666666662</v>
      </c>
      <c r="R84" s="19">
        <f>IF(D84&gt;21,VLOOKUP(D84,Barem!$S$1:$T$141,2,1),0)</f>
        <v>0</v>
      </c>
      <c r="S84" s="95">
        <f>IF(D84&lt;1,0,IF(B84="F",VLOOKUP(I84,Barem!$W$2:$Y$13,2,1),VLOOKUP(I84,Barem!$W$14:$Y$25,2,1)))</f>
        <v>0</v>
      </c>
      <c r="T84" s="19">
        <f>VLOOKUP(A84,Participanti!A:C,3,0)</f>
        <v>0</v>
      </c>
      <c r="U84" s="17">
        <f t="shared" si="17"/>
        <v>4.734809523809524</v>
      </c>
      <c r="V84" s="49"/>
      <c r="W84" s="137" t="s">
        <v>556</v>
      </c>
      <c r="X84" s="96">
        <f t="shared" si="18"/>
        <v>4</v>
      </c>
      <c r="Y84" s="62">
        <f t="shared" si="19"/>
        <v>1</v>
      </c>
      <c r="Z84" s="1" t="str">
        <f>VLOOKUP(A84,Participanti!A:E,5,0)</f>
        <v>Gold</v>
      </c>
    </row>
    <row r="85" spans="1:26" x14ac:dyDescent="0.2">
      <c r="A85" s="42" t="s">
        <v>118</v>
      </c>
      <c r="B85" s="1" t="str">
        <f>VLOOKUP(A85,Participanti!A:B,2,0)</f>
        <v>M</v>
      </c>
      <c r="C85" s="60">
        <v>2</v>
      </c>
      <c r="D85" s="43">
        <v>7.5</v>
      </c>
      <c r="E85" s="180">
        <v>2.5729166666666668E-2</v>
      </c>
      <c r="F85" s="180">
        <v>2.6898148148148147E-2</v>
      </c>
      <c r="G85" s="182">
        <f t="shared" si="21"/>
        <v>2.6313657407407407E-2</v>
      </c>
      <c r="H85" s="45">
        <v>24</v>
      </c>
      <c r="I85" s="11">
        <f t="shared" si="16"/>
        <v>3.5084876543209878E-3</v>
      </c>
      <c r="J85" s="31">
        <f t="shared" si="22"/>
        <v>1.7857142857142856</v>
      </c>
      <c r="K85" s="31">
        <f>IF(J85=0,0,IF(B85="F",VLOOKUP(I85,Barem!$G$2:$H$16,2,1),VLOOKUP(I85,Barem!$G$17:$H$31,2,1)))</f>
        <v>3.75</v>
      </c>
      <c r="L85" s="43">
        <v>0.5</v>
      </c>
      <c r="M85" s="87" t="s">
        <v>80</v>
      </c>
      <c r="N85" s="10">
        <f t="shared" si="20"/>
        <v>0.25</v>
      </c>
      <c r="O85" s="10">
        <f t="shared" si="20"/>
        <v>0.5</v>
      </c>
      <c r="P85" s="10">
        <f t="shared" si="20"/>
        <v>0.25</v>
      </c>
      <c r="Q85" s="33">
        <f>IF(B85="M",IF(AND(H85&gt;=200,H85&lt;500,I85&lt;Barem!$M$21),H85/1500,IF(AND(H85&gt;=500,H85&lt;750,I85&lt;Barem!$M$22),H85/1500,IF(AND(H85&gt;=750,H85&lt;1000,I85&lt;Barem!$M$23),H85/1500,IF(AND(H85&gt;=1000,H85&lt;1500,I85&lt;Barem!$M$24),H85/1500,IF(AND(H85&gt;=1500,H85&lt;2000,I85&lt;Barem!$M$25),H85/1500,IF(AND(H85&gt;=2000,H85&lt;3000,I85&lt;Barem!$M$26),H85/1500,IF(AND(H85&gt;=3000,I85&lt;Barem!$M$27),H85/1500,0))))))),IF(AND(H85&gt;=200,H85&lt;500,I85&lt;Barem!$N$21),H85/1500,IF(AND(H85&gt;=500,H85&lt;750,I85&lt;Barem!$N$22),H85/1500,IF(AND(H85&gt;=750,H85&lt;1000,I85&lt;Barem!$N$23),H85/1500,IF(AND(H85&gt;=1000,H85&lt;1500,I85&lt;Barem!$N$24),H85/1500,IF(AND(H85&gt;=1500,H85&lt;2000,I85&lt;Barem!$N$25),H85/1500,IF(AND(H85&gt;=2000,H85&lt;3000,I85&lt;Barem!$N$26),H85/1500,IF(AND(H85&gt;=3000,I85&lt;Barem!$N$27),H85/1500,0))))))))</f>
        <v>0</v>
      </c>
      <c r="R85" s="19">
        <f>IF(D85&gt;21,VLOOKUP(D85,Barem!$S$1:$T$141,2,1),0)</f>
        <v>0</v>
      </c>
      <c r="S85" s="95">
        <f>IF(D85&lt;1,0,IF(B85="F",VLOOKUP(I85,Barem!$W$2:$Y$13,2,1),VLOOKUP(I85,Barem!$W$14:$Y$25,2,1)))</f>
        <v>0</v>
      </c>
      <c r="T85" s="19">
        <f>VLOOKUP(A85,Participanti!A:C,3,0)</f>
        <v>0</v>
      </c>
      <c r="U85" s="17">
        <f t="shared" si="17"/>
        <v>2.4464285714285712</v>
      </c>
      <c r="V85" s="49"/>
      <c r="W85" s="137"/>
      <c r="X85" s="96">
        <f t="shared" si="18"/>
        <v>4</v>
      </c>
      <c r="Y85" s="62">
        <f t="shared" si="19"/>
        <v>1</v>
      </c>
      <c r="Z85" s="1" t="str">
        <f>VLOOKUP(A85,Participanti!A:E,5,0)</f>
        <v>Gold</v>
      </c>
    </row>
    <row r="86" spans="1:26" x14ac:dyDescent="0.2">
      <c r="A86" s="42" t="s">
        <v>225</v>
      </c>
      <c r="B86" s="1" t="str">
        <f>VLOOKUP(A86,Participanti!A:B,2,0)</f>
        <v>M</v>
      </c>
      <c r="C86" s="60">
        <v>2</v>
      </c>
      <c r="D86" s="43">
        <v>18.329999999999998</v>
      </c>
      <c r="E86" s="180">
        <v>5.545138888888889E-2</v>
      </c>
      <c r="F86" s="180">
        <v>5.5567129629629633E-2</v>
      </c>
      <c r="G86" s="182">
        <f t="shared" si="21"/>
        <v>5.5509259259259258E-2</v>
      </c>
      <c r="H86" s="45">
        <v>20</v>
      </c>
      <c r="I86" s="11">
        <f t="shared" si="16"/>
        <v>3.0283283829383124E-3</v>
      </c>
      <c r="J86" s="31">
        <f t="shared" si="22"/>
        <v>4.3642857142857139</v>
      </c>
      <c r="K86" s="31">
        <f>IF(J86=0,0,IF(B86="F",VLOOKUP(I86,Barem!$G$2:$H$16,2,1),VLOOKUP(I86,Barem!$G$17:$H$31,2,1)))</f>
        <v>4.5</v>
      </c>
      <c r="L86" s="43">
        <v>4.75</v>
      </c>
      <c r="M86" s="87" t="s">
        <v>83</v>
      </c>
      <c r="N86" s="10">
        <f t="shared" si="20"/>
        <v>0.25</v>
      </c>
      <c r="O86" s="10">
        <f t="shared" si="20"/>
        <v>0.25</v>
      </c>
      <c r="P86" s="10">
        <f t="shared" si="20"/>
        <v>0.5</v>
      </c>
      <c r="Q86" s="33">
        <f>IF(B86="M",IF(AND(H86&gt;=200,H86&lt;500,I86&lt;Barem!$M$21),H86/1500,IF(AND(H86&gt;=500,H86&lt;750,I86&lt;Barem!$M$22),H86/1500,IF(AND(H86&gt;=750,H86&lt;1000,I86&lt;Barem!$M$23),H86/1500,IF(AND(H86&gt;=1000,H86&lt;1500,I86&lt;Barem!$M$24),H86/1500,IF(AND(H86&gt;=1500,H86&lt;2000,I86&lt;Barem!$M$25),H86/1500,IF(AND(H86&gt;=2000,H86&lt;3000,I86&lt;Barem!$M$26),H86/1500,IF(AND(H86&gt;=3000,I86&lt;Barem!$M$27),H86/1500,0))))))),IF(AND(H86&gt;=200,H86&lt;500,I86&lt;Barem!$N$21),H86/1500,IF(AND(H86&gt;=500,H86&lt;750,I86&lt;Barem!$N$22),H86/1500,IF(AND(H86&gt;=750,H86&lt;1000,I86&lt;Barem!$N$23),H86/1500,IF(AND(H86&gt;=1000,H86&lt;1500,I86&lt;Barem!$N$24),H86/1500,IF(AND(H86&gt;=1500,H86&lt;2000,I86&lt;Barem!$N$25),H86/1500,IF(AND(H86&gt;=2000,H86&lt;3000,I86&lt;Barem!$N$26),H86/1500,IF(AND(H86&gt;=3000,I86&lt;Barem!$N$27),H86/1500,0))))))))</f>
        <v>0</v>
      </c>
      <c r="R86" s="19">
        <f>IF(D86&gt;21,VLOOKUP(D86,Barem!$S$1:$T$141,2,1),0)</f>
        <v>0</v>
      </c>
      <c r="S86" s="95">
        <f>IF(D86&lt;1,0,IF(B86="F",VLOOKUP(I86,Barem!$W$2:$Y$13,2,1),VLOOKUP(I86,Barem!$W$14:$Y$25,2,1)))</f>
        <v>0</v>
      </c>
      <c r="T86" s="19">
        <f>VLOOKUP(A86,Participanti!A:C,3,0)</f>
        <v>0</v>
      </c>
      <c r="U86" s="17">
        <f t="shared" si="17"/>
        <v>4.5910714285714285</v>
      </c>
      <c r="V86" s="49"/>
      <c r="W86" s="137"/>
      <c r="X86" s="96">
        <f t="shared" si="18"/>
        <v>4</v>
      </c>
      <c r="Y86" s="62">
        <f t="shared" si="19"/>
        <v>1</v>
      </c>
      <c r="Z86" s="1" t="str">
        <f>VLOOKUP(A86,Participanti!A:E,5,0)</f>
        <v>Gold</v>
      </c>
    </row>
    <row r="87" spans="1:26" x14ac:dyDescent="0.2">
      <c r="A87" s="42" t="s">
        <v>318</v>
      </c>
      <c r="B87" s="1" t="str">
        <f>VLOOKUP(A87,Participanti!A:B,2,0)</f>
        <v>M</v>
      </c>
      <c r="C87" s="60">
        <v>2</v>
      </c>
      <c r="D87" s="43">
        <v>10.050000000000001</v>
      </c>
      <c r="E87" s="180">
        <v>2.6805555555555555E-2</v>
      </c>
      <c r="F87" s="180">
        <v>2.6805555555555555E-2</v>
      </c>
      <c r="G87" s="182">
        <f t="shared" si="21"/>
        <v>2.6805555555555555E-2</v>
      </c>
      <c r="H87" s="45">
        <v>26</v>
      </c>
      <c r="I87" s="11">
        <f t="shared" si="16"/>
        <v>2.667219458264234E-3</v>
      </c>
      <c r="J87" s="31">
        <f t="shared" si="22"/>
        <v>2.3928571428571428</v>
      </c>
      <c r="K87" s="31">
        <f>IF(J87=0,0,IF(B87="F",VLOOKUP(I87,Barem!$G$2:$H$16,2,1),VLOOKUP(I87,Barem!$G$17:$H$31,2,1)))</f>
        <v>5</v>
      </c>
      <c r="L87" s="43">
        <v>3</v>
      </c>
      <c r="M87" s="87" t="s">
        <v>80</v>
      </c>
      <c r="N87" s="10">
        <f t="shared" si="20"/>
        <v>0.25</v>
      </c>
      <c r="O87" s="10">
        <f t="shared" si="20"/>
        <v>0.5</v>
      </c>
      <c r="P87" s="10">
        <f t="shared" si="20"/>
        <v>0.25</v>
      </c>
      <c r="Q87" s="33">
        <f>IF(B87="M",IF(AND(H87&gt;=200,H87&lt;500,I87&lt;Barem!$M$21),H87/1500,IF(AND(H87&gt;=500,H87&lt;750,I87&lt;Barem!$M$22),H87/1500,IF(AND(H87&gt;=750,H87&lt;1000,I87&lt;Barem!$M$23),H87/1500,IF(AND(H87&gt;=1000,H87&lt;1500,I87&lt;Barem!$M$24),H87/1500,IF(AND(H87&gt;=1500,H87&lt;2000,I87&lt;Barem!$M$25),H87/1500,IF(AND(H87&gt;=2000,H87&lt;3000,I87&lt;Barem!$M$26),H87/1500,IF(AND(H87&gt;=3000,I87&lt;Barem!$M$27),H87/1500,0))))))),IF(AND(H87&gt;=200,H87&lt;500,I87&lt;Barem!$N$21),H87/1500,IF(AND(H87&gt;=500,H87&lt;750,I87&lt;Barem!$N$22),H87/1500,IF(AND(H87&gt;=750,H87&lt;1000,I87&lt;Barem!$N$23),H87/1500,IF(AND(H87&gt;=1000,H87&lt;1500,I87&lt;Barem!$N$24),H87/1500,IF(AND(H87&gt;=1500,H87&lt;2000,I87&lt;Barem!$N$25),H87/1500,IF(AND(H87&gt;=2000,H87&lt;3000,I87&lt;Barem!$N$26),H87/1500,IF(AND(H87&gt;=3000,I87&lt;Barem!$N$27),H87/1500,0))))))))</f>
        <v>0</v>
      </c>
      <c r="R87" s="19">
        <f>IF(D87&gt;21,VLOOKUP(D87,Barem!$S$1:$T$141,2,1),0)</f>
        <v>0</v>
      </c>
      <c r="S87" s="95">
        <f>IF(D87&lt;1,0,IF(B87="F",VLOOKUP(I87,Barem!$W$2:$Y$13,2,1),VLOOKUP(I87,Barem!$W$14:$Y$25,2,1)))</f>
        <v>0.89999999999999991</v>
      </c>
      <c r="T87" s="19">
        <f>VLOOKUP(A87,Participanti!A:C,3,0)</f>
        <v>0</v>
      </c>
      <c r="U87" s="17">
        <f t="shared" si="17"/>
        <v>4.7482142857142851</v>
      </c>
      <c r="V87" s="49"/>
      <c r="W87" s="137" t="s">
        <v>551</v>
      </c>
      <c r="X87" s="96">
        <f t="shared" si="18"/>
        <v>2</v>
      </c>
      <c r="Y87" s="62">
        <f t="shared" si="19"/>
        <v>1</v>
      </c>
      <c r="Z87" s="1" t="str">
        <f>VLOOKUP(A87,Participanti!A:E,5,0)</f>
        <v>Gold</v>
      </c>
    </row>
    <row r="88" spans="1:26" x14ac:dyDescent="0.2">
      <c r="A88" s="42" t="s">
        <v>13</v>
      </c>
      <c r="B88" s="1" t="str">
        <f>VLOOKUP(A88,Participanti!A:B,2,0)</f>
        <v>M</v>
      </c>
      <c r="C88" s="60">
        <v>2</v>
      </c>
      <c r="D88" s="43">
        <v>10.050000000000001</v>
      </c>
      <c r="E88" s="180">
        <v>2.7060185185185184E-2</v>
      </c>
      <c r="F88" s="180">
        <v>2.7060185185185184E-2</v>
      </c>
      <c r="G88" s="182">
        <f t="shared" si="21"/>
        <v>2.7060185185185184E-2</v>
      </c>
      <c r="H88" s="45">
        <v>23</v>
      </c>
      <c r="I88" s="11">
        <f t="shared" si="16"/>
        <v>2.6925557398194211E-3</v>
      </c>
      <c r="J88" s="31">
        <f t="shared" si="22"/>
        <v>2.3928571428571428</v>
      </c>
      <c r="K88" s="31">
        <f>IF(J88=0,0,IF(B88="F",VLOOKUP(I88,Barem!$G$2:$H$16,2,1),VLOOKUP(I88,Barem!$G$17:$H$31,2,1)))</f>
        <v>5</v>
      </c>
      <c r="L88" s="43">
        <v>4</v>
      </c>
      <c r="M88" s="87" t="s">
        <v>80</v>
      </c>
      <c r="N88" s="10">
        <f t="shared" si="20"/>
        <v>0.25</v>
      </c>
      <c r="O88" s="10">
        <f t="shared" si="20"/>
        <v>0.5</v>
      </c>
      <c r="P88" s="10">
        <f t="shared" si="20"/>
        <v>0.25</v>
      </c>
      <c r="Q88" s="33">
        <f>IF(B88="M",IF(AND(H88&gt;=200,H88&lt;500,I88&lt;Barem!$M$21),H88/1500,IF(AND(H88&gt;=500,H88&lt;750,I88&lt;Barem!$M$22),H88/1500,IF(AND(H88&gt;=750,H88&lt;1000,I88&lt;Barem!$M$23),H88/1500,IF(AND(H88&gt;=1000,H88&lt;1500,I88&lt;Barem!$M$24),H88/1500,IF(AND(H88&gt;=1500,H88&lt;2000,I88&lt;Barem!$M$25),H88/1500,IF(AND(H88&gt;=2000,H88&lt;3000,I88&lt;Barem!$M$26),H88/1500,IF(AND(H88&gt;=3000,I88&lt;Barem!$M$27),H88/1500,0))))))),IF(AND(H88&gt;=200,H88&lt;500,I88&lt;Barem!$N$21),H88/1500,IF(AND(H88&gt;=500,H88&lt;750,I88&lt;Barem!$N$22),H88/1500,IF(AND(H88&gt;=750,H88&lt;1000,I88&lt;Barem!$N$23),H88/1500,IF(AND(H88&gt;=1000,H88&lt;1500,I88&lt;Barem!$N$24),H88/1500,IF(AND(H88&gt;=1500,H88&lt;2000,I88&lt;Barem!$N$25),H88/1500,IF(AND(H88&gt;=2000,H88&lt;3000,I88&lt;Barem!$N$26),H88/1500,IF(AND(H88&gt;=3000,I88&lt;Barem!$N$27),H88/1500,0))))))))</f>
        <v>0</v>
      </c>
      <c r="R88" s="19">
        <f>IF(D88&gt;21,VLOOKUP(D88,Barem!$S$1:$T$141,2,1),0)</f>
        <v>0</v>
      </c>
      <c r="S88" s="95">
        <f>IF(D88&lt;1,0,IF(B88="F",VLOOKUP(I88,Barem!$W$2:$Y$13,2,1),VLOOKUP(I88,Barem!$W$14:$Y$25,2,1)))</f>
        <v>0.45000000000000007</v>
      </c>
      <c r="T88" s="19">
        <f>VLOOKUP(A88,Participanti!A:C,3,0)</f>
        <v>0</v>
      </c>
      <c r="U88" s="17">
        <f t="shared" si="17"/>
        <v>4.5482142857142858</v>
      </c>
      <c r="V88" s="49"/>
      <c r="W88" s="137" t="s">
        <v>551</v>
      </c>
      <c r="X88" s="96">
        <f t="shared" si="18"/>
        <v>4</v>
      </c>
      <c r="Y88" s="62">
        <f t="shared" si="19"/>
        <v>1</v>
      </c>
      <c r="Z88" s="1" t="str">
        <f>VLOOKUP(A88,Participanti!A:E,5,0)</f>
        <v>Gold</v>
      </c>
    </row>
    <row r="89" spans="1:26" x14ac:dyDescent="0.2">
      <c r="A89" s="42" t="s">
        <v>505</v>
      </c>
      <c r="B89" s="1" t="str">
        <f>VLOOKUP(A89,Participanti!A:B,2,0)</f>
        <v>M</v>
      </c>
      <c r="C89" s="60">
        <v>2</v>
      </c>
      <c r="D89" s="43">
        <v>25.01</v>
      </c>
      <c r="E89" s="180">
        <v>7.9699074074074075E-2</v>
      </c>
      <c r="F89" s="180">
        <v>7.9699074074074075E-2</v>
      </c>
      <c r="G89" s="182">
        <f t="shared" si="21"/>
        <v>7.9699074074074075E-2</v>
      </c>
      <c r="H89" s="45">
        <v>39</v>
      </c>
      <c r="I89" s="11">
        <f t="shared" si="16"/>
        <v>3.1866882876479038E-3</v>
      </c>
      <c r="J89" s="31">
        <f t="shared" si="22"/>
        <v>5</v>
      </c>
      <c r="K89" s="31">
        <f>IF(J89=0,0,IF(B89="F",VLOOKUP(I89,Barem!$G$2:$H$16,2,1),VLOOKUP(I89,Barem!$G$17:$H$31,2,1)))</f>
        <v>4.25</v>
      </c>
      <c r="L89" s="43">
        <v>5</v>
      </c>
      <c r="M89" s="87" t="str">
        <f>VLOOKUP(C89,Barem!K:Q,7,0)</f>
        <v>D</v>
      </c>
      <c r="N89" s="10">
        <f t="shared" si="20"/>
        <v>0.5</v>
      </c>
      <c r="O89" s="10">
        <f t="shared" si="20"/>
        <v>0.25</v>
      </c>
      <c r="P89" s="10">
        <f t="shared" si="20"/>
        <v>0.25</v>
      </c>
      <c r="Q89" s="33">
        <f>IF(B89="M",IF(AND(H89&gt;=200,H89&lt;500,I89&lt;Barem!$M$21),H89/1500,IF(AND(H89&gt;=500,H89&lt;750,I89&lt;Barem!$M$22),H89/1500,IF(AND(H89&gt;=750,H89&lt;1000,I89&lt;Barem!$M$23),H89/1500,IF(AND(H89&gt;=1000,H89&lt;1500,I89&lt;Barem!$M$24),H89/1500,IF(AND(H89&gt;=1500,H89&lt;2000,I89&lt;Barem!$M$25),H89/1500,IF(AND(H89&gt;=2000,H89&lt;3000,I89&lt;Barem!$M$26),H89/1500,IF(AND(H89&gt;=3000,I89&lt;Barem!$M$27),H89/1500,0))))))),IF(AND(H89&gt;=200,H89&lt;500,I89&lt;Barem!$N$21),H89/1500,IF(AND(H89&gt;=500,H89&lt;750,I89&lt;Barem!$N$22),H89/1500,IF(AND(H89&gt;=750,H89&lt;1000,I89&lt;Barem!$N$23),H89/1500,IF(AND(H89&gt;=1000,H89&lt;1500,I89&lt;Barem!$N$24),H89/1500,IF(AND(H89&gt;=1500,H89&lt;2000,I89&lt;Barem!$N$25),H89/1500,IF(AND(H89&gt;=2000,H89&lt;3000,I89&lt;Barem!$N$26),H89/1500,IF(AND(H89&gt;=3000,I89&lt;Barem!$N$27),H89/1500,0))))))))</f>
        <v>0</v>
      </c>
      <c r="R89" s="19">
        <f>IF(D89&gt;21,VLOOKUP(D89,Barem!$S$1:$T$141,2,1),0)</f>
        <v>0.2</v>
      </c>
      <c r="S89" s="95">
        <f>IF(D89&lt;1,0,IF(B89="F",VLOOKUP(I89,Barem!$W$2:$Y$13,2,1),VLOOKUP(I89,Barem!$W$14:$Y$25,2,1)))</f>
        <v>0</v>
      </c>
      <c r="T89" s="19">
        <f>VLOOKUP(A89,Participanti!A:C,3,0)</f>
        <v>0</v>
      </c>
      <c r="U89" s="17">
        <f t="shared" si="17"/>
        <v>5.0125000000000002</v>
      </c>
      <c r="V89" s="49"/>
      <c r="W89" s="137"/>
      <c r="X89" s="96">
        <f t="shared" si="18"/>
        <v>4</v>
      </c>
      <c r="Y89" s="62">
        <f t="shared" si="19"/>
        <v>1</v>
      </c>
      <c r="Z89" s="1" t="str">
        <f>VLOOKUP(A89,Participanti!A:E,5,0)</f>
        <v>Gold</v>
      </c>
    </row>
    <row r="90" spans="1:26" x14ac:dyDescent="0.2">
      <c r="A90" s="42" t="s">
        <v>383</v>
      </c>
      <c r="B90" s="1" t="str">
        <f>VLOOKUP(A90,Participanti!A:B,2,0)</f>
        <v>M</v>
      </c>
      <c r="C90" s="60">
        <v>2</v>
      </c>
      <c r="D90" s="43">
        <v>22.02</v>
      </c>
      <c r="E90" s="180">
        <v>6.895833333333333E-2</v>
      </c>
      <c r="F90" s="180">
        <v>7.1388888888888891E-2</v>
      </c>
      <c r="G90" s="182">
        <f t="shared" si="21"/>
        <v>7.0173611111111117E-2</v>
      </c>
      <c r="H90" s="45">
        <v>116</v>
      </c>
      <c r="I90" s="11">
        <f t="shared" si="16"/>
        <v>3.1868124936926031E-3</v>
      </c>
      <c r="J90" s="31">
        <f t="shared" si="22"/>
        <v>5</v>
      </c>
      <c r="K90" s="31">
        <f>IF(J90=0,0,IF(B90="F",VLOOKUP(I90,Barem!$G$2:$H$16,2,1),VLOOKUP(I90,Barem!$G$17:$H$31,2,1)))</f>
        <v>4.25</v>
      </c>
      <c r="L90" s="43">
        <v>4.75</v>
      </c>
      <c r="M90" s="87" t="s">
        <v>80</v>
      </c>
      <c r="N90" s="10">
        <f t="shared" ref="N90:P109" si="23">IF($M90=N$1,50%,25%)</f>
        <v>0.25</v>
      </c>
      <c r="O90" s="10">
        <f t="shared" si="23"/>
        <v>0.5</v>
      </c>
      <c r="P90" s="10">
        <f t="shared" si="23"/>
        <v>0.25</v>
      </c>
      <c r="Q90" s="33">
        <f>IF(B90="M",IF(AND(H90&gt;=200,H90&lt;500,I90&lt;Barem!$M$21),H90/1500,IF(AND(H90&gt;=500,H90&lt;750,I90&lt;Barem!$M$22),H90/1500,IF(AND(H90&gt;=750,H90&lt;1000,I90&lt;Barem!$M$23),H90/1500,IF(AND(H90&gt;=1000,H90&lt;1500,I90&lt;Barem!$M$24),H90/1500,IF(AND(H90&gt;=1500,H90&lt;2000,I90&lt;Barem!$M$25),H90/1500,IF(AND(H90&gt;=2000,H90&lt;3000,I90&lt;Barem!$M$26),H90/1500,IF(AND(H90&gt;=3000,I90&lt;Barem!$M$27),H90/1500,0))))))),IF(AND(H90&gt;=200,H90&lt;500,I90&lt;Barem!$N$21),H90/1500,IF(AND(H90&gt;=500,H90&lt;750,I90&lt;Barem!$N$22),H90/1500,IF(AND(H90&gt;=750,H90&lt;1000,I90&lt;Barem!$N$23),H90/1500,IF(AND(H90&gt;=1000,H90&lt;1500,I90&lt;Barem!$N$24),H90/1500,IF(AND(H90&gt;=1500,H90&lt;2000,I90&lt;Barem!$N$25),H90/1500,IF(AND(H90&gt;=2000,H90&lt;3000,I90&lt;Barem!$N$26),H90/1500,IF(AND(H90&gt;=3000,I90&lt;Barem!$N$27),H90/1500,0))))))))</f>
        <v>0</v>
      </c>
      <c r="R90" s="19">
        <f>IF(D90&gt;21,VLOOKUP(D90,Barem!$S$1:$T$141,2,1),0)</f>
        <v>0</v>
      </c>
      <c r="S90" s="95">
        <f>IF(D90&lt;1,0,IF(B90="F",VLOOKUP(I90,Barem!$W$2:$Y$13,2,1),VLOOKUP(I90,Barem!$W$14:$Y$25,2,1)))</f>
        <v>0</v>
      </c>
      <c r="T90" s="19">
        <f>VLOOKUP(A90,Participanti!A:C,3,0)</f>
        <v>0</v>
      </c>
      <c r="U90" s="17">
        <f t="shared" si="17"/>
        <v>4.5625</v>
      </c>
      <c r="V90" s="49"/>
      <c r="W90" s="137"/>
      <c r="X90" s="96">
        <f t="shared" si="18"/>
        <v>4</v>
      </c>
      <c r="Y90" s="62">
        <f t="shared" si="19"/>
        <v>1</v>
      </c>
      <c r="Z90" s="1" t="str">
        <f>VLOOKUP(A90,Participanti!A:E,5,0)</f>
        <v>Gold</v>
      </c>
    </row>
    <row r="91" spans="1:26" x14ac:dyDescent="0.2">
      <c r="A91" s="42" t="s">
        <v>490</v>
      </c>
      <c r="B91" s="1" t="str">
        <f>VLOOKUP(A91,Participanti!A:B,2,0)</f>
        <v>M</v>
      </c>
      <c r="C91" s="60">
        <v>2</v>
      </c>
      <c r="D91" s="43">
        <v>14.9</v>
      </c>
      <c r="E91" s="180">
        <v>5.1516203703703703E-2</v>
      </c>
      <c r="F91" s="180">
        <v>5.3587962962962962E-2</v>
      </c>
      <c r="G91" s="182">
        <f t="shared" si="21"/>
        <v>5.2552083333333333E-2</v>
      </c>
      <c r="H91" s="45">
        <v>107</v>
      </c>
      <c r="I91" s="11">
        <f t="shared" si="16"/>
        <v>3.5269854586129751E-3</v>
      </c>
      <c r="J91" s="31">
        <f t="shared" si="22"/>
        <v>3.5476190476190474</v>
      </c>
      <c r="K91" s="31">
        <f>IF(J91=0,0,IF(B91="F",VLOOKUP(I91,Barem!$G$2:$H$16,2,1),VLOOKUP(I91,Barem!$G$17:$H$31,2,1)))</f>
        <v>3.75</v>
      </c>
      <c r="L91" s="43">
        <v>0.5</v>
      </c>
      <c r="M91" s="87" t="s">
        <v>80</v>
      </c>
      <c r="N91" s="10">
        <f t="shared" si="23"/>
        <v>0.25</v>
      </c>
      <c r="O91" s="10">
        <f t="shared" si="23"/>
        <v>0.5</v>
      </c>
      <c r="P91" s="10">
        <f t="shared" si="23"/>
        <v>0.25</v>
      </c>
      <c r="Q91" s="33">
        <f>IF(B91="M",IF(AND(H91&gt;=200,H91&lt;500,I91&lt;Barem!$M$21),H91/1500,IF(AND(H91&gt;=500,H91&lt;750,I91&lt;Barem!$M$22),H91/1500,IF(AND(H91&gt;=750,H91&lt;1000,I91&lt;Barem!$M$23),H91/1500,IF(AND(H91&gt;=1000,H91&lt;1500,I91&lt;Barem!$M$24),H91/1500,IF(AND(H91&gt;=1500,H91&lt;2000,I91&lt;Barem!$M$25),H91/1500,IF(AND(H91&gt;=2000,H91&lt;3000,I91&lt;Barem!$M$26),H91/1500,IF(AND(H91&gt;=3000,I91&lt;Barem!$M$27),H91/1500,0))))))),IF(AND(H91&gt;=200,H91&lt;500,I91&lt;Barem!$N$21),H91/1500,IF(AND(H91&gt;=500,H91&lt;750,I91&lt;Barem!$N$22),H91/1500,IF(AND(H91&gt;=750,H91&lt;1000,I91&lt;Barem!$N$23),H91/1500,IF(AND(H91&gt;=1000,H91&lt;1500,I91&lt;Barem!$N$24),H91/1500,IF(AND(H91&gt;=1500,H91&lt;2000,I91&lt;Barem!$N$25),H91/1500,IF(AND(H91&gt;=2000,H91&lt;3000,I91&lt;Barem!$N$26),H91/1500,IF(AND(H91&gt;=3000,I91&lt;Barem!$N$27),H91/1500,0))))))))</f>
        <v>0</v>
      </c>
      <c r="R91" s="19">
        <f>IF(D91&gt;21,VLOOKUP(D91,Barem!$S$1:$T$141,2,1),0)</f>
        <v>0</v>
      </c>
      <c r="S91" s="95">
        <f>IF(D91&lt;1,0,IF(B91="F",VLOOKUP(I91,Barem!$W$2:$Y$13,2,1),VLOOKUP(I91,Barem!$W$14:$Y$25,2,1)))</f>
        <v>0</v>
      </c>
      <c r="T91" s="19">
        <f>VLOOKUP(A91,Participanti!A:C,3,0)</f>
        <v>0</v>
      </c>
      <c r="U91" s="17">
        <f t="shared" si="17"/>
        <v>2.8869047619047619</v>
      </c>
      <c r="V91" s="49"/>
      <c r="W91" s="137"/>
      <c r="X91" s="96">
        <f t="shared" si="18"/>
        <v>4</v>
      </c>
      <c r="Y91" s="62">
        <f t="shared" si="19"/>
        <v>1</v>
      </c>
      <c r="Z91" s="1" t="str">
        <f>VLOOKUP(A91,Participanti!A:E,5,0)</f>
        <v>Silver</v>
      </c>
    </row>
    <row r="92" spans="1:26" x14ac:dyDescent="0.2">
      <c r="A92" s="42" t="s">
        <v>167</v>
      </c>
      <c r="B92" s="1" t="str">
        <f>VLOOKUP(A92,Participanti!A:B,2,0)</f>
        <v>M</v>
      </c>
      <c r="C92" s="60">
        <v>2</v>
      </c>
      <c r="D92" s="43">
        <v>12</v>
      </c>
      <c r="E92" s="180">
        <v>4.0833333333333333E-2</v>
      </c>
      <c r="F92" s="180">
        <v>4.0902777777777781E-2</v>
      </c>
      <c r="G92" s="182">
        <f t="shared" si="21"/>
        <v>4.086805555555556E-2</v>
      </c>
      <c r="H92" s="45">
        <v>0</v>
      </c>
      <c r="I92" s="11">
        <f t="shared" si="16"/>
        <v>3.4056712962962968E-3</v>
      </c>
      <c r="J92" s="31">
        <f t="shared" si="22"/>
        <v>2.8571428571428572</v>
      </c>
      <c r="K92" s="31">
        <f>IF(J92=0,0,IF(B92="F",VLOOKUP(I92,Barem!$G$2:$H$16,2,1),VLOOKUP(I92,Barem!$G$17:$H$31,2,1)))</f>
        <v>4</v>
      </c>
      <c r="L92" s="43">
        <v>0.5</v>
      </c>
      <c r="M92" s="87" t="str">
        <f>VLOOKUP(C92,Barem!K:Q,7,0)</f>
        <v>D</v>
      </c>
      <c r="N92" s="10">
        <f t="shared" si="23"/>
        <v>0.5</v>
      </c>
      <c r="O92" s="10">
        <f t="shared" si="23"/>
        <v>0.25</v>
      </c>
      <c r="P92" s="10">
        <f t="shared" si="23"/>
        <v>0.25</v>
      </c>
      <c r="Q92" s="33">
        <f>IF(B92="M",IF(AND(H92&gt;=200,H92&lt;500,I92&lt;Barem!$M$21),H92/1500,IF(AND(H92&gt;=500,H92&lt;750,I92&lt;Barem!$M$22),H92/1500,IF(AND(H92&gt;=750,H92&lt;1000,I92&lt;Barem!$M$23),H92/1500,IF(AND(H92&gt;=1000,H92&lt;1500,I92&lt;Barem!$M$24),H92/1500,IF(AND(H92&gt;=1500,H92&lt;2000,I92&lt;Barem!$M$25),H92/1500,IF(AND(H92&gt;=2000,H92&lt;3000,I92&lt;Barem!$M$26),H92/1500,IF(AND(H92&gt;=3000,I92&lt;Barem!$M$27),H92/1500,0))))))),IF(AND(H92&gt;=200,H92&lt;500,I92&lt;Barem!$N$21),H92/1500,IF(AND(H92&gt;=500,H92&lt;750,I92&lt;Barem!$N$22),H92/1500,IF(AND(H92&gt;=750,H92&lt;1000,I92&lt;Barem!$N$23),H92/1500,IF(AND(H92&gt;=1000,H92&lt;1500,I92&lt;Barem!$N$24),H92/1500,IF(AND(H92&gt;=1500,H92&lt;2000,I92&lt;Barem!$N$25),H92/1500,IF(AND(H92&gt;=2000,H92&lt;3000,I92&lt;Barem!$N$26),H92/1500,IF(AND(H92&gt;=3000,I92&lt;Barem!$N$27),H92/1500,0))))))))</f>
        <v>0</v>
      </c>
      <c r="R92" s="19">
        <f>IF(D92&gt;21,VLOOKUP(D92,Barem!$S$1:$T$141,2,1),0)</f>
        <v>0</v>
      </c>
      <c r="S92" s="95">
        <f>IF(D92&lt;1,0,IF(B92="F",VLOOKUP(I92,Barem!$W$2:$Y$13,2,1),VLOOKUP(I92,Barem!$W$14:$Y$25,2,1)))</f>
        <v>0</v>
      </c>
      <c r="T92" s="19">
        <f>VLOOKUP(A92,Participanti!A:C,3,0)</f>
        <v>0</v>
      </c>
      <c r="U92" s="17">
        <f t="shared" si="17"/>
        <v>2.5535714285714288</v>
      </c>
      <c r="V92" s="49"/>
      <c r="W92" s="137"/>
      <c r="X92" s="96">
        <f t="shared" si="18"/>
        <v>4</v>
      </c>
      <c r="Y92" s="62">
        <f t="shared" si="19"/>
        <v>1</v>
      </c>
      <c r="Z92" s="1" t="str">
        <f>VLOOKUP(A92,Participanti!A:E,5,0)</f>
        <v>Silver</v>
      </c>
    </row>
    <row r="93" spans="1:26" x14ac:dyDescent="0.2">
      <c r="A93" s="42" t="s">
        <v>168</v>
      </c>
      <c r="B93" s="1" t="str">
        <f>VLOOKUP(A93,Participanti!A:B,2,0)</f>
        <v>M</v>
      </c>
      <c r="C93" s="60">
        <v>2</v>
      </c>
      <c r="D93" s="43">
        <v>22.1</v>
      </c>
      <c r="E93" s="180">
        <v>7.8750000000000001E-2</v>
      </c>
      <c r="F93" s="180">
        <v>8.0300925925925928E-2</v>
      </c>
      <c r="G93" s="182">
        <f t="shared" si="21"/>
        <v>7.9525462962962964E-2</v>
      </c>
      <c r="H93" s="45">
        <v>59</v>
      </c>
      <c r="I93" s="11">
        <f t="shared" si="16"/>
        <v>3.5984372381431201E-3</v>
      </c>
      <c r="J93" s="31">
        <f t="shared" si="22"/>
        <v>5</v>
      </c>
      <c r="K93" s="31">
        <f>IF(J93=0,0,IF(B93="F",VLOOKUP(I93,Barem!$G$2:$H$16,2,1),VLOOKUP(I93,Barem!$G$17:$H$31,2,1)))</f>
        <v>3.75</v>
      </c>
      <c r="L93" s="43">
        <v>2</v>
      </c>
      <c r="M93" s="87" t="str">
        <f>VLOOKUP(C93,Barem!K:Q,7,0)</f>
        <v>D</v>
      </c>
      <c r="N93" s="10">
        <f t="shared" si="23"/>
        <v>0.5</v>
      </c>
      <c r="O93" s="10">
        <f t="shared" si="23"/>
        <v>0.25</v>
      </c>
      <c r="P93" s="10">
        <f t="shared" si="23"/>
        <v>0.25</v>
      </c>
      <c r="Q93" s="33">
        <f>IF(B93="M",IF(AND(H93&gt;=200,H93&lt;500,I93&lt;Barem!$M$21),H93/1500,IF(AND(H93&gt;=500,H93&lt;750,I93&lt;Barem!$M$22),H93/1500,IF(AND(H93&gt;=750,H93&lt;1000,I93&lt;Barem!$M$23),H93/1500,IF(AND(H93&gt;=1000,H93&lt;1500,I93&lt;Barem!$M$24),H93/1500,IF(AND(H93&gt;=1500,H93&lt;2000,I93&lt;Barem!$M$25),H93/1500,IF(AND(H93&gt;=2000,H93&lt;3000,I93&lt;Barem!$M$26),H93/1500,IF(AND(H93&gt;=3000,I93&lt;Barem!$M$27),H93/1500,0))))))),IF(AND(H93&gt;=200,H93&lt;500,I93&lt;Barem!$N$21),H93/1500,IF(AND(H93&gt;=500,H93&lt;750,I93&lt;Barem!$N$22),H93/1500,IF(AND(H93&gt;=750,H93&lt;1000,I93&lt;Barem!$N$23),H93/1500,IF(AND(H93&gt;=1000,H93&lt;1500,I93&lt;Barem!$N$24),H93/1500,IF(AND(H93&gt;=1500,H93&lt;2000,I93&lt;Barem!$N$25),H93/1500,IF(AND(H93&gt;=2000,H93&lt;3000,I93&lt;Barem!$N$26),H93/1500,IF(AND(H93&gt;=3000,I93&lt;Barem!$N$27),H93/1500,0))))))))</f>
        <v>0</v>
      </c>
      <c r="R93" s="19">
        <f>IF(D93&gt;21,VLOOKUP(D93,Barem!$S$1:$T$141,2,1),0)</f>
        <v>0</v>
      </c>
      <c r="S93" s="95">
        <f>IF(D93&lt;1,0,IF(B93="F",VLOOKUP(I93,Barem!$W$2:$Y$13,2,1),VLOOKUP(I93,Barem!$W$14:$Y$25,2,1)))</f>
        <v>0</v>
      </c>
      <c r="T93" s="19">
        <f>VLOOKUP(A93,Participanti!A:C,3,0)</f>
        <v>0</v>
      </c>
      <c r="U93" s="17">
        <f t="shared" si="17"/>
        <v>3.9375</v>
      </c>
      <c r="V93" s="49"/>
      <c r="W93" s="137"/>
      <c r="X93" s="96">
        <f t="shared" si="18"/>
        <v>4</v>
      </c>
      <c r="Y93" s="62">
        <f t="shared" si="19"/>
        <v>1</v>
      </c>
      <c r="Z93" s="1" t="str">
        <f>VLOOKUP(A93,Participanti!A:E,5,0)</f>
        <v>Silver</v>
      </c>
    </row>
    <row r="94" spans="1:26" x14ac:dyDescent="0.2">
      <c r="A94" s="42" t="s">
        <v>523</v>
      </c>
      <c r="B94" s="1" t="str">
        <f>VLOOKUP(A94,Participanti!A:B,2,0)</f>
        <v>M</v>
      </c>
      <c r="C94" s="60">
        <v>2</v>
      </c>
      <c r="D94" s="43">
        <v>8.02</v>
      </c>
      <c r="E94" s="180">
        <v>2.8043981481481482E-2</v>
      </c>
      <c r="F94" s="180">
        <v>2.841435185185185E-2</v>
      </c>
      <c r="G94" s="182">
        <f t="shared" si="21"/>
        <v>2.8229166666666666E-2</v>
      </c>
      <c r="H94" s="45">
        <v>55</v>
      </c>
      <c r="I94" s="11">
        <f t="shared" si="16"/>
        <v>3.5198462177888612E-3</v>
      </c>
      <c r="J94" s="31">
        <f t="shared" si="22"/>
        <v>1.9095238095238094</v>
      </c>
      <c r="K94" s="31">
        <f>IF(J94=0,0,IF(B94="F",VLOOKUP(I94,Barem!$G$2:$H$16,2,1),VLOOKUP(I94,Barem!$G$17:$H$31,2,1)))</f>
        <v>3.75</v>
      </c>
      <c r="L94" s="43">
        <v>2</v>
      </c>
      <c r="M94" s="87" t="s">
        <v>83</v>
      </c>
      <c r="N94" s="10">
        <f t="shared" si="23"/>
        <v>0.25</v>
      </c>
      <c r="O94" s="10">
        <f t="shared" si="23"/>
        <v>0.25</v>
      </c>
      <c r="P94" s="10">
        <f t="shared" si="23"/>
        <v>0.5</v>
      </c>
      <c r="Q94" s="33">
        <f>IF(B94="M",IF(AND(H94&gt;=200,H94&lt;500,I94&lt;Barem!$M$21),H94/1500,IF(AND(H94&gt;=500,H94&lt;750,I94&lt;Barem!$M$22),H94/1500,IF(AND(H94&gt;=750,H94&lt;1000,I94&lt;Barem!$M$23),H94/1500,IF(AND(H94&gt;=1000,H94&lt;1500,I94&lt;Barem!$M$24),H94/1500,IF(AND(H94&gt;=1500,H94&lt;2000,I94&lt;Barem!$M$25),H94/1500,IF(AND(H94&gt;=2000,H94&lt;3000,I94&lt;Barem!$M$26),H94/1500,IF(AND(H94&gt;=3000,I94&lt;Barem!$M$27),H94/1500,0))))))),IF(AND(H94&gt;=200,H94&lt;500,I94&lt;Barem!$N$21),H94/1500,IF(AND(H94&gt;=500,H94&lt;750,I94&lt;Barem!$N$22),H94/1500,IF(AND(H94&gt;=750,H94&lt;1000,I94&lt;Barem!$N$23),H94/1500,IF(AND(H94&gt;=1000,H94&lt;1500,I94&lt;Barem!$N$24),H94/1500,IF(AND(H94&gt;=1500,H94&lt;2000,I94&lt;Barem!$N$25),H94/1500,IF(AND(H94&gt;=2000,H94&lt;3000,I94&lt;Barem!$N$26),H94/1500,IF(AND(H94&gt;=3000,I94&lt;Barem!$N$27),H94/1500,0))))))))</f>
        <v>0</v>
      </c>
      <c r="R94" s="19">
        <f>IF(D94&gt;21,VLOOKUP(D94,Barem!$S$1:$T$141,2,1),0)</f>
        <v>0</v>
      </c>
      <c r="S94" s="95">
        <f>IF(D94&lt;1,0,IF(B94="F",VLOOKUP(I94,Barem!$W$2:$Y$13,2,1),VLOOKUP(I94,Barem!$W$14:$Y$25,2,1)))</f>
        <v>0</v>
      </c>
      <c r="T94" s="19">
        <f>VLOOKUP(A94,Participanti!A:C,3,0)</f>
        <v>0</v>
      </c>
      <c r="U94" s="17">
        <f t="shared" si="17"/>
        <v>2.4148809523809525</v>
      </c>
      <c r="V94" s="49"/>
      <c r="W94" s="137"/>
      <c r="X94" s="96">
        <f t="shared" si="18"/>
        <v>4</v>
      </c>
      <c r="Y94" s="62">
        <f t="shared" si="19"/>
        <v>1</v>
      </c>
      <c r="Z94" s="1" t="str">
        <f>VLOOKUP(A94,Participanti!A:E,5,0)</f>
        <v>Silver</v>
      </c>
    </row>
    <row r="95" spans="1:26" x14ac:dyDescent="0.2">
      <c r="A95" s="42" t="s">
        <v>180</v>
      </c>
      <c r="B95" s="1" t="str">
        <f>VLOOKUP(A95,Participanti!A:B,2,0)</f>
        <v>M</v>
      </c>
      <c r="C95" s="60">
        <v>2</v>
      </c>
      <c r="D95" s="43">
        <v>11.02</v>
      </c>
      <c r="E95" s="180">
        <v>3.1921296296296295E-2</v>
      </c>
      <c r="F95" s="180">
        <v>3.1932870370370368E-2</v>
      </c>
      <c r="G95" s="182">
        <f t="shared" si="21"/>
        <v>3.1927083333333328E-2</v>
      </c>
      <c r="H95" s="45">
        <v>23</v>
      </c>
      <c r="I95" s="11">
        <f t="shared" si="16"/>
        <v>2.897194494857834E-3</v>
      </c>
      <c r="J95" s="31">
        <f t="shared" si="22"/>
        <v>2.6238095238095238</v>
      </c>
      <c r="K95" s="31">
        <f>IF(J95=0,0,IF(B95="F",VLOOKUP(I95,Barem!$G$2:$H$16,2,1),VLOOKUP(I95,Barem!$G$17:$H$31,2,1)))</f>
        <v>4.75</v>
      </c>
      <c r="L95" s="43">
        <v>1</v>
      </c>
      <c r="M95" s="87" t="s">
        <v>80</v>
      </c>
      <c r="N95" s="10">
        <f t="shared" si="23"/>
        <v>0.25</v>
      </c>
      <c r="O95" s="10">
        <f t="shared" si="23"/>
        <v>0.5</v>
      </c>
      <c r="P95" s="10">
        <f t="shared" si="23"/>
        <v>0.25</v>
      </c>
      <c r="Q95" s="33">
        <f>IF(B95="M",IF(AND(H95&gt;=200,H95&lt;500,I95&lt;Barem!$M$21),H95/1500,IF(AND(H95&gt;=500,H95&lt;750,I95&lt;Barem!$M$22),H95/1500,IF(AND(H95&gt;=750,H95&lt;1000,I95&lt;Barem!$M$23),H95/1500,IF(AND(H95&gt;=1000,H95&lt;1500,I95&lt;Barem!$M$24),H95/1500,IF(AND(H95&gt;=1500,H95&lt;2000,I95&lt;Barem!$M$25),H95/1500,IF(AND(H95&gt;=2000,H95&lt;3000,I95&lt;Barem!$M$26),H95/1500,IF(AND(H95&gt;=3000,I95&lt;Barem!$M$27),H95/1500,0))))))),IF(AND(H95&gt;=200,H95&lt;500,I95&lt;Barem!$N$21),H95/1500,IF(AND(H95&gt;=500,H95&lt;750,I95&lt;Barem!$N$22),H95/1500,IF(AND(H95&gt;=750,H95&lt;1000,I95&lt;Barem!$N$23),H95/1500,IF(AND(H95&gt;=1000,H95&lt;1500,I95&lt;Barem!$N$24),H95/1500,IF(AND(H95&gt;=1500,H95&lt;2000,I95&lt;Barem!$N$25),H95/1500,IF(AND(H95&gt;=2000,H95&lt;3000,I95&lt;Barem!$N$26),H95/1500,IF(AND(H95&gt;=3000,I95&lt;Barem!$N$27),H95/1500,0))))))))</f>
        <v>0</v>
      </c>
      <c r="R95" s="19">
        <f>IF(D95&gt;21,VLOOKUP(D95,Barem!$S$1:$T$141,2,1),0)</f>
        <v>0</v>
      </c>
      <c r="S95" s="95">
        <f>IF(D95&lt;1,0,IF(B95="F",VLOOKUP(I95,Barem!$W$2:$Y$13,2,1),VLOOKUP(I95,Barem!$W$14:$Y$25,2,1)))</f>
        <v>0</v>
      </c>
      <c r="T95" s="19">
        <f>VLOOKUP(A95,Participanti!A:C,3,0)</f>
        <v>0</v>
      </c>
      <c r="U95" s="17">
        <f t="shared" si="17"/>
        <v>3.2809523809523808</v>
      </c>
      <c r="V95" s="49"/>
      <c r="W95" s="137"/>
      <c r="X95" s="96">
        <f t="shared" si="18"/>
        <v>2</v>
      </c>
      <c r="Y95" s="62">
        <f t="shared" si="19"/>
        <v>1</v>
      </c>
      <c r="Z95" s="1" t="str">
        <f>VLOOKUP(A95,Participanti!A:E,5,0)</f>
        <v>Silver</v>
      </c>
    </row>
    <row r="96" spans="1:26" x14ac:dyDescent="0.2">
      <c r="A96" s="42" t="s">
        <v>187</v>
      </c>
      <c r="B96" s="1" t="str">
        <f>VLOOKUP(A96,Participanti!A:B,2,0)</f>
        <v>M</v>
      </c>
      <c r="C96" s="60">
        <v>2</v>
      </c>
      <c r="D96" s="43">
        <v>12.04</v>
      </c>
      <c r="E96" s="180">
        <v>4.0590277777777781E-2</v>
      </c>
      <c r="F96" s="180">
        <v>4.0775462962962965E-2</v>
      </c>
      <c r="G96" s="182">
        <f t="shared" si="21"/>
        <v>4.0682870370370369E-2</v>
      </c>
      <c r="H96" s="45">
        <v>19</v>
      </c>
      <c r="I96" s="11">
        <f t="shared" si="16"/>
        <v>3.3789759443829215E-3</v>
      </c>
      <c r="J96" s="31">
        <f t="shared" si="22"/>
        <v>2.8666666666666663</v>
      </c>
      <c r="K96" s="31">
        <f>IF(J96=0,0,IF(B96="F",VLOOKUP(I96,Barem!$G$2:$H$16,2,1),VLOOKUP(I96,Barem!$G$17:$H$31,2,1)))</f>
        <v>4</v>
      </c>
      <c r="L96" s="43">
        <v>2.5</v>
      </c>
      <c r="M96" s="87" t="s">
        <v>83</v>
      </c>
      <c r="N96" s="10">
        <f t="shared" si="23"/>
        <v>0.25</v>
      </c>
      <c r="O96" s="10">
        <f t="shared" si="23"/>
        <v>0.25</v>
      </c>
      <c r="P96" s="10">
        <f t="shared" si="23"/>
        <v>0.5</v>
      </c>
      <c r="Q96" s="33">
        <f>IF(B96="M",IF(AND(H96&gt;=200,H96&lt;500,I96&lt;Barem!$M$21),H96/1500,IF(AND(H96&gt;=500,H96&lt;750,I96&lt;Barem!$M$22),H96/1500,IF(AND(H96&gt;=750,H96&lt;1000,I96&lt;Barem!$M$23),H96/1500,IF(AND(H96&gt;=1000,H96&lt;1500,I96&lt;Barem!$M$24),H96/1500,IF(AND(H96&gt;=1500,H96&lt;2000,I96&lt;Barem!$M$25),H96/1500,IF(AND(H96&gt;=2000,H96&lt;3000,I96&lt;Barem!$M$26),H96/1500,IF(AND(H96&gt;=3000,I96&lt;Barem!$M$27),H96/1500,0))))))),IF(AND(H96&gt;=200,H96&lt;500,I96&lt;Barem!$N$21),H96/1500,IF(AND(H96&gt;=500,H96&lt;750,I96&lt;Barem!$N$22),H96/1500,IF(AND(H96&gt;=750,H96&lt;1000,I96&lt;Barem!$N$23),H96/1500,IF(AND(H96&gt;=1000,H96&lt;1500,I96&lt;Barem!$N$24),H96/1500,IF(AND(H96&gt;=1500,H96&lt;2000,I96&lt;Barem!$N$25),H96/1500,IF(AND(H96&gt;=2000,H96&lt;3000,I96&lt;Barem!$N$26),H96/1500,IF(AND(H96&gt;=3000,I96&lt;Barem!$N$27),H96/1500,0))))))))</f>
        <v>0</v>
      </c>
      <c r="R96" s="19">
        <f>IF(D96&gt;21,VLOOKUP(D96,Barem!$S$1:$T$141,2,1),0)</f>
        <v>0</v>
      </c>
      <c r="S96" s="95">
        <f>IF(D96&lt;1,0,IF(B96="F",VLOOKUP(I96,Barem!$W$2:$Y$13,2,1),VLOOKUP(I96,Barem!$W$14:$Y$25,2,1)))</f>
        <v>0</v>
      </c>
      <c r="T96" s="19">
        <f>VLOOKUP(A96,Participanti!A:C,3,0)</f>
        <v>0</v>
      </c>
      <c r="U96" s="17">
        <f t="shared" si="17"/>
        <v>2.9666666666666668</v>
      </c>
      <c r="V96" s="49"/>
      <c r="W96" s="137"/>
      <c r="X96" s="96">
        <f t="shared" si="18"/>
        <v>4</v>
      </c>
      <c r="Y96" s="62">
        <f t="shared" si="19"/>
        <v>1</v>
      </c>
      <c r="Z96" s="1" t="str">
        <f>VLOOKUP(A96,Participanti!A:E,5,0)</f>
        <v>Silver</v>
      </c>
    </row>
    <row r="97" spans="1:26" x14ac:dyDescent="0.2">
      <c r="A97" s="42" t="s">
        <v>305</v>
      </c>
      <c r="B97" s="1" t="str">
        <f>VLOOKUP(A97,Participanti!A:B,2,0)</f>
        <v>M</v>
      </c>
      <c r="C97" s="60">
        <v>2</v>
      </c>
      <c r="D97" s="43">
        <v>13.27</v>
      </c>
      <c r="E97" s="180">
        <v>4.2650462962962966E-2</v>
      </c>
      <c r="F97" s="180">
        <v>4.3402777777777776E-2</v>
      </c>
      <c r="G97" s="182">
        <f t="shared" si="21"/>
        <v>4.3026620370370375E-2</v>
      </c>
      <c r="H97" s="45">
        <v>95</v>
      </c>
      <c r="I97" s="11">
        <f t="shared" si="16"/>
        <v>3.2423979178877451E-3</v>
      </c>
      <c r="J97" s="31">
        <f t="shared" si="22"/>
        <v>3.1595238095238094</v>
      </c>
      <c r="K97" s="31">
        <f>IF(J97=0,0,IF(B97="F",VLOOKUP(I97,Barem!$G$2:$H$16,2,1),VLOOKUP(I97,Barem!$G$17:$H$31,2,1)))</f>
        <v>4.25</v>
      </c>
      <c r="L97" s="43">
        <v>0.5</v>
      </c>
      <c r="M97" s="87" t="s">
        <v>80</v>
      </c>
      <c r="N97" s="10">
        <f t="shared" si="23"/>
        <v>0.25</v>
      </c>
      <c r="O97" s="10">
        <f t="shared" si="23"/>
        <v>0.5</v>
      </c>
      <c r="P97" s="10">
        <f t="shared" si="23"/>
        <v>0.25</v>
      </c>
      <c r="Q97" s="33">
        <f>IF(B97="M",IF(AND(H97&gt;=200,H97&lt;500,I97&lt;Barem!$M$21),H97/1500,IF(AND(H97&gt;=500,H97&lt;750,I97&lt;Barem!$M$22),H97/1500,IF(AND(H97&gt;=750,H97&lt;1000,I97&lt;Barem!$M$23),H97/1500,IF(AND(H97&gt;=1000,H97&lt;1500,I97&lt;Barem!$M$24),H97/1500,IF(AND(H97&gt;=1500,H97&lt;2000,I97&lt;Barem!$M$25),H97/1500,IF(AND(H97&gt;=2000,H97&lt;3000,I97&lt;Barem!$M$26),H97/1500,IF(AND(H97&gt;=3000,I97&lt;Barem!$M$27),H97/1500,0))))))),IF(AND(H97&gt;=200,H97&lt;500,I97&lt;Barem!$N$21),H97/1500,IF(AND(H97&gt;=500,H97&lt;750,I97&lt;Barem!$N$22),H97/1500,IF(AND(H97&gt;=750,H97&lt;1000,I97&lt;Barem!$N$23),H97/1500,IF(AND(H97&gt;=1000,H97&lt;1500,I97&lt;Barem!$N$24),H97/1500,IF(AND(H97&gt;=1500,H97&lt;2000,I97&lt;Barem!$N$25),H97/1500,IF(AND(H97&gt;=2000,H97&lt;3000,I97&lt;Barem!$N$26),H97/1500,IF(AND(H97&gt;=3000,I97&lt;Barem!$N$27),H97/1500,0))))))))</f>
        <v>0</v>
      </c>
      <c r="R97" s="19">
        <f>IF(D97&gt;21,VLOOKUP(D97,Barem!$S$1:$T$141,2,1),0)</f>
        <v>0</v>
      </c>
      <c r="S97" s="95">
        <f>IF(D97&lt;1,0,IF(B97="F",VLOOKUP(I97,Barem!$W$2:$Y$13,2,1),VLOOKUP(I97,Barem!$W$14:$Y$25,2,1)))</f>
        <v>0</v>
      </c>
      <c r="T97" s="19">
        <f>VLOOKUP(A97,Participanti!A:C,3,0)</f>
        <v>0</v>
      </c>
      <c r="U97" s="17">
        <f t="shared" si="17"/>
        <v>3.0398809523809525</v>
      </c>
      <c r="V97" s="49"/>
      <c r="W97" s="137"/>
      <c r="X97" s="96">
        <f t="shared" si="18"/>
        <v>4</v>
      </c>
      <c r="Y97" s="62">
        <f t="shared" si="19"/>
        <v>1</v>
      </c>
      <c r="Z97" s="1" t="str">
        <f>VLOOKUP(A97,Participanti!A:E,5,0)</f>
        <v>Silver</v>
      </c>
    </row>
    <row r="98" spans="1:26" x14ac:dyDescent="0.2">
      <c r="A98" s="42" t="s">
        <v>323</v>
      </c>
      <c r="B98" s="1" t="str">
        <f>VLOOKUP(A98,Participanti!A:B,2,0)</f>
        <v>M</v>
      </c>
      <c r="C98" s="60">
        <v>2</v>
      </c>
      <c r="D98" s="43">
        <v>18.010000000000002</v>
      </c>
      <c r="E98" s="180">
        <v>5.738425925925926E-2</v>
      </c>
      <c r="F98" s="180">
        <v>6.1516203703703705E-2</v>
      </c>
      <c r="G98" s="182">
        <f t="shared" si="21"/>
        <v>5.9450231481481486E-2</v>
      </c>
      <c r="H98" s="45">
        <v>37</v>
      </c>
      <c r="I98" s="11">
        <f t="shared" ref="I98:I116" si="24">G98/D98</f>
        <v>3.3009567729862009E-3</v>
      </c>
      <c r="J98" s="31">
        <f t="shared" si="22"/>
        <v>4.288095238095238</v>
      </c>
      <c r="K98" s="31">
        <f>IF(J98=0,0,IF(B98="F",VLOOKUP(I98,Barem!$G$2:$H$16,2,1),VLOOKUP(I98,Barem!$G$17:$H$31,2,1)))</f>
        <v>4.25</v>
      </c>
      <c r="L98" s="43">
        <v>0.5</v>
      </c>
      <c r="M98" s="87" t="s">
        <v>83</v>
      </c>
      <c r="N98" s="10">
        <f t="shared" si="23"/>
        <v>0.25</v>
      </c>
      <c r="O98" s="10">
        <f t="shared" si="23"/>
        <v>0.25</v>
      </c>
      <c r="P98" s="10">
        <f t="shared" si="23"/>
        <v>0.5</v>
      </c>
      <c r="Q98" s="33">
        <f>IF(B98="M",IF(AND(H98&gt;=200,H98&lt;500,I98&lt;Barem!$M$21),H98/1500,IF(AND(H98&gt;=500,H98&lt;750,I98&lt;Barem!$M$22),H98/1500,IF(AND(H98&gt;=750,H98&lt;1000,I98&lt;Barem!$M$23),H98/1500,IF(AND(H98&gt;=1000,H98&lt;1500,I98&lt;Barem!$M$24),H98/1500,IF(AND(H98&gt;=1500,H98&lt;2000,I98&lt;Barem!$M$25),H98/1500,IF(AND(H98&gt;=2000,H98&lt;3000,I98&lt;Barem!$M$26),H98/1500,IF(AND(H98&gt;=3000,I98&lt;Barem!$M$27),H98/1500,0))))))),IF(AND(H98&gt;=200,H98&lt;500,I98&lt;Barem!$N$21),H98/1500,IF(AND(H98&gt;=500,H98&lt;750,I98&lt;Barem!$N$22),H98/1500,IF(AND(H98&gt;=750,H98&lt;1000,I98&lt;Barem!$N$23),H98/1500,IF(AND(H98&gt;=1000,H98&lt;1500,I98&lt;Barem!$N$24),H98/1500,IF(AND(H98&gt;=1500,H98&lt;2000,I98&lt;Barem!$N$25),H98/1500,IF(AND(H98&gt;=2000,H98&lt;3000,I98&lt;Barem!$N$26),H98/1500,IF(AND(H98&gt;=3000,I98&lt;Barem!$N$27),H98/1500,0))))))))</f>
        <v>0</v>
      </c>
      <c r="R98" s="19">
        <f>IF(D98&gt;21,VLOOKUP(D98,Barem!$S$1:$T$141,2,1),0)</f>
        <v>0</v>
      </c>
      <c r="S98" s="95">
        <f>IF(D98&lt;1,0,IF(B98="F",VLOOKUP(I98,Barem!$W$2:$Y$13,2,1),VLOOKUP(I98,Barem!$W$14:$Y$25,2,1)))</f>
        <v>0</v>
      </c>
      <c r="T98" s="19">
        <f>VLOOKUP(A98,Participanti!A:C,3,0)</f>
        <v>0</v>
      </c>
      <c r="U98" s="17">
        <f t="shared" ref="U98:U116" si="25">IF(H98&lt;0,0,J98*N98+K98*O98+L98*P98+Q98+R98+S98+T98)</f>
        <v>2.3845238095238095</v>
      </c>
      <c r="V98" s="49"/>
      <c r="W98" s="137"/>
      <c r="X98" s="96">
        <f t="shared" si="18"/>
        <v>4</v>
      </c>
      <c r="Y98" s="62">
        <f t="shared" si="19"/>
        <v>1</v>
      </c>
      <c r="Z98" s="1" t="str">
        <f>VLOOKUP(A98,Participanti!A:E,5,0)</f>
        <v>Silver</v>
      </c>
    </row>
    <row r="99" spans="1:26" x14ac:dyDescent="0.2">
      <c r="A99" s="42" t="s">
        <v>458</v>
      </c>
      <c r="B99" s="1" t="str">
        <f>VLOOKUP(A99,Participanti!A:B,2,0)</f>
        <v>F</v>
      </c>
      <c r="C99" s="60">
        <v>2</v>
      </c>
      <c r="D99" s="43">
        <v>21.34</v>
      </c>
      <c r="E99" s="180">
        <v>0.10077546296296297</v>
      </c>
      <c r="F99" s="180">
        <v>0.10126157407407407</v>
      </c>
      <c r="G99" s="182">
        <f t="shared" si="21"/>
        <v>0.10101851851851852</v>
      </c>
      <c r="H99" s="45">
        <v>12</v>
      </c>
      <c r="I99" s="11">
        <f t="shared" si="24"/>
        <v>4.7337637543823112E-3</v>
      </c>
      <c r="J99" s="31">
        <f t="shared" si="22"/>
        <v>5</v>
      </c>
      <c r="K99" s="31">
        <f>IF(J99=0,0,IF(B99="F",VLOOKUP(I99,Barem!$G$2:$H$16,2,1),VLOOKUP(I99,Barem!$G$17:$H$31,2,1)))</f>
        <v>2</v>
      </c>
      <c r="L99" s="43">
        <v>4</v>
      </c>
      <c r="M99" s="87" t="str">
        <f>VLOOKUP(C99,Barem!K:Q,7,0)</f>
        <v>D</v>
      </c>
      <c r="N99" s="10">
        <f t="shared" si="23"/>
        <v>0.5</v>
      </c>
      <c r="O99" s="10">
        <f t="shared" si="23"/>
        <v>0.25</v>
      </c>
      <c r="P99" s="10">
        <f t="shared" si="23"/>
        <v>0.25</v>
      </c>
      <c r="Q99" s="33">
        <f>IF(B99="M",IF(AND(H99&gt;=200,H99&lt;500,I99&lt;Barem!$M$21),H99/1500,IF(AND(H99&gt;=500,H99&lt;750,I99&lt;Barem!$M$22),H99/1500,IF(AND(H99&gt;=750,H99&lt;1000,I99&lt;Barem!$M$23),H99/1500,IF(AND(H99&gt;=1000,H99&lt;1500,I99&lt;Barem!$M$24),H99/1500,IF(AND(H99&gt;=1500,H99&lt;2000,I99&lt;Barem!$M$25),H99/1500,IF(AND(H99&gt;=2000,H99&lt;3000,I99&lt;Barem!$M$26),H99/1500,IF(AND(H99&gt;=3000,I99&lt;Barem!$M$27),H99/1500,0))))))),IF(AND(H99&gt;=200,H99&lt;500,I99&lt;Barem!$N$21),H99/1500,IF(AND(H99&gt;=500,H99&lt;750,I99&lt;Barem!$N$22),H99/1500,IF(AND(H99&gt;=750,H99&lt;1000,I99&lt;Barem!$N$23),H99/1500,IF(AND(H99&gt;=1000,H99&lt;1500,I99&lt;Barem!$N$24),H99/1500,IF(AND(H99&gt;=1500,H99&lt;2000,I99&lt;Barem!$N$25),H99/1500,IF(AND(H99&gt;=2000,H99&lt;3000,I99&lt;Barem!$N$26),H99/1500,IF(AND(H99&gt;=3000,I99&lt;Barem!$N$27),H99/1500,0))))))))</f>
        <v>0</v>
      </c>
      <c r="R99" s="19">
        <f>IF(D99&gt;21,VLOOKUP(D99,Barem!$S$1:$T$141,2,1),0)</f>
        <v>0</v>
      </c>
      <c r="S99" s="95">
        <f>IF(D99&lt;1,0,IF(B99="F",VLOOKUP(I99,Barem!$W$2:$Y$13,2,1),VLOOKUP(I99,Barem!$W$14:$Y$25,2,1)))</f>
        <v>0</v>
      </c>
      <c r="T99" s="19">
        <f>VLOOKUP(A99,Participanti!A:C,3,0)</f>
        <v>0</v>
      </c>
      <c r="U99" s="17">
        <f t="shared" si="25"/>
        <v>4</v>
      </c>
      <c r="V99" s="49"/>
      <c r="W99" s="137"/>
      <c r="X99" s="96">
        <f t="shared" si="18"/>
        <v>4</v>
      </c>
      <c r="Y99" s="62">
        <f t="shared" si="19"/>
        <v>1</v>
      </c>
      <c r="Z99" s="1" t="str">
        <f>VLOOKUP(A99,Participanti!A:E,5,0)</f>
        <v>Silver</v>
      </c>
    </row>
    <row r="100" spans="1:26" x14ac:dyDescent="0.2">
      <c r="A100" s="42" t="s">
        <v>201</v>
      </c>
      <c r="B100" s="1" t="str">
        <f>VLOOKUP(A100,Participanti!A:B,2,0)</f>
        <v>M</v>
      </c>
      <c r="C100" s="60">
        <v>2</v>
      </c>
      <c r="D100" s="43">
        <v>11.02</v>
      </c>
      <c r="E100" s="180">
        <v>4.1377314814814818E-2</v>
      </c>
      <c r="F100" s="180">
        <v>4.207175925925926E-2</v>
      </c>
      <c r="G100" s="182">
        <f t="shared" si="21"/>
        <v>4.1724537037037039E-2</v>
      </c>
      <c r="H100" s="45">
        <v>115</v>
      </c>
      <c r="I100" s="11">
        <f t="shared" si="24"/>
        <v>3.7862556294951943E-3</v>
      </c>
      <c r="J100" s="31">
        <f t="shared" si="22"/>
        <v>2.6238095238095238</v>
      </c>
      <c r="K100" s="31">
        <f>IF(J100=0,0,IF(B100="F",VLOOKUP(I100,Barem!$G$2:$H$16,2,1),VLOOKUP(I100,Barem!$G$17:$H$31,2,1)))</f>
        <v>3.5</v>
      </c>
      <c r="L100" s="43">
        <v>2.75</v>
      </c>
      <c r="M100" s="87" t="str">
        <f>VLOOKUP(C100,Barem!K:Q,7,0)</f>
        <v>D</v>
      </c>
      <c r="N100" s="10">
        <f t="shared" si="23"/>
        <v>0.5</v>
      </c>
      <c r="O100" s="10">
        <f t="shared" si="23"/>
        <v>0.25</v>
      </c>
      <c r="P100" s="10">
        <f t="shared" si="23"/>
        <v>0.25</v>
      </c>
      <c r="Q100" s="33">
        <f>IF(B100="M",IF(AND(H100&gt;=200,H100&lt;500,I100&lt;Barem!$M$21),H100/1500,IF(AND(H100&gt;=500,H100&lt;750,I100&lt;Barem!$M$22),H100/1500,IF(AND(H100&gt;=750,H100&lt;1000,I100&lt;Barem!$M$23),H100/1500,IF(AND(H100&gt;=1000,H100&lt;1500,I100&lt;Barem!$M$24),H100/1500,IF(AND(H100&gt;=1500,H100&lt;2000,I100&lt;Barem!$M$25),H100/1500,IF(AND(H100&gt;=2000,H100&lt;3000,I100&lt;Barem!$M$26),H100/1500,IF(AND(H100&gt;=3000,I100&lt;Barem!$M$27),H100/1500,0))))))),IF(AND(H100&gt;=200,H100&lt;500,I100&lt;Barem!$N$21),H100/1500,IF(AND(H100&gt;=500,H100&lt;750,I100&lt;Barem!$N$22),H100/1500,IF(AND(H100&gt;=750,H100&lt;1000,I100&lt;Barem!$N$23),H100/1500,IF(AND(H100&gt;=1000,H100&lt;1500,I100&lt;Barem!$N$24),H100/1500,IF(AND(H100&gt;=1500,H100&lt;2000,I100&lt;Barem!$N$25),H100/1500,IF(AND(H100&gt;=2000,H100&lt;3000,I100&lt;Barem!$N$26),H100/1500,IF(AND(H100&gt;=3000,I100&lt;Barem!$N$27),H100/1500,0))))))))</f>
        <v>0</v>
      </c>
      <c r="R100" s="19">
        <f>IF(D100&gt;21,VLOOKUP(D100,Barem!$S$1:$T$141,2,1),0)</f>
        <v>0</v>
      </c>
      <c r="S100" s="95">
        <f>IF(D100&lt;1,0,IF(B100="F",VLOOKUP(I100,Barem!$W$2:$Y$13,2,1),VLOOKUP(I100,Barem!$W$14:$Y$25,2,1)))</f>
        <v>0</v>
      </c>
      <c r="T100" s="19">
        <f>VLOOKUP(A100,Participanti!A:C,3,0)</f>
        <v>0.4</v>
      </c>
      <c r="U100" s="17">
        <f t="shared" si="25"/>
        <v>3.2744047619047616</v>
      </c>
      <c r="V100" s="49"/>
      <c r="W100" s="137"/>
      <c r="X100" s="96">
        <f t="shared" si="18"/>
        <v>2</v>
      </c>
      <c r="Y100" s="62">
        <f t="shared" si="19"/>
        <v>1</v>
      </c>
      <c r="Z100" s="1" t="str">
        <f>VLOOKUP(A100,Participanti!A:E,5,0)</f>
        <v>Silver</v>
      </c>
    </row>
    <row r="101" spans="1:26" x14ac:dyDescent="0.2">
      <c r="A101" s="42" t="s">
        <v>528</v>
      </c>
      <c r="B101" s="1" t="str">
        <f>VLOOKUP(A101,Participanti!A:B,2,0)</f>
        <v>M</v>
      </c>
      <c r="C101" s="60">
        <v>2</v>
      </c>
      <c r="D101" s="43">
        <v>10</v>
      </c>
      <c r="E101" s="180">
        <v>2.6168981481481481E-2</v>
      </c>
      <c r="F101" s="180">
        <v>2.6168981481481481E-2</v>
      </c>
      <c r="G101" s="182">
        <f t="shared" si="21"/>
        <v>2.6168981481481481E-2</v>
      </c>
      <c r="H101" s="45">
        <v>12</v>
      </c>
      <c r="I101" s="11">
        <f t="shared" si="24"/>
        <v>2.6168981481481481E-3</v>
      </c>
      <c r="J101" s="31">
        <f t="shared" si="22"/>
        <v>2.3809523809523809</v>
      </c>
      <c r="K101" s="31">
        <f>IF(J101=0,0,IF(B101="F",VLOOKUP(I101,Barem!$G$2:$H$16,2,1),VLOOKUP(I101,Barem!$G$17:$H$31,2,1)))</f>
        <v>5</v>
      </c>
      <c r="L101" s="43">
        <v>0.5</v>
      </c>
      <c r="M101" s="87" t="s">
        <v>80</v>
      </c>
      <c r="N101" s="10">
        <f t="shared" si="23"/>
        <v>0.25</v>
      </c>
      <c r="O101" s="10">
        <f t="shared" si="23"/>
        <v>0.5</v>
      </c>
      <c r="P101" s="10">
        <f t="shared" si="23"/>
        <v>0.25</v>
      </c>
      <c r="Q101" s="33">
        <f>IF(B101="M",IF(AND(H101&gt;=200,H101&lt;500,I101&lt;Barem!$M$21),H101/1500,IF(AND(H101&gt;=500,H101&lt;750,I101&lt;Barem!$M$22),H101/1500,IF(AND(H101&gt;=750,H101&lt;1000,I101&lt;Barem!$M$23),H101/1500,IF(AND(H101&gt;=1000,H101&lt;1500,I101&lt;Barem!$M$24),H101/1500,IF(AND(H101&gt;=1500,H101&lt;2000,I101&lt;Barem!$M$25),H101/1500,IF(AND(H101&gt;=2000,H101&lt;3000,I101&lt;Barem!$M$26),H101/1500,IF(AND(H101&gt;=3000,I101&lt;Barem!$M$27),H101/1500,0))))))),IF(AND(H101&gt;=200,H101&lt;500,I101&lt;Barem!$N$21),H101/1500,IF(AND(H101&gt;=500,H101&lt;750,I101&lt;Barem!$N$22),H101/1500,IF(AND(H101&gt;=750,H101&lt;1000,I101&lt;Barem!$N$23),H101/1500,IF(AND(H101&gt;=1000,H101&lt;1500,I101&lt;Barem!$N$24),H101/1500,IF(AND(H101&gt;=1500,H101&lt;2000,I101&lt;Barem!$N$25),H101/1500,IF(AND(H101&gt;=2000,H101&lt;3000,I101&lt;Barem!$N$26),H101/1500,IF(AND(H101&gt;=3000,I101&lt;Barem!$N$27),H101/1500,0))))))))</f>
        <v>0</v>
      </c>
      <c r="R101" s="19">
        <f>IF(D101&gt;21,VLOOKUP(D101,Barem!$S$1:$T$141,2,1),0)</f>
        <v>0</v>
      </c>
      <c r="S101" s="95">
        <f>IF(D101&lt;1,0,IF(B101="F",VLOOKUP(I101,Barem!$W$2:$Y$13,2,1),VLOOKUP(I101,Barem!$W$14:$Y$25,2,1)))</f>
        <v>0.89999999999999991</v>
      </c>
      <c r="T101" s="19">
        <f>VLOOKUP(A101,Participanti!A:C,3,0)</f>
        <v>0</v>
      </c>
      <c r="U101" s="17">
        <f t="shared" si="25"/>
        <v>4.1202380952380953</v>
      </c>
      <c r="V101" s="49"/>
      <c r="W101" s="137"/>
      <c r="X101" s="96">
        <f t="shared" si="18"/>
        <v>4</v>
      </c>
      <c r="Y101" s="62">
        <f t="shared" si="19"/>
        <v>1</v>
      </c>
      <c r="Z101" s="1" t="str">
        <f>VLOOKUP(A101,Participanti!A:E,5,0)</f>
        <v>Silver</v>
      </c>
    </row>
    <row r="102" spans="1:26" x14ac:dyDescent="0.2">
      <c r="A102" s="42" t="s">
        <v>339</v>
      </c>
      <c r="B102" s="1" t="str">
        <f>VLOOKUP(A102,Participanti!A:B,2,0)</f>
        <v>M</v>
      </c>
      <c r="C102" s="60">
        <v>2</v>
      </c>
      <c r="D102" s="43">
        <v>81.05</v>
      </c>
      <c r="E102" s="180">
        <v>0.41002314814814816</v>
      </c>
      <c r="F102" s="180">
        <v>0.49987268518518518</v>
      </c>
      <c r="G102" s="182">
        <f t="shared" si="21"/>
        <v>0.45494791666666667</v>
      </c>
      <c r="H102" s="45">
        <v>2552</v>
      </c>
      <c r="I102" s="11">
        <f t="shared" si="24"/>
        <v>5.6131760230310511E-3</v>
      </c>
      <c r="J102" s="31">
        <f t="shared" si="22"/>
        <v>5</v>
      </c>
      <c r="K102" s="31">
        <f>IF(J102=0,0,IF(B102="F",VLOOKUP(I102,Barem!$G$2:$H$16,2,1),VLOOKUP(I102,Barem!$G$17:$H$31,2,1)))</f>
        <v>0</v>
      </c>
      <c r="L102" s="43">
        <v>2.5</v>
      </c>
      <c r="M102" s="87" t="str">
        <f>VLOOKUP(C102,Barem!K:Q,7,0)</f>
        <v>D</v>
      </c>
      <c r="N102" s="10">
        <f t="shared" si="23"/>
        <v>0.5</v>
      </c>
      <c r="O102" s="10">
        <f t="shared" si="23"/>
        <v>0.25</v>
      </c>
      <c r="P102" s="10">
        <f t="shared" si="23"/>
        <v>0.25</v>
      </c>
      <c r="Q102" s="33">
        <f>IF(B102="M",IF(AND(H102&gt;=200,H102&lt;500,I102&lt;Barem!$M$21),H102/1500,IF(AND(H102&gt;=500,H102&lt;750,I102&lt;Barem!$M$22),H102/1500,IF(AND(H102&gt;=750,H102&lt;1000,I102&lt;Barem!$M$23),H102/1500,IF(AND(H102&gt;=1000,H102&lt;1500,I102&lt;Barem!$M$24),H102/1500,IF(AND(H102&gt;=1500,H102&lt;2000,I102&lt;Barem!$M$25),H102/1500,IF(AND(H102&gt;=2000,H102&lt;3000,I102&lt;Barem!$M$26),H102/1500,IF(AND(H102&gt;=3000,I102&lt;Barem!$M$27),H102/1500,0))))))),IF(AND(H102&gt;=200,H102&lt;500,I102&lt;Barem!$N$21),H102/1500,IF(AND(H102&gt;=500,H102&lt;750,I102&lt;Barem!$N$22),H102/1500,IF(AND(H102&gt;=750,H102&lt;1000,I102&lt;Barem!$N$23),H102/1500,IF(AND(H102&gt;=1000,H102&lt;1500,I102&lt;Barem!$N$24),H102/1500,IF(AND(H102&gt;=1500,H102&lt;2000,I102&lt;Barem!$N$25),H102/1500,IF(AND(H102&gt;=2000,H102&lt;3000,I102&lt;Barem!$N$26),H102/1500,IF(AND(H102&gt;=3000,I102&lt;Barem!$N$27),H102/1500,0))))))))</f>
        <v>1.7013333333333334</v>
      </c>
      <c r="R102" s="19">
        <f>IF(D102&gt;21,VLOOKUP(D102,Barem!$S$1:$T$141,2,1),0)</f>
        <v>3</v>
      </c>
      <c r="S102" s="95">
        <f>IF(D102&lt;1,0,IF(B102="F",VLOOKUP(I102,Barem!$W$2:$Y$13,2,1),VLOOKUP(I102,Barem!$W$14:$Y$25,2,1)))</f>
        <v>0</v>
      </c>
      <c r="T102" s="19">
        <f>VLOOKUP(A102,Participanti!A:C,3,0)</f>
        <v>0</v>
      </c>
      <c r="U102" s="17">
        <f t="shared" si="25"/>
        <v>7.8263333333333334</v>
      </c>
      <c r="V102" s="49"/>
      <c r="W102" s="137" t="s">
        <v>553</v>
      </c>
      <c r="X102" s="96">
        <f t="shared" si="18"/>
        <v>4</v>
      </c>
      <c r="Y102" s="62">
        <f t="shared" si="19"/>
        <v>1</v>
      </c>
      <c r="Z102" s="1" t="str">
        <f>VLOOKUP(A102,Participanti!A:E,5,0)</f>
        <v>Silver</v>
      </c>
    </row>
    <row r="103" spans="1:26" x14ac:dyDescent="0.2">
      <c r="A103" s="42" t="s">
        <v>495</v>
      </c>
      <c r="B103" s="1" t="str">
        <f>VLOOKUP(A103,Participanti!A:B,2,0)</f>
        <v>F</v>
      </c>
      <c r="C103" s="60">
        <v>2</v>
      </c>
      <c r="D103" s="43">
        <v>13.09</v>
      </c>
      <c r="E103" s="180">
        <v>4.614583333333333E-2</v>
      </c>
      <c r="F103" s="180">
        <v>4.9895833333333334E-2</v>
      </c>
      <c r="G103" s="182">
        <f t="shared" si="21"/>
        <v>4.8020833333333332E-2</v>
      </c>
      <c r="H103" s="45">
        <v>13</v>
      </c>
      <c r="I103" s="11">
        <f t="shared" si="24"/>
        <v>3.6685128596893302E-3</v>
      </c>
      <c r="J103" s="31">
        <f t="shared" si="22"/>
        <v>3.2725</v>
      </c>
      <c r="K103" s="31">
        <f>IF(J103=0,0,IF(B103="F",VLOOKUP(I103,Barem!$G$2:$H$16,2,1),VLOOKUP(I103,Barem!$G$17:$H$31,2,1)))</f>
        <v>4</v>
      </c>
      <c r="L103" s="43">
        <v>4</v>
      </c>
      <c r="M103" s="87" t="s">
        <v>83</v>
      </c>
      <c r="N103" s="10">
        <f t="shared" si="23"/>
        <v>0.25</v>
      </c>
      <c r="O103" s="10">
        <f t="shared" si="23"/>
        <v>0.25</v>
      </c>
      <c r="P103" s="10">
        <f t="shared" si="23"/>
        <v>0.5</v>
      </c>
      <c r="Q103" s="33">
        <f>IF(B103="M",IF(AND(H103&gt;=200,H103&lt;500,I103&lt;Barem!$M$21),H103/1500,IF(AND(H103&gt;=500,H103&lt;750,I103&lt;Barem!$M$22),H103/1500,IF(AND(H103&gt;=750,H103&lt;1000,I103&lt;Barem!$M$23),H103/1500,IF(AND(H103&gt;=1000,H103&lt;1500,I103&lt;Barem!$M$24),H103/1500,IF(AND(H103&gt;=1500,H103&lt;2000,I103&lt;Barem!$M$25),H103/1500,IF(AND(H103&gt;=2000,H103&lt;3000,I103&lt;Barem!$M$26),H103/1500,IF(AND(H103&gt;=3000,I103&lt;Barem!$M$27),H103/1500,0))))))),IF(AND(H103&gt;=200,H103&lt;500,I103&lt;Barem!$N$21),H103/1500,IF(AND(H103&gt;=500,H103&lt;750,I103&lt;Barem!$N$22),H103/1500,IF(AND(H103&gt;=750,H103&lt;1000,I103&lt;Barem!$N$23),H103/1500,IF(AND(H103&gt;=1000,H103&lt;1500,I103&lt;Barem!$N$24),H103/1500,IF(AND(H103&gt;=1500,H103&lt;2000,I103&lt;Barem!$N$25),H103/1500,IF(AND(H103&gt;=2000,H103&lt;3000,I103&lt;Barem!$N$26),H103/1500,IF(AND(H103&gt;=3000,I103&lt;Barem!$N$27),H103/1500,0))))))))</f>
        <v>0</v>
      </c>
      <c r="R103" s="19">
        <f>IF(D103&gt;21,VLOOKUP(D103,Barem!$S$1:$T$141,2,1),0)</f>
        <v>0</v>
      </c>
      <c r="S103" s="95">
        <f>IF(D103&lt;1,0,IF(B103="F",VLOOKUP(I103,Barem!$W$2:$Y$13,2,1),VLOOKUP(I103,Barem!$W$14:$Y$25,2,1)))</f>
        <v>0</v>
      </c>
      <c r="T103" s="19">
        <f>VLOOKUP(A103,Participanti!A:C,3,0)</f>
        <v>0</v>
      </c>
      <c r="U103" s="17">
        <f t="shared" si="25"/>
        <v>3.8181250000000002</v>
      </c>
      <c r="V103" s="49"/>
      <c r="W103" s="137"/>
      <c r="X103" s="96">
        <f t="shared" si="18"/>
        <v>4</v>
      </c>
      <c r="Y103" s="62">
        <f t="shared" si="19"/>
        <v>1</v>
      </c>
      <c r="Z103" s="1" t="str">
        <f>VLOOKUP(A103,Participanti!A:E,5,0)</f>
        <v>Silver</v>
      </c>
    </row>
    <row r="104" spans="1:26" x14ac:dyDescent="0.2">
      <c r="A104" s="42" t="s">
        <v>582</v>
      </c>
      <c r="B104" s="1" t="str">
        <f>VLOOKUP(A104,Participanti!A:B,2,0)</f>
        <v>M</v>
      </c>
      <c r="C104" s="60">
        <v>4</v>
      </c>
      <c r="D104" s="43">
        <v>5.01</v>
      </c>
      <c r="E104" s="180">
        <v>1.3252314814814814E-2</v>
      </c>
      <c r="F104" s="180">
        <v>1.3252314814814814E-2</v>
      </c>
      <c r="G104" s="182">
        <f t="shared" si="21"/>
        <v>1.3252314814814814E-2</v>
      </c>
      <c r="H104" s="45">
        <v>69</v>
      </c>
      <c r="I104" s="11">
        <f t="shared" si="24"/>
        <v>2.6451726177275079E-3</v>
      </c>
      <c r="J104" s="31">
        <f t="shared" si="22"/>
        <v>1.1928571428571428</v>
      </c>
      <c r="K104" s="31">
        <f>IF(J104=0,0,IF(B104="F",VLOOKUP(I104,Barem!$G$2:$H$16,2,1),VLOOKUP(I104,Barem!$G$17:$H$31,2,1)))</f>
        <v>5</v>
      </c>
      <c r="L104" s="43">
        <v>2</v>
      </c>
      <c r="M104" s="87" t="str">
        <f>VLOOKUP(C104,Barem!K:Q,7,0)</f>
        <v>V</v>
      </c>
      <c r="N104" s="10">
        <f t="shared" si="23"/>
        <v>0.25</v>
      </c>
      <c r="O104" s="10">
        <f t="shared" si="23"/>
        <v>0.5</v>
      </c>
      <c r="P104" s="10">
        <f t="shared" si="23"/>
        <v>0.25</v>
      </c>
      <c r="Q104" s="33">
        <f>IF(B104="M",IF(AND(H104&gt;=200,H104&lt;500,I104&lt;Barem!$M$21),H104/1500,IF(AND(H104&gt;=500,H104&lt;750,I104&lt;Barem!$M$22),H104/1500,IF(AND(H104&gt;=750,H104&lt;1000,I104&lt;Barem!$M$23),H104/1500,IF(AND(H104&gt;=1000,H104&lt;1500,I104&lt;Barem!$M$24),H104/1500,IF(AND(H104&gt;=1500,H104&lt;2000,I104&lt;Barem!$M$25),H104/1500,IF(AND(H104&gt;=2000,H104&lt;3000,I104&lt;Barem!$M$26),H104/1500,IF(AND(H104&gt;=3000,I104&lt;Barem!$M$27),H104/1500,0))))))),IF(AND(H104&gt;=200,H104&lt;500,I104&lt;Barem!$N$21),H104/1500,IF(AND(H104&gt;=500,H104&lt;750,I104&lt;Barem!$N$22),H104/1500,IF(AND(H104&gt;=750,H104&lt;1000,I104&lt;Barem!$N$23),H104/1500,IF(AND(H104&gt;=1000,H104&lt;1500,I104&lt;Barem!$N$24),H104/1500,IF(AND(H104&gt;=1500,H104&lt;2000,I104&lt;Barem!$N$25),H104/1500,IF(AND(H104&gt;=2000,H104&lt;3000,I104&lt;Barem!$N$26),H104/1500,IF(AND(H104&gt;=3000,I104&lt;Barem!$N$27),H104/1500,0))))))))</f>
        <v>0</v>
      </c>
      <c r="R104" s="19">
        <f>IF(D104&gt;21,VLOOKUP(D104,Barem!$S$1:$T$141,2,1),0)</f>
        <v>0</v>
      </c>
      <c r="S104" s="95">
        <f>IF(D104&lt;1,0,IF(B104="F",VLOOKUP(I104,Barem!$W$2:$Y$13,2,1),VLOOKUP(I104,Barem!$W$14:$Y$25,2,1)))</f>
        <v>0.89999999999999991</v>
      </c>
      <c r="T104" s="19">
        <f>VLOOKUP(A104,Participanti!A:C,3,0)</f>
        <v>0</v>
      </c>
      <c r="U104" s="17">
        <f t="shared" si="25"/>
        <v>4.1982142857142861</v>
      </c>
      <c r="V104" s="49"/>
      <c r="W104" s="137"/>
      <c r="X104" s="96">
        <f t="shared" si="18"/>
        <v>4</v>
      </c>
      <c r="Y104" s="62">
        <f t="shared" si="19"/>
        <v>1</v>
      </c>
      <c r="Z104" s="1" t="str">
        <f>VLOOKUP(A104,Participanti!A:E,5,0)</f>
        <v>Bronze</v>
      </c>
    </row>
    <row r="105" spans="1:26" x14ac:dyDescent="0.2">
      <c r="A105" s="42" t="s">
        <v>332</v>
      </c>
      <c r="B105" s="1" t="str">
        <f>VLOOKUP(A105,Participanti!A:B,2,0)</f>
        <v>F</v>
      </c>
      <c r="C105" s="60">
        <v>2</v>
      </c>
      <c r="D105" s="43">
        <v>8.74</v>
      </c>
      <c r="E105" s="180">
        <v>3.2986111111111112E-2</v>
      </c>
      <c r="F105" s="180">
        <v>3.2986111111111112E-2</v>
      </c>
      <c r="G105" s="182">
        <f t="shared" si="21"/>
        <v>3.2986111111111112E-2</v>
      </c>
      <c r="H105" s="45">
        <v>53</v>
      </c>
      <c r="I105" s="11">
        <f t="shared" si="24"/>
        <v>3.7741545893719805E-3</v>
      </c>
      <c r="J105" s="31">
        <f t="shared" si="22"/>
        <v>2.1850000000000001</v>
      </c>
      <c r="K105" s="31">
        <f>IF(J105=0,0,IF(B105="F",VLOOKUP(I105,Barem!$G$2:$H$16,2,1),VLOOKUP(I105,Barem!$G$17:$H$31,2,1)))</f>
        <v>4</v>
      </c>
      <c r="L105" s="43">
        <v>2</v>
      </c>
      <c r="M105" s="87" t="s">
        <v>80</v>
      </c>
      <c r="N105" s="10">
        <f t="shared" si="23"/>
        <v>0.25</v>
      </c>
      <c r="O105" s="10">
        <f t="shared" si="23"/>
        <v>0.5</v>
      </c>
      <c r="P105" s="10">
        <f t="shared" si="23"/>
        <v>0.25</v>
      </c>
      <c r="Q105" s="33">
        <f>IF(B105="M",IF(AND(H105&gt;=200,H105&lt;500,I105&lt;Barem!$M$21),H105/1500,IF(AND(H105&gt;=500,H105&lt;750,I105&lt;Barem!$M$22),H105/1500,IF(AND(H105&gt;=750,H105&lt;1000,I105&lt;Barem!$M$23),H105/1500,IF(AND(H105&gt;=1000,H105&lt;1500,I105&lt;Barem!$M$24),H105/1500,IF(AND(H105&gt;=1500,H105&lt;2000,I105&lt;Barem!$M$25),H105/1500,IF(AND(H105&gt;=2000,H105&lt;3000,I105&lt;Barem!$M$26),H105/1500,IF(AND(H105&gt;=3000,I105&lt;Barem!$M$27),H105/1500,0))))))),IF(AND(H105&gt;=200,H105&lt;500,I105&lt;Barem!$N$21),H105/1500,IF(AND(H105&gt;=500,H105&lt;750,I105&lt;Barem!$N$22),H105/1500,IF(AND(H105&gt;=750,H105&lt;1000,I105&lt;Barem!$N$23),H105/1500,IF(AND(H105&gt;=1000,H105&lt;1500,I105&lt;Barem!$N$24),H105/1500,IF(AND(H105&gt;=1500,H105&lt;2000,I105&lt;Barem!$N$25),H105/1500,IF(AND(H105&gt;=2000,H105&lt;3000,I105&lt;Barem!$N$26),H105/1500,IF(AND(H105&gt;=3000,I105&lt;Barem!$N$27),H105/1500,0))))))))</f>
        <v>0</v>
      </c>
      <c r="R105" s="19">
        <f>IF(D105&gt;21,VLOOKUP(D105,Barem!$S$1:$T$141,2,1),0)</f>
        <v>0</v>
      </c>
      <c r="S105" s="95">
        <f>IF(D105&lt;1,0,IF(B105="F",VLOOKUP(I105,Barem!$W$2:$Y$13,2,1),VLOOKUP(I105,Barem!$W$14:$Y$25,2,1)))</f>
        <v>0</v>
      </c>
      <c r="T105" s="19">
        <f>VLOOKUP(A105,Participanti!A:C,3,0)</f>
        <v>0</v>
      </c>
      <c r="U105" s="17">
        <f t="shared" si="25"/>
        <v>3.0462500000000001</v>
      </c>
      <c r="V105" s="49"/>
      <c r="W105" s="137" t="s">
        <v>554</v>
      </c>
      <c r="X105" s="96">
        <f t="shared" si="18"/>
        <v>3</v>
      </c>
      <c r="Y105" s="62">
        <f t="shared" si="19"/>
        <v>1</v>
      </c>
      <c r="Z105" s="1" t="str">
        <f>VLOOKUP(A105,Participanti!A:E,5,0)</f>
        <v>Silver</v>
      </c>
    </row>
    <row r="106" spans="1:26" x14ac:dyDescent="0.2">
      <c r="A106" s="42" t="s">
        <v>105</v>
      </c>
      <c r="B106" s="1" t="str">
        <f>VLOOKUP(A106,Participanti!A:B,2,0)</f>
        <v>M</v>
      </c>
      <c r="C106" s="60">
        <v>2</v>
      </c>
      <c r="D106" s="43">
        <v>19.02</v>
      </c>
      <c r="E106" s="180">
        <v>6.564814814814815E-2</v>
      </c>
      <c r="F106" s="180">
        <v>6.6631944444444438E-2</v>
      </c>
      <c r="G106" s="182">
        <f t="shared" si="21"/>
        <v>6.6140046296296301E-2</v>
      </c>
      <c r="H106" s="45">
        <v>36</v>
      </c>
      <c r="I106" s="11">
        <f t="shared" si="24"/>
        <v>3.4773946528021188E-3</v>
      </c>
      <c r="J106" s="31">
        <f t="shared" si="22"/>
        <v>4.5285714285714285</v>
      </c>
      <c r="K106" s="31">
        <f>IF(J106=0,0,IF(B106="F",VLOOKUP(I106,Barem!$G$2:$H$16,2,1),VLOOKUP(I106,Barem!$G$17:$H$31,2,1)))</f>
        <v>4</v>
      </c>
      <c r="L106" s="43">
        <v>1.25</v>
      </c>
      <c r="M106" s="87" t="str">
        <f>VLOOKUP(C106,Barem!K:Q,7,0)</f>
        <v>D</v>
      </c>
      <c r="N106" s="10">
        <f t="shared" si="23"/>
        <v>0.5</v>
      </c>
      <c r="O106" s="10">
        <f t="shared" si="23"/>
        <v>0.25</v>
      </c>
      <c r="P106" s="10">
        <f t="shared" si="23"/>
        <v>0.25</v>
      </c>
      <c r="Q106" s="33">
        <f>IF(B106="M",IF(AND(H106&gt;=200,H106&lt;500,I106&lt;Barem!$M$21),H106/1500,IF(AND(H106&gt;=500,H106&lt;750,I106&lt;Barem!$M$22),H106/1500,IF(AND(H106&gt;=750,H106&lt;1000,I106&lt;Barem!$M$23),H106/1500,IF(AND(H106&gt;=1000,H106&lt;1500,I106&lt;Barem!$M$24),H106/1500,IF(AND(H106&gt;=1500,H106&lt;2000,I106&lt;Barem!$M$25),H106/1500,IF(AND(H106&gt;=2000,H106&lt;3000,I106&lt;Barem!$M$26),H106/1500,IF(AND(H106&gt;=3000,I106&lt;Barem!$M$27),H106/1500,0))))))),IF(AND(H106&gt;=200,H106&lt;500,I106&lt;Barem!$N$21),H106/1500,IF(AND(H106&gt;=500,H106&lt;750,I106&lt;Barem!$N$22),H106/1500,IF(AND(H106&gt;=750,H106&lt;1000,I106&lt;Barem!$N$23),H106/1500,IF(AND(H106&gt;=1000,H106&lt;1500,I106&lt;Barem!$N$24),H106/1500,IF(AND(H106&gt;=1500,H106&lt;2000,I106&lt;Barem!$N$25),H106/1500,IF(AND(H106&gt;=2000,H106&lt;3000,I106&lt;Barem!$N$26),H106/1500,IF(AND(H106&gt;=3000,I106&lt;Barem!$N$27),H106/1500,0))))))))</f>
        <v>0</v>
      </c>
      <c r="R106" s="19">
        <f>IF(D106&gt;21,VLOOKUP(D106,Barem!$S$1:$T$141,2,1),0)</f>
        <v>0</v>
      </c>
      <c r="S106" s="95">
        <f>IF(D106&lt;1,0,IF(B106="F",VLOOKUP(I106,Barem!$W$2:$Y$13,2,1),VLOOKUP(I106,Barem!$W$14:$Y$25,2,1)))</f>
        <v>0</v>
      </c>
      <c r="T106" s="19">
        <f>VLOOKUP(A106,Participanti!A:C,3,0)</f>
        <v>0</v>
      </c>
      <c r="U106" s="17">
        <f t="shared" si="25"/>
        <v>3.5767857142857142</v>
      </c>
      <c r="V106" s="49"/>
      <c r="W106" s="137"/>
      <c r="X106" s="96">
        <f t="shared" si="18"/>
        <v>4</v>
      </c>
      <c r="Y106" s="62">
        <f t="shared" si="19"/>
        <v>1</v>
      </c>
      <c r="Z106" s="1" t="str">
        <f>VLOOKUP(A106,Participanti!A:E,5,0)</f>
        <v>Silver</v>
      </c>
    </row>
    <row r="107" spans="1:26" x14ac:dyDescent="0.2">
      <c r="A107" s="42" t="s">
        <v>259</v>
      </c>
      <c r="B107" s="1" t="str">
        <f>VLOOKUP(A107,Participanti!A:B,2,0)</f>
        <v>M</v>
      </c>
      <c r="C107" s="60">
        <v>2</v>
      </c>
      <c r="D107" s="43">
        <v>13.01</v>
      </c>
      <c r="E107" s="180">
        <v>4.7233796296296295E-2</v>
      </c>
      <c r="F107" s="180">
        <v>4.7233796296296295E-2</v>
      </c>
      <c r="G107" s="182">
        <f t="shared" si="21"/>
        <v>4.7233796296296295E-2</v>
      </c>
      <c r="H107" s="45">
        <v>227</v>
      </c>
      <c r="I107" s="11">
        <f t="shared" si="24"/>
        <v>3.6305761949497538E-3</v>
      </c>
      <c r="J107" s="31">
        <f t="shared" si="22"/>
        <v>3.0976190476190473</v>
      </c>
      <c r="K107" s="31">
        <f>IF(J107=0,0,IF(B107="F",VLOOKUP(I107,Barem!$G$2:$H$16,2,1),VLOOKUP(I107,Barem!$G$17:$H$31,2,1)))</f>
        <v>3.75</v>
      </c>
      <c r="L107" s="43">
        <v>5</v>
      </c>
      <c r="M107" s="87" t="s">
        <v>83</v>
      </c>
      <c r="N107" s="10">
        <f t="shared" si="23"/>
        <v>0.25</v>
      </c>
      <c r="O107" s="10">
        <f t="shared" si="23"/>
        <v>0.25</v>
      </c>
      <c r="P107" s="10">
        <f t="shared" si="23"/>
        <v>0.5</v>
      </c>
      <c r="Q107" s="33">
        <f>IF(B107="M",IF(AND(H107&gt;=200,H107&lt;500,I107&lt;Barem!$M$21),H107/1500,IF(AND(H107&gt;=500,H107&lt;750,I107&lt;Barem!$M$22),H107/1500,IF(AND(H107&gt;=750,H107&lt;1000,I107&lt;Barem!$M$23),H107/1500,IF(AND(H107&gt;=1000,H107&lt;1500,I107&lt;Barem!$M$24),H107/1500,IF(AND(H107&gt;=1500,H107&lt;2000,I107&lt;Barem!$M$25),H107/1500,IF(AND(H107&gt;=2000,H107&lt;3000,I107&lt;Barem!$M$26),H107/1500,IF(AND(H107&gt;=3000,I107&lt;Barem!$M$27),H107/1500,0))))))),IF(AND(H107&gt;=200,H107&lt;500,I107&lt;Barem!$N$21),H107/1500,IF(AND(H107&gt;=500,H107&lt;750,I107&lt;Barem!$N$22),H107/1500,IF(AND(H107&gt;=750,H107&lt;1000,I107&lt;Barem!$N$23),H107/1500,IF(AND(H107&gt;=1000,H107&lt;1500,I107&lt;Barem!$N$24),H107/1500,IF(AND(H107&gt;=1500,H107&lt;2000,I107&lt;Barem!$N$25),H107/1500,IF(AND(H107&gt;=2000,H107&lt;3000,I107&lt;Barem!$N$26),H107/1500,IF(AND(H107&gt;=3000,I107&lt;Barem!$N$27),H107/1500,0))))))))</f>
        <v>0.15133333333333332</v>
      </c>
      <c r="R107" s="19">
        <f>IF(D107&gt;21,VLOOKUP(D107,Barem!$S$1:$T$141,2,1),0)</f>
        <v>0</v>
      </c>
      <c r="S107" s="95">
        <f>IF(D107&lt;1,0,IF(B107="F",VLOOKUP(I107,Barem!$W$2:$Y$13,2,1),VLOOKUP(I107,Barem!$W$14:$Y$25,2,1)))</f>
        <v>0</v>
      </c>
      <c r="T107" s="19">
        <f>VLOOKUP(A107,Participanti!A:C,3,0)</f>
        <v>0</v>
      </c>
      <c r="U107" s="17">
        <f t="shared" si="25"/>
        <v>4.3632380952380956</v>
      </c>
      <c r="V107" s="49"/>
      <c r="W107" s="137"/>
      <c r="X107" s="96">
        <f t="shared" si="18"/>
        <v>4</v>
      </c>
      <c r="Y107" s="62">
        <f t="shared" si="19"/>
        <v>1</v>
      </c>
      <c r="Z107" s="1" t="str">
        <f>VLOOKUP(A107,Participanti!A:E,5,0)</f>
        <v>Silver</v>
      </c>
    </row>
    <row r="108" spans="1:26" x14ac:dyDescent="0.2">
      <c r="A108" s="42" t="s">
        <v>335</v>
      </c>
      <c r="B108" s="1" t="str">
        <f>VLOOKUP(A108,Participanti!A:B,2,0)</f>
        <v>M</v>
      </c>
      <c r="C108" s="60">
        <v>2</v>
      </c>
      <c r="D108" s="43">
        <v>17.02</v>
      </c>
      <c r="E108" s="180">
        <v>6.4178240740740744E-2</v>
      </c>
      <c r="F108" s="180">
        <v>6.4699074074074076E-2</v>
      </c>
      <c r="G108" s="182">
        <f t="shared" si="21"/>
        <v>6.443865740740741E-2</v>
      </c>
      <c r="H108" s="45">
        <v>0</v>
      </c>
      <c r="I108" s="11">
        <f t="shared" si="24"/>
        <v>3.7860550768159468E-3</v>
      </c>
      <c r="J108" s="31">
        <f t="shared" si="22"/>
        <v>4.0523809523809522</v>
      </c>
      <c r="K108" s="31">
        <f>IF(J108=0,0,IF(B108="F",VLOOKUP(I108,Barem!$G$2:$H$16,2,1),VLOOKUP(I108,Barem!$G$17:$H$31,2,1)))</f>
        <v>3.5</v>
      </c>
      <c r="L108" s="43">
        <v>3.5</v>
      </c>
      <c r="M108" s="87" t="s">
        <v>83</v>
      </c>
      <c r="N108" s="10">
        <f t="shared" si="23"/>
        <v>0.25</v>
      </c>
      <c r="O108" s="10">
        <f t="shared" si="23"/>
        <v>0.25</v>
      </c>
      <c r="P108" s="10">
        <f t="shared" si="23"/>
        <v>0.5</v>
      </c>
      <c r="Q108" s="33">
        <f>IF(B108="M",IF(AND(H108&gt;=200,H108&lt;500,I108&lt;Barem!$M$21),H108/1500,IF(AND(H108&gt;=500,H108&lt;750,I108&lt;Barem!$M$22),H108/1500,IF(AND(H108&gt;=750,H108&lt;1000,I108&lt;Barem!$M$23),H108/1500,IF(AND(H108&gt;=1000,H108&lt;1500,I108&lt;Barem!$M$24),H108/1500,IF(AND(H108&gt;=1500,H108&lt;2000,I108&lt;Barem!$M$25),H108/1500,IF(AND(H108&gt;=2000,H108&lt;3000,I108&lt;Barem!$M$26),H108/1500,IF(AND(H108&gt;=3000,I108&lt;Barem!$M$27),H108/1500,0))))))),IF(AND(H108&gt;=200,H108&lt;500,I108&lt;Barem!$N$21),H108/1500,IF(AND(H108&gt;=500,H108&lt;750,I108&lt;Barem!$N$22),H108/1500,IF(AND(H108&gt;=750,H108&lt;1000,I108&lt;Barem!$N$23),H108/1500,IF(AND(H108&gt;=1000,H108&lt;1500,I108&lt;Barem!$N$24),H108/1500,IF(AND(H108&gt;=1500,H108&lt;2000,I108&lt;Barem!$N$25),H108/1500,IF(AND(H108&gt;=2000,H108&lt;3000,I108&lt;Barem!$N$26),H108/1500,IF(AND(H108&gt;=3000,I108&lt;Barem!$N$27),H108/1500,0))))))))</f>
        <v>0</v>
      </c>
      <c r="R108" s="19">
        <f>IF(D108&gt;21,VLOOKUP(D108,Barem!$S$1:$T$141,2,1),0)</f>
        <v>0</v>
      </c>
      <c r="S108" s="95">
        <f>IF(D108&lt;1,0,IF(B108="F",VLOOKUP(I108,Barem!$W$2:$Y$13,2,1),VLOOKUP(I108,Barem!$W$14:$Y$25,2,1)))</f>
        <v>0</v>
      </c>
      <c r="T108" s="19">
        <f>VLOOKUP(A108,Participanti!A:C,3,0)</f>
        <v>0</v>
      </c>
      <c r="U108" s="17">
        <f t="shared" si="25"/>
        <v>3.638095238095238</v>
      </c>
      <c r="V108" s="49"/>
      <c r="W108" s="137"/>
      <c r="X108" s="96">
        <f t="shared" si="18"/>
        <v>3</v>
      </c>
      <c r="Y108" s="62">
        <f t="shared" si="19"/>
        <v>1</v>
      </c>
      <c r="Z108" s="1" t="str">
        <f>VLOOKUP(A108,Participanti!A:E,5,0)</f>
        <v>Silver</v>
      </c>
    </row>
    <row r="109" spans="1:26" x14ac:dyDescent="0.2">
      <c r="A109" s="42" t="s">
        <v>207</v>
      </c>
      <c r="B109" s="1" t="str">
        <f>VLOOKUP(A109,Participanti!A:B,2,0)</f>
        <v>F</v>
      </c>
      <c r="C109" s="60">
        <v>2</v>
      </c>
      <c r="D109" s="43">
        <v>10.06</v>
      </c>
      <c r="E109" s="180">
        <v>3.5949074074074071E-2</v>
      </c>
      <c r="F109" s="180">
        <v>3.5995370370370372E-2</v>
      </c>
      <c r="G109" s="182">
        <f t="shared" si="21"/>
        <v>3.5972222222222225E-2</v>
      </c>
      <c r="H109" s="45">
        <v>22</v>
      </c>
      <c r="I109" s="11">
        <f t="shared" si="24"/>
        <v>3.575767616523084E-3</v>
      </c>
      <c r="J109" s="31">
        <f t="shared" si="22"/>
        <v>2.5150000000000001</v>
      </c>
      <c r="K109" s="31">
        <f>IF(J109=0,0,IF(B109="F",VLOOKUP(I109,Barem!$G$2:$H$16,2,1),VLOOKUP(I109,Barem!$G$17:$H$31,2,1)))</f>
        <v>4.25</v>
      </c>
      <c r="L109" s="43">
        <v>1.75</v>
      </c>
      <c r="M109" s="87" t="s">
        <v>80</v>
      </c>
      <c r="N109" s="10">
        <f t="shared" si="23"/>
        <v>0.25</v>
      </c>
      <c r="O109" s="10">
        <f t="shared" si="23"/>
        <v>0.5</v>
      </c>
      <c r="P109" s="10">
        <f t="shared" si="23"/>
        <v>0.25</v>
      </c>
      <c r="Q109" s="33">
        <f>IF(B109="M",IF(AND(H109&gt;=200,H109&lt;500,I109&lt;Barem!$M$21),H109/1500,IF(AND(H109&gt;=500,H109&lt;750,I109&lt;Barem!$M$22),H109/1500,IF(AND(H109&gt;=750,H109&lt;1000,I109&lt;Barem!$M$23),H109/1500,IF(AND(H109&gt;=1000,H109&lt;1500,I109&lt;Barem!$M$24),H109/1500,IF(AND(H109&gt;=1500,H109&lt;2000,I109&lt;Barem!$M$25),H109/1500,IF(AND(H109&gt;=2000,H109&lt;3000,I109&lt;Barem!$M$26),H109/1500,IF(AND(H109&gt;=3000,I109&lt;Barem!$M$27),H109/1500,0))))))),IF(AND(H109&gt;=200,H109&lt;500,I109&lt;Barem!$N$21),H109/1500,IF(AND(H109&gt;=500,H109&lt;750,I109&lt;Barem!$N$22),H109/1500,IF(AND(H109&gt;=750,H109&lt;1000,I109&lt;Barem!$N$23),H109/1500,IF(AND(H109&gt;=1000,H109&lt;1500,I109&lt;Barem!$N$24),H109/1500,IF(AND(H109&gt;=1500,H109&lt;2000,I109&lt;Barem!$N$25),H109/1500,IF(AND(H109&gt;=2000,H109&lt;3000,I109&lt;Barem!$N$26),H109/1500,IF(AND(H109&gt;=3000,I109&lt;Barem!$N$27),H109/1500,0))))))))</f>
        <v>0</v>
      </c>
      <c r="R109" s="19">
        <f>IF(D109&gt;21,VLOOKUP(D109,Barem!$S$1:$T$141,2,1),0)</f>
        <v>0</v>
      </c>
      <c r="S109" s="95">
        <f>IF(D109&lt;1,0,IF(B109="F",VLOOKUP(I109,Barem!$W$2:$Y$13,2,1),VLOOKUP(I109,Barem!$W$14:$Y$25,2,1)))</f>
        <v>0</v>
      </c>
      <c r="T109" s="19">
        <f>VLOOKUP(A109,Participanti!A:C,3,0)</f>
        <v>0</v>
      </c>
      <c r="U109" s="17">
        <f t="shared" si="25"/>
        <v>3.1912500000000001</v>
      </c>
      <c r="V109" s="49"/>
      <c r="W109" s="137" t="s">
        <v>551</v>
      </c>
      <c r="X109" s="96">
        <f t="shared" si="18"/>
        <v>4</v>
      </c>
      <c r="Y109" s="62">
        <f t="shared" si="19"/>
        <v>1</v>
      </c>
      <c r="Z109" s="1" t="str">
        <f>VLOOKUP(A109,Participanti!A:E,5,0)</f>
        <v>Silver</v>
      </c>
    </row>
    <row r="110" spans="1:26" x14ac:dyDescent="0.2">
      <c r="A110" s="42" t="s">
        <v>544</v>
      </c>
      <c r="B110" s="1" t="str">
        <f>VLOOKUP(A110,Participanti!A:B,2,0)</f>
        <v>F</v>
      </c>
      <c r="C110" s="60">
        <v>3</v>
      </c>
      <c r="D110" s="43">
        <v>42.13</v>
      </c>
      <c r="E110" s="180">
        <v>0.12043981481481482</v>
      </c>
      <c r="F110" s="180">
        <v>0.12043981481481482</v>
      </c>
      <c r="G110" s="182">
        <f t="shared" si="21"/>
        <v>0.12043981481481482</v>
      </c>
      <c r="H110" s="45">
        <v>70</v>
      </c>
      <c r="I110" s="11">
        <f t="shared" si="24"/>
        <v>2.8587660767817424E-3</v>
      </c>
      <c r="J110" s="31">
        <f t="shared" si="22"/>
        <v>5</v>
      </c>
      <c r="K110" s="31">
        <f>IF(J110=0,0,IF(B110="F",VLOOKUP(I110,Barem!$G$2:$H$16,2,1),VLOOKUP(I110,Barem!$G$17:$H$31,2,1)))</f>
        <v>5</v>
      </c>
      <c r="L110" s="43">
        <v>1</v>
      </c>
      <c r="M110" s="87" t="str">
        <f>VLOOKUP(C110,Barem!K:Q,7,0)</f>
        <v>P</v>
      </c>
      <c r="N110" s="10">
        <f t="shared" ref="N110:P129" si="26">IF($M110=N$1,50%,25%)</f>
        <v>0.25</v>
      </c>
      <c r="O110" s="10">
        <f t="shared" si="26"/>
        <v>0.25</v>
      </c>
      <c r="P110" s="10">
        <f t="shared" si="26"/>
        <v>0.5</v>
      </c>
      <c r="Q110" s="33">
        <f>IF(B110="M",IF(AND(H110&gt;=200,H110&lt;500,I110&lt;Barem!$M$21),H110/1500,IF(AND(H110&gt;=500,H110&lt;750,I110&lt;Barem!$M$22),H110/1500,IF(AND(H110&gt;=750,H110&lt;1000,I110&lt;Barem!$M$23),H110/1500,IF(AND(H110&gt;=1000,H110&lt;1500,I110&lt;Barem!$M$24),H110/1500,IF(AND(H110&gt;=1500,H110&lt;2000,I110&lt;Barem!$M$25),H110/1500,IF(AND(H110&gt;=2000,H110&lt;3000,I110&lt;Barem!$M$26),H110/1500,IF(AND(H110&gt;=3000,I110&lt;Barem!$M$27),H110/1500,0))))))),IF(AND(H110&gt;=200,H110&lt;500,I110&lt;Barem!$N$21),H110/1500,IF(AND(H110&gt;=500,H110&lt;750,I110&lt;Barem!$N$22),H110/1500,IF(AND(H110&gt;=750,H110&lt;1000,I110&lt;Barem!$N$23),H110/1500,IF(AND(H110&gt;=1000,H110&lt;1500,I110&lt;Barem!$N$24),H110/1500,IF(AND(H110&gt;=1500,H110&lt;2000,I110&lt;Barem!$N$25),H110/1500,IF(AND(H110&gt;=2000,H110&lt;3000,I110&lt;Barem!$N$26),H110/1500,IF(AND(H110&gt;=3000,I110&lt;Barem!$N$27),H110/1500,0))))))))</f>
        <v>0</v>
      </c>
      <c r="R110" s="19">
        <f>IF(D110&gt;21,VLOOKUP(D110,Barem!$S$1:$T$141,2,1),0)</f>
        <v>1</v>
      </c>
      <c r="S110" s="95">
        <f>IF(D110&lt;1,0,IF(B110="F",VLOOKUP(I110,Barem!$W$2:$Y$13,2,1),VLOOKUP(I110,Barem!$W$14:$Y$25,2,1)))</f>
        <v>2.25</v>
      </c>
      <c r="T110" s="19">
        <f>VLOOKUP(A110,Participanti!A:C,3,0)</f>
        <v>0</v>
      </c>
      <c r="U110" s="17">
        <f t="shared" si="25"/>
        <v>6.25</v>
      </c>
      <c r="V110" s="49"/>
      <c r="W110" s="137" t="s">
        <v>558</v>
      </c>
      <c r="X110" s="96">
        <f t="shared" si="18"/>
        <v>1</v>
      </c>
      <c r="Y110" s="62">
        <f t="shared" si="19"/>
        <v>1</v>
      </c>
      <c r="Z110" s="1" t="str">
        <f>VLOOKUP(A110,Participanti!A:E,5,0)</f>
        <v>Bronze</v>
      </c>
    </row>
    <row r="111" spans="1:26" x14ac:dyDescent="0.2">
      <c r="A111" s="42" t="s">
        <v>308</v>
      </c>
      <c r="B111" s="1" t="str">
        <f>VLOOKUP(A111,Participanti!A:B,2,0)</f>
        <v>F</v>
      </c>
      <c r="C111" s="60">
        <v>3</v>
      </c>
      <c r="D111" s="43">
        <v>20.23</v>
      </c>
      <c r="E111" s="180">
        <v>8.1828703703703709E-2</v>
      </c>
      <c r="F111" s="180">
        <v>8.7662037037037038E-2</v>
      </c>
      <c r="G111" s="182">
        <f t="shared" si="21"/>
        <v>8.4745370370370374E-2</v>
      </c>
      <c r="H111" s="45">
        <v>56</v>
      </c>
      <c r="I111" s="11">
        <f t="shared" si="24"/>
        <v>4.1890939382288866E-3</v>
      </c>
      <c r="J111" s="31">
        <f t="shared" si="22"/>
        <v>5</v>
      </c>
      <c r="K111" s="31">
        <f>IF(J111=0,0,IF(B111="F",VLOOKUP(I111,Barem!$G$2:$H$16,2,1),VLOOKUP(I111,Barem!$G$17:$H$31,2,1)))</f>
        <v>3.25</v>
      </c>
      <c r="L111" s="43">
        <v>5</v>
      </c>
      <c r="M111" s="87" t="s">
        <v>82</v>
      </c>
      <c r="N111" s="10">
        <f t="shared" si="26"/>
        <v>0.5</v>
      </c>
      <c r="O111" s="10">
        <f t="shared" si="26"/>
        <v>0.25</v>
      </c>
      <c r="P111" s="10">
        <f t="shared" si="26"/>
        <v>0.25</v>
      </c>
      <c r="Q111" s="33">
        <f>IF(B111="M",IF(AND(H111&gt;=200,H111&lt;500,I111&lt;Barem!$M$21),H111/1500,IF(AND(H111&gt;=500,H111&lt;750,I111&lt;Barem!$M$22),H111/1500,IF(AND(H111&gt;=750,H111&lt;1000,I111&lt;Barem!$M$23),H111/1500,IF(AND(H111&gt;=1000,H111&lt;1500,I111&lt;Barem!$M$24),H111/1500,IF(AND(H111&gt;=1500,H111&lt;2000,I111&lt;Barem!$M$25),H111/1500,IF(AND(H111&gt;=2000,H111&lt;3000,I111&lt;Barem!$M$26),H111/1500,IF(AND(H111&gt;=3000,I111&lt;Barem!$M$27),H111/1500,0))))))),IF(AND(H111&gt;=200,H111&lt;500,I111&lt;Barem!$N$21),H111/1500,IF(AND(H111&gt;=500,H111&lt;750,I111&lt;Barem!$N$22),H111/1500,IF(AND(H111&gt;=750,H111&lt;1000,I111&lt;Barem!$N$23),H111/1500,IF(AND(H111&gt;=1000,H111&lt;1500,I111&lt;Barem!$N$24),H111/1500,IF(AND(H111&gt;=1500,H111&lt;2000,I111&lt;Barem!$N$25),H111/1500,IF(AND(H111&gt;=2000,H111&lt;3000,I111&lt;Barem!$N$26),H111/1500,IF(AND(H111&gt;=3000,I111&lt;Barem!$N$27),H111/1500,0))))))))</f>
        <v>0</v>
      </c>
      <c r="R111" s="19">
        <f>IF(D111&gt;21,VLOOKUP(D111,Barem!$S$1:$T$141,2,1),0)</f>
        <v>0</v>
      </c>
      <c r="S111" s="95">
        <f>IF(D111&lt;1,0,IF(B111="F",VLOOKUP(I111,Barem!$W$2:$Y$13,2,1),VLOOKUP(I111,Barem!$W$14:$Y$25,2,1)))</f>
        <v>0</v>
      </c>
      <c r="T111" s="19">
        <f>VLOOKUP(A111,Participanti!A:C,3,0)</f>
        <v>0</v>
      </c>
      <c r="U111" s="17">
        <f t="shared" si="25"/>
        <v>4.5625</v>
      </c>
      <c r="V111" s="49"/>
      <c r="W111" s="137"/>
      <c r="X111" s="96">
        <f t="shared" si="18"/>
        <v>4</v>
      </c>
      <c r="Y111" s="62">
        <f t="shared" si="19"/>
        <v>1</v>
      </c>
      <c r="Z111" s="1" t="str">
        <f>VLOOKUP(A111,Participanti!A:E,5,0)</f>
        <v>Bronze</v>
      </c>
    </row>
    <row r="112" spans="1:26" x14ac:dyDescent="0.2">
      <c r="A112" s="42" t="s">
        <v>174</v>
      </c>
      <c r="B112" s="1" t="str">
        <f>VLOOKUP(A112,Participanti!A:B,2,0)</f>
        <v>M</v>
      </c>
      <c r="C112" s="60">
        <v>3</v>
      </c>
      <c r="D112" s="43">
        <v>10.11</v>
      </c>
      <c r="E112" s="180">
        <v>5.0462962962962966E-2</v>
      </c>
      <c r="F112" s="180">
        <v>5.0925925925925923E-2</v>
      </c>
      <c r="G112" s="182">
        <f t="shared" si="21"/>
        <v>5.0694444444444445E-2</v>
      </c>
      <c r="H112" s="45">
        <v>18</v>
      </c>
      <c r="I112" s="11">
        <f t="shared" si="24"/>
        <v>5.0142872843169581E-3</v>
      </c>
      <c r="J112" s="31">
        <f t="shared" si="22"/>
        <v>2.407142857142857</v>
      </c>
      <c r="K112" s="31">
        <f>IF(J112=0,0,IF(B112="F",VLOOKUP(I112,Barem!$G$2:$H$16,2,1),VLOOKUP(I112,Barem!$G$17:$H$31,2,1)))</f>
        <v>0.5</v>
      </c>
      <c r="L112" s="43">
        <v>4</v>
      </c>
      <c r="M112" s="87" t="str">
        <f>VLOOKUP(C112,Barem!K:Q,7,0)</f>
        <v>P</v>
      </c>
      <c r="N112" s="10">
        <f t="shared" si="26"/>
        <v>0.25</v>
      </c>
      <c r="O112" s="10">
        <f t="shared" si="26"/>
        <v>0.25</v>
      </c>
      <c r="P112" s="10">
        <f t="shared" si="26"/>
        <v>0.5</v>
      </c>
      <c r="Q112" s="33">
        <f>IF(B112="M",IF(AND(H112&gt;=200,H112&lt;500,I112&lt;Barem!$M$21),H112/1500,IF(AND(H112&gt;=500,H112&lt;750,I112&lt;Barem!$M$22),H112/1500,IF(AND(H112&gt;=750,H112&lt;1000,I112&lt;Barem!$M$23),H112/1500,IF(AND(H112&gt;=1000,H112&lt;1500,I112&lt;Barem!$M$24),H112/1500,IF(AND(H112&gt;=1500,H112&lt;2000,I112&lt;Barem!$M$25),H112/1500,IF(AND(H112&gt;=2000,H112&lt;3000,I112&lt;Barem!$M$26),H112/1500,IF(AND(H112&gt;=3000,I112&lt;Barem!$M$27),H112/1500,0))))))),IF(AND(H112&gt;=200,H112&lt;500,I112&lt;Barem!$N$21),H112/1500,IF(AND(H112&gt;=500,H112&lt;750,I112&lt;Barem!$N$22),H112/1500,IF(AND(H112&gt;=750,H112&lt;1000,I112&lt;Barem!$N$23),H112/1500,IF(AND(H112&gt;=1000,H112&lt;1500,I112&lt;Barem!$N$24),H112/1500,IF(AND(H112&gt;=1500,H112&lt;2000,I112&lt;Barem!$N$25),H112/1500,IF(AND(H112&gt;=2000,H112&lt;3000,I112&lt;Barem!$N$26),H112/1500,IF(AND(H112&gt;=3000,I112&lt;Barem!$N$27),H112/1500,0))))))))</f>
        <v>0</v>
      </c>
      <c r="R112" s="19">
        <f>IF(D112&gt;21,VLOOKUP(D112,Barem!$S$1:$T$141,2,1),0)</f>
        <v>0</v>
      </c>
      <c r="S112" s="95">
        <f>IF(D112&lt;1,0,IF(B112="F",VLOOKUP(I112,Barem!$W$2:$Y$13,2,1),VLOOKUP(I112,Barem!$W$14:$Y$25,2,1)))</f>
        <v>0</v>
      </c>
      <c r="T112" s="19">
        <f>VLOOKUP(A112,Participanti!A:C,3,0)</f>
        <v>0</v>
      </c>
      <c r="U112" s="17">
        <f t="shared" si="25"/>
        <v>2.7267857142857141</v>
      </c>
      <c r="V112" s="49"/>
      <c r="W112" s="137" t="s">
        <v>558</v>
      </c>
      <c r="X112" s="96">
        <f t="shared" si="18"/>
        <v>4</v>
      </c>
      <c r="Y112" s="62">
        <f t="shared" si="19"/>
        <v>1</v>
      </c>
      <c r="Z112" s="1" t="str">
        <f>VLOOKUP(A112,Participanti!A:E,5,0)</f>
        <v>Bronze</v>
      </c>
    </row>
    <row r="113" spans="1:26" x14ac:dyDescent="0.2">
      <c r="A113" s="42" t="s">
        <v>537</v>
      </c>
      <c r="B113" s="1" t="str">
        <f>VLOOKUP(A113,Participanti!A:B,2,0)</f>
        <v>M</v>
      </c>
      <c r="C113" s="60">
        <v>3</v>
      </c>
      <c r="D113" s="43">
        <v>50.02</v>
      </c>
      <c r="E113" s="180">
        <v>0.17744212962962963</v>
      </c>
      <c r="F113" s="180">
        <v>0.18035879629629631</v>
      </c>
      <c r="G113" s="182">
        <f t="shared" si="21"/>
        <v>0.17890046296296297</v>
      </c>
      <c r="H113" s="45">
        <v>0</v>
      </c>
      <c r="I113" s="11">
        <f t="shared" si="24"/>
        <v>3.5765786278081357E-3</v>
      </c>
      <c r="J113" s="31">
        <f t="shared" si="22"/>
        <v>5</v>
      </c>
      <c r="K113" s="31">
        <f>IF(J113=0,0,IF(B113="F",VLOOKUP(I113,Barem!$G$2:$H$16,2,1),VLOOKUP(I113,Barem!$G$17:$H$31,2,1)))</f>
        <v>3.75</v>
      </c>
      <c r="L113" s="43">
        <v>4</v>
      </c>
      <c r="M113" s="87" t="str">
        <f>VLOOKUP(C113,Barem!K:Q,7,0)</f>
        <v>P</v>
      </c>
      <c r="N113" s="10">
        <f t="shared" si="26"/>
        <v>0.25</v>
      </c>
      <c r="O113" s="10">
        <f t="shared" si="26"/>
        <v>0.25</v>
      </c>
      <c r="P113" s="10">
        <f t="shared" si="26"/>
        <v>0.5</v>
      </c>
      <c r="Q113" s="33">
        <f>IF(B113="M",IF(AND(H113&gt;=200,H113&lt;500,I113&lt;Barem!$M$21),H113/1500,IF(AND(H113&gt;=500,H113&lt;750,I113&lt;Barem!$M$22),H113/1500,IF(AND(H113&gt;=750,H113&lt;1000,I113&lt;Barem!$M$23),H113/1500,IF(AND(H113&gt;=1000,H113&lt;1500,I113&lt;Barem!$M$24),H113/1500,IF(AND(H113&gt;=1500,H113&lt;2000,I113&lt;Barem!$M$25),H113/1500,IF(AND(H113&gt;=2000,H113&lt;3000,I113&lt;Barem!$M$26),H113/1500,IF(AND(H113&gt;=3000,I113&lt;Barem!$M$27),H113/1500,0))))))),IF(AND(H113&gt;=200,H113&lt;500,I113&lt;Barem!$N$21),H113/1500,IF(AND(H113&gt;=500,H113&lt;750,I113&lt;Barem!$N$22),H113/1500,IF(AND(H113&gt;=750,H113&lt;1000,I113&lt;Barem!$N$23),H113/1500,IF(AND(H113&gt;=1000,H113&lt;1500,I113&lt;Barem!$N$24),H113/1500,IF(AND(H113&gt;=1500,H113&lt;2000,I113&lt;Barem!$N$25),H113/1500,IF(AND(H113&gt;=2000,H113&lt;3000,I113&lt;Barem!$N$26),H113/1500,IF(AND(H113&gt;=3000,I113&lt;Barem!$N$27),H113/1500,0))))))))</f>
        <v>0</v>
      </c>
      <c r="R113" s="19">
        <f>IF(D113&gt;21,VLOOKUP(D113,Barem!$S$1:$T$141,2,1),0)</f>
        <v>1.4</v>
      </c>
      <c r="S113" s="95">
        <f>IF(D113&lt;1,0,IF(B113="F",VLOOKUP(I113,Barem!$W$2:$Y$13,2,1),VLOOKUP(I113,Barem!$W$14:$Y$25,2,1)))</f>
        <v>0</v>
      </c>
      <c r="T113" s="19">
        <f>VLOOKUP(A113,Participanti!A:C,3,0)</f>
        <v>0</v>
      </c>
      <c r="U113" s="17">
        <f t="shared" si="25"/>
        <v>5.5875000000000004</v>
      </c>
      <c r="V113" s="49"/>
      <c r="W113" s="137"/>
      <c r="X113" s="96">
        <f t="shared" si="18"/>
        <v>4</v>
      </c>
      <c r="Y113" s="62">
        <f t="shared" si="19"/>
        <v>1</v>
      </c>
      <c r="Z113" s="1" t="str">
        <f>VLOOKUP(A113,Participanti!A:E,5,0)</f>
        <v>Bronze</v>
      </c>
    </row>
    <row r="114" spans="1:26" x14ac:dyDescent="0.2">
      <c r="A114" s="42" t="s">
        <v>539</v>
      </c>
      <c r="B114" s="1" t="str">
        <f>VLOOKUP(A114,Participanti!A:B,2,0)</f>
        <v>F</v>
      </c>
      <c r="C114" s="60">
        <v>3</v>
      </c>
      <c r="D114" s="43">
        <v>21.16</v>
      </c>
      <c r="E114" s="180">
        <v>8.7395833333333339E-2</v>
      </c>
      <c r="F114" s="180">
        <v>8.9479166666666665E-2</v>
      </c>
      <c r="G114" s="182">
        <f t="shared" si="21"/>
        <v>8.8437500000000002E-2</v>
      </c>
      <c r="H114" s="45">
        <v>43</v>
      </c>
      <c r="I114" s="11">
        <f t="shared" si="24"/>
        <v>4.1794659735349717E-3</v>
      </c>
      <c r="J114" s="31">
        <f t="shared" si="22"/>
        <v>5</v>
      </c>
      <c r="K114" s="31">
        <f>IF(J114=0,0,IF(B114="F",VLOOKUP(I114,Barem!$G$2:$H$16,2,1),VLOOKUP(I114,Barem!$G$17:$H$31,2,1)))</f>
        <v>3.25</v>
      </c>
      <c r="L114" s="43">
        <v>1.5</v>
      </c>
      <c r="M114" s="87" t="str">
        <f>VLOOKUP(C114,Barem!K:Q,7,0)</f>
        <v>P</v>
      </c>
      <c r="N114" s="10">
        <f t="shared" si="26"/>
        <v>0.25</v>
      </c>
      <c r="O114" s="10">
        <f t="shared" si="26"/>
        <v>0.25</v>
      </c>
      <c r="P114" s="10">
        <f t="shared" si="26"/>
        <v>0.5</v>
      </c>
      <c r="Q114" s="33">
        <f>IF(B114="M",IF(AND(H114&gt;=200,H114&lt;500,I114&lt;Barem!$M$21),H114/1500,IF(AND(H114&gt;=500,H114&lt;750,I114&lt;Barem!$M$22),H114/1500,IF(AND(H114&gt;=750,H114&lt;1000,I114&lt;Barem!$M$23),H114/1500,IF(AND(H114&gt;=1000,H114&lt;1500,I114&lt;Barem!$M$24),H114/1500,IF(AND(H114&gt;=1500,H114&lt;2000,I114&lt;Barem!$M$25),H114/1500,IF(AND(H114&gt;=2000,H114&lt;3000,I114&lt;Barem!$M$26),H114/1500,IF(AND(H114&gt;=3000,I114&lt;Barem!$M$27),H114/1500,0))))))),IF(AND(H114&gt;=200,H114&lt;500,I114&lt;Barem!$N$21),H114/1500,IF(AND(H114&gt;=500,H114&lt;750,I114&lt;Barem!$N$22),H114/1500,IF(AND(H114&gt;=750,H114&lt;1000,I114&lt;Barem!$N$23),H114/1500,IF(AND(H114&gt;=1000,H114&lt;1500,I114&lt;Barem!$N$24),H114/1500,IF(AND(H114&gt;=1500,H114&lt;2000,I114&lt;Barem!$N$25),H114/1500,IF(AND(H114&gt;=2000,H114&lt;3000,I114&lt;Barem!$N$26),H114/1500,IF(AND(H114&gt;=3000,I114&lt;Barem!$N$27),H114/1500,0))))))))</f>
        <v>0</v>
      </c>
      <c r="R114" s="19">
        <f>IF(D114&gt;21,VLOOKUP(D114,Barem!$S$1:$T$141,2,1),0)</f>
        <v>0</v>
      </c>
      <c r="S114" s="95">
        <f>IF(D114&lt;1,0,IF(B114="F",VLOOKUP(I114,Barem!$W$2:$Y$13,2,1),VLOOKUP(I114,Barem!$W$14:$Y$25,2,1)))</f>
        <v>0</v>
      </c>
      <c r="T114" s="19">
        <f>VLOOKUP(A114,Participanti!A:C,3,0)</f>
        <v>0</v>
      </c>
      <c r="U114" s="17">
        <f t="shared" si="25"/>
        <v>2.8125</v>
      </c>
      <c r="V114" s="49"/>
      <c r="W114" s="137" t="s">
        <v>558</v>
      </c>
      <c r="X114" s="96">
        <f t="shared" si="18"/>
        <v>1</v>
      </c>
      <c r="Y114" s="62">
        <f t="shared" si="19"/>
        <v>1</v>
      </c>
      <c r="Z114" s="1" t="str">
        <f>VLOOKUP(A114,Participanti!A:E,5,0)</f>
        <v>Bronze</v>
      </c>
    </row>
    <row r="115" spans="1:26" x14ac:dyDescent="0.2">
      <c r="A115" s="42" t="s">
        <v>39</v>
      </c>
      <c r="B115" s="1" t="str">
        <f>VLOOKUP(A115,Participanti!A:B,2,0)</f>
        <v>M</v>
      </c>
      <c r="C115" s="60">
        <v>3</v>
      </c>
      <c r="D115" s="43">
        <v>42.26</v>
      </c>
      <c r="E115" s="180">
        <v>0.11484953703703704</v>
      </c>
      <c r="F115" s="180">
        <v>0.11484953703703704</v>
      </c>
      <c r="G115" s="182">
        <f t="shared" si="21"/>
        <v>0.11484953703703704</v>
      </c>
      <c r="H115" s="45">
        <v>67</v>
      </c>
      <c r="I115" s="11">
        <f t="shared" si="24"/>
        <v>2.7176889975635836E-3</v>
      </c>
      <c r="J115" s="31">
        <f t="shared" si="22"/>
        <v>5</v>
      </c>
      <c r="K115" s="31">
        <f>IF(J115=0,0,IF(B115="F",VLOOKUP(I115,Barem!$G$2:$H$16,2,1),VLOOKUP(I115,Barem!$G$17:$H$31,2,1)))</f>
        <v>5</v>
      </c>
      <c r="L115" s="43">
        <v>2</v>
      </c>
      <c r="M115" s="87" t="str">
        <f>VLOOKUP(C115,Barem!K:Q,7,0)</f>
        <v>P</v>
      </c>
      <c r="N115" s="10">
        <f t="shared" si="26"/>
        <v>0.25</v>
      </c>
      <c r="O115" s="10">
        <f t="shared" si="26"/>
        <v>0.25</v>
      </c>
      <c r="P115" s="10">
        <f t="shared" si="26"/>
        <v>0.5</v>
      </c>
      <c r="Q115" s="33">
        <f>IF(B115="M",IF(AND(H115&gt;=200,H115&lt;500,I115&lt;Barem!$M$21),H115/1500,IF(AND(H115&gt;=500,H115&lt;750,I115&lt;Barem!$M$22),H115/1500,IF(AND(H115&gt;=750,H115&lt;1000,I115&lt;Barem!$M$23),H115/1500,IF(AND(H115&gt;=1000,H115&lt;1500,I115&lt;Barem!$M$24),H115/1500,IF(AND(H115&gt;=1500,H115&lt;2000,I115&lt;Barem!$M$25),H115/1500,IF(AND(H115&gt;=2000,H115&lt;3000,I115&lt;Barem!$M$26),H115/1500,IF(AND(H115&gt;=3000,I115&lt;Barem!$M$27),H115/1500,0))))))),IF(AND(H115&gt;=200,H115&lt;500,I115&lt;Barem!$N$21),H115/1500,IF(AND(H115&gt;=500,H115&lt;750,I115&lt;Barem!$N$22),H115/1500,IF(AND(H115&gt;=750,H115&lt;1000,I115&lt;Barem!$N$23),H115/1500,IF(AND(H115&gt;=1000,H115&lt;1500,I115&lt;Barem!$N$24),H115/1500,IF(AND(H115&gt;=1500,H115&lt;2000,I115&lt;Barem!$N$25),H115/1500,IF(AND(H115&gt;=2000,H115&lt;3000,I115&lt;Barem!$N$26),H115/1500,IF(AND(H115&gt;=3000,I115&lt;Barem!$N$27),H115/1500,0))))))))</f>
        <v>0</v>
      </c>
      <c r="R115" s="19">
        <f>IF(D115&gt;21,VLOOKUP(D115,Barem!$S$1:$T$141,2,1),0)</f>
        <v>1</v>
      </c>
      <c r="S115" s="95">
        <f>IF(D115&lt;1,0,IF(B115="F",VLOOKUP(I115,Barem!$W$2:$Y$13,2,1),VLOOKUP(I115,Barem!$W$14:$Y$25,2,1)))</f>
        <v>0.45000000000000007</v>
      </c>
      <c r="T115" s="19">
        <f>VLOOKUP(A115,Participanti!A:C,3,0)</f>
        <v>0</v>
      </c>
      <c r="U115" s="17">
        <f t="shared" si="25"/>
        <v>4.95</v>
      </c>
      <c r="V115" s="49"/>
      <c r="W115" s="137" t="s">
        <v>558</v>
      </c>
      <c r="X115" s="96">
        <f t="shared" si="18"/>
        <v>4</v>
      </c>
      <c r="Y115" s="62">
        <f t="shared" si="19"/>
        <v>1</v>
      </c>
      <c r="Z115" s="1" t="str">
        <f>VLOOKUP(A115,Participanti!A:E,5,0)</f>
        <v>Bronze</v>
      </c>
    </row>
    <row r="116" spans="1:26" x14ac:dyDescent="0.2">
      <c r="A116" s="42" t="s">
        <v>387</v>
      </c>
      <c r="B116" s="1" t="str">
        <f>VLOOKUP(A116,Participanti!A:B,2,0)</f>
        <v>M</v>
      </c>
      <c r="C116" s="60">
        <v>3</v>
      </c>
      <c r="D116" s="43">
        <v>14.1</v>
      </c>
      <c r="E116" s="180">
        <v>5.5046296296296295E-2</v>
      </c>
      <c r="F116" s="180">
        <v>5.5046296296296295E-2</v>
      </c>
      <c r="G116" s="182">
        <f t="shared" si="21"/>
        <v>5.5046296296296295E-2</v>
      </c>
      <c r="H116" s="45">
        <v>173</v>
      </c>
      <c r="I116" s="11">
        <f t="shared" si="24"/>
        <v>3.903992645127397E-3</v>
      </c>
      <c r="J116" s="31">
        <f t="shared" si="22"/>
        <v>3.3571428571428568</v>
      </c>
      <c r="K116" s="31">
        <f>IF(J116=0,0,IF(B116="F",VLOOKUP(I116,Barem!$G$2:$H$16,2,1),VLOOKUP(I116,Barem!$G$17:$H$31,2,1)))</f>
        <v>3.25</v>
      </c>
      <c r="L116" s="43">
        <v>2</v>
      </c>
      <c r="M116" s="87" t="s">
        <v>82</v>
      </c>
      <c r="N116" s="10">
        <f t="shared" si="26"/>
        <v>0.5</v>
      </c>
      <c r="O116" s="10">
        <f t="shared" si="26"/>
        <v>0.25</v>
      </c>
      <c r="P116" s="10">
        <f t="shared" si="26"/>
        <v>0.25</v>
      </c>
      <c r="Q116" s="33">
        <f>IF(B116="M",IF(AND(H116&gt;=200,H116&lt;500,I116&lt;Barem!$M$21),H116/1500,IF(AND(H116&gt;=500,H116&lt;750,I116&lt;Barem!$M$22),H116/1500,IF(AND(H116&gt;=750,H116&lt;1000,I116&lt;Barem!$M$23),H116/1500,IF(AND(H116&gt;=1000,H116&lt;1500,I116&lt;Barem!$M$24),H116/1500,IF(AND(H116&gt;=1500,H116&lt;2000,I116&lt;Barem!$M$25),H116/1500,IF(AND(H116&gt;=2000,H116&lt;3000,I116&lt;Barem!$M$26),H116/1500,IF(AND(H116&gt;=3000,I116&lt;Barem!$M$27),H116/1500,0))))))),IF(AND(H116&gt;=200,H116&lt;500,I116&lt;Barem!$N$21),H116/1500,IF(AND(H116&gt;=500,H116&lt;750,I116&lt;Barem!$N$22),H116/1500,IF(AND(H116&gt;=750,H116&lt;1000,I116&lt;Barem!$N$23),H116/1500,IF(AND(H116&gt;=1000,H116&lt;1500,I116&lt;Barem!$N$24),H116/1500,IF(AND(H116&gt;=1500,H116&lt;2000,I116&lt;Barem!$N$25),H116/1500,IF(AND(H116&gt;=2000,H116&lt;3000,I116&lt;Barem!$N$26),H116/1500,IF(AND(H116&gt;=3000,I116&lt;Barem!$N$27),H116/1500,0))))))))</f>
        <v>0</v>
      </c>
      <c r="R116" s="19">
        <f>IF(D116&gt;21,VLOOKUP(D116,Barem!$S$1:$T$141,2,1),0)</f>
        <v>0</v>
      </c>
      <c r="S116" s="95">
        <f>IF(D116&lt;1,0,IF(B116="F",VLOOKUP(I116,Barem!$W$2:$Y$13,2,1),VLOOKUP(I116,Barem!$W$14:$Y$25,2,1)))</f>
        <v>0</v>
      </c>
      <c r="T116" s="19">
        <f>VLOOKUP(A116,Participanti!A:C,3,0)</f>
        <v>0</v>
      </c>
      <c r="U116" s="17">
        <f t="shared" si="25"/>
        <v>2.9910714285714284</v>
      </c>
      <c r="V116" s="49"/>
      <c r="W116" s="137"/>
      <c r="X116" s="96">
        <f t="shared" si="18"/>
        <v>4</v>
      </c>
      <c r="Y116" s="62">
        <f t="shared" si="19"/>
        <v>1</v>
      </c>
      <c r="Z116" s="1" t="str">
        <f>VLOOKUP(A116,Participanti!A:E,5,0)</f>
        <v>Bronze</v>
      </c>
    </row>
    <row r="117" spans="1:26" x14ac:dyDescent="0.2">
      <c r="A117" s="42" t="s">
        <v>582</v>
      </c>
      <c r="B117" s="1" t="str">
        <f>VLOOKUP(A117,Participanti!A:B,2,0)</f>
        <v>M</v>
      </c>
      <c r="C117" s="60">
        <v>5</v>
      </c>
      <c r="D117" s="43">
        <v>0</v>
      </c>
      <c r="E117" s="180">
        <v>0</v>
      </c>
      <c r="F117" s="180">
        <v>0</v>
      </c>
      <c r="G117" s="182">
        <f t="shared" si="21"/>
        <v>0</v>
      </c>
      <c r="H117" s="45">
        <v>0</v>
      </c>
      <c r="I117" s="11">
        <v>0</v>
      </c>
      <c r="J117" s="31">
        <f t="shared" si="22"/>
        <v>0</v>
      </c>
      <c r="K117" s="31">
        <f>IF(J117=0,0,IF(B117="F",VLOOKUP(I117,Barem!$G$2:$H$16,2,1),VLOOKUP(I117,Barem!$G$17:$H$31,2,1)))</f>
        <v>0</v>
      </c>
      <c r="L117" s="43">
        <v>0</v>
      </c>
      <c r="M117" s="87" t="s">
        <v>550</v>
      </c>
      <c r="N117" s="10">
        <f t="shared" si="26"/>
        <v>0.25</v>
      </c>
      <c r="O117" s="10">
        <f t="shared" si="26"/>
        <v>0.25</v>
      </c>
      <c r="P117" s="10">
        <f t="shared" si="26"/>
        <v>0.25</v>
      </c>
      <c r="Q117" s="33">
        <f>IF(B117="M",IF(AND(H117&gt;=200,H117&lt;500,I117&lt;Barem!$M$21),H117/1500,IF(AND(H117&gt;=500,H117&lt;750,I117&lt;Barem!$M$22),H117/1500,IF(AND(H117&gt;=750,H117&lt;1000,I117&lt;Barem!$M$23),H117/1500,IF(AND(H117&gt;=1000,H117&lt;1500,I117&lt;Barem!$M$24),H117/1500,IF(AND(H117&gt;=1500,H117&lt;2000,I117&lt;Barem!$M$25),H117/1500,IF(AND(H117&gt;=2000,H117&lt;3000,I117&lt;Barem!$M$26),H117/1500,IF(AND(H117&gt;=3000,I117&lt;Barem!$M$27),H117/1500,0))))))),IF(AND(H117&gt;=200,H117&lt;500,I117&lt;Barem!$N$21),H117/1500,IF(AND(H117&gt;=500,H117&lt;750,I117&lt;Barem!$N$22),H117/1500,IF(AND(H117&gt;=750,H117&lt;1000,I117&lt;Barem!$N$23),H117/1500,IF(AND(H117&gt;=1000,H117&lt;1500,I117&lt;Barem!$N$24),H117/1500,IF(AND(H117&gt;=1500,H117&lt;2000,I117&lt;Barem!$N$25),H117/1500,IF(AND(H117&gt;=2000,H117&lt;3000,I117&lt;Barem!$N$26),H117/1500,IF(AND(H117&gt;=3000,I117&lt;Barem!$N$27),H117/1500,0))))))))</f>
        <v>0</v>
      </c>
      <c r="R117" s="19">
        <f>IF(D117&gt;21,VLOOKUP(D117,Barem!$S$1:$T$141,2,1),0)</f>
        <v>0</v>
      </c>
      <c r="S117" s="95">
        <f>IF(D117&lt;1,0,IF(B117="F",VLOOKUP(I117,Barem!$W$2:$Y$13,2,1),VLOOKUP(I117,Barem!$W$14:$Y$25,2,1)))</f>
        <v>0</v>
      </c>
      <c r="T117" s="19">
        <f>VLOOKUP(A117,Participanti!A:C,3,0)</f>
        <v>0</v>
      </c>
      <c r="U117" s="17">
        <v>0.5</v>
      </c>
      <c r="V117" s="49"/>
      <c r="W117" s="137"/>
      <c r="X117" s="96">
        <f t="shared" si="18"/>
        <v>1</v>
      </c>
      <c r="Y117" s="62">
        <f t="shared" si="19"/>
        <v>1</v>
      </c>
      <c r="Z117" s="1" t="str">
        <f>VLOOKUP(A117,Participanti!A:E,5,0)</f>
        <v>Bronze</v>
      </c>
    </row>
    <row r="118" spans="1:26" x14ac:dyDescent="0.2">
      <c r="A118" s="42" t="s">
        <v>450</v>
      </c>
      <c r="B118" s="1" t="str">
        <f>VLOOKUP(A118,Participanti!A:B,2,0)</f>
        <v>M</v>
      </c>
      <c r="C118" s="60">
        <v>3</v>
      </c>
      <c r="D118" s="43">
        <v>10.11</v>
      </c>
      <c r="E118" s="180">
        <v>3.471064814814815E-2</v>
      </c>
      <c r="F118" s="180">
        <v>3.471064814814815E-2</v>
      </c>
      <c r="G118" s="182">
        <f t="shared" si="21"/>
        <v>3.471064814814815E-2</v>
      </c>
      <c r="H118" s="45">
        <v>15</v>
      </c>
      <c r="I118" s="11">
        <f t="shared" ref="I118:I149" si="27">G118/D118</f>
        <v>3.4332985309741002E-3</v>
      </c>
      <c r="J118" s="31">
        <f t="shared" si="22"/>
        <v>2.407142857142857</v>
      </c>
      <c r="K118" s="31">
        <f>IF(J118=0,0,IF(B118="F",VLOOKUP(I118,Barem!$G$2:$H$16,2,1),VLOOKUP(I118,Barem!$G$17:$H$31,2,1)))</f>
        <v>4</v>
      </c>
      <c r="L118" s="43">
        <v>1.5</v>
      </c>
      <c r="M118" s="87" t="s">
        <v>82</v>
      </c>
      <c r="N118" s="10">
        <f t="shared" si="26"/>
        <v>0.5</v>
      </c>
      <c r="O118" s="10">
        <f t="shared" si="26"/>
        <v>0.25</v>
      </c>
      <c r="P118" s="10">
        <f t="shared" si="26"/>
        <v>0.25</v>
      </c>
      <c r="Q118" s="33">
        <f>IF(B118="M",IF(AND(H118&gt;=200,H118&lt;500,I118&lt;Barem!$M$21),H118/1500,IF(AND(H118&gt;=500,H118&lt;750,I118&lt;Barem!$M$22),H118/1500,IF(AND(H118&gt;=750,H118&lt;1000,I118&lt;Barem!$M$23),H118/1500,IF(AND(H118&gt;=1000,H118&lt;1500,I118&lt;Barem!$M$24),H118/1500,IF(AND(H118&gt;=1500,H118&lt;2000,I118&lt;Barem!$M$25),H118/1500,IF(AND(H118&gt;=2000,H118&lt;3000,I118&lt;Barem!$M$26),H118/1500,IF(AND(H118&gt;=3000,I118&lt;Barem!$M$27),H118/1500,0))))))),IF(AND(H118&gt;=200,H118&lt;500,I118&lt;Barem!$N$21),H118/1500,IF(AND(H118&gt;=500,H118&lt;750,I118&lt;Barem!$N$22),H118/1500,IF(AND(H118&gt;=750,H118&lt;1000,I118&lt;Barem!$N$23),H118/1500,IF(AND(H118&gt;=1000,H118&lt;1500,I118&lt;Barem!$N$24),H118/1500,IF(AND(H118&gt;=1500,H118&lt;2000,I118&lt;Barem!$N$25),H118/1500,IF(AND(H118&gt;=2000,H118&lt;3000,I118&lt;Barem!$N$26),H118/1500,IF(AND(H118&gt;=3000,I118&lt;Barem!$N$27),H118/1500,0))))))))</f>
        <v>0</v>
      </c>
      <c r="R118" s="19">
        <f>IF(D118&gt;21,VLOOKUP(D118,Barem!$S$1:$T$141,2,1),0)</f>
        <v>0</v>
      </c>
      <c r="S118" s="95">
        <f>IF(D118&lt;1,0,IF(B118="F",VLOOKUP(I118,Barem!$W$2:$Y$13,2,1),VLOOKUP(I118,Barem!$W$14:$Y$25,2,1)))</f>
        <v>0</v>
      </c>
      <c r="T118" s="19">
        <f>VLOOKUP(A118,Participanti!A:C,3,0)</f>
        <v>0</v>
      </c>
      <c r="U118" s="17">
        <f t="shared" ref="U118:U149" si="28">IF(H118&lt;0,0,J118*N118+K118*O118+L118*P118+Q118+R118+S118+T118)</f>
        <v>2.5785714285714283</v>
      </c>
      <c r="V118" s="49"/>
      <c r="W118" s="137"/>
      <c r="X118" s="96">
        <f t="shared" si="18"/>
        <v>4</v>
      </c>
      <c r="Y118" s="62">
        <f t="shared" si="19"/>
        <v>1</v>
      </c>
      <c r="Z118" s="1" t="str">
        <f>VLOOKUP(A118,Participanti!A:E,5,0)</f>
        <v>Bronze</v>
      </c>
    </row>
    <row r="119" spans="1:26" x14ac:dyDescent="0.2">
      <c r="A119" s="42" t="s">
        <v>228</v>
      </c>
      <c r="B119" s="1" t="str">
        <f>VLOOKUP(A119,Participanti!A:B,2,0)</f>
        <v>M</v>
      </c>
      <c r="C119" s="60">
        <v>3</v>
      </c>
      <c r="D119" s="43">
        <v>42.36</v>
      </c>
      <c r="E119" s="180">
        <v>0.14193287037037036</v>
      </c>
      <c r="F119" s="180">
        <v>0.14193287037037036</v>
      </c>
      <c r="G119" s="182">
        <f t="shared" si="21"/>
        <v>0.14193287037037036</v>
      </c>
      <c r="H119" s="45">
        <v>71</v>
      </c>
      <c r="I119" s="11">
        <f t="shared" si="27"/>
        <v>3.3506343335781485E-3</v>
      </c>
      <c r="J119" s="31">
        <f t="shared" si="22"/>
        <v>5</v>
      </c>
      <c r="K119" s="31">
        <f>IF(J119=0,0,IF(B119="F",VLOOKUP(I119,Barem!$G$2:$H$16,2,1),VLOOKUP(I119,Barem!$G$17:$H$31,2,1)))</f>
        <v>4</v>
      </c>
      <c r="L119" s="43">
        <v>5</v>
      </c>
      <c r="M119" s="87" t="str">
        <f>VLOOKUP(C119,Barem!K:Q,7,0)</f>
        <v>P</v>
      </c>
      <c r="N119" s="10">
        <f t="shared" si="26"/>
        <v>0.25</v>
      </c>
      <c r="O119" s="10">
        <f t="shared" si="26"/>
        <v>0.25</v>
      </c>
      <c r="P119" s="10">
        <f t="shared" si="26"/>
        <v>0.5</v>
      </c>
      <c r="Q119" s="33">
        <f>IF(B119="M",IF(AND(H119&gt;=200,H119&lt;500,I119&lt;Barem!$M$21),H119/1500,IF(AND(H119&gt;=500,H119&lt;750,I119&lt;Barem!$M$22),H119/1500,IF(AND(H119&gt;=750,H119&lt;1000,I119&lt;Barem!$M$23),H119/1500,IF(AND(H119&gt;=1000,H119&lt;1500,I119&lt;Barem!$M$24),H119/1500,IF(AND(H119&gt;=1500,H119&lt;2000,I119&lt;Barem!$M$25),H119/1500,IF(AND(H119&gt;=2000,H119&lt;3000,I119&lt;Barem!$M$26),H119/1500,IF(AND(H119&gt;=3000,I119&lt;Barem!$M$27),H119/1500,0))))))),IF(AND(H119&gt;=200,H119&lt;500,I119&lt;Barem!$N$21),H119/1500,IF(AND(H119&gt;=500,H119&lt;750,I119&lt;Barem!$N$22),H119/1500,IF(AND(H119&gt;=750,H119&lt;1000,I119&lt;Barem!$N$23),H119/1500,IF(AND(H119&gt;=1000,H119&lt;1500,I119&lt;Barem!$N$24),H119/1500,IF(AND(H119&gt;=1500,H119&lt;2000,I119&lt;Barem!$N$25),H119/1500,IF(AND(H119&gt;=2000,H119&lt;3000,I119&lt;Barem!$N$26),H119/1500,IF(AND(H119&gt;=3000,I119&lt;Barem!$N$27),H119/1500,0))))))))</f>
        <v>0</v>
      </c>
      <c r="R119" s="19">
        <f>IF(D119&gt;21,VLOOKUP(D119,Barem!$S$1:$T$141,2,1),0)</f>
        <v>1</v>
      </c>
      <c r="S119" s="95">
        <f>IF(D119&lt;1,0,IF(B119="F",VLOOKUP(I119,Barem!$W$2:$Y$13,2,1),VLOOKUP(I119,Barem!$W$14:$Y$25,2,1)))</f>
        <v>0</v>
      </c>
      <c r="T119" s="19">
        <f>VLOOKUP(A119,Participanti!A:C,3,0)</f>
        <v>0</v>
      </c>
      <c r="U119" s="17">
        <f t="shared" si="28"/>
        <v>5.75</v>
      </c>
      <c r="V119" s="49"/>
      <c r="W119" s="137" t="s">
        <v>558</v>
      </c>
      <c r="X119" s="96">
        <f t="shared" si="18"/>
        <v>1</v>
      </c>
      <c r="Y119" s="62">
        <f t="shared" si="19"/>
        <v>1</v>
      </c>
      <c r="Z119" s="1" t="str">
        <f>VLOOKUP(A119,Participanti!A:E,5,0)</f>
        <v>Bronze</v>
      </c>
    </row>
    <row r="120" spans="1:26" x14ac:dyDescent="0.2">
      <c r="A120" s="42" t="s">
        <v>336</v>
      </c>
      <c r="B120" s="1" t="str">
        <f>VLOOKUP(A120,Participanti!A:B,2,0)</f>
        <v>M</v>
      </c>
      <c r="C120" s="60">
        <v>3</v>
      </c>
      <c r="D120" s="43">
        <v>7.08</v>
      </c>
      <c r="E120" s="180">
        <v>2.6956018518518518E-2</v>
      </c>
      <c r="F120" s="180">
        <v>2.6956018518518518E-2</v>
      </c>
      <c r="G120" s="182">
        <f t="shared" si="21"/>
        <v>2.6956018518518518E-2</v>
      </c>
      <c r="H120" s="45">
        <v>21</v>
      </c>
      <c r="I120" s="11">
        <f t="shared" si="27"/>
        <v>3.8073472483783218E-3</v>
      </c>
      <c r="J120" s="31">
        <f t="shared" si="22"/>
        <v>1.6857142857142857</v>
      </c>
      <c r="K120" s="31">
        <f>IF(J120=0,0,IF(B120="F",VLOOKUP(I120,Barem!$G$2:$H$16,2,1),VLOOKUP(I120,Barem!$G$17:$H$31,2,1)))</f>
        <v>3.5</v>
      </c>
      <c r="L120" s="43">
        <v>2.5</v>
      </c>
      <c r="M120" s="87" t="s">
        <v>80</v>
      </c>
      <c r="N120" s="10">
        <f t="shared" si="26"/>
        <v>0.25</v>
      </c>
      <c r="O120" s="10">
        <f t="shared" si="26"/>
        <v>0.5</v>
      </c>
      <c r="P120" s="10">
        <f t="shared" si="26"/>
        <v>0.25</v>
      </c>
      <c r="Q120" s="33">
        <f>IF(B120="M",IF(AND(H120&gt;=200,H120&lt;500,I120&lt;Barem!$M$21),H120/1500,IF(AND(H120&gt;=500,H120&lt;750,I120&lt;Barem!$M$22),H120/1500,IF(AND(H120&gt;=750,H120&lt;1000,I120&lt;Barem!$M$23),H120/1500,IF(AND(H120&gt;=1000,H120&lt;1500,I120&lt;Barem!$M$24),H120/1500,IF(AND(H120&gt;=1500,H120&lt;2000,I120&lt;Barem!$M$25),H120/1500,IF(AND(H120&gt;=2000,H120&lt;3000,I120&lt;Barem!$M$26),H120/1500,IF(AND(H120&gt;=3000,I120&lt;Barem!$M$27),H120/1500,0))))))),IF(AND(H120&gt;=200,H120&lt;500,I120&lt;Barem!$N$21),H120/1500,IF(AND(H120&gt;=500,H120&lt;750,I120&lt;Barem!$N$22),H120/1500,IF(AND(H120&gt;=750,H120&lt;1000,I120&lt;Barem!$N$23),H120/1500,IF(AND(H120&gt;=1000,H120&lt;1500,I120&lt;Barem!$N$24),H120/1500,IF(AND(H120&gt;=1500,H120&lt;2000,I120&lt;Barem!$N$25),H120/1500,IF(AND(H120&gt;=2000,H120&lt;3000,I120&lt;Barem!$N$26),H120/1500,IF(AND(H120&gt;=3000,I120&lt;Barem!$N$27),H120/1500,0))))))))</f>
        <v>0</v>
      </c>
      <c r="R120" s="19">
        <f>IF(D120&gt;21,VLOOKUP(D120,Barem!$S$1:$T$141,2,1),0)</f>
        <v>0</v>
      </c>
      <c r="S120" s="95">
        <f>IF(D120&lt;1,0,IF(B120="F",VLOOKUP(I120,Barem!$W$2:$Y$13,2,1),VLOOKUP(I120,Barem!$W$14:$Y$25,2,1)))</f>
        <v>0</v>
      </c>
      <c r="T120" s="19">
        <f>VLOOKUP(A120,Participanti!A:C,3,0)</f>
        <v>0.7</v>
      </c>
      <c r="U120" s="17">
        <f t="shared" si="28"/>
        <v>3.496428571428571</v>
      </c>
      <c r="V120" s="49"/>
      <c r="W120" s="137"/>
      <c r="X120" s="96">
        <f t="shared" si="18"/>
        <v>4</v>
      </c>
      <c r="Y120" s="62">
        <f t="shared" si="19"/>
        <v>1</v>
      </c>
      <c r="Z120" s="1" t="str">
        <f>VLOOKUP(A120,Participanti!A:E,5,0)</f>
        <v>Bronze</v>
      </c>
    </row>
    <row r="121" spans="1:26" x14ac:dyDescent="0.2">
      <c r="A121" s="42" t="s">
        <v>244</v>
      </c>
      <c r="B121" s="1" t="str">
        <f>VLOOKUP(A121,Participanti!A:B,2,0)</f>
        <v>F</v>
      </c>
      <c r="C121" s="60">
        <v>3</v>
      </c>
      <c r="D121" s="43">
        <v>10.02</v>
      </c>
      <c r="E121" s="180">
        <v>4.6388888888888889E-2</v>
      </c>
      <c r="F121" s="180">
        <v>4.6678240740740742E-2</v>
      </c>
      <c r="G121" s="182">
        <f t="shared" si="21"/>
        <v>4.6533564814814812E-2</v>
      </c>
      <c r="H121" s="45">
        <v>373</v>
      </c>
      <c r="I121" s="11">
        <f t="shared" si="27"/>
        <v>4.6440683447918976E-3</v>
      </c>
      <c r="J121" s="31">
        <f t="shared" si="22"/>
        <v>2.5049999999999999</v>
      </c>
      <c r="K121" s="31">
        <f>IF(J121=0,0,IF(B121="F",VLOOKUP(I121,Barem!$G$2:$H$16,2,1),VLOOKUP(I121,Barem!$G$17:$H$31,2,1)))</f>
        <v>2.5</v>
      </c>
      <c r="L121" s="43">
        <v>1</v>
      </c>
      <c r="M121" s="87" t="str">
        <f>VLOOKUP(C121,Barem!K:Q,7,0)</f>
        <v>P</v>
      </c>
      <c r="N121" s="10">
        <f t="shared" si="26"/>
        <v>0.25</v>
      </c>
      <c r="O121" s="10">
        <f t="shared" si="26"/>
        <v>0.25</v>
      </c>
      <c r="P121" s="10">
        <f t="shared" si="26"/>
        <v>0.5</v>
      </c>
      <c r="Q121" s="33">
        <f>IF(B121="M",IF(AND(H121&gt;=200,H121&lt;500,I121&lt;Barem!$M$21),H121/1500,IF(AND(H121&gt;=500,H121&lt;750,I121&lt;Barem!$M$22),H121/1500,IF(AND(H121&gt;=750,H121&lt;1000,I121&lt;Barem!$M$23),H121/1500,IF(AND(H121&gt;=1000,H121&lt;1500,I121&lt;Barem!$M$24),H121/1500,IF(AND(H121&gt;=1500,H121&lt;2000,I121&lt;Barem!$M$25),H121/1500,IF(AND(H121&gt;=2000,H121&lt;3000,I121&lt;Barem!$M$26),H121/1500,IF(AND(H121&gt;=3000,I121&lt;Barem!$M$27),H121/1500,0))))))),IF(AND(H121&gt;=200,H121&lt;500,I121&lt;Barem!$N$21),H121/1500,IF(AND(H121&gt;=500,H121&lt;750,I121&lt;Barem!$N$22),H121/1500,IF(AND(H121&gt;=750,H121&lt;1000,I121&lt;Barem!$N$23),H121/1500,IF(AND(H121&gt;=1000,H121&lt;1500,I121&lt;Barem!$N$24),H121/1500,IF(AND(H121&gt;=1500,H121&lt;2000,I121&lt;Barem!$N$25),H121/1500,IF(AND(H121&gt;=2000,H121&lt;3000,I121&lt;Barem!$N$26),H121/1500,IF(AND(H121&gt;=3000,I121&lt;Barem!$N$27),H121/1500,0))))))))</f>
        <v>0.24866666666666667</v>
      </c>
      <c r="R121" s="19">
        <f>IF(D121&gt;21,VLOOKUP(D121,Barem!$S$1:$T$141,2,1),0)</f>
        <v>0</v>
      </c>
      <c r="S121" s="95">
        <f>IF(D121&lt;1,0,IF(B121="F",VLOOKUP(I121,Barem!$W$2:$Y$13,2,1),VLOOKUP(I121,Barem!$W$14:$Y$25,2,1)))</f>
        <v>0</v>
      </c>
      <c r="T121" s="19">
        <f>VLOOKUP(A121,Participanti!A:C,3,0)</f>
        <v>0</v>
      </c>
      <c r="U121" s="17">
        <f t="shared" si="28"/>
        <v>1.9999166666666666</v>
      </c>
      <c r="V121" s="49"/>
      <c r="W121" s="137"/>
      <c r="X121" s="96">
        <f t="shared" si="18"/>
        <v>4</v>
      </c>
      <c r="Y121" s="62">
        <f t="shared" si="19"/>
        <v>1</v>
      </c>
      <c r="Z121" s="1" t="str">
        <f>VLOOKUP(A121,Participanti!A:E,5,0)</f>
        <v>Bronze</v>
      </c>
    </row>
    <row r="122" spans="1:26" x14ac:dyDescent="0.2">
      <c r="A122" s="42" t="s">
        <v>555</v>
      </c>
      <c r="B122" s="1" t="str">
        <f>VLOOKUP(A122,Participanti!A:B,2,0)</f>
        <v>M</v>
      </c>
      <c r="C122" s="60">
        <v>3</v>
      </c>
      <c r="D122" s="43">
        <v>13.04</v>
      </c>
      <c r="E122" s="180">
        <v>5.6041666666666663E-2</v>
      </c>
      <c r="F122" s="180">
        <v>5.6087962962962964E-2</v>
      </c>
      <c r="G122" s="182">
        <f t="shared" si="21"/>
        <v>5.6064814814814817E-2</v>
      </c>
      <c r="H122" s="45">
        <v>26</v>
      </c>
      <c r="I122" s="11">
        <f t="shared" si="27"/>
        <v>4.2994489888661669E-3</v>
      </c>
      <c r="J122" s="31">
        <f t="shared" si="22"/>
        <v>3.1047619047619044</v>
      </c>
      <c r="K122" s="31">
        <f>IF(J122=0,0,IF(B122="F",VLOOKUP(I122,Barem!$G$2:$H$16,2,1),VLOOKUP(I122,Barem!$G$17:$H$31,2,1)))</f>
        <v>2.5</v>
      </c>
      <c r="L122" s="43">
        <v>2</v>
      </c>
      <c r="M122" s="87" t="s">
        <v>82</v>
      </c>
      <c r="N122" s="10">
        <f t="shared" si="26"/>
        <v>0.5</v>
      </c>
      <c r="O122" s="10">
        <f t="shared" si="26"/>
        <v>0.25</v>
      </c>
      <c r="P122" s="10">
        <f t="shared" si="26"/>
        <v>0.25</v>
      </c>
      <c r="Q122" s="33">
        <f>IF(B122="M",IF(AND(H122&gt;=200,H122&lt;500,I122&lt;Barem!$M$21),H122/1500,IF(AND(H122&gt;=500,H122&lt;750,I122&lt;Barem!$M$22),H122/1500,IF(AND(H122&gt;=750,H122&lt;1000,I122&lt;Barem!$M$23),H122/1500,IF(AND(H122&gt;=1000,H122&lt;1500,I122&lt;Barem!$M$24),H122/1500,IF(AND(H122&gt;=1500,H122&lt;2000,I122&lt;Barem!$M$25),H122/1500,IF(AND(H122&gt;=2000,H122&lt;3000,I122&lt;Barem!$M$26),H122/1500,IF(AND(H122&gt;=3000,I122&lt;Barem!$M$27),H122/1500,0))))))),IF(AND(H122&gt;=200,H122&lt;500,I122&lt;Barem!$N$21),H122/1500,IF(AND(H122&gt;=500,H122&lt;750,I122&lt;Barem!$N$22),H122/1500,IF(AND(H122&gt;=750,H122&lt;1000,I122&lt;Barem!$N$23),H122/1500,IF(AND(H122&gt;=1000,H122&lt;1500,I122&lt;Barem!$N$24),H122/1500,IF(AND(H122&gt;=1500,H122&lt;2000,I122&lt;Barem!$N$25),H122/1500,IF(AND(H122&gt;=2000,H122&lt;3000,I122&lt;Barem!$N$26),H122/1500,IF(AND(H122&gt;=3000,I122&lt;Barem!$N$27),H122/1500,0))))))))</f>
        <v>0</v>
      </c>
      <c r="R122" s="19">
        <f>IF(D122&gt;21,VLOOKUP(D122,Barem!$S$1:$T$141,2,1),0)</f>
        <v>0</v>
      </c>
      <c r="S122" s="95">
        <f>IF(D122&lt;1,0,IF(B122="F",VLOOKUP(I122,Barem!$W$2:$Y$13,2,1),VLOOKUP(I122,Barem!$W$14:$Y$25,2,1)))</f>
        <v>0</v>
      </c>
      <c r="T122" s="19">
        <f>VLOOKUP(A122,Participanti!A:C,3,0)</f>
        <v>0</v>
      </c>
      <c r="U122" s="17">
        <f t="shared" si="28"/>
        <v>2.6773809523809522</v>
      </c>
      <c r="V122" s="49"/>
      <c r="W122" s="137"/>
      <c r="X122" s="96">
        <f t="shared" si="18"/>
        <v>3</v>
      </c>
      <c r="Y122" s="62">
        <f t="shared" si="19"/>
        <v>1</v>
      </c>
      <c r="Z122" s="1" t="str">
        <f>VLOOKUP(A122,Participanti!A:E,5,0)</f>
        <v>Bronze</v>
      </c>
    </row>
    <row r="123" spans="1:26" x14ac:dyDescent="0.2">
      <c r="A123" s="42" t="s">
        <v>525</v>
      </c>
      <c r="B123" s="1" t="str">
        <f>VLOOKUP(A123,Participanti!A:B,2,0)</f>
        <v>M</v>
      </c>
      <c r="C123" s="60">
        <v>3</v>
      </c>
      <c r="D123" s="43">
        <v>10.02</v>
      </c>
      <c r="E123" s="180">
        <v>4.3842592592592593E-2</v>
      </c>
      <c r="F123" s="180">
        <v>4.417824074074074E-2</v>
      </c>
      <c r="G123" s="182">
        <f t="shared" si="21"/>
        <v>4.4010416666666663E-2</v>
      </c>
      <c r="H123" s="45">
        <v>18</v>
      </c>
      <c r="I123" s="11">
        <f t="shared" si="27"/>
        <v>4.3922571523619426E-3</v>
      </c>
      <c r="J123" s="31">
        <f t="shared" si="22"/>
        <v>2.3857142857142857</v>
      </c>
      <c r="K123" s="31">
        <f>IF(J123=0,0,IF(B123="F",VLOOKUP(I123,Barem!$G$2:$H$16,2,1),VLOOKUP(I123,Barem!$G$17:$H$31,2,1)))</f>
        <v>2</v>
      </c>
      <c r="L123" s="43">
        <v>5</v>
      </c>
      <c r="M123" s="87" t="s">
        <v>83</v>
      </c>
      <c r="N123" s="10">
        <f t="shared" si="26"/>
        <v>0.25</v>
      </c>
      <c r="O123" s="10">
        <f t="shared" si="26"/>
        <v>0.25</v>
      </c>
      <c r="P123" s="10">
        <f t="shared" si="26"/>
        <v>0.5</v>
      </c>
      <c r="Q123" s="33">
        <f>IF(B123="M",IF(AND(H123&gt;=200,H123&lt;500,I123&lt;Barem!$M$21),H123/1500,IF(AND(H123&gt;=500,H123&lt;750,I123&lt;Barem!$M$22),H123/1500,IF(AND(H123&gt;=750,H123&lt;1000,I123&lt;Barem!$M$23),H123/1500,IF(AND(H123&gt;=1000,H123&lt;1500,I123&lt;Barem!$M$24),H123/1500,IF(AND(H123&gt;=1500,H123&lt;2000,I123&lt;Barem!$M$25),H123/1500,IF(AND(H123&gt;=2000,H123&lt;3000,I123&lt;Barem!$M$26),H123/1500,IF(AND(H123&gt;=3000,I123&lt;Barem!$M$27),H123/1500,0))))))),IF(AND(H123&gt;=200,H123&lt;500,I123&lt;Barem!$N$21),H123/1500,IF(AND(H123&gt;=500,H123&lt;750,I123&lt;Barem!$N$22),H123/1500,IF(AND(H123&gt;=750,H123&lt;1000,I123&lt;Barem!$N$23),H123/1500,IF(AND(H123&gt;=1000,H123&lt;1500,I123&lt;Barem!$N$24),H123/1500,IF(AND(H123&gt;=1500,H123&lt;2000,I123&lt;Barem!$N$25),H123/1500,IF(AND(H123&gt;=2000,H123&lt;3000,I123&lt;Barem!$N$26),H123/1500,IF(AND(H123&gt;=3000,I123&lt;Barem!$N$27),H123/1500,0))))))))</f>
        <v>0</v>
      </c>
      <c r="R123" s="19">
        <f>IF(D123&gt;21,VLOOKUP(D123,Barem!$S$1:$T$141,2,1),0)</f>
        <v>0</v>
      </c>
      <c r="S123" s="95">
        <f>IF(D123&lt;1,0,IF(B123="F",VLOOKUP(I123,Barem!$W$2:$Y$13,2,1),VLOOKUP(I123,Barem!$W$14:$Y$25,2,1)))</f>
        <v>0</v>
      </c>
      <c r="T123" s="19">
        <f>VLOOKUP(A123,Participanti!A:C,3,0)</f>
        <v>0</v>
      </c>
      <c r="U123" s="17">
        <f t="shared" si="28"/>
        <v>3.5964285714285715</v>
      </c>
      <c r="V123" s="49"/>
      <c r="W123" s="137" t="s">
        <v>558</v>
      </c>
      <c r="X123" s="96">
        <f t="shared" si="18"/>
        <v>2</v>
      </c>
      <c r="Y123" s="62">
        <f t="shared" si="19"/>
        <v>1</v>
      </c>
      <c r="Z123" s="1" t="str">
        <f>VLOOKUP(A123,Participanti!A:E,5,0)</f>
        <v>Bronze</v>
      </c>
    </row>
    <row r="124" spans="1:26" x14ac:dyDescent="0.2">
      <c r="A124" s="42" t="s">
        <v>290</v>
      </c>
      <c r="B124" s="1" t="str">
        <f>VLOOKUP(A124,Participanti!A:B,2,0)</f>
        <v>M</v>
      </c>
      <c r="C124" s="60">
        <v>3</v>
      </c>
      <c r="D124" s="43">
        <v>11.51</v>
      </c>
      <c r="E124" s="180">
        <v>4.1886574074074076E-2</v>
      </c>
      <c r="F124" s="180">
        <v>4.2337962962962966E-2</v>
      </c>
      <c r="G124" s="182">
        <f t="shared" si="21"/>
        <v>4.2112268518518521E-2</v>
      </c>
      <c r="H124" s="45">
        <v>29</v>
      </c>
      <c r="I124" s="11">
        <f t="shared" si="27"/>
        <v>3.6587548669433988E-3</v>
      </c>
      <c r="J124" s="31">
        <f t="shared" si="22"/>
        <v>2.7404761904761905</v>
      </c>
      <c r="K124" s="31">
        <f>IF(J124=0,0,IF(B124="F",VLOOKUP(I124,Barem!$G$2:$H$16,2,1),VLOOKUP(I124,Barem!$G$17:$H$31,2,1)))</f>
        <v>3.5</v>
      </c>
      <c r="L124" s="43">
        <v>1.5</v>
      </c>
      <c r="M124" s="87" t="s">
        <v>83</v>
      </c>
      <c r="N124" s="10">
        <f t="shared" si="26"/>
        <v>0.25</v>
      </c>
      <c r="O124" s="10">
        <f t="shared" si="26"/>
        <v>0.25</v>
      </c>
      <c r="P124" s="10">
        <f t="shared" si="26"/>
        <v>0.5</v>
      </c>
      <c r="Q124" s="33">
        <f>IF(B124="M",IF(AND(H124&gt;=200,H124&lt;500,I124&lt;Barem!$M$21),H124/1500,IF(AND(H124&gt;=500,H124&lt;750,I124&lt;Barem!$M$22),H124/1500,IF(AND(H124&gt;=750,H124&lt;1000,I124&lt;Barem!$M$23),H124/1500,IF(AND(H124&gt;=1000,H124&lt;1500,I124&lt;Barem!$M$24),H124/1500,IF(AND(H124&gt;=1500,H124&lt;2000,I124&lt;Barem!$M$25),H124/1500,IF(AND(H124&gt;=2000,H124&lt;3000,I124&lt;Barem!$M$26),H124/1500,IF(AND(H124&gt;=3000,I124&lt;Barem!$M$27),H124/1500,0))))))),IF(AND(H124&gt;=200,H124&lt;500,I124&lt;Barem!$N$21),H124/1500,IF(AND(H124&gt;=500,H124&lt;750,I124&lt;Barem!$N$22),H124/1500,IF(AND(H124&gt;=750,H124&lt;1000,I124&lt;Barem!$N$23),H124/1500,IF(AND(H124&gt;=1000,H124&lt;1500,I124&lt;Barem!$N$24),H124/1500,IF(AND(H124&gt;=1500,H124&lt;2000,I124&lt;Barem!$N$25),H124/1500,IF(AND(H124&gt;=2000,H124&lt;3000,I124&lt;Barem!$N$26),H124/1500,IF(AND(H124&gt;=3000,I124&lt;Barem!$N$27),H124/1500,0))))))))</f>
        <v>0</v>
      </c>
      <c r="R124" s="19">
        <f>IF(D124&gt;21,VLOOKUP(D124,Barem!$S$1:$T$141,2,1),0)</f>
        <v>0</v>
      </c>
      <c r="S124" s="95">
        <f>IF(D124&lt;1,0,IF(B124="F",VLOOKUP(I124,Barem!$W$2:$Y$13,2,1),VLOOKUP(I124,Barem!$W$14:$Y$25,2,1)))</f>
        <v>0</v>
      </c>
      <c r="T124" s="19">
        <f>VLOOKUP(A124,Participanti!A:C,3,0)</f>
        <v>0</v>
      </c>
      <c r="U124" s="17">
        <f t="shared" si="28"/>
        <v>2.3101190476190476</v>
      </c>
      <c r="V124" s="49"/>
      <c r="W124" s="137"/>
      <c r="X124" s="96">
        <f t="shared" si="18"/>
        <v>4</v>
      </c>
      <c r="Y124" s="62">
        <f t="shared" si="19"/>
        <v>1</v>
      </c>
      <c r="Z124" s="1" t="str">
        <f>VLOOKUP(A124,Participanti!A:E,5,0)</f>
        <v>Bronze</v>
      </c>
    </row>
    <row r="125" spans="1:26" x14ac:dyDescent="0.2">
      <c r="A125" s="42" t="s">
        <v>124</v>
      </c>
      <c r="B125" s="1" t="str">
        <f>VLOOKUP(A125,Participanti!A:B,2,0)</f>
        <v>M</v>
      </c>
      <c r="C125" s="60">
        <v>3</v>
      </c>
      <c r="D125" s="43">
        <v>44.3</v>
      </c>
      <c r="E125" s="180">
        <v>0.2313425925925926</v>
      </c>
      <c r="F125" s="180">
        <v>0.23471064814814815</v>
      </c>
      <c r="G125" s="182">
        <f t="shared" si="21"/>
        <v>0.23302662037037036</v>
      </c>
      <c r="H125" s="45">
        <v>2414</v>
      </c>
      <c r="I125" s="11">
        <f t="shared" si="27"/>
        <v>5.2601945907532815E-3</v>
      </c>
      <c r="J125" s="31">
        <f t="shared" si="22"/>
        <v>5</v>
      </c>
      <c r="K125" s="31">
        <f>IF(J125=0,0,IF(B125="F",VLOOKUP(I125,Barem!$G$2:$H$16,2,1),VLOOKUP(I125,Barem!$G$17:$H$31,2,1)))</f>
        <v>0.5</v>
      </c>
      <c r="L125" s="43">
        <v>5</v>
      </c>
      <c r="M125" s="87" t="s">
        <v>82</v>
      </c>
      <c r="N125" s="10">
        <f t="shared" si="26"/>
        <v>0.5</v>
      </c>
      <c r="O125" s="10">
        <f t="shared" si="26"/>
        <v>0.25</v>
      </c>
      <c r="P125" s="10">
        <f t="shared" si="26"/>
        <v>0.25</v>
      </c>
      <c r="Q125" s="33">
        <f>IF(B125="M",IF(AND(H125&gt;=200,H125&lt;500,I125&lt;Barem!$M$21),H125/1500,IF(AND(H125&gt;=500,H125&lt;750,I125&lt;Barem!$M$22),H125/1500,IF(AND(H125&gt;=750,H125&lt;1000,I125&lt;Barem!$M$23),H125/1500,IF(AND(H125&gt;=1000,H125&lt;1500,I125&lt;Barem!$M$24),H125/1500,IF(AND(H125&gt;=1500,H125&lt;2000,I125&lt;Barem!$M$25),H125/1500,IF(AND(H125&gt;=2000,H125&lt;3000,I125&lt;Barem!$M$26),H125/1500,IF(AND(H125&gt;=3000,I125&lt;Barem!$M$27),H125/1500,0))))))),IF(AND(H125&gt;=200,H125&lt;500,I125&lt;Barem!$N$21),H125/1500,IF(AND(H125&gt;=500,H125&lt;750,I125&lt;Barem!$N$22),H125/1500,IF(AND(H125&gt;=750,H125&lt;1000,I125&lt;Barem!$N$23),H125/1500,IF(AND(H125&gt;=1000,H125&lt;1500,I125&lt;Barem!$N$24),H125/1500,IF(AND(H125&gt;=1500,H125&lt;2000,I125&lt;Barem!$N$25),H125/1500,IF(AND(H125&gt;=2000,H125&lt;3000,I125&lt;Barem!$N$26),H125/1500,IF(AND(H125&gt;=3000,I125&lt;Barem!$N$27),H125/1500,0))))))))</f>
        <v>1.6093333333333333</v>
      </c>
      <c r="R125" s="19">
        <f>IF(D125&gt;21,VLOOKUP(D125,Barem!$S$1:$T$141,2,1),0)</f>
        <v>1.1000000000000001</v>
      </c>
      <c r="S125" s="95">
        <f>IF(D125&lt;1,0,IF(B125="F",VLOOKUP(I125,Barem!$W$2:$Y$13,2,1),VLOOKUP(I125,Barem!$W$14:$Y$25,2,1)))</f>
        <v>0</v>
      </c>
      <c r="T125" s="19">
        <f>VLOOKUP(A125,Participanti!A:C,3,0)</f>
        <v>0</v>
      </c>
      <c r="U125" s="17">
        <f t="shared" si="28"/>
        <v>6.5843333333333334</v>
      </c>
      <c r="V125" s="49"/>
      <c r="W125" s="137" t="s">
        <v>561</v>
      </c>
      <c r="X125" s="96">
        <f t="shared" si="18"/>
        <v>4</v>
      </c>
      <c r="Y125" s="62">
        <f t="shared" si="19"/>
        <v>1</v>
      </c>
      <c r="Z125" s="1" t="str">
        <f>VLOOKUP(A125,Participanti!A:E,5,0)</f>
        <v>Bronze</v>
      </c>
    </row>
    <row r="126" spans="1:26" x14ac:dyDescent="0.2">
      <c r="A126" s="42" t="s">
        <v>58</v>
      </c>
      <c r="B126" s="1" t="str">
        <f>VLOOKUP(A126,Participanti!A:B,2,0)</f>
        <v>M</v>
      </c>
      <c r="C126" s="60">
        <v>3</v>
      </c>
      <c r="D126" s="43">
        <v>22.03</v>
      </c>
      <c r="E126" s="180">
        <v>8.5312499999999999E-2</v>
      </c>
      <c r="F126" s="180">
        <v>8.5381944444444441E-2</v>
      </c>
      <c r="G126" s="182">
        <f t="shared" si="21"/>
        <v>8.5347222222222213E-2</v>
      </c>
      <c r="H126" s="45">
        <v>868</v>
      </c>
      <c r="I126" s="11">
        <f t="shared" si="27"/>
        <v>3.8741362788117209E-3</v>
      </c>
      <c r="J126" s="31">
        <f t="shared" si="22"/>
        <v>5</v>
      </c>
      <c r="K126" s="31">
        <f>IF(J126=0,0,IF(B126="F",VLOOKUP(I126,Barem!$G$2:$H$16,2,1),VLOOKUP(I126,Barem!$G$17:$H$31,2,1)))</f>
        <v>3.25</v>
      </c>
      <c r="L126" s="43">
        <v>5</v>
      </c>
      <c r="M126" s="87" t="s">
        <v>80</v>
      </c>
      <c r="N126" s="10">
        <f t="shared" si="26"/>
        <v>0.25</v>
      </c>
      <c r="O126" s="10">
        <f t="shared" si="26"/>
        <v>0.5</v>
      </c>
      <c r="P126" s="10">
        <f t="shared" si="26"/>
        <v>0.25</v>
      </c>
      <c r="Q126" s="33">
        <f>IF(B126="M",IF(AND(H126&gt;=200,H126&lt;500,I126&lt;Barem!$M$21),H126/1500,IF(AND(H126&gt;=500,H126&lt;750,I126&lt;Barem!$M$22),H126/1500,IF(AND(H126&gt;=750,H126&lt;1000,I126&lt;Barem!$M$23),H126/1500,IF(AND(H126&gt;=1000,H126&lt;1500,I126&lt;Barem!$M$24),H126/1500,IF(AND(H126&gt;=1500,H126&lt;2000,I126&lt;Barem!$M$25),H126/1500,IF(AND(H126&gt;=2000,H126&lt;3000,I126&lt;Barem!$M$26),H126/1500,IF(AND(H126&gt;=3000,I126&lt;Barem!$M$27),H126/1500,0))))))),IF(AND(H126&gt;=200,H126&lt;500,I126&lt;Barem!$N$21),H126/1500,IF(AND(H126&gt;=500,H126&lt;750,I126&lt;Barem!$N$22),H126/1500,IF(AND(H126&gt;=750,H126&lt;1000,I126&lt;Barem!$N$23),H126/1500,IF(AND(H126&gt;=1000,H126&lt;1500,I126&lt;Barem!$N$24),H126/1500,IF(AND(H126&gt;=1500,H126&lt;2000,I126&lt;Barem!$N$25),H126/1500,IF(AND(H126&gt;=2000,H126&lt;3000,I126&lt;Barem!$N$26),H126/1500,IF(AND(H126&gt;=3000,I126&lt;Barem!$N$27),H126/1500,0))))))))</f>
        <v>0.57866666666666666</v>
      </c>
      <c r="R126" s="19">
        <f>IF(D126&gt;21,VLOOKUP(D126,Barem!$S$1:$T$141,2,1),0)</f>
        <v>0</v>
      </c>
      <c r="S126" s="95">
        <f>IF(D126&lt;1,0,IF(B126="F",VLOOKUP(I126,Barem!$W$2:$Y$13,2,1),VLOOKUP(I126,Barem!$W$14:$Y$25,2,1)))</f>
        <v>0</v>
      </c>
      <c r="T126" s="19">
        <f>VLOOKUP(A126,Participanti!A:C,3,0)</f>
        <v>0</v>
      </c>
      <c r="U126" s="17">
        <f t="shared" si="28"/>
        <v>4.7036666666666669</v>
      </c>
      <c r="V126" s="49"/>
      <c r="W126" s="137" t="s">
        <v>564</v>
      </c>
      <c r="X126" s="96">
        <f t="shared" si="18"/>
        <v>4</v>
      </c>
      <c r="Y126" s="62">
        <f t="shared" si="19"/>
        <v>1</v>
      </c>
      <c r="Z126" s="1" t="str">
        <f>VLOOKUP(A126,Participanti!A:E,5,0)</f>
        <v>Gold</v>
      </c>
    </row>
    <row r="127" spans="1:26" x14ac:dyDescent="0.2">
      <c r="A127" s="42" t="s">
        <v>549</v>
      </c>
      <c r="B127" s="1" t="str">
        <f>VLOOKUP(A127,Participanti!A:B,2,0)</f>
        <v>M</v>
      </c>
      <c r="C127" s="60">
        <v>3</v>
      </c>
      <c r="D127" s="43">
        <v>5.0199999999999996</v>
      </c>
      <c r="E127" s="180">
        <v>1.6273148148148148E-2</v>
      </c>
      <c r="F127" s="180">
        <v>1.6689814814814814E-2</v>
      </c>
      <c r="G127" s="182">
        <f t="shared" si="21"/>
        <v>1.6481481481481479E-2</v>
      </c>
      <c r="H127" s="45">
        <v>0</v>
      </c>
      <c r="I127" s="11">
        <f t="shared" si="27"/>
        <v>3.2831636417293784E-3</v>
      </c>
      <c r="J127" s="31">
        <f t="shared" si="22"/>
        <v>1.195238095238095</v>
      </c>
      <c r="K127" s="31">
        <f>IF(J127=0,0,IF(B127="F",VLOOKUP(I127,Barem!$G$2:$H$16,2,1),VLOOKUP(I127,Barem!$G$17:$H$31,2,1)))</f>
        <v>4.25</v>
      </c>
      <c r="L127" s="43">
        <v>4</v>
      </c>
      <c r="M127" s="87" t="str">
        <f>VLOOKUP(C127,Barem!K:Q,7,0)</f>
        <v>P</v>
      </c>
      <c r="N127" s="10">
        <f t="shared" si="26"/>
        <v>0.25</v>
      </c>
      <c r="O127" s="10">
        <f t="shared" si="26"/>
        <v>0.25</v>
      </c>
      <c r="P127" s="10">
        <f t="shared" si="26"/>
        <v>0.5</v>
      </c>
      <c r="Q127" s="33">
        <f>IF(B127="M",IF(AND(H127&gt;=200,H127&lt;500,I127&lt;Barem!$M$21),H127/1500,IF(AND(H127&gt;=500,H127&lt;750,I127&lt;Barem!$M$22),H127/1500,IF(AND(H127&gt;=750,H127&lt;1000,I127&lt;Barem!$M$23),H127/1500,IF(AND(H127&gt;=1000,H127&lt;1500,I127&lt;Barem!$M$24),H127/1500,IF(AND(H127&gt;=1500,H127&lt;2000,I127&lt;Barem!$M$25),H127/1500,IF(AND(H127&gt;=2000,H127&lt;3000,I127&lt;Barem!$M$26),H127/1500,IF(AND(H127&gt;=3000,I127&lt;Barem!$M$27),H127/1500,0))))))),IF(AND(H127&gt;=200,H127&lt;500,I127&lt;Barem!$N$21),H127/1500,IF(AND(H127&gt;=500,H127&lt;750,I127&lt;Barem!$N$22),H127/1500,IF(AND(H127&gt;=750,H127&lt;1000,I127&lt;Barem!$N$23),H127/1500,IF(AND(H127&gt;=1000,H127&lt;1500,I127&lt;Barem!$N$24),H127/1500,IF(AND(H127&gt;=1500,H127&lt;2000,I127&lt;Barem!$N$25),H127/1500,IF(AND(H127&gt;=2000,H127&lt;3000,I127&lt;Barem!$N$26),H127/1500,IF(AND(H127&gt;=3000,I127&lt;Barem!$N$27),H127/1500,0))))))))</f>
        <v>0</v>
      </c>
      <c r="R127" s="19">
        <f>IF(D127&gt;21,VLOOKUP(D127,Barem!$S$1:$T$141,2,1),0)</f>
        <v>0</v>
      </c>
      <c r="S127" s="95">
        <f>IF(D127&lt;1,0,IF(B127="F",VLOOKUP(I127,Barem!$W$2:$Y$13,2,1),VLOOKUP(I127,Barem!$W$14:$Y$25,2,1)))</f>
        <v>0</v>
      </c>
      <c r="T127" s="19">
        <f>VLOOKUP(A127,Participanti!A:C,3,0)</f>
        <v>0</v>
      </c>
      <c r="U127" s="17">
        <f t="shared" si="28"/>
        <v>3.3613095238095236</v>
      </c>
      <c r="V127" s="49"/>
      <c r="W127" s="137"/>
      <c r="X127" s="96">
        <f t="shared" si="18"/>
        <v>4</v>
      </c>
      <c r="Y127" s="62">
        <f t="shared" si="19"/>
        <v>1</v>
      </c>
      <c r="Z127" s="1" t="str">
        <f>VLOOKUP(A127,Participanti!A:E,5,0)</f>
        <v>Gold</v>
      </c>
    </row>
    <row r="128" spans="1:26" x14ac:dyDescent="0.2">
      <c r="A128" s="42" t="s">
        <v>391</v>
      </c>
      <c r="B128" s="1" t="str">
        <f>VLOOKUP(A128,Participanti!A:B,2,0)</f>
        <v>M</v>
      </c>
      <c r="C128" s="60">
        <v>3</v>
      </c>
      <c r="D128" s="43">
        <v>42.41</v>
      </c>
      <c r="E128" s="180">
        <v>0.17931712962962962</v>
      </c>
      <c r="F128" s="180">
        <v>0.18408564814814815</v>
      </c>
      <c r="G128" s="182">
        <f t="shared" si="21"/>
        <v>0.18170138888888887</v>
      </c>
      <c r="H128" s="45">
        <v>74</v>
      </c>
      <c r="I128" s="11">
        <f t="shared" si="27"/>
        <v>4.2843996436899056E-3</v>
      </c>
      <c r="J128" s="31">
        <f t="shared" si="22"/>
        <v>5</v>
      </c>
      <c r="K128" s="31">
        <f>IF(J128=0,0,IF(B128="F",VLOOKUP(I128,Barem!$G$2:$H$16,2,1),VLOOKUP(I128,Barem!$G$17:$H$31,2,1)))</f>
        <v>2.5</v>
      </c>
      <c r="L128" s="43">
        <v>5</v>
      </c>
      <c r="M128" s="87" t="s">
        <v>82</v>
      </c>
      <c r="N128" s="10">
        <f t="shared" si="26"/>
        <v>0.5</v>
      </c>
      <c r="O128" s="10">
        <f t="shared" si="26"/>
        <v>0.25</v>
      </c>
      <c r="P128" s="10">
        <f t="shared" si="26"/>
        <v>0.25</v>
      </c>
      <c r="Q128" s="33">
        <f>IF(B128="M",IF(AND(H128&gt;=200,H128&lt;500,I128&lt;Barem!$M$21),H128/1500,IF(AND(H128&gt;=500,H128&lt;750,I128&lt;Barem!$M$22),H128/1500,IF(AND(H128&gt;=750,H128&lt;1000,I128&lt;Barem!$M$23),H128/1500,IF(AND(H128&gt;=1000,H128&lt;1500,I128&lt;Barem!$M$24),H128/1500,IF(AND(H128&gt;=1500,H128&lt;2000,I128&lt;Barem!$M$25),H128/1500,IF(AND(H128&gt;=2000,H128&lt;3000,I128&lt;Barem!$M$26),H128/1500,IF(AND(H128&gt;=3000,I128&lt;Barem!$M$27),H128/1500,0))))))),IF(AND(H128&gt;=200,H128&lt;500,I128&lt;Barem!$N$21),H128/1500,IF(AND(H128&gt;=500,H128&lt;750,I128&lt;Barem!$N$22),H128/1500,IF(AND(H128&gt;=750,H128&lt;1000,I128&lt;Barem!$N$23),H128/1500,IF(AND(H128&gt;=1000,H128&lt;1500,I128&lt;Barem!$N$24),H128/1500,IF(AND(H128&gt;=1500,H128&lt;2000,I128&lt;Barem!$N$25),H128/1500,IF(AND(H128&gt;=2000,H128&lt;3000,I128&lt;Barem!$N$26),H128/1500,IF(AND(H128&gt;=3000,I128&lt;Barem!$N$27),H128/1500,0))))))))</f>
        <v>0</v>
      </c>
      <c r="R128" s="19">
        <f>IF(D128&gt;21,VLOOKUP(D128,Barem!$S$1:$T$141,2,1),0)</f>
        <v>1</v>
      </c>
      <c r="S128" s="95">
        <f>IF(D128&lt;1,0,IF(B128="F",VLOOKUP(I128,Barem!$W$2:$Y$13,2,1),VLOOKUP(I128,Barem!$W$14:$Y$25,2,1)))</f>
        <v>0</v>
      </c>
      <c r="T128" s="19">
        <f>VLOOKUP(A128,Participanti!A:C,3,0)</f>
        <v>0.4</v>
      </c>
      <c r="U128" s="17">
        <f t="shared" si="28"/>
        <v>5.7750000000000004</v>
      </c>
      <c r="V128" s="49"/>
      <c r="W128" s="137" t="s">
        <v>558</v>
      </c>
      <c r="X128" s="96">
        <f t="shared" si="18"/>
        <v>4</v>
      </c>
      <c r="Y128" s="62">
        <f t="shared" si="19"/>
        <v>1</v>
      </c>
      <c r="Z128" s="1" t="str">
        <f>VLOOKUP(A128,Participanti!A:E,5,0)</f>
        <v>Gold</v>
      </c>
    </row>
    <row r="129" spans="1:26" x14ac:dyDescent="0.2">
      <c r="A129" s="42" t="s">
        <v>459</v>
      </c>
      <c r="B129" s="1" t="str">
        <f>VLOOKUP(A129,Participanti!A:B,2,0)</f>
        <v>M</v>
      </c>
      <c r="C129" s="60">
        <v>3</v>
      </c>
      <c r="D129" s="43">
        <v>21.17</v>
      </c>
      <c r="E129" s="180">
        <v>7.1435185185185185E-2</v>
      </c>
      <c r="F129" s="180">
        <v>7.1481481481481479E-2</v>
      </c>
      <c r="G129" s="182">
        <f t="shared" si="21"/>
        <v>7.1458333333333332E-2</v>
      </c>
      <c r="H129" s="45">
        <v>43</v>
      </c>
      <c r="I129" s="11">
        <f t="shared" si="27"/>
        <v>3.3754526846165953E-3</v>
      </c>
      <c r="J129" s="31">
        <f t="shared" si="22"/>
        <v>5</v>
      </c>
      <c r="K129" s="31">
        <f>IF(J129=0,0,IF(B129="F",VLOOKUP(I129,Barem!$G$2:$H$16,2,1),VLOOKUP(I129,Barem!$G$17:$H$31,2,1)))</f>
        <v>4</v>
      </c>
      <c r="L129" s="43">
        <v>5</v>
      </c>
      <c r="M129" s="87" t="s">
        <v>82</v>
      </c>
      <c r="N129" s="10">
        <f t="shared" si="26"/>
        <v>0.5</v>
      </c>
      <c r="O129" s="10">
        <f t="shared" si="26"/>
        <v>0.25</v>
      </c>
      <c r="P129" s="10">
        <f t="shared" si="26"/>
        <v>0.25</v>
      </c>
      <c r="Q129" s="33">
        <f>IF(B129="M",IF(AND(H129&gt;=200,H129&lt;500,I129&lt;Barem!$M$21),H129/1500,IF(AND(H129&gt;=500,H129&lt;750,I129&lt;Barem!$M$22),H129/1500,IF(AND(H129&gt;=750,H129&lt;1000,I129&lt;Barem!$M$23),H129/1500,IF(AND(H129&gt;=1000,H129&lt;1500,I129&lt;Barem!$M$24),H129/1500,IF(AND(H129&gt;=1500,H129&lt;2000,I129&lt;Barem!$M$25),H129/1500,IF(AND(H129&gt;=2000,H129&lt;3000,I129&lt;Barem!$M$26),H129/1500,IF(AND(H129&gt;=3000,I129&lt;Barem!$M$27),H129/1500,0))))))),IF(AND(H129&gt;=200,H129&lt;500,I129&lt;Barem!$N$21),H129/1500,IF(AND(H129&gt;=500,H129&lt;750,I129&lt;Barem!$N$22),H129/1500,IF(AND(H129&gt;=750,H129&lt;1000,I129&lt;Barem!$N$23),H129/1500,IF(AND(H129&gt;=1000,H129&lt;1500,I129&lt;Barem!$N$24),H129/1500,IF(AND(H129&gt;=1500,H129&lt;2000,I129&lt;Barem!$N$25),H129/1500,IF(AND(H129&gt;=2000,H129&lt;3000,I129&lt;Barem!$N$26),H129/1500,IF(AND(H129&gt;=3000,I129&lt;Barem!$N$27),H129/1500,0))))))))</f>
        <v>0</v>
      </c>
      <c r="R129" s="19">
        <f>IF(D129&gt;21,VLOOKUP(D129,Barem!$S$1:$T$141,2,1),0)</f>
        <v>0</v>
      </c>
      <c r="S129" s="95">
        <f>IF(D129&lt;1,0,IF(B129="F",VLOOKUP(I129,Barem!$W$2:$Y$13,2,1),VLOOKUP(I129,Barem!$W$14:$Y$25,2,1)))</f>
        <v>0</v>
      </c>
      <c r="T129" s="19">
        <f>VLOOKUP(A129,Participanti!A:C,3,0)</f>
        <v>0</v>
      </c>
      <c r="U129" s="17">
        <f t="shared" si="28"/>
        <v>4.75</v>
      </c>
      <c r="V129" s="49"/>
      <c r="W129" s="137" t="s">
        <v>558</v>
      </c>
      <c r="X129" s="96">
        <f t="shared" si="18"/>
        <v>4</v>
      </c>
      <c r="Y129" s="62">
        <f t="shared" si="19"/>
        <v>1</v>
      </c>
      <c r="Z129" s="1" t="str">
        <f>VLOOKUP(A129,Participanti!A:E,5,0)</f>
        <v>Gold</v>
      </c>
    </row>
    <row r="130" spans="1:26" x14ac:dyDescent="0.2">
      <c r="A130" s="42" t="s">
        <v>154</v>
      </c>
      <c r="B130" s="1" t="str">
        <f>VLOOKUP(A130,Participanti!A:B,2,0)</f>
        <v>M</v>
      </c>
      <c r="C130" s="60">
        <v>3</v>
      </c>
      <c r="D130" s="43">
        <v>21.28</v>
      </c>
      <c r="E130" s="180">
        <v>0.10104166666666667</v>
      </c>
      <c r="F130" s="180">
        <v>0.10165509259259259</v>
      </c>
      <c r="G130" s="182">
        <f t="shared" si="21"/>
        <v>0.10134837962962963</v>
      </c>
      <c r="H130" s="45">
        <v>1157</v>
      </c>
      <c r="I130" s="11">
        <f t="shared" si="27"/>
        <v>4.7626118247006402E-3</v>
      </c>
      <c r="J130" s="31">
        <f t="shared" si="22"/>
        <v>5</v>
      </c>
      <c r="K130" s="31">
        <f>IF(J130=0,0,IF(B130="F",VLOOKUP(I130,Barem!$G$2:$H$16,2,1),VLOOKUP(I130,Barem!$G$17:$H$31,2,1)))</f>
        <v>1</v>
      </c>
      <c r="L130" s="43">
        <v>5</v>
      </c>
      <c r="M130" s="87" t="str">
        <f>VLOOKUP(C130,Barem!K:Q,7,0)</f>
        <v>P</v>
      </c>
      <c r="N130" s="10">
        <f t="shared" ref="N130:P149" si="29">IF($M130=N$1,50%,25%)</f>
        <v>0.25</v>
      </c>
      <c r="O130" s="10">
        <f t="shared" si="29"/>
        <v>0.25</v>
      </c>
      <c r="P130" s="10">
        <f t="shared" si="29"/>
        <v>0.5</v>
      </c>
      <c r="Q130" s="33">
        <f>IF(B130="M",IF(AND(H130&gt;=200,H130&lt;500,I130&lt;Barem!$M$21),H130/1500,IF(AND(H130&gt;=500,H130&lt;750,I130&lt;Barem!$M$22),H130/1500,IF(AND(H130&gt;=750,H130&lt;1000,I130&lt;Barem!$M$23),H130/1500,IF(AND(H130&gt;=1000,H130&lt;1500,I130&lt;Barem!$M$24),H130/1500,IF(AND(H130&gt;=1500,H130&lt;2000,I130&lt;Barem!$M$25),H130/1500,IF(AND(H130&gt;=2000,H130&lt;3000,I130&lt;Barem!$M$26),H130/1500,IF(AND(H130&gt;=3000,I130&lt;Barem!$M$27),H130/1500,0))))))),IF(AND(H130&gt;=200,H130&lt;500,I130&lt;Barem!$N$21),H130/1500,IF(AND(H130&gt;=500,H130&lt;750,I130&lt;Barem!$N$22),H130/1500,IF(AND(H130&gt;=750,H130&lt;1000,I130&lt;Barem!$N$23),H130/1500,IF(AND(H130&gt;=1000,H130&lt;1500,I130&lt;Barem!$N$24),H130/1500,IF(AND(H130&gt;=1500,H130&lt;2000,I130&lt;Barem!$N$25),H130/1500,IF(AND(H130&gt;=2000,H130&lt;3000,I130&lt;Barem!$N$26),H130/1500,IF(AND(H130&gt;=3000,I130&lt;Barem!$N$27),H130/1500,0))))))))</f>
        <v>0.77133333333333332</v>
      </c>
      <c r="R130" s="19">
        <f>IF(D130&gt;21,VLOOKUP(D130,Barem!$S$1:$T$141,2,1),0)</f>
        <v>0</v>
      </c>
      <c r="S130" s="95">
        <f>IF(D130&lt;1,0,IF(B130="F",VLOOKUP(I130,Barem!$W$2:$Y$13,2,1),VLOOKUP(I130,Barem!$W$14:$Y$25,2,1)))</f>
        <v>0</v>
      </c>
      <c r="T130" s="19">
        <f>VLOOKUP(A130,Participanti!A:C,3,0)</f>
        <v>0</v>
      </c>
      <c r="U130" s="17">
        <f t="shared" si="28"/>
        <v>4.7713333333333336</v>
      </c>
      <c r="V130" s="49"/>
      <c r="W130" s="137" t="s">
        <v>561</v>
      </c>
      <c r="X130" s="96">
        <f t="shared" ref="X130:X193" si="30">COUNTIFS(A:A,A130,M:M,M130)</f>
        <v>4</v>
      </c>
      <c r="Y130" s="62">
        <f t="shared" ref="Y130:Y193" si="31">COUNTIFS(A:A,A130,C:C,C130)</f>
        <v>1</v>
      </c>
      <c r="Z130" s="1" t="str">
        <f>VLOOKUP(A130,Participanti!A:E,5,0)</f>
        <v>Gold</v>
      </c>
    </row>
    <row r="131" spans="1:26" x14ac:dyDescent="0.2">
      <c r="A131" s="42" t="s">
        <v>465</v>
      </c>
      <c r="B131" s="1" t="str">
        <f>VLOOKUP(A131,Participanti!A:B,2,0)</f>
        <v>M</v>
      </c>
      <c r="C131" s="60">
        <v>3</v>
      </c>
      <c r="D131" s="43">
        <v>21.06</v>
      </c>
      <c r="E131" s="180">
        <v>6.6319444444444445E-2</v>
      </c>
      <c r="F131" s="180">
        <v>6.6319444444444445E-2</v>
      </c>
      <c r="G131" s="182">
        <f t="shared" si="21"/>
        <v>6.6319444444444445E-2</v>
      </c>
      <c r="H131" s="45">
        <v>45</v>
      </c>
      <c r="I131" s="11">
        <f t="shared" si="27"/>
        <v>3.1490714361084734E-3</v>
      </c>
      <c r="J131" s="31">
        <f t="shared" si="22"/>
        <v>5</v>
      </c>
      <c r="K131" s="31">
        <f>IF(J131=0,0,IF(B131="F",VLOOKUP(I131,Barem!$G$2:$H$16,2,1),VLOOKUP(I131,Barem!$G$17:$H$31,2,1)))</f>
        <v>4.25</v>
      </c>
      <c r="L131" s="43">
        <v>4</v>
      </c>
      <c r="M131" s="87" t="s">
        <v>80</v>
      </c>
      <c r="N131" s="10">
        <f t="shared" si="29"/>
        <v>0.25</v>
      </c>
      <c r="O131" s="10">
        <f t="shared" si="29"/>
        <v>0.5</v>
      </c>
      <c r="P131" s="10">
        <f t="shared" si="29"/>
        <v>0.25</v>
      </c>
      <c r="Q131" s="33">
        <f>IF(B131="M",IF(AND(H131&gt;=200,H131&lt;500,I131&lt;Barem!$M$21),H131/1500,IF(AND(H131&gt;=500,H131&lt;750,I131&lt;Barem!$M$22),H131/1500,IF(AND(H131&gt;=750,H131&lt;1000,I131&lt;Barem!$M$23),H131/1500,IF(AND(H131&gt;=1000,H131&lt;1500,I131&lt;Barem!$M$24),H131/1500,IF(AND(H131&gt;=1500,H131&lt;2000,I131&lt;Barem!$M$25),H131/1500,IF(AND(H131&gt;=2000,H131&lt;3000,I131&lt;Barem!$M$26),H131/1500,IF(AND(H131&gt;=3000,I131&lt;Barem!$M$27),H131/1500,0))))))),IF(AND(H131&gt;=200,H131&lt;500,I131&lt;Barem!$N$21),H131/1500,IF(AND(H131&gt;=500,H131&lt;750,I131&lt;Barem!$N$22),H131/1500,IF(AND(H131&gt;=750,H131&lt;1000,I131&lt;Barem!$N$23),H131/1500,IF(AND(H131&gt;=1000,H131&lt;1500,I131&lt;Barem!$N$24),H131/1500,IF(AND(H131&gt;=1500,H131&lt;2000,I131&lt;Barem!$N$25),H131/1500,IF(AND(H131&gt;=2000,H131&lt;3000,I131&lt;Barem!$N$26),H131/1500,IF(AND(H131&gt;=3000,I131&lt;Barem!$N$27),H131/1500,0))))))))</f>
        <v>0</v>
      </c>
      <c r="R131" s="19">
        <f>IF(D131&gt;21,VLOOKUP(D131,Barem!$S$1:$T$141,2,1),0)</f>
        <v>0</v>
      </c>
      <c r="S131" s="95">
        <f>IF(D131&lt;1,0,IF(B131="F",VLOOKUP(I131,Barem!$W$2:$Y$13,2,1),VLOOKUP(I131,Barem!$W$14:$Y$25,2,1)))</f>
        <v>0</v>
      </c>
      <c r="T131" s="19">
        <f>VLOOKUP(A131,Participanti!A:C,3,0)</f>
        <v>0</v>
      </c>
      <c r="U131" s="17">
        <f t="shared" si="28"/>
        <v>4.375</v>
      </c>
      <c r="V131" s="49"/>
      <c r="W131" s="137" t="s">
        <v>558</v>
      </c>
      <c r="X131" s="96">
        <f t="shared" si="30"/>
        <v>4</v>
      </c>
      <c r="Y131" s="62">
        <f t="shared" si="31"/>
        <v>1</v>
      </c>
      <c r="Z131" s="1" t="str">
        <f>VLOOKUP(A131,Participanti!A:E,5,0)</f>
        <v>Gold</v>
      </c>
    </row>
    <row r="132" spans="1:26" x14ac:dyDescent="0.2">
      <c r="A132" s="42" t="s">
        <v>158</v>
      </c>
      <c r="B132" s="1" t="str">
        <f>VLOOKUP(A132,Participanti!A:B,2,0)</f>
        <v>M</v>
      </c>
      <c r="C132" s="60">
        <v>3</v>
      </c>
      <c r="D132" s="43">
        <v>42.83</v>
      </c>
      <c r="E132" s="180">
        <v>0.15134259259259258</v>
      </c>
      <c r="F132" s="180">
        <v>0.14969907407407407</v>
      </c>
      <c r="G132" s="182">
        <f t="shared" si="21"/>
        <v>0.15052083333333333</v>
      </c>
      <c r="H132" s="45">
        <v>83</v>
      </c>
      <c r="I132" s="11">
        <f t="shared" si="27"/>
        <v>3.514378550859989E-3</v>
      </c>
      <c r="J132" s="31">
        <f t="shared" si="22"/>
        <v>5</v>
      </c>
      <c r="K132" s="31">
        <f>IF(J132=0,0,IF(B132="F",VLOOKUP(I132,Barem!$G$2:$H$16,2,1),VLOOKUP(I132,Barem!$G$17:$H$31,2,1)))</f>
        <v>3.75</v>
      </c>
      <c r="L132" s="43">
        <v>5</v>
      </c>
      <c r="M132" s="87" t="str">
        <f>VLOOKUP(C132,Barem!K:Q,7,0)</f>
        <v>P</v>
      </c>
      <c r="N132" s="10">
        <f t="shared" si="29"/>
        <v>0.25</v>
      </c>
      <c r="O132" s="10">
        <f t="shared" si="29"/>
        <v>0.25</v>
      </c>
      <c r="P132" s="10">
        <f t="shared" si="29"/>
        <v>0.5</v>
      </c>
      <c r="Q132" s="33">
        <f>IF(B132="M",IF(AND(H132&gt;=200,H132&lt;500,I132&lt;Barem!$M$21),H132/1500,IF(AND(H132&gt;=500,H132&lt;750,I132&lt;Barem!$M$22),H132/1500,IF(AND(H132&gt;=750,H132&lt;1000,I132&lt;Barem!$M$23),H132/1500,IF(AND(H132&gt;=1000,H132&lt;1500,I132&lt;Barem!$M$24),H132/1500,IF(AND(H132&gt;=1500,H132&lt;2000,I132&lt;Barem!$M$25),H132/1500,IF(AND(H132&gt;=2000,H132&lt;3000,I132&lt;Barem!$M$26),H132/1500,IF(AND(H132&gt;=3000,I132&lt;Barem!$M$27),H132/1500,0))))))),IF(AND(H132&gt;=200,H132&lt;500,I132&lt;Barem!$N$21),H132/1500,IF(AND(H132&gt;=500,H132&lt;750,I132&lt;Barem!$N$22),H132/1500,IF(AND(H132&gt;=750,H132&lt;1000,I132&lt;Barem!$N$23),H132/1500,IF(AND(H132&gt;=1000,H132&lt;1500,I132&lt;Barem!$N$24),H132/1500,IF(AND(H132&gt;=1500,H132&lt;2000,I132&lt;Barem!$N$25),H132/1500,IF(AND(H132&gt;=2000,H132&lt;3000,I132&lt;Barem!$N$26),H132/1500,IF(AND(H132&gt;=3000,I132&lt;Barem!$N$27),H132/1500,0))))))))</f>
        <v>0</v>
      </c>
      <c r="R132" s="19">
        <f>IF(D132&gt;21,VLOOKUP(D132,Barem!$S$1:$T$141,2,1),0)</f>
        <v>1</v>
      </c>
      <c r="S132" s="95">
        <f>IF(D132&lt;1,0,IF(B132="F",VLOOKUP(I132,Barem!$W$2:$Y$13,2,1),VLOOKUP(I132,Barem!$W$14:$Y$25,2,1)))</f>
        <v>0</v>
      </c>
      <c r="T132" s="19">
        <f>VLOOKUP(A132,Participanti!A:C,3,0)</f>
        <v>0</v>
      </c>
      <c r="U132" s="17">
        <f t="shared" si="28"/>
        <v>5.6875</v>
      </c>
      <c r="V132" s="49"/>
      <c r="W132" s="137" t="s">
        <v>565</v>
      </c>
      <c r="X132" s="96">
        <f t="shared" si="30"/>
        <v>3</v>
      </c>
      <c r="Y132" s="62">
        <f t="shared" si="31"/>
        <v>1</v>
      </c>
      <c r="Z132" s="1" t="str">
        <f>VLOOKUP(A132,Participanti!A:E,5,0)</f>
        <v>Gold</v>
      </c>
    </row>
    <row r="133" spans="1:26" x14ac:dyDescent="0.2">
      <c r="A133" s="42" t="s">
        <v>7</v>
      </c>
      <c r="B133" s="1" t="str">
        <f>VLOOKUP(A133,Participanti!A:B,2,0)</f>
        <v>M</v>
      </c>
      <c r="C133" s="60">
        <v>3</v>
      </c>
      <c r="D133" s="43">
        <v>44.82</v>
      </c>
      <c r="E133" s="180">
        <v>0.3951736111111111</v>
      </c>
      <c r="F133" s="180">
        <v>0.44954861111111111</v>
      </c>
      <c r="G133" s="182">
        <f t="shared" si="21"/>
        <v>0.42236111111111108</v>
      </c>
      <c r="H133" s="45">
        <v>2482</v>
      </c>
      <c r="I133" s="11">
        <f t="shared" si="27"/>
        <v>9.4234964549556235E-3</v>
      </c>
      <c r="J133" s="31">
        <f t="shared" si="22"/>
        <v>5</v>
      </c>
      <c r="K133" s="31">
        <f>IF(J133=0,0,IF(B133="F",VLOOKUP(I133,Barem!$G$2:$H$16,2,1),VLOOKUP(I133,Barem!$G$17:$H$31,2,1)))</f>
        <v>0</v>
      </c>
      <c r="L133" s="43">
        <v>3</v>
      </c>
      <c r="M133" s="87" t="s">
        <v>80</v>
      </c>
      <c r="N133" s="10">
        <f t="shared" si="29"/>
        <v>0.25</v>
      </c>
      <c r="O133" s="10">
        <f t="shared" si="29"/>
        <v>0.5</v>
      </c>
      <c r="P133" s="10">
        <f t="shared" si="29"/>
        <v>0.25</v>
      </c>
      <c r="Q133" s="33">
        <f>IF(B133="M",IF(AND(H133&gt;=200,H133&lt;500,I133&lt;Barem!$M$21),H133/1500,IF(AND(H133&gt;=500,H133&lt;750,I133&lt;Barem!$M$22),H133/1500,IF(AND(H133&gt;=750,H133&lt;1000,I133&lt;Barem!$M$23),H133/1500,IF(AND(H133&gt;=1000,H133&lt;1500,I133&lt;Barem!$M$24),H133/1500,IF(AND(H133&gt;=1500,H133&lt;2000,I133&lt;Barem!$M$25),H133/1500,IF(AND(H133&gt;=2000,H133&lt;3000,I133&lt;Barem!$M$26),H133/1500,IF(AND(H133&gt;=3000,I133&lt;Barem!$M$27),H133/1500,0))))))),IF(AND(H133&gt;=200,H133&lt;500,I133&lt;Barem!$N$21),H133/1500,IF(AND(H133&gt;=500,H133&lt;750,I133&lt;Barem!$N$22),H133/1500,IF(AND(H133&gt;=750,H133&lt;1000,I133&lt;Barem!$N$23),H133/1500,IF(AND(H133&gt;=1000,H133&lt;1500,I133&lt;Barem!$N$24),H133/1500,IF(AND(H133&gt;=1500,H133&lt;2000,I133&lt;Barem!$N$25),H133/1500,IF(AND(H133&gt;=2000,H133&lt;3000,I133&lt;Barem!$N$26),H133/1500,IF(AND(H133&gt;=3000,I133&lt;Barem!$N$27),H133/1500,0))))))))</f>
        <v>1.6546666666666667</v>
      </c>
      <c r="R133" s="19">
        <f>IF(D133&gt;21,VLOOKUP(D133,Barem!$S$1:$T$141,2,1),0)</f>
        <v>1.1000000000000001</v>
      </c>
      <c r="S133" s="95">
        <f>IF(D133&lt;1,0,IF(B133="F",VLOOKUP(I133,Barem!$W$2:$Y$13,2,1),VLOOKUP(I133,Barem!$W$14:$Y$25,2,1)))</f>
        <v>0</v>
      </c>
      <c r="T133" s="19">
        <f>VLOOKUP(A133,Participanti!A:C,3,0)</f>
        <v>0.4</v>
      </c>
      <c r="U133" s="17">
        <f t="shared" si="28"/>
        <v>5.1546666666666674</v>
      </c>
      <c r="V133" s="49"/>
      <c r="W133" s="137"/>
      <c r="X133" s="96">
        <f t="shared" si="30"/>
        <v>4</v>
      </c>
      <c r="Y133" s="62">
        <f t="shared" si="31"/>
        <v>1</v>
      </c>
      <c r="Z133" s="1" t="str">
        <f>VLOOKUP(A133,Participanti!A:E,5,0)</f>
        <v>Gold</v>
      </c>
    </row>
    <row r="134" spans="1:26" x14ac:dyDescent="0.2">
      <c r="A134" s="42" t="s">
        <v>176</v>
      </c>
      <c r="B134" s="1" t="str">
        <f>VLOOKUP(A134,Participanti!A:B,2,0)</f>
        <v>M</v>
      </c>
      <c r="C134" s="60">
        <v>3</v>
      </c>
      <c r="D134" s="43">
        <v>42.45</v>
      </c>
      <c r="E134" s="180">
        <v>0.21649305555555556</v>
      </c>
      <c r="F134" s="180">
        <v>0.21817129629629631</v>
      </c>
      <c r="G134" s="182">
        <f t="shared" si="21"/>
        <v>0.21733217592592594</v>
      </c>
      <c r="H134" s="45">
        <v>96</v>
      </c>
      <c r="I134" s="11">
        <f t="shared" si="27"/>
        <v>5.1197214587968415E-3</v>
      </c>
      <c r="J134" s="31">
        <f t="shared" si="22"/>
        <v>5</v>
      </c>
      <c r="K134" s="31">
        <f>IF(J134=0,0,IF(B134="F",VLOOKUP(I134,Barem!$G$2:$H$16,2,1),VLOOKUP(I134,Barem!$G$17:$H$31,2,1)))</f>
        <v>0.5</v>
      </c>
      <c r="L134" s="43">
        <v>5</v>
      </c>
      <c r="M134" s="87" t="s">
        <v>82</v>
      </c>
      <c r="N134" s="10">
        <f t="shared" si="29"/>
        <v>0.5</v>
      </c>
      <c r="O134" s="10">
        <f t="shared" si="29"/>
        <v>0.25</v>
      </c>
      <c r="P134" s="10">
        <f t="shared" si="29"/>
        <v>0.25</v>
      </c>
      <c r="Q134" s="33">
        <f>IF(B134="M",IF(AND(H134&gt;=200,H134&lt;500,I134&lt;Barem!$M$21),H134/1500,IF(AND(H134&gt;=500,H134&lt;750,I134&lt;Barem!$M$22),H134/1500,IF(AND(H134&gt;=750,H134&lt;1000,I134&lt;Barem!$M$23),H134/1500,IF(AND(H134&gt;=1000,H134&lt;1500,I134&lt;Barem!$M$24),H134/1500,IF(AND(H134&gt;=1500,H134&lt;2000,I134&lt;Barem!$M$25),H134/1500,IF(AND(H134&gt;=2000,H134&lt;3000,I134&lt;Barem!$M$26),H134/1500,IF(AND(H134&gt;=3000,I134&lt;Barem!$M$27),H134/1500,0))))))),IF(AND(H134&gt;=200,H134&lt;500,I134&lt;Barem!$N$21),H134/1500,IF(AND(H134&gt;=500,H134&lt;750,I134&lt;Barem!$N$22),H134/1500,IF(AND(H134&gt;=750,H134&lt;1000,I134&lt;Barem!$N$23),H134/1500,IF(AND(H134&gt;=1000,H134&lt;1500,I134&lt;Barem!$N$24),H134/1500,IF(AND(H134&gt;=1500,H134&lt;2000,I134&lt;Barem!$N$25),H134/1500,IF(AND(H134&gt;=2000,H134&lt;3000,I134&lt;Barem!$N$26),H134/1500,IF(AND(H134&gt;=3000,I134&lt;Barem!$N$27),H134/1500,0))))))))</f>
        <v>0</v>
      </c>
      <c r="R134" s="19">
        <f>IF(D134&gt;21,VLOOKUP(D134,Barem!$S$1:$T$141,2,1),0)</f>
        <v>1</v>
      </c>
      <c r="S134" s="95">
        <f>IF(D134&lt;1,0,IF(B134="F",VLOOKUP(I134,Barem!$W$2:$Y$13,2,1),VLOOKUP(I134,Barem!$W$14:$Y$25,2,1)))</f>
        <v>0</v>
      </c>
      <c r="T134" s="19">
        <f>VLOOKUP(A134,Participanti!A:C,3,0)</f>
        <v>0</v>
      </c>
      <c r="U134" s="17">
        <f t="shared" si="28"/>
        <v>4.875</v>
      </c>
      <c r="V134" s="49"/>
      <c r="W134" s="137" t="s">
        <v>558</v>
      </c>
      <c r="X134" s="96">
        <f t="shared" si="30"/>
        <v>4</v>
      </c>
      <c r="Y134" s="62">
        <f t="shared" si="31"/>
        <v>1</v>
      </c>
      <c r="Z134" s="1" t="str">
        <f>VLOOKUP(A134,Participanti!A:E,5,0)</f>
        <v>Gold</v>
      </c>
    </row>
    <row r="135" spans="1:26" x14ac:dyDescent="0.2">
      <c r="A135" s="42" t="s">
        <v>200</v>
      </c>
      <c r="B135" s="1" t="str">
        <f>VLOOKUP(A135,Participanti!A:B,2,0)</f>
        <v>M</v>
      </c>
      <c r="C135" s="60">
        <v>3</v>
      </c>
      <c r="D135" s="43">
        <v>16.05</v>
      </c>
      <c r="E135" s="180">
        <v>5.8171296296296297E-2</v>
      </c>
      <c r="F135" s="180">
        <v>5.9247685185185188E-2</v>
      </c>
      <c r="G135" s="182">
        <f t="shared" si="21"/>
        <v>5.8709490740740743E-2</v>
      </c>
      <c r="H135" s="45">
        <v>69</v>
      </c>
      <c r="I135" s="11">
        <f t="shared" si="27"/>
        <v>3.6579121956847815E-3</v>
      </c>
      <c r="J135" s="31">
        <f t="shared" si="22"/>
        <v>3.8214285714285716</v>
      </c>
      <c r="K135" s="31">
        <f>IF(J135=0,0,IF(B135="F",VLOOKUP(I135,Barem!$G$2:$H$16,2,1),VLOOKUP(I135,Barem!$G$17:$H$31,2,1)))</f>
        <v>3.5</v>
      </c>
      <c r="L135" s="43">
        <v>1</v>
      </c>
      <c r="M135" s="87" t="str">
        <f>VLOOKUP(C135,Barem!K:Q,7,0)</f>
        <v>P</v>
      </c>
      <c r="N135" s="10">
        <f t="shared" si="29"/>
        <v>0.25</v>
      </c>
      <c r="O135" s="10">
        <f t="shared" si="29"/>
        <v>0.25</v>
      </c>
      <c r="P135" s="10">
        <f t="shared" si="29"/>
        <v>0.5</v>
      </c>
      <c r="Q135" s="33">
        <f>IF(B135="M",IF(AND(H135&gt;=200,H135&lt;500,I135&lt;Barem!$M$21),H135/1500,IF(AND(H135&gt;=500,H135&lt;750,I135&lt;Barem!$M$22),H135/1500,IF(AND(H135&gt;=750,H135&lt;1000,I135&lt;Barem!$M$23),H135/1500,IF(AND(H135&gt;=1000,H135&lt;1500,I135&lt;Barem!$M$24),H135/1500,IF(AND(H135&gt;=1500,H135&lt;2000,I135&lt;Barem!$M$25),H135/1500,IF(AND(H135&gt;=2000,H135&lt;3000,I135&lt;Barem!$M$26),H135/1500,IF(AND(H135&gt;=3000,I135&lt;Barem!$M$27),H135/1500,0))))))),IF(AND(H135&gt;=200,H135&lt;500,I135&lt;Barem!$N$21),H135/1500,IF(AND(H135&gt;=500,H135&lt;750,I135&lt;Barem!$N$22),H135/1500,IF(AND(H135&gt;=750,H135&lt;1000,I135&lt;Barem!$N$23),H135/1500,IF(AND(H135&gt;=1000,H135&lt;1500,I135&lt;Barem!$N$24),H135/1500,IF(AND(H135&gt;=1500,H135&lt;2000,I135&lt;Barem!$N$25),H135/1500,IF(AND(H135&gt;=2000,H135&lt;3000,I135&lt;Barem!$N$26),H135/1500,IF(AND(H135&gt;=3000,I135&lt;Barem!$N$27),H135/1500,0))))))))</f>
        <v>0</v>
      </c>
      <c r="R135" s="19">
        <f>IF(D135&gt;21,VLOOKUP(D135,Barem!$S$1:$T$141,2,1),0)</f>
        <v>0</v>
      </c>
      <c r="S135" s="95">
        <f>IF(D135&lt;1,0,IF(B135="F",VLOOKUP(I135,Barem!$W$2:$Y$13,2,1),VLOOKUP(I135,Barem!$W$14:$Y$25,2,1)))</f>
        <v>0</v>
      </c>
      <c r="T135" s="19">
        <f>VLOOKUP(A135,Participanti!A:C,3,0)</f>
        <v>0</v>
      </c>
      <c r="U135" s="17">
        <f t="shared" si="28"/>
        <v>2.3303571428571428</v>
      </c>
      <c r="V135" s="49"/>
      <c r="W135" s="137"/>
      <c r="X135" s="96">
        <f t="shared" si="30"/>
        <v>4</v>
      </c>
      <c r="Y135" s="62">
        <f t="shared" si="31"/>
        <v>1</v>
      </c>
      <c r="Z135" s="1" t="str">
        <f>VLOOKUP(A135,Participanti!A:E,5,0)</f>
        <v>Gold</v>
      </c>
    </row>
    <row r="136" spans="1:26" x14ac:dyDescent="0.2">
      <c r="A136" s="42" t="s">
        <v>316</v>
      </c>
      <c r="B136" s="1" t="str">
        <f>VLOOKUP(A136,Participanti!A:B,2,0)</f>
        <v>M</v>
      </c>
      <c r="C136" s="60">
        <v>3</v>
      </c>
      <c r="D136" s="43">
        <v>14.41</v>
      </c>
      <c r="E136" s="180">
        <v>6.2615740740740736E-2</v>
      </c>
      <c r="F136" s="180">
        <v>6.761574074074074E-2</v>
      </c>
      <c r="G136" s="182">
        <f t="shared" si="21"/>
        <v>6.5115740740740738E-2</v>
      </c>
      <c r="H136" s="45">
        <v>655</v>
      </c>
      <c r="I136" s="11">
        <f t="shared" si="27"/>
        <v>4.5187883928341941E-3</v>
      </c>
      <c r="J136" s="31">
        <f t="shared" si="22"/>
        <v>3.4309523809523808</v>
      </c>
      <c r="K136" s="31">
        <f>IF(J136=0,0,IF(B136="F",VLOOKUP(I136,Barem!$G$2:$H$16,2,1),VLOOKUP(I136,Barem!$G$17:$H$31,2,1)))</f>
        <v>2</v>
      </c>
      <c r="L136" s="43">
        <v>4.5</v>
      </c>
      <c r="M136" s="87" t="str">
        <f>VLOOKUP(C136,Barem!K:Q,7,0)</f>
        <v>P</v>
      </c>
      <c r="N136" s="10">
        <f t="shared" si="29"/>
        <v>0.25</v>
      </c>
      <c r="O136" s="10">
        <f t="shared" si="29"/>
        <v>0.25</v>
      </c>
      <c r="P136" s="10">
        <f t="shared" si="29"/>
        <v>0.5</v>
      </c>
      <c r="Q136" s="33">
        <f>IF(B136="M",IF(AND(H136&gt;=200,H136&lt;500,I136&lt;Barem!$M$21),H136/1500,IF(AND(H136&gt;=500,H136&lt;750,I136&lt;Barem!$M$22),H136/1500,IF(AND(H136&gt;=750,H136&lt;1000,I136&lt;Barem!$M$23),H136/1500,IF(AND(H136&gt;=1000,H136&lt;1500,I136&lt;Barem!$M$24),H136/1500,IF(AND(H136&gt;=1500,H136&lt;2000,I136&lt;Barem!$M$25),H136/1500,IF(AND(H136&gt;=2000,H136&lt;3000,I136&lt;Barem!$M$26),H136/1500,IF(AND(H136&gt;=3000,I136&lt;Barem!$M$27),H136/1500,0))))))),IF(AND(H136&gt;=200,H136&lt;500,I136&lt;Barem!$N$21),H136/1500,IF(AND(H136&gt;=500,H136&lt;750,I136&lt;Barem!$N$22),H136/1500,IF(AND(H136&gt;=750,H136&lt;1000,I136&lt;Barem!$N$23),H136/1500,IF(AND(H136&gt;=1000,H136&lt;1500,I136&lt;Barem!$N$24),H136/1500,IF(AND(H136&gt;=1500,H136&lt;2000,I136&lt;Barem!$N$25),H136/1500,IF(AND(H136&gt;=2000,H136&lt;3000,I136&lt;Barem!$N$26),H136/1500,IF(AND(H136&gt;=3000,I136&lt;Barem!$N$27),H136/1500,0))))))))</f>
        <v>0.43666666666666665</v>
      </c>
      <c r="R136" s="19">
        <f>IF(D136&gt;21,VLOOKUP(D136,Barem!$S$1:$T$141,2,1),0)</f>
        <v>0</v>
      </c>
      <c r="S136" s="95">
        <f>IF(D136&lt;1,0,IF(B136="F",VLOOKUP(I136,Barem!$W$2:$Y$13,2,1),VLOOKUP(I136,Barem!$W$14:$Y$25,2,1)))</f>
        <v>0</v>
      </c>
      <c r="T136" s="19">
        <f>VLOOKUP(A136,Participanti!A:C,3,0)</f>
        <v>0</v>
      </c>
      <c r="U136" s="17">
        <f t="shared" si="28"/>
        <v>4.0444047619047616</v>
      </c>
      <c r="V136" s="49"/>
      <c r="W136" s="137"/>
      <c r="X136" s="96">
        <f t="shared" si="30"/>
        <v>4</v>
      </c>
      <c r="Y136" s="62">
        <f t="shared" si="31"/>
        <v>1</v>
      </c>
      <c r="Z136" s="1" t="str">
        <f>VLOOKUP(A136,Participanti!A:E,5,0)</f>
        <v>Gold</v>
      </c>
    </row>
    <row r="137" spans="1:26" x14ac:dyDescent="0.2">
      <c r="A137" s="42" t="s">
        <v>118</v>
      </c>
      <c r="B137" s="1" t="str">
        <f>VLOOKUP(A137,Participanti!A:B,2,0)</f>
        <v>M</v>
      </c>
      <c r="C137" s="60">
        <v>3</v>
      </c>
      <c r="D137" s="43">
        <v>42.32</v>
      </c>
      <c r="E137" s="180">
        <v>0.17008101851851851</v>
      </c>
      <c r="F137" s="180">
        <v>0.18769675925925927</v>
      </c>
      <c r="G137" s="182">
        <f t="shared" si="21"/>
        <v>0.17888888888888888</v>
      </c>
      <c r="H137" s="45">
        <v>48</v>
      </c>
      <c r="I137" s="11">
        <f t="shared" si="27"/>
        <v>4.227053140096618E-3</v>
      </c>
      <c r="J137" s="31">
        <f t="shared" si="22"/>
        <v>5</v>
      </c>
      <c r="K137" s="31">
        <f>IF(J137=0,0,IF(B137="F",VLOOKUP(I137,Barem!$G$2:$H$16,2,1),VLOOKUP(I137,Barem!$G$17:$H$31,2,1)))</f>
        <v>2.5</v>
      </c>
      <c r="L137" s="43">
        <v>4</v>
      </c>
      <c r="M137" s="87" t="str">
        <f>VLOOKUP(C137,Barem!K:Q,7,0)</f>
        <v>P</v>
      </c>
      <c r="N137" s="10">
        <f t="shared" si="29"/>
        <v>0.25</v>
      </c>
      <c r="O137" s="10">
        <f t="shared" si="29"/>
        <v>0.25</v>
      </c>
      <c r="P137" s="10">
        <f t="shared" si="29"/>
        <v>0.5</v>
      </c>
      <c r="Q137" s="33">
        <f>IF(B137="M",IF(AND(H137&gt;=200,H137&lt;500,I137&lt;Barem!$M$21),H137/1500,IF(AND(H137&gt;=500,H137&lt;750,I137&lt;Barem!$M$22),H137/1500,IF(AND(H137&gt;=750,H137&lt;1000,I137&lt;Barem!$M$23),H137/1500,IF(AND(H137&gt;=1000,H137&lt;1500,I137&lt;Barem!$M$24),H137/1500,IF(AND(H137&gt;=1500,H137&lt;2000,I137&lt;Barem!$M$25),H137/1500,IF(AND(H137&gt;=2000,H137&lt;3000,I137&lt;Barem!$M$26),H137/1500,IF(AND(H137&gt;=3000,I137&lt;Barem!$M$27),H137/1500,0))))))),IF(AND(H137&gt;=200,H137&lt;500,I137&lt;Barem!$N$21),H137/1500,IF(AND(H137&gt;=500,H137&lt;750,I137&lt;Barem!$N$22),H137/1500,IF(AND(H137&gt;=750,H137&lt;1000,I137&lt;Barem!$N$23),H137/1500,IF(AND(H137&gt;=1000,H137&lt;1500,I137&lt;Barem!$N$24),H137/1500,IF(AND(H137&gt;=1500,H137&lt;2000,I137&lt;Barem!$N$25),H137/1500,IF(AND(H137&gt;=2000,H137&lt;3000,I137&lt;Barem!$N$26),H137/1500,IF(AND(H137&gt;=3000,I137&lt;Barem!$N$27),H137/1500,0))))))))</f>
        <v>0</v>
      </c>
      <c r="R137" s="19">
        <f>IF(D137&gt;21,VLOOKUP(D137,Barem!$S$1:$T$141,2,1),0)</f>
        <v>1</v>
      </c>
      <c r="S137" s="95">
        <f>IF(D137&lt;1,0,IF(B137="F",VLOOKUP(I137,Barem!$W$2:$Y$13,2,1),VLOOKUP(I137,Barem!$W$14:$Y$25,2,1)))</f>
        <v>0</v>
      </c>
      <c r="T137" s="19">
        <f>VLOOKUP(A137,Participanti!A:C,3,0)</f>
        <v>0</v>
      </c>
      <c r="U137" s="17">
        <f t="shared" si="28"/>
        <v>4.875</v>
      </c>
      <c r="V137" s="49"/>
      <c r="W137" s="137"/>
      <c r="X137" s="96">
        <f t="shared" si="30"/>
        <v>4</v>
      </c>
      <c r="Y137" s="62">
        <f t="shared" si="31"/>
        <v>1</v>
      </c>
      <c r="Z137" s="1" t="str">
        <f>VLOOKUP(A137,Participanti!A:E,5,0)</f>
        <v>Gold</v>
      </c>
    </row>
    <row r="138" spans="1:26" x14ac:dyDescent="0.2">
      <c r="A138" s="42" t="s">
        <v>225</v>
      </c>
      <c r="B138" s="1" t="str">
        <f>VLOOKUP(A138,Participanti!A:B,2,0)</f>
        <v>M</v>
      </c>
      <c r="C138" s="60">
        <v>3</v>
      </c>
      <c r="D138" s="43">
        <v>21.1</v>
      </c>
      <c r="E138" s="180">
        <v>6.1874999999999999E-2</v>
      </c>
      <c r="F138" s="180">
        <v>6.1874999999999999E-2</v>
      </c>
      <c r="G138" s="182">
        <f t="shared" ref="G138:G201" si="32">AVERAGE(E138:F138)</f>
        <v>6.1874999999999999E-2</v>
      </c>
      <c r="H138" s="45">
        <v>48</v>
      </c>
      <c r="I138" s="11">
        <f t="shared" si="27"/>
        <v>2.9324644549763032E-3</v>
      </c>
      <c r="J138" s="31">
        <f t="shared" ref="J138:J201" si="33">IF(B138="F",IF(D138&lt;2.5,0,IF(D138&gt;19.99,5,D138/4)),IF(D138&lt;3,0, IF(D138&gt;20.99,5,D138/4.2)))</f>
        <v>5</v>
      </c>
      <c r="K138" s="31">
        <f>IF(J138=0,0,IF(B138="F",VLOOKUP(I138,Barem!$G$2:$H$16,2,1),VLOOKUP(I138,Barem!$G$17:$H$31,2,1)))</f>
        <v>4.75</v>
      </c>
      <c r="L138" s="43">
        <v>3</v>
      </c>
      <c r="M138" s="87" t="s">
        <v>80</v>
      </c>
      <c r="N138" s="10">
        <f t="shared" si="29"/>
        <v>0.25</v>
      </c>
      <c r="O138" s="10">
        <f t="shared" si="29"/>
        <v>0.5</v>
      </c>
      <c r="P138" s="10">
        <f t="shared" si="29"/>
        <v>0.25</v>
      </c>
      <c r="Q138" s="33">
        <f>IF(B138="M",IF(AND(H138&gt;=200,H138&lt;500,I138&lt;Barem!$M$21),H138/1500,IF(AND(H138&gt;=500,H138&lt;750,I138&lt;Barem!$M$22),H138/1500,IF(AND(H138&gt;=750,H138&lt;1000,I138&lt;Barem!$M$23),H138/1500,IF(AND(H138&gt;=1000,H138&lt;1500,I138&lt;Barem!$M$24),H138/1500,IF(AND(H138&gt;=1500,H138&lt;2000,I138&lt;Barem!$M$25),H138/1500,IF(AND(H138&gt;=2000,H138&lt;3000,I138&lt;Barem!$M$26),H138/1500,IF(AND(H138&gt;=3000,I138&lt;Barem!$M$27),H138/1500,0))))))),IF(AND(H138&gt;=200,H138&lt;500,I138&lt;Barem!$N$21),H138/1500,IF(AND(H138&gt;=500,H138&lt;750,I138&lt;Barem!$N$22),H138/1500,IF(AND(H138&gt;=750,H138&lt;1000,I138&lt;Barem!$N$23),H138/1500,IF(AND(H138&gt;=1000,H138&lt;1500,I138&lt;Barem!$N$24),H138/1500,IF(AND(H138&gt;=1500,H138&lt;2000,I138&lt;Barem!$N$25),H138/1500,IF(AND(H138&gt;=2000,H138&lt;3000,I138&lt;Barem!$N$26),H138/1500,IF(AND(H138&gt;=3000,I138&lt;Barem!$N$27),H138/1500,0))))))))</f>
        <v>0</v>
      </c>
      <c r="R138" s="19">
        <f>IF(D138&gt;21,VLOOKUP(D138,Barem!$S$1:$T$141,2,1),0)</f>
        <v>0</v>
      </c>
      <c r="S138" s="95">
        <f>IF(D138&lt;1,0,IF(B138="F",VLOOKUP(I138,Barem!$W$2:$Y$13,2,1),VLOOKUP(I138,Barem!$W$14:$Y$25,2,1)))</f>
        <v>0</v>
      </c>
      <c r="T138" s="19">
        <f>VLOOKUP(A138,Participanti!A:C,3,0)</f>
        <v>0</v>
      </c>
      <c r="U138" s="17">
        <f t="shared" si="28"/>
        <v>4.375</v>
      </c>
      <c r="V138" s="49"/>
      <c r="W138" s="137" t="s">
        <v>558</v>
      </c>
      <c r="X138" s="96">
        <f t="shared" si="30"/>
        <v>4</v>
      </c>
      <c r="Y138" s="62">
        <f t="shared" si="31"/>
        <v>1</v>
      </c>
      <c r="Z138" s="1" t="str">
        <f>VLOOKUP(A138,Participanti!A:E,5,0)</f>
        <v>Gold</v>
      </c>
    </row>
    <row r="139" spans="1:26" x14ac:dyDescent="0.2">
      <c r="A139" s="42" t="s">
        <v>318</v>
      </c>
      <c r="B139" s="1" t="str">
        <f>VLOOKUP(A139,Participanti!A:B,2,0)</f>
        <v>M</v>
      </c>
      <c r="C139" s="60">
        <v>3</v>
      </c>
      <c r="D139" s="43">
        <v>11</v>
      </c>
      <c r="E139" s="180">
        <v>4.4537037037037035E-2</v>
      </c>
      <c r="F139" s="180">
        <v>4.553240740740741E-2</v>
      </c>
      <c r="G139" s="182">
        <f t="shared" si="32"/>
        <v>4.5034722222222226E-2</v>
      </c>
      <c r="H139" s="45">
        <v>31</v>
      </c>
      <c r="I139" s="11">
        <f t="shared" si="27"/>
        <v>4.0940656565656569E-3</v>
      </c>
      <c r="J139" s="31">
        <f t="shared" si="33"/>
        <v>2.6190476190476191</v>
      </c>
      <c r="K139" s="31">
        <f>IF(J139=0,0,IF(B139="F",VLOOKUP(I139,Barem!$G$2:$H$16,2,1),VLOOKUP(I139,Barem!$G$17:$H$31,2,1)))</f>
        <v>3</v>
      </c>
      <c r="L139" s="43">
        <v>2.5</v>
      </c>
      <c r="M139" s="87" t="str">
        <f>VLOOKUP(C139,Barem!K:Q,7,0)</f>
        <v>P</v>
      </c>
      <c r="N139" s="10">
        <f t="shared" si="29"/>
        <v>0.25</v>
      </c>
      <c r="O139" s="10">
        <f t="shared" si="29"/>
        <v>0.25</v>
      </c>
      <c r="P139" s="10">
        <f t="shared" si="29"/>
        <v>0.5</v>
      </c>
      <c r="Q139" s="33">
        <f>IF(B139="M",IF(AND(H139&gt;=200,H139&lt;500,I139&lt;Barem!$M$21),H139/1500,IF(AND(H139&gt;=500,H139&lt;750,I139&lt;Barem!$M$22),H139/1500,IF(AND(H139&gt;=750,H139&lt;1000,I139&lt;Barem!$M$23),H139/1500,IF(AND(H139&gt;=1000,H139&lt;1500,I139&lt;Barem!$M$24),H139/1500,IF(AND(H139&gt;=1500,H139&lt;2000,I139&lt;Barem!$M$25),H139/1500,IF(AND(H139&gt;=2000,H139&lt;3000,I139&lt;Barem!$M$26),H139/1500,IF(AND(H139&gt;=3000,I139&lt;Barem!$M$27),H139/1500,0))))))),IF(AND(H139&gt;=200,H139&lt;500,I139&lt;Barem!$N$21),H139/1500,IF(AND(H139&gt;=500,H139&lt;750,I139&lt;Barem!$N$22),H139/1500,IF(AND(H139&gt;=750,H139&lt;1000,I139&lt;Barem!$N$23),H139/1500,IF(AND(H139&gt;=1000,H139&lt;1500,I139&lt;Barem!$N$24),H139/1500,IF(AND(H139&gt;=1500,H139&lt;2000,I139&lt;Barem!$N$25),H139/1500,IF(AND(H139&gt;=2000,H139&lt;3000,I139&lt;Barem!$N$26),H139/1500,IF(AND(H139&gt;=3000,I139&lt;Barem!$N$27),H139/1500,0))))))))</f>
        <v>0</v>
      </c>
      <c r="R139" s="19">
        <f>IF(D139&gt;21,VLOOKUP(D139,Barem!$S$1:$T$141,2,1),0)</f>
        <v>0</v>
      </c>
      <c r="S139" s="95">
        <f>IF(D139&lt;1,0,IF(B139="F",VLOOKUP(I139,Barem!$W$2:$Y$13,2,1),VLOOKUP(I139,Barem!$W$14:$Y$25,2,1)))</f>
        <v>0</v>
      </c>
      <c r="T139" s="19">
        <f>VLOOKUP(A139,Participanti!A:C,3,0)</f>
        <v>0</v>
      </c>
      <c r="U139" s="17">
        <f t="shared" si="28"/>
        <v>2.6547619047619047</v>
      </c>
      <c r="V139" s="49"/>
      <c r="W139" s="137"/>
      <c r="X139" s="96">
        <f t="shared" si="30"/>
        <v>2</v>
      </c>
      <c r="Y139" s="62">
        <f t="shared" si="31"/>
        <v>1</v>
      </c>
      <c r="Z139" s="1" t="str">
        <f>VLOOKUP(A139,Participanti!A:E,5,0)</f>
        <v>Gold</v>
      </c>
    </row>
    <row r="140" spans="1:26" x14ac:dyDescent="0.2">
      <c r="A140" s="42" t="s">
        <v>13</v>
      </c>
      <c r="B140" s="1" t="str">
        <f>VLOOKUP(A140,Participanti!A:B,2,0)</f>
        <v>M</v>
      </c>
      <c r="C140" s="60">
        <v>3</v>
      </c>
      <c r="D140" s="43">
        <v>21.14</v>
      </c>
      <c r="E140" s="180">
        <v>6.1898148148148147E-2</v>
      </c>
      <c r="F140" s="180">
        <v>6.1898148148148147E-2</v>
      </c>
      <c r="G140" s="182">
        <f t="shared" si="32"/>
        <v>6.1898148148148147E-2</v>
      </c>
      <c r="H140" s="45">
        <v>44</v>
      </c>
      <c r="I140" s="11">
        <f t="shared" si="27"/>
        <v>2.9280107922492029E-3</v>
      </c>
      <c r="J140" s="31">
        <f t="shared" si="33"/>
        <v>5</v>
      </c>
      <c r="K140" s="31">
        <f>IF(J140=0,0,IF(B140="F",VLOOKUP(I140,Barem!$G$2:$H$16,2,1),VLOOKUP(I140,Barem!$G$17:$H$31,2,1)))</f>
        <v>4.75</v>
      </c>
      <c r="L140" s="43">
        <v>5</v>
      </c>
      <c r="M140" s="87" t="s">
        <v>80</v>
      </c>
      <c r="N140" s="10">
        <f t="shared" si="29"/>
        <v>0.25</v>
      </c>
      <c r="O140" s="10">
        <f t="shared" si="29"/>
        <v>0.5</v>
      </c>
      <c r="P140" s="10">
        <f t="shared" si="29"/>
        <v>0.25</v>
      </c>
      <c r="Q140" s="33">
        <f>IF(B140="M",IF(AND(H140&gt;=200,H140&lt;500,I140&lt;Barem!$M$21),H140/1500,IF(AND(H140&gt;=500,H140&lt;750,I140&lt;Barem!$M$22),H140/1500,IF(AND(H140&gt;=750,H140&lt;1000,I140&lt;Barem!$M$23),H140/1500,IF(AND(H140&gt;=1000,H140&lt;1500,I140&lt;Barem!$M$24),H140/1500,IF(AND(H140&gt;=1500,H140&lt;2000,I140&lt;Barem!$M$25),H140/1500,IF(AND(H140&gt;=2000,H140&lt;3000,I140&lt;Barem!$M$26),H140/1500,IF(AND(H140&gt;=3000,I140&lt;Barem!$M$27),H140/1500,0))))))),IF(AND(H140&gt;=200,H140&lt;500,I140&lt;Barem!$N$21),H140/1500,IF(AND(H140&gt;=500,H140&lt;750,I140&lt;Barem!$N$22),H140/1500,IF(AND(H140&gt;=750,H140&lt;1000,I140&lt;Barem!$N$23),H140/1500,IF(AND(H140&gt;=1000,H140&lt;1500,I140&lt;Barem!$N$24),H140/1500,IF(AND(H140&gt;=1500,H140&lt;2000,I140&lt;Barem!$N$25),H140/1500,IF(AND(H140&gt;=2000,H140&lt;3000,I140&lt;Barem!$N$26),H140/1500,IF(AND(H140&gt;=3000,I140&lt;Barem!$N$27),H140/1500,0))))))))</f>
        <v>0</v>
      </c>
      <c r="R140" s="19">
        <f>IF(D140&gt;21,VLOOKUP(D140,Barem!$S$1:$T$141,2,1),0)</f>
        <v>0</v>
      </c>
      <c r="S140" s="95">
        <f>IF(D140&lt;1,0,IF(B140="F",VLOOKUP(I140,Barem!$W$2:$Y$13,2,1),VLOOKUP(I140,Barem!$W$14:$Y$25,2,1)))</f>
        <v>0</v>
      </c>
      <c r="T140" s="19">
        <f>VLOOKUP(A140,Participanti!A:C,3,0)</f>
        <v>0</v>
      </c>
      <c r="U140" s="17">
        <f t="shared" si="28"/>
        <v>4.875</v>
      </c>
      <c r="V140" s="49"/>
      <c r="W140" s="137" t="s">
        <v>558</v>
      </c>
      <c r="X140" s="96">
        <f t="shared" si="30"/>
        <v>4</v>
      </c>
      <c r="Y140" s="62">
        <f t="shared" si="31"/>
        <v>1</v>
      </c>
      <c r="Z140" s="1" t="str">
        <f>VLOOKUP(A140,Participanti!A:E,5,0)</f>
        <v>Gold</v>
      </c>
    </row>
    <row r="141" spans="1:26" x14ac:dyDescent="0.2">
      <c r="A141" s="42" t="s">
        <v>329</v>
      </c>
      <c r="B141" s="1" t="str">
        <f>VLOOKUP(A141,Participanti!A:B,2,0)</f>
        <v>M</v>
      </c>
      <c r="C141" s="60">
        <v>3</v>
      </c>
      <c r="D141" s="43">
        <v>12.49</v>
      </c>
      <c r="E141" s="180">
        <v>5.0347222222222224E-2</v>
      </c>
      <c r="F141" s="180">
        <v>5.1631944444444446E-2</v>
      </c>
      <c r="G141" s="182">
        <f t="shared" si="32"/>
        <v>5.0989583333333338E-2</v>
      </c>
      <c r="H141" s="45">
        <v>370</v>
      </c>
      <c r="I141" s="11">
        <f t="shared" si="27"/>
        <v>4.0824326127568726E-3</v>
      </c>
      <c r="J141" s="31">
        <f t="shared" si="33"/>
        <v>2.9738095238095239</v>
      </c>
      <c r="K141" s="31">
        <f>IF(J141=0,0,IF(B141="F",VLOOKUP(I141,Barem!$G$2:$H$16,2,1),VLOOKUP(I141,Barem!$G$17:$H$31,2,1)))</f>
        <v>3</v>
      </c>
      <c r="L141" s="43">
        <v>3</v>
      </c>
      <c r="M141" s="87" t="s">
        <v>80</v>
      </c>
      <c r="N141" s="10">
        <f t="shared" si="29"/>
        <v>0.25</v>
      </c>
      <c r="O141" s="10">
        <f t="shared" si="29"/>
        <v>0.5</v>
      </c>
      <c r="P141" s="10">
        <f t="shared" si="29"/>
        <v>0.25</v>
      </c>
      <c r="Q141" s="33">
        <f>IF(B141="M",IF(AND(H141&gt;=200,H141&lt;500,I141&lt;Barem!$M$21),H141/1500,IF(AND(H141&gt;=500,H141&lt;750,I141&lt;Barem!$M$22),H141/1500,IF(AND(H141&gt;=750,H141&lt;1000,I141&lt;Barem!$M$23),H141/1500,IF(AND(H141&gt;=1000,H141&lt;1500,I141&lt;Barem!$M$24),H141/1500,IF(AND(H141&gt;=1500,H141&lt;2000,I141&lt;Barem!$M$25),H141/1500,IF(AND(H141&gt;=2000,H141&lt;3000,I141&lt;Barem!$M$26),H141/1500,IF(AND(H141&gt;=3000,I141&lt;Barem!$M$27),H141/1500,0))))))),IF(AND(H141&gt;=200,H141&lt;500,I141&lt;Barem!$N$21),H141/1500,IF(AND(H141&gt;=500,H141&lt;750,I141&lt;Barem!$N$22),H141/1500,IF(AND(H141&gt;=750,H141&lt;1000,I141&lt;Barem!$N$23),H141/1500,IF(AND(H141&gt;=1000,H141&lt;1500,I141&lt;Barem!$N$24),H141/1500,IF(AND(H141&gt;=1500,H141&lt;2000,I141&lt;Barem!$N$25),H141/1500,IF(AND(H141&gt;=2000,H141&lt;3000,I141&lt;Barem!$N$26),H141/1500,IF(AND(H141&gt;=3000,I141&lt;Barem!$N$27),H141/1500,0))))))))</f>
        <v>0.24666666666666667</v>
      </c>
      <c r="R141" s="19">
        <f>IF(D141&gt;21,VLOOKUP(D141,Barem!$S$1:$T$141,2,1),0)</f>
        <v>0</v>
      </c>
      <c r="S141" s="95">
        <f>IF(D141&lt;1,0,IF(B141="F",VLOOKUP(I141,Barem!$W$2:$Y$13,2,1),VLOOKUP(I141,Barem!$W$14:$Y$25,2,1)))</f>
        <v>0</v>
      </c>
      <c r="T141" s="19">
        <f>VLOOKUP(A141,Participanti!A:C,3,0)</f>
        <v>0</v>
      </c>
      <c r="U141" s="17">
        <f t="shared" si="28"/>
        <v>3.2401190476190478</v>
      </c>
      <c r="V141" s="49"/>
      <c r="W141" s="137"/>
      <c r="X141" s="96">
        <f t="shared" si="30"/>
        <v>4</v>
      </c>
      <c r="Y141" s="62">
        <f t="shared" si="31"/>
        <v>1</v>
      </c>
      <c r="Z141" s="1" t="str">
        <f>VLOOKUP(A141,Participanti!A:E,5,0)</f>
        <v>Gold</v>
      </c>
    </row>
    <row r="142" spans="1:26" x14ac:dyDescent="0.2">
      <c r="A142" s="42" t="s">
        <v>505</v>
      </c>
      <c r="B142" s="1" t="str">
        <f>VLOOKUP(A142,Participanti!A:B,2,0)</f>
        <v>M</v>
      </c>
      <c r="C142" s="60">
        <v>3</v>
      </c>
      <c r="D142" s="43">
        <v>10.23</v>
      </c>
      <c r="E142" s="180">
        <v>2.7303240740740739E-2</v>
      </c>
      <c r="F142" s="180">
        <v>2.7592592592592592E-2</v>
      </c>
      <c r="G142" s="182">
        <f t="shared" si="32"/>
        <v>2.7447916666666666E-2</v>
      </c>
      <c r="H142" s="45">
        <v>12</v>
      </c>
      <c r="I142" s="11">
        <f t="shared" si="27"/>
        <v>2.683080808080808E-3</v>
      </c>
      <c r="J142" s="31">
        <f t="shared" si="33"/>
        <v>2.4357142857142855</v>
      </c>
      <c r="K142" s="31">
        <f>IF(J142=0,0,IF(B142="F",VLOOKUP(I142,Barem!$G$2:$H$16,2,1),VLOOKUP(I142,Barem!$G$17:$H$31,2,1)))</f>
        <v>5</v>
      </c>
      <c r="L142" s="43">
        <v>5</v>
      </c>
      <c r="M142" s="87" t="s">
        <v>80</v>
      </c>
      <c r="N142" s="10">
        <f t="shared" si="29"/>
        <v>0.25</v>
      </c>
      <c r="O142" s="10">
        <f t="shared" si="29"/>
        <v>0.5</v>
      </c>
      <c r="P142" s="10">
        <f t="shared" si="29"/>
        <v>0.25</v>
      </c>
      <c r="Q142" s="33">
        <f>IF(B142="M",IF(AND(H142&gt;=200,H142&lt;500,I142&lt;Barem!$M$21),H142/1500,IF(AND(H142&gt;=500,H142&lt;750,I142&lt;Barem!$M$22),H142/1500,IF(AND(H142&gt;=750,H142&lt;1000,I142&lt;Barem!$M$23),H142/1500,IF(AND(H142&gt;=1000,H142&lt;1500,I142&lt;Barem!$M$24),H142/1500,IF(AND(H142&gt;=1500,H142&lt;2000,I142&lt;Barem!$M$25),H142/1500,IF(AND(H142&gt;=2000,H142&lt;3000,I142&lt;Barem!$M$26),H142/1500,IF(AND(H142&gt;=3000,I142&lt;Barem!$M$27),H142/1500,0))))))),IF(AND(H142&gt;=200,H142&lt;500,I142&lt;Barem!$N$21),H142/1500,IF(AND(H142&gt;=500,H142&lt;750,I142&lt;Barem!$N$22),H142/1500,IF(AND(H142&gt;=750,H142&lt;1000,I142&lt;Barem!$N$23),H142/1500,IF(AND(H142&gt;=1000,H142&lt;1500,I142&lt;Barem!$N$24),H142/1500,IF(AND(H142&gt;=1500,H142&lt;2000,I142&lt;Barem!$N$25),H142/1500,IF(AND(H142&gt;=2000,H142&lt;3000,I142&lt;Barem!$N$26),H142/1500,IF(AND(H142&gt;=3000,I142&lt;Barem!$N$27),H142/1500,0))))))))</f>
        <v>0</v>
      </c>
      <c r="R142" s="19">
        <f>IF(D142&gt;21,VLOOKUP(D142,Barem!$S$1:$T$141,2,1),0)</f>
        <v>0</v>
      </c>
      <c r="S142" s="95">
        <f>IF(D142&lt;1,0,IF(B142="F",VLOOKUP(I142,Barem!$W$2:$Y$13,2,1),VLOOKUP(I142,Barem!$W$14:$Y$25,2,1)))</f>
        <v>0.45000000000000007</v>
      </c>
      <c r="T142" s="19">
        <f>VLOOKUP(A142,Participanti!A:C,3,0)</f>
        <v>0</v>
      </c>
      <c r="U142" s="17">
        <f t="shared" si="28"/>
        <v>4.808928571428571</v>
      </c>
      <c r="V142" s="49"/>
      <c r="W142" s="137" t="s">
        <v>558</v>
      </c>
      <c r="X142" s="96">
        <f t="shared" si="30"/>
        <v>4</v>
      </c>
      <c r="Y142" s="62">
        <f t="shared" si="31"/>
        <v>1</v>
      </c>
      <c r="Z142" s="1" t="str">
        <f>VLOOKUP(A142,Participanti!A:E,5,0)</f>
        <v>Gold</v>
      </c>
    </row>
    <row r="143" spans="1:26" x14ac:dyDescent="0.2">
      <c r="A143" s="42" t="s">
        <v>383</v>
      </c>
      <c r="B143" s="1" t="str">
        <f>VLOOKUP(A143,Participanti!A:B,2,0)</f>
        <v>M</v>
      </c>
      <c r="C143" s="60">
        <v>3</v>
      </c>
      <c r="D143" s="43">
        <v>21.54</v>
      </c>
      <c r="E143" s="180">
        <v>0.11489583333333334</v>
      </c>
      <c r="F143" s="180">
        <v>0.11862268518518519</v>
      </c>
      <c r="G143" s="182">
        <f t="shared" si="32"/>
        <v>0.11675925925925926</v>
      </c>
      <c r="H143" s="45">
        <v>1166</v>
      </c>
      <c r="I143" s="11">
        <f t="shared" si="27"/>
        <v>5.4205784242924446E-3</v>
      </c>
      <c r="J143" s="31">
        <f t="shared" si="33"/>
        <v>5</v>
      </c>
      <c r="K143" s="31">
        <f>IF(J143=0,0,IF(B143="F",VLOOKUP(I143,Barem!$G$2:$H$16,2,1),VLOOKUP(I143,Barem!$G$17:$H$31,2,1)))</f>
        <v>0.5</v>
      </c>
      <c r="L143" s="43">
        <v>5</v>
      </c>
      <c r="M143" s="87" t="str">
        <f>VLOOKUP(C143,Barem!K:Q,7,0)</f>
        <v>P</v>
      </c>
      <c r="N143" s="10">
        <f t="shared" si="29"/>
        <v>0.25</v>
      </c>
      <c r="O143" s="10">
        <f t="shared" si="29"/>
        <v>0.25</v>
      </c>
      <c r="P143" s="10">
        <f t="shared" si="29"/>
        <v>0.5</v>
      </c>
      <c r="Q143" s="33">
        <f>IF(B143="M",IF(AND(H143&gt;=200,H143&lt;500,I143&lt;Barem!$M$21),H143/1500,IF(AND(H143&gt;=500,H143&lt;750,I143&lt;Barem!$M$22),H143/1500,IF(AND(H143&gt;=750,H143&lt;1000,I143&lt;Barem!$M$23),H143/1500,IF(AND(H143&gt;=1000,H143&lt;1500,I143&lt;Barem!$M$24),H143/1500,IF(AND(H143&gt;=1500,H143&lt;2000,I143&lt;Barem!$M$25),H143/1500,IF(AND(H143&gt;=2000,H143&lt;3000,I143&lt;Barem!$M$26),H143/1500,IF(AND(H143&gt;=3000,I143&lt;Barem!$M$27),H143/1500,0))))))),IF(AND(H143&gt;=200,H143&lt;500,I143&lt;Barem!$N$21),H143/1500,IF(AND(H143&gt;=500,H143&lt;750,I143&lt;Barem!$N$22),H143/1500,IF(AND(H143&gt;=750,H143&lt;1000,I143&lt;Barem!$N$23),H143/1500,IF(AND(H143&gt;=1000,H143&lt;1500,I143&lt;Barem!$N$24),H143/1500,IF(AND(H143&gt;=1500,H143&lt;2000,I143&lt;Barem!$N$25),H143/1500,IF(AND(H143&gt;=2000,H143&lt;3000,I143&lt;Barem!$N$26),H143/1500,IF(AND(H143&gt;=3000,I143&lt;Barem!$N$27),H143/1500,0))))))))</f>
        <v>0.77733333333333332</v>
      </c>
      <c r="R143" s="19">
        <f>IF(D143&gt;21,VLOOKUP(D143,Barem!$S$1:$T$141,2,1),0)</f>
        <v>0</v>
      </c>
      <c r="S143" s="95">
        <f>IF(D143&lt;1,0,IF(B143="F",VLOOKUP(I143,Barem!$W$2:$Y$13,2,1),VLOOKUP(I143,Barem!$W$14:$Y$25,2,1)))</f>
        <v>0</v>
      </c>
      <c r="T143" s="19">
        <f>VLOOKUP(A143,Participanti!A:C,3,0)</f>
        <v>0</v>
      </c>
      <c r="U143" s="17">
        <f t="shared" si="28"/>
        <v>4.652333333333333</v>
      </c>
      <c r="V143" s="49"/>
      <c r="W143" s="137" t="s">
        <v>561</v>
      </c>
      <c r="X143" s="96">
        <f t="shared" si="30"/>
        <v>4</v>
      </c>
      <c r="Y143" s="62">
        <f t="shared" si="31"/>
        <v>1</v>
      </c>
      <c r="Z143" s="1" t="str">
        <f>VLOOKUP(A143,Participanti!A:E,5,0)</f>
        <v>Gold</v>
      </c>
    </row>
    <row r="144" spans="1:26" x14ac:dyDescent="0.2">
      <c r="A144" s="42" t="s">
        <v>490</v>
      </c>
      <c r="B144" s="1" t="str">
        <f>VLOOKUP(A144,Participanti!A:B,2,0)</f>
        <v>M</v>
      </c>
      <c r="C144" s="60">
        <v>3</v>
      </c>
      <c r="D144" s="43">
        <v>24.54</v>
      </c>
      <c r="E144" s="180">
        <v>8.4606481481481477E-2</v>
      </c>
      <c r="F144" s="180">
        <v>0.10195601851851852</v>
      </c>
      <c r="G144" s="182">
        <f t="shared" si="32"/>
        <v>9.3281249999999996E-2</v>
      </c>
      <c r="H144" s="45">
        <v>179</v>
      </c>
      <c r="I144" s="11">
        <f t="shared" si="27"/>
        <v>3.8011919315403425E-3</v>
      </c>
      <c r="J144" s="31">
        <f t="shared" si="33"/>
        <v>5</v>
      </c>
      <c r="K144" s="31">
        <f>IF(J144=0,0,IF(B144="F",VLOOKUP(I144,Barem!$G$2:$H$16,2,1),VLOOKUP(I144,Barem!$G$17:$H$31,2,1)))</f>
        <v>3.5</v>
      </c>
      <c r="L144" s="43">
        <v>0.25</v>
      </c>
      <c r="M144" s="87" t="s">
        <v>82</v>
      </c>
      <c r="N144" s="10">
        <f t="shared" si="29"/>
        <v>0.5</v>
      </c>
      <c r="O144" s="10">
        <f t="shared" si="29"/>
        <v>0.25</v>
      </c>
      <c r="P144" s="10">
        <f t="shared" si="29"/>
        <v>0.25</v>
      </c>
      <c r="Q144" s="33">
        <f>IF(B144="M",IF(AND(H144&gt;=200,H144&lt;500,I144&lt;Barem!$M$21),H144/1500,IF(AND(H144&gt;=500,H144&lt;750,I144&lt;Barem!$M$22),H144/1500,IF(AND(H144&gt;=750,H144&lt;1000,I144&lt;Barem!$M$23),H144/1500,IF(AND(H144&gt;=1000,H144&lt;1500,I144&lt;Barem!$M$24),H144/1500,IF(AND(H144&gt;=1500,H144&lt;2000,I144&lt;Barem!$M$25),H144/1500,IF(AND(H144&gt;=2000,H144&lt;3000,I144&lt;Barem!$M$26),H144/1500,IF(AND(H144&gt;=3000,I144&lt;Barem!$M$27),H144/1500,0))))))),IF(AND(H144&gt;=200,H144&lt;500,I144&lt;Barem!$N$21),H144/1500,IF(AND(H144&gt;=500,H144&lt;750,I144&lt;Barem!$N$22),H144/1500,IF(AND(H144&gt;=750,H144&lt;1000,I144&lt;Barem!$N$23),H144/1500,IF(AND(H144&gt;=1000,H144&lt;1500,I144&lt;Barem!$N$24),H144/1500,IF(AND(H144&gt;=1500,H144&lt;2000,I144&lt;Barem!$N$25),H144/1500,IF(AND(H144&gt;=2000,H144&lt;3000,I144&lt;Barem!$N$26),H144/1500,IF(AND(H144&gt;=3000,I144&lt;Barem!$N$27),H144/1500,0))))))))</f>
        <v>0</v>
      </c>
      <c r="R144" s="19">
        <f>IF(D144&gt;21,VLOOKUP(D144,Barem!$S$1:$T$141,2,1),0)</f>
        <v>0.1</v>
      </c>
      <c r="S144" s="95">
        <f>IF(D144&lt;1,0,IF(B144="F",VLOOKUP(I144,Barem!$W$2:$Y$13,2,1),VLOOKUP(I144,Barem!$W$14:$Y$25,2,1)))</f>
        <v>0</v>
      </c>
      <c r="T144" s="19">
        <f>VLOOKUP(A144,Participanti!A:C,3,0)</f>
        <v>0</v>
      </c>
      <c r="U144" s="17">
        <f t="shared" si="28"/>
        <v>3.5375000000000001</v>
      </c>
      <c r="V144" s="49"/>
      <c r="W144" s="137"/>
      <c r="X144" s="96">
        <f t="shared" si="30"/>
        <v>4</v>
      </c>
      <c r="Y144" s="62">
        <f t="shared" si="31"/>
        <v>1</v>
      </c>
      <c r="Z144" s="1" t="str">
        <f>VLOOKUP(A144,Participanti!A:E,5,0)</f>
        <v>Silver</v>
      </c>
    </row>
    <row r="145" spans="1:26" x14ac:dyDescent="0.2">
      <c r="A145" s="42" t="s">
        <v>167</v>
      </c>
      <c r="B145" s="1" t="str">
        <f>VLOOKUP(A145,Participanti!A:B,2,0)</f>
        <v>M</v>
      </c>
      <c r="C145" s="60">
        <v>3</v>
      </c>
      <c r="D145" s="43">
        <v>21.28</v>
      </c>
      <c r="E145" s="180">
        <v>6.6886574074074071E-2</v>
      </c>
      <c r="F145" s="180">
        <v>6.7523148148148152E-2</v>
      </c>
      <c r="G145" s="182">
        <f t="shared" si="32"/>
        <v>6.7204861111111111E-2</v>
      </c>
      <c r="H145" s="45">
        <v>33</v>
      </c>
      <c r="I145" s="11">
        <f t="shared" si="27"/>
        <v>3.1581231725146199E-3</v>
      </c>
      <c r="J145" s="31">
        <f t="shared" si="33"/>
        <v>5</v>
      </c>
      <c r="K145" s="31">
        <f>IF(J145=0,0,IF(B145="F",VLOOKUP(I145,Barem!$G$2:$H$16,2,1),VLOOKUP(I145,Barem!$G$17:$H$31,2,1)))</f>
        <v>4.25</v>
      </c>
      <c r="L145" s="43">
        <v>3.5</v>
      </c>
      <c r="M145" s="87" t="str">
        <f>VLOOKUP(C145,Barem!K:Q,7,0)</f>
        <v>P</v>
      </c>
      <c r="N145" s="10">
        <f t="shared" si="29"/>
        <v>0.25</v>
      </c>
      <c r="O145" s="10">
        <f t="shared" si="29"/>
        <v>0.25</v>
      </c>
      <c r="P145" s="10">
        <f t="shared" si="29"/>
        <v>0.5</v>
      </c>
      <c r="Q145" s="33">
        <f>IF(B145="M",IF(AND(H145&gt;=200,H145&lt;500,I145&lt;Barem!$M$21),H145/1500,IF(AND(H145&gt;=500,H145&lt;750,I145&lt;Barem!$M$22),H145/1500,IF(AND(H145&gt;=750,H145&lt;1000,I145&lt;Barem!$M$23),H145/1500,IF(AND(H145&gt;=1000,H145&lt;1500,I145&lt;Barem!$M$24),H145/1500,IF(AND(H145&gt;=1500,H145&lt;2000,I145&lt;Barem!$M$25),H145/1500,IF(AND(H145&gt;=2000,H145&lt;3000,I145&lt;Barem!$M$26),H145/1500,IF(AND(H145&gt;=3000,I145&lt;Barem!$M$27),H145/1500,0))))))),IF(AND(H145&gt;=200,H145&lt;500,I145&lt;Barem!$N$21),H145/1500,IF(AND(H145&gt;=500,H145&lt;750,I145&lt;Barem!$N$22),H145/1500,IF(AND(H145&gt;=750,H145&lt;1000,I145&lt;Barem!$N$23),H145/1500,IF(AND(H145&gt;=1000,H145&lt;1500,I145&lt;Barem!$N$24),H145/1500,IF(AND(H145&gt;=1500,H145&lt;2000,I145&lt;Barem!$N$25),H145/1500,IF(AND(H145&gt;=2000,H145&lt;3000,I145&lt;Barem!$N$26),H145/1500,IF(AND(H145&gt;=3000,I145&lt;Barem!$N$27),H145/1500,0))))))))</f>
        <v>0</v>
      </c>
      <c r="R145" s="19">
        <f>IF(D145&gt;21,VLOOKUP(D145,Barem!$S$1:$T$141,2,1),0)</f>
        <v>0</v>
      </c>
      <c r="S145" s="95">
        <f>IF(D145&lt;1,0,IF(B145="F",VLOOKUP(I145,Barem!$W$2:$Y$13,2,1),VLOOKUP(I145,Barem!$W$14:$Y$25,2,1)))</f>
        <v>0</v>
      </c>
      <c r="T145" s="19">
        <f>VLOOKUP(A145,Participanti!A:C,3,0)</f>
        <v>0</v>
      </c>
      <c r="U145" s="17">
        <f t="shared" si="28"/>
        <v>4.0625</v>
      </c>
      <c r="V145" s="49"/>
      <c r="W145" s="137" t="s">
        <v>558</v>
      </c>
      <c r="X145" s="96">
        <f t="shared" si="30"/>
        <v>4</v>
      </c>
      <c r="Y145" s="62">
        <f t="shared" si="31"/>
        <v>1</v>
      </c>
      <c r="Z145" s="1" t="str">
        <f>VLOOKUP(A145,Participanti!A:E,5,0)</f>
        <v>Silver</v>
      </c>
    </row>
    <row r="146" spans="1:26" x14ac:dyDescent="0.2">
      <c r="A146" s="42" t="s">
        <v>168</v>
      </c>
      <c r="B146" s="1" t="str">
        <f>VLOOKUP(A146,Participanti!A:B,2,0)</f>
        <v>M</v>
      </c>
      <c r="C146" s="60">
        <v>3</v>
      </c>
      <c r="D146" s="43">
        <v>13.02</v>
      </c>
      <c r="E146" s="180">
        <v>4.4201388888888887E-2</v>
      </c>
      <c r="F146" s="180">
        <v>4.4201388888888887E-2</v>
      </c>
      <c r="G146" s="182">
        <f t="shared" si="32"/>
        <v>4.4201388888888887E-2</v>
      </c>
      <c r="H146" s="45">
        <v>19</v>
      </c>
      <c r="I146" s="11">
        <f t="shared" si="27"/>
        <v>3.3948839392387779E-3</v>
      </c>
      <c r="J146" s="31">
        <f t="shared" si="33"/>
        <v>3.0999999999999996</v>
      </c>
      <c r="K146" s="31">
        <f>IF(J146=0,0,IF(B146="F",VLOOKUP(I146,Barem!$G$2:$H$16,2,1),VLOOKUP(I146,Barem!$G$17:$H$31,2,1)))</f>
        <v>4</v>
      </c>
      <c r="L146" s="43">
        <v>1.75</v>
      </c>
      <c r="M146" s="87" t="s">
        <v>80</v>
      </c>
      <c r="N146" s="10">
        <f t="shared" si="29"/>
        <v>0.25</v>
      </c>
      <c r="O146" s="10">
        <f t="shared" si="29"/>
        <v>0.5</v>
      </c>
      <c r="P146" s="10">
        <f t="shared" si="29"/>
        <v>0.25</v>
      </c>
      <c r="Q146" s="33">
        <f>IF(B146="M",IF(AND(H146&gt;=200,H146&lt;500,I146&lt;Barem!$M$21),H146/1500,IF(AND(H146&gt;=500,H146&lt;750,I146&lt;Barem!$M$22),H146/1500,IF(AND(H146&gt;=750,H146&lt;1000,I146&lt;Barem!$M$23),H146/1500,IF(AND(H146&gt;=1000,H146&lt;1500,I146&lt;Barem!$M$24),H146/1500,IF(AND(H146&gt;=1500,H146&lt;2000,I146&lt;Barem!$M$25),H146/1500,IF(AND(H146&gt;=2000,H146&lt;3000,I146&lt;Barem!$M$26),H146/1500,IF(AND(H146&gt;=3000,I146&lt;Barem!$M$27),H146/1500,0))))))),IF(AND(H146&gt;=200,H146&lt;500,I146&lt;Barem!$N$21),H146/1500,IF(AND(H146&gt;=500,H146&lt;750,I146&lt;Barem!$N$22),H146/1500,IF(AND(H146&gt;=750,H146&lt;1000,I146&lt;Barem!$N$23),H146/1500,IF(AND(H146&gt;=1000,H146&lt;1500,I146&lt;Barem!$N$24),H146/1500,IF(AND(H146&gt;=1500,H146&lt;2000,I146&lt;Barem!$N$25),H146/1500,IF(AND(H146&gt;=2000,H146&lt;3000,I146&lt;Barem!$N$26),H146/1500,IF(AND(H146&gt;=3000,I146&lt;Barem!$N$27),H146/1500,0))))))))</f>
        <v>0</v>
      </c>
      <c r="R146" s="19">
        <f>IF(D146&gt;21,VLOOKUP(D146,Barem!$S$1:$T$141,2,1),0)</f>
        <v>0</v>
      </c>
      <c r="S146" s="95">
        <f>IF(D146&lt;1,0,IF(B146="F",VLOOKUP(I146,Barem!$W$2:$Y$13,2,1),VLOOKUP(I146,Barem!$W$14:$Y$25,2,1)))</f>
        <v>0</v>
      </c>
      <c r="T146" s="19">
        <f>VLOOKUP(A146,Participanti!A:C,3,0)</f>
        <v>0</v>
      </c>
      <c r="U146" s="17">
        <f t="shared" si="28"/>
        <v>3.2124999999999999</v>
      </c>
      <c r="V146" s="49"/>
      <c r="W146" s="137"/>
      <c r="X146" s="96">
        <f t="shared" si="30"/>
        <v>4</v>
      </c>
      <c r="Y146" s="62">
        <f t="shared" si="31"/>
        <v>1</v>
      </c>
      <c r="Z146" s="1" t="str">
        <f>VLOOKUP(A146,Participanti!A:E,5,0)</f>
        <v>Silver</v>
      </c>
    </row>
    <row r="147" spans="1:26" x14ac:dyDescent="0.2">
      <c r="A147" s="42" t="s">
        <v>523</v>
      </c>
      <c r="B147" s="1" t="str">
        <f>VLOOKUP(A147,Participanti!A:B,2,0)</f>
        <v>M</v>
      </c>
      <c r="C147" s="60">
        <v>3</v>
      </c>
      <c r="D147" s="43">
        <v>43</v>
      </c>
      <c r="E147" s="180">
        <v>0.10875</v>
      </c>
      <c r="F147" s="180">
        <v>0.10886574074074074</v>
      </c>
      <c r="G147" s="182">
        <f t="shared" si="32"/>
        <v>0.10880787037037037</v>
      </c>
      <c r="H147" s="45">
        <v>55</v>
      </c>
      <c r="I147" s="11">
        <f t="shared" si="27"/>
        <v>2.5304155900086134E-3</v>
      </c>
      <c r="J147" s="31">
        <f t="shared" si="33"/>
        <v>5</v>
      </c>
      <c r="K147" s="31">
        <f>IF(J147=0,0,IF(B147="F",VLOOKUP(I147,Barem!$G$2:$H$16,2,1),VLOOKUP(I147,Barem!$G$17:$H$31,2,1)))</f>
        <v>5</v>
      </c>
      <c r="L147" s="43">
        <v>5</v>
      </c>
      <c r="M147" s="87" t="s">
        <v>82</v>
      </c>
      <c r="N147" s="10">
        <f t="shared" si="29"/>
        <v>0.5</v>
      </c>
      <c r="O147" s="10">
        <f t="shared" si="29"/>
        <v>0.25</v>
      </c>
      <c r="P147" s="10">
        <f t="shared" si="29"/>
        <v>0.25</v>
      </c>
      <c r="Q147" s="33">
        <f>IF(B147="M",IF(AND(H147&gt;=200,H147&lt;500,I147&lt;Barem!$M$21),H147/1500,IF(AND(H147&gt;=500,H147&lt;750,I147&lt;Barem!$M$22),H147/1500,IF(AND(H147&gt;=750,H147&lt;1000,I147&lt;Barem!$M$23),H147/1500,IF(AND(H147&gt;=1000,H147&lt;1500,I147&lt;Barem!$M$24),H147/1500,IF(AND(H147&gt;=1500,H147&lt;2000,I147&lt;Barem!$M$25),H147/1500,IF(AND(H147&gt;=2000,H147&lt;3000,I147&lt;Barem!$M$26),H147/1500,IF(AND(H147&gt;=3000,I147&lt;Barem!$M$27),H147/1500,0))))))),IF(AND(H147&gt;=200,H147&lt;500,I147&lt;Barem!$N$21),H147/1500,IF(AND(H147&gt;=500,H147&lt;750,I147&lt;Barem!$N$22),H147/1500,IF(AND(H147&gt;=750,H147&lt;1000,I147&lt;Barem!$N$23),H147/1500,IF(AND(H147&gt;=1000,H147&lt;1500,I147&lt;Barem!$N$24),H147/1500,IF(AND(H147&gt;=1500,H147&lt;2000,I147&lt;Barem!$N$25),H147/1500,IF(AND(H147&gt;=2000,H147&lt;3000,I147&lt;Barem!$N$26),H147/1500,IF(AND(H147&gt;=3000,I147&lt;Barem!$N$27),H147/1500,0))))))))</f>
        <v>0</v>
      </c>
      <c r="R147" s="19">
        <f>IF(D147&gt;21,VLOOKUP(D147,Barem!$S$1:$T$141,2,1),0)</f>
        <v>1.1000000000000001</v>
      </c>
      <c r="S147" s="95">
        <f>IF(D147&lt;1,0,IF(B147="F",VLOOKUP(I147,Barem!$W$2:$Y$13,2,1),VLOOKUP(I147,Barem!$W$14:$Y$25,2,1)))</f>
        <v>2.25</v>
      </c>
      <c r="T147" s="19">
        <f>VLOOKUP(A147,Participanti!A:C,3,0)</f>
        <v>0</v>
      </c>
      <c r="U147" s="17">
        <f t="shared" si="28"/>
        <v>8.35</v>
      </c>
      <c r="V147" s="49"/>
      <c r="W147" s="137" t="s">
        <v>565</v>
      </c>
      <c r="X147" s="96">
        <f t="shared" si="30"/>
        <v>4</v>
      </c>
      <c r="Y147" s="62">
        <f t="shared" si="31"/>
        <v>1</v>
      </c>
      <c r="Z147" s="1" t="str">
        <f>VLOOKUP(A147,Participanti!A:E,5,0)</f>
        <v>Silver</v>
      </c>
    </row>
    <row r="148" spans="1:26" x14ac:dyDescent="0.2">
      <c r="A148" s="42" t="s">
        <v>180</v>
      </c>
      <c r="B148" s="1" t="str">
        <f>VLOOKUP(A148,Participanti!A:B,2,0)</f>
        <v>M</v>
      </c>
      <c r="C148" s="60">
        <v>3</v>
      </c>
      <c r="D148" s="43">
        <v>11.01</v>
      </c>
      <c r="E148" s="180">
        <v>3.5046296296296298E-2</v>
      </c>
      <c r="F148" s="180">
        <v>3.5046296296296298E-2</v>
      </c>
      <c r="G148" s="182">
        <f t="shared" si="32"/>
        <v>3.5046296296296298E-2</v>
      </c>
      <c r="H148" s="45">
        <v>19</v>
      </c>
      <c r="I148" s="11">
        <f t="shared" si="27"/>
        <v>3.1831331785918526E-3</v>
      </c>
      <c r="J148" s="31">
        <f t="shared" si="33"/>
        <v>2.6214285714285714</v>
      </c>
      <c r="K148" s="31">
        <f>IF(J148=0,0,IF(B148="F",VLOOKUP(I148,Barem!$G$2:$H$16,2,1),VLOOKUP(I148,Barem!$G$17:$H$31,2,1)))</f>
        <v>4.25</v>
      </c>
      <c r="L148" s="43">
        <v>1</v>
      </c>
      <c r="M148" s="87" t="str">
        <f>VLOOKUP(C148,Barem!K:Q,7,0)</f>
        <v>P</v>
      </c>
      <c r="N148" s="10">
        <f t="shared" si="29"/>
        <v>0.25</v>
      </c>
      <c r="O148" s="10">
        <f t="shared" si="29"/>
        <v>0.25</v>
      </c>
      <c r="P148" s="10">
        <f t="shared" si="29"/>
        <v>0.5</v>
      </c>
      <c r="Q148" s="33">
        <f>IF(B148="M",IF(AND(H148&gt;=200,H148&lt;500,I148&lt;Barem!$M$21),H148/1500,IF(AND(H148&gt;=500,H148&lt;750,I148&lt;Barem!$M$22),H148/1500,IF(AND(H148&gt;=750,H148&lt;1000,I148&lt;Barem!$M$23),H148/1500,IF(AND(H148&gt;=1000,H148&lt;1500,I148&lt;Barem!$M$24),H148/1500,IF(AND(H148&gt;=1500,H148&lt;2000,I148&lt;Barem!$M$25),H148/1500,IF(AND(H148&gt;=2000,H148&lt;3000,I148&lt;Barem!$M$26),H148/1500,IF(AND(H148&gt;=3000,I148&lt;Barem!$M$27),H148/1500,0))))))),IF(AND(H148&gt;=200,H148&lt;500,I148&lt;Barem!$N$21),H148/1500,IF(AND(H148&gt;=500,H148&lt;750,I148&lt;Barem!$N$22),H148/1500,IF(AND(H148&gt;=750,H148&lt;1000,I148&lt;Barem!$N$23),H148/1500,IF(AND(H148&gt;=1000,H148&lt;1500,I148&lt;Barem!$N$24),H148/1500,IF(AND(H148&gt;=1500,H148&lt;2000,I148&lt;Barem!$N$25),H148/1500,IF(AND(H148&gt;=2000,H148&lt;3000,I148&lt;Barem!$N$26),H148/1500,IF(AND(H148&gt;=3000,I148&lt;Barem!$N$27),H148/1500,0))))))))</f>
        <v>0</v>
      </c>
      <c r="R148" s="19">
        <f>IF(D148&gt;21,VLOOKUP(D148,Barem!$S$1:$T$141,2,1),0)</f>
        <v>0</v>
      </c>
      <c r="S148" s="95">
        <f>IF(D148&lt;1,0,IF(B148="F",VLOOKUP(I148,Barem!$W$2:$Y$13,2,1),VLOOKUP(I148,Barem!$W$14:$Y$25,2,1)))</f>
        <v>0</v>
      </c>
      <c r="T148" s="19">
        <f>VLOOKUP(A148,Participanti!A:C,3,0)</f>
        <v>0</v>
      </c>
      <c r="U148" s="17">
        <f t="shared" si="28"/>
        <v>2.217857142857143</v>
      </c>
      <c r="V148" s="49"/>
      <c r="W148" s="137"/>
      <c r="X148" s="96">
        <f t="shared" si="30"/>
        <v>2</v>
      </c>
      <c r="Y148" s="62">
        <f t="shared" si="31"/>
        <v>1</v>
      </c>
      <c r="Z148" s="1" t="str">
        <f>VLOOKUP(A148,Participanti!A:E,5,0)</f>
        <v>Silver</v>
      </c>
    </row>
    <row r="149" spans="1:26" x14ac:dyDescent="0.2">
      <c r="A149" s="42" t="s">
        <v>187</v>
      </c>
      <c r="B149" s="1" t="str">
        <f>VLOOKUP(A149,Participanti!A:B,2,0)</f>
        <v>M</v>
      </c>
      <c r="C149" s="60">
        <v>3</v>
      </c>
      <c r="D149" s="43">
        <v>42.43</v>
      </c>
      <c r="E149" s="180">
        <v>0.14964120370370371</v>
      </c>
      <c r="F149" s="180">
        <v>0.14827546296296296</v>
      </c>
      <c r="G149" s="182">
        <f t="shared" si="32"/>
        <v>0.14895833333333333</v>
      </c>
      <c r="H149" s="45">
        <v>77</v>
      </c>
      <c r="I149" s="11">
        <f t="shared" si="27"/>
        <v>3.5106842642784195E-3</v>
      </c>
      <c r="J149" s="31">
        <f t="shared" si="33"/>
        <v>5</v>
      </c>
      <c r="K149" s="31">
        <f>IF(J149=0,0,IF(B149="F",VLOOKUP(I149,Barem!$G$2:$H$16,2,1),VLOOKUP(I149,Barem!$G$17:$H$31,2,1)))</f>
        <v>3.75</v>
      </c>
      <c r="L149" s="43">
        <v>5</v>
      </c>
      <c r="M149" s="87" t="str">
        <f>VLOOKUP(C149,Barem!K:Q,7,0)</f>
        <v>P</v>
      </c>
      <c r="N149" s="10">
        <f t="shared" si="29"/>
        <v>0.25</v>
      </c>
      <c r="O149" s="10">
        <f t="shared" si="29"/>
        <v>0.25</v>
      </c>
      <c r="P149" s="10">
        <f t="shared" si="29"/>
        <v>0.5</v>
      </c>
      <c r="Q149" s="33">
        <f>IF(B149="M",IF(AND(H149&gt;=200,H149&lt;500,I149&lt;Barem!$M$21),H149/1500,IF(AND(H149&gt;=500,H149&lt;750,I149&lt;Barem!$M$22),H149/1500,IF(AND(H149&gt;=750,H149&lt;1000,I149&lt;Barem!$M$23),H149/1500,IF(AND(H149&gt;=1000,H149&lt;1500,I149&lt;Barem!$M$24),H149/1500,IF(AND(H149&gt;=1500,H149&lt;2000,I149&lt;Barem!$M$25),H149/1500,IF(AND(H149&gt;=2000,H149&lt;3000,I149&lt;Barem!$M$26),H149/1500,IF(AND(H149&gt;=3000,I149&lt;Barem!$M$27),H149/1500,0))))))),IF(AND(H149&gt;=200,H149&lt;500,I149&lt;Barem!$N$21),H149/1500,IF(AND(H149&gt;=500,H149&lt;750,I149&lt;Barem!$N$22),H149/1500,IF(AND(H149&gt;=750,H149&lt;1000,I149&lt;Barem!$N$23),H149/1500,IF(AND(H149&gt;=1000,H149&lt;1500,I149&lt;Barem!$N$24),H149/1500,IF(AND(H149&gt;=1500,H149&lt;2000,I149&lt;Barem!$N$25),H149/1500,IF(AND(H149&gt;=2000,H149&lt;3000,I149&lt;Barem!$N$26),H149/1500,IF(AND(H149&gt;=3000,I149&lt;Barem!$N$27),H149/1500,0))))))))</f>
        <v>0</v>
      </c>
      <c r="R149" s="19">
        <f>IF(D149&gt;21,VLOOKUP(D149,Barem!$S$1:$T$141,2,1),0)</f>
        <v>1</v>
      </c>
      <c r="S149" s="95">
        <f>IF(D149&lt;1,0,IF(B149="F",VLOOKUP(I149,Barem!$W$2:$Y$13,2,1),VLOOKUP(I149,Barem!$W$14:$Y$25,2,1)))</f>
        <v>0</v>
      </c>
      <c r="T149" s="19">
        <f>VLOOKUP(A149,Participanti!A:C,3,0)</f>
        <v>0</v>
      </c>
      <c r="U149" s="17">
        <f t="shared" si="28"/>
        <v>5.6875</v>
      </c>
      <c r="V149" s="49"/>
      <c r="W149" s="137" t="s">
        <v>558</v>
      </c>
      <c r="X149" s="96">
        <f t="shared" si="30"/>
        <v>4</v>
      </c>
      <c r="Y149" s="62">
        <f t="shared" si="31"/>
        <v>1</v>
      </c>
      <c r="Z149" s="1" t="str">
        <f>VLOOKUP(A149,Participanti!A:E,5,0)</f>
        <v>Silver</v>
      </c>
    </row>
    <row r="150" spans="1:26" x14ac:dyDescent="0.2">
      <c r="A150" s="42" t="s">
        <v>305</v>
      </c>
      <c r="B150" s="1" t="str">
        <f>VLOOKUP(A150,Participanti!A:B,2,0)</f>
        <v>M</v>
      </c>
      <c r="C150" s="60">
        <v>3</v>
      </c>
      <c r="D150" s="43">
        <v>21.12</v>
      </c>
      <c r="E150" s="180">
        <v>7.4930555555555556E-2</v>
      </c>
      <c r="F150" s="180">
        <v>7.5219907407407402E-2</v>
      </c>
      <c r="G150" s="182">
        <f t="shared" si="32"/>
        <v>7.5075231481481486E-2</v>
      </c>
      <c r="H150" s="45">
        <v>598</v>
      </c>
      <c r="I150" s="11">
        <f t="shared" ref="I150:I181" si="34">G150/D150</f>
        <v>3.5546984602974185E-3</v>
      </c>
      <c r="J150" s="31">
        <f t="shared" si="33"/>
        <v>5</v>
      </c>
      <c r="K150" s="31">
        <f>IF(J150=0,0,IF(B150="F",VLOOKUP(I150,Barem!$G$2:$H$16,2,1),VLOOKUP(I150,Barem!$G$17:$H$31,2,1)))</f>
        <v>3.75</v>
      </c>
      <c r="L150" s="43">
        <v>1.5</v>
      </c>
      <c r="M150" s="87" t="str">
        <f>VLOOKUP(C150,Barem!K:Q,7,0)</f>
        <v>P</v>
      </c>
      <c r="N150" s="10">
        <f t="shared" ref="N150:P169" si="35">IF($M150=N$1,50%,25%)</f>
        <v>0.25</v>
      </c>
      <c r="O150" s="10">
        <f t="shared" si="35"/>
        <v>0.25</v>
      </c>
      <c r="P150" s="10">
        <f t="shared" si="35"/>
        <v>0.5</v>
      </c>
      <c r="Q150" s="33">
        <f>IF(B150="M",IF(AND(H150&gt;=200,H150&lt;500,I150&lt;Barem!$M$21),H150/1500,IF(AND(H150&gt;=500,H150&lt;750,I150&lt;Barem!$M$22),H150/1500,IF(AND(H150&gt;=750,H150&lt;1000,I150&lt;Barem!$M$23),H150/1500,IF(AND(H150&gt;=1000,H150&lt;1500,I150&lt;Barem!$M$24),H150/1500,IF(AND(H150&gt;=1500,H150&lt;2000,I150&lt;Barem!$M$25),H150/1500,IF(AND(H150&gt;=2000,H150&lt;3000,I150&lt;Barem!$M$26),H150/1500,IF(AND(H150&gt;=3000,I150&lt;Barem!$M$27),H150/1500,0))))))),IF(AND(H150&gt;=200,H150&lt;500,I150&lt;Barem!$N$21),H150/1500,IF(AND(H150&gt;=500,H150&lt;750,I150&lt;Barem!$N$22),H150/1500,IF(AND(H150&gt;=750,H150&lt;1000,I150&lt;Barem!$N$23),H150/1500,IF(AND(H150&gt;=1000,H150&lt;1500,I150&lt;Barem!$N$24),H150/1500,IF(AND(H150&gt;=1500,H150&lt;2000,I150&lt;Barem!$N$25),H150/1500,IF(AND(H150&gt;=2000,H150&lt;3000,I150&lt;Barem!$N$26),H150/1500,IF(AND(H150&gt;=3000,I150&lt;Barem!$N$27),H150/1500,0))))))))</f>
        <v>0.39866666666666667</v>
      </c>
      <c r="R150" s="19">
        <f>IF(D150&gt;21,VLOOKUP(D150,Barem!$S$1:$T$141,2,1),0)</f>
        <v>0</v>
      </c>
      <c r="S150" s="95">
        <f>IF(D150&lt;1,0,IF(B150="F",VLOOKUP(I150,Barem!$W$2:$Y$13,2,1),VLOOKUP(I150,Barem!$W$14:$Y$25,2,1)))</f>
        <v>0</v>
      </c>
      <c r="T150" s="19">
        <f>VLOOKUP(A150,Participanti!A:C,3,0)</f>
        <v>0</v>
      </c>
      <c r="U150" s="17">
        <f t="shared" ref="U150:U181" si="36">IF(H150&lt;0,0,J150*N150+K150*O150+L150*P150+Q150+R150+S150+T150)</f>
        <v>3.3361666666666667</v>
      </c>
      <c r="V150" s="49"/>
      <c r="W150" s="137" t="s">
        <v>567</v>
      </c>
      <c r="X150" s="96">
        <f t="shared" si="30"/>
        <v>4</v>
      </c>
      <c r="Y150" s="62">
        <f t="shared" si="31"/>
        <v>1</v>
      </c>
      <c r="Z150" s="1" t="str">
        <f>VLOOKUP(A150,Participanti!A:E,5,0)</f>
        <v>Silver</v>
      </c>
    </row>
    <row r="151" spans="1:26" x14ac:dyDescent="0.2">
      <c r="A151" s="42" t="s">
        <v>194</v>
      </c>
      <c r="B151" s="1" t="str">
        <f>VLOOKUP(A151,Participanti!A:B,2,0)</f>
        <v>F</v>
      </c>
      <c r="C151" s="60">
        <v>3</v>
      </c>
      <c r="D151" s="43">
        <v>5.0199999999999996</v>
      </c>
      <c r="E151" s="180">
        <v>2.0034722222222221E-2</v>
      </c>
      <c r="F151" s="180">
        <v>2.011574074074074E-2</v>
      </c>
      <c r="G151" s="182">
        <f t="shared" si="32"/>
        <v>2.0075231481481479E-2</v>
      </c>
      <c r="H151" s="45">
        <v>13</v>
      </c>
      <c r="I151" s="11">
        <f t="shared" si="34"/>
        <v>3.9990500959126455E-3</v>
      </c>
      <c r="J151" s="31">
        <f t="shared" si="33"/>
        <v>1.2549999999999999</v>
      </c>
      <c r="K151" s="31">
        <f>IF(J151=0,0,IF(B151="F",VLOOKUP(I151,Barem!$G$2:$H$16,2,1),VLOOKUP(I151,Barem!$G$17:$H$31,2,1)))</f>
        <v>3.75</v>
      </c>
      <c r="L151" s="43">
        <v>2.5</v>
      </c>
      <c r="M151" s="87" t="str">
        <f>VLOOKUP(C151,Barem!K:Q,7,0)</f>
        <v>P</v>
      </c>
      <c r="N151" s="10">
        <f t="shared" si="35"/>
        <v>0.25</v>
      </c>
      <c r="O151" s="10">
        <f t="shared" si="35"/>
        <v>0.25</v>
      </c>
      <c r="P151" s="10">
        <f t="shared" si="35"/>
        <v>0.5</v>
      </c>
      <c r="Q151" s="33">
        <f>IF(B151="M",IF(AND(H151&gt;=200,H151&lt;500,I151&lt;Barem!$M$21),H151/1500,IF(AND(H151&gt;=500,H151&lt;750,I151&lt;Barem!$M$22),H151/1500,IF(AND(H151&gt;=750,H151&lt;1000,I151&lt;Barem!$M$23),H151/1500,IF(AND(H151&gt;=1000,H151&lt;1500,I151&lt;Barem!$M$24),H151/1500,IF(AND(H151&gt;=1500,H151&lt;2000,I151&lt;Barem!$M$25),H151/1500,IF(AND(H151&gt;=2000,H151&lt;3000,I151&lt;Barem!$M$26),H151/1500,IF(AND(H151&gt;=3000,I151&lt;Barem!$M$27),H151/1500,0))))))),IF(AND(H151&gt;=200,H151&lt;500,I151&lt;Barem!$N$21),H151/1500,IF(AND(H151&gt;=500,H151&lt;750,I151&lt;Barem!$N$22),H151/1500,IF(AND(H151&gt;=750,H151&lt;1000,I151&lt;Barem!$N$23),H151/1500,IF(AND(H151&gt;=1000,H151&lt;1500,I151&lt;Barem!$N$24),H151/1500,IF(AND(H151&gt;=1500,H151&lt;2000,I151&lt;Barem!$N$25),H151/1500,IF(AND(H151&gt;=2000,H151&lt;3000,I151&lt;Barem!$N$26),H151/1500,IF(AND(H151&gt;=3000,I151&lt;Barem!$N$27),H151/1500,0))))))))</f>
        <v>0</v>
      </c>
      <c r="R151" s="19">
        <f>IF(D151&gt;21,VLOOKUP(D151,Barem!$S$1:$T$141,2,1),0)</f>
        <v>0</v>
      </c>
      <c r="S151" s="95">
        <f>IF(D151&lt;1,0,IF(B151="F",VLOOKUP(I151,Barem!$W$2:$Y$13,2,1),VLOOKUP(I151,Barem!$W$14:$Y$25,2,1)))</f>
        <v>0</v>
      </c>
      <c r="T151" s="19">
        <f>VLOOKUP(A151,Participanti!A:C,3,0)</f>
        <v>0</v>
      </c>
      <c r="U151" s="17">
        <f t="shared" si="36"/>
        <v>2.5012499999999998</v>
      </c>
      <c r="V151" s="49"/>
      <c r="W151" s="137"/>
      <c r="X151" s="96">
        <f t="shared" si="30"/>
        <v>4</v>
      </c>
      <c r="Y151" s="62">
        <f t="shared" si="31"/>
        <v>1</v>
      </c>
      <c r="Z151" s="1" t="str">
        <f>VLOOKUP(A151,Participanti!A:E,5,0)</f>
        <v>Silver</v>
      </c>
    </row>
    <row r="152" spans="1:26" x14ac:dyDescent="0.2">
      <c r="A152" s="42" t="s">
        <v>323</v>
      </c>
      <c r="B152" s="1" t="str">
        <f>VLOOKUP(A152,Participanti!A:B,2,0)</f>
        <v>M</v>
      </c>
      <c r="C152" s="60">
        <v>3</v>
      </c>
      <c r="D152" s="43">
        <v>42.18</v>
      </c>
      <c r="E152" s="180">
        <v>0.12314814814814815</v>
      </c>
      <c r="F152" s="180">
        <v>0.12314814814814815</v>
      </c>
      <c r="G152" s="182">
        <f t="shared" si="32"/>
        <v>0.12314814814814815</v>
      </c>
      <c r="H152" s="45">
        <v>69</v>
      </c>
      <c r="I152" s="11">
        <f t="shared" si="34"/>
        <v>2.9195862529195864E-3</v>
      </c>
      <c r="J152" s="31">
        <f t="shared" si="33"/>
        <v>5</v>
      </c>
      <c r="K152" s="31">
        <f>IF(J152=0,0,IF(B152="F",VLOOKUP(I152,Barem!$G$2:$H$16,2,1),VLOOKUP(I152,Barem!$G$17:$H$31,2,1)))</f>
        <v>4.75</v>
      </c>
      <c r="L152" s="43">
        <v>4.5</v>
      </c>
      <c r="M152" s="87" t="s">
        <v>82</v>
      </c>
      <c r="N152" s="10">
        <f t="shared" si="35"/>
        <v>0.5</v>
      </c>
      <c r="O152" s="10">
        <f t="shared" si="35"/>
        <v>0.25</v>
      </c>
      <c r="P152" s="10">
        <f t="shared" si="35"/>
        <v>0.25</v>
      </c>
      <c r="Q152" s="33">
        <f>IF(B152="M",IF(AND(H152&gt;=200,H152&lt;500,I152&lt;Barem!$M$21),H152/1500,IF(AND(H152&gt;=500,H152&lt;750,I152&lt;Barem!$M$22),H152/1500,IF(AND(H152&gt;=750,H152&lt;1000,I152&lt;Barem!$M$23),H152/1500,IF(AND(H152&gt;=1000,H152&lt;1500,I152&lt;Barem!$M$24),H152/1500,IF(AND(H152&gt;=1500,H152&lt;2000,I152&lt;Barem!$M$25),H152/1500,IF(AND(H152&gt;=2000,H152&lt;3000,I152&lt;Barem!$M$26),H152/1500,IF(AND(H152&gt;=3000,I152&lt;Barem!$M$27),H152/1500,0))))))),IF(AND(H152&gt;=200,H152&lt;500,I152&lt;Barem!$N$21),H152/1500,IF(AND(H152&gt;=500,H152&lt;750,I152&lt;Barem!$N$22),H152/1500,IF(AND(H152&gt;=750,H152&lt;1000,I152&lt;Barem!$N$23),H152/1500,IF(AND(H152&gt;=1000,H152&lt;1500,I152&lt;Barem!$N$24),H152/1500,IF(AND(H152&gt;=1500,H152&lt;2000,I152&lt;Barem!$N$25),H152/1500,IF(AND(H152&gt;=2000,H152&lt;3000,I152&lt;Barem!$N$26),H152/1500,IF(AND(H152&gt;=3000,I152&lt;Barem!$N$27),H152/1500,0))))))))</f>
        <v>0</v>
      </c>
      <c r="R152" s="19">
        <f>IF(D152&gt;21,VLOOKUP(D152,Barem!$S$1:$T$141,2,1),0)</f>
        <v>1</v>
      </c>
      <c r="S152" s="95">
        <f>IF(D152&lt;1,0,IF(B152="F",VLOOKUP(I152,Barem!$W$2:$Y$13,2,1),VLOOKUP(I152,Barem!$W$14:$Y$25,2,1)))</f>
        <v>0</v>
      </c>
      <c r="T152" s="19">
        <f>VLOOKUP(A152,Participanti!A:C,3,0)</f>
        <v>0</v>
      </c>
      <c r="U152" s="17">
        <f t="shared" si="36"/>
        <v>5.8125</v>
      </c>
      <c r="V152" s="49"/>
      <c r="W152" s="137" t="s">
        <v>558</v>
      </c>
      <c r="X152" s="96">
        <f t="shared" si="30"/>
        <v>4</v>
      </c>
      <c r="Y152" s="62">
        <f t="shared" si="31"/>
        <v>1</v>
      </c>
      <c r="Z152" s="1" t="str">
        <f>VLOOKUP(A152,Participanti!A:E,5,0)</f>
        <v>Silver</v>
      </c>
    </row>
    <row r="153" spans="1:26" x14ac:dyDescent="0.2">
      <c r="A153" s="42" t="s">
        <v>458</v>
      </c>
      <c r="B153" s="1" t="str">
        <f>VLOOKUP(A153,Participanti!A:B,2,0)</f>
        <v>F</v>
      </c>
      <c r="C153" s="60">
        <v>3</v>
      </c>
      <c r="D153" s="43">
        <v>2.54</v>
      </c>
      <c r="E153" s="180">
        <v>8.7152777777777784E-3</v>
      </c>
      <c r="F153" s="180">
        <v>8.7152777777777784E-3</v>
      </c>
      <c r="G153" s="182">
        <f t="shared" si="32"/>
        <v>8.7152777777777784E-3</v>
      </c>
      <c r="H153" s="45">
        <v>2</v>
      </c>
      <c r="I153" s="11">
        <f t="shared" si="34"/>
        <v>3.4312117235345582E-3</v>
      </c>
      <c r="J153" s="31">
        <f t="shared" si="33"/>
        <v>0.63500000000000001</v>
      </c>
      <c r="K153" s="31">
        <f>IF(J153=0,0,IF(B153="F",VLOOKUP(I153,Barem!$G$2:$H$16,2,1),VLOOKUP(I153,Barem!$G$17:$H$31,2,1)))</f>
        <v>4.5</v>
      </c>
      <c r="L153" s="43">
        <v>5</v>
      </c>
      <c r="M153" s="87" t="s">
        <v>80</v>
      </c>
      <c r="N153" s="10">
        <f t="shared" si="35"/>
        <v>0.25</v>
      </c>
      <c r="O153" s="10">
        <f t="shared" si="35"/>
        <v>0.5</v>
      </c>
      <c r="P153" s="10">
        <f t="shared" si="35"/>
        <v>0.25</v>
      </c>
      <c r="Q153" s="33">
        <f>IF(B153="M",IF(AND(H153&gt;=200,H153&lt;500,I153&lt;Barem!$M$21),H153/1500,IF(AND(H153&gt;=500,H153&lt;750,I153&lt;Barem!$M$22),H153/1500,IF(AND(H153&gt;=750,H153&lt;1000,I153&lt;Barem!$M$23),H153/1500,IF(AND(H153&gt;=1000,H153&lt;1500,I153&lt;Barem!$M$24),H153/1500,IF(AND(H153&gt;=1500,H153&lt;2000,I153&lt;Barem!$M$25),H153/1500,IF(AND(H153&gt;=2000,H153&lt;3000,I153&lt;Barem!$M$26),H153/1500,IF(AND(H153&gt;=3000,I153&lt;Barem!$M$27),H153/1500,0))))))),IF(AND(H153&gt;=200,H153&lt;500,I153&lt;Barem!$N$21),H153/1500,IF(AND(H153&gt;=500,H153&lt;750,I153&lt;Barem!$N$22),H153/1500,IF(AND(H153&gt;=750,H153&lt;1000,I153&lt;Barem!$N$23),H153/1500,IF(AND(H153&gt;=1000,H153&lt;1500,I153&lt;Barem!$N$24),H153/1500,IF(AND(H153&gt;=1500,H153&lt;2000,I153&lt;Barem!$N$25),H153/1500,IF(AND(H153&gt;=2000,H153&lt;3000,I153&lt;Barem!$N$26),H153/1500,IF(AND(H153&gt;=3000,I153&lt;Barem!$N$27),H153/1500,0))))))))</f>
        <v>0</v>
      </c>
      <c r="R153" s="19">
        <f>IF(D153&gt;21,VLOOKUP(D153,Barem!$S$1:$T$141,2,1),0)</f>
        <v>0</v>
      </c>
      <c r="S153" s="95">
        <f>IF(D153&lt;1,0,IF(B153="F",VLOOKUP(I153,Barem!$W$2:$Y$13,2,1),VLOOKUP(I153,Barem!$W$14:$Y$25,2,1)))</f>
        <v>0</v>
      </c>
      <c r="T153" s="19">
        <f>VLOOKUP(A153,Participanti!A:C,3,0)</f>
        <v>0</v>
      </c>
      <c r="U153" s="17">
        <f t="shared" si="36"/>
        <v>3.6587499999999999</v>
      </c>
      <c r="V153" s="49"/>
      <c r="W153" s="137"/>
      <c r="X153" s="96">
        <f t="shared" si="30"/>
        <v>4</v>
      </c>
      <c r="Y153" s="62">
        <f t="shared" si="31"/>
        <v>1</v>
      </c>
      <c r="Z153" s="1" t="str">
        <f>VLOOKUP(A153,Participanti!A:E,5,0)</f>
        <v>Silver</v>
      </c>
    </row>
    <row r="154" spans="1:26" x14ac:dyDescent="0.2">
      <c r="A154" s="42" t="s">
        <v>201</v>
      </c>
      <c r="B154" s="1" t="str">
        <f>VLOOKUP(A154,Participanti!A:B,2,0)</f>
        <v>M</v>
      </c>
      <c r="C154" s="60">
        <v>3</v>
      </c>
      <c r="D154" s="43">
        <v>5.01</v>
      </c>
      <c r="E154" s="180">
        <v>1.6469907407407409E-2</v>
      </c>
      <c r="F154" s="180">
        <v>1.6481481481481482E-2</v>
      </c>
      <c r="G154" s="182">
        <f t="shared" si="32"/>
        <v>1.6475694444444446E-2</v>
      </c>
      <c r="H154" s="45">
        <v>1</v>
      </c>
      <c r="I154" s="11">
        <f t="shared" si="34"/>
        <v>3.2885617653581728E-3</v>
      </c>
      <c r="J154" s="31">
        <f t="shared" si="33"/>
        <v>1.1928571428571428</v>
      </c>
      <c r="K154" s="31">
        <f>IF(J154=0,0,IF(B154="F",VLOOKUP(I154,Barem!$G$2:$H$16,2,1),VLOOKUP(I154,Barem!$G$17:$H$31,2,1)))</f>
        <v>4.25</v>
      </c>
      <c r="L154" s="43">
        <v>3.5</v>
      </c>
      <c r="M154" s="87" t="s">
        <v>80</v>
      </c>
      <c r="N154" s="10">
        <f t="shared" si="35"/>
        <v>0.25</v>
      </c>
      <c r="O154" s="10">
        <f t="shared" si="35"/>
        <v>0.5</v>
      </c>
      <c r="P154" s="10">
        <f t="shared" si="35"/>
        <v>0.25</v>
      </c>
      <c r="Q154" s="33">
        <f>IF(B154="M",IF(AND(H154&gt;=200,H154&lt;500,I154&lt;Barem!$M$21),H154/1500,IF(AND(H154&gt;=500,H154&lt;750,I154&lt;Barem!$M$22),H154/1500,IF(AND(H154&gt;=750,H154&lt;1000,I154&lt;Barem!$M$23),H154/1500,IF(AND(H154&gt;=1000,H154&lt;1500,I154&lt;Barem!$M$24),H154/1500,IF(AND(H154&gt;=1500,H154&lt;2000,I154&lt;Barem!$M$25),H154/1500,IF(AND(H154&gt;=2000,H154&lt;3000,I154&lt;Barem!$M$26),H154/1500,IF(AND(H154&gt;=3000,I154&lt;Barem!$M$27),H154/1500,0))))))),IF(AND(H154&gt;=200,H154&lt;500,I154&lt;Barem!$N$21),H154/1500,IF(AND(H154&gt;=500,H154&lt;750,I154&lt;Barem!$N$22),H154/1500,IF(AND(H154&gt;=750,H154&lt;1000,I154&lt;Barem!$N$23),H154/1500,IF(AND(H154&gt;=1000,H154&lt;1500,I154&lt;Barem!$N$24),H154/1500,IF(AND(H154&gt;=1500,H154&lt;2000,I154&lt;Barem!$N$25),H154/1500,IF(AND(H154&gt;=2000,H154&lt;3000,I154&lt;Barem!$N$26),H154/1500,IF(AND(H154&gt;=3000,I154&lt;Barem!$N$27),H154/1500,0))))))))</f>
        <v>0</v>
      </c>
      <c r="R154" s="19">
        <f>IF(D154&gt;21,VLOOKUP(D154,Barem!$S$1:$T$141,2,1),0)</f>
        <v>0</v>
      </c>
      <c r="S154" s="95">
        <f>IF(D154&lt;1,0,IF(B154="F",VLOOKUP(I154,Barem!$W$2:$Y$13,2,1),VLOOKUP(I154,Barem!$W$14:$Y$25,2,1)))</f>
        <v>0</v>
      </c>
      <c r="T154" s="19">
        <f>VLOOKUP(A154,Participanti!A:C,3,0)</f>
        <v>0.4</v>
      </c>
      <c r="U154" s="17">
        <f t="shared" si="36"/>
        <v>3.6982142857142857</v>
      </c>
      <c r="V154" s="49"/>
      <c r="W154" s="137"/>
      <c r="X154" s="96">
        <f t="shared" si="30"/>
        <v>2</v>
      </c>
      <c r="Y154" s="62">
        <f t="shared" si="31"/>
        <v>1</v>
      </c>
      <c r="Z154" s="1" t="str">
        <f>VLOOKUP(A154,Participanti!A:E,5,0)</f>
        <v>Silver</v>
      </c>
    </row>
    <row r="155" spans="1:26" x14ac:dyDescent="0.2">
      <c r="A155" s="42" t="s">
        <v>528</v>
      </c>
      <c r="B155" s="1" t="str">
        <f>VLOOKUP(A155,Participanti!A:B,2,0)</f>
        <v>M</v>
      </c>
      <c r="C155" s="60">
        <v>3</v>
      </c>
      <c r="D155" s="43">
        <v>35</v>
      </c>
      <c r="E155" s="180">
        <v>9.2754629629629631E-2</v>
      </c>
      <c r="F155" s="180">
        <v>9.5416666666666664E-2</v>
      </c>
      <c r="G155" s="182">
        <f t="shared" si="32"/>
        <v>9.4085648148148154E-2</v>
      </c>
      <c r="H155" s="45">
        <v>59</v>
      </c>
      <c r="I155" s="11">
        <f t="shared" si="34"/>
        <v>2.6881613756613758E-3</v>
      </c>
      <c r="J155" s="31">
        <f t="shared" si="33"/>
        <v>5</v>
      </c>
      <c r="K155" s="31">
        <f>IF(J155=0,0,IF(B155="F",VLOOKUP(I155,Barem!$G$2:$H$16,2,1),VLOOKUP(I155,Barem!$G$17:$H$31,2,1)))</f>
        <v>5</v>
      </c>
      <c r="L155" s="43">
        <v>2.5</v>
      </c>
      <c r="M155" s="87" t="s">
        <v>82</v>
      </c>
      <c r="N155" s="10">
        <f t="shared" si="35"/>
        <v>0.5</v>
      </c>
      <c r="O155" s="10">
        <f t="shared" si="35"/>
        <v>0.25</v>
      </c>
      <c r="P155" s="10">
        <f t="shared" si="35"/>
        <v>0.25</v>
      </c>
      <c r="Q155" s="33">
        <f>IF(B155="M",IF(AND(H155&gt;=200,H155&lt;500,I155&lt;Barem!$M$21),H155/1500,IF(AND(H155&gt;=500,H155&lt;750,I155&lt;Barem!$M$22),H155/1500,IF(AND(H155&gt;=750,H155&lt;1000,I155&lt;Barem!$M$23),H155/1500,IF(AND(H155&gt;=1000,H155&lt;1500,I155&lt;Barem!$M$24),H155/1500,IF(AND(H155&gt;=1500,H155&lt;2000,I155&lt;Barem!$M$25),H155/1500,IF(AND(H155&gt;=2000,H155&lt;3000,I155&lt;Barem!$M$26),H155/1500,IF(AND(H155&gt;=3000,I155&lt;Barem!$M$27),H155/1500,0))))))),IF(AND(H155&gt;=200,H155&lt;500,I155&lt;Barem!$N$21),H155/1500,IF(AND(H155&gt;=500,H155&lt;750,I155&lt;Barem!$N$22),H155/1500,IF(AND(H155&gt;=750,H155&lt;1000,I155&lt;Barem!$N$23),H155/1500,IF(AND(H155&gt;=1000,H155&lt;1500,I155&lt;Barem!$N$24),H155/1500,IF(AND(H155&gt;=1500,H155&lt;2000,I155&lt;Barem!$N$25),H155/1500,IF(AND(H155&gt;=2000,H155&lt;3000,I155&lt;Barem!$N$26),H155/1500,IF(AND(H155&gt;=3000,I155&lt;Barem!$N$27),H155/1500,0))))))))</f>
        <v>0</v>
      </c>
      <c r="R155" s="19">
        <f>IF(D155&gt;21,VLOOKUP(D155,Barem!$S$1:$T$141,2,1),0)</f>
        <v>0.7</v>
      </c>
      <c r="S155" s="95">
        <f>IF(D155&lt;1,0,IF(B155="F",VLOOKUP(I155,Barem!$W$2:$Y$13,2,1),VLOOKUP(I155,Barem!$W$14:$Y$25,2,1)))</f>
        <v>0.45000000000000007</v>
      </c>
      <c r="T155" s="19">
        <f>VLOOKUP(A155,Participanti!A:C,3,0)</f>
        <v>0</v>
      </c>
      <c r="U155" s="17">
        <f t="shared" si="36"/>
        <v>5.5250000000000004</v>
      </c>
      <c r="V155" s="49"/>
      <c r="W155" s="137" t="s">
        <v>558</v>
      </c>
      <c r="X155" s="96">
        <f t="shared" si="30"/>
        <v>4</v>
      </c>
      <c r="Y155" s="62">
        <f t="shared" si="31"/>
        <v>1</v>
      </c>
      <c r="Z155" s="1" t="str">
        <f>VLOOKUP(A155,Participanti!A:E,5,0)</f>
        <v>Silver</v>
      </c>
    </row>
    <row r="156" spans="1:26" x14ac:dyDescent="0.2">
      <c r="A156" s="42" t="s">
        <v>339</v>
      </c>
      <c r="B156" s="1" t="str">
        <f>VLOOKUP(A156,Participanti!A:B,2,0)</f>
        <v>M</v>
      </c>
      <c r="C156" s="60">
        <v>3</v>
      </c>
      <c r="D156" s="43">
        <v>11.12</v>
      </c>
      <c r="E156" s="180">
        <v>3.9571759259259258E-2</v>
      </c>
      <c r="F156" s="180">
        <v>3.965277777777778E-2</v>
      </c>
      <c r="G156" s="182">
        <f t="shared" si="32"/>
        <v>3.9612268518518519E-2</v>
      </c>
      <c r="H156" s="45">
        <v>432</v>
      </c>
      <c r="I156" s="11">
        <f t="shared" si="34"/>
        <v>3.5622543631761258E-3</v>
      </c>
      <c r="J156" s="31">
        <f t="shared" si="33"/>
        <v>2.6476190476190475</v>
      </c>
      <c r="K156" s="31">
        <f>IF(J156=0,0,IF(B156="F",VLOOKUP(I156,Barem!$G$2:$H$16,2,1),VLOOKUP(I156,Barem!$G$17:$H$31,2,1)))</f>
        <v>3.75</v>
      </c>
      <c r="L156" s="43">
        <v>4.5</v>
      </c>
      <c r="M156" s="87" t="s">
        <v>80</v>
      </c>
      <c r="N156" s="10">
        <f t="shared" si="35"/>
        <v>0.25</v>
      </c>
      <c r="O156" s="10">
        <f t="shared" si="35"/>
        <v>0.5</v>
      </c>
      <c r="P156" s="10">
        <f t="shared" si="35"/>
        <v>0.25</v>
      </c>
      <c r="Q156" s="33">
        <f>IF(B156="M",IF(AND(H156&gt;=200,H156&lt;500,I156&lt;Barem!$M$21),H156/1500,IF(AND(H156&gt;=500,H156&lt;750,I156&lt;Barem!$M$22),H156/1500,IF(AND(H156&gt;=750,H156&lt;1000,I156&lt;Barem!$M$23),H156/1500,IF(AND(H156&gt;=1000,H156&lt;1500,I156&lt;Barem!$M$24),H156/1500,IF(AND(H156&gt;=1500,H156&lt;2000,I156&lt;Barem!$M$25),H156/1500,IF(AND(H156&gt;=2000,H156&lt;3000,I156&lt;Barem!$M$26),H156/1500,IF(AND(H156&gt;=3000,I156&lt;Barem!$M$27),H156/1500,0))))))),IF(AND(H156&gt;=200,H156&lt;500,I156&lt;Barem!$N$21),H156/1500,IF(AND(H156&gt;=500,H156&lt;750,I156&lt;Barem!$N$22),H156/1500,IF(AND(H156&gt;=750,H156&lt;1000,I156&lt;Barem!$N$23),H156/1500,IF(AND(H156&gt;=1000,H156&lt;1500,I156&lt;Barem!$N$24),H156/1500,IF(AND(H156&gt;=1500,H156&lt;2000,I156&lt;Barem!$N$25),H156/1500,IF(AND(H156&gt;=2000,H156&lt;3000,I156&lt;Barem!$N$26),H156/1500,IF(AND(H156&gt;=3000,I156&lt;Barem!$N$27),H156/1500,0))))))))</f>
        <v>0.28799999999999998</v>
      </c>
      <c r="R156" s="19">
        <f>IF(D156&gt;21,VLOOKUP(D156,Barem!$S$1:$T$141,2,1),0)</f>
        <v>0</v>
      </c>
      <c r="S156" s="95">
        <f>IF(D156&lt;1,0,IF(B156="F",VLOOKUP(I156,Barem!$W$2:$Y$13,2,1),VLOOKUP(I156,Barem!$W$14:$Y$25,2,1)))</f>
        <v>0</v>
      </c>
      <c r="T156" s="19">
        <f>VLOOKUP(A156,Participanti!A:C,3,0)</f>
        <v>0</v>
      </c>
      <c r="U156" s="17">
        <f t="shared" si="36"/>
        <v>3.9499047619047616</v>
      </c>
      <c r="V156" s="49"/>
      <c r="W156" s="137" t="s">
        <v>566</v>
      </c>
      <c r="X156" s="96">
        <f t="shared" si="30"/>
        <v>4</v>
      </c>
      <c r="Y156" s="62">
        <f t="shared" si="31"/>
        <v>1</v>
      </c>
      <c r="Z156" s="1" t="str">
        <f>VLOOKUP(A156,Participanti!A:E,5,0)</f>
        <v>Silver</v>
      </c>
    </row>
    <row r="157" spans="1:26" x14ac:dyDescent="0.2">
      <c r="A157" s="42" t="s">
        <v>495</v>
      </c>
      <c r="B157" s="1" t="str">
        <f>VLOOKUP(A157,Participanti!A:B,2,0)</f>
        <v>F</v>
      </c>
      <c r="C157" s="60">
        <v>3</v>
      </c>
      <c r="D157" s="43">
        <v>21.11</v>
      </c>
      <c r="E157" s="180">
        <v>7.0914351851851853E-2</v>
      </c>
      <c r="F157" s="180">
        <v>7.0914351851851853E-2</v>
      </c>
      <c r="G157" s="182">
        <f t="shared" si="32"/>
        <v>7.0914351851851853E-2</v>
      </c>
      <c r="H157" s="45">
        <v>43</v>
      </c>
      <c r="I157" s="11">
        <f t="shared" si="34"/>
        <v>3.3592776812814713E-3</v>
      </c>
      <c r="J157" s="31">
        <f t="shared" si="33"/>
        <v>5</v>
      </c>
      <c r="K157" s="31">
        <f>IF(J157=0,0,IF(B157="F",VLOOKUP(I157,Barem!$G$2:$H$16,2,1),VLOOKUP(I157,Barem!$G$17:$H$31,2,1)))</f>
        <v>4.5</v>
      </c>
      <c r="L157" s="43">
        <v>5</v>
      </c>
      <c r="M157" s="87" t="str">
        <f>VLOOKUP(C157,Barem!K:Q,7,0)</f>
        <v>P</v>
      </c>
      <c r="N157" s="10">
        <f t="shared" si="35"/>
        <v>0.25</v>
      </c>
      <c r="O157" s="10">
        <f t="shared" si="35"/>
        <v>0.25</v>
      </c>
      <c r="P157" s="10">
        <f t="shared" si="35"/>
        <v>0.5</v>
      </c>
      <c r="Q157" s="33">
        <f>IF(B157="M",IF(AND(H157&gt;=200,H157&lt;500,I157&lt;Barem!$M$21),H157/1500,IF(AND(H157&gt;=500,H157&lt;750,I157&lt;Barem!$M$22),H157/1500,IF(AND(H157&gt;=750,H157&lt;1000,I157&lt;Barem!$M$23),H157/1500,IF(AND(H157&gt;=1000,H157&lt;1500,I157&lt;Barem!$M$24),H157/1500,IF(AND(H157&gt;=1500,H157&lt;2000,I157&lt;Barem!$M$25),H157/1500,IF(AND(H157&gt;=2000,H157&lt;3000,I157&lt;Barem!$M$26),H157/1500,IF(AND(H157&gt;=3000,I157&lt;Barem!$M$27),H157/1500,0))))))),IF(AND(H157&gt;=200,H157&lt;500,I157&lt;Barem!$N$21),H157/1500,IF(AND(H157&gt;=500,H157&lt;750,I157&lt;Barem!$N$22),H157/1500,IF(AND(H157&gt;=750,H157&lt;1000,I157&lt;Barem!$N$23),H157/1500,IF(AND(H157&gt;=1000,H157&lt;1500,I157&lt;Barem!$N$24),H157/1500,IF(AND(H157&gt;=1500,H157&lt;2000,I157&lt;Barem!$N$25),H157/1500,IF(AND(H157&gt;=2000,H157&lt;3000,I157&lt;Barem!$N$26),H157/1500,IF(AND(H157&gt;=3000,I157&lt;Barem!$N$27),H157/1500,0))))))))</f>
        <v>0</v>
      </c>
      <c r="R157" s="19">
        <f>IF(D157&gt;21,VLOOKUP(D157,Barem!$S$1:$T$141,2,1),0)</f>
        <v>0</v>
      </c>
      <c r="S157" s="95">
        <f>IF(D157&lt;1,0,IF(B157="F",VLOOKUP(I157,Barem!$W$2:$Y$13,2,1),VLOOKUP(I157,Barem!$W$14:$Y$25,2,1)))</f>
        <v>0</v>
      </c>
      <c r="T157" s="19">
        <f>VLOOKUP(A157,Participanti!A:C,3,0)</f>
        <v>0</v>
      </c>
      <c r="U157" s="17">
        <f t="shared" si="36"/>
        <v>4.875</v>
      </c>
      <c r="V157" s="49"/>
      <c r="W157" s="137" t="s">
        <v>558</v>
      </c>
      <c r="X157" s="96">
        <f t="shared" si="30"/>
        <v>4</v>
      </c>
      <c r="Y157" s="62">
        <f t="shared" si="31"/>
        <v>1</v>
      </c>
      <c r="Z157" s="1" t="str">
        <f>VLOOKUP(A157,Participanti!A:E,5,0)</f>
        <v>Silver</v>
      </c>
    </row>
    <row r="158" spans="1:26" x14ac:dyDescent="0.2">
      <c r="A158" s="42" t="s">
        <v>582</v>
      </c>
      <c r="B158" s="1" t="str">
        <f>VLOOKUP(A158,Participanti!A:B,2,0)</f>
        <v>M</v>
      </c>
      <c r="C158" s="60">
        <v>6</v>
      </c>
      <c r="D158" s="43">
        <v>5.07</v>
      </c>
      <c r="E158" s="180">
        <v>1.638888888888889E-2</v>
      </c>
      <c r="F158" s="180">
        <v>1.7974537037037035E-2</v>
      </c>
      <c r="G158" s="182">
        <f t="shared" si="32"/>
        <v>1.7181712962962961E-2</v>
      </c>
      <c r="H158" s="45">
        <v>4</v>
      </c>
      <c r="I158" s="11">
        <f t="shared" si="34"/>
        <v>3.3888980203082763E-3</v>
      </c>
      <c r="J158" s="31">
        <f t="shared" si="33"/>
        <v>1.2071428571428571</v>
      </c>
      <c r="K158" s="31">
        <f>IF(J158=0,0,IF(B158="F",VLOOKUP(I158,Barem!$G$2:$H$16,2,1),VLOOKUP(I158,Barem!$G$17:$H$31,2,1)))</f>
        <v>4</v>
      </c>
      <c r="L158" s="43">
        <v>0.5</v>
      </c>
      <c r="M158" s="87" t="str">
        <f>VLOOKUP(C158,Barem!K:Q,7,0)</f>
        <v>P</v>
      </c>
      <c r="N158" s="10">
        <f t="shared" si="35"/>
        <v>0.25</v>
      </c>
      <c r="O158" s="10">
        <f t="shared" si="35"/>
        <v>0.25</v>
      </c>
      <c r="P158" s="10">
        <f t="shared" si="35"/>
        <v>0.5</v>
      </c>
      <c r="Q158" s="33">
        <f>IF(B158="M",IF(AND(H158&gt;=200,H158&lt;500,I158&lt;Barem!$M$21),H158/1500,IF(AND(H158&gt;=500,H158&lt;750,I158&lt;Barem!$M$22),H158/1500,IF(AND(H158&gt;=750,H158&lt;1000,I158&lt;Barem!$M$23),H158/1500,IF(AND(H158&gt;=1000,H158&lt;1500,I158&lt;Barem!$M$24),H158/1500,IF(AND(H158&gt;=1500,H158&lt;2000,I158&lt;Barem!$M$25),H158/1500,IF(AND(H158&gt;=2000,H158&lt;3000,I158&lt;Barem!$M$26),H158/1500,IF(AND(H158&gt;=3000,I158&lt;Barem!$M$27),H158/1500,0))))))),IF(AND(H158&gt;=200,H158&lt;500,I158&lt;Barem!$N$21),H158/1500,IF(AND(H158&gt;=500,H158&lt;750,I158&lt;Barem!$N$22),H158/1500,IF(AND(H158&gt;=750,H158&lt;1000,I158&lt;Barem!$N$23),H158/1500,IF(AND(H158&gt;=1000,H158&lt;1500,I158&lt;Barem!$N$24),H158/1500,IF(AND(H158&gt;=1500,H158&lt;2000,I158&lt;Barem!$N$25),H158/1500,IF(AND(H158&gt;=2000,H158&lt;3000,I158&lt;Barem!$N$26),H158/1500,IF(AND(H158&gt;=3000,I158&lt;Barem!$N$27),H158/1500,0))))))))</f>
        <v>0</v>
      </c>
      <c r="R158" s="19">
        <f>IF(D158&gt;21,VLOOKUP(D158,Barem!$S$1:$T$141,2,1),0)</f>
        <v>0</v>
      </c>
      <c r="S158" s="95">
        <f>IF(D158&lt;1,0,IF(B158="F",VLOOKUP(I158,Barem!$W$2:$Y$13,2,1),VLOOKUP(I158,Barem!$W$14:$Y$25,2,1)))</f>
        <v>0</v>
      </c>
      <c r="T158" s="19">
        <f>VLOOKUP(A158,Participanti!A:C,3,0)</f>
        <v>0</v>
      </c>
      <c r="U158" s="17">
        <f t="shared" si="36"/>
        <v>1.5517857142857143</v>
      </c>
      <c r="V158" s="49"/>
      <c r="W158" s="137"/>
      <c r="X158" s="96">
        <f t="shared" si="30"/>
        <v>4</v>
      </c>
      <c r="Y158" s="62">
        <f t="shared" si="31"/>
        <v>1</v>
      </c>
      <c r="Z158" s="1" t="str">
        <f>VLOOKUP(A158,Participanti!A:E,5,0)</f>
        <v>Bronze</v>
      </c>
    </row>
    <row r="159" spans="1:26" x14ac:dyDescent="0.2">
      <c r="A159" s="42" t="s">
        <v>332</v>
      </c>
      <c r="B159" s="1" t="str">
        <f>VLOOKUP(A159,Participanti!A:B,2,0)</f>
        <v>F</v>
      </c>
      <c r="C159" s="60">
        <v>3</v>
      </c>
      <c r="D159" s="43">
        <v>42.42</v>
      </c>
      <c r="E159" s="180">
        <v>0.1975462962962963</v>
      </c>
      <c r="F159" s="180">
        <v>0.1980787037037037</v>
      </c>
      <c r="G159" s="182">
        <f t="shared" si="32"/>
        <v>0.1978125</v>
      </c>
      <c r="H159" s="45">
        <v>79</v>
      </c>
      <c r="I159" s="11">
        <f t="shared" si="34"/>
        <v>4.6631895332390379E-3</v>
      </c>
      <c r="J159" s="31">
        <f t="shared" si="33"/>
        <v>5</v>
      </c>
      <c r="K159" s="31">
        <f>IF(J159=0,0,IF(B159="F",VLOOKUP(I159,Barem!$G$2:$H$16,2,1),VLOOKUP(I159,Barem!$G$17:$H$31,2,1)))</f>
        <v>2.5</v>
      </c>
      <c r="L159" s="43">
        <v>4</v>
      </c>
      <c r="M159" s="87" t="s">
        <v>82</v>
      </c>
      <c r="N159" s="10">
        <f t="shared" si="35"/>
        <v>0.5</v>
      </c>
      <c r="O159" s="10">
        <f t="shared" si="35"/>
        <v>0.25</v>
      </c>
      <c r="P159" s="10">
        <f t="shared" si="35"/>
        <v>0.25</v>
      </c>
      <c r="Q159" s="33">
        <f>IF(B159="M",IF(AND(H159&gt;=200,H159&lt;500,I159&lt;Barem!$M$21),H159/1500,IF(AND(H159&gt;=500,H159&lt;750,I159&lt;Barem!$M$22),H159/1500,IF(AND(H159&gt;=750,H159&lt;1000,I159&lt;Barem!$M$23),H159/1500,IF(AND(H159&gt;=1000,H159&lt;1500,I159&lt;Barem!$M$24),H159/1500,IF(AND(H159&gt;=1500,H159&lt;2000,I159&lt;Barem!$M$25),H159/1500,IF(AND(H159&gt;=2000,H159&lt;3000,I159&lt;Barem!$M$26),H159/1500,IF(AND(H159&gt;=3000,I159&lt;Barem!$M$27),H159/1500,0))))))),IF(AND(H159&gt;=200,H159&lt;500,I159&lt;Barem!$N$21),H159/1500,IF(AND(H159&gt;=500,H159&lt;750,I159&lt;Barem!$N$22),H159/1500,IF(AND(H159&gt;=750,H159&lt;1000,I159&lt;Barem!$N$23),H159/1500,IF(AND(H159&gt;=1000,H159&lt;1500,I159&lt;Barem!$N$24),H159/1500,IF(AND(H159&gt;=1500,H159&lt;2000,I159&lt;Barem!$N$25),H159/1500,IF(AND(H159&gt;=2000,H159&lt;3000,I159&lt;Barem!$N$26),H159/1500,IF(AND(H159&gt;=3000,I159&lt;Barem!$N$27),H159/1500,0))))))))</f>
        <v>0</v>
      </c>
      <c r="R159" s="19">
        <f>IF(D159&gt;21,VLOOKUP(D159,Barem!$S$1:$T$141,2,1),0)</f>
        <v>1</v>
      </c>
      <c r="S159" s="95">
        <f>IF(D159&lt;1,0,IF(B159="F",VLOOKUP(I159,Barem!$W$2:$Y$13,2,1),VLOOKUP(I159,Barem!$W$14:$Y$25,2,1)))</f>
        <v>0</v>
      </c>
      <c r="T159" s="19">
        <f>VLOOKUP(A159,Participanti!A:C,3,0)</f>
        <v>0</v>
      </c>
      <c r="U159" s="17">
        <f t="shared" si="36"/>
        <v>5.125</v>
      </c>
      <c r="V159" s="49"/>
      <c r="W159" s="137" t="s">
        <v>558</v>
      </c>
      <c r="X159" s="96">
        <f t="shared" si="30"/>
        <v>3</v>
      </c>
      <c r="Y159" s="62">
        <f t="shared" si="31"/>
        <v>1</v>
      </c>
      <c r="Z159" s="1" t="str">
        <f>VLOOKUP(A159,Participanti!A:E,5,0)</f>
        <v>Silver</v>
      </c>
    </row>
    <row r="160" spans="1:26" x14ac:dyDescent="0.2">
      <c r="A160" s="42" t="s">
        <v>105</v>
      </c>
      <c r="B160" s="1" t="str">
        <f>VLOOKUP(A160,Participanti!A:B,2,0)</f>
        <v>M</v>
      </c>
      <c r="C160" s="60">
        <v>3</v>
      </c>
      <c r="D160" s="43">
        <v>21.14</v>
      </c>
      <c r="E160" s="180">
        <v>6.8715277777777778E-2</v>
      </c>
      <c r="F160" s="180">
        <v>6.8854166666666661E-2</v>
      </c>
      <c r="G160" s="182">
        <f t="shared" si="32"/>
        <v>6.8784722222222219E-2</v>
      </c>
      <c r="H160" s="45">
        <v>39</v>
      </c>
      <c r="I160" s="11">
        <f t="shared" si="34"/>
        <v>3.2537711552612213E-3</v>
      </c>
      <c r="J160" s="31">
        <f t="shared" si="33"/>
        <v>5</v>
      </c>
      <c r="K160" s="31">
        <f>IF(J160=0,0,IF(B160="F",VLOOKUP(I160,Barem!$G$2:$H$16,2,1),VLOOKUP(I160,Barem!$G$17:$H$31,2,1)))</f>
        <v>4.25</v>
      </c>
      <c r="L160" s="43">
        <v>4</v>
      </c>
      <c r="M160" s="87" t="s">
        <v>82</v>
      </c>
      <c r="N160" s="10">
        <f t="shared" si="35"/>
        <v>0.5</v>
      </c>
      <c r="O160" s="10">
        <f t="shared" si="35"/>
        <v>0.25</v>
      </c>
      <c r="P160" s="10">
        <f t="shared" si="35"/>
        <v>0.25</v>
      </c>
      <c r="Q160" s="33">
        <f>IF(B160="M",IF(AND(H160&gt;=200,H160&lt;500,I160&lt;Barem!$M$21),H160/1500,IF(AND(H160&gt;=500,H160&lt;750,I160&lt;Barem!$M$22),H160/1500,IF(AND(H160&gt;=750,H160&lt;1000,I160&lt;Barem!$M$23),H160/1500,IF(AND(H160&gt;=1000,H160&lt;1500,I160&lt;Barem!$M$24),H160/1500,IF(AND(H160&gt;=1500,H160&lt;2000,I160&lt;Barem!$M$25),H160/1500,IF(AND(H160&gt;=2000,H160&lt;3000,I160&lt;Barem!$M$26),H160/1500,IF(AND(H160&gt;=3000,I160&lt;Barem!$M$27),H160/1500,0))))))),IF(AND(H160&gt;=200,H160&lt;500,I160&lt;Barem!$N$21),H160/1500,IF(AND(H160&gt;=500,H160&lt;750,I160&lt;Barem!$N$22),H160/1500,IF(AND(H160&gt;=750,H160&lt;1000,I160&lt;Barem!$N$23),H160/1500,IF(AND(H160&gt;=1000,H160&lt;1500,I160&lt;Barem!$N$24),H160/1500,IF(AND(H160&gt;=1500,H160&lt;2000,I160&lt;Barem!$N$25),H160/1500,IF(AND(H160&gt;=2000,H160&lt;3000,I160&lt;Barem!$N$26),H160/1500,IF(AND(H160&gt;=3000,I160&lt;Barem!$N$27),H160/1500,0))))))))</f>
        <v>0</v>
      </c>
      <c r="R160" s="19">
        <f>IF(D160&gt;21,VLOOKUP(D160,Barem!$S$1:$T$141,2,1),0)</f>
        <v>0</v>
      </c>
      <c r="S160" s="95">
        <f>IF(D160&lt;1,0,IF(B160="F",VLOOKUP(I160,Barem!$W$2:$Y$13,2,1),VLOOKUP(I160,Barem!$W$14:$Y$25,2,1)))</f>
        <v>0</v>
      </c>
      <c r="T160" s="19">
        <f>VLOOKUP(A160,Participanti!A:C,3,0)</f>
        <v>0</v>
      </c>
      <c r="U160" s="17">
        <f t="shared" si="36"/>
        <v>4.5625</v>
      </c>
      <c r="V160" s="49"/>
      <c r="W160" s="137" t="s">
        <v>558</v>
      </c>
      <c r="X160" s="96">
        <f t="shared" si="30"/>
        <v>4</v>
      </c>
      <c r="Y160" s="62">
        <f t="shared" si="31"/>
        <v>1</v>
      </c>
      <c r="Z160" s="1" t="str">
        <f>VLOOKUP(A160,Participanti!A:E,5,0)</f>
        <v>Silver</v>
      </c>
    </row>
    <row r="161" spans="1:26" x14ac:dyDescent="0.2">
      <c r="A161" s="42" t="s">
        <v>259</v>
      </c>
      <c r="B161" s="1" t="str">
        <f>VLOOKUP(A161,Participanti!A:B,2,0)</f>
        <v>M</v>
      </c>
      <c r="C161" s="60">
        <v>3</v>
      </c>
      <c r="D161" s="43">
        <v>21.01</v>
      </c>
      <c r="E161" s="180">
        <v>8.3715277777777777E-2</v>
      </c>
      <c r="F161" s="180">
        <v>8.3715277777777777E-2</v>
      </c>
      <c r="G161" s="182">
        <f t="shared" si="32"/>
        <v>8.3715277777777777E-2</v>
      </c>
      <c r="H161" s="45">
        <v>421</v>
      </c>
      <c r="I161" s="11">
        <f t="shared" si="34"/>
        <v>3.9845443968480618E-3</v>
      </c>
      <c r="J161" s="31">
        <f t="shared" si="33"/>
        <v>5</v>
      </c>
      <c r="K161" s="31">
        <f>IF(J161=0,0,IF(B161="F",VLOOKUP(I161,Barem!$G$2:$H$16,2,1),VLOOKUP(I161,Barem!$G$17:$H$31,2,1)))</f>
        <v>3.25</v>
      </c>
      <c r="L161" s="43">
        <v>5</v>
      </c>
      <c r="M161" s="87" t="s">
        <v>82</v>
      </c>
      <c r="N161" s="10">
        <f t="shared" si="35"/>
        <v>0.5</v>
      </c>
      <c r="O161" s="10">
        <f t="shared" si="35"/>
        <v>0.25</v>
      </c>
      <c r="P161" s="10">
        <f t="shared" si="35"/>
        <v>0.25</v>
      </c>
      <c r="Q161" s="33">
        <f>IF(B161="M",IF(AND(H161&gt;=200,H161&lt;500,I161&lt;Barem!$M$21),H161/1500,IF(AND(H161&gt;=500,H161&lt;750,I161&lt;Barem!$M$22),H161/1500,IF(AND(H161&gt;=750,H161&lt;1000,I161&lt;Barem!$M$23),H161/1500,IF(AND(H161&gt;=1000,H161&lt;1500,I161&lt;Barem!$M$24),H161/1500,IF(AND(H161&gt;=1500,H161&lt;2000,I161&lt;Barem!$M$25),H161/1500,IF(AND(H161&gt;=2000,H161&lt;3000,I161&lt;Barem!$M$26),H161/1500,IF(AND(H161&gt;=3000,I161&lt;Barem!$M$27),H161/1500,0))))))),IF(AND(H161&gt;=200,H161&lt;500,I161&lt;Barem!$N$21),H161/1500,IF(AND(H161&gt;=500,H161&lt;750,I161&lt;Barem!$N$22),H161/1500,IF(AND(H161&gt;=750,H161&lt;1000,I161&lt;Barem!$N$23),H161/1500,IF(AND(H161&gt;=1000,H161&lt;1500,I161&lt;Barem!$N$24),H161/1500,IF(AND(H161&gt;=1500,H161&lt;2000,I161&lt;Barem!$N$25),H161/1500,IF(AND(H161&gt;=2000,H161&lt;3000,I161&lt;Barem!$N$26),H161/1500,IF(AND(H161&gt;=3000,I161&lt;Barem!$N$27),H161/1500,0))))))))</f>
        <v>0.28066666666666668</v>
      </c>
      <c r="R161" s="19">
        <f>IF(D161&gt;21,VLOOKUP(D161,Barem!$S$1:$T$141,2,1),0)</f>
        <v>0</v>
      </c>
      <c r="S161" s="95">
        <f>IF(D161&lt;1,0,IF(B161="F",VLOOKUP(I161,Barem!$W$2:$Y$13,2,1),VLOOKUP(I161,Barem!$W$14:$Y$25,2,1)))</f>
        <v>0</v>
      </c>
      <c r="T161" s="19">
        <f>VLOOKUP(A161,Participanti!A:C,3,0)</f>
        <v>0</v>
      </c>
      <c r="U161" s="17">
        <f t="shared" si="36"/>
        <v>4.8431666666666668</v>
      </c>
      <c r="V161" s="49"/>
      <c r="W161" s="137"/>
      <c r="X161" s="96">
        <f t="shared" si="30"/>
        <v>4</v>
      </c>
      <c r="Y161" s="62">
        <f t="shared" si="31"/>
        <v>1</v>
      </c>
      <c r="Z161" s="1" t="str">
        <f>VLOOKUP(A161,Participanti!A:E,5,0)</f>
        <v>Silver</v>
      </c>
    </row>
    <row r="162" spans="1:26" x14ac:dyDescent="0.2">
      <c r="A162" s="42" t="s">
        <v>335</v>
      </c>
      <c r="B162" s="1" t="str">
        <f>VLOOKUP(A162,Participanti!A:B,2,0)</f>
        <v>M</v>
      </c>
      <c r="C162" s="60">
        <v>3</v>
      </c>
      <c r="D162" s="43">
        <v>21.11</v>
      </c>
      <c r="E162" s="180">
        <v>7.2951388888888885E-2</v>
      </c>
      <c r="F162" s="180">
        <v>7.3206018518518517E-2</v>
      </c>
      <c r="G162" s="182">
        <f t="shared" si="32"/>
        <v>7.3078703703703701E-2</v>
      </c>
      <c r="H162" s="45">
        <v>44</v>
      </c>
      <c r="I162" s="11">
        <f t="shared" si="34"/>
        <v>3.4618050072810851E-3</v>
      </c>
      <c r="J162" s="31">
        <f t="shared" si="33"/>
        <v>5</v>
      </c>
      <c r="K162" s="31">
        <f>IF(J162=0,0,IF(B162="F",VLOOKUP(I162,Barem!$G$2:$H$16,2,1),VLOOKUP(I162,Barem!$G$17:$H$31,2,1)))</f>
        <v>4</v>
      </c>
      <c r="L162" s="43">
        <v>5</v>
      </c>
      <c r="M162" s="87" t="s">
        <v>82</v>
      </c>
      <c r="N162" s="10">
        <f t="shared" si="35"/>
        <v>0.5</v>
      </c>
      <c r="O162" s="10">
        <f t="shared" si="35"/>
        <v>0.25</v>
      </c>
      <c r="P162" s="10">
        <f t="shared" si="35"/>
        <v>0.25</v>
      </c>
      <c r="Q162" s="33">
        <f>IF(B162="M",IF(AND(H162&gt;=200,H162&lt;500,I162&lt;Barem!$M$21),H162/1500,IF(AND(H162&gt;=500,H162&lt;750,I162&lt;Barem!$M$22),H162/1500,IF(AND(H162&gt;=750,H162&lt;1000,I162&lt;Barem!$M$23),H162/1500,IF(AND(H162&gt;=1000,H162&lt;1500,I162&lt;Barem!$M$24),H162/1500,IF(AND(H162&gt;=1500,H162&lt;2000,I162&lt;Barem!$M$25),H162/1500,IF(AND(H162&gt;=2000,H162&lt;3000,I162&lt;Barem!$M$26),H162/1500,IF(AND(H162&gt;=3000,I162&lt;Barem!$M$27),H162/1500,0))))))),IF(AND(H162&gt;=200,H162&lt;500,I162&lt;Barem!$N$21),H162/1500,IF(AND(H162&gt;=500,H162&lt;750,I162&lt;Barem!$N$22),H162/1500,IF(AND(H162&gt;=750,H162&lt;1000,I162&lt;Barem!$N$23),H162/1500,IF(AND(H162&gt;=1000,H162&lt;1500,I162&lt;Barem!$N$24),H162/1500,IF(AND(H162&gt;=1500,H162&lt;2000,I162&lt;Barem!$N$25),H162/1500,IF(AND(H162&gt;=2000,H162&lt;3000,I162&lt;Barem!$N$26),H162/1500,IF(AND(H162&gt;=3000,I162&lt;Barem!$N$27),H162/1500,0))))))))</f>
        <v>0</v>
      </c>
      <c r="R162" s="19">
        <f>IF(D162&gt;21,VLOOKUP(D162,Barem!$S$1:$T$141,2,1),0)</f>
        <v>0</v>
      </c>
      <c r="S162" s="95">
        <f>IF(D162&lt;1,0,IF(B162="F",VLOOKUP(I162,Barem!$W$2:$Y$13,2,1),VLOOKUP(I162,Barem!$W$14:$Y$25,2,1)))</f>
        <v>0</v>
      </c>
      <c r="T162" s="19">
        <f>VLOOKUP(A162,Participanti!A:C,3,0)</f>
        <v>0</v>
      </c>
      <c r="U162" s="17">
        <f t="shared" si="36"/>
        <v>4.75</v>
      </c>
      <c r="V162" s="49"/>
      <c r="W162" s="137" t="s">
        <v>558</v>
      </c>
      <c r="X162" s="96">
        <f t="shared" si="30"/>
        <v>2</v>
      </c>
      <c r="Y162" s="62">
        <f t="shared" si="31"/>
        <v>1</v>
      </c>
      <c r="Z162" s="1" t="str">
        <f>VLOOKUP(A162,Participanti!A:E,5,0)</f>
        <v>Silver</v>
      </c>
    </row>
    <row r="163" spans="1:26" x14ac:dyDescent="0.2">
      <c r="A163" s="42" t="s">
        <v>207</v>
      </c>
      <c r="B163" s="1" t="str">
        <f>VLOOKUP(A163,Participanti!A:B,2,0)</f>
        <v>F</v>
      </c>
      <c r="C163" s="60">
        <v>3</v>
      </c>
      <c r="D163" s="43">
        <v>30.01</v>
      </c>
      <c r="E163" s="180">
        <v>0.19968749999999999</v>
      </c>
      <c r="F163" s="180">
        <v>0.2351273148148148</v>
      </c>
      <c r="G163" s="182">
        <f t="shared" si="32"/>
        <v>0.21740740740740738</v>
      </c>
      <c r="H163" s="45">
        <v>1300</v>
      </c>
      <c r="I163" s="11">
        <f t="shared" si="34"/>
        <v>7.2444987473311356E-3</v>
      </c>
      <c r="J163" s="31">
        <f t="shared" si="33"/>
        <v>5</v>
      </c>
      <c r="K163" s="31">
        <f>IF(J163=0,0,IF(B163="F",VLOOKUP(I163,Barem!$G$2:$H$16,2,1),VLOOKUP(I163,Barem!$G$17:$H$31,2,1)))</f>
        <v>0</v>
      </c>
      <c r="L163" s="43">
        <v>3</v>
      </c>
      <c r="M163" s="87" t="s">
        <v>82</v>
      </c>
      <c r="N163" s="10">
        <f t="shared" si="35"/>
        <v>0.5</v>
      </c>
      <c r="O163" s="10">
        <f t="shared" si="35"/>
        <v>0.25</v>
      </c>
      <c r="P163" s="10">
        <f t="shared" si="35"/>
        <v>0.25</v>
      </c>
      <c r="Q163" s="33">
        <f>IF(B163="M",IF(AND(H163&gt;=200,H163&lt;500,I163&lt;Barem!$M$21),H163/1500,IF(AND(H163&gt;=500,H163&lt;750,I163&lt;Barem!$M$22),H163/1500,IF(AND(H163&gt;=750,H163&lt;1000,I163&lt;Barem!$M$23),H163/1500,IF(AND(H163&gt;=1000,H163&lt;1500,I163&lt;Barem!$M$24),H163/1500,IF(AND(H163&gt;=1500,H163&lt;2000,I163&lt;Barem!$M$25),H163/1500,IF(AND(H163&gt;=2000,H163&lt;3000,I163&lt;Barem!$M$26),H163/1500,IF(AND(H163&gt;=3000,I163&lt;Barem!$M$27),H163/1500,0))))))),IF(AND(H163&gt;=200,H163&lt;500,I163&lt;Barem!$N$21),H163/1500,IF(AND(H163&gt;=500,H163&lt;750,I163&lt;Barem!$N$22),H163/1500,IF(AND(H163&gt;=750,H163&lt;1000,I163&lt;Barem!$N$23),H163/1500,IF(AND(H163&gt;=1000,H163&lt;1500,I163&lt;Barem!$N$24),H163/1500,IF(AND(H163&gt;=1500,H163&lt;2000,I163&lt;Barem!$N$25),H163/1500,IF(AND(H163&gt;=2000,H163&lt;3000,I163&lt;Barem!$N$26),H163/1500,IF(AND(H163&gt;=3000,I163&lt;Barem!$N$27),H163/1500,0))))))))</f>
        <v>0.8666666666666667</v>
      </c>
      <c r="R163" s="19">
        <f>IF(D163&gt;21,VLOOKUP(D163,Barem!$S$1:$T$141,2,1),0)</f>
        <v>0.4</v>
      </c>
      <c r="S163" s="95">
        <f>IF(D163&lt;1,0,IF(B163="F",VLOOKUP(I163,Barem!$W$2:$Y$13,2,1),VLOOKUP(I163,Barem!$W$14:$Y$25,2,1)))</f>
        <v>0</v>
      </c>
      <c r="T163" s="19">
        <f>VLOOKUP(A163,Participanti!A:C,3,0)</f>
        <v>0</v>
      </c>
      <c r="U163" s="17">
        <f t="shared" si="36"/>
        <v>4.5166666666666675</v>
      </c>
      <c r="V163" s="49"/>
      <c r="W163" s="137"/>
      <c r="X163" s="96">
        <f t="shared" si="30"/>
        <v>2</v>
      </c>
      <c r="Y163" s="62">
        <f t="shared" si="31"/>
        <v>1</v>
      </c>
      <c r="Z163" s="1" t="str">
        <f>VLOOKUP(A163,Participanti!A:E,5,0)</f>
        <v>Silver</v>
      </c>
    </row>
    <row r="164" spans="1:26" x14ac:dyDescent="0.2">
      <c r="A164" s="42" t="s">
        <v>544</v>
      </c>
      <c r="B164" s="1" t="str">
        <f>VLOOKUP(A164,Participanti!A:B,2,0)</f>
        <v>F</v>
      </c>
      <c r="C164" s="60">
        <v>4</v>
      </c>
      <c r="D164" s="43">
        <v>21.27</v>
      </c>
      <c r="E164" s="180">
        <v>9.5347222222222222E-2</v>
      </c>
      <c r="F164" s="180">
        <v>9.5706018518518524E-2</v>
      </c>
      <c r="G164" s="182">
        <f t="shared" si="32"/>
        <v>9.552662037037038E-2</v>
      </c>
      <c r="H164" s="45">
        <v>1199</v>
      </c>
      <c r="I164" s="11">
        <f t="shared" si="34"/>
        <v>4.4911434118650858E-3</v>
      </c>
      <c r="J164" s="31">
        <f t="shared" si="33"/>
        <v>5</v>
      </c>
      <c r="K164" s="31">
        <f>IF(J164=0,0,IF(B164="F",VLOOKUP(I164,Barem!$G$2:$H$16,2,1),VLOOKUP(I164,Barem!$G$17:$H$31,2,1)))</f>
        <v>3</v>
      </c>
      <c r="L164" s="43">
        <v>2</v>
      </c>
      <c r="M164" s="87" t="s">
        <v>82</v>
      </c>
      <c r="N164" s="10">
        <f t="shared" si="35"/>
        <v>0.5</v>
      </c>
      <c r="O164" s="10">
        <f t="shared" si="35"/>
        <v>0.25</v>
      </c>
      <c r="P164" s="10">
        <f t="shared" si="35"/>
        <v>0.25</v>
      </c>
      <c r="Q164" s="33">
        <f>IF(B164="M",IF(AND(H164&gt;=200,H164&lt;500,I164&lt;Barem!$M$21),H164/1500,IF(AND(H164&gt;=500,H164&lt;750,I164&lt;Barem!$M$22),H164/1500,IF(AND(H164&gt;=750,H164&lt;1000,I164&lt;Barem!$M$23),H164/1500,IF(AND(H164&gt;=1000,H164&lt;1500,I164&lt;Barem!$M$24),H164/1500,IF(AND(H164&gt;=1500,H164&lt;2000,I164&lt;Barem!$M$25),H164/1500,IF(AND(H164&gt;=2000,H164&lt;3000,I164&lt;Barem!$M$26),H164/1500,IF(AND(H164&gt;=3000,I164&lt;Barem!$M$27),H164/1500,0))))))),IF(AND(H164&gt;=200,H164&lt;500,I164&lt;Barem!$N$21),H164/1500,IF(AND(H164&gt;=500,H164&lt;750,I164&lt;Barem!$N$22),H164/1500,IF(AND(H164&gt;=750,H164&lt;1000,I164&lt;Barem!$N$23),H164/1500,IF(AND(H164&gt;=1000,H164&lt;1500,I164&lt;Barem!$N$24),H164/1500,IF(AND(H164&gt;=1500,H164&lt;2000,I164&lt;Barem!$N$25),H164/1500,IF(AND(H164&gt;=2000,H164&lt;3000,I164&lt;Barem!$N$26),H164/1500,IF(AND(H164&gt;=3000,I164&lt;Barem!$N$27),H164/1500,0))))))))</f>
        <v>0.79933333333333334</v>
      </c>
      <c r="R164" s="19">
        <f>IF(D164&gt;21,VLOOKUP(D164,Barem!$S$1:$T$141,2,1),0)</f>
        <v>0</v>
      </c>
      <c r="S164" s="95">
        <f>IF(D164&lt;1,0,IF(B164="F",VLOOKUP(I164,Barem!$W$2:$Y$13,2,1),VLOOKUP(I164,Barem!$W$14:$Y$25,2,1)))</f>
        <v>0</v>
      </c>
      <c r="T164" s="19">
        <f>VLOOKUP(A164,Participanti!A:C,3,0)</f>
        <v>0</v>
      </c>
      <c r="U164" s="17">
        <f t="shared" si="36"/>
        <v>4.5493333333333332</v>
      </c>
      <c r="V164" s="49"/>
      <c r="W164" s="137" t="s">
        <v>559</v>
      </c>
      <c r="X164" s="96">
        <f t="shared" si="30"/>
        <v>2</v>
      </c>
      <c r="Y164" s="62">
        <f t="shared" si="31"/>
        <v>1</v>
      </c>
      <c r="Z164" s="1" t="str">
        <f>VLOOKUP(A164,Participanti!A:E,5,0)</f>
        <v>Bronze</v>
      </c>
    </row>
    <row r="165" spans="1:26" x14ac:dyDescent="0.2">
      <c r="A165" s="42" t="s">
        <v>308</v>
      </c>
      <c r="B165" s="1" t="str">
        <f>VLOOKUP(A165,Participanti!A:B,2,0)</f>
        <v>F</v>
      </c>
      <c r="C165" s="60">
        <v>4</v>
      </c>
      <c r="D165" s="43">
        <v>11.71</v>
      </c>
      <c r="E165" s="180">
        <v>7.0671296296296301E-2</v>
      </c>
      <c r="F165" s="180">
        <v>7.7256944444444448E-2</v>
      </c>
      <c r="G165" s="182">
        <f t="shared" si="32"/>
        <v>7.3964120370370368E-2</v>
      </c>
      <c r="H165" s="45">
        <v>791</v>
      </c>
      <c r="I165" s="11">
        <f t="shared" si="34"/>
        <v>6.3163211247113885E-3</v>
      </c>
      <c r="J165" s="31">
        <f t="shared" si="33"/>
        <v>2.9275000000000002</v>
      </c>
      <c r="K165" s="31">
        <f>IF(J165=0,0,IF(B165="F",VLOOKUP(I165,Barem!$G$2:$H$16,2,1),VLOOKUP(I165,Barem!$G$17:$H$31,2,1)))</f>
        <v>0</v>
      </c>
      <c r="L165" s="43">
        <v>5</v>
      </c>
      <c r="M165" s="87" t="s">
        <v>83</v>
      </c>
      <c r="N165" s="10">
        <f t="shared" si="35"/>
        <v>0.25</v>
      </c>
      <c r="O165" s="10">
        <f t="shared" si="35"/>
        <v>0.25</v>
      </c>
      <c r="P165" s="10">
        <f t="shared" si="35"/>
        <v>0.5</v>
      </c>
      <c r="Q165" s="33">
        <f>IF(B165="M",IF(AND(H165&gt;=200,H165&lt;500,I165&lt;Barem!$M$21),H165/1500,IF(AND(H165&gt;=500,H165&lt;750,I165&lt;Barem!$M$22),H165/1500,IF(AND(H165&gt;=750,H165&lt;1000,I165&lt;Barem!$M$23),H165/1500,IF(AND(H165&gt;=1000,H165&lt;1500,I165&lt;Barem!$M$24),H165/1500,IF(AND(H165&gt;=1500,H165&lt;2000,I165&lt;Barem!$M$25),H165/1500,IF(AND(H165&gt;=2000,H165&lt;3000,I165&lt;Barem!$M$26),H165/1500,IF(AND(H165&gt;=3000,I165&lt;Barem!$M$27),H165/1500,0))))))),IF(AND(H165&gt;=200,H165&lt;500,I165&lt;Barem!$N$21),H165/1500,IF(AND(H165&gt;=500,H165&lt;750,I165&lt;Barem!$N$22),H165/1500,IF(AND(H165&gt;=750,H165&lt;1000,I165&lt;Barem!$N$23),H165/1500,IF(AND(H165&gt;=1000,H165&lt;1500,I165&lt;Barem!$N$24),H165/1500,IF(AND(H165&gt;=1500,H165&lt;2000,I165&lt;Barem!$N$25),H165/1500,IF(AND(H165&gt;=2000,H165&lt;3000,I165&lt;Barem!$N$26),H165/1500,IF(AND(H165&gt;=3000,I165&lt;Barem!$N$27),H165/1500,0))))))))</f>
        <v>0.52733333333333332</v>
      </c>
      <c r="R165" s="19">
        <f>IF(D165&gt;21,VLOOKUP(D165,Barem!$S$1:$T$141,2,1),0)</f>
        <v>0</v>
      </c>
      <c r="S165" s="95">
        <f>IF(D165&lt;1,0,IF(B165="F",VLOOKUP(I165,Barem!$W$2:$Y$13,2,1),VLOOKUP(I165,Barem!$W$14:$Y$25,2,1)))</f>
        <v>0</v>
      </c>
      <c r="T165" s="19">
        <f>VLOOKUP(A165,Participanti!A:C,3,0)</f>
        <v>0</v>
      </c>
      <c r="U165" s="17">
        <f t="shared" si="36"/>
        <v>3.7592083333333335</v>
      </c>
      <c r="V165" s="49"/>
      <c r="W165" s="137" t="s">
        <v>559</v>
      </c>
      <c r="X165" s="96">
        <f t="shared" si="30"/>
        <v>4</v>
      </c>
      <c r="Y165" s="62">
        <f t="shared" si="31"/>
        <v>1</v>
      </c>
      <c r="Z165" s="1" t="str">
        <f>VLOOKUP(A165,Participanti!A:E,5,0)</f>
        <v>Bronze</v>
      </c>
    </row>
    <row r="166" spans="1:26" x14ac:dyDescent="0.2">
      <c r="A166" s="42" t="s">
        <v>537</v>
      </c>
      <c r="B166" s="1" t="str">
        <f>VLOOKUP(A166,Participanti!A:B,2,0)</f>
        <v>M</v>
      </c>
      <c r="C166" s="60">
        <v>4</v>
      </c>
      <c r="D166" s="43">
        <v>21.31</v>
      </c>
      <c r="E166" s="180">
        <v>6.039351851851852E-2</v>
      </c>
      <c r="F166" s="180">
        <v>6.039351851851852E-2</v>
      </c>
      <c r="G166" s="182">
        <f t="shared" si="32"/>
        <v>6.039351851851852E-2</v>
      </c>
      <c r="H166" s="45">
        <v>29</v>
      </c>
      <c r="I166" s="11">
        <f t="shared" si="34"/>
        <v>2.834045918278673E-3</v>
      </c>
      <c r="J166" s="31">
        <f t="shared" si="33"/>
        <v>5</v>
      </c>
      <c r="K166" s="31">
        <f>IF(J166=0,0,IF(B166="F",VLOOKUP(I166,Barem!$G$2:$H$16,2,1),VLOOKUP(I166,Barem!$G$17:$H$31,2,1)))</f>
        <v>4.75</v>
      </c>
      <c r="L166" s="43">
        <v>0.5</v>
      </c>
      <c r="M166" s="87" t="str">
        <f>VLOOKUP(C166,Barem!K:Q,7,0)</f>
        <v>V</v>
      </c>
      <c r="N166" s="10">
        <f t="shared" si="35"/>
        <v>0.25</v>
      </c>
      <c r="O166" s="10">
        <f t="shared" si="35"/>
        <v>0.5</v>
      </c>
      <c r="P166" s="10">
        <f t="shared" si="35"/>
        <v>0.25</v>
      </c>
      <c r="Q166" s="33">
        <f>IF(B166="M",IF(AND(H166&gt;=200,H166&lt;500,I166&lt;Barem!$M$21),H166/1500,IF(AND(H166&gt;=500,H166&lt;750,I166&lt;Barem!$M$22),H166/1500,IF(AND(H166&gt;=750,H166&lt;1000,I166&lt;Barem!$M$23),H166/1500,IF(AND(H166&gt;=1000,H166&lt;1500,I166&lt;Barem!$M$24),H166/1500,IF(AND(H166&gt;=1500,H166&lt;2000,I166&lt;Barem!$M$25),H166/1500,IF(AND(H166&gt;=2000,H166&lt;3000,I166&lt;Barem!$M$26),H166/1500,IF(AND(H166&gt;=3000,I166&lt;Barem!$M$27),H166/1500,0))))))),IF(AND(H166&gt;=200,H166&lt;500,I166&lt;Barem!$N$21),H166/1500,IF(AND(H166&gt;=500,H166&lt;750,I166&lt;Barem!$N$22),H166/1500,IF(AND(H166&gt;=750,H166&lt;1000,I166&lt;Barem!$N$23),H166/1500,IF(AND(H166&gt;=1000,H166&lt;1500,I166&lt;Barem!$N$24),H166/1500,IF(AND(H166&gt;=1500,H166&lt;2000,I166&lt;Barem!$N$25),H166/1500,IF(AND(H166&gt;=2000,H166&lt;3000,I166&lt;Barem!$N$26),H166/1500,IF(AND(H166&gt;=3000,I166&lt;Barem!$N$27),H166/1500,0))))))))</f>
        <v>0</v>
      </c>
      <c r="R166" s="19">
        <f>IF(D166&gt;21,VLOOKUP(D166,Barem!$S$1:$T$141,2,1),0)</f>
        <v>0</v>
      </c>
      <c r="S166" s="95">
        <f>IF(D166&lt;1,0,IF(B166="F",VLOOKUP(I166,Barem!$W$2:$Y$13,2,1),VLOOKUP(I166,Barem!$W$14:$Y$25,2,1)))</f>
        <v>0</v>
      </c>
      <c r="T166" s="19">
        <f>VLOOKUP(A166,Participanti!A:C,3,0)</f>
        <v>0</v>
      </c>
      <c r="U166" s="17">
        <f t="shared" si="36"/>
        <v>3.75</v>
      </c>
      <c r="V166" s="49"/>
      <c r="W166" s="137"/>
      <c r="X166" s="96">
        <f t="shared" si="30"/>
        <v>4</v>
      </c>
      <c r="Y166" s="62">
        <f t="shared" si="31"/>
        <v>1</v>
      </c>
      <c r="Z166" s="1" t="str">
        <f>VLOOKUP(A166,Participanti!A:E,5,0)</f>
        <v>Bronze</v>
      </c>
    </row>
    <row r="167" spans="1:26" x14ac:dyDescent="0.2">
      <c r="A167" s="42" t="s">
        <v>539</v>
      </c>
      <c r="B167" s="1" t="str">
        <f>VLOOKUP(A167,Participanti!A:B,2,0)</f>
        <v>F</v>
      </c>
      <c r="C167" s="60">
        <v>4</v>
      </c>
      <c r="D167" s="43">
        <v>11.89</v>
      </c>
      <c r="E167" s="180">
        <v>8.9178240740740738E-2</v>
      </c>
      <c r="F167" s="180">
        <v>0.10442129629629629</v>
      </c>
      <c r="G167" s="182">
        <f t="shared" si="32"/>
        <v>9.6799768518518514E-2</v>
      </c>
      <c r="H167" s="45">
        <v>716</v>
      </c>
      <c r="I167" s="11">
        <f t="shared" si="34"/>
        <v>8.1412757374700172E-3</v>
      </c>
      <c r="J167" s="31">
        <f t="shared" si="33"/>
        <v>2.9725000000000001</v>
      </c>
      <c r="K167" s="31">
        <f>IF(J167=0,0,IF(B167="F",VLOOKUP(I167,Barem!$G$2:$H$16,2,1),VLOOKUP(I167,Barem!$G$17:$H$31,2,1)))</f>
        <v>0</v>
      </c>
      <c r="L167" s="43">
        <v>1.5</v>
      </c>
      <c r="M167" s="87" t="str">
        <f>VLOOKUP(C167,Barem!K:Q,7,0)</f>
        <v>V</v>
      </c>
      <c r="N167" s="10">
        <f t="shared" si="35"/>
        <v>0.25</v>
      </c>
      <c r="O167" s="10">
        <f t="shared" si="35"/>
        <v>0.5</v>
      </c>
      <c r="P167" s="10">
        <f t="shared" si="35"/>
        <v>0.25</v>
      </c>
      <c r="Q167" s="33">
        <f>IF(B167="M",IF(AND(H167&gt;=200,H167&lt;500,I167&lt;Barem!$M$21),H167/1500,IF(AND(H167&gt;=500,H167&lt;750,I167&lt;Barem!$M$22),H167/1500,IF(AND(H167&gt;=750,H167&lt;1000,I167&lt;Barem!$M$23),H167/1500,IF(AND(H167&gt;=1000,H167&lt;1500,I167&lt;Barem!$M$24),H167/1500,IF(AND(H167&gt;=1500,H167&lt;2000,I167&lt;Barem!$M$25),H167/1500,IF(AND(H167&gt;=2000,H167&lt;3000,I167&lt;Barem!$M$26),H167/1500,IF(AND(H167&gt;=3000,I167&lt;Barem!$M$27),H167/1500,0))))))),IF(AND(H167&gt;=200,H167&lt;500,I167&lt;Barem!$N$21),H167/1500,IF(AND(H167&gt;=500,H167&lt;750,I167&lt;Barem!$N$22),H167/1500,IF(AND(H167&gt;=750,H167&lt;1000,I167&lt;Barem!$N$23),H167/1500,IF(AND(H167&gt;=1000,H167&lt;1500,I167&lt;Barem!$N$24),H167/1500,IF(AND(H167&gt;=1500,H167&lt;2000,I167&lt;Barem!$N$25),H167/1500,IF(AND(H167&gt;=2000,H167&lt;3000,I167&lt;Barem!$N$26),H167/1500,IF(AND(H167&gt;=3000,I167&lt;Barem!$N$27),H167/1500,0))))))))</f>
        <v>0</v>
      </c>
      <c r="R167" s="19">
        <f>IF(D167&gt;21,VLOOKUP(D167,Barem!$S$1:$T$141,2,1),0)</f>
        <v>0</v>
      </c>
      <c r="S167" s="95">
        <f>IF(D167&lt;1,0,IF(B167="F",VLOOKUP(I167,Barem!$W$2:$Y$13,2,1),VLOOKUP(I167,Barem!$W$14:$Y$25,2,1)))</f>
        <v>0</v>
      </c>
      <c r="T167" s="19">
        <f>VLOOKUP(A167,Participanti!A:C,3,0)</f>
        <v>0</v>
      </c>
      <c r="U167" s="17">
        <f t="shared" si="36"/>
        <v>1.118125</v>
      </c>
      <c r="V167" s="49"/>
      <c r="W167" s="137" t="s">
        <v>559</v>
      </c>
      <c r="X167" s="96">
        <f t="shared" si="30"/>
        <v>2</v>
      </c>
      <c r="Y167" s="62">
        <f t="shared" si="31"/>
        <v>1</v>
      </c>
      <c r="Z167" s="1" t="str">
        <f>VLOOKUP(A167,Participanti!A:E,5,0)</f>
        <v>Bronze</v>
      </c>
    </row>
    <row r="168" spans="1:26" x14ac:dyDescent="0.2">
      <c r="A168" s="42" t="s">
        <v>39</v>
      </c>
      <c r="B168" s="1" t="str">
        <f>VLOOKUP(A168,Participanti!A:B,2,0)</f>
        <v>M</v>
      </c>
      <c r="C168" s="60">
        <v>4</v>
      </c>
      <c r="D168" s="43">
        <v>18.010000000000002</v>
      </c>
      <c r="E168" s="180">
        <v>5.0810185185185187E-2</v>
      </c>
      <c r="F168" s="180">
        <v>5.0983796296296298E-2</v>
      </c>
      <c r="G168" s="182">
        <f t="shared" si="32"/>
        <v>5.0896990740740743E-2</v>
      </c>
      <c r="H168" s="45">
        <v>26</v>
      </c>
      <c r="I168" s="11">
        <f t="shared" si="34"/>
        <v>2.826040574166615E-3</v>
      </c>
      <c r="J168" s="31">
        <f t="shared" si="33"/>
        <v>4.288095238095238</v>
      </c>
      <c r="K168" s="31">
        <f>IF(J168=0,0,IF(B168="F",VLOOKUP(I168,Barem!$G$2:$H$16,2,1),VLOOKUP(I168,Barem!$G$17:$H$31,2,1)))</f>
        <v>4.75</v>
      </c>
      <c r="L168" s="43">
        <v>3</v>
      </c>
      <c r="M168" s="87" t="s">
        <v>83</v>
      </c>
      <c r="N168" s="10">
        <f t="shared" si="35"/>
        <v>0.25</v>
      </c>
      <c r="O168" s="10">
        <f t="shared" si="35"/>
        <v>0.25</v>
      </c>
      <c r="P168" s="10">
        <f t="shared" si="35"/>
        <v>0.5</v>
      </c>
      <c r="Q168" s="33">
        <f>IF(B168="M",IF(AND(H168&gt;=200,H168&lt;500,I168&lt;Barem!$M$21),H168/1500,IF(AND(H168&gt;=500,H168&lt;750,I168&lt;Barem!$M$22),H168/1500,IF(AND(H168&gt;=750,H168&lt;1000,I168&lt;Barem!$M$23),H168/1500,IF(AND(H168&gt;=1000,H168&lt;1500,I168&lt;Barem!$M$24),H168/1500,IF(AND(H168&gt;=1500,H168&lt;2000,I168&lt;Barem!$M$25),H168/1500,IF(AND(H168&gt;=2000,H168&lt;3000,I168&lt;Barem!$M$26),H168/1500,IF(AND(H168&gt;=3000,I168&lt;Barem!$M$27),H168/1500,0))))))),IF(AND(H168&gt;=200,H168&lt;500,I168&lt;Barem!$N$21),H168/1500,IF(AND(H168&gt;=500,H168&lt;750,I168&lt;Barem!$N$22),H168/1500,IF(AND(H168&gt;=750,H168&lt;1000,I168&lt;Barem!$N$23),H168/1500,IF(AND(H168&gt;=1000,H168&lt;1500,I168&lt;Barem!$N$24),H168/1500,IF(AND(H168&gt;=1500,H168&lt;2000,I168&lt;Barem!$N$25),H168/1500,IF(AND(H168&gt;=2000,H168&lt;3000,I168&lt;Barem!$N$26),H168/1500,IF(AND(H168&gt;=3000,I168&lt;Barem!$N$27),H168/1500,0))))))))</f>
        <v>0</v>
      </c>
      <c r="R168" s="19">
        <f>IF(D168&gt;21,VLOOKUP(D168,Barem!$S$1:$T$141,2,1),0)</f>
        <v>0</v>
      </c>
      <c r="S168" s="95">
        <f>IF(D168&lt;1,0,IF(B168="F",VLOOKUP(I168,Barem!$W$2:$Y$13,2,1),VLOOKUP(I168,Barem!$W$14:$Y$25,2,1)))</f>
        <v>0</v>
      </c>
      <c r="T168" s="19">
        <f>VLOOKUP(A168,Participanti!A:C,3,0)</f>
        <v>0</v>
      </c>
      <c r="U168" s="17">
        <f t="shared" si="36"/>
        <v>3.7595238095238095</v>
      </c>
      <c r="V168" s="49"/>
      <c r="W168" s="137"/>
      <c r="X168" s="96">
        <f t="shared" si="30"/>
        <v>4</v>
      </c>
      <c r="Y168" s="62">
        <f t="shared" si="31"/>
        <v>1</v>
      </c>
      <c r="Z168" s="1" t="str">
        <f>VLOOKUP(A168,Participanti!A:E,5,0)</f>
        <v>Bronze</v>
      </c>
    </row>
    <row r="169" spans="1:26" x14ac:dyDescent="0.2">
      <c r="A169" s="42" t="s">
        <v>387</v>
      </c>
      <c r="B169" s="1" t="str">
        <f>VLOOKUP(A169,Participanti!A:B,2,0)</f>
        <v>M</v>
      </c>
      <c r="C169" s="60">
        <v>4</v>
      </c>
      <c r="D169" s="43">
        <v>6.01</v>
      </c>
      <c r="E169" s="180">
        <v>1.9652777777777779E-2</v>
      </c>
      <c r="F169" s="180">
        <v>1.9652777777777779E-2</v>
      </c>
      <c r="G169" s="182">
        <f t="shared" si="32"/>
        <v>1.9652777777777779E-2</v>
      </c>
      <c r="H169" s="45">
        <v>13</v>
      </c>
      <c r="I169" s="11">
        <f t="shared" si="34"/>
        <v>3.2700129413939733E-3</v>
      </c>
      <c r="J169" s="31">
        <f t="shared" si="33"/>
        <v>1.4309523809523808</v>
      </c>
      <c r="K169" s="31">
        <f>IF(J169=0,0,IF(B169="F",VLOOKUP(I169,Barem!$G$2:$H$16,2,1),VLOOKUP(I169,Barem!$G$17:$H$31,2,1)))</f>
        <v>4.25</v>
      </c>
      <c r="L169" s="43">
        <v>2</v>
      </c>
      <c r="M169" s="87" t="str">
        <f>VLOOKUP(C169,Barem!K:Q,7,0)</f>
        <v>V</v>
      </c>
      <c r="N169" s="10">
        <f t="shared" si="35"/>
        <v>0.25</v>
      </c>
      <c r="O169" s="10">
        <f t="shared" si="35"/>
        <v>0.5</v>
      </c>
      <c r="P169" s="10">
        <f t="shared" si="35"/>
        <v>0.25</v>
      </c>
      <c r="Q169" s="33">
        <f>IF(B169="M",IF(AND(H169&gt;=200,H169&lt;500,I169&lt;Barem!$M$21),H169/1500,IF(AND(H169&gt;=500,H169&lt;750,I169&lt;Barem!$M$22),H169/1500,IF(AND(H169&gt;=750,H169&lt;1000,I169&lt;Barem!$M$23),H169/1500,IF(AND(H169&gt;=1000,H169&lt;1500,I169&lt;Barem!$M$24),H169/1500,IF(AND(H169&gt;=1500,H169&lt;2000,I169&lt;Barem!$M$25),H169/1500,IF(AND(H169&gt;=2000,H169&lt;3000,I169&lt;Barem!$M$26),H169/1500,IF(AND(H169&gt;=3000,I169&lt;Barem!$M$27),H169/1500,0))))))),IF(AND(H169&gt;=200,H169&lt;500,I169&lt;Barem!$N$21),H169/1500,IF(AND(H169&gt;=500,H169&lt;750,I169&lt;Barem!$N$22),H169/1500,IF(AND(H169&gt;=750,H169&lt;1000,I169&lt;Barem!$N$23),H169/1500,IF(AND(H169&gt;=1000,H169&lt;1500,I169&lt;Barem!$N$24),H169/1500,IF(AND(H169&gt;=1500,H169&lt;2000,I169&lt;Barem!$N$25),H169/1500,IF(AND(H169&gt;=2000,H169&lt;3000,I169&lt;Barem!$N$26),H169/1500,IF(AND(H169&gt;=3000,I169&lt;Barem!$N$27),H169/1500,0))))))))</f>
        <v>0</v>
      </c>
      <c r="R169" s="19">
        <f>IF(D169&gt;21,VLOOKUP(D169,Barem!$S$1:$T$141,2,1),0)</f>
        <v>0</v>
      </c>
      <c r="S169" s="95">
        <f>IF(D169&lt;1,0,IF(B169="F",VLOOKUP(I169,Barem!$W$2:$Y$13,2,1),VLOOKUP(I169,Barem!$W$14:$Y$25,2,1)))</f>
        <v>0</v>
      </c>
      <c r="T169" s="19">
        <f>VLOOKUP(A169,Participanti!A:C,3,0)</f>
        <v>0</v>
      </c>
      <c r="U169" s="17">
        <f t="shared" si="36"/>
        <v>2.9827380952380951</v>
      </c>
      <c r="V169" s="49"/>
      <c r="W169" s="137"/>
      <c r="X169" s="96">
        <f t="shared" si="30"/>
        <v>4</v>
      </c>
      <c r="Y169" s="62">
        <f t="shared" si="31"/>
        <v>1</v>
      </c>
      <c r="Z169" s="1" t="str">
        <f>VLOOKUP(A169,Participanti!A:E,5,0)</f>
        <v>Bronze</v>
      </c>
    </row>
    <row r="170" spans="1:26" x14ac:dyDescent="0.2">
      <c r="A170" s="42" t="s">
        <v>582</v>
      </c>
      <c r="B170" s="1" t="str">
        <f>VLOOKUP(A170,Participanti!A:B,2,0)</f>
        <v>M</v>
      </c>
      <c r="C170" s="60">
        <v>7</v>
      </c>
      <c r="D170" s="43">
        <v>19.8</v>
      </c>
      <c r="E170" s="180">
        <v>5.9224537037037034E-2</v>
      </c>
      <c r="F170" s="180">
        <v>6.06712962962963E-2</v>
      </c>
      <c r="G170" s="182">
        <f t="shared" si="32"/>
        <v>5.994791666666667E-2</v>
      </c>
      <c r="H170" s="45">
        <v>68</v>
      </c>
      <c r="I170" s="11">
        <f t="shared" si="34"/>
        <v>3.0276725589225592E-3</v>
      </c>
      <c r="J170" s="31">
        <f t="shared" si="33"/>
        <v>4.7142857142857144</v>
      </c>
      <c r="K170" s="31">
        <f>IF(J170=0,0,IF(B170="F",VLOOKUP(I170,Barem!$G$2:$H$16,2,1),VLOOKUP(I170,Barem!$G$17:$H$31,2,1)))</f>
        <v>4.5</v>
      </c>
      <c r="L170" s="43">
        <v>1</v>
      </c>
      <c r="M170" s="87" t="s">
        <v>82</v>
      </c>
      <c r="N170" s="10">
        <f t="shared" ref="N170:P189" si="37">IF($M170=N$1,50%,25%)</f>
        <v>0.5</v>
      </c>
      <c r="O170" s="10">
        <f t="shared" si="37"/>
        <v>0.25</v>
      </c>
      <c r="P170" s="10">
        <f t="shared" si="37"/>
        <v>0.25</v>
      </c>
      <c r="Q170" s="33">
        <f>IF(B170="M",IF(AND(H170&gt;=200,H170&lt;500,I170&lt;Barem!$M$21),H170/1500,IF(AND(H170&gt;=500,H170&lt;750,I170&lt;Barem!$M$22),H170/1500,IF(AND(H170&gt;=750,H170&lt;1000,I170&lt;Barem!$M$23),H170/1500,IF(AND(H170&gt;=1000,H170&lt;1500,I170&lt;Barem!$M$24),H170/1500,IF(AND(H170&gt;=1500,H170&lt;2000,I170&lt;Barem!$M$25),H170/1500,IF(AND(H170&gt;=2000,H170&lt;3000,I170&lt;Barem!$M$26),H170/1500,IF(AND(H170&gt;=3000,I170&lt;Barem!$M$27),H170/1500,0))))))),IF(AND(H170&gt;=200,H170&lt;500,I170&lt;Barem!$N$21),H170/1500,IF(AND(H170&gt;=500,H170&lt;750,I170&lt;Barem!$N$22),H170/1500,IF(AND(H170&gt;=750,H170&lt;1000,I170&lt;Barem!$N$23),H170/1500,IF(AND(H170&gt;=1000,H170&lt;1500,I170&lt;Barem!$N$24),H170/1500,IF(AND(H170&gt;=1500,H170&lt;2000,I170&lt;Barem!$N$25),H170/1500,IF(AND(H170&gt;=2000,H170&lt;3000,I170&lt;Barem!$N$26),H170/1500,IF(AND(H170&gt;=3000,I170&lt;Barem!$N$27),H170/1500,0))))))))</f>
        <v>0</v>
      </c>
      <c r="R170" s="19">
        <f>IF(D170&gt;21,VLOOKUP(D170,Barem!$S$1:$T$141,2,1),0)</f>
        <v>0</v>
      </c>
      <c r="S170" s="95">
        <f>IF(D170&lt;1,0,IF(B170="F",VLOOKUP(I170,Barem!$W$2:$Y$13,2,1),VLOOKUP(I170,Barem!$W$14:$Y$25,2,1)))</f>
        <v>0</v>
      </c>
      <c r="T170" s="19">
        <f>VLOOKUP(A170,Participanti!A:C,3,0)</f>
        <v>0</v>
      </c>
      <c r="U170" s="17">
        <f t="shared" si="36"/>
        <v>3.7321428571428572</v>
      </c>
      <c r="V170" s="49"/>
      <c r="W170" s="137"/>
      <c r="X170" s="96">
        <f t="shared" si="30"/>
        <v>3</v>
      </c>
      <c r="Y170" s="62">
        <f t="shared" si="31"/>
        <v>1</v>
      </c>
      <c r="Z170" s="1" t="str">
        <f>VLOOKUP(A170,Participanti!A:E,5,0)</f>
        <v>Bronze</v>
      </c>
    </row>
    <row r="171" spans="1:26" x14ac:dyDescent="0.2">
      <c r="A171" s="42" t="s">
        <v>450</v>
      </c>
      <c r="B171" s="1" t="str">
        <f>VLOOKUP(A171,Participanti!A:B,2,0)</f>
        <v>M</v>
      </c>
      <c r="C171" s="60">
        <v>4</v>
      </c>
      <c r="D171" s="43">
        <v>21.1</v>
      </c>
      <c r="E171" s="180">
        <v>0.12027777777777778</v>
      </c>
      <c r="F171" s="180">
        <v>0.12244212962962962</v>
      </c>
      <c r="G171" s="182">
        <f t="shared" si="32"/>
        <v>0.1213599537037037</v>
      </c>
      <c r="H171" s="45">
        <v>1225</v>
      </c>
      <c r="I171" s="11">
        <f t="shared" si="34"/>
        <v>5.751656573635246E-3</v>
      </c>
      <c r="J171" s="31">
        <f t="shared" si="33"/>
        <v>5</v>
      </c>
      <c r="K171" s="31">
        <f>IF(J171=0,0,IF(B171="F",VLOOKUP(I171,Barem!$G$2:$H$16,2,1),VLOOKUP(I171,Barem!$G$17:$H$31,2,1)))</f>
        <v>0</v>
      </c>
      <c r="L171" s="43">
        <v>2.5</v>
      </c>
      <c r="M171" s="87" t="s">
        <v>82</v>
      </c>
      <c r="N171" s="10">
        <f t="shared" si="37"/>
        <v>0.5</v>
      </c>
      <c r="O171" s="10">
        <f t="shared" si="37"/>
        <v>0.25</v>
      </c>
      <c r="P171" s="10">
        <f t="shared" si="37"/>
        <v>0.25</v>
      </c>
      <c r="Q171" s="33">
        <f>IF(B171="M",IF(AND(H171&gt;=200,H171&lt;500,I171&lt;Barem!$M$21),H171/1500,IF(AND(H171&gt;=500,H171&lt;750,I171&lt;Barem!$M$22),H171/1500,IF(AND(H171&gt;=750,H171&lt;1000,I171&lt;Barem!$M$23),H171/1500,IF(AND(H171&gt;=1000,H171&lt;1500,I171&lt;Barem!$M$24),H171/1500,IF(AND(H171&gt;=1500,H171&lt;2000,I171&lt;Barem!$M$25),H171/1500,IF(AND(H171&gt;=2000,H171&lt;3000,I171&lt;Barem!$M$26),H171/1500,IF(AND(H171&gt;=3000,I171&lt;Barem!$M$27),H171/1500,0))))))),IF(AND(H171&gt;=200,H171&lt;500,I171&lt;Barem!$N$21),H171/1500,IF(AND(H171&gt;=500,H171&lt;750,I171&lt;Barem!$N$22),H171/1500,IF(AND(H171&gt;=750,H171&lt;1000,I171&lt;Barem!$N$23),H171/1500,IF(AND(H171&gt;=1000,H171&lt;1500,I171&lt;Barem!$N$24),H171/1500,IF(AND(H171&gt;=1500,H171&lt;2000,I171&lt;Barem!$N$25),H171/1500,IF(AND(H171&gt;=2000,H171&lt;3000,I171&lt;Barem!$N$26),H171/1500,IF(AND(H171&gt;=3000,I171&lt;Barem!$N$27),H171/1500,0))))))))</f>
        <v>0.81666666666666665</v>
      </c>
      <c r="R171" s="19">
        <f>IF(D171&gt;21,VLOOKUP(D171,Barem!$S$1:$T$141,2,1),0)</f>
        <v>0</v>
      </c>
      <c r="S171" s="95">
        <f>IF(D171&lt;1,0,IF(B171="F",VLOOKUP(I171,Barem!$W$2:$Y$13,2,1),VLOOKUP(I171,Barem!$W$14:$Y$25,2,1)))</f>
        <v>0</v>
      </c>
      <c r="T171" s="19">
        <f>VLOOKUP(A171,Participanti!A:C,3,0)</f>
        <v>0</v>
      </c>
      <c r="U171" s="17">
        <f t="shared" si="36"/>
        <v>3.9416666666666664</v>
      </c>
      <c r="V171" s="49"/>
      <c r="W171" s="137"/>
      <c r="X171" s="96">
        <f t="shared" si="30"/>
        <v>4</v>
      </c>
      <c r="Y171" s="62">
        <f t="shared" si="31"/>
        <v>1</v>
      </c>
      <c r="Z171" s="1" t="str">
        <f>VLOOKUP(A171,Participanti!A:E,5,0)</f>
        <v>Bronze</v>
      </c>
    </row>
    <row r="172" spans="1:26" x14ac:dyDescent="0.2">
      <c r="A172" s="42" t="s">
        <v>336</v>
      </c>
      <c r="B172" s="1" t="str">
        <f>VLOOKUP(A172,Participanti!A:B,2,0)</f>
        <v>M</v>
      </c>
      <c r="C172" s="60">
        <v>4</v>
      </c>
      <c r="D172" s="43">
        <v>11.12</v>
      </c>
      <c r="E172" s="180">
        <v>4.3379629629629629E-2</v>
      </c>
      <c r="F172" s="180">
        <v>4.3715277777777777E-2</v>
      </c>
      <c r="G172" s="182">
        <f t="shared" si="32"/>
        <v>4.3547453703703706E-2</v>
      </c>
      <c r="H172" s="45">
        <v>47</v>
      </c>
      <c r="I172" s="11">
        <f t="shared" si="34"/>
        <v>3.9161379229949375E-3</v>
      </c>
      <c r="J172" s="31">
        <f t="shared" si="33"/>
        <v>2.6476190476190475</v>
      </c>
      <c r="K172" s="31">
        <f>IF(J172=0,0,IF(B172="F",VLOOKUP(I172,Barem!$G$2:$H$16,2,1),VLOOKUP(I172,Barem!$G$17:$H$31,2,1)))</f>
        <v>3.25</v>
      </c>
      <c r="L172" s="43">
        <v>3</v>
      </c>
      <c r="M172" s="87" t="s">
        <v>83</v>
      </c>
      <c r="N172" s="10">
        <f t="shared" si="37"/>
        <v>0.25</v>
      </c>
      <c r="O172" s="10">
        <f t="shared" si="37"/>
        <v>0.25</v>
      </c>
      <c r="P172" s="10">
        <f t="shared" si="37"/>
        <v>0.5</v>
      </c>
      <c r="Q172" s="33">
        <f>IF(B172="M",IF(AND(H172&gt;=200,H172&lt;500,I172&lt;Barem!$M$21),H172/1500,IF(AND(H172&gt;=500,H172&lt;750,I172&lt;Barem!$M$22),H172/1500,IF(AND(H172&gt;=750,H172&lt;1000,I172&lt;Barem!$M$23),H172/1500,IF(AND(H172&gt;=1000,H172&lt;1500,I172&lt;Barem!$M$24),H172/1500,IF(AND(H172&gt;=1500,H172&lt;2000,I172&lt;Barem!$M$25),H172/1500,IF(AND(H172&gt;=2000,H172&lt;3000,I172&lt;Barem!$M$26),H172/1500,IF(AND(H172&gt;=3000,I172&lt;Barem!$M$27),H172/1500,0))))))),IF(AND(H172&gt;=200,H172&lt;500,I172&lt;Barem!$N$21),H172/1500,IF(AND(H172&gt;=500,H172&lt;750,I172&lt;Barem!$N$22),H172/1500,IF(AND(H172&gt;=750,H172&lt;1000,I172&lt;Barem!$N$23),H172/1500,IF(AND(H172&gt;=1000,H172&lt;1500,I172&lt;Barem!$N$24),H172/1500,IF(AND(H172&gt;=1500,H172&lt;2000,I172&lt;Barem!$N$25),H172/1500,IF(AND(H172&gt;=2000,H172&lt;3000,I172&lt;Barem!$N$26),H172/1500,IF(AND(H172&gt;=3000,I172&lt;Barem!$N$27),H172/1500,0))))))))</f>
        <v>0</v>
      </c>
      <c r="R172" s="19">
        <f>IF(D172&gt;21,VLOOKUP(D172,Barem!$S$1:$T$141,2,1),0)</f>
        <v>0</v>
      </c>
      <c r="S172" s="95">
        <f>IF(D172&lt;1,0,IF(B172="F",VLOOKUP(I172,Barem!$W$2:$Y$13,2,1),VLOOKUP(I172,Barem!$W$14:$Y$25,2,1)))</f>
        <v>0</v>
      </c>
      <c r="T172" s="19">
        <f>VLOOKUP(A172,Participanti!A:C,3,0)</f>
        <v>0.7</v>
      </c>
      <c r="U172" s="17">
        <f t="shared" si="36"/>
        <v>3.6744047619047615</v>
      </c>
      <c r="V172" s="49"/>
      <c r="W172" s="137"/>
      <c r="X172" s="96">
        <f t="shared" si="30"/>
        <v>4</v>
      </c>
      <c r="Y172" s="62">
        <f t="shared" si="31"/>
        <v>1</v>
      </c>
      <c r="Z172" s="1" t="str">
        <f>VLOOKUP(A172,Participanti!A:E,5,0)</f>
        <v>Bronze</v>
      </c>
    </row>
    <row r="173" spans="1:26" x14ac:dyDescent="0.2">
      <c r="A173" s="42" t="s">
        <v>244</v>
      </c>
      <c r="B173" s="1" t="str">
        <f>VLOOKUP(A173,Participanti!A:B,2,0)</f>
        <v>F</v>
      </c>
      <c r="C173" s="60">
        <v>4</v>
      </c>
      <c r="D173" s="43">
        <v>11.76</v>
      </c>
      <c r="E173" s="180">
        <v>6.6192129629629629E-2</v>
      </c>
      <c r="F173" s="180">
        <v>6.6493055555555555E-2</v>
      </c>
      <c r="G173" s="182">
        <f t="shared" si="32"/>
        <v>6.6342592592592592E-2</v>
      </c>
      <c r="H173" s="45">
        <v>758</v>
      </c>
      <c r="I173" s="11">
        <f t="shared" si="34"/>
        <v>5.6413769211388258E-3</v>
      </c>
      <c r="J173" s="31">
        <f t="shared" si="33"/>
        <v>2.94</v>
      </c>
      <c r="K173" s="31">
        <f>IF(J173=0,0,IF(B173="F",VLOOKUP(I173,Barem!$G$2:$H$16,2,1),VLOOKUP(I173,Barem!$G$17:$H$31,2,1)))</f>
        <v>0.5</v>
      </c>
      <c r="L173" s="43">
        <v>1</v>
      </c>
      <c r="M173" s="87" t="str">
        <f>VLOOKUP(C173,Barem!K:Q,7,0)</f>
        <v>V</v>
      </c>
      <c r="N173" s="10">
        <f t="shared" si="37"/>
        <v>0.25</v>
      </c>
      <c r="O173" s="10">
        <f t="shared" si="37"/>
        <v>0.5</v>
      </c>
      <c r="P173" s="10">
        <f t="shared" si="37"/>
        <v>0.25</v>
      </c>
      <c r="Q173" s="33">
        <f>IF(B173="M",IF(AND(H173&gt;=200,H173&lt;500,I173&lt;Barem!$M$21),H173/1500,IF(AND(H173&gt;=500,H173&lt;750,I173&lt;Barem!$M$22),H173/1500,IF(AND(H173&gt;=750,H173&lt;1000,I173&lt;Barem!$M$23),H173/1500,IF(AND(H173&gt;=1000,H173&lt;1500,I173&lt;Barem!$M$24),H173/1500,IF(AND(H173&gt;=1500,H173&lt;2000,I173&lt;Barem!$M$25),H173/1500,IF(AND(H173&gt;=2000,H173&lt;3000,I173&lt;Barem!$M$26),H173/1500,IF(AND(H173&gt;=3000,I173&lt;Barem!$M$27),H173/1500,0))))))),IF(AND(H173&gt;=200,H173&lt;500,I173&lt;Barem!$N$21),H173/1500,IF(AND(H173&gt;=500,H173&lt;750,I173&lt;Barem!$N$22),H173/1500,IF(AND(H173&gt;=750,H173&lt;1000,I173&lt;Barem!$N$23),H173/1500,IF(AND(H173&gt;=1000,H173&lt;1500,I173&lt;Barem!$N$24),H173/1500,IF(AND(H173&gt;=1500,H173&lt;2000,I173&lt;Barem!$N$25),H173/1500,IF(AND(H173&gt;=2000,H173&lt;3000,I173&lt;Barem!$N$26),H173/1500,IF(AND(H173&gt;=3000,I173&lt;Barem!$N$27),H173/1500,0))))))))</f>
        <v>0.5053333333333333</v>
      </c>
      <c r="R173" s="19">
        <f>IF(D173&gt;21,VLOOKUP(D173,Barem!$S$1:$T$141,2,1),0)</f>
        <v>0</v>
      </c>
      <c r="S173" s="95">
        <f>IF(D173&lt;1,0,IF(B173="F",VLOOKUP(I173,Barem!$W$2:$Y$13,2,1),VLOOKUP(I173,Barem!$W$14:$Y$25,2,1)))</f>
        <v>0</v>
      </c>
      <c r="T173" s="19">
        <f>VLOOKUP(A173,Participanti!A:C,3,0)</f>
        <v>0</v>
      </c>
      <c r="U173" s="17">
        <f t="shared" si="36"/>
        <v>1.7403333333333331</v>
      </c>
      <c r="V173" s="49"/>
      <c r="W173" s="137" t="s">
        <v>559</v>
      </c>
      <c r="X173" s="96">
        <f t="shared" si="30"/>
        <v>3</v>
      </c>
      <c r="Y173" s="62">
        <f t="shared" si="31"/>
        <v>1</v>
      </c>
      <c r="Z173" s="1" t="str">
        <f>VLOOKUP(A173,Participanti!A:E,5,0)</f>
        <v>Bronze</v>
      </c>
    </row>
    <row r="174" spans="1:26" x14ac:dyDescent="0.2">
      <c r="A174" s="42" t="s">
        <v>555</v>
      </c>
      <c r="B174" s="1" t="str">
        <f>VLOOKUP(A174,Participanti!A:B,2,0)</f>
        <v>M</v>
      </c>
      <c r="C174" s="60">
        <v>4</v>
      </c>
      <c r="D174" s="43">
        <v>15.05</v>
      </c>
      <c r="E174" s="180">
        <v>6.4525462962962965E-2</v>
      </c>
      <c r="F174" s="180">
        <v>6.643518518518518E-2</v>
      </c>
      <c r="G174" s="182">
        <f t="shared" si="32"/>
        <v>6.5480324074074073E-2</v>
      </c>
      <c r="H174" s="45">
        <v>29</v>
      </c>
      <c r="I174" s="11">
        <f t="shared" si="34"/>
        <v>4.3508520979451213E-3</v>
      </c>
      <c r="J174" s="31">
        <f t="shared" si="33"/>
        <v>3.5833333333333335</v>
      </c>
      <c r="K174" s="31">
        <f>IF(J174=0,0,IF(B174="F",VLOOKUP(I174,Barem!$G$2:$H$16,2,1),VLOOKUP(I174,Barem!$G$17:$H$31,2,1)))</f>
        <v>2.5</v>
      </c>
      <c r="L174" s="43">
        <v>2.5</v>
      </c>
      <c r="M174" s="87" t="s">
        <v>82</v>
      </c>
      <c r="N174" s="10">
        <f t="shared" si="37"/>
        <v>0.5</v>
      </c>
      <c r="O174" s="10">
        <f t="shared" si="37"/>
        <v>0.25</v>
      </c>
      <c r="P174" s="10">
        <f t="shared" si="37"/>
        <v>0.25</v>
      </c>
      <c r="Q174" s="33">
        <f>IF(B174="M",IF(AND(H174&gt;=200,H174&lt;500,I174&lt;Barem!$M$21),H174/1500,IF(AND(H174&gt;=500,H174&lt;750,I174&lt;Barem!$M$22),H174/1500,IF(AND(H174&gt;=750,H174&lt;1000,I174&lt;Barem!$M$23),H174/1500,IF(AND(H174&gt;=1000,H174&lt;1500,I174&lt;Barem!$M$24),H174/1500,IF(AND(H174&gt;=1500,H174&lt;2000,I174&lt;Barem!$M$25),H174/1500,IF(AND(H174&gt;=2000,H174&lt;3000,I174&lt;Barem!$M$26),H174/1500,IF(AND(H174&gt;=3000,I174&lt;Barem!$M$27),H174/1500,0))))))),IF(AND(H174&gt;=200,H174&lt;500,I174&lt;Barem!$N$21),H174/1500,IF(AND(H174&gt;=500,H174&lt;750,I174&lt;Barem!$N$22),H174/1500,IF(AND(H174&gt;=750,H174&lt;1000,I174&lt;Barem!$N$23),H174/1500,IF(AND(H174&gt;=1000,H174&lt;1500,I174&lt;Barem!$N$24),H174/1500,IF(AND(H174&gt;=1500,H174&lt;2000,I174&lt;Barem!$N$25),H174/1500,IF(AND(H174&gt;=2000,H174&lt;3000,I174&lt;Barem!$N$26),H174/1500,IF(AND(H174&gt;=3000,I174&lt;Barem!$N$27),H174/1500,0))))))))</f>
        <v>0</v>
      </c>
      <c r="R174" s="19">
        <f>IF(D174&gt;21,VLOOKUP(D174,Barem!$S$1:$T$141,2,1),0)</f>
        <v>0</v>
      </c>
      <c r="S174" s="95">
        <f>IF(D174&lt;1,0,IF(B174="F",VLOOKUP(I174,Barem!$W$2:$Y$13,2,1),VLOOKUP(I174,Barem!$W$14:$Y$25,2,1)))</f>
        <v>0</v>
      </c>
      <c r="T174" s="19">
        <f>VLOOKUP(A174,Participanti!A:C,3,0)</f>
        <v>0</v>
      </c>
      <c r="U174" s="17">
        <f t="shared" si="36"/>
        <v>3.041666666666667</v>
      </c>
      <c r="V174" s="49"/>
      <c r="W174" s="137"/>
      <c r="X174" s="96">
        <f t="shared" si="30"/>
        <v>3</v>
      </c>
      <c r="Y174" s="62">
        <f t="shared" si="31"/>
        <v>1</v>
      </c>
      <c r="Z174" s="1" t="str">
        <f>VLOOKUP(A174,Participanti!A:E,5,0)</f>
        <v>Bronze</v>
      </c>
    </row>
    <row r="175" spans="1:26" x14ac:dyDescent="0.2">
      <c r="A175" s="42" t="s">
        <v>525</v>
      </c>
      <c r="B175" s="1" t="str">
        <f>VLOOKUP(A175,Participanti!A:B,2,0)</f>
        <v>M</v>
      </c>
      <c r="C175" s="60">
        <v>4</v>
      </c>
      <c r="D175" s="43">
        <v>6.31</v>
      </c>
      <c r="E175" s="180">
        <v>2.795138888888889E-2</v>
      </c>
      <c r="F175" s="180">
        <v>2.795138888888889E-2</v>
      </c>
      <c r="G175" s="182">
        <f t="shared" si="32"/>
        <v>2.795138888888889E-2</v>
      </c>
      <c r="H175" s="45">
        <v>6</v>
      </c>
      <c r="I175" s="11">
        <f t="shared" si="34"/>
        <v>4.4296971297763691E-3</v>
      </c>
      <c r="J175" s="31">
        <f t="shared" si="33"/>
        <v>1.5023809523809522</v>
      </c>
      <c r="K175" s="31">
        <f>IF(J175=0,0,IF(B175="F",VLOOKUP(I175,Barem!$G$2:$H$16,2,1),VLOOKUP(I175,Barem!$G$17:$H$31,2,1)))</f>
        <v>2</v>
      </c>
      <c r="L175" s="43">
        <v>3</v>
      </c>
      <c r="M175" s="87" t="s">
        <v>83</v>
      </c>
      <c r="N175" s="10">
        <f t="shared" si="37"/>
        <v>0.25</v>
      </c>
      <c r="O175" s="10">
        <f t="shared" si="37"/>
        <v>0.25</v>
      </c>
      <c r="P175" s="10">
        <f t="shared" si="37"/>
        <v>0.5</v>
      </c>
      <c r="Q175" s="33">
        <f>IF(B175="M",IF(AND(H175&gt;=200,H175&lt;500,I175&lt;Barem!$M$21),H175/1500,IF(AND(H175&gt;=500,H175&lt;750,I175&lt;Barem!$M$22),H175/1500,IF(AND(H175&gt;=750,H175&lt;1000,I175&lt;Barem!$M$23),H175/1500,IF(AND(H175&gt;=1000,H175&lt;1500,I175&lt;Barem!$M$24),H175/1500,IF(AND(H175&gt;=1500,H175&lt;2000,I175&lt;Barem!$M$25),H175/1500,IF(AND(H175&gt;=2000,H175&lt;3000,I175&lt;Barem!$M$26),H175/1500,IF(AND(H175&gt;=3000,I175&lt;Barem!$M$27),H175/1500,0))))))),IF(AND(H175&gt;=200,H175&lt;500,I175&lt;Barem!$N$21),H175/1500,IF(AND(H175&gt;=500,H175&lt;750,I175&lt;Barem!$N$22),H175/1500,IF(AND(H175&gt;=750,H175&lt;1000,I175&lt;Barem!$N$23),H175/1500,IF(AND(H175&gt;=1000,H175&lt;1500,I175&lt;Barem!$N$24),H175/1500,IF(AND(H175&gt;=1500,H175&lt;2000,I175&lt;Barem!$N$25),H175/1500,IF(AND(H175&gt;=2000,H175&lt;3000,I175&lt;Barem!$N$26),H175/1500,IF(AND(H175&gt;=3000,I175&lt;Barem!$N$27),H175/1500,0))))))))</f>
        <v>0</v>
      </c>
      <c r="R175" s="19">
        <f>IF(D175&gt;21,VLOOKUP(D175,Barem!$S$1:$T$141,2,1),0)</f>
        <v>0</v>
      </c>
      <c r="S175" s="95">
        <f>IF(D175&lt;1,0,IF(B175="F",VLOOKUP(I175,Barem!$W$2:$Y$13,2,1),VLOOKUP(I175,Barem!$W$14:$Y$25,2,1)))</f>
        <v>0</v>
      </c>
      <c r="T175" s="19">
        <f>VLOOKUP(A175,Participanti!A:C,3,0)</f>
        <v>0</v>
      </c>
      <c r="U175" s="17">
        <f t="shared" si="36"/>
        <v>2.3755952380952383</v>
      </c>
      <c r="V175" s="49"/>
      <c r="W175" s="137"/>
      <c r="X175" s="96">
        <f t="shared" si="30"/>
        <v>2</v>
      </c>
      <c r="Y175" s="62">
        <f t="shared" si="31"/>
        <v>1</v>
      </c>
      <c r="Z175" s="1" t="str">
        <f>VLOOKUP(A175,Participanti!A:E,5,0)</f>
        <v>Bronze</v>
      </c>
    </row>
    <row r="176" spans="1:26" x14ac:dyDescent="0.2">
      <c r="A176" s="42" t="s">
        <v>290</v>
      </c>
      <c r="B176" s="1" t="str">
        <f>VLOOKUP(A176,Participanti!A:B,2,0)</f>
        <v>M</v>
      </c>
      <c r="C176" s="60">
        <v>4</v>
      </c>
      <c r="D176" s="43">
        <v>12.01</v>
      </c>
      <c r="E176" s="180">
        <v>3.9629629629629633E-2</v>
      </c>
      <c r="F176" s="180">
        <v>4.0347222222222222E-2</v>
      </c>
      <c r="G176" s="182">
        <f t="shared" si="32"/>
        <v>3.9988425925925927E-2</v>
      </c>
      <c r="H176" s="45">
        <v>31</v>
      </c>
      <c r="I176" s="11">
        <f t="shared" si="34"/>
        <v>3.3295941653560305E-3</v>
      </c>
      <c r="J176" s="31">
        <f t="shared" si="33"/>
        <v>2.8595238095238091</v>
      </c>
      <c r="K176" s="31">
        <f>IF(J176=0,0,IF(B176="F",VLOOKUP(I176,Barem!$G$2:$H$16,2,1),VLOOKUP(I176,Barem!$G$17:$H$31,2,1)))</f>
        <v>4</v>
      </c>
      <c r="L176" s="43">
        <v>1</v>
      </c>
      <c r="M176" s="87" t="str">
        <f>VLOOKUP(C176,Barem!K:Q,7,0)</f>
        <v>V</v>
      </c>
      <c r="N176" s="10">
        <f t="shared" si="37"/>
        <v>0.25</v>
      </c>
      <c r="O176" s="10">
        <f t="shared" si="37"/>
        <v>0.5</v>
      </c>
      <c r="P176" s="10">
        <f t="shared" si="37"/>
        <v>0.25</v>
      </c>
      <c r="Q176" s="33">
        <f>IF(B176="M",IF(AND(H176&gt;=200,H176&lt;500,I176&lt;Barem!$M$21),H176/1500,IF(AND(H176&gt;=500,H176&lt;750,I176&lt;Barem!$M$22),H176/1500,IF(AND(H176&gt;=750,H176&lt;1000,I176&lt;Barem!$M$23),H176/1500,IF(AND(H176&gt;=1000,H176&lt;1500,I176&lt;Barem!$M$24),H176/1500,IF(AND(H176&gt;=1500,H176&lt;2000,I176&lt;Barem!$M$25),H176/1500,IF(AND(H176&gt;=2000,H176&lt;3000,I176&lt;Barem!$M$26),H176/1500,IF(AND(H176&gt;=3000,I176&lt;Barem!$M$27),H176/1500,0))))))),IF(AND(H176&gt;=200,H176&lt;500,I176&lt;Barem!$N$21),H176/1500,IF(AND(H176&gt;=500,H176&lt;750,I176&lt;Barem!$N$22),H176/1500,IF(AND(H176&gt;=750,H176&lt;1000,I176&lt;Barem!$N$23),H176/1500,IF(AND(H176&gt;=1000,H176&lt;1500,I176&lt;Barem!$N$24),H176/1500,IF(AND(H176&gt;=1500,H176&lt;2000,I176&lt;Barem!$N$25),H176/1500,IF(AND(H176&gt;=2000,H176&lt;3000,I176&lt;Barem!$N$26),H176/1500,IF(AND(H176&gt;=3000,I176&lt;Barem!$N$27),H176/1500,0))))))))</f>
        <v>0</v>
      </c>
      <c r="R176" s="19">
        <f>IF(D176&gt;21,VLOOKUP(D176,Barem!$S$1:$T$141,2,1),0)</f>
        <v>0</v>
      </c>
      <c r="S176" s="95">
        <f>IF(D176&lt;1,0,IF(B176="F",VLOOKUP(I176,Barem!$W$2:$Y$13,2,1),VLOOKUP(I176,Barem!$W$14:$Y$25,2,1)))</f>
        <v>0</v>
      </c>
      <c r="T176" s="19">
        <f>VLOOKUP(A176,Participanti!A:C,3,0)</f>
        <v>0</v>
      </c>
      <c r="U176" s="17">
        <f t="shared" si="36"/>
        <v>2.9648809523809523</v>
      </c>
      <c r="V176" s="49"/>
      <c r="W176" s="137"/>
      <c r="X176" s="96">
        <f t="shared" si="30"/>
        <v>3</v>
      </c>
      <c r="Y176" s="62">
        <f t="shared" si="31"/>
        <v>1</v>
      </c>
      <c r="Z176" s="1" t="str">
        <f>VLOOKUP(A176,Participanti!A:E,5,0)</f>
        <v>Bronze</v>
      </c>
    </row>
    <row r="177" spans="1:26" x14ac:dyDescent="0.2">
      <c r="A177" s="42" t="s">
        <v>310</v>
      </c>
      <c r="B177" s="1" t="str">
        <f>VLOOKUP(A177,Participanti!A:B,2,0)</f>
        <v>M</v>
      </c>
      <c r="C177" s="60">
        <v>4</v>
      </c>
      <c r="D177" s="43">
        <v>22.39</v>
      </c>
      <c r="E177" s="180">
        <v>8.5775462962962956E-2</v>
      </c>
      <c r="F177" s="180">
        <v>8.6249999999999993E-2</v>
      </c>
      <c r="G177" s="182">
        <f t="shared" si="32"/>
        <v>8.6012731481481475E-2</v>
      </c>
      <c r="H177" s="45">
        <v>633</v>
      </c>
      <c r="I177" s="11">
        <f t="shared" si="34"/>
        <v>3.8415690701867561E-3</v>
      </c>
      <c r="J177" s="31">
        <f t="shared" si="33"/>
        <v>5</v>
      </c>
      <c r="K177" s="31">
        <f>IF(J177=0,0,IF(B177="F",VLOOKUP(I177,Barem!$G$2:$H$16,2,1),VLOOKUP(I177,Barem!$G$17:$H$31,2,1)))</f>
        <v>3.25</v>
      </c>
      <c r="L177" s="43">
        <v>2.5</v>
      </c>
      <c r="M177" s="87" t="str">
        <f>VLOOKUP(C177,Barem!K:Q,7,0)</f>
        <v>V</v>
      </c>
      <c r="N177" s="10">
        <f t="shared" si="37"/>
        <v>0.25</v>
      </c>
      <c r="O177" s="10">
        <f t="shared" si="37"/>
        <v>0.5</v>
      </c>
      <c r="P177" s="10">
        <f t="shared" si="37"/>
        <v>0.25</v>
      </c>
      <c r="Q177" s="33">
        <f>IF(B177="M",IF(AND(H177&gt;=200,H177&lt;500,I177&lt;Barem!$M$21),H177/1500,IF(AND(H177&gt;=500,H177&lt;750,I177&lt;Barem!$M$22),H177/1500,IF(AND(H177&gt;=750,H177&lt;1000,I177&lt;Barem!$M$23),H177/1500,IF(AND(H177&gt;=1000,H177&lt;1500,I177&lt;Barem!$M$24),H177/1500,IF(AND(H177&gt;=1500,H177&lt;2000,I177&lt;Barem!$M$25),H177/1500,IF(AND(H177&gt;=2000,H177&lt;3000,I177&lt;Barem!$M$26),H177/1500,IF(AND(H177&gt;=3000,I177&lt;Barem!$M$27),H177/1500,0))))))),IF(AND(H177&gt;=200,H177&lt;500,I177&lt;Barem!$N$21),H177/1500,IF(AND(H177&gt;=500,H177&lt;750,I177&lt;Barem!$N$22),H177/1500,IF(AND(H177&gt;=750,H177&lt;1000,I177&lt;Barem!$N$23),H177/1500,IF(AND(H177&gt;=1000,H177&lt;1500,I177&lt;Barem!$N$24),H177/1500,IF(AND(H177&gt;=1500,H177&lt;2000,I177&lt;Barem!$N$25),H177/1500,IF(AND(H177&gt;=2000,H177&lt;3000,I177&lt;Barem!$N$26),H177/1500,IF(AND(H177&gt;=3000,I177&lt;Barem!$N$27),H177/1500,0))))))))</f>
        <v>0.42199999999999999</v>
      </c>
      <c r="R177" s="19">
        <f>IF(D177&gt;21,VLOOKUP(D177,Barem!$S$1:$T$141,2,1),0)</f>
        <v>0</v>
      </c>
      <c r="S177" s="95">
        <f>IF(D177&lt;1,0,IF(B177="F",VLOOKUP(I177,Barem!$W$2:$Y$13,2,1),VLOOKUP(I177,Barem!$W$14:$Y$25,2,1)))</f>
        <v>0</v>
      </c>
      <c r="T177" s="19">
        <f>VLOOKUP(A177,Participanti!A:C,3,0)</f>
        <v>0</v>
      </c>
      <c r="U177" s="17">
        <f t="shared" si="36"/>
        <v>3.9220000000000002</v>
      </c>
      <c r="V177" s="49"/>
      <c r="W177" s="137" t="s">
        <v>562</v>
      </c>
      <c r="X177" s="96">
        <f t="shared" si="30"/>
        <v>2</v>
      </c>
      <c r="Y177" s="62">
        <f t="shared" si="31"/>
        <v>1</v>
      </c>
      <c r="Z177" s="1" t="str">
        <f>VLOOKUP(A177,Participanti!A:E,5,0)</f>
        <v>Bronze</v>
      </c>
    </row>
    <row r="178" spans="1:26" x14ac:dyDescent="0.2">
      <c r="A178" s="42" t="s">
        <v>124</v>
      </c>
      <c r="B178" s="1" t="str">
        <f>VLOOKUP(A178,Participanti!A:B,2,0)</f>
        <v>M</v>
      </c>
      <c r="C178" s="60">
        <v>4</v>
      </c>
      <c r="D178" s="43">
        <v>24.28</v>
      </c>
      <c r="E178" s="180">
        <v>9.6643518518518517E-2</v>
      </c>
      <c r="F178" s="180">
        <v>9.5902777777777781E-2</v>
      </c>
      <c r="G178" s="182">
        <f t="shared" si="32"/>
        <v>9.6273148148148149E-2</v>
      </c>
      <c r="H178" s="45">
        <v>1098</v>
      </c>
      <c r="I178" s="11">
        <f t="shared" si="34"/>
        <v>3.9651214229056075E-3</v>
      </c>
      <c r="J178" s="31">
        <f t="shared" si="33"/>
        <v>5</v>
      </c>
      <c r="K178" s="31">
        <f>IF(J178=0,0,IF(B178="F",VLOOKUP(I178,Barem!$G$2:$H$16,2,1),VLOOKUP(I178,Barem!$G$17:$H$31,2,1)))</f>
        <v>3.25</v>
      </c>
      <c r="L178" s="43">
        <v>5</v>
      </c>
      <c r="M178" s="87" t="s">
        <v>82</v>
      </c>
      <c r="N178" s="10">
        <f t="shared" si="37"/>
        <v>0.5</v>
      </c>
      <c r="O178" s="10">
        <f t="shared" si="37"/>
        <v>0.25</v>
      </c>
      <c r="P178" s="10">
        <f t="shared" si="37"/>
        <v>0.25</v>
      </c>
      <c r="Q178" s="33">
        <f>IF(B178="M",IF(AND(H178&gt;=200,H178&lt;500,I178&lt;Barem!$M$21),H178/1500,IF(AND(H178&gt;=500,H178&lt;750,I178&lt;Barem!$M$22),H178/1500,IF(AND(H178&gt;=750,H178&lt;1000,I178&lt;Barem!$M$23),H178/1500,IF(AND(H178&gt;=1000,H178&lt;1500,I178&lt;Barem!$M$24),H178/1500,IF(AND(H178&gt;=1500,H178&lt;2000,I178&lt;Barem!$M$25),H178/1500,IF(AND(H178&gt;=2000,H178&lt;3000,I178&lt;Barem!$M$26),H178/1500,IF(AND(H178&gt;=3000,I178&lt;Barem!$M$27),H178/1500,0))))))),IF(AND(H178&gt;=200,H178&lt;500,I178&lt;Barem!$N$21),H178/1500,IF(AND(H178&gt;=500,H178&lt;750,I178&lt;Barem!$N$22),H178/1500,IF(AND(H178&gt;=750,H178&lt;1000,I178&lt;Barem!$N$23),H178/1500,IF(AND(H178&gt;=1000,H178&lt;1500,I178&lt;Barem!$N$24),H178/1500,IF(AND(H178&gt;=1500,H178&lt;2000,I178&lt;Barem!$N$25),H178/1500,IF(AND(H178&gt;=2000,H178&lt;3000,I178&lt;Barem!$N$26),H178/1500,IF(AND(H178&gt;=3000,I178&lt;Barem!$N$27),H178/1500,0))))))))</f>
        <v>0.73199999999999998</v>
      </c>
      <c r="R178" s="19">
        <f>IF(D178&gt;21,VLOOKUP(D178,Barem!$S$1:$T$141,2,1),0)</f>
        <v>0.1</v>
      </c>
      <c r="S178" s="95">
        <f>IF(D178&lt;1,0,IF(B178="F",VLOOKUP(I178,Barem!$W$2:$Y$13,2,1),VLOOKUP(I178,Barem!$W$14:$Y$25,2,1)))</f>
        <v>0</v>
      </c>
      <c r="T178" s="19">
        <f>VLOOKUP(A178,Participanti!A:C,3,0)</f>
        <v>0</v>
      </c>
      <c r="U178" s="17">
        <f t="shared" si="36"/>
        <v>5.3944999999999999</v>
      </c>
      <c r="V178" s="49"/>
      <c r="W178" s="137" t="s">
        <v>563</v>
      </c>
      <c r="X178" s="96">
        <f t="shared" si="30"/>
        <v>4</v>
      </c>
      <c r="Y178" s="62">
        <f t="shared" si="31"/>
        <v>1</v>
      </c>
      <c r="Z178" s="1" t="str">
        <f>VLOOKUP(A178,Participanti!A:E,5,0)</f>
        <v>Bronze</v>
      </c>
    </row>
    <row r="179" spans="1:26" x14ac:dyDescent="0.2">
      <c r="A179" s="42" t="s">
        <v>58</v>
      </c>
      <c r="B179" s="1" t="str">
        <f>VLOOKUP(A179,Participanti!A:B,2,0)</f>
        <v>M</v>
      </c>
      <c r="C179" s="60">
        <v>4</v>
      </c>
      <c r="D179" s="43">
        <v>28.17</v>
      </c>
      <c r="E179" s="180">
        <v>0.16333333333333333</v>
      </c>
      <c r="F179" s="180">
        <v>0.23356481481481481</v>
      </c>
      <c r="G179" s="182">
        <f t="shared" si="32"/>
        <v>0.19844907407407408</v>
      </c>
      <c r="H179" s="45">
        <v>2414</v>
      </c>
      <c r="I179" s="11">
        <f t="shared" si="34"/>
        <v>7.0446955652848442E-3</v>
      </c>
      <c r="J179" s="31">
        <f t="shared" si="33"/>
        <v>5</v>
      </c>
      <c r="K179" s="31">
        <f>IF(J179=0,0,IF(B179="F",VLOOKUP(I179,Barem!$G$2:$H$16,2,1),VLOOKUP(I179,Barem!$G$17:$H$31,2,1)))</f>
        <v>0</v>
      </c>
      <c r="L179" s="43">
        <v>5</v>
      </c>
      <c r="M179" s="87" t="s">
        <v>83</v>
      </c>
      <c r="N179" s="10">
        <f t="shared" si="37"/>
        <v>0.25</v>
      </c>
      <c r="O179" s="10">
        <f t="shared" si="37"/>
        <v>0.25</v>
      </c>
      <c r="P179" s="10">
        <f t="shared" si="37"/>
        <v>0.5</v>
      </c>
      <c r="Q179" s="33">
        <f>IF(B179="M",IF(AND(H179&gt;=200,H179&lt;500,I179&lt;Barem!$M$21),H179/1500,IF(AND(H179&gt;=500,H179&lt;750,I179&lt;Barem!$M$22),H179/1500,IF(AND(H179&gt;=750,H179&lt;1000,I179&lt;Barem!$M$23),H179/1500,IF(AND(H179&gt;=1000,H179&lt;1500,I179&lt;Barem!$M$24),H179/1500,IF(AND(H179&gt;=1500,H179&lt;2000,I179&lt;Barem!$M$25),H179/1500,IF(AND(H179&gt;=2000,H179&lt;3000,I179&lt;Barem!$M$26),H179/1500,IF(AND(H179&gt;=3000,I179&lt;Barem!$M$27),H179/1500,0))))))),IF(AND(H179&gt;=200,H179&lt;500,I179&lt;Barem!$N$21),H179/1500,IF(AND(H179&gt;=500,H179&lt;750,I179&lt;Barem!$N$22),H179/1500,IF(AND(H179&gt;=750,H179&lt;1000,I179&lt;Barem!$N$23),H179/1500,IF(AND(H179&gt;=1000,H179&lt;1500,I179&lt;Barem!$N$24),H179/1500,IF(AND(H179&gt;=1500,H179&lt;2000,I179&lt;Barem!$N$25),H179/1500,IF(AND(H179&gt;=2000,H179&lt;3000,I179&lt;Barem!$N$26),H179/1500,IF(AND(H179&gt;=3000,I179&lt;Barem!$N$27),H179/1500,0))))))))</f>
        <v>1.6093333333333333</v>
      </c>
      <c r="R179" s="19">
        <f>IF(D179&gt;21,VLOOKUP(D179,Barem!$S$1:$T$141,2,1),0)</f>
        <v>0.3</v>
      </c>
      <c r="S179" s="95">
        <f>IF(D179&lt;1,0,IF(B179="F",VLOOKUP(I179,Barem!$W$2:$Y$13,2,1),VLOOKUP(I179,Barem!$W$14:$Y$25,2,1)))</f>
        <v>0</v>
      </c>
      <c r="T179" s="19">
        <f>VLOOKUP(A179,Participanti!A:C,3,0)</f>
        <v>0</v>
      </c>
      <c r="U179" s="17">
        <f t="shared" si="36"/>
        <v>5.6593333333333335</v>
      </c>
      <c r="V179" s="49"/>
      <c r="W179" s="137"/>
      <c r="X179" s="96">
        <f t="shared" si="30"/>
        <v>4</v>
      </c>
      <c r="Y179" s="62">
        <f t="shared" si="31"/>
        <v>1</v>
      </c>
      <c r="Z179" s="1" t="str">
        <f>VLOOKUP(A179,Participanti!A:E,5,0)</f>
        <v>Gold</v>
      </c>
    </row>
    <row r="180" spans="1:26" x14ac:dyDescent="0.2">
      <c r="A180" s="42" t="s">
        <v>549</v>
      </c>
      <c r="B180" s="1" t="str">
        <f>VLOOKUP(A180,Participanti!A:B,2,0)</f>
        <v>M</v>
      </c>
      <c r="C180" s="60">
        <v>4</v>
      </c>
      <c r="D180" s="43">
        <v>11.51</v>
      </c>
      <c r="E180" s="180">
        <v>6.0231481481481483E-2</v>
      </c>
      <c r="F180" s="180">
        <v>6.3287037037037031E-2</v>
      </c>
      <c r="G180" s="182">
        <f t="shared" si="32"/>
        <v>6.1759259259259257E-2</v>
      </c>
      <c r="H180" s="45">
        <v>228</v>
      </c>
      <c r="I180" s="11">
        <f t="shared" si="34"/>
        <v>5.3657045403352963E-3</v>
      </c>
      <c r="J180" s="31">
        <f t="shared" si="33"/>
        <v>2.7404761904761905</v>
      </c>
      <c r="K180" s="31">
        <f>IF(J180=0,0,IF(B180="F",VLOOKUP(I180,Barem!$G$2:$H$16,2,1),VLOOKUP(I180,Barem!$G$17:$H$31,2,1)))</f>
        <v>0.5</v>
      </c>
      <c r="L180" s="43">
        <v>3</v>
      </c>
      <c r="M180" s="87" t="s">
        <v>83</v>
      </c>
      <c r="N180" s="10">
        <f t="shared" si="37"/>
        <v>0.25</v>
      </c>
      <c r="O180" s="10">
        <f t="shared" si="37"/>
        <v>0.25</v>
      </c>
      <c r="P180" s="10">
        <f t="shared" si="37"/>
        <v>0.5</v>
      </c>
      <c r="Q180" s="33">
        <f>IF(B180="M",IF(AND(H180&gt;=200,H180&lt;500,I180&lt;Barem!$M$21),H180/1500,IF(AND(H180&gt;=500,H180&lt;750,I180&lt;Barem!$M$22),H180/1500,IF(AND(H180&gt;=750,H180&lt;1000,I180&lt;Barem!$M$23),H180/1500,IF(AND(H180&gt;=1000,H180&lt;1500,I180&lt;Barem!$M$24),H180/1500,IF(AND(H180&gt;=1500,H180&lt;2000,I180&lt;Barem!$M$25),H180/1500,IF(AND(H180&gt;=2000,H180&lt;3000,I180&lt;Barem!$M$26),H180/1500,IF(AND(H180&gt;=3000,I180&lt;Barem!$M$27),H180/1500,0))))))),IF(AND(H180&gt;=200,H180&lt;500,I180&lt;Barem!$N$21),H180/1500,IF(AND(H180&gt;=500,H180&lt;750,I180&lt;Barem!$N$22),H180/1500,IF(AND(H180&gt;=750,H180&lt;1000,I180&lt;Barem!$N$23),H180/1500,IF(AND(H180&gt;=1000,H180&lt;1500,I180&lt;Barem!$N$24),H180/1500,IF(AND(H180&gt;=1500,H180&lt;2000,I180&lt;Barem!$N$25),H180/1500,IF(AND(H180&gt;=2000,H180&lt;3000,I180&lt;Barem!$N$26),H180/1500,IF(AND(H180&gt;=3000,I180&lt;Barem!$N$27),H180/1500,0))))))))</f>
        <v>0</v>
      </c>
      <c r="R180" s="19">
        <f>IF(D180&gt;21,VLOOKUP(D180,Barem!$S$1:$T$141,2,1),0)</f>
        <v>0</v>
      </c>
      <c r="S180" s="95">
        <f>IF(D180&lt;1,0,IF(B180="F",VLOOKUP(I180,Barem!$W$2:$Y$13,2,1),VLOOKUP(I180,Barem!$W$14:$Y$25,2,1)))</f>
        <v>0</v>
      </c>
      <c r="T180" s="19">
        <f>VLOOKUP(A180,Participanti!A:C,3,0)</f>
        <v>0</v>
      </c>
      <c r="U180" s="17">
        <f t="shared" si="36"/>
        <v>2.3101190476190476</v>
      </c>
      <c r="V180" s="49"/>
      <c r="W180" s="137"/>
      <c r="X180" s="96">
        <f t="shared" si="30"/>
        <v>4</v>
      </c>
      <c r="Y180" s="62">
        <f t="shared" si="31"/>
        <v>1</v>
      </c>
      <c r="Z180" s="1" t="str">
        <f>VLOOKUP(A180,Participanti!A:E,5,0)</f>
        <v>Gold</v>
      </c>
    </row>
    <row r="181" spans="1:26" x14ac:dyDescent="0.2">
      <c r="A181" s="42" t="s">
        <v>391</v>
      </c>
      <c r="B181" s="1" t="str">
        <f>VLOOKUP(A181,Participanti!A:B,2,0)</f>
        <v>M</v>
      </c>
      <c r="C181" s="60">
        <v>4</v>
      </c>
      <c r="D181" s="43">
        <v>19.940000000000001</v>
      </c>
      <c r="E181" s="180">
        <v>8.9108796296296297E-2</v>
      </c>
      <c r="F181" s="180">
        <v>8.9756944444444445E-2</v>
      </c>
      <c r="G181" s="182">
        <f t="shared" si="32"/>
        <v>8.9432870370370371E-2</v>
      </c>
      <c r="H181" s="45">
        <v>90</v>
      </c>
      <c r="I181" s="11">
        <f t="shared" si="34"/>
        <v>4.4850988149634083E-3</v>
      </c>
      <c r="J181" s="31">
        <f t="shared" si="33"/>
        <v>4.7476190476190476</v>
      </c>
      <c r="K181" s="31">
        <f>IF(J181=0,0,IF(B181="F",VLOOKUP(I181,Barem!$G$2:$H$16,2,1),VLOOKUP(I181,Barem!$G$17:$H$31,2,1)))</f>
        <v>2</v>
      </c>
      <c r="L181" s="43">
        <v>5</v>
      </c>
      <c r="M181" s="87" t="s">
        <v>83</v>
      </c>
      <c r="N181" s="10">
        <f t="shared" si="37"/>
        <v>0.25</v>
      </c>
      <c r="O181" s="10">
        <f t="shared" si="37"/>
        <v>0.25</v>
      </c>
      <c r="P181" s="10">
        <f t="shared" si="37"/>
        <v>0.5</v>
      </c>
      <c r="Q181" s="33">
        <f>IF(B181="M",IF(AND(H181&gt;=200,H181&lt;500,I181&lt;Barem!$M$21),H181/1500,IF(AND(H181&gt;=500,H181&lt;750,I181&lt;Barem!$M$22),H181/1500,IF(AND(H181&gt;=750,H181&lt;1000,I181&lt;Barem!$M$23),H181/1500,IF(AND(H181&gt;=1000,H181&lt;1500,I181&lt;Barem!$M$24),H181/1500,IF(AND(H181&gt;=1500,H181&lt;2000,I181&lt;Barem!$M$25),H181/1500,IF(AND(H181&gt;=2000,H181&lt;3000,I181&lt;Barem!$M$26),H181/1500,IF(AND(H181&gt;=3000,I181&lt;Barem!$M$27),H181/1500,0))))))),IF(AND(H181&gt;=200,H181&lt;500,I181&lt;Barem!$N$21),H181/1500,IF(AND(H181&gt;=500,H181&lt;750,I181&lt;Barem!$N$22),H181/1500,IF(AND(H181&gt;=750,H181&lt;1000,I181&lt;Barem!$N$23),H181/1500,IF(AND(H181&gt;=1000,H181&lt;1500,I181&lt;Barem!$N$24),H181/1500,IF(AND(H181&gt;=1500,H181&lt;2000,I181&lt;Barem!$N$25),H181/1500,IF(AND(H181&gt;=2000,H181&lt;3000,I181&lt;Barem!$N$26),H181/1500,IF(AND(H181&gt;=3000,I181&lt;Barem!$N$27),H181/1500,0))))))))</f>
        <v>0</v>
      </c>
      <c r="R181" s="19">
        <f>IF(D181&gt;21,VLOOKUP(D181,Barem!$S$1:$T$141,2,1),0)</f>
        <v>0</v>
      </c>
      <c r="S181" s="95">
        <f>IF(D181&lt;1,0,IF(B181="F",VLOOKUP(I181,Barem!$W$2:$Y$13,2,1),VLOOKUP(I181,Barem!$W$14:$Y$25,2,1)))</f>
        <v>0</v>
      </c>
      <c r="T181" s="19">
        <f>VLOOKUP(A181,Participanti!A:C,3,0)</f>
        <v>0.4</v>
      </c>
      <c r="U181" s="17">
        <f t="shared" si="36"/>
        <v>4.586904761904762</v>
      </c>
      <c r="V181" s="49"/>
      <c r="W181" s="137" t="s">
        <v>560</v>
      </c>
      <c r="X181" s="96">
        <f t="shared" si="30"/>
        <v>4</v>
      </c>
      <c r="Y181" s="62">
        <f t="shared" si="31"/>
        <v>1</v>
      </c>
      <c r="Z181" s="1" t="str">
        <f>VLOOKUP(A181,Participanti!A:E,5,0)</f>
        <v>Gold</v>
      </c>
    </row>
    <row r="182" spans="1:26" x14ac:dyDescent="0.2">
      <c r="A182" s="42" t="s">
        <v>459</v>
      </c>
      <c r="B182" s="1" t="str">
        <f>VLOOKUP(A182,Participanti!A:B,2,0)</f>
        <v>M</v>
      </c>
      <c r="C182" s="60">
        <v>4</v>
      </c>
      <c r="D182" s="43">
        <v>21.17</v>
      </c>
      <c r="E182" s="180">
        <v>8.8888888888888892E-2</v>
      </c>
      <c r="F182" s="180">
        <v>8.8969907407407414E-2</v>
      </c>
      <c r="G182" s="182">
        <f t="shared" si="32"/>
        <v>8.8929398148148153E-2</v>
      </c>
      <c r="H182" s="45">
        <v>40</v>
      </c>
      <c r="I182" s="11">
        <f t="shared" ref="I182:I217" si="38">G182/D182</f>
        <v>4.200727357021641E-3</v>
      </c>
      <c r="J182" s="31">
        <f t="shared" si="33"/>
        <v>5</v>
      </c>
      <c r="K182" s="31">
        <f>IF(J182=0,0,IF(B182="F",VLOOKUP(I182,Barem!$G$2:$H$16,2,1),VLOOKUP(I182,Barem!$G$17:$H$31,2,1)))</f>
        <v>2.5</v>
      </c>
      <c r="L182" s="43">
        <v>4.5</v>
      </c>
      <c r="M182" s="87" t="s">
        <v>82</v>
      </c>
      <c r="N182" s="10">
        <f t="shared" si="37"/>
        <v>0.5</v>
      </c>
      <c r="O182" s="10">
        <f t="shared" si="37"/>
        <v>0.25</v>
      </c>
      <c r="P182" s="10">
        <f t="shared" si="37"/>
        <v>0.25</v>
      </c>
      <c r="Q182" s="33">
        <f>IF(B182="M",IF(AND(H182&gt;=200,H182&lt;500,I182&lt;Barem!$M$21),H182/1500,IF(AND(H182&gt;=500,H182&lt;750,I182&lt;Barem!$M$22),H182/1500,IF(AND(H182&gt;=750,H182&lt;1000,I182&lt;Barem!$M$23),H182/1500,IF(AND(H182&gt;=1000,H182&lt;1500,I182&lt;Barem!$M$24),H182/1500,IF(AND(H182&gt;=1500,H182&lt;2000,I182&lt;Barem!$M$25),H182/1500,IF(AND(H182&gt;=2000,H182&lt;3000,I182&lt;Barem!$M$26),H182/1500,IF(AND(H182&gt;=3000,I182&lt;Barem!$M$27),H182/1500,0))))))),IF(AND(H182&gt;=200,H182&lt;500,I182&lt;Barem!$N$21),H182/1500,IF(AND(H182&gt;=500,H182&lt;750,I182&lt;Barem!$N$22),H182/1500,IF(AND(H182&gt;=750,H182&lt;1000,I182&lt;Barem!$N$23),H182/1500,IF(AND(H182&gt;=1000,H182&lt;1500,I182&lt;Barem!$N$24),H182/1500,IF(AND(H182&gt;=1500,H182&lt;2000,I182&lt;Barem!$N$25),H182/1500,IF(AND(H182&gt;=2000,H182&lt;3000,I182&lt;Barem!$N$26),H182/1500,IF(AND(H182&gt;=3000,I182&lt;Barem!$N$27),H182/1500,0))))))))</f>
        <v>0</v>
      </c>
      <c r="R182" s="19">
        <f>IF(D182&gt;21,VLOOKUP(D182,Barem!$S$1:$T$141,2,1),0)</f>
        <v>0</v>
      </c>
      <c r="S182" s="95">
        <f>IF(D182&lt;1,0,IF(B182="F",VLOOKUP(I182,Barem!$W$2:$Y$13,2,1),VLOOKUP(I182,Barem!$W$14:$Y$25,2,1)))</f>
        <v>0</v>
      </c>
      <c r="T182" s="19">
        <f>VLOOKUP(A182,Participanti!A:C,3,0)</f>
        <v>0</v>
      </c>
      <c r="U182" s="17">
        <f>IF(H182&lt;0,0,J182*N182+K182*O182+L182*P182+Q182+R182+S182+T182)</f>
        <v>4.25</v>
      </c>
      <c r="V182" s="49"/>
      <c r="W182" s="137"/>
      <c r="X182" s="96">
        <f t="shared" si="30"/>
        <v>4</v>
      </c>
      <c r="Y182" s="62">
        <f t="shared" si="31"/>
        <v>1</v>
      </c>
      <c r="Z182" s="1" t="str">
        <f>VLOOKUP(A182,Participanti!A:E,5,0)</f>
        <v>Gold</v>
      </c>
    </row>
    <row r="183" spans="1:26" x14ac:dyDescent="0.2">
      <c r="A183" s="42" t="s">
        <v>154</v>
      </c>
      <c r="B183" s="1" t="str">
        <f>VLOOKUP(A183,Participanti!A:B,2,0)</f>
        <v>M</v>
      </c>
      <c r="C183" s="60">
        <v>4</v>
      </c>
      <c r="D183" s="43">
        <v>23.98</v>
      </c>
      <c r="E183" s="180">
        <v>9.8055555555555562E-2</v>
      </c>
      <c r="F183" s="180">
        <v>9.8263888888888887E-2</v>
      </c>
      <c r="G183" s="182">
        <f t="shared" si="32"/>
        <v>9.8159722222222218E-2</v>
      </c>
      <c r="H183" s="45">
        <v>1096</v>
      </c>
      <c r="I183" s="11">
        <f t="shared" si="38"/>
        <v>4.0933995922528034E-3</v>
      </c>
      <c r="J183" s="31">
        <f t="shared" si="33"/>
        <v>5</v>
      </c>
      <c r="K183" s="31">
        <f>IF(J183=0,0,IF(B183="F",VLOOKUP(I183,Barem!$G$2:$H$16,2,1),VLOOKUP(I183,Barem!$G$17:$H$31,2,1)))</f>
        <v>3</v>
      </c>
      <c r="L183" s="43">
        <v>5</v>
      </c>
      <c r="M183" s="87" t="s">
        <v>83</v>
      </c>
      <c r="N183" s="10">
        <f t="shared" si="37"/>
        <v>0.25</v>
      </c>
      <c r="O183" s="10">
        <f t="shared" si="37"/>
        <v>0.25</v>
      </c>
      <c r="P183" s="10">
        <f t="shared" si="37"/>
        <v>0.5</v>
      </c>
      <c r="Q183" s="33">
        <f>IF(B183="M",IF(AND(H183&gt;=200,H183&lt;500,I183&lt;Barem!$M$21),H183/1500,IF(AND(H183&gt;=500,H183&lt;750,I183&lt;Barem!$M$22),H183/1500,IF(AND(H183&gt;=750,H183&lt;1000,I183&lt;Barem!$M$23),H183/1500,IF(AND(H183&gt;=1000,H183&lt;1500,I183&lt;Barem!$M$24),H183/1500,IF(AND(H183&gt;=1500,H183&lt;2000,I183&lt;Barem!$M$25),H183/1500,IF(AND(H183&gt;=2000,H183&lt;3000,I183&lt;Barem!$M$26),H183/1500,IF(AND(H183&gt;=3000,I183&lt;Barem!$M$27),H183/1500,0))))))),IF(AND(H183&gt;=200,H183&lt;500,I183&lt;Barem!$N$21),H183/1500,IF(AND(H183&gt;=500,H183&lt;750,I183&lt;Barem!$N$22),H183/1500,IF(AND(H183&gt;=750,H183&lt;1000,I183&lt;Barem!$N$23),H183/1500,IF(AND(H183&gt;=1000,H183&lt;1500,I183&lt;Barem!$N$24),H183/1500,IF(AND(H183&gt;=1500,H183&lt;2000,I183&lt;Barem!$N$25),H183/1500,IF(AND(H183&gt;=2000,H183&lt;3000,I183&lt;Barem!$N$26),H183/1500,IF(AND(H183&gt;=3000,I183&lt;Barem!$N$27),H183/1500,0))))))))</f>
        <v>0.73066666666666669</v>
      </c>
      <c r="R183" s="19">
        <f>IF(D183&gt;21,VLOOKUP(D183,Barem!$S$1:$T$141,2,1),0)</f>
        <v>0.1</v>
      </c>
      <c r="S183" s="95">
        <f>IF(D183&lt;1,0,IF(B183="F",VLOOKUP(I183,Barem!$W$2:$Y$13,2,1),VLOOKUP(I183,Barem!$W$14:$Y$25,2,1)))</f>
        <v>0</v>
      </c>
      <c r="T183" s="19">
        <f>VLOOKUP(A183,Participanti!A:C,3,0)</f>
        <v>0</v>
      </c>
      <c r="U183" s="17">
        <f>IF(H183&lt;0,0,J183*N183+K183*O183+L183*P183+Q183+R183+S183+T183)</f>
        <v>5.3306666666666667</v>
      </c>
      <c r="V183" s="49"/>
      <c r="W183" s="137"/>
      <c r="X183" s="96">
        <f t="shared" si="30"/>
        <v>4</v>
      </c>
      <c r="Y183" s="62">
        <f t="shared" si="31"/>
        <v>1</v>
      </c>
      <c r="Z183" s="1" t="str">
        <f>VLOOKUP(A183,Participanti!A:E,5,0)</f>
        <v>Gold</v>
      </c>
    </row>
    <row r="184" spans="1:26" x14ac:dyDescent="0.2">
      <c r="A184" s="42" t="s">
        <v>465</v>
      </c>
      <c r="B184" s="1" t="str">
        <f>VLOOKUP(A184,Participanti!A:B,2,0)</f>
        <v>M</v>
      </c>
      <c r="C184" s="60">
        <v>4</v>
      </c>
      <c r="D184" s="43">
        <v>30</v>
      </c>
      <c r="E184" s="180">
        <v>0.19339120370370369</v>
      </c>
      <c r="F184" s="180">
        <v>0.19849537037037038</v>
      </c>
      <c r="G184" s="182">
        <f t="shared" si="32"/>
        <v>0.19594328703703703</v>
      </c>
      <c r="H184" s="45">
        <v>1928</v>
      </c>
      <c r="I184" s="11">
        <f t="shared" si="38"/>
        <v>6.531442901234568E-3</v>
      </c>
      <c r="J184" s="31">
        <f t="shared" si="33"/>
        <v>5</v>
      </c>
      <c r="K184" s="31">
        <f>IF(J184=0,0,IF(B184="F",VLOOKUP(I184,Barem!$G$2:$H$16,2,1),VLOOKUP(I184,Barem!$G$17:$H$31,2,1)))</f>
        <v>0</v>
      </c>
      <c r="L184" s="43">
        <v>4</v>
      </c>
      <c r="M184" s="87" t="s">
        <v>80</v>
      </c>
      <c r="N184" s="10">
        <f t="shared" si="37"/>
        <v>0.25</v>
      </c>
      <c r="O184" s="10">
        <f t="shared" si="37"/>
        <v>0.5</v>
      </c>
      <c r="P184" s="10">
        <f t="shared" si="37"/>
        <v>0.25</v>
      </c>
      <c r="Q184" s="33">
        <f>IF(B184="M",IF(AND(H184&gt;=200,H184&lt;500,I184&lt;Barem!$M$21),H184/1500,IF(AND(H184&gt;=500,H184&lt;750,I184&lt;Barem!$M$22),H184/1500,IF(AND(H184&gt;=750,H184&lt;1000,I184&lt;Barem!$M$23),H184/1500,IF(AND(H184&gt;=1000,H184&lt;1500,I184&lt;Barem!$M$24),H184/1500,IF(AND(H184&gt;=1500,H184&lt;2000,I184&lt;Barem!$M$25),H184/1500,IF(AND(H184&gt;=2000,H184&lt;3000,I184&lt;Barem!$M$26),H184/1500,IF(AND(H184&gt;=3000,I184&lt;Barem!$M$27),H184/1500,0))))))),IF(AND(H184&gt;=200,H184&lt;500,I184&lt;Barem!$N$21),H184/1500,IF(AND(H184&gt;=500,H184&lt;750,I184&lt;Barem!$N$22),H184/1500,IF(AND(H184&gt;=750,H184&lt;1000,I184&lt;Barem!$N$23),H184/1500,IF(AND(H184&gt;=1000,H184&lt;1500,I184&lt;Barem!$N$24),H184/1500,IF(AND(H184&gt;=1500,H184&lt;2000,I184&lt;Barem!$N$25),H184/1500,IF(AND(H184&gt;=2000,H184&lt;3000,I184&lt;Barem!$N$26),H184/1500,IF(AND(H184&gt;=3000,I184&lt;Barem!$N$27),H184/1500,0))))))))</f>
        <v>1.2853333333333334</v>
      </c>
      <c r="R184" s="19">
        <f>IF(D184&gt;21,VLOOKUP(D184,Barem!$S$1:$T$141,2,1),0)</f>
        <v>0.4</v>
      </c>
      <c r="S184" s="95">
        <f>IF(D184&lt;1,0,IF(B184="F",VLOOKUP(I184,Barem!$W$2:$Y$13,2,1),VLOOKUP(I184,Barem!$W$14:$Y$25,2,1)))</f>
        <v>0</v>
      </c>
      <c r="T184" s="19">
        <f>VLOOKUP(A184,Participanti!A:C,3,0)</f>
        <v>0</v>
      </c>
      <c r="U184" s="17">
        <f>IF(H184&lt;0,0,J184*N184+K184*O184+L184*P184+Q184+R184+S184+T184)</f>
        <v>3.9353333333333333</v>
      </c>
      <c r="V184" s="49"/>
      <c r="W184" s="137" t="s">
        <v>559</v>
      </c>
      <c r="X184" s="96">
        <f t="shared" si="30"/>
        <v>4</v>
      </c>
      <c r="Y184" s="62">
        <f t="shared" si="31"/>
        <v>1</v>
      </c>
      <c r="Z184" s="1" t="str">
        <f>VLOOKUP(A184,Participanti!A:E,5,0)</f>
        <v>Gold</v>
      </c>
    </row>
    <row r="185" spans="1:26" x14ac:dyDescent="0.2">
      <c r="A185" s="42" t="s">
        <v>158</v>
      </c>
      <c r="B185" s="1" t="str">
        <f>VLOOKUP(A185,Participanti!A:B,2,0)</f>
        <v>M</v>
      </c>
      <c r="C185" s="60">
        <v>4</v>
      </c>
      <c r="D185" s="43">
        <v>0</v>
      </c>
      <c r="E185" s="180">
        <v>0</v>
      </c>
      <c r="F185" s="180">
        <v>0</v>
      </c>
      <c r="G185" s="182">
        <f t="shared" si="32"/>
        <v>0</v>
      </c>
      <c r="H185" s="45">
        <v>0</v>
      </c>
      <c r="I185" s="11" t="e">
        <f t="shared" si="38"/>
        <v>#DIV/0!</v>
      </c>
      <c r="J185" s="31">
        <f t="shared" si="33"/>
        <v>0</v>
      </c>
      <c r="K185" s="31">
        <f>IF(J185=0,0,IF(B185="F",VLOOKUP(I185,Barem!$G$2:$H$16,2,1),VLOOKUP(I185,Barem!$G$17:$H$31,2,1)))</f>
        <v>0</v>
      </c>
      <c r="L185" s="43">
        <v>0</v>
      </c>
      <c r="M185" s="87" t="s">
        <v>550</v>
      </c>
      <c r="N185" s="10">
        <f t="shared" si="37"/>
        <v>0.25</v>
      </c>
      <c r="O185" s="10">
        <f t="shared" si="37"/>
        <v>0.25</v>
      </c>
      <c r="P185" s="10">
        <f t="shared" si="37"/>
        <v>0.25</v>
      </c>
      <c r="Q185" s="33">
        <v>0</v>
      </c>
      <c r="R185" s="19">
        <f>IF(D185&gt;21,VLOOKUP(D185,Barem!$S$1:$T$141,2,1),0)</f>
        <v>0</v>
      </c>
      <c r="S185" s="95">
        <f>IF(D185&lt;1,0,IF(B185="F",VLOOKUP(I185,Barem!$W$2:$Y$13,2,1),VLOOKUP(I185,Barem!$W$14:$Y$25,2,1)))</f>
        <v>0</v>
      </c>
      <c r="T185" s="19">
        <f>VLOOKUP(A185,Participanti!A:C,3,0)</f>
        <v>0</v>
      </c>
      <c r="U185" s="17">
        <v>0.5</v>
      </c>
      <c r="V185" s="49"/>
      <c r="W185" s="137"/>
      <c r="X185" s="96">
        <f t="shared" si="30"/>
        <v>1</v>
      </c>
      <c r="Y185" s="62">
        <f t="shared" si="31"/>
        <v>1</v>
      </c>
      <c r="Z185" s="1" t="str">
        <f>VLOOKUP(A185,Participanti!A:E,5,0)</f>
        <v>Gold</v>
      </c>
    </row>
    <row r="186" spans="1:26" x14ac:dyDescent="0.2">
      <c r="A186" s="42" t="s">
        <v>7</v>
      </c>
      <c r="B186" s="1" t="str">
        <f>VLOOKUP(A186,Participanti!A:B,2,0)</f>
        <v>M</v>
      </c>
      <c r="C186" s="60">
        <v>4</v>
      </c>
      <c r="D186" s="43">
        <v>57.9</v>
      </c>
      <c r="E186" s="180">
        <v>0.51637731481481486</v>
      </c>
      <c r="F186" s="180">
        <v>0.51596064814814813</v>
      </c>
      <c r="G186" s="182">
        <f t="shared" si="32"/>
        <v>0.51616898148148149</v>
      </c>
      <c r="H186" s="45">
        <v>2113</v>
      </c>
      <c r="I186" s="11">
        <f t="shared" si="38"/>
        <v>8.9148356041706643E-3</v>
      </c>
      <c r="J186" s="31">
        <f t="shared" si="33"/>
        <v>5</v>
      </c>
      <c r="K186" s="31">
        <f>IF(J186=0,0,IF(B186="F",VLOOKUP(I186,Barem!$G$2:$H$16,2,1),VLOOKUP(I186,Barem!$G$17:$H$31,2,1)))</f>
        <v>0</v>
      </c>
      <c r="L186" s="43">
        <v>3</v>
      </c>
      <c r="M186" s="87" t="s">
        <v>82</v>
      </c>
      <c r="N186" s="10">
        <f t="shared" si="37"/>
        <v>0.5</v>
      </c>
      <c r="O186" s="10">
        <f t="shared" si="37"/>
        <v>0.25</v>
      </c>
      <c r="P186" s="10">
        <f t="shared" si="37"/>
        <v>0.25</v>
      </c>
      <c r="Q186" s="33">
        <f>IF(B186="M",IF(AND(H186&gt;=200,H186&lt;500,I186&lt;Barem!$M$21),H186/1500,IF(AND(H186&gt;=500,H186&lt;750,I186&lt;Barem!$M$22),H186/1500,IF(AND(H186&gt;=750,H186&lt;1000,I186&lt;Barem!$M$23),H186/1500,IF(AND(H186&gt;=1000,H186&lt;1500,I186&lt;Barem!$M$24),H186/1500,IF(AND(H186&gt;=1500,H186&lt;2000,I186&lt;Barem!$M$25),H186/1500,IF(AND(H186&gt;=2000,H186&lt;3000,I186&lt;Barem!$M$26),H186/1500,IF(AND(H186&gt;=3000,I186&lt;Barem!$M$27),H186/1500,0))))))),IF(AND(H186&gt;=200,H186&lt;500,I186&lt;Barem!$N$21),H186/1500,IF(AND(H186&gt;=500,H186&lt;750,I186&lt;Barem!$N$22),H186/1500,IF(AND(H186&gt;=750,H186&lt;1000,I186&lt;Barem!$N$23),H186/1500,IF(AND(H186&gt;=1000,H186&lt;1500,I186&lt;Barem!$N$24),H186/1500,IF(AND(H186&gt;=1500,H186&lt;2000,I186&lt;Barem!$N$25),H186/1500,IF(AND(H186&gt;=2000,H186&lt;3000,I186&lt;Barem!$N$26),H186/1500,IF(AND(H186&gt;=3000,I186&lt;Barem!$N$27),H186/1500,0))))))))</f>
        <v>1.4086666666666667</v>
      </c>
      <c r="R186" s="19">
        <f>IF(D186&gt;21,VLOOKUP(D186,Barem!$S$1:$T$141,2,1),0)</f>
        <v>1.8</v>
      </c>
      <c r="S186" s="95">
        <f>IF(D186&lt;1,0,IF(B186="F",VLOOKUP(I186,Barem!$W$2:$Y$13,2,1),VLOOKUP(I186,Barem!$W$14:$Y$25,2,1)))</f>
        <v>0</v>
      </c>
      <c r="T186" s="19">
        <f>VLOOKUP(A186,Participanti!A:C,3,0)</f>
        <v>0.4</v>
      </c>
      <c r="U186" s="17">
        <f t="shared" ref="U186:U217" si="39">IF(H186&lt;0,0,J186*N186+K186*O186+L186*P186+Q186+R186+S186+T186)</f>
        <v>6.8586666666666671</v>
      </c>
      <c r="V186" s="49"/>
      <c r="W186" s="137" t="s">
        <v>563</v>
      </c>
      <c r="X186" s="96">
        <f t="shared" si="30"/>
        <v>4</v>
      </c>
      <c r="Y186" s="62">
        <f t="shared" si="31"/>
        <v>1</v>
      </c>
      <c r="Z186" s="1" t="str">
        <f>VLOOKUP(A186,Participanti!A:E,5,0)</f>
        <v>Gold</v>
      </c>
    </row>
    <row r="187" spans="1:26" x14ac:dyDescent="0.2">
      <c r="A187" s="42" t="s">
        <v>176</v>
      </c>
      <c r="B187" s="1" t="str">
        <f>VLOOKUP(A187,Participanti!A:B,2,0)</f>
        <v>M</v>
      </c>
      <c r="C187" s="60">
        <v>4</v>
      </c>
      <c r="D187" s="43">
        <v>19.899999999999999</v>
      </c>
      <c r="E187" s="180">
        <v>6.7789351851851851E-2</v>
      </c>
      <c r="F187" s="180">
        <v>6.7789351851851851E-2</v>
      </c>
      <c r="G187" s="182">
        <f t="shared" si="32"/>
        <v>6.7789351851851851E-2</v>
      </c>
      <c r="H187" s="45">
        <v>92</v>
      </c>
      <c r="I187" s="11">
        <f t="shared" si="38"/>
        <v>3.4065000930578824E-3</v>
      </c>
      <c r="J187" s="31">
        <f t="shared" si="33"/>
        <v>4.7380952380952372</v>
      </c>
      <c r="K187" s="31">
        <f>IF(J187=0,0,IF(B187="F",VLOOKUP(I187,Barem!$G$2:$H$16,2,1),VLOOKUP(I187,Barem!$G$17:$H$31,2,1)))</f>
        <v>4</v>
      </c>
      <c r="L187" s="43">
        <v>5</v>
      </c>
      <c r="M187" s="87" t="str">
        <f>VLOOKUP(C187,Barem!K:Q,7,0)</f>
        <v>V</v>
      </c>
      <c r="N187" s="10">
        <f t="shared" si="37"/>
        <v>0.25</v>
      </c>
      <c r="O187" s="10">
        <f t="shared" si="37"/>
        <v>0.5</v>
      </c>
      <c r="P187" s="10">
        <f t="shared" si="37"/>
        <v>0.25</v>
      </c>
      <c r="Q187" s="33">
        <f>IF(B187="M",IF(AND(H187&gt;=200,H187&lt;500,I187&lt;Barem!$M$21),H187/1500,IF(AND(H187&gt;=500,H187&lt;750,I187&lt;Barem!$M$22),H187/1500,IF(AND(H187&gt;=750,H187&lt;1000,I187&lt;Barem!$M$23),H187/1500,IF(AND(H187&gt;=1000,H187&lt;1500,I187&lt;Barem!$M$24),H187/1500,IF(AND(H187&gt;=1500,H187&lt;2000,I187&lt;Barem!$M$25),H187/1500,IF(AND(H187&gt;=2000,H187&lt;3000,I187&lt;Barem!$M$26),H187/1500,IF(AND(H187&gt;=3000,I187&lt;Barem!$M$27),H187/1500,0))))))),IF(AND(H187&gt;=200,H187&lt;500,I187&lt;Barem!$N$21),H187/1500,IF(AND(H187&gt;=500,H187&lt;750,I187&lt;Barem!$N$22),H187/1500,IF(AND(H187&gt;=750,H187&lt;1000,I187&lt;Barem!$N$23),H187/1500,IF(AND(H187&gt;=1000,H187&lt;1500,I187&lt;Barem!$N$24),H187/1500,IF(AND(H187&gt;=1500,H187&lt;2000,I187&lt;Barem!$N$25),H187/1500,IF(AND(H187&gt;=2000,H187&lt;3000,I187&lt;Barem!$N$26),H187/1500,IF(AND(H187&gt;=3000,I187&lt;Barem!$N$27),H187/1500,0))))))))</f>
        <v>0</v>
      </c>
      <c r="R187" s="19">
        <f>IF(D187&gt;21,VLOOKUP(D187,Barem!$S$1:$T$141,2,1),0)</f>
        <v>0</v>
      </c>
      <c r="S187" s="95">
        <f>IF(D187&lt;1,0,IF(B187="F",VLOOKUP(I187,Barem!$W$2:$Y$13,2,1),VLOOKUP(I187,Barem!$W$14:$Y$25,2,1)))</f>
        <v>0</v>
      </c>
      <c r="T187" s="19">
        <f>VLOOKUP(A187,Participanti!A:C,3,0)</f>
        <v>0</v>
      </c>
      <c r="U187" s="17">
        <f t="shared" si="39"/>
        <v>4.4345238095238093</v>
      </c>
      <c r="V187" s="49"/>
      <c r="W187" s="137" t="s">
        <v>560</v>
      </c>
      <c r="X187" s="96">
        <f t="shared" si="30"/>
        <v>4</v>
      </c>
      <c r="Y187" s="62">
        <f t="shared" si="31"/>
        <v>1</v>
      </c>
      <c r="Z187" s="1" t="str">
        <f>VLOOKUP(A187,Participanti!A:E,5,0)</f>
        <v>Gold</v>
      </c>
    </row>
    <row r="188" spans="1:26" x14ac:dyDescent="0.2">
      <c r="A188" s="42" t="s">
        <v>200</v>
      </c>
      <c r="B188" s="1" t="str">
        <f>VLOOKUP(A188,Participanti!A:B,2,0)</f>
        <v>M</v>
      </c>
      <c r="C188" s="60">
        <v>4</v>
      </c>
      <c r="D188" s="43">
        <v>21.26</v>
      </c>
      <c r="E188" s="180">
        <v>0.12265046296296296</v>
      </c>
      <c r="F188" s="180">
        <v>0.12471064814814815</v>
      </c>
      <c r="G188" s="182">
        <f t="shared" si="32"/>
        <v>0.12368055555555556</v>
      </c>
      <c r="H188" s="45">
        <v>1173</v>
      </c>
      <c r="I188" s="11">
        <f t="shared" si="38"/>
        <v>5.8175237796592449E-3</v>
      </c>
      <c r="J188" s="31">
        <f t="shared" si="33"/>
        <v>5</v>
      </c>
      <c r="K188" s="31">
        <f>IF(J188=0,0,IF(B188="F",VLOOKUP(I188,Barem!$G$2:$H$16,2,1),VLOOKUP(I188,Barem!$G$17:$H$31,2,1)))</f>
        <v>0</v>
      </c>
      <c r="L188" s="43">
        <v>3</v>
      </c>
      <c r="M188" s="87" t="str">
        <f>VLOOKUP(C188,Barem!K:Q,7,0)</f>
        <v>V</v>
      </c>
      <c r="N188" s="10">
        <f t="shared" si="37"/>
        <v>0.25</v>
      </c>
      <c r="O188" s="10">
        <f t="shared" si="37"/>
        <v>0.5</v>
      </c>
      <c r="P188" s="10">
        <f t="shared" si="37"/>
        <v>0.25</v>
      </c>
      <c r="Q188" s="33">
        <f>IF(B188="M",IF(AND(H188&gt;=200,H188&lt;500,I188&lt;Barem!$M$21),H188/1500,IF(AND(H188&gt;=500,H188&lt;750,I188&lt;Barem!$M$22),H188/1500,IF(AND(H188&gt;=750,H188&lt;1000,I188&lt;Barem!$M$23),H188/1500,IF(AND(H188&gt;=1000,H188&lt;1500,I188&lt;Barem!$M$24),H188/1500,IF(AND(H188&gt;=1500,H188&lt;2000,I188&lt;Barem!$M$25),H188/1500,IF(AND(H188&gt;=2000,H188&lt;3000,I188&lt;Barem!$M$26),H188/1500,IF(AND(H188&gt;=3000,I188&lt;Barem!$M$27),H188/1500,0))))))),IF(AND(H188&gt;=200,H188&lt;500,I188&lt;Barem!$N$21),H188/1500,IF(AND(H188&gt;=500,H188&lt;750,I188&lt;Barem!$N$22),H188/1500,IF(AND(H188&gt;=750,H188&lt;1000,I188&lt;Barem!$N$23),H188/1500,IF(AND(H188&gt;=1000,H188&lt;1500,I188&lt;Barem!$N$24),H188/1500,IF(AND(H188&gt;=1500,H188&lt;2000,I188&lt;Barem!$N$25),H188/1500,IF(AND(H188&gt;=2000,H188&lt;3000,I188&lt;Barem!$N$26),H188/1500,IF(AND(H188&gt;=3000,I188&lt;Barem!$N$27),H188/1500,0))))))))</f>
        <v>0.78200000000000003</v>
      </c>
      <c r="R188" s="19">
        <f>IF(D188&gt;21,VLOOKUP(D188,Barem!$S$1:$T$141,2,1),0)</f>
        <v>0</v>
      </c>
      <c r="S188" s="95">
        <f>IF(D188&lt;1,0,IF(B188="F",VLOOKUP(I188,Barem!$W$2:$Y$13,2,1),VLOOKUP(I188,Barem!$W$14:$Y$25,2,1)))</f>
        <v>0</v>
      </c>
      <c r="T188" s="19">
        <f>VLOOKUP(A188,Participanti!A:C,3,0)</f>
        <v>0</v>
      </c>
      <c r="U188" s="17">
        <f t="shared" si="39"/>
        <v>2.782</v>
      </c>
      <c r="V188" s="49"/>
      <c r="W188" s="137" t="s">
        <v>559</v>
      </c>
      <c r="X188" s="96">
        <f t="shared" si="30"/>
        <v>4</v>
      </c>
      <c r="Y188" s="62">
        <f t="shared" si="31"/>
        <v>1</v>
      </c>
      <c r="Z188" s="1" t="str">
        <f>VLOOKUP(A188,Participanti!A:E,5,0)</f>
        <v>Gold</v>
      </c>
    </row>
    <row r="189" spans="1:26" x14ac:dyDescent="0.2">
      <c r="A189" s="42" t="s">
        <v>316</v>
      </c>
      <c r="B189" s="1" t="str">
        <f>VLOOKUP(A189,Participanti!A:B,2,0)</f>
        <v>M</v>
      </c>
      <c r="C189" s="60">
        <v>4</v>
      </c>
      <c r="D189" s="43">
        <v>10.53</v>
      </c>
      <c r="E189" s="180">
        <v>3.7511574074074072E-2</v>
      </c>
      <c r="F189" s="180">
        <v>3.7511574074074072E-2</v>
      </c>
      <c r="G189" s="182">
        <f t="shared" si="32"/>
        <v>3.7511574074074072E-2</v>
      </c>
      <c r="H189" s="45">
        <v>84</v>
      </c>
      <c r="I189" s="11">
        <f t="shared" si="38"/>
        <v>3.5623527135872817E-3</v>
      </c>
      <c r="J189" s="31">
        <f t="shared" si="33"/>
        <v>2.5071428571428567</v>
      </c>
      <c r="K189" s="31">
        <f>IF(J189=0,0,IF(B189="F",VLOOKUP(I189,Barem!$G$2:$H$16,2,1),VLOOKUP(I189,Barem!$G$17:$H$31,2,1)))</f>
        <v>3.75</v>
      </c>
      <c r="L189" s="43">
        <v>1</v>
      </c>
      <c r="M189" s="87" t="str">
        <f>VLOOKUP(C189,Barem!K:Q,7,0)</f>
        <v>V</v>
      </c>
      <c r="N189" s="10">
        <f t="shared" si="37"/>
        <v>0.25</v>
      </c>
      <c r="O189" s="10">
        <f t="shared" si="37"/>
        <v>0.5</v>
      </c>
      <c r="P189" s="10">
        <f t="shared" si="37"/>
        <v>0.25</v>
      </c>
      <c r="Q189" s="33">
        <f>IF(B189="M",IF(AND(H189&gt;=200,H189&lt;500,I189&lt;Barem!$M$21),H189/1500,IF(AND(H189&gt;=500,H189&lt;750,I189&lt;Barem!$M$22),H189/1500,IF(AND(H189&gt;=750,H189&lt;1000,I189&lt;Barem!$M$23),H189/1500,IF(AND(H189&gt;=1000,H189&lt;1500,I189&lt;Barem!$M$24),H189/1500,IF(AND(H189&gt;=1500,H189&lt;2000,I189&lt;Barem!$M$25),H189/1500,IF(AND(H189&gt;=2000,H189&lt;3000,I189&lt;Barem!$M$26),H189/1500,IF(AND(H189&gt;=3000,I189&lt;Barem!$M$27),H189/1500,0))))))),IF(AND(H189&gt;=200,H189&lt;500,I189&lt;Barem!$N$21),H189/1500,IF(AND(H189&gt;=500,H189&lt;750,I189&lt;Barem!$N$22),H189/1500,IF(AND(H189&gt;=750,H189&lt;1000,I189&lt;Barem!$N$23),H189/1500,IF(AND(H189&gt;=1000,H189&lt;1500,I189&lt;Barem!$N$24),H189/1500,IF(AND(H189&gt;=1500,H189&lt;2000,I189&lt;Barem!$N$25),H189/1500,IF(AND(H189&gt;=2000,H189&lt;3000,I189&lt;Barem!$N$26),H189/1500,IF(AND(H189&gt;=3000,I189&lt;Barem!$N$27),H189/1500,0))))))))</f>
        <v>0</v>
      </c>
      <c r="R189" s="19">
        <f>IF(D189&gt;21,VLOOKUP(D189,Barem!$S$1:$T$141,2,1),0)</f>
        <v>0</v>
      </c>
      <c r="S189" s="95">
        <f>IF(D189&lt;1,0,IF(B189="F",VLOOKUP(I189,Barem!$W$2:$Y$13,2,1),VLOOKUP(I189,Barem!$W$14:$Y$25,2,1)))</f>
        <v>0</v>
      </c>
      <c r="T189" s="19">
        <f>VLOOKUP(A189,Participanti!A:C,3,0)</f>
        <v>0</v>
      </c>
      <c r="U189" s="17">
        <f t="shared" si="39"/>
        <v>2.7517857142857141</v>
      </c>
      <c r="V189" s="49"/>
      <c r="W189" s="137"/>
      <c r="X189" s="96">
        <f t="shared" si="30"/>
        <v>4</v>
      </c>
      <c r="Y189" s="62">
        <f t="shared" si="31"/>
        <v>1</v>
      </c>
      <c r="Z189" s="1" t="str">
        <f>VLOOKUP(A189,Participanti!A:E,5,0)</f>
        <v>Gold</v>
      </c>
    </row>
    <row r="190" spans="1:26" x14ac:dyDescent="0.2">
      <c r="A190" s="42" t="s">
        <v>118</v>
      </c>
      <c r="B190" s="1" t="str">
        <f>VLOOKUP(A190,Participanti!A:B,2,0)</f>
        <v>M</v>
      </c>
      <c r="C190" s="60">
        <v>4</v>
      </c>
      <c r="D190" s="43">
        <v>3.55</v>
      </c>
      <c r="E190" s="180">
        <v>1.0567129629629629E-2</v>
      </c>
      <c r="F190" s="180">
        <v>1.0567129629629629E-2</v>
      </c>
      <c r="G190" s="182">
        <f t="shared" si="32"/>
        <v>1.0567129629629629E-2</v>
      </c>
      <c r="H190" s="45">
        <v>5</v>
      </c>
      <c r="I190" s="11">
        <f t="shared" si="38"/>
        <v>2.9766562336984875E-3</v>
      </c>
      <c r="J190" s="31">
        <f t="shared" si="33"/>
        <v>0.84523809523809512</v>
      </c>
      <c r="K190" s="31">
        <f>IF(J190=0,0,IF(B190="F",VLOOKUP(I190,Barem!$G$2:$H$16,2,1),VLOOKUP(I190,Barem!$G$17:$H$31,2,1)))</f>
        <v>4.5</v>
      </c>
      <c r="L190" s="43">
        <v>2.75</v>
      </c>
      <c r="M190" s="87" t="s">
        <v>80</v>
      </c>
      <c r="N190" s="10">
        <f t="shared" ref="N190:P209" si="40">IF($M190=N$1,50%,25%)</f>
        <v>0.25</v>
      </c>
      <c r="O190" s="10">
        <f t="shared" si="40"/>
        <v>0.5</v>
      </c>
      <c r="P190" s="10">
        <f t="shared" si="40"/>
        <v>0.25</v>
      </c>
      <c r="Q190" s="33">
        <f>IF(B190="M",IF(AND(H190&gt;=200,H190&lt;500,I190&lt;Barem!$M$21),H190/1500,IF(AND(H190&gt;=500,H190&lt;750,I190&lt;Barem!$M$22),H190/1500,IF(AND(H190&gt;=750,H190&lt;1000,I190&lt;Barem!$M$23),H190/1500,IF(AND(H190&gt;=1000,H190&lt;1500,I190&lt;Barem!$M$24),H190/1500,IF(AND(H190&gt;=1500,H190&lt;2000,I190&lt;Barem!$M$25),H190/1500,IF(AND(H190&gt;=2000,H190&lt;3000,I190&lt;Barem!$M$26),H190/1500,IF(AND(H190&gt;=3000,I190&lt;Barem!$M$27),H190/1500,0))))))),IF(AND(H190&gt;=200,H190&lt;500,I190&lt;Barem!$N$21),H190/1500,IF(AND(H190&gt;=500,H190&lt;750,I190&lt;Barem!$N$22),H190/1500,IF(AND(H190&gt;=750,H190&lt;1000,I190&lt;Barem!$N$23),H190/1500,IF(AND(H190&gt;=1000,H190&lt;1500,I190&lt;Barem!$N$24),H190/1500,IF(AND(H190&gt;=1500,H190&lt;2000,I190&lt;Barem!$N$25),H190/1500,IF(AND(H190&gt;=2000,H190&lt;3000,I190&lt;Barem!$N$26),H190/1500,IF(AND(H190&gt;=3000,I190&lt;Barem!$N$27),H190/1500,0))))))))</f>
        <v>0</v>
      </c>
      <c r="R190" s="19">
        <f>IF(D190&gt;21,VLOOKUP(D190,Barem!$S$1:$T$141,2,1),0)</f>
        <v>0</v>
      </c>
      <c r="S190" s="95">
        <f>IF(D190&lt;1,0,IF(B190="F",VLOOKUP(I190,Barem!$W$2:$Y$13,2,1),VLOOKUP(I190,Barem!$W$14:$Y$25,2,1)))</f>
        <v>0</v>
      </c>
      <c r="T190" s="19">
        <f>VLOOKUP(A190,Participanti!A:C,3,0)</f>
        <v>0</v>
      </c>
      <c r="U190" s="17">
        <f t="shared" si="39"/>
        <v>3.1488095238095237</v>
      </c>
      <c r="V190" s="49"/>
      <c r="W190" s="137"/>
      <c r="X190" s="96">
        <f t="shared" si="30"/>
        <v>4</v>
      </c>
      <c r="Y190" s="62">
        <f t="shared" si="31"/>
        <v>1</v>
      </c>
      <c r="Z190" s="1" t="str">
        <f>VLOOKUP(A190,Participanti!A:E,5,0)</f>
        <v>Gold</v>
      </c>
    </row>
    <row r="191" spans="1:26" x14ac:dyDescent="0.2">
      <c r="A191" s="42" t="s">
        <v>225</v>
      </c>
      <c r="B191" s="1" t="str">
        <f>VLOOKUP(A191,Participanti!A:B,2,0)</f>
        <v>M</v>
      </c>
      <c r="C191" s="60">
        <v>4</v>
      </c>
      <c r="D191" s="43">
        <v>21.12</v>
      </c>
      <c r="E191" s="180">
        <v>9.7546296296296298E-2</v>
      </c>
      <c r="F191" s="180">
        <v>9.7662037037037033E-2</v>
      </c>
      <c r="G191" s="182">
        <f t="shared" si="32"/>
        <v>9.7604166666666659E-2</v>
      </c>
      <c r="H191" s="45">
        <v>1167</v>
      </c>
      <c r="I191" s="11">
        <f t="shared" si="38"/>
        <v>4.6214094065656561E-3</v>
      </c>
      <c r="J191" s="31">
        <f t="shared" si="33"/>
        <v>5</v>
      </c>
      <c r="K191" s="31">
        <f>IF(J191=0,0,IF(B191="F",VLOOKUP(I191,Barem!$G$2:$H$16,2,1),VLOOKUP(I191,Barem!$G$17:$H$31,2,1)))</f>
        <v>1.5</v>
      </c>
      <c r="L191" s="43">
        <v>5</v>
      </c>
      <c r="M191" s="87" t="s">
        <v>82</v>
      </c>
      <c r="N191" s="10">
        <f t="shared" si="40"/>
        <v>0.5</v>
      </c>
      <c r="O191" s="10">
        <f t="shared" si="40"/>
        <v>0.25</v>
      </c>
      <c r="P191" s="10">
        <f t="shared" si="40"/>
        <v>0.25</v>
      </c>
      <c r="Q191" s="33">
        <f>IF(B191="M",IF(AND(H191&gt;=200,H191&lt;500,I191&lt;Barem!$M$21),H191/1500,IF(AND(H191&gt;=500,H191&lt;750,I191&lt;Barem!$M$22),H191/1500,IF(AND(H191&gt;=750,H191&lt;1000,I191&lt;Barem!$M$23),H191/1500,IF(AND(H191&gt;=1000,H191&lt;1500,I191&lt;Barem!$M$24),H191/1500,IF(AND(H191&gt;=1500,H191&lt;2000,I191&lt;Barem!$M$25),H191/1500,IF(AND(H191&gt;=2000,H191&lt;3000,I191&lt;Barem!$M$26),H191/1500,IF(AND(H191&gt;=3000,I191&lt;Barem!$M$27),H191/1500,0))))))),IF(AND(H191&gt;=200,H191&lt;500,I191&lt;Barem!$N$21),H191/1500,IF(AND(H191&gt;=500,H191&lt;750,I191&lt;Barem!$N$22),H191/1500,IF(AND(H191&gt;=750,H191&lt;1000,I191&lt;Barem!$N$23),H191/1500,IF(AND(H191&gt;=1000,H191&lt;1500,I191&lt;Barem!$N$24),H191/1500,IF(AND(H191&gt;=1500,H191&lt;2000,I191&lt;Barem!$N$25),H191/1500,IF(AND(H191&gt;=2000,H191&lt;3000,I191&lt;Barem!$N$26),H191/1500,IF(AND(H191&gt;=3000,I191&lt;Barem!$N$27),H191/1500,0))))))))</f>
        <v>0.77800000000000002</v>
      </c>
      <c r="R191" s="19">
        <f>IF(D191&gt;21,VLOOKUP(D191,Barem!$S$1:$T$141,2,1),0)</f>
        <v>0</v>
      </c>
      <c r="S191" s="95">
        <f>IF(D191&lt;1,0,IF(B191="F",VLOOKUP(I191,Barem!$W$2:$Y$13,2,1),VLOOKUP(I191,Barem!$W$14:$Y$25,2,1)))</f>
        <v>0</v>
      </c>
      <c r="T191" s="19">
        <f>VLOOKUP(A191,Participanti!A:C,3,0)</f>
        <v>0</v>
      </c>
      <c r="U191" s="17">
        <f t="shared" si="39"/>
        <v>4.9030000000000005</v>
      </c>
      <c r="V191" s="49"/>
      <c r="W191" s="137" t="s">
        <v>559</v>
      </c>
      <c r="X191" s="96">
        <f t="shared" si="30"/>
        <v>4</v>
      </c>
      <c r="Y191" s="62">
        <f t="shared" si="31"/>
        <v>1</v>
      </c>
      <c r="Z191" s="1" t="str">
        <f>VLOOKUP(A191,Participanti!A:E,5,0)</f>
        <v>Gold</v>
      </c>
    </row>
    <row r="192" spans="1:26" x14ac:dyDescent="0.2">
      <c r="A192" s="42" t="s">
        <v>318</v>
      </c>
      <c r="B192" s="1" t="str">
        <f>VLOOKUP(A192,Participanti!A:B,2,0)</f>
        <v>M</v>
      </c>
      <c r="C192" s="60">
        <v>4</v>
      </c>
      <c r="D192" s="43">
        <v>20.71</v>
      </c>
      <c r="E192" s="180">
        <v>9.7905092592592599E-2</v>
      </c>
      <c r="F192" s="180">
        <v>9.8680555555555549E-2</v>
      </c>
      <c r="G192" s="182">
        <f t="shared" si="32"/>
        <v>9.8292824074074081E-2</v>
      </c>
      <c r="H192" s="45">
        <v>1184</v>
      </c>
      <c r="I192" s="11">
        <f t="shared" si="38"/>
        <v>4.7461527800132337E-3</v>
      </c>
      <c r="J192" s="31">
        <f t="shared" si="33"/>
        <v>4.9309523809523812</v>
      </c>
      <c r="K192" s="31">
        <f>IF(J192=0,0,IF(B192="F",VLOOKUP(I192,Barem!$G$2:$H$16,2,1),VLOOKUP(I192,Barem!$G$17:$H$31,2,1)))</f>
        <v>1</v>
      </c>
      <c r="L192" s="43">
        <v>3</v>
      </c>
      <c r="M192" s="87" t="s">
        <v>82</v>
      </c>
      <c r="N192" s="10">
        <f t="shared" si="40"/>
        <v>0.5</v>
      </c>
      <c r="O192" s="10">
        <f t="shared" si="40"/>
        <v>0.25</v>
      </c>
      <c r="P192" s="10">
        <f t="shared" si="40"/>
        <v>0.25</v>
      </c>
      <c r="Q192" s="33">
        <f>IF(B192="M",IF(AND(H192&gt;=200,H192&lt;500,I192&lt;Barem!$M$21),H192/1500,IF(AND(H192&gt;=500,H192&lt;750,I192&lt;Barem!$M$22),H192/1500,IF(AND(H192&gt;=750,H192&lt;1000,I192&lt;Barem!$M$23),H192/1500,IF(AND(H192&gt;=1000,H192&lt;1500,I192&lt;Barem!$M$24),H192/1500,IF(AND(H192&gt;=1500,H192&lt;2000,I192&lt;Barem!$M$25),H192/1500,IF(AND(H192&gt;=2000,H192&lt;3000,I192&lt;Barem!$M$26),H192/1500,IF(AND(H192&gt;=3000,I192&lt;Barem!$M$27),H192/1500,0))))))),IF(AND(H192&gt;=200,H192&lt;500,I192&lt;Barem!$N$21),H192/1500,IF(AND(H192&gt;=500,H192&lt;750,I192&lt;Barem!$N$22),H192/1500,IF(AND(H192&gt;=750,H192&lt;1000,I192&lt;Barem!$N$23),H192/1500,IF(AND(H192&gt;=1000,H192&lt;1500,I192&lt;Barem!$N$24),H192/1500,IF(AND(H192&gt;=1500,H192&lt;2000,I192&lt;Barem!$N$25),H192/1500,IF(AND(H192&gt;=2000,H192&lt;3000,I192&lt;Barem!$N$26),H192/1500,IF(AND(H192&gt;=3000,I192&lt;Barem!$N$27),H192/1500,0))))))))</f>
        <v>0.78933333333333333</v>
      </c>
      <c r="R192" s="19">
        <f>IF(D192&gt;21,VLOOKUP(D192,Barem!$S$1:$T$141,2,1),0)</f>
        <v>0</v>
      </c>
      <c r="S192" s="95">
        <f>IF(D192&lt;1,0,IF(B192="F",VLOOKUP(I192,Barem!$W$2:$Y$13,2,1),VLOOKUP(I192,Barem!$W$14:$Y$25,2,1)))</f>
        <v>0</v>
      </c>
      <c r="T192" s="19">
        <f>VLOOKUP(A192,Participanti!A:C,3,0)</f>
        <v>0</v>
      </c>
      <c r="U192" s="17">
        <f t="shared" si="39"/>
        <v>4.2548095238095236</v>
      </c>
      <c r="V192" s="49"/>
      <c r="W192" s="137" t="s">
        <v>559</v>
      </c>
      <c r="X192" s="96">
        <f t="shared" si="30"/>
        <v>2</v>
      </c>
      <c r="Y192" s="62">
        <f t="shared" si="31"/>
        <v>1</v>
      </c>
      <c r="Z192" s="1" t="str">
        <f>VLOOKUP(A192,Participanti!A:E,5,0)</f>
        <v>Gold</v>
      </c>
    </row>
    <row r="193" spans="1:26" x14ac:dyDescent="0.2">
      <c r="A193" s="42" t="s">
        <v>13</v>
      </c>
      <c r="B193" s="1" t="str">
        <f>VLOOKUP(A193,Participanti!A:B,2,0)</f>
        <v>M</v>
      </c>
      <c r="C193" s="60">
        <v>4</v>
      </c>
      <c r="D193" s="43">
        <v>13.17</v>
      </c>
      <c r="E193" s="180">
        <v>4.1608796296296297E-2</v>
      </c>
      <c r="F193" s="180">
        <v>4.1689814814814811E-2</v>
      </c>
      <c r="G193" s="182">
        <f t="shared" si="32"/>
        <v>4.1649305555555557E-2</v>
      </c>
      <c r="H193" s="45">
        <v>20</v>
      </c>
      <c r="I193" s="11">
        <f t="shared" si="38"/>
        <v>3.1624377794651146E-3</v>
      </c>
      <c r="J193" s="31">
        <f t="shared" si="33"/>
        <v>3.1357142857142857</v>
      </c>
      <c r="K193" s="31">
        <f>IF(J193=0,0,IF(B193="F",VLOOKUP(I193,Barem!$G$2:$H$16,2,1),VLOOKUP(I193,Barem!$G$17:$H$31,2,1)))</f>
        <v>4.25</v>
      </c>
      <c r="L193" s="43">
        <v>3.75</v>
      </c>
      <c r="M193" s="87" t="s">
        <v>83</v>
      </c>
      <c r="N193" s="10">
        <f t="shared" si="40"/>
        <v>0.25</v>
      </c>
      <c r="O193" s="10">
        <f t="shared" si="40"/>
        <v>0.25</v>
      </c>
      <c r="P193" s="10">
        <f t="shared" si="40"/>
        <v>0.5</v>
      </c>
      <c r="Q193" s="33">
        <f>IF(B193="M",IF(AND(H193&gt;=200,H193&lt;500,I193&lt;Barem!$M$21),H193/1500,IF(AND(H193&gt;=500,H193&lt;750,I193&lt;Barem!$M$22),H193/1500,IF(AND(H193&gt;=750,H193&lt;1000,I193&lt;Barem!$M$23),H193/1500,IF(AND(H193&gt;=1000,H193&lt;1500,I193&lt;Barem!$M$24),H193/1500,IF(AND(H193&gt;=1500,H193&lt;2000,I193&lt;Barem!$M$25),H193/1500,IF(AND(H193&gt;=2000,H193&lt;3000,I193&lt;Barem!$M$26),H193/1500,IF(AND(H193&gt;=3000,I193&lt;Barem!$M$27),H193/1500,0))))))),IF(AND(H193&gt;=200,H193&lt;500,I193&lt;Barem!$N$21),H193/1500,IF(AND(H193&gt;=500,H193&lt;750,I193&lt;Barem!$N$22),H193/1500,IF(AND(H193&gt;=750,H193&lt;1000,I193&lt;Barem!$N$23),H193/1500,IF(AND(H193&gt;=1000,H193&lt;1500,I193&lt;Barem!$N$24),H193/1500,IF(AND(H193&gt;=1500,H193&lt;2000,I193&lt;Barem!$N$25),H193/1500,IF(AND(H193&gt;=2000,H193&lt;3000,I193&lt;Barem!$N$26),H193/1500,IF(AND(H193&gt;=3000,I193&lt;Barem!$N$27),H193/1500,0))))))))</f>
        <v>0</v>
      </c>
      <c r="R193" s="19">
        <f>IF(D193&gt;21,VLOOKUP(D193,Barem!$S$1:$T$141,2,1),0)</f>
        <v>0</v>
      </c>
      <c r="S193" s="95">
        <f>IF(D193&lt;1,0,IF(B193="F",VLOOKUP(I193,Barem!$W$2:$Y$13,2,1),VLOOKUP(I193,Barem!$W$14:$Y$25,2,1)))</f>
        <v>0</v>
      </c>
      <c r="T193" s="19">
        <f>VLOOKUP(A193,Participanti!A:C,3,0)</f>
        <v>0</v>
      </c>
      <c r="U193" s="17">
        <f t="shared" si="39"/>
        <v>3.7214285714285715</v>
      </c>
      <c r="V193" s="49"/>
      <c r="W193" s="137"/>
      <c r="X193" s="96">
        <f t="shared" si="30"/>
        <v>4</v>
      </c>
      <c r="Y193" s="62">
        <f t="shared" si="31"/>
        <v>1</v>
      </c>
      <c r="Z193" s="1" t="str">
        <f>VLOOKUP(A193,Participanti!A:E,5,0)</f>
        <v>Gold</v>
      </c>
    </row>
    <row r="194" spans="1:26" x14ac:dyDescent="0.2">
      <c r="A194" s="42" t="s">
        <v>329</v>
      </c>
      <c r="B194" s="1" t="str">
        <f>VLOOKUP(A194,Participanti!A:B,2,0)</f>
        <v>M</v>
      </c>
      <c r="C194" s="60">
        <v>4</v>
      </c>
      <c r="D194" s="43">
        <v>29.57</v>
      </c>
      <c r="E194" s="180">
        <v>0.15677083333333333</v>
      </c>
      <c r="F194" s="180">
        <v>0.15832175925925926</v>
      </c>
      <c r="G194" s="182">
        <f t="shared" si="32"/>
        <v>0.1575462962962963</v>
      </c>
      <c r="H194" s="45">
        <v>1978</v>
      </c>
      <c r="I194" s="11">
        <f t="shared" si="38"/>
        <v>5.3279099187114069E-3</v>
      </c>
      <c r="J194" s="31">
        <f t="shared" si="33"/>
        <v>5</v>
      </c>
      <c r="K194" s="31">
        <f>IF(J194=0,0,IF(B194="F",VLOOKUP(I194,Barem!$G$2:$H$16,2,1),VLOOKUP(I194,Barem!$G$17:$H$31,2,1)))</f>
        <v>0.5</v>
      </c>
      <c r="L194" s="43">
        <v>5</v>
      </c>
      <c r="M194" s="87" t="str">
        <f>VLOOKUP(C194,Barem!K:Q,7,0)</f>
        <v>V</v>
      </c>
      <c r="N194" s="10">
        <f t="shared" si="40"/>
        <v>0.25</v>
      </c>
      <c r="O194" s="10">
        <f t="shared" si="40"/>
        <v>0.5</v>
      </c>
      <c r="P194" s="10">
        <f t="shared" si="40"/>
        <v>0.25</v>
      </c>
      <c r="Q194" s="33">
        <f>IF(B194="M",IF(AND(H194&gt;=200,H194&lt;500,I194&lt;Barem!$M$21),H194/1500,IF(AND(H194&gt;=500,H194&lt;750,I194&lt;Barem!$M$22),H194/1500,IF(AND(H194&gt;=750,H194&lt;1000,I194&lt;Barem!$M$23),H194/1500,IF(AND(H194&gt;=1000,H194&lt;1500,I194&lt;Barem!$M$24),H194/1500,IF(AND(H194&gt;=1500,H194&lt;2000,I194&lt;Barem!$M$25),H194/1500,IF(AND(H194&gt;=2000,H194&lt;3000,I194&lt;Barem!$M$26),H194/1500,IF(AND(H194&gt;=3000,I194&lt;Barem!$M$27),H194/1500,0))))))),IF(AND(H194&gt;=200,H194&lt;500,I194&lt;Barem!$N$21),H194/1500,IF(AND(H194&gt;=500,H194&lt;750,I194&lt;Barem!$N$22),H194/1500,IF(AND(H194&gt;=750,H194&lt;1000,I194&lt;Barem!$N$23),H194/1500,IF(AND(H194&gt;=1000,H194&lt;1500,I194&lt;Barem!$N$24),H194/1500,IF(AND(H194&gt;=1500,H194&lt;2000,I194&lt;Barem!$N$25),H194/1500,IF(AND(H194&gt;=2000,H194&lt;3000,I194&lt;Barem!$N$26),H194/1500,IF(AND(H194&gt;=3000,I194&lt;Barem!$N$27),H194/1500,0))))))))</f>
        <v>1.3186666666666667</v>
      </c>
      <c r="R194" s="19">
        <f>IF(D194&gt;21,VLOOKUP(D194,Barem!$S$1:$T$141,2,1),0)</f>
        <v>0.4</v>
      </c>
      <c r="S194" s="95">
        <f>IF(D194&lt;1,0,IF(B194="F",VLOOKUP(I194,Barem!$W$2:$Y$13,2,1),VLOOKUP(I194,Barem!$W$14:$Y$25,2,1)))</f>
        <v>0</v>
      </c>
      <c r="T194" s="19">
        <f>VLOOKUP(A194,Participanti!A:C,3,0)</f>
        <v>0</v>
      </c>
      <c r="U194" s="17">
        <f t="shared" si="39"/>
        <v>4.4686666666666675</v>
      </c>
      <c r="V194" s="49"/>
      <c r="W194" s="137" t="s">
        <v>559</v>
      </c>
      <c r="X194" s="96">
        <f t="shared" ref="X194:X257" si="41">COUNTIFS(A:A,A194,M:M,M194)</f>
        <v>4</v>
      </c>
      <c r="Y194" s="62">
        <f t="shared" ref="Y194:Y257" si="42">COUNTIFS(A:A,A194,C:C,C194)</f>
        <v>1</v>
      </c>
      <c r="Z194" s="1" t="str">
        <f>VLOOKUP(A194,Participanti!A:E,5,0)</f>
        <v>Gold</v>
      </c>
    </row>
    <row r="195" spans="1:26" x14ac:dyDescent="0.2">
      <c r="A195" s="42" t="s">
        <v>505</v>
      </c>
      <c r="B195" s="1" t="str">
        <f>VLOOKUP(A195,Participanti!A:B,2,0)</f>
        <v>M</v>
      </c>
      <c r="C195" s="60">
        <v>4</v>
      </c>
      <c r="D195" s="43">
        <v>25.14</v>
      </c>
      <c r="E195" s="180">
        <v>8.1250000000000003E-2</v>
      </c>
      <c r="F195" s="180">
        <v>8.1377314814814819E-2</v>
      </c>
      <c r="G195" s="182">
        <f t="shared" si="32"/>
        <v>8.1313657407407411E-2</v>
      </c>
      <c r="H195" s="45">
        <v>54</v>
      </c>
      <c r="I195" s="11">
        <f t="shared" si="38"/>
        <v>3.2344334688706208E-3</v>
      </c>
      <c r="J195" s="31">
        <f t="shared" si="33"/>
        <v>5</v>
      </c>
      <c r="K195" s="31">
        <f>IF(J195=0,0,IF(B195="F",VLOOKUP(I195,Barem!$G$2:$H$16,2,1),VLOOKUP(I195,Barem!$G$17:$H$31,2,1)))</f>
        <v>4.25</v>
      </c>
      <c r="L195" s="43">
        <v>5</v>
      </c>
      <c r="M195" s="87" t="str">
        <f>VLOOKUP(C195,Barem!K:Q,7,0)</f>
        <v>V</v>
      </c>
      <c r="N195" s="10">
        <f t="shared" si="40"/>
        <v>0.25</v>
      </c>
      <c r="O195" s="10">
        <f t="shared" si="40"/>
        <v>0.5</v>
      </c>
      <c r="P195" s="10">
        <f t="shared" si="40"/>
        <v>0.25</v>
      </c>
      <c r="Q195" s="33">
        <f>IF(B195="M",IF(AND(H195&gt;=200,H195&lt;500,I195&lt;Barem!$M$21),H195/1500,IF(AND(H195&gt;=500,H195&lt;750,I195&lt;Barem!$M$22),H195/1500,IF(AND(H195&gt;=750,H195&lt;1000,I195&lt;Barem!$M$23),H195/1500,IF(AND(H195&gt;=1000,H195&lt;1500,I195&lt;Barem!$M$24),H195/1500,IF(AND(H195&gt;=1500,H195&lt;2000,I195&lt;Barem!$M$25),H195/1500,IF(AND(H195&gt;=2000,H195&lt;3000,I195&lt;Barem!$M$26),H195/1500,IF(AND(H195&gt;=3000,I195&lt;Barem!$M$27),H195/1500,0))))))),IF(AND(H195&gt;=200,H195&lt;500,I195&lt;Barem!$N$21),H195/1500,IF(AND(H195&gt;=500,H195&lt;750,I195&lt;Barem!$N$22),H195/1500,IF(AND(H195&gt;=750,H195&lt;1000,I195&lt;Barem!$N$23),H195/1500,IF(AND(H195&gt;=1000,H195&lt;1500,I195&lt;Barem!$N$24),H195/1500,IF(AND(H195&gt;=1500,H195&lt;2000,I195&lt;Barem!$N$25),H195/1500,IF(AND(H195&gt;=2000,H195&lt;3000,I195&lt;Barem!$N$26),H195/1500,IF(AND(H195&gt;=3000,I195&lt;Barem!$N$27),H195/1500,0))))))))</f>
        <v>0</v>
      </c>
      <c r="R195" s="19">
        <f>IF(D195&gt;21,VLOOKUP(D195,Barem!$S$1:$T$141,2,1),0)</f>
        <v>0.2</v>
      </c>
      <c r="S195" s="95">
        <f>IF(D195&lt;1,0,IF(B195="F",VLOOKUP(I195,Barem!$W$2:$Y$13,2,1),VLOOKUP(I195,Barem!$W$14:$Y$25,2,1)))</f>
        <v>0</v>
      </c>
      <c r="T195" s="19">
        <f>VLOOKUP(A195,Participanti!A:C,3,0)</f>
        <v>0</v>
      </c>
      <c r="U195" s="17">
        <f t="shared" si="39"/>
        <v>4.8250000000000002</v>
      </c>
      <c r="V195" s="49"/>
      <c r="W195" s="137"/>
      <c r="X195" s="96">
        <f t="shared" si="41"/>
        <v>4</v>
      </c>
      <c r="Y195" s="62">
        <f t="shared" si="42"/>
        <v>1</v>
      </c>
      <c r="Z195" s="1" t="str">
        <f>VLOOKUP(A195,Participanti!A:E,5,0)</f>
        <v>Gold</v>
      </c>
    </row>
    <row r="196" spans="1:26" x14ac:dyDescent="0.2">
      <c r="A196" s="42" t="s">
        <v>383</v>
      </c>
      <c r="B196" s="1" t="str">
        <f>VLOOKUP(A196,Participanti!A:B,2,0)</f>
        <v>M</v>
      </c>
      <c r="C196" s="60">
        <v>4</v>
      </c>
      <c r="D196" s="43">
        <v>33.020000000000003</v>
      </c>
      <c r="E196" s="180">
        <v>0.12465277777777778</v>
      </c>
      <c r="F196" s="180">
        <v>0.12530092592592593</v>
      </c>
      <c r="G196" s="182">
        <f t="shared" si="32"/>
        <v>0.12497685185185185</v>
      </c>
      <c r="H196" s="45">
        <v>198</v>
      </c>
      <c r="I196" s="11">
        <f t="shared" si="38"/>
        <v>3.78488346008031E-3</v>
      </c>
      <c r="J196" s="31">
        <f t="shared" si="33"/>
        <v>5</v>
      </c>
      <c r="K196" s="31">
        <f>IF(J196=0,0,IF(B196="F",VLOOKUP(I196,Barem!$G$2:$H$16,2,1),VLOOKUP(I196,Barem!$G$17:$H$31,2,1)))</f>
        <v>3.5</v>
      </c>
      <c r="L196" s="43">
        <v>5</v>
      </c>
      <c r="M196" s="87" t="s">
        <v>82</v>
      </c>
      <c r="N196" s="10">
        <f t="shared" si="40"/>
        <v>0.5</v>
      </c>
      <c r="O196" s="10">
        <f t="shared" si="40"/>
        <v>0.25</v>
      </c>
      <c r="P196" s="10">
        <f t="shared" si="40"/>
        <v>0.25</v>
      </c>
      <c r="Q196" s="33">
        <f>IF(B196="M",IF(AND(H196&gt;=200,H196&lt;500,I196&lt;Barem!$M$21),H196/1500,IF(AND(H196&gt;=500,H196&lt;750,I196&lt;Barem!$M$22),H196/1500,IF(AND(H196&gt;=750,H196&lt;1000,I196&lt;Barem!$M$23),H196/1500,IF(AND(H196&gt;=1000,H196&lt;1500,I196&lt;Barem!$M$24),H196/1500,IF(AND(H196&gt;=1500,H196&lt;2000,I196&lt;Barem!$M$25),H196/1500,IF(AND(H196&gt;=2000,H196&lt;3000,I196&lt;Barem!$M$26),H196/1500,IF(AND(H196&gt;=3000,I196&lt;Barem!$M$27),H196/1500,0))))))),IF(AND(H196&gt;=200,H196&lt;500,I196&lt;Barem!$N$21),H196/1500,IF(AND(H196&gt;=500,H196&lt;750,I196&lt;Barem!$N$22),H196/1500,IF(AND(H196&gt;=750,H196&lt;1000,I196&lt;Barem!$N$23),H196/1500,IF(AND(H196&gt;=1000,H196&lt;1500,I196&lt;Barem!$N$24),H196/1500,IF(AND(H196&gt;=1500,H196&lt;2000,I196&lt;Barem!$N$25),H196/1500,IF(AND(H196&gt;=2000,H196&lt;3000,I196&lt;Barem!$N$26),H196/1500,IF(AND(H196&gt;=3000,I196&lt;Barem!$N$27),H196/1500,0))))))))</f>
        <v>0</v>
      </c>
      <c r="R196" s="19">
        <f>IF(D196&gt;21,VLOOKUP(D196,Barem!$S$1:$T$141,2,1),0)</f>
        <v>0.6</v>
      </c>
      <c r="S196" s="95">
        <f>IF(D196&lt;1,0,IF(B196="F",VLOOKUP(I196,Barem!$W$2:$Y$13,2,1),VLOOKUP(I196,Barem!$W$14:$Y$25,2,1)))</f>
        <v>0</v>
      </c>
      <c r="T196" s="19">
        <f>VLOOKUP(A196,Participanti!A:C,3,0)</f>
        <v>0</v>
      </c>
      <c r="U196" s="17">
        <f t="shared" si="39"/>
        <v>5.2249999999999996</v>
      </c>
      <c r="V196" s="49"/>
      <c r="W196" s="137"/>
      <c r="X196" s="96">
        <f t="shared" si="41"/>
        <v>4</v>
      </c>
      <c r="Y196" s="62">
        <f t="shared" si="42"/>
        <v>1</v>
      </c>
      <c r="Z196" s="1" t="str">
        <f>VLOOKUP(A196,Participanti!A:E,5,0)</f>
        <v>Gold</v>
      </c>
    </row>
    <row r="197" spans="1:26" x14ac:dyDescent="0.2">
      <c r="A197" s="42" t="s">
        <v>490</v>
      </c>
      <c r="B197" s="1" t="str">
        <f>VLOOKUP(A197,Participanti!A:B,2,0)</f>
        <v>M</v>
      </c>
      <c r="C197" s="60">
        <v>4</v>
      </c>
      <c r="D197" s="43">
        <v>30.05</v>
      </c>
      <c r="E197" s="180">
        <v>0.1059375</v>
      </c>
      <c r="F197" s="180">
        <v>0.12479166666666666</v>
      </c>
      <c r="G197" s="182">
        <f t="shared" si="32"/>
        <v>0.11536458333333333</v>
      </c>
      <c r="H197" s="45">
        <v>260</v>
      </c>
      <c r="I197" s="11">
        <f t="shared" si="38"/>
        <v>3.8390876317249026E-3</v>
      </c>
      <c r="J197" s="31">
        <f t="shared" si="33"/>
        <v>5</v>
      </c>
      <c r="K197" s="31">
        <f>IF(J197=0,0,IF(B197="F",VLOOKUP(I197,Barem!$G$2:$H$16,2,1),VLOOKUP(I197,Barem!$G$17:$H$31,2,1)))</f>
        <v>3.25</v>
      </c>
      <c r="L197" s="43">
        <v>0.5</v>
      </c>
      <c r="M197" s="87" t="s">
        <v>82</v>
      </c>
      <c r="N197" s="10">
        <f t="shared" si="40"/>
        <v>0.5</v>
      </c>
      <c r="O197" s="10">
        <f t="shared" si="40"/>
        <v>0.25</v>
      </c>
      <c r="P197" s="10">
        <f t="shared" si="40"/>
        <v>0.25</v>
      </c>
      <c r="Q197" s="33">
        <f>IF(B197="M",IF(AND(H197&gt;=200,H197&lt;500,I197&lt;Barem!$M$21),H197/1500,IF(AND(H197&gt;=500,H197&lt;750,I197&lt;Barem!$M$22),H197/1500,IF(AND(H197&gt;=750,H197&lt;1000,I197&lt;Barem!$M$23),H197/1500,IF(AND(H197&gt;=1000,H197&lt;1500,I197&lt;Barem!$M$24),H197/1500,IF(AND(H197&gt;=1500,H197&lt;2000,I197&lt;Barem!$M$25),H197/1500,IF(AND(H197&gt;=2000,H197&lt;3000,I197&lt;Barem!$M$26),H197/1500,IF(AND(H197&gt;=3000,I197&lt;Barem!$M$27),H197/1500,0))))))),IF(AND(H197&gt;=200,H197&lt;500,I197&lt;Barem!$N$21),H197/1500,IF(AND(H197&gt;=500,H197&lt;750,I197&lt;Barem!$N$22),H197/1500,IF(AND(H197&gt;=750,H197&lt;1000,I197&lt;Barem!$N$23),H197/1500,IF(AND(H197&gt;=1000,H197&lt;1500,I197&lt;Barem!$N$24),H197/1500,IF(AND(H197&gt;=1500,H197&lt;2000,I197&lt;Barem!$N$25),H197/1500,IF(AND(H197&gt;=2000,H197&lt;3000,I197&lt;Barem!$N$26),H197/1500,IF(AND(H197&gt;=3000,I197&lt;Barem!$N$27),H197/1500,0))))))))</f>
        <v>0.17333333333333334</v>
      </c>
      <c r="R197" s="19">
        <f>IF(D197&gt;21,VLOOKUP(D197,Barem!$S$1:$T$141,2,1),0)</f>
        <v>0.4</v>
      </c>
      <c r="S197" s="95">
        <f>IF(D197&lt;1,0,IF(B197="F",VLOOKUP(I197,Barem!$W$2:$Y$13,2,1),VLOOKUP(I197,Barem!$W$14:$Y$25,2,1)))</f>
        <v>0</v>
      </c>
      <c r="T197" s="19">
        <f>VLOOKUP(A197,Participanti!A:C,3,0)</f>
        <v>0</v>
      </c>
      <c r="U197" s="17">
        <f t="shared" si="39"/>
        <v>4.0108333333333333</v>
      </c>
      <c r="V197" s="49"/>
      <c r="W197" s="137"/>
      <c r="X197" s="96">
        <f t="shared" si="41"/>
        <v>4</v>
      </c>
      <c r="Y197" s="62">
        <f t="shared" si="42"/>
        <v>1</v>
      </c>
      <c r="Z197" s="1" t="str">
        <f>VLOOKUP(A197,Participanti!A:E,5,0)</f>
        <v>Silver</v>
      </c>
    </row>
    <row r="198" spans="1:26" x14ac:dyDescent="0.2">
      <c r="A198" s="42" t="s">
        <v>167</v>
      </c>
      <c r="B198" s="1" t="str">
        <f>VLOOKUP(A198,Participanti!A:B,2,0)</f>
        <v>M</v>
      </c>
      <c r="C198" s="60">
        <v>4</v>
      </c>
      <c r="D198" s="43">
        <v>6.01</v>
      </c>
      <c r="E198" s="180">
        <v>2.4537037037037038E-2</v>
      </c>
      <c r="F198" s="180">
        <v>2.4583333333333332E-2</v>
      </c>
      <c r="G198" s="182">
        <f t="shared" si="32"/>
        <v>2.4560185185185185E-2</v>
      </c>
      <c r="H198" s="45">
        <v>0</v>
      </c>
      <c r="I198" s="11">
        <f t="shared" si="38"/>
        <v>4.0865532754051888E-3</v>
      </c>
      <c r="J198" s="31">
        <f t="shared" si="33"/>
        <v>1.4309523809523808</v>
      </c>
      <c r="K198" s="31">
        <f>IF(J198=0,0,IF(B198="F",VLOOKUP(I198,Barem!$G$2:$H$16,2,1),VLOOKUP(I198,Barem!$G$17:$H$31,2,1)))</f>
        <v>3</v>
      </c>
      <c r="L198" s="43">
        <v>0</v>
      </c>
      <c r="M198" s="87" t="str">
        <f>VLOOKUP(C198,Barem!K:Q,7,0)</f>
        <v>V</v>
      </c>
      <c r="N198" s="10">
        <f t="shared" si="40"/>
        <v>0.25</v>
      </c>
      <c r="O198" s="10">
        <f t="shared" si="40"/>
        <v>0.5</v>
      </c>
      <c r="P198" s="10">
        <f t="shared" si="40"/>
        <v>0.25</v>
      </c>
      <c r="Q198" s="33">
        <f>IF(B198="M",IF(AND(H198&gt;=200,H198&lt;500,I198&lt;Barem!$M$21),H198/1500,IF(AND(H198&gt;=500,H198&lt;750,I198&lt;Barem!$M$22),H198/1500,IF(AND(H198&gt;=750,H198&lt;1000,I198&lt;Barem!$M$23),H198/1500,IF(AND(H198&gt;=1000,H198&lt;1500,I198&lt;Barem!$M$24),H198/1500,IF(AND(H198&gt;=1500,H198&lt;2000,I198&lt;Barem!$M$25),H198/1500,IF(AND(H198&gt;=2000,H198&lt;3000,I198&lt;Barem!$M$26),H198/1500,IF(AND(H198&gt;=3000,I198&lt;Barem!$M$27),H198/1500,0))))))),IF(AND(H198&gt;=200,H198&lt;500,I198&lt;Barem!$N$21),H198/1500,IF(AND(H198&gt;=500,H198&lt;750,I198&lt;Barem!$N$22),H198/1500,IF(AND(H198&gt;=750,H198&lt;1000,I198&lt;Barem!$N$23),H198/1500,IF(AND(H198&gt;=1000,H198&lt;1500,I198&lt;Barem!$N$24),H198/1500,IF(AND(H198&gt;=1500,H198&lt;2000,I198&lt;Barem!$N$25),H198/1500,IF(AND(H198&gt;=2000,H198&lt;3000,I198&lt;Barem!$N$26),H198/1500,IF(AND(H198&gt;=3000,I198&lt;Barem!$N$27),H198/1500,0))))))))</f>
        <v>0</v>
      </c>
      <c r="R198" s="19">
        <f>IF(D198&gt;21,VLOOKUP(D198,Barem!$S$1:$T$141,2,1),0)</f>
        <v>0</v>
      </c>
      <c r="S198" s="95">
        <f>IF(D198&lt;1,0,IF(B198="F",VLOOKUP(I198,Barem!$W$2:$Y$13,2,1),VLOOKUP(I198,Barem!$W$14:$Y$25,2,1)))</f>
        <v>0</v>
      </c>
      <c r="T198" s="19">
        <f>VLOOKUP(A198,Participanti!A:C,3,0)</f>
        <v>0</v>
      </c>
      <c r="U198" s="17">
        <f t="shared" si="39"/>
        <v>1.8577380952380951</v>
      </c>
      <c r="V198" s="49"/>
      <c r="W198" s="137"/>
      <c r="X198" s="96">
        <f t="shared" si="41"/>
        <v>4</v>
      </c>
      <c r="Y198" s="62">
        <f t="shared" si="42"/>
        <v>1</v>
      </c>
      <c r="Z198" s="1" t="str">
        <f>VLOOKUP(A198,Participanti!A:E,5,0)</f>
        <v>Silver</v>
      </c>
    </row>
    <row r="199" spans="1:26" x14ac:dyDescent="0.2">
      <c r="A199" s="42" t="s">
        <v>168</v>
      </c>
      <c r="B199" s="1" t="str">
        <f>VLOOKUP(A199,Participanti!A:B,2,0)</f>
        <v>M</v>
      </c>
      <c r="C199" s="60">
        <v>4</v>
      </c>
      <c r="D199" s="43">
        <v>11.64</v>
      </c>
      <c r="E199" s="180">
        <v>6.0798611111111109E-2</v>
      </c>
      <c r="F199" s="180">
        <v>6.1053240740740741E-2</v>
      </c>
      <c r="G199" s="182">
        <f t="shared" si="32"/>
        <v>6.0925925925925925E-2</v>
      </c>
      <c r="H199" s="45">
        <v>768</v>
      </c>
      <c r="I199" s="11">
        <f t="shared" si="38"/>
        <v>5.2341860761104747E-3</v>
      </c>
      <c r="J199" s="31">
        <f t="shared" si="33"/>
        <v>2.7714285714285714</v>
      </c>
      <c r="K199" s="31">
        <f>IF(J199=0,0,IF(B199="F",VLOOKUP(I199,Barem!$G$2:$H$16,2,1),VLOOKUP(I199,Barem!$G$17:$H$31,2,1)))</f>
        <v>0.5</v>
      </c>
      <c r="L199" s="43">
        <v>5</v>
      </c>
      <c r="M199" s="87" t="s">
        <v>83</v>
      </c>
      <c r="N199" s="10">
        <f t="shared" si="40"/>
        <v>0.25</v>
      </c>
      <c r="O199" s="10">
        <f t="shared" si="40"/>
        <v>0.25</v>
      </c>
      <c r="P199" s="10">
        <f t="shared" si="40"/>
        <v>0.5</v>
      </c>
      <c r="Q199" s="33">
        <f>IF(B199="M",IF(AND(H199&gt;=200,H199&lt;500,I199&lt;Barem!$M$21),H199/1500,IF(AND(H199&gt;=500,H199&lt;750,I199&lt;Barem!$M$22),H199/1500,IF(AND(H199&gt;=750,H199&lt;1000,I199&lt;Barem!$M$23),H199/1500,IF(AND(H199&gt;=1000,H199&lt;1500,I199&lt;Barem!$M$24),H199/1500,IF(AND(H199&gt;=1500,H199&lt;2000,I199&lt;Barem!$M$25),H199/1500,IF(AND(H199&gt;=2000,H199&lt;3000,I199&lt;Barem!$M$26),H199/1500,IF(AND(H199&gt;=3000,I199&lt;Barem!$M$27),H199/1500,0))))))),IF(AND(H199&gt;=200,H199&lt;500,I199&lt;Barem!$N$21),H199/1500,IF(AND(H199&gt;=500,H199&lt;750,I199&lt;Barem!$N$22),H199/1500,IF(AND(H199&gt;=750,H199&lt;1000,I199&lt;Barem!$N$23),H199/1500,IF(AND(H199&gt;=1000,H199&lt;1500,I199&lt;Barem!$N$24),H199/1500,IF(AND(H199&gt;=1500,H199&lt;2000,I199&lt;Barem!$N$25),H199/1500,IF(AND(H199&gt;=2000,H199&lt;3000,I199&lt;Barem!$N$26),H199/1500,IF(AND(H199&gt;=3000,I199&lt;Barem!$N$27),H199/1500,0))))))))</f>
        <v>0.51200000000000001</v>
      </c>
      <c r="R199" s="19">
        <f>IF(D199&gt;21,VLOOKUP(D199,Barem!$S$1:$T$141,2,1),0)</f>
        <v>0</v>
      </c>
      <c r="S199" s="95">
        <f>IF(D199&lt;1,0,IF(B199="F",VLOOKUP(I199,Barem!$W$2:$Y$13,2,1),VLOOKUP(I199,Barem!$W$14:$Y$25,2,1)))</f>
        <v>0</v>
      </c>
      <c r="T199" s="19">
        <f>VLOOKUP(A199,Participanti!A:C,3,0)</f>
        <v>0</v>
      </c>
      <c r="U199" s="17">
        <f t="shared" si="39"/>
        <v>3.8298571428571431</v>
      </c>
      <c r="V199" s="49"/>
      <c r="W199" s="137" t="s">
        <v>559</v>
      </c>
      <c r="X199" s="96">
        <f t="shared" si="41"/>
        <v>4</v>
      </c>
      <c r="Y199" s="62">
        <f t="shared" si="42"/>
        <v>1</v>
      </c>
      <c r="Z199" s="1" t="str">
        <f>VLOOKUP(A199,Participanti!A:E,5,0)</f>
        <v>Silver</v>
      </c>
    </row>
    <row r="200" spans="1:26" x14ac:dyDescent="0.2">
      <c r="A200" s="42" t="s">
        <v>523</v>
      </c>
      <c r="B200" s="1" t="str">
        <f>VLOOKUP(A200,Participanti!A:B,2,0)</f>
        <v>M</v>
      </c>
      <c r="C200" s="60">
        <v>4</v>
      </c>
      <c r="D200" s="43">
        <v>4</v>
      </c>
      <c r="E200" s="180">
        <v>8.773148148148148E-3</v>
      </c>
      <c r="F200" s="180">
        <v>8.773148148148148E-3</v>
      </c>
      <c r="G200" s="182">
        <f t="shared" si="32"/>
        <v>8.773148148148148E-3</v>
      </c>
      <c r="H200" s="45">
        <v>9</v>
      </c>
      <c r="I200" s="11">
        <f t="shared" si="38"/>
        <v>2.193287037037037E-3</v>
      </c>
      <c r="J200" s="31">
        <f t="shared" si="33"/>
        <v>0.95238095238095233</v>
      </c>
      <c r="K200" s="31">
        <f>IF(J200=0,0,IF(B200="F",VLOOKUP(I200,Barem!$G$2:$H$16,2,1),VLOOKUP(I200,Barem!$G$17:$H$31,2,1)))</f>
        <v>5</v>
      </c>
      <c r="L200" s="43">
        <v>5</v>
      </c>
      <c r="M200" s="87" t="str">
        <f>VLOOKUP(C200,Barem!K:Q,7,0)</f>
        <v>V</v>
      </c>
      <c r="N200" s="10">
        <f t="shared" si="40"/>
        <v>0.25</v>
      </c>
      <c r="O200" s="10">
        <f t="shared" si="40"/>
        <v>0.5</v>
      </c>
      <c r="P200" s="10">
        <f t="shared" si="40"/>
        <v>0.25</v>
      </c>
      <c r="Q200" s="33">
        <f>IF(B200="M",IF(AND(H200&gt;=200,H200&lt;500,I200&lt;Barem!$M$21),H200/1500,IF(AND(H200&gt;=500,H200&lt;750,I200&lt;Barem!$M$22),H200/1500,IF(AND(H200&gt;=750,H200&lt;1000,I200&lt;Barem!$M$23),H200/1500,IF(AND(H200&gt;=1000,H200&lt;1500,I200&lt;Barem!$M$24),H200/1500,IF(AND(H200&gt;=1500,H200&lt;2000,I200&lt;Barem!$M$25),H200/1500,IF(AND(H200&gt;=2000,H200&lt;3000,I200&lt;Barem!$M$26),H200/1500,IF(AND(H200&gt;=3000,I200&lt;Barem!$M$27),H200/1500,0))))))),IF(AND(H200&gt;=200,H200&lt;500,I200&lt;Barem!$N$21),H200/1500,IF(AND(H200&gt;=500,H200&lt;750,I200&lt;Barem!$N$22),H200/1500,IF(AND(H200&gt;=750,H200&lt;1000,I200&lt;Barem!$N$23),H200/1500,IF(AND(H200&gt;=1000,H200&lt;1500,I200&lt;Barem!$N$24),H200/1500,IF(AND(H200&gt;=1500,H200&lt;2000,I200&lt;Barem!$N$25),H200/1500,IF(AND(H200&gt;=2000,H200&lt;3000,I200&lt;Barem!$N$26),H200/1500,IF(AND(H200&gt;=3000,I200&lt;Barem!$N$27),H200/1500,0))))))))</f>
        <v>0</v>
      </c>
      <c r="R200" s="19">
        <f>IF(D200&gt;21,VLOOKUP(D200,Barem!$S$1:$T$141,2,1),0)</f>
        <v>0</v>
      </c>
      <c r="S200" s="95">
        <f>IF(D200&lt;1,0,IF(B200="F",VLOOKUP(I200,Barem!$W$2:$Y$13,2,1),VLOOKUP(I200,Barem!$W$14:$Y$25,2,1)))</f>
        <v>9.8999999999999986</v>
      </c>
      <c r="T200" s="19">
        <f>VLOOKUP(A200,Participanti!A:C,3,0)</f>
        <v>0</v>
      </c>
      <c r="U200" s="17">
        <f t="shared" si="39"/>
        <v>13.888095238095236</v>
      </c>
      <c r="V200" s="49"/>
      <c r="W200" s="137"/>
      <c r="X200" s="96">
        <f t="shared" si="41"/>
        <v>4</v>
      </c>
      <c r="Y200" s="62">
        <f t="shared" si="42"/>
        <v>1</v>
      </c>
      <c r="Z200" s="1" t="str">
        <f>VLOOKUP(A200,Participanti!A:E,5,0)</f>
        <v>Silver</v>
      </c>
    </row>
    <row r="201" spans="1:26" x14ac:dyDescent="0.2">
      <c r="A201" s="42" t="s">
        <v>180</v>
      </c>
      <c r="B201" s="1" t="str">
        <f>VLOOKUP(A201,Participanti!A:B,2,0)</f>
        <v>M</v>
      </c>
      <c r="C201" s="60">
        <v>4</v>
      </c>
      <c r="D201" s="43">
        <v>19.93</v>
      </c>
      <c r="E201" s="180">
        <v>5.6724537037037039E-2</v>
      </c>
      <c r="F201" s="180">
        <v>5.6909722222222223E-2</v>
      </c>
      <c r="G201" s="182">
        <f t="shared" si="32"/>
        <v>5.6817129629629634E-2</v>
      </c>
      <c r="H201" s="45">
        <v>100</v>
      </c>
      <c r="I201" s="11">
        <f t="shared" si="38"/>
        <v>2.8508344018880901E-3</v>
      </c>
      <c r="J201" s="31">
        <f t="shared" si="33"/>
        <v>4.7452380952380953</v>
      </c>
      <c r="K201" s="31">
        <f>IF(J201=0,0,IF(B201="F",VLOOKUP(I201,Barem!$G$2:$H$16,2,1),VLOOKUP(I201,Barem!$G$17:$H$31,2,1)))</f>
        <v>4.75</v>
      </c>
      <c r="L201" s="43">
        <v>1</v>
      </c>
      <c r="M201" s="87" t="s">
        <v>82</v>
      </c>
      <c r="N201" s="10">
        <f t="shared" si="40"/>
        <v>0.5</v>
      </c>
      <c r="O201" s="10">
        <f t="shared" si="40"/>
        <v>0.25</v>
      </c>
      <c r="P201" s="10">
        <f t="shared" si="40"/>
        <v>0.25</v>
      </c>
      <c r="Q201" s="33">
        <f>IF(B201="M",IF(AND(H201&gt;=200,H201&lt;500,I201&lt;Barem!$M$21),H201/1500,IF(AND(H201&gt;=500,H201&lt;750,I201&lt;Barem!$M$22),H201/1500,IF(AND(H201&gt;=750,H201&lt;1000,I201&lt;Barem!$M$23),H201/1500,IF(AND(H201&gt;=1000,H201&lt;1500,I201&lt;Barem!$M$24),H201/1500,IF(AND(H201&gt;=1500,H201&lt;2000,I201&lt;Barem!$M$25),H201/1500,IF(AND(H201&gt;=2000,H201&lt;3000,I201&lt;Barem!$M$26),H201/1500,IF(AND(H201&gt;=3000,I201&lt;Barem!$M$27),H201/1500,0))))))),IF(AND(H201&gt;=200,H201&lt;500,I201&lt;Barem!$N$21),H201/1500,IF(AND(H201&gt;=500,H201&lt;750,I201&lt;Barem!$N$22),H201/1500,IF(AND(H201&gt;=750,H201&lt;1000,I201&lt;Barem!$N$23),H201/1500,IF(AND(H201&gt;=1000,H201&lt;1500,I201&lt;Barem!$N$24),H201/1500,IF(AND(H201&gt;=1500,H201&lt;2000,I201&lt;Barem!$N$25),H201/1500,IF(AND(H201&gt;=2000,H201&lt;3000,I201&lt;Barem!$N$26),H201/1500,IF(AND(H201&gt;=3000,I201&lt;Barem!$N$27),H201/1500,0))))))))</f>
        <v>0</v>
      </c>
      <c r="R201" s="19">
        <f>IF(D201&gt;21,VLOOKUP(D201,Barem!$S$1:$T$141,2,1),0)</f>
        <v>0</v>
      </c>
      <c r="S201" s="95">
        <f>IF(D201&lt;1,0,IF(B201="F",VLOOKUP(I201,Barem!$W$2:$Y$13,2,1),VLOOKUP(I201,Barem!$W$14:$Y$25,2,1)))</f>
        <v>0</v>
      </c>
      <c r="T201" s="19">
        <f>VLOOKUP(A201,Participanti!A:C,3,0)</f>
        <v>0</v>
      </c>
      <c r="U201" s="17">
        <f t="shared" si="39"/>
        <v>3.8101190476190476</v>
      </c>
      <c r="V201" s="49"/>
      <c r="W201" s="137" t="s">
        <v>560</v>
      </c>
      <c r="X201" s="96">
        <f t="shared" si="41"/>
        <v>3</v>
      </c>
      <c r="Y201" s="62">
        <f t="shared" si="42"/>
        <v>1</v>
      </c>
      <c r="Z201" s="1" t="str">
        <f>VLOOKUP(A201,Participanti!A:E,5,0)</f>
        <v>Silver</v>
      </c>
    </row>
    <row r="202" spans="1:26" x14ac:dyDescent="0.2">
      <c r="A202" s="42" t="s">
        <v>187</v>
      </c>
      <c r="B202" s="1" t="str">
        <f>VLOOKUP(A202,Participanti!A:B,2,0)</f>
        <v>M</v>
      </c>
      <c r="C202" s="60">
        <v>4</v>
      </c>
      <c r="D202" s="43">
        <v>10.02</v>
      </c>
      <c r="E202" s="180">
        <v>2.869212962962963E-2</v>
      </c>
      <c r="F202" s="180">
        <v>2.8784722222222222E-2</v>
      </c>
      <c r="G202" s="182">
        <f t="shared" ref="G202:G265" si="43">AVERAGE(E202:F202)</f>
        <v>2.8738425925925924E-2</v>
      </c>
      <c r="H202" s="45">
        <v>6</v>
      </c>
      <c r="I202" s="11">
        <f t="shared" si="38"/>
        <v>2.8681063798329269E-3</v>
      </c>
      <c r="J202" s="31">
        <f t="shared" ref="J202:J265" si="44">IF(B202="F",IF(D202&lt;2.5,0,IF(D202&gt;19.99,5,D202/4)),IF(D202&lt;3,0, IF(D202&gt;20.99,5,D202/4.2)))</f>
        <v>2.3857142857142857</v>
      </c>
      <c r="K202" s="31">
        <f>IF(J202=0,0,IF(B202="F",VLOOKUP(I202,Barem!$G$2:$H$16,2,1),VLOOKUP(I202,Barem!$G$17:$H$31,2,1)))</f>
        <v>4.75</v>
      </c>
      <c r="L202" s="43">
        <v>2.5</v>
      </c>
      <c r="M202" s="87" t="s">
        <v>80</v>
      </c>
      <c r="N202" s="10">
        <f t="shared" si="40"/>
        <v>0.25</v>
      </c>
      <c r="O202" s="10">
        <f t="shared" si="40"/>
        <v>0.5</v>
      </c>
      <c r="P202" s="10">
        <f t="shared" si="40"/>
        <v>0.25</v>
      </c>
      <c r="Q202" s="33">
        <f>IF(B202="M",IF(AND(H202&gt;=200,H202&lt;500,I202&lt;Barem!$M$21),H202/1500,IF(AND(H202&gt;=500,H202&lt;750,I202&lt;Barem!$M$22),H202/1500,IF(AND(H202&gt;=750,H202&lt;1000,I202&lt;Barem!$M$23),H202/1500,IF(AND(H202&gt;=1000,H202&lt;1500,I202&lt;Barem!$M$24),H202/1500,IF(AND(H202&gt;=1500,H202&lt;2000,I202&lt;Barem!$M$25),H202/1500,IF(AND(H202&gt;=2000,H202&lt;3000,I202&lt;Barem!$M$26),H202/1500,IF(AND(H202&gt;=3000,I202&lt;Barem!$M$27),H202/1500,0))))))),IF(AND(H202&gt;=200,H202&lt;500,I202&lt;Barem!$N$21),H202/1500,IF(AND(H202&gt;=500,H202&lt;750,I202&lt;Barem!$N$22),H202/1500,IF(AND(H202&gt;=750,H202&lt;1000,I202&lt;Barem!$N$23),H202/1500,IF(AND(H202&gt;=1000,H202&lt;1500,I202&lt;Barem!$N$24),H202/1500,IF(AND(H202&gt;=1500,H202&lt;2000,I202&lt;Barem!$N$25),H202/1500,IF(AND(H202&gt;=2000,H202&lt;3000,I202&lt;Barem!$N$26),H202/1500,IF(AND(H202&gt;=3000,I202&lt;Barem!$N$27),H202/1500,0))))))))</f>
        <v>0</v>
      </c>
      <c r="R202" s="19">
        <f>IF(D202&gt;21,VLOOKUP(D202,Barem!$S$1:$T$141,2,1),0)</f>
        <v>0</v>
      </c>
      <c r="S202" s="95">
        <f>IF(D202&lt;1,0,IF(B202="F",VLOOKUP(I202,Barem!$W$2:$Y$13,2,1),VLOOKUP(I202,Barem!$W$14:$Y$25,2,1)))</f>
        <v>0</v>
      </c>
      <c r="T202" s="19">
        <f>VLOOKUP(A202,Participanti!A:C,3,0)</f>
        <v>0</v>
      </c>
      <c r="U202" s="17">
        <f t="shared" si="39"/>
        <v>3.5964285714285715</v>
      </c>
      <c r="V202" s="49"/>
      <c r="W202" s="137"/>
      <c r="X202" s="96">
        <f t="shared" si="41"/>
        <v>4</v>
      </c>
      <c r="Y202" s="62">
        <f t="shared" si="42"/>
        <v>1</v>
      </c>
      <c r="Z202" s="1" t="str">
        <f>VLOOKUP(A202,Participanti!A:E,5,0)</f>
        <v>Silver</v>
      </c>
    </row>
    <row r="203" spans="1:26" x14ac:dyDescent="0.2">
      <c r="A203" s="42" t="s">
        <v>305</v>
      </c>
      <c r="B203" s="1" t="str">
        <f>VLOOKUP(A203,Participanti!A:B,2,0)</f>
        <v>M</v>
      </c>
      <c r="C203" s="60">
        <v>4</v>
      </c>
      <c r="D203" s="43">
        <v>13.02</v>
      </c>
      <c r="E203" s="180">
        <v>3.9641203703703706E-2</v>
      </c>
      <c r="F203" s="180">
        <v>3.9699074074074074E-2</v>
      </c>
      <c r="G203" s="182">
        <f t="shared" si="43"/>
        <v>3.9670138888888887E-2</v>
      </c>
      <c r="H203" s="45">
        <v>3</v>
      </c>
      <c r="I203" s="11">
        <f t="shared" si="38"/>
        <v>3.0468616658132787E-3</v>
      </c>
      <c r="J203" s="31">
        <f t="shared" si="44"/>
        <v>3.0999999999999996</v>
      </c>
      <c r="K203" s="31">
        <f>IF(J203=0,0,IF(B203="F",VLOOKUP(I203,Barem!$G$2:$H$16,2,1),VLOOKUP(I203,Barem!$G$17:$H$31,2,1)))</f>
        <v>4.5</v>
      </c>
      <c r="L203" s="43">
        <v>1</v>
      </c>
      <c r="M203" s="87" t="str">
        <f>VLOOKUP(C203,Barem!K:Q,7,0)</f>
        <v>V</v>
      </c>
      <c r="N203" s="10">
        <f t="shared" si="40"/>
        <v>0.25</v>
      </c>
      <c r="O203" s="10">
        <f t="shared" si="40"/>
        <v>0.5</v>
      </c>
      <c r="P203" s="10">
        <f t="shared" si="40"/>
        <v>0.25</v>
      </c>
      <c r="Q203" s="33">
        <f>IF(B203="M",IF(AND(H203&gt;=200,H203&lt;500,I203&lt;Barem!$M$21),H203/1500,IF(AND(H203&gt;=500,H203&lt;750,I203&lt;Barem!$M$22),H203/1500,IF(AND(H203&gt;=750,H203&lt;1000,I203&lt;Barem!$M$23),H203/1500,IF(AND(H203&gt;=1000,H203&lt;1500,I203&lt;Barem!$M$24),H203/1500,IF(AND(H203&gt;=1500,H203&lt;2000,I203&lt;Barem!$M$25),H203/1500,IF(AND(H203&gt;=2000,H203&lt;3000,I203&lt;Barem!$M$26),H203/1500,IF(AND(H203&gt;=3000,I203&lt;Barem!$M$27),H203/1500,0))))))),IF(AND(H203&gt;=200,H203&lt;500,I203&lt;Barem!$N$21),H203/1500,IF(AND(H203&gt;=500,H203&lt;750,I203&lt;Barem!$N$22),H203/1500,IF(AND(H203&gt;=750,H203&lt;1000,I203&lt;Barem!$N$23),H203/1500,IF(AND(H203&gt;=1000,H203&lt;1500,I203&lt;Barem!$N$24),H203/1500,IF(AND(H203&gt;=1500,H203&lt;2000,I203&lt;Barem!$N$25),H203/1500,IF(AND(H203&gt;=2000,H203&lt;3000,I203&lt;Barem!$N$26),H203/1500,IF(AND(H203&gt;=3000,I203&lt;Barem!$N$27),H203/1500,0))))))))</f>
        <v>0</v>
      </c>
      <c r="R203" s="19">
        <f>IF(D203&gt;21,VLOOKUP(D203,Barem!$S$1:$T$141,2,1),0)</f>
        <v>0</v>
      </c>
      <c r="S203" s="95">
        <f>IF(D203&lt;1,0,IF(B203="F",VLOOKUP(I203,Barem!$W$2:$Y$13,2,1),VLOOKUP(I203,Barem!$W$14:$Y$25,2,1)))</f>
        <v>0</v>
      </c>
      <c r="T203" s="19">
        <f>VLOOKUP(A203,Participanti!A:C,3,0)</f>
        <v>0</v>
      </c>
      <c r="U203" s="17">
        <f t="shared" si="39"/>
        <v>3.2749999999999999</v>
      </c>
      <c r="V203" s="49"/>
      <c r="W203" s="137"/>
      <c r="X203" s="96">
        <f t="shared" si="41"/>
        <v>4</v>
      </c>
      <c r="Y203" s="62">
        <f t="shared" si="42"/>
        <v>1</v>
      </c>
      <c r="Z203" s="1" t="str">
        <f>VLOOKUP(A203,Participanti!A:E,5,0)</f>
        <v>Silver</v>
      </c>
    </row>
    <row r="204" spans="1:26" x14ac:dyDescent="0.2">
      <c r="A204" s="42" t="s">
        <v>194</v>
      </c>
      <c r="B204" s="1" t="str">
        <f>VLOOKUP(A204,Participanti!A:B,2,0)</f>
        <v>F</v>
      </c>
      <c r="C204" s="60">
        <v>4</v>
      </c>
      <c r="D204" s="43">
        <v>5.0199999999999996</v>
      </c>
      <c r="E204" s="180">
        <v>2.2638888888888889E-2</v>
      </c>
      <c r="F204" s="180">
        <v>2.2638888888888889E-2</v>
      </c>
      <c r="G204" s="182">
        <f t="shared" si="43"/>
        <v>2.2638888888888889E-2</v>
      </c>
      <c r="H204" s="45">
        <v>22</v>
      </c>
      <c r="I204" s="11">
        <f t="shared" si="38"/>
        <v>4.5097388224878271E-3</v>
      </c>
      <c r="J204" s="31">
        <f t="shared" si="44"/>
        <v>1.2549999999999999</v>
      </c>
      <c r="K204" s="31">
        <f>IF(J204=0,0,IF(B204="F",VLOOKUP(I204,Barem!$G$2:$H$16,2,1),VLOOKUP(I204,Barem!$G$17:$H$31,2,1)))</f>
        <v>3</v>
      </c>
      <c r="L204" s="43">
        <v>1</v>
      </c>
      <c r="M204" s="87" t="str">
        <f>VLOOKUP(C204,Barem!K:Q,7,0)</f>
        <v>V</v>
      </c>
      <c r="N204" s="10">
        <f t="shared" si="40"/>
        <v>0.25</v>
      </c>
      <c r="O204" s="10">
        <f t="shared" si="40"/>
        <v>0.5</v>
      </c>
      <c r="P204" s="10">
        <f t="shared" si="40"/>
        <v>0.25</v>
      </c>
      <c r="Q204" s="33">
        <f>IF(B204="M",IF(AND(H204&gt;=200,H204&lt;500,I204&lt;Barem!$M$21),H204/1500,IF(AND(H204&gt;=500,H204&lt;750,I204&lt;Barem!$M$22),H204/1500,IF(AND(H204&gt;=750,H204&lt;1000,I204&lt;Barem!$M$23),H204/1500,IF(AND(H204&gt;=1000,H204&lt;1500,I204&lt;Barem!$M$24),H204/1500,IF(AND(H204&gt;=1500,H204&lt;2000,I204&lt;Barem!$M$25),H204/1500,IF(AND(H204&gt;=2000,H204&lt;3000,I204&lt;Barem!$M$26),H204/1500,IF(AND(H204&gt;=3000,I204&lt;Barem!$M$27),H204/1500,0))))))),IF(AND(H204&gt;=200,H204&lt;500,I204&lt;Barem!$N$21),H204/1500,IF(AND(H204&gt;=500,H204&lt;750,I204&lt;Barem!$N$22),H204/1500,IF(AND(H204&gt;=750,H204&lt;1000,I204&lt;Barem!$N$23),H204/1500,IF(AND(H204&gt;=1000,H204&lt;1500,I204&lt;Barem!$N$24),H204/1500,IF(AND(H204&gt;=1500,H204&lt;2000,I204&lt;Barem!$N$25),H204/1500,IF(AND(H204&gt;=2000,H204&lt;3000,I204&lt;Barem!$N$26),H204/1500,IF(AND(H204&gt;=3000,I204&lt;Barem!$N$27),H204/1500,0))))))))</f>
        <v>0</v>
      </c>
      <c r="R204" s="19">
        <f>IF(D204&gt;21,VLOOKUP(D204,Barem!$S$1:$T$141,2,1),0)</f>
        <v>0</v>
      </c>
      <c r="S204" s="95">
        <f>IF(D204&lt;1,0,IF(B204="F",VLOOKUP(I204,Barem!$W$2:$Y$13,2,1),VLOOKUP(I204,Barem!$W$14:$Y$25,2,1)))</f>
        <v>0</v>
      </c>
      <c r="T204" s="19">
        <f>VLOOKUP(A204,Participanti!A:C,3,0)</f>
        <v>0</v>
      </c>
      <c r="U204" s="17">
        <f t="shared" si="39"/>
        <v>2.0637499999999998</v>
      </c>
      <c r="V204" s="49"/>
      <c r="W204" s="137"/>
      <c r="X204" s="96">
        <f t="shared" si="41"/>
        <v>4</v>
      </c>
      <c r="Y204" s="62">
        <f t="shared" si="42"/>
        <v>1</v>
      </c>
      <c r="Z204" s="1" t="str">
        <f>VLOOKUP(A204,Participanti!A:E,5,0)</f>
        <v>Silver</v>
      </c>
    </row>
    <row r="205" spans="1:26" x14ac:dyDescent="0.2">
      <c r="A205" s="42" t="s">
        <v>323</v>
      </c>
      <c r="B205" s="1" t="str">
        <f>VLOOKUP(A205,Participanti!A:B,2,0)</f>
        <v>M</v>
      </c>
      <c r="C205" s="60">
        <v>4</v>
      </c>
      <c r="D205" s="43">
        <v>21.12</v>
      </c>
      <c r="E205" s="180">
        <v>6.9490740740740742E-2</v>
      </c>
      <c r="F205" s="180">
        <v>7.9606481481481486E-2</v>
      </c>
      <c r="G205" s="182">
        <f t="shared" si="43"/>
        <v>7.4548611111111107E-2</v>
      </c>
      <c r="H205" s="45">
        <v>37</v>
      </c>
      <c r="I205" s="11">
        <f t="shared" si="38"/>
        <v>3.5297637836700334E-3</v>
      </c>
      <c r="J205" s="31">
        <f t="shared" si="44"/>
        <v>5</v>
      </c>
      <c r="K205" s="31">
        <f>IF(J205=0,0,IF(B205="F",VLOOKUP(I205,Barem!$G$2:$H$16,2,1),VLOOKUP(I205,Barem!$G$17:$H$31,2,1)))</f>
        <v>3.75</v>
      </c>
      <c r="L205" s="43">
        <v>2.5</v>
      </c>
      <c r="M205" s="87" t="s">
        <v>83</v>
      </c>
      <c r="N205" s="10">
        <f t="shared" si="40"/>
        <v>0.25</v>
      </c>
      <c r="O205" s="10">
        <f t="shared" si="40"/>
        <v>0.25</v>
      </c>
      <c r="P205" s="10">
        <f t="shared" si="40"/>
        <v>0.5</v>
      </c>
      <c r="Q205" s="33">
        <f>IF(B205="M",IF(AND(H205&gt;=200,H205&lt;500,I205&lt;Barem!$M$21),H205/1500,IF(AND(H205&gt;=500,H205&lt;750,I205&lt;Barem!$M$22),H205/1500,IF(AND(H205&gt;=750,H205&lt;1000,I205&lt;Barem!$M$23),H205/1500,IF(AND(H205&gt;=1000,H205&lt;1500,I205&lt;Barem!$M$24),H205/1500,IF(AND(H205&gt;=1500,H205&lt;2000,I205&lt;Barem!$M$25),H205/1500,IF(AND(H205&gt;=2000,H205&lt;3000,I205&lt;Barem!$M$26),H205/1500,IF(AND(H205&gt;=3000,I205&lt;Barem!$M$27),H205/1500,0))))))),IF(AND(H205&gt;=200,H205&lt;500,I205&lt;Barem!$N$21),H205/1500,IF(AND(H205&gt;=500,H205&lt;750,I205&lt;Barem!$N$22),H205/1500,IF(AND(H205&gt;=750,H205&lt;1000,I205&lt;Barem!$N$23),H205/1500,IF(AND(H205&gt;=1000,H205&lt;1500,I205&lt;Barem!$N$24),H205/1500,IF(AND(H205&gt;=1500,H205&lt;2000,I205&lt;Barem!$N$25),H205/1500,IF(AND(H205&gt;=2000,H205&lt;3000,I205&lt;Barem!$N$26),H205/1500,IF(AND(H205&gt;=3000,I205&lt;Barem!$N$27),H205/1500,0))))))))</f>
        <v>0</v>
      </c>
      <c r="R205" s="19">
        <f>IF(D205&gt;21,VLOOKUP(D205,Barem!$S$1:$T$141,2,1),0)</f>
        <v>0</v>
      </c>
      <c r="S205" s="95">
        <f>IF(D205&lt;1,0,IF(B205="F",VLOOKUP(I205,Barem!$W$2:$Y$13,2,1),VLOOKUP(I205,Barem!$W$14:$Y$25,2,1)))</f>
        <v>0</v>
      </c>
      <c r="T205" s="19">
        <f>VLOOKUP(A205,Participanti!A:C,3,0)</f>
        <v>0</v>
      </c>
      <c r="U205" s="17">
        <f t="shared" si="39"/>
        <v>3.4375</v>
      </c>
      <c r="V205" s="49"/>
      <c r="W205" s="137"/>
      <c r="X205" s="96">
        <f t="shared" si="41"/>
        <v>4</v>
      </c>
      <c r="Y205" s="62">
        <f t="shared" si="42"/>
        <v>1</v>
      </c>
      <c r="Z205" s="1" t="str">
        <f>VLOOKUP(A205,Participanti!A:E,5,0)</f>
        <v>Silver</v>
      </c>
    </row>
    <row r="206" spans="1:26" x14ac:dyDescent="0.2">
      <c r="A206" s="42" t="s">
        <v>458</v>
      </c>
      <c r="B206" s="1" t="str">
        <f>VLOOKUP(A206,Participanti!A:B,2,0)</f>
        <v>F</v>
      </c>
      <c r="C206" s="60">
        <v>4</v>
      </c>
      <c r="D206" s="43">
        <v>5.36</v>
      </c>
      <c r="E206" s="180">
        <v>1.9363425925925926E-2</v>
      </c>
      <c r="F206" s="180">
        <v>1.9421296296296298E-2</v>
      </c>
      <c r="G206" s="182">
        <f t="shared" si="43"/>
        <v>1.939236111111111E-2</v>
      </c>
      <c r="H206" s="45">
        <v>21</v>
      </c>
      <c r="I206" s="11">
        <f t="shared" si="38"/>
        <v>3.6179778192371474E-3</v>
      </c>
      <c r="J206" s="31">
        <f t="shared" si="44"/>
        <v>1.34</v>
      </c>
      <c r="K206" s="31">
        <f>IF(J206=0,0,IF(B206="F",VLOOKUP(I206,Barem!$G$2:$H$16,2,1),VLOOKUP(I206,Barem!$G$17:$H$31,2,1)))</f>
        <v>4.25</v>
      </c>
      <c r="L206" s="43">
        <v>5</v>
      </c>
      <c r="M206" s="87" t="str">
        <f>VLOOKUP(C206,Barem!K:Q,7,0)</f>
        <v>V</v>
      </c>
      <c r="N206" s="10">
        <f t="shared" si="40"/>
        <v>0.25</v>
      </c>
      <c r="O206" s="10">
        <f t="shared" si="40"/>
        <v>0.5</v>
      </c>
      <c r="P206" s="10">
        <f t="shared" si="40"/>
        <v>0.25</v>
      </c>
      <c r="Q206" s="33">
        <f>IF(B206="M",IF(AND(H206&gt;=200,H206&lt;500,I206&lt;Barem!$M$21),H206/1500,IF(AND(H206&gt;=500,H206&lt;750,I206&lt;Barem!$M$22),H206/1500,IF(AND(H206&gt;=750,H206&lt;1000,I206&lt;Barem!$M$23),H206/1500,IF(AND(H206&gt;=1000,H206&lt;1500,I206&lt;Barem!$M$24),H206/1500,IF(AND(H206&gt;=1500,H206&lt;2000,I206&lt;Barem!$M$25),H206/1500,IF(AND(H206&gt;=2000,H206&lt;3000,I206&lt;Barem!$M$26),H206/1500,IF(AND(H206&gt;=3000,I206&lt;Barem!$M$27),H206/1500,0))))))),IF(AND(H206&gt;=200,H206&lt;500,I206&lt;Barem!$N$21),H206/1500,IF(AND(H206&gt;=500,H206&lt;750,I206&lt;Barem!$N$22),H206/1500,IF(AND(H206&gt;=750,H206&lt;1000,I206&lt;Barem!$N$23),H206/1500,IF(AND(H206&gt;=1000,H206&lt;1500,I206&lt;Barem!$N$24),H206/1500,IF(AND(H206&gt;=1500,H206&lt;2000,I206&lt;Barem!$N$25),H206/1500,IF(AND(H206&gt;=2000,H206&lt;3000,I206&lt;Barem!$N$26),H206/1500,IF(AND(H206&gt;=3000,I206&lt;Barem!$N$27),H206/1500,0))))))))</f>
        <v>0</v>
      </c>
      <c r="R206" s="19">
        <f>IF(D206&gt;21,VLOOKUP(D206,Barem!$S$1:$T$141,2,1),0)</f>
        <v>0</v>
      </c>
      <c r="S206" s="95">
        <f>IF(D206&lt;1,0,IF(B206="F",VLOOKUP(I206,Barem!$W$2:$Y$13,2,1),VLOOKUP(I206,Barem!$W$14:$Y$25,2,1)))</f>
        <v>0</v>
      </c>
      <c r="T206" s="19">
        <f>VLOOKUP(A206,Participanti!A:C,3,0)</f>
        <v>0</v>
      </c>
      <c r="U206" s="17">
        <f t="shared" si="39"/>
        <v>3.71</v>
      </c>
      <c r="V206" s="49"/>
      <c r="W206" s="137" t="s">
        <v>560</v>
      </c>
      <c r="X206" s="96">
        <f t="shared" si="41"/>
        <v>4</v>
      </c>
      <c r="Y206" s="62">
        <f t="shared" si="42"/>
        <v>1</v>
      </c>
      <c r="Z206" s="1" t="str">
        <f>VLOOKUP(A206,Participanti!A:E,5,0)</f>
        <v>Silver</v>
      </c>
    </row>
    <row r="207" spans="1:26" x14ac:dyDescent="0.2">
      <c r="A207" s="42" t="s">
        <v>201</v>
      </c>
      <c r="B207" s="1" t="str">
        <f>VLOOKUP(A207,Participanti!A:B,2,0)</f>
        <v>M</v>
      </c>
      <c r="C207" s="60">
        <v>4</v>
      </c>
      <c r="D207" s="43">
        <v>9.9</v>
      </c>
      <c r="E207" s="180">
        <v>3.4629629629629628E-2</v>
      </c>
      <c r="F207" s="180">
        <v>3.4826388888888886E-2</v>
      </c>
      <c r="G207" s="182">
        <f t="shared" si="43"/>
        <v>3.4728009259259257E-2</v>
      </c>
      <c r="H207" s="45">
        <v>43</v>
      </c>
      <c r="I207" s="11">
        <f t="shared" si="38"/>
        <v>3.5078797231575007E-3</v>
      </c>
      <c r="J207" s="31">
        <f t="shared" si="44"/>
        <v>2.3571428571428572</v>
      </c>
      <c r="K207" s="31">
        <f>IF(J207=0,0,IF(B207="F",VLOOKUP(I207,Barem!$G$2:$H$16,2,1),VLOOKUP(I207,Barem!$G$17:$H$31,2,1)))</f>
        <v>3.75</v>
      </c>
      <c r="L207" s="43">
        <v>3.5</v>
      </c>
      <c r="M207" s="87" t="s">
        <v>83</v>
      </c>
      <c r="N207" s="10">
        <f t="shared" si="40"/>
        <v>0.25</v>
      </c>
      <c r="O207" s="10">
        <f t="shared" si="40"/>
        <v>0.25</v>
      </c>
      <c r="P207" s="10">
        <f t="shared" si="40"/>
        <v>0.5</v>
      </c>
      <c r="Q207" s="33">
        <f>IF(B207="M",IF(AND(H207&gt;=200,H207&lt;500,I207&lt;Barem!$M$21),H207/1500,IF(AND(H207&gt;=500,H207&lt;750,I207&lt;Barem!$M$22),H207/1500,IF(AND(H207&gt;=750,H207&lt;1000,I207&lt;Barem!$M$23),H207/1500,IF(AND(H207&gt;=1000,H207&lt;1500,I207&lt;Barem!$M$24),H207/1500,IF(AND(H207&gt;=1500,H207&lt;2000,I207&lt;Barem!$M$25),H207/1500,IF(AND(H207&gt;=2000,H207&lt;3000,I207&lt;Barem!$M$26),H207/1500,IF(AND(H207&gt;=3000,I207&lt;Barem!$M$27),H207/1500,0))))))),IF(AND(H207&gt;=200,H207&lt;500,I207&lt;Barem!$N$21),H207/1500,IF(AND(H207&gt;=500,H207&lt;750,I207&lt;Barem!$N$22),H207/1500,IF(AND(H207&gt;=750,H207&lt;1000,I207&lt;Barem!$N$23),H207/1500,IF(AND(H207&gt;=1000,H207&lt;1500,I207&lt;Barem!$N$24),H207/1500,IF(AND(H207&gt;=1500,H207&lt;2000,I207&lt;Barem!$N$25),H207/1500,IF(AND(H207&gt;=2000,H207&lt;3000,I207&lt;Barem!$N$26),H207/1500,IF(AND(H207&gt;=3000,I207&lt;Barem!$N$27),H207/1500,0))))))))</f>
        <v>0</v>
      </c>
      <c r="R207" s="19">
        <f>IF(D207&gt;21,VLOOKUP(D207,Barem!$S$1:$T$141,2,1),0)</f>
        <v>0</v>
      </c>
      <c r="S207" s="95">
        <f>IF(D207&lt;1,0,IF(B207="F",VLOOKUP(I207,Barem!$W$2:$Y$13,2,1),VLOOKUP(I207,Barem!$W$14:$Y$25,2,1)))</f>
        <v>0</v>
      </c>
      <c r="T207" s="19">
        <f>VLOOKUP(A207,Participanti!A:C,3,0)</f>
        <v>0.4</v>
      </c>
      <c r="U207" s="17">
        <f t="shared" si="39"/>
        <v>3.6767857142857143</v>
      </c>
      <c r="V207" s="49"/>
      <c r="W207" s="137"/>
      <c r="X207" s="96">
        <f t="shared" si="41"/>
        <v>4</v>
      </c>
      <c r="Y207" s="62">
        <f t="shared" si="42"/>
        <v>1</v>
      </c>
      <c r="Z207" s="1" t="str">
        <f>VLOOKUP(A207,Participanti!A:E,5,0)</f>
        <v>Silver</v>
      </c>
    </row>
    <row r="208" spans="1:26" x14ac:dyDescent="0.2">
      <c r="A208" s="42" t="s">
        <v>528</v>
      </c>
      <c r="B208" s="1" t="str">
        <f>VLOOKUP(A208,Participanti!A:B,2,0)</f>
        <v>M</v>
      </c>
      <c r="C208" s="60">
        <v>4</v>
      </c>
      <c r="D208" s="43">
        <v>3</v>
      </c>
      <c r="E208" s="180">
        <v>7.0949074074074074E-3</v>
      </c>
      <c r="F208" s="180">
        <v>7.0949074074074074E-3</v>
      </c>
      <c r="G208" s="182">
        <f t="shared" si="43"/>
        <v>7.0949074074074074E-3</v>
      </c>
      <c r="H208" s="45">
        <v>9</v>
      </c>
      <c r="I208" s="11">
        <f t="shared" si="38"/>
        <v>2.3649691358024693E-3</v>
      </c>
      <c r="J208" s="31">
        <f t="shared" si="44"/>
        <v>0.7142857142857143</v>
      </c>
      <c r="K208" s="31">
        <f>IF(J208=0,0,IF(B208="F",VLOOKUP(I208,Barem!$G$2:$H$16,2,1),VLOOKUP(I208,Barem!$G$17:$H$31,2,1)))</f>
        <v>5</v>
      </c>
      <c r="L208" s="43">
        <v>1</v>
      </c>
      <c r="M208" s="87" t="str">
        <f>VLOOKUP(C208,Barem!K:Q,7,0)</f>
        <v>V</v>
      </c>
      <c r="N208" s="10">
        <f t="shared" si="40"/>
        <v>0.25</v>
      </c>
      <c r="O208" s="10">
        <f t="shared" si="40"/>
        <v>0.5</v>
      </c>
      <c r="P208" s="10">
        <f t="shared" si="40"/>
        <v>0.25</v>
      </c>
      <c r="Q208" s="33">
        <f>IF(B208="M",IF(AND(H208&gt;=200,H208&lt;500,I208&lt;Barem!$M$21),H208/1500,IF(AND(H208&gt;=500,H208&lt;750,I208&lt;Barem!$M$22),H208/1500,IF(AND(H208&gt;=750,H208&lt;1000,I208&lt;Barem!$M$23),H208/1500,IF(AND(H208&gt;=1000,H208&lt;1500,I208&lt;Barem!$M$24),H208/1500,IF(AND(H208&gt;=1500,H208&lt;2000,I208&lt;Barem!$M$25),H208/1500,IF(AND(H208&gt;=2000,H208&lt;3000,I208&lt;Barem!$M$26),H208/1500,IF(AND(H208&gt;=3000,I208&lt;Barem!$M$27),H208/1500,0))))))),IF(AND(H208&gt;=200,H208&lt;500,I208&lt;Barem!$N$21),H208/1500,IF(AND(H208&gt;=500,H208&lt;750,I208&lt;Barem!$N$22),H208/1500,IF(AND(H208&gt;=750,H208&lt;1000,I208&lt;Barem!$N$23),H208/1500,IF(AND(H208&gt;=1000,H208&lt;1500,I208&lt;Barem!$N$24),H208/1500,IF(AND(H208&gt;=1500,H208&lt;2000,I208&lt;Barem!$N$25),H208/1500,IF(AND(H208&gt;=2000,H208&lt;3000,I208&lt;Barem!$N$26),H208/1500,IF(AND(H208&gt;=3000,I208&lt;Barem!$N$27),H208/1500,0))))))))</f>
        <v>0</v>
      </c>
      <c r="R208" s="19">
        <f>IF(D208&gt;21,VLOOKUP(D208,Barem!$S$1:$T$141,2,1),0)</f>
        <v>0</v>
      </c>
      <c r="S208" s="95">
        <f>IF(D208&lt;1,0,IF(B208="F",VLOOKUP(I208,Barem!$W$2:$Y$13,2,1),VLOOKUP(I208,Barem!$W$14:$Y$25,2,1)))</f>
        <v>5.4</v>
      </c>
      <c r="T208" s="19">
        <f>VLOOKUP(A208,Participanti!A:C,3,0)</f>
        <v>0</v>
      </c>
      <c r="U208" s="17">
        <f t="shared" si="39"/>
        <v>8.3285714285714292</v>
      </c>
      <c r="V208" s="49"/>
      <c r="W208" s="137"/>
      <c r="X208" s="96">
        <f t="shared" si="41"/>
        <v>4</v>
      </c>
      <c r="Y208" s="62">
        <f t="shared" si="42"/>
        <v>1</v>
      </c>
      <c r="Z208" s="1" t="str">
        <f>VLOOKUP(A208,Participanti!A:E,5,0)</f>
        <v>Silver</v>
      </c>
    </row>
    <row r="209" spans="1:26" x14ac:dyDescent="0.2">
      <c r="A209" s="42" t="s">
        <v>339</v>
      </c>
      <c r="B209" s="1" t="str">
        <f>VLOOKUP(A209,Participanti!A:B,2,0)</f>
        <v>M</v>
      </c>
      <c r="C209" s="60">
        <v>4</v>
      </c>
      <c r="D209" s="43">
        <v>29.6</v>
      </c>
      <c r="E209" s="180">
        <v>0.15543981481481481</v>
      </c>
      <c r="F209" s="180">
        <v>0.15648148148148147</v>
      </c>
      <c r="G209" s="182">
        <f t="shared" si="43"/>
        <v>0.15596064814814814</v>
      </c>
      <c r="H209" s="45">
        <v>1913</v>
      </c>
      <c r="I209" s="11">
        <f t="shared" si="38"/>
        <v>5.2689408158158157E-3</v>
      </c>
      <c r="J209" s="31">
        <f t="shared" si="44"/>
        <v>5</v>
      </c>
      <c r="K209" s="31">
        <f>IF(J209=0,0,IF(B209="F",VLOOKUP(I209,Barem!$G$2:$H$16,2,1),VLOOKUP(I209,Barem!$G$17:$H$31,2,1)))</f>
        <v>0.5</v>
      </c>
      <c r="L209" s="43">
        <v>4.5</v>
      </c>
      <c r="M209" s="87" t="s">
        <v>82</v>
      </c>
      <c r="N209" s="10">
        <f t="shared" si="40"/>
        <v>0.5</v>
      </c>
      <c r="O209" s="10">
        <f t="shared" si="40"/>
        <v>0.25</v>
      </c>
      <c r="P209" s="10">
        <f t="shared" si="40"/>
        <v>0.25</v>
      </c>
      <c r="Q209" s="33">
        <f>IF(B209="M",IF(AND(H209&gt;=200,H209&lt;500,I209&lt;Barem!$M$21),H209/1500,IF(AND(H209&gt;=500,H209&lt;750,I209&lt;Barem!$M$22),H209/1500,IF(AND(H209&gt;=750,H209&lt;1000,I209&lt;Barem!$M$23),H209/1500,IF(AND(H209&gt;=1000,H209&lt;1500,I209&lt;Barem!$M$24),H209/1500,IF(AND(H209&gt;=1500,H209&lt;2000,I209&lt;Barem!$M$25),H209/1500,IF(AND(H209&gt;=2000,H209&lt;3000,I209&lt;Barem!$M$26),H209/1500,IF(AND(H209&gt;=3000,I209&lt;Barem!$M$27),H209/1500,0))))))),IF(AND(H209&gt;=200,H209&lt;500,I209&lt;Barem!$N$21),H209/1500,IF(AND(H209&gt;=500,H209&lt;750,I209&lt;Barem!$N$22),H209/1500,IF(AND(H209&gt;=750,H209&lt;1000,I209&lt;Barem!$N$23),H209/1500,IF(AND(H209&gt;=1000,H209&lt;1500,I209&lt;Barem!$N$24),H209/1500,IF(AND(H209&gt;=1500,H209&lt;2000,I209&lt;Barem!$N$25),H209/1500,IF(AND(H209&gt;=2000,H209&lt;3000,I209&lt;Barem!$N$26),H209/1500,IF(AND(H209&gt;=3000,I209&lt;Barem!$N$27),H209/1500,0))))))))</f>
        <v>1.2753333333333334</v>
      </c>
      <c r="R209" s="19">
        <f>IF(D209&gt;21,VLOOKUP(D209,Barem!$S$1:$T$141,2,1),0)</f>
        <v>0.4</v>
      </c>
      <c r="S209" s="95">
        <f>IF(D209&lt;1,0,IF(B209="F",VLOOKUP(I209,Barem!$W$2:$Y$13,2,1),VLOOKUP(I209,Barem!$W$14:$Y$25,2,1)))</f>
        <v>0</v>
      </c>
      <c r="T209" s="19">
        <f>VLOOKUP(A209,Participanti!A:C,3,0)</f>
        <v>0</v>
      </c>
      <c r="U209" s="17">
        <f t="shared" si="39"/>
        <v>5.4253333333333336</v>
      </c>
      <c r="V209" s="49"/>
      <c r="W209" s="137" t="s">
        <v>559</v>
      </c>
      <c r="X209" s="96">
        <f t="shared" si="41"/>
        <v>4</v>
      </c>
      <c r="Y209" s="62">
        <f t="shared" si="42"/>
        <v>1</v>
      </c>
      <c r="Z209" s="1" t="str">
        <f>VLOOKUP(A209,Participanti!A:E,5,0)</f>
        <v>Silver</v>
      </c>
    </row>
    <row r="210" spans="1:26" x14ac:dyDescent="0.2">
      <c r="A210" s="42" t="s">
        <v>495</v>
      </c>
      <c r="B210" s="1" t="str">
        <f>VLOOKUP(A210,Participanti!A:B,2,0)</f>
        <v>F</v>
      </c>
      <c r="C210" s="60">
        <v>4</v>
      </c>
      <c r="D210" s="43">
        <v>21.12</v>
      </c>
      <c r="E210" s="180">
        <v>0.13237268518518519</v>
      </c>
      <c r="F210" s="180">
        <v>0.14016203703703703</v>
      </c>
      <c r="G210" s="182">
        <f t="shared" si="43"/>
        <v>0.1362673611111111</v>
      </c>
      <c r="H210" s="45">
        <v>1183</v>
      </c>
      <c r="I210" s="11">
        <f t="shared" si="38"/>
        <v>6.4520530829124565E-3</v>
      </c>
      <c r="J210" s="31">
        <f t="shared" si="44"/>
        <v>5</v>
      </c>
      <c r="K210" s="31">
        <f>IF(J210=0,0,IF(B210="F",VLOOKUP(I210,Barem!$G$2:$H$16,2,1),VLOOKUP(I210,Barem!$G$17:$H$31,2,1)))</f>
        <v>0</v>
      </c>
      <c r="L210" s="43">
        <v>5</v>
      </c>
      <c r="M210" s="87" t="s">
        <v>82</v>
      </c>
      <c r="N210" s="10">
        <f t="shared" ref="N210:P229" si="45">IF($M210=N$1,50%,25%)</f>
        <v>0.5</v>
      </c>
      <c r="O210" s="10">
        <f t="shared" si="45"/>
        <v>0.25</v>
      </c>
      <c r="P210" s="10">
        <f t="shared" si="45"/>
        <v>0.25</v>
      </c>
      <c r="Q210" s="33">
        <f>IF(B210="M",IF(AND(H210&gt;=200,H210&lt;500,I210&lt;Barem!$M$21),H210/1500,IF(AND(H210&gt;=500,H210&lt;750,I210&lt;Barem!$M$22),H210/1500,IF(AND(H210&gt;=750,H210&lt;1000,I210&lt;Barem!$M$23),H210/1500,IF(AND(H210&gt;=1000,H210&lt;1500,I210&lt;Barem!$M$24),H210/1500,IF(AND(H210&gt;=1500,H210&lt;2000,I210&lt;Barem!$M$25),H210/1500,IF(AND(H210&gt;=2000,H210&lt;3000,I210&lt;Barem!$M$26),H210/1500,IF(AND(H210&gt;=3000,I210&lt;Barem!$M$27),H210/1500,0))))))),IF(AND(H210&gt;=200,H210&lt;500,I210&lt;Barem!$N$21),H210/1500,IF(AND(H210&gt;=500,H210&lt;750,I210&lt;Barem!$N$22),H210/1500,IF(AND(H210&gt;=750,H210&lt;1000,I210&lt;Barem!$N$23),H210/1500,IF(AND(H210&gt;=1000,H210&lt;1500,I210&lt;Barem!$N$24),H210/1500,IF(AND(H210&gt;=1500,H210&lt;2000,I210&lt;Barem!$N$25),H210/1500,IF(AND(H210&gt;=2000,H210&lt;3000,I210&lt;Barem!$N$26),H210/1500,IF(AND(H210&gt;=3000,I210&lt;Barem!$N$27),H210/1500,0))))))))</f>
        <v>0.78866666666666663</v>
      </c>
      <c r="R210" s="19">
        <f>IF(D210&gt;21,VLOOKUP(D210,Barem!$S$1:$T$141,2,1),0)</f>
        <v>0</v>
      </c>
      <c r="S210" s="95">
        <f>IF(D210&lt;1,0,IF(B210="F",VLOOKUP(I210,Barem!$W$2:$Y$13,2,1),VLOOKUP(I210,Barem!$W$14:$Y$25,2,1)))</f>
        <v>0</v>
      </c>
      <c r="T210" s="19">
        <f>VLOOKUP(A210,Participanti!A:C,3,0)</f>
        <v>0</v>
      </c>
      <c r="U210" s="17">
        <f t="shared" si="39"/>
        <v>4.5386666666666668</v>
      </c>
      <c r="V210" s="49"/>
      <c r="W210" s="137" t="s">
        <v>559</v>
      </c>
      <c r="X210" s="96">
        <f t="shared" si="41"/>
        <v>4</v>
      </c>
      <c r="Y210" s="62">
        <f t="shared" si="42"/>
        <v>1</v>
      </c>
      <c r="Z210" s="1" t="str">
        <f>VLOOKUP(A210,Participanti!A:E,5,0)</f>
        <v>Silver</v>
      </c>
    </row>
    <row r="211" spans="1:26" x14ac:dyDescent="0.2">
      <c r="A211" s="42" t="s">
        <v>582</v>
      </c>
      <c r="B211" s="1" t="str">
        <f>VLOOKUP(A211,Participanti!A:B,2,0)</f>
        <v>M</v>
      </c>
      <c r="C211" s="60">
        <v>8</v>
      </c>
      <c r="D211" s="43">
        <v>10.77</v>
      </c>
      <c r="E211" s="180">
        <v>2.554398148148148E-2</v>
      </c>
      <c r="F211" s="180">
        <v>4.7835648148148148E-2</v>
      </c>
      <c r="G211" s="182">
        <f t="shared" si="43"/>
        <v>3.6689814814814814E-2</v>
      </c>
      <c r="H211" s="45">
        <v>0</v>
      </c>
      <c r="I211" s="11">
        <f t="shared" si="38"/>
        <v>3.4066680422297881E-3</v>
      </c>
      <c r="J211" s="31">
        <f t="shared" si="44"/>
        <v>2.5642857142857141</v>
      </c>
      <c r="K211" s="31">
        <f>IF(J211=0,0,IF(B211="F",VLOOKUP(I211,Barem!$G$2:$H$16,2,1),VLOOKUP(I211,Barem!$G$17:$H$31,2,1)))</f>
        <v>4</v>
      </c>
      <c r="L211" s="43">
        <v>0.5</v>
      </c>
      <c r="M211" s="87" t="s">
        <v>80</v>
      </c>
      <c r="N211" s="10">
        <f t="shared" si="45"/>
        <v>0.25</v>
      </c>
      <c r="O211" s="10">
        <f t="shared" si="45"/>
        <v>0.5</v>
      </c>
      <c r="P211" s="10">
        <f t="shared" si="45"/>
        <v>0.25</v>
      </c>
      <c r="Q211" s="33">
        <f>IF(B211="M",IF(AND(H211&gt;=200,H211&lt;500,I211&lt;Barem!$M$21),H211/1500,IF(AND(H211&gt;=500,H211&lt;750,I211&lt;Barem!$M$22),H211/1500,IF(AND(H211&gt;=750,H211&lt;1000,I211&lt;Barem!$M$23),H211/1500,IF(AND(H211&gt;=1000,H211&lt;1500,I211&lt;Barem!$M$24),H211/1500,IF(AND(H211&gt;=1500,H211&lt;2000,I211&lt;Barem!$M$25),H211/1500,IF(AND(H211&gt;=2000,H211&lt;3000,I211&lt;Barem!$M$26),H211/1500,IF(AND(H211&gt;=3000,I211&lt;Barem!$M$27),H211/1500,0))))))),IF(AND(H211&gt;=200,H211&lt;500,I211&lt;Barem!$N$21),H211/1500,IF(AND(H211&gt;=500,H211&lt;750,I211&lt;Barem!$N$22),H211/1500,IF(AND(H211&gt;=750,H211&lt;1000,I211&lt;Barem!$N$23),H211/1500,IF(AND(H211&gt;=1000,H211&lt;1500,I211&lt;Barem!$N$24),H211/1500,IF(AND(H211&gt;=1500,H211&lt;2000,I211&lt;Barem!$N$25),H211/1500,IF(AND(H211&gt;=2000,H211&lt;3000,I211&lt;Barem!$N$26),H211/1500,IF(AND(H211&gt;=3000,I211&lt;Barem!$N$27),H211/1500,0))))))))</f>
        <v>0</v>
      </c>
      <c r="R211" s="19">
        <f>IF(D211&gt;21,VLOOKUP(D211,Barem!$S$1:$T$141,2,1),0)</f>
        <v>0</v>
      </c>
      <c r="S211" s="95">
        <f>IF(D211&lt;1,0,IF(B211="F",VLOOKUP(I211,Barem!$W$2:$Y$13,2,1),VLOOKUP(I211,Barem!$W$14:$Y$25,2,1)))</f>
        <v>0</v>
      </c>
      <c r="T211" s="19">
        <f>VLOOKUP(A211,Participanti!A:C,3,0)</f>
        <v>0</v>
      </c>
      <c r="U211" s="17">
        <f t="shared" si="39"/>
        <v>2.7660714285714283</v>
      </c>
      <c r="V211" s="49"/>
      <c r="W211" s="137"/>
      <c r="X211" s="96">
        <f t="shared" si="41"/>
        <v>4</v>
      </c>
      <c r="Y211" s="62">
        <f t="shared" si="42"/>
        <v>1</v>
      </c>
      <c r="Z211" s="1" t="str">
        <f>VLOOKUP(A211,Participanti!A:E,5,0)</f>
        <v>Bronze</v>
      </c>
    </row>
    <row r="212" spans="1:26" x14ac:dyDescent="0.2">
      <c r="A212" s="42" t="s">
        <v>332</v>
      </c>
      <c r="B212" s="1" t="str">
        <f>VLOOKUP(A212,Participanti!A:B,2,0)</f>
        <v>F</v>
      </c>
      <c r="C212" s="60">
        <v>4</v>
      </c>
      <c r="D212" s="43">
        <v>7.6</v>
      </c>
      <c r="E212" s="180">
        <v>3.048611111111111E-2</v>
      </c>
      <c r="F212" s="180">
        <v>3.0555555555555555E-2</v>
      </c>
      <c r="G212" s="182">
        <f t="shared" si="43"/>
        <v>3.052083333333333E-2</v>
      </c>
      <c r="H212" s="45">
        <v>7</v>
      </c>
      <c r="I212" s="11">
        <f t="shared" si="38"/>
        <v>4.015899122807017E-3</v>
      </c>
      <c r="J212" s="31">
        <f t="shared" si="44"/>
        <v>1.9</v>
      </c>
      <c r="K212" s="31">
        <f>IF(J212=0,0,IF(B212="F",VLOOKUP(I212,Barem!$G$2:$H$16,2,1),VLOOKUP(I212,Barem!$G$17:$H$31,2,1)))</f>
        <v>3.5</v>
      </c>
      <c r="L212" s="43">
        <v>4</v>
      </c>
      <c r="M212" s="87" t="str">
        <f>VLOOKUP(C212,Barem!K:Q,7,0)</f>
        <v>V</v>
      </c>
      <c r="N212" s="10">
        <f t="shared" si="45"/>
        <v>0.25</v>
      </c>
      <c r="O212" s="10">
        <f t="shared" si="45"/>
        <v>0.5</v>
      </c>
      <c r="P212" s="10">
        <f t="shared" si="45"/>
        <v>0.25</v>
      </c>
      <c r="Q212" s="33">
        <f>IF(B212="M",IF(AND(H212&gt;=200,H212&lt;500,I212&lt;Barem!$M$21),H212/1500,IF(AND(H212&gt;=500,H212&lt;750,I212&lt;Barem!$M$22),H212/1500,IF(AND(H212&gt;=750,H212&lt;1000,I212&lt;Barem!$M$23),H212/1500,IF(AND(H212&gt;=1000,H212&lt;1500,I212&lt;Barem!$M$24),H212/1500,IF(AND(H212&gt;=1500,H212&lt;2000,I212&lt;Barem!$M$25),H212/1500,IF(AND(H212&gt;=2000,H212&lt;3000,I212&lt;Barem!$M$26),H212/1500,IF(AND(H212&gt;=3000,I212&lt;Barem!$M$27),H212/1500,0))))))),IF(AND(H212&gt;=200,H212&lt;500,I212&lt;Barem!$N$21),H212/1500,IF(AND(H212&gt;=500,H212&lt;750,I212&lt;Barem!$N$22),H212/1500,IF(AND(H212&gt;=750,H212&lt;1000,I212&lt;Barem!$N$23),H212/1500,IF(AND(H212&gt;=1000,H212&lt;1500,I212&lt;Barem!$N$24),H212/1500,IF(AND(H212&gt;=1500,H212&lt;2000,I212&lt;Barem!$N$25),H212/1500,IF(AND(H212&gt;=2000,H212&lt;3000,I212&lt;Barem!$N$26),H212/1500,IF(AND(H212&gt;=3000,I212&lt;Barem!$N$27),H212/1500,0))))))))</f>
        <v>0</v>
      </c>
      <c r="R212" s="19">
        <f>IF(D212&gt;21,VLOOKUP(D212,Barem!$S$1:$T$141,2,1),0)</f>
        <v>0</v>
      </c>
      <c r="S212" s="95">
        <f>IF(D212&lt;1,0,IF(B212="F",VLOOKUP(I212,Barem!$W$2:$Y$13,2,1),VLOOKUP(I212,Barem!$W$14:$Y$25,2,1)))</f>
        <v>0</v>
      </c>
      <c r="T212" s="19">
        <f>VLOOKUP(A212,Participanti!A:C,3,0)</f>
        <v>0</v>
      </c>
      <c r="U212" s="17">
        <f t="shared" si="39"/>
        <v>3.2250000000000001</v>
      </c>
      <c r="V212" s="49"/>
      <c r="W212" s="137"/>
      <c r="X212" s="96">
        <f t="shared" si="41"/>
        <v>3</v>
      </c>
      <c r="Y212" s="62">
        <f t="shared" si="42"/>
        <v>1</v>
      </c>
      <c r="Z212" s="1" t="str">
        <f>VLOOKUP(A212,Participanti!A:E,5,0)</f>
        <v>Silver</v>
      </c>
    </row>
    <row r="213" spans="1:26" x14ac:dyDescent="0.2">
      <c r="A213" s="42" t="s">
        <v>105</v>
      </c>
      <c r="B213" s="1" t="str">
        <f>VLOOKUP(A213,Participanti!A:B,2,0)</f>
        <v>M</v>
      </c>
      <c r="C213" s="60">
        <v>4</v>
      </c>
      <c r="D213" s="43">
        <v>18</v>
      </c>
      <c r="E213" s="180">
        <v>6.0208333333333336E-2</v>
      </c>
      <c r="F213" s="180">
        <v>6.1261574074074072E-2</v>
      </c>
      <c r="G213" s="182">
        <f t="shared" si="43"/>
        <v>6.0734953703703701E-2</v>
      </c>
      <c r="H213" s="45">
        <v>27</v>
      </c>
      <c r="I213" s="11">
        <f t="shared" si="38"/>
        <v>3.3741640946502055E-3</v>
      </c>
      <c r="J213" s="31">
        <f t="shared" si="44"/>
        <v>4.2857142857142856</v>
      </c>
      <c r="K213" s="31">
        <f>IF(J213=0,0,IF(B213="F",VLOOKUP(I213,Barem!$G$2:$H$16,2,1),VLOOKUP(I213,Barem!$G$17:$H$31,2,1)))</f>
        <v>4</v>
      </c>
      <c r="L213" s="43">
        <v>3</v>
      </c>
      <c r="M213" s="87" t="s">
        <v>82</v>
      </c>
      <c r="N213" s="10">
        <f t="shared" si="45"/>
        <v>0.5</v>
      </c>
      <c r="O213" s="10">
        <f t="shared" si="45"/>
        <v>0.25</v>
      </c>
      <c r="P213" s="10">
        <f t="shared" si="45"/>
        <v>0.25</v>
      </c>
      <c r="Q213" s="33">
        <f>IF(B213="M",IF(AND(H213&gt;=200,H213&lt;500,I213&lt;Barem!$M$21),H213/1500,IF(AND(H213&gt;=500,H213&lt;750,I213&lt;Barem!$M$22),H213/1500,IF(AND(H213&gt;=750,H213&lt;1000,I213&lt;Barem!$M$23),H213/1500,IF(AND(H213&gt;=1000,H213&lt;1500,I213&lt;Barem!$M$24),H213/1500,IF(AND(H213&gt;=1500,H213&lt;2000,I213&lt;Barem!$M$25),H213/1500,IF(AND(H213&gt;=2000,H213&lt;3000,I213&lt;Barem!$M$26),H213/1500,IF(AND(H213&gt;=3000,I213&lt;Barem!$M$27),H213/1500,0))))))),IF(AND(H213&gt;=200,H213&lt;500,I213&lt;Barem!$N$21),H213/1500,IF(AND(H213&gt;=500,H213&lt;750,I213&lt;Barem!$N$22),H213/1500,IF(AND(H213&gt;=750,H213&lt;1000,I213&lt;Barem!$N$23),H213/1500,IF(AND(H213&gt;=1000,H213&lt;1500,I213&lt;Barem!$N$24),H213/1500,IF(AND(H213&gt;=1500,H213&lt;2000,I213&lt;Barem!$N$25),H213/1500,IF(AND(H213&gt;=2000,H213&lt;3000,I213&lt;Barem!$N$26),H213/1500,IF(AND(H213&gt;=3000,I213&lt;Barem!$N$27),H213/1500,0))))))))</f>
        <v>0</v>
      </c>
      <c r="R213" s="19">
        <f>IF(D213&gt;21,VLOOKUP(D213,Barem!$S$1:$T$141,2,1),0)</f>
        <v>0</v>
      </c>
      <c r="S213" s="95">
        <f>IF(D213&lt;1,0,IF(B213="F",VLOOKUP(I213,Barem!$W$2:$Y$13,2,1),VLOOKUP(I213,Barem!$W$14:$Y$25,2,1)))</f>
        <v>0</v>
      </c>
      <c r="T213" s="19">
        <f>VLOOKUP(A213,Participanti!A:C,3,0)</f>
        <v>0</v>
      </c>
      <c r="U213" s="17">
        <f t="shared" si="39"/>
        <v>3.8928571428571428</v>
      </c>
      <c r="V213" s="49"/>
      <c r="W213" s="137"/>
      <c r="X213" s="96">
        <f t="shared" si="41"/>
        <v>4</v>
      </c>
      <c r="Y213" s="62">
        <f t="shared" si="42"/>
        <v>1</v>
      </c>
      <c r="Z213" s="1" t="str">
        <f>VLOOKUP(A213,Participanti!A:E,5,0)</f>
        <v>Silver</v>
      </c>
    </row>
    <row r="214" spans="1:26" x14ac:dyDescent="0.2">
      <c r="A214" s="42" t="s">
        <v>259</v>
      </c>
      <c r="B214" s="1" t="str">
        <f>VLOOKUP(A214,Participanti!A:B,2,0)</f>
        <v>M</v>
      </c>
      <c r="C214" s="60">
        <v>4</v>
      </c>
      <c r="D214" s="43">
        <v>13</v>
      </c>
      <c r="E214" s="180">
        <v>4.4976851851851851E-2</v>
      </c>
      <c r="F214" s="180">
        <v>4.4976851851851851E-2</v>
      </c>
      <c r="G214" s="182">
        <f t="shared" si="43"/>
        <v>4.4976851851851851E-2</v>
      </c>
      <c r="H214" s="45">
        <v>249</v>
      </c>
      <c r="I214" s="11">
        <f t="shared" si="38"/>
        <v>3.4597578347578348E-3</v>
      </c>
      <c r="J214" s="31">
        <f t="shared" si="44"/>
        <v>3.0952380952380949</v>
      </c>
      <c r="K214" s="31">
        <f>IF(J214=0,0,IF(B214="F",VLOOKUP(I214,Barem!$G$2:$H$16,2,1),VLOOKUP(I214,Barem!$G$17:$H$31,2,1)))</f>
        <v>4</v>
      </c>
      <c r="L214" s="43">
        <v>5</v>
      </c>
      <c r="M214" s="87" t="s">
        <v>83</v>
      </c>
      <c r="N214" s="10">
        <f t="shared" si="45"/>
        <v>0.25</v>
      </c>
      <c r="O214" s="10">
        <f t="shared" si="45"/>
        <v>0.25</v>
      </c>
      <c r="P214" s="10">
        <f t="shared" si="45"/>
        <v>0.5</v>
      </c>
      <c r="Q214" s="33">
        <f>IF(B214="M",IF(AND(H214&gt;=200,H214&lt;500,I214&lt;Barem!$M$21),H214/1500,IF(AND(H214&gt;=500,H214&lt;750,I214&lt;Barem!$M$22),H214/1500,IF(AND(H214&gt;=750,H214&lt;1000,I214&lt;Barem!$M$23),H214/1500,IF(AND(H214&gt;=1000,H214&lt;1500,I214&lt;Barem!$M$24),H214/1500,IF(AND(H214&gt;=1500,H214&lt;2000,I214&lt;Barem!$M$25),H214/1500,IF(AND(H214&gt;=2000,H214&lt;3000,I214&lt;Barem!$M$26),H214/1500,IF(AND(H214&gt;=3000,I214&lt;Barem!$M$27),H214/1500,0))))))),IF(AND(H214&gt;=200,H214&lt;500,I214&lt;Barem!$N$21),H214/1500,IF(AND(H214&gt;=500,H214&lt;750,I214&lt;Barem!$N$22),H214/1500,IF(AND(H214&gt;=750,H214&lt;1000,I214&lt;Barem!$N$23),H214/1500,IF(AND(H214&gt;=1000,H214&lt;1500,I214&lt;Barem!$N$24),H214/1500,IF(AND(H214&gt;=1500,H214&lt;2000,I214&lt;Barem!$N$25),H214/1500,IF(AND(H214&gt;=2000,H214&lt;3000,I214&lt;Barem!$N$26),H214/1500,IF(AND(H214&gt;=3000,I214&lt;Barem!$N$27),H214/1500,0))))))))</f>
        <v>0.16600000000000001</v>
      </c>
      <c r="R214" s="19">
        <f>IF(D214&gt;21,VLOOKUP(D214,Barem!$S$1:$T$141,2,1),0)</f>
        <v>0</v>
      </c>
      <c r="S214" s="95">
        <f>IF(D214&lt;1,0,IF(B214="F",VLOOKUP(I214,Barem!$W$2:$Y$13,2,1),VLOOKUP(I214,Barem!$W$14:$Y$25,2,1)))</f>
        <v>0</v>
      </c>
      <c r="T214" s="19">
        <f>VLOOKUP(A214,Participanti!A:C,3,0)</f>
        <v>0</v>
      </c>
      <c r="U214" s="17">
        <f t="shared" si="39"/>
        <v>4.4398095238095241</v>
      </c>
      <c r="V214" s="49"/>
      <c r="W214" s="137"/>
      <c r="X214" s="96">
        <f t="shared" si="41"/>
        <v>4</v>
      </c>
      <c r="Y214" s="62">
        <f t="shared" si="42"/>
        <v>1</v>
      </c>
      <c r="Z214" s="1" t="str">
        <f>VLOOKUP(A214,Participanti!A:E,5,0)</f>
        <v>Silver</v>
      </c>
    </row>
    <row r="215" spans="1:26" x14ac:dyDescent="0.2">
      <c r="A215" s="42" t="s">
        <v>335</v>
      </c>
      <c r="B215" s="1" t="str">
        <f>VLOOKUP(A215,Participanti!A:B,2,0)</f>
        <v>M</v>
      </c>
      <c r="C215" s="60">
        <v>4</v>
      </c>
      <c r="D215" s="43">
        <v>21.27</v>
      </c>
      <c r="E215" s="180">
        <v>0.1416550925925926</v>
      </c>
      <c r="F215" s="180">
        <v>0.15535879629629629</v>
      </c>
      <c r="G215" s="182">
        <f t="shared" si="43"/>
        <v>0.14850694444444446</v>
      </c>
      <c r="H215" s="45">
        <v>1175</v>
      </c>
      <c r="I215" s="11">
        <f t="shared" si="38"/>
        <v>6.9819908060387613E-3</v>
      </c>
      <c r="J215" s="31">
        <f t="shared" si="44"/>
        <v>5</v>
      </c>
      <c r="K215" s="31">
        <f>IF(J215=0,0,IF(B215="F",VLOOKUP(I215,Barem!$G$2:$H$16,2,1),VLOOKUP(I215,Barem!$G$17:$H$31,2,1)))</f>
        <v>0</v>
      </c>
      <c r="L215" s="43">
        <v>5</v>
      </c>
      <c r="M215" s="87" t="s">
        <v>82</v>
      </c>
      <c r="N215" s="10">
        <f t="shared" si="45"/>
        <v>0.5</v>
      </c>
      <c r="O215" s="10">
        <f t="shared" si="45"/>
        <v>0.25</v>
      </c>
      <c r="P215" s="10">
        <f t="shared" si="45"/>
        <v>0.25</v>
      </c>
      <c r="Q215" s="33">
        <f>IF(B215="M",IF(AND(H215&gt;=200,H215&lt;500,I215&lt;Barem!$M$21),H215/1500,IF(AND(H215&gt;=500,H215&lt;750,I215&lt;Barem!$M$22),H215/1500,IF(AND(H215&gt;=750,H215&lt;1000,I215&lt;Barem!$M$23),H215/1500,IF(AND(H215&gt;=1000,H215&lt;1500,I215&lt;Barem!$M$24),H215/1500,IF(AND(H215&gt;=1500,H215&lt;2000,I215&lt;Barem!$M$25),H215/1500,IF(AND(H215&gt;=2000,H215&lt;3000,I215&lt;Barem!$M$26),H215/1500,IF(AND(H215&gt;=3000,I215&lt;Barem!$M$27),H215/1500,0))))))),IF(AND(H215&gt;=200,H215&lt;500,I215&lt;Barem!$N$21),H215/1500,IF(AND(H215&gt;=500,H215&lt;750,I215&lt;Barem!$N$22),H215/1500,IF(AND(H215&gt;=750,H215&lt;1000,I215&lt;Barem!$N$23),H215/1500,IF(AND(H215&gt;=1000,H215&lt;1500,I215&lt;Barem!$N$24),H215/1500,IF(AND(H215&gt;=1500,H215&lt;2000,I215&lt;Barem!$N$25),H215/1500,IF(AND(H215&gt;=2000,H215&lt;3000,I215&lt;Barem!$N$26),H215/1500,IF(AND(H215&gt;=3000,I215&lt;Barem!$N$27),H215/1500,0))))))))</f>
        <v>0.78333333333333333</v>
      </c>
      <c r="R215" s="19">
        <f>IF(D215&gt;21,VLOOKUP(D215,Barem!$S$1:$T$141,2,1),0)</f>
        <v>0</v>
      </c>
      <c r="S215" s="95">
        <f>IF(D215&lt;1,0,IF(B215="F",VLOOKUP(I215,Barem!$W$2:$Y$13,2,1),VLOOKUP(I215,Barem!$W$14:$Y$25,2,1)))</f>
        <v>0</v>
      </c>
      <c r="T215" s="19">
        <f>VLOOKUP(A215,Participanti!A:C,3,0)</f>
        <v>0</v>
      </c>
      <c r="U215" s="17">
        <f t="shared" si="39"/>
        <v>4.5333333333333332</v>
      </c>
      <c r="V215" s="49"/>
      <c r="W215" s="137" t="s">
        <v>559</v>
      </c>
      <c r="X215" s="96">
        <f t="shared" si="41"/>
        <v>2</v>
      </c>
      <c r="Y215" s="62">
        <f t="shared" si="42"/>
        <v>1</v>
      </c>
      <c r="Z215" s="1" t="str">
        <f>VLOOKUP(A215,Participanti!A:E,5,0)</f>
        <v>Silver</v>
      </c>
    </row>
    <row r="216" spans="1:26" x14ac:dyDescent="0.2">
      <c r="A216" s="42" t="s">
        <v>207</v>
      </c>
      <c r="B216" s="1" t="str">
        <f>VLOOKUP(A216,Participanti!A:B,2,0)</f>
        <v>F</v>
      </c>
      <c r="C216" s="60">
        <v>4</v>
      </c>
      <c r="D216" s="43">
        <v>23</v>
      </c>
      <c r="E216" s="180">
        <v>0.13827546296296298</v>
      </c>
      <c r="F216" s="180">
        <v>0.13832175925925927</v>
      </c>
      <c r="G216" s="182">
        <f t="shared" si="43"/>
        <v>0.13829861111111114</v>
      </c>
      <c r="H216" s="45">
        <v>1192</v>
      </c>
      <c r="I216" s="11">
        <f t="shared" si="38"/>
        <v>6.0129830917874409E-3</v>
      </c>
      <c r="J216" s="31">
        <f t="shared" si="44"/>
        <v>5</v>
      </c>
      <c r="K216" s="31">
        <f>IF(J216=0,0,IF(B216="F",VLOOKUP(I216,Barem!$G$2:$H$16,2,1),VLOOKUP(I216,Barem!$G$17:$H$31,2,1)))</f>
        <v>0.5</v>
      </c>
      <c r="L216" s="43">
        <v>3</v>
      </c>
      <c r="M216" s="87" t="str">
        <f>VLOOKUP(C216,Barem!K:Q,7,0)</f>
        <v>V</v>
      </c>
      <c r="N216" s="10">
        <f t="shared" si="45"/>
        <v>0.25</v>
      </c>
      <c r="O216" s="10">
        <f t="shared" si="45"/>
        <v>0.5</v>
      </c>
      <c r="P216" s="10">
        <f t="shared" si="45"/>
        <v>0.25</v>
      </c>
      <c r="Q216" s="33">
        <f>IF(B216="M",IF(AND(H216&gt;=200,H216&lt;500,I216&lt;Barem!$M$21),H216/1500,IF(AND(H216&gt;=500,H216&lt;750,I216&lt;Barem!$M$22),H216/1500,IF(AND(H216&gt;=750,H216&lt;1000,I216&lt;Barem!$M$23),H216/1500,IF(AND(H216&gt;=1000,H216&lt;1500,I216&lt;Barem!$M$24),H216/1500,IF(AND(H216&gt;=1500,H216&lt;2000,I216&lt;Barem!$M$25),H216/1500,IF(AND(H216&gt;=2000,H216&lt;3000,I216&lt;Barem!$M$26),H216/1500,IF(AND(H216&gt;=3000,I216&lt;Barem!$M$27),H216/1500,0))))))),IF(AND(H216&gt;=200,H216&lt;500,I216&lt;Barem!$N$21),H216/1500,IF(AND(H216&gt;=500,H216&lt;750,I216&lt;Barem!$N$22),H216/1500,IF(AND(H216&gt;=750,H216&lt;1000,I216&lt;Barem!$N$23),H216/1500,IF(AND(H216&gt;=1000,H216&lt;1500,I216&lt;Barem!$N$24),H216/1500,IF(AND(H216&gt;=1500,H216&lt;2000,I216&lt;Barem!$N$25),H216/1500,IF(AND(H216&gt;=2000,H216&lt;3000,I216&lt;Barem!$N$26),H216/1500,IF(AND(H216&gt;=3000,I216&lt;Barem!$N$27),H216/1500,0))))))))</f>
        <v>0.79466666666666663</v>
      </c>
      <c r="R216" s="19">
        <f>IF(D216&gt;21,VLOOKUP(D216,Barem!$S$1:$T$141,2,1),0)</f>
        <v>0.1</v>
      </c>
      <c r="S216" s="95">
        <f>IF(D216&lt;1,0,IF(B216="F",VLOOKUP(I216,Barem!$W$2:$Y$13,2,1),VLOOKUP(I216,Barem!$W$14:$Y$25,2,1)))</f>
        <v>0</v>
      </c>
      <c r="T216" s="19">
        <f>VLOOKUP(A216,Participanti!A:C,3,0)</f>
        <v>0</v>
      </c>
      <c r="U216" s="17">
        <f t="shared" si="39"/>
        <v>3.1446666666666667</v>
      </c>
      <c r="V216" s="49"/>
      <c r="W216" s="137" t="s">
        <v>559</v>
      </c>
      <c r="X216" s="96">
        <f t="shared" si="41"/>
        <v>4</v>
      </c>
      <c r="Y216" s="62">
        <f t="shared" si="42"/>
        <v>1</v>
      </c>
      <c r="Z216" s="1" t="str">
        <f>VLOOKUP(A216,Participanti!A:E,5,0)</f>
        <v>Silver</v>
      </c>
    </row>
    <row r="217" spans="1:26" x14ac:dyDescent="0.2">
      <c r="A217" s="42" t="s">
        <v>308</v>
      </c>
      <c r="B217" s="1" t="str">
        <f>VLOOKUP(A217,Participanti!A:B,2,0)</f>
        <v>F</v>
      </c>
      <c r="C217" s="60">
        <v>5</v>
      </c>
      <c r="D217" s="43">
        <v>19.28</v>
      </c>
      <c r="E217" s="180">
        <v>0.10515046296296297</v>
      </c>
      <c r="F217" s="180">
        <v>0.10965277777777778</v>
      </c>
      <c r="G217" s="182">
        <f t="shared" si="43"/>
        <v>0.10740162037037038</v>
      </c>
      <c r="H217" s="45">
        <v>860</v>
      </c>
      <c r="I217" s="11">
        <f t="shared" si="38"/>
        <v>5.5706234631934838E-3</v>
      </c>
      <c r="J217" s="31">
        <f t="shared" si="44"/>
        <v>4.82</v>
      </c>
      <c r="K217" s="31">
        <f>IF(J217=0,0,IF(B217="F",VLOOKUP(I217,Barem!$G$2:$H$16,2,1),VLOOKUP(I217,Barem!$G$17:$H$31,2,1)))</f>
        <v>0.5</v>
      </c>
      <c r="L217" s="43">
        <v>3</v>
      </c>
      <c r="M217" s="87" t="str">
        <f>VLOOKUP(C217,Barem!K:Q,7,0)</f>
        <v>D</v>
      </c>
      <c r="N217" s="10">
        <f t="shared" si="45"/>
        <v>0.5</v>
      </c>
      <c r="O217" s="10">
        <f t="shared" si="45"/>
        <v>0.25</v>
      </c>
      <c r="P217" s="10">
        <f t="shared" si="45"/>
        <v>0.25</v>
      </c>
      <c r="Q217" s="33">
        <f>IF(B217="M",IF(AND(H217&gt;=200,H217&lt;500,I217&lt;Barem!$M$21),H217/1500,IF(AND(H217&gt;=500,H217&lt;750,I217&lt;Barem!$M$22),H217/1500,IF(AND(H217&gt;=750,H217&lt;1000,I217&lt;Barem!$M$23),H217/1500,IF(AND(H217&gt;=1000,H217&lt;1500,I217&lt;Barem!$M$24),H217/1500,IF(AND(H217&gt;=1500,H217&lt;2000,I217&lt;Barem!$M$25),H217/1500,IF(AND(H217&gt;=2000,H217&lt;3000,I217&lt;Barem!$M$26),H217/1500,IF(AND(H217&gt;=3000,I217&lt;Barem!$M$27),H217/1500,0))))))),IF(AND(H217&gt;=200,H217&lt;500,I217&lt;Barem!$N$21),H217/1500,IF(AND(H217&gt;=500,H217&lt;750,I217&lt;Barem!$N$22),H217/1500,IF(AND(H217&gt;=750,H217&lt;1000,I217&lt;Barem!$N$23),H217/1500,IF(AND(H217&gt;=1000,H217&lt;1500,I217&lt;Barem!$N$24),H217/1500,IF(AND(H217&gt;=1500,H217&lt;2000,I217&lt;Barem!$N$25),H217/1500,IF(AND(H217&gt;=2000,H217&lt;3000,I217&lt;Barem!$N$26),H217/1500,IF(AND(H217&gt;=3000,I217&lt;Barem!$N$27),H217/1500,0))))))))</f>
        <v>0.57333333333333336</v>
      </c>
      <c r="R217" s="19">
        <f>IF(D217&gt;21,VLOOKUP(D217,Barem!$S$1:$T$141,2,1),0)</f>
        <v>0</v>
      </c>
      <c r="S217" s="95">
        <f>IF(D217&lt;1,0,IF(B217="F",VLOOKUP(I217,Barem!$W$2:$Y$13,2,1),VLOOKUP(I217,Barem!$W$14:$Y$25,2,1)))</f>
        <v>0</v>
      </c>
      <c r="T217" s="19">
        <f>VLOOKUP(A217,Participanti!A:C,3,0)</f>
        <v>0</v>
      </c>
      <c r="U217" s="17">
        <f t="shared" si="39"/>
        <v>3.8583333333333334</v>
      </c>
      <c r="V217" s="49"/>
      <c r="W217" s="137"/>
      <c r="X217" s="96">
        <f t="shared" si="41"/>
        <v>4</v>
      </c>
      <c r="Y217" s="62">
        <f t="shared" si="42"/>
        <v>1</v>
      </c>
      <c r="Z217" s="1" t="str">
        <f>VLOOKUP(A217,Participanti!A:E,5,0)</f>
        <v>Bronze</v>
      </c>
    </row>
    <row r="218" spans="1:26" x14ac:dyDescent="0.2">
      <c r="A218" s="42" t="s">
        <v>20</v>
      </c>
      <c r="B218" s="1" t="str">
        <f>VLOOKUP(A218,Participanti!A:B,2,0)</f>
        <v>M</v>
      </c>
      <c r="C218" s="60">
        <v>5</v>
      </c>
      <c r="D218" s="43">
        <v>0</v>
      </c>
      <c r="E218" s="180">
        <v>0</v>
      </c>
      <c r="F218" s="180">
        <v>0</v>
      </c>
      <c r="G218" s="182">
        <f t="shared" si="43"/>
        <v>0</v>
      </c>
      <c r="H218" s="45">
        <v>0</v>
      </c>
      <c r="I218" s="11">
        <v>0</v>
      </c>
      <c r="J218" s="31">
        <f t="shared" si="44"/>
        <v>0</v>
      </c>
      <c r="K218" s="31">
        <f>IF(J218=0,0,IF(B218="F",VLOOKUP(I218,Barem!$G$2:$H$16,2,1),VLOOKUP(I218,Barem!$G$17:$H$31,2,1)))</f>
        <v>0</v>
      </c>
      <c r="L218" s="43">
        <v>0</v>
      </c>
      <c r="M218" s="87" t="s">
        <v>550</v>
      </c>
      <c r="N218" s="10">
        <f t="shared" si="45"/>
        <v>0.25</v>
      </c>
      <c r="O218" s="10">
        <f t="shared" si="45"/>
        <v>0.25</v>
      </c>
      <c r="P218" s="10">
        <f t="shared" si="45"/>
        <v>0.25</v>
      </c>
      <c r="Q218" s="33">
        <f>IF(B218="M",IF(AND(H218&gt;=200,H218&lt;500,I218&lt;Barem!$M$21),H218/1500,IF(AND(H218&gt;=500,H218&lt;750,I218&lt;Barem!$M$22),H218/1500,IF(AND(H218&gt;=750,H218&lt;1000,I218&lt;Barem!$M$23),H218/1500,IF(AND(H218&gt;=1000,H218&lt;1500,I218&lt;Barem!$M$24),H218/1500,IF(AND(H218&gt;=1500,H218&lt;2000,I218&lt;Barem!$M$25),H218/1500,IF(AND(H218&gt;=2000,H218&lt;3000,I218&lt;Barem!$M$26),H218/1500,IF(AND(H218&gt;=3000,I218&lt;Barem!$M$27),H218/1500,0))))))),IF(AND(H218&gt;=200,H218&lt;500,I218&lt;Barem!$N$21),H218/1500,IF(AND(H218&gt;=500,H218&lt;750,I218&lt;Barem!$N$22),H218/1500,IF(AND(H218&gt;=750,H218&lt;1000,I218&lt;Barem!$N$23),H218/1500,IF(AND(H218&gt;=1000,H218&lt;1500,I218&lt;Barem!$N$24),H218/1500,IF(AND(H218&gt;=1500,H218&lt;2000,I218&lt;Barem!$N$25),H218/1500,IF(AND(H218&gt;=2000,H218&lt;3000,I218&lt;Barem!$N$26),H218/1500,IF(AND(H218&gt;=3000,I218&lt;Barem!$N$27),H218/1500,0))))))))</f>
        <v>0</v>
      </c>
      <c r="R218" s="19">
        <f>IF(D218&gt;21,VLOOKUP(D218,Barem!$S$1:$T$141,2,1),0)</f>
        <v>0</v>
      </c>
      <c r="S218" s="95">
        <f>IF(D218&lt;1,0,IF(B218="F",VLOOKUP(I218,Barem!$W$2:$Y$13,2,1),VLOOKUP(I218,Barem!$W$14:$Y$25,2,1)))</f>
        <v>0</v>
      </c>
      <c r="T218" s="19">
        <f>VLOOKUP(A218,Participanti!A:C,3,0)</f>
        <v>0</v>
      </c>
      <c r="U218" s="17">
        <v>0.5</v>
      </c>
      <c r="V218" s="49"/>
      <c r="W218" s="137"/>
      <c r="X218" s="96">
        <f t="shared" si="41"/>
        <v>1</v>
      </c>
      <c r="Y218" s="62">
        <f t="shared" si="42"/>
        <v>1</v>
      </c>
      <c r="Z218" s="1" t="str">
        <f>VLOOKUP(A218,Participanti!A:E,5,0)</f>
        <v>Bronze</v>
      </c>
    </row>
    <row r="219" spans="1:26" x14ac:dyDescent="0.2">
      <c r="A219" s="42" t="s">
        <v>174</v>
      </c>
      <c r="B219" s="1" t="str">
        <f>VLOOKUP(A219,Participanti!A:B,2,0)</f>
        <v>M</v>
      </c>
      <c r="C219" s="60">
        <v>5</v>
      </c>
      <c r="D219" s="43">
        <v>5.08</v>
      </c>
      <c r="E219" s="180">
        <v>2.6435185185185187E-2</v>
      </c>
      <c r="F219" s="180">
        <v>2.6875E-2</v>
      </c>
      <c r="G219" s="182">
        <f t="shared" si="43"/>
        <v>2.6655092592592591E-2</v>
      </c>
      <c r="H219" s="45">
        <v>1</v>
      </c>
      <c r="I219" s="11">
        <f t="shared" ref="I219:I250" si="46">G219/D219</f>
        <v>5.2470654709827931E-3</v>
      </c>
      <c r="J219" s="31">
        <f t="shared" si="44"/>
        <v>1.2095238095238094</v>
      </c>
      <c r="K219" s="31">
        <f>IF(J219=0,0,IF(B219="F",VLOOKUP(I219,Barem!$G$2:$H$16,2,1),VLOOKUP(I219,Barem!$G$17:$H$31,2,1)))</f>
        <v>0.5</v>
      </c>
      <c r="L219" s="43">
        <v>1</v>
      </c>
      <c r="M219" s="87" t="s">
        <v>83</v>
      </c>
      <c r="N219" s="10">
        <f t="shared" si="45"/>
        <v>0.25</v>
      </c>
      <c r="O219" s="10">
        <f t="shared" si="45"/>
        <v>0.25</v>
      </c>
      <c r="P219" s="10">
        <f t="shared" si="45"/>
        <v>0.5</v>
      </c>
      <c r="Q219" s="33">
        <f>IF(B219="M",IF(AND(H219&gt;=200,H219&lt;500,I219&lt;Barem!$M$21),H219/1500,IF(AND(H219&gt;=500,H219&lt;750,I219&lt;Barem!$M$22),H219/1500,IF(AND(H219&gt;=750,H219&lt;1000,I219&lt;Barem!$M$23),H219/1500,IF(AND(H219&gt;=1000,H219&lt;1500,I219&lt;Barem!$M$24),H219/1500,IF(AND(H219&gt;=1500,H219&lt;2000,I219&lt;Barem!$M$25),H219/1500,IF(AND(H219&gt;=2000,H219&lt;3000,I219&lt;Barem!$M$26),H219/1500,IF(AND(H219&gt;=3000,I219&lt;Barem!$M$27),H219/1500,0))))))),IF(AND(H219&gt;=200,H219&lt;500,I219&lt;Barem!$N$21),H219/1500,IF(AND(H219&gt;=500,H219&lt;750,I219&lt;Barem!$N$22),H219/1500,IF(AND(H219&gt;=750,H219&lt;1000,I219&lt;Barem!$N$23),H219/1500,IF(AND(H219&gt;=1000,H219&lt;1500,I219&lt;Barem!$N$24),H219/1500,IF(AND(H219&gt;=1500,H219&lt;2000,I219&lt;Barem!$N$25),H219/1500,IF(AND(H219&gt;=2000,H219&lt;3000,I219&lt;Barem!$N$26),H219/1500,IF(AND(H219&gt;=3000,I219&lt;Barem!$N$27),H219/1500,0))))))))</f>
        <v>0</v>
      </c>
      <c r="R219" s="19">
        <f>IF(D219&gt;21,VLOOKUP(D219,Barem!$S$1:$T$141,2,1),0)</f>
        <v>0</v>
      </c>
      <c r="S219" s="95">
        <f>IF(D219&lt;1,0,IF(B219="F",VLOOKUP(I219,Barem!$W$2:$Y$13,2,1),VLOOKUP(I219,Barem!$W$14:$Y$25,2,1)))</f>
        <v>0</v>
      </c>
      <c r="T219" s="19">
        <f>VLOOKUP(A219,Participanti!A:C,3,0)</f>
        <v>0</v>
      </c>
      <c r="U219" s="17">
        <f t="shared" ref="U219:U250" si="47">IF(H219&lt;0,0,J219*N219+K219*O219+L219*P219+Q219+R219+S219+T219)</f>
        <v>0.92738095238095242</v>
      </c>
      <c r="V219" s="49"/>
      <c r="W219" s="137"/>
      <c r="X219" s="96">
        <f t="shared" si="41"/>
        <v>4</v>
      </c>
      <c r="Y219" s="62">
        <f t="shared" si="42"/>
        <v>1</v>
      </c>
      <c r="Z219" s="1" t="str">
        <f>VLOOKUP(A219,Participanti!A:E,5,0)</f>
        <v>Bronze</v>
      </c>
    </row>
    <row r="220" spans="1:26" x14ac:dyDescent="0.2">
      <c r="A220" s="42" t="s">
        <v>537</v>
      </c>
      <c r="B220" s="1" t="str">
        <f>VLOOKUP(A220,Participanti!A:B,2,0)</f>
        <v>M</v>
      </c>
      <c r="C220" s="60">
        <v>5</v>
      </c>
      <c r="D220" s="43">
        <v>11.22</v>
      </c>
      <c r="E220" s="180">
        <v>3.9560185185185184E-2</v>
      </c>
      <c r="F220" s="180">
        <v>3.9756944444444449E-2</v>
      </c>
      <c r="G220" s="182">
        <f t="shared" si="43"/>
        <v>3.965856481481482E-2</v>
      </c>
      <c r="H220" s="45">
        <v>15</v>
      </c>
      <c r="I220" s="11">
        <f t="shared" si="46"/>
        <v>3.5346314451706611E-3</v>
      </c>
      <c r="J220" s="31">
        <f t="shared" si="44"/>
        <v>2.6714285714285713</v>
      </c>
      <c r="K220" s="31">
        <f>IF(J220=0,0,IF(B220="F",VLOOKUP(I220,Barem!$G$2:$H$16,2,1),VLOOKUP(I220,Barem!$G$17:$H$31,2,1)))</f>
        <v>3.75</v>
      </c>
      <c r="L220" s="43">
        <v>0.25</v>
      </c>
      <c r="M220" s="87" t="s">
        <v>83</v>
      </c>
      <c r="N220" s="10">
        <f t="shared" si="45"/>
        <v>0.25</v>
      </c>
      <c r="O220" s="10">
        <f t="shared" si="45"/>
        <v>0.25</v>
      </c>
      <c r="P220" s="10">
        <f t="shared" si="45"/>
        <v>0.5</v>
      </c>
      <c r="Q220" s="33">
        <f>IF(B220="M",IF(AND(H220&gt;=200,H220&lt;500,I220&lt;Barem!$M$21),H220/1500,IF(AND(H220&gt;=500,H220&lt;750,I220&lt;Barem!$M$22),H220/1500,IF(AND(H220&gt;=750,H220&lt;1000,I220&lt;Barem!$M$23),H220/1500,IF(AND(H220&gt;=1000,H220&lt;1500,I220&lt;Barem!$M$24),H220/1500,IF(AND(H220&gt;=1500,H220&lt;2000,I220&lt;Barem!$M$25),H220/1500,IF(AND(H220&gt;=2000,H220&lt;3000,I220&lt;Barem!$M$26),H220/1500,IF(AND(H220&gt;=3000,I220&lt;Barem!$M$27),H220/1500,0))))))),IF(AND(H220&gt;=200,H220&lt;500,I220&lt;Barem!$N$21),H220/1500,IF(AND(H220&gt;=500,H220&lt;750,I220&lt;Barem!$N$22),H220/1500,IF(AND(H220&gt;=750,H220&lt;1000,I220&lt;Barem!$N$23),H220/1500,IF(AND(H220&gt;=1000,H220&lt;1500,I220&lt;Barem!$N$24),H220/1500,IF(AND(H220&gt;=1500,H220&lt;2000,I220&lt;Barem!$N$25),H220/1500,IF(AND(H220&gt;=2000,H220&lt;3000,I220&lt;Barem!$N$26),H220/1500,IF(AND(H220&gt;=3000,I220&lt;Barem!$N$27),H220/1500,0))))))))</f>
        <v>0</v>
      </c>
      <c r="R220" s="19">
        <f>IF(D220&gt;21,VLOOKUP(D220,Barem!$S$1:$T$141,2,1),0)</f>
        <v>0</v>
      </c>
      <c r="S220" s="95">
        <f>IF(D220&lt;1,0,IF(B220="F",VLOOKUP(I220,Barem!$W$2:$Y$13,2,1),VLOOKUP(I220,Barem!$W$14:$Y$25,2,1)))</f>
        <v>0</v>
      </c>
      <c r="T220" s="19">
        <f>VLOOKUP(A220,Participanti!A:C,3,0)</f>
        <v>0</v>
      </c>
      <c r="U220" s="17">
        <f t="shared" si="47"/>
        <v>1.7303571428571427</v>
      </c>
      <c r="V220" s="49"/>
      <c r="W220" s="137"/>
      <c r="X220" s="96">
        <f t="shared" si="41"/>
        <v>4</v>
      </c>
      <c r="Y220" s="62">
        <f t="shared" si="42"/>
        <v>1</v>
      </c>
      <c r="Z220" s="1" t="str">
        <f>VLOOKUP(A220,Participanti!A:E,5,0)</f>
        <v>Bronze</v>
      </c>
    </row>
    <row r="221" spans="1:26" x14ac:dyDescent="0.2">
      <c r="A221" s="42" t="s">
        <v>539</v>
      </c>
      <c r="B221" s="1" t="str">
        <f>VLOOKUP(A221,Participanti!A:B,2,0)</f>
        <v>F</v>
      </c>
      <c r="C221" s="60">
        <v>5</v>
      </c>
      <c r="D221" s="43">
        <v>7.13</v>
      </c>
      <c r="E221" s="180">
        <v>4.9803240740740738E-2</v>
      </c>
      <c r="F221" s="180">
        <v>5.3564814814814815E-2</v>
      </c>
      <c r="G221" s="182">
        <f t="shared" si="43"/>
        <v>5.168402777777778E-2</v>
      </c>
      <c r="H221" s="45">
        <v>343</v>
      </c>
      <c r="I221" s="11">
        <f t="shared" si="46"/>
        <v>7.2488117500389597E-3</v>
      </c>
      <c r="J221" s="31">
        <f t="shared" si="44"/>
        <v>1.7825</v>
      </c>
      <c r="K221" s="31">
        <f>IF(J221=0,0,IF(B221="F",VLOOKUP(I221,Barem!$G$2:$H$16,2,1),VLOOKUP(I221,Barem!$G$17:$H$31,2,1)))</f>
        <v>0</v>
      </c>
      <c r="L221" s="43">
        <v>1.75</v>
      </c>
      <c r="M221" s="87" t="str">
        <f>VLOOKUP(C221,Barem!K:Q,7,0)</f>
        <v>D</v>
      </c>
      <c r="N221" s="10">
        <f t="shared" si="45"/>
        <v>0.5</v>
      </c>
      <c r="O221" s="10">
        <f t="shared" si="45"/>
        <v>0.25</v>
      </c>
      <c r="P221" s="10">
        <f t="shared" si="45"/>
        <v>0.25</v>
      </c>
      <c r="Q221" s="33">
        <f>IF(B221="M",IF(AND(H221&gt;=200,H221&lt;500,I221&lt;Barem!$M$21),H221/1500,IF(AND(H221&gt;=500,H221&lt;750,I221&lt;Barem!$M$22),H221/1500,IF(AND(H221&gt;=750,H221&lt;1000,I221&lt;Barem!$M$23),H221/1500,IF(AND(H221&gt;=1000,H221&lt;1500,I221&lt;Barem!$M$24),H221/1500,IF(AND(H221&gt;=1500,H221&lt;2000,I221&lt;Barem!$M$25),H221/1500,IF(AND(H221&gt;=2000,H221&lt;3000,I221&lt;Barem!$M$26),H221/1500,IF(AND(H221&gt;=3000,I221&lt;Barem!$M$27),H221/1500,0))))))),IF(AND(H221&gt;=200,H221&lt;500,I221&lt;Barem!$N$21),H221/1500,IF(AND(H221&gt;=500,H221&lt;750,I221&lt;Barem!$N$22),H221/1500,IF(AND(H221&gt;=750,H221&lt;1000,I221&lt;Barem!$N$23),H221/1500,IF(AND(H221&gt;=1000,H221&lt;1500,I221&lt;Barem!$N$24),H221/1500,IF(AND(H221&gt;=1500,H221&lt;2000,I221&lt;Barem!$N$25),H221/1500,IF(AND(H221&gt;=2000,H221&lt;3000,I221&lt;Barem!$N$26),H221/1500,IF(AND(H221&gt;=3000,I221&lt;Barem!$N$27),H221/1500,0))))))))</f>
        <v>0</v>
      </c>
      <c r="R221" s="19">
        <f>IF(D221&gt;21,VLOOKUP(D221,Barem!$S$1:$T$141,2,1),0)</f>
        <v>0</v>
      </c>
      <c r="S221" s="95">
        <f>IF(D221&lt;1,0,IF(B221="F",VLOOKUP(I221,Barem!$W$2:$Y$13,2,1),VLOOKUP(I221,Barem!$W$14:$Y$25,2,1)))</f>
        <v>0</v>
      </c>
      <c r="T221" s="19">
        <f>VLOOKUP(A221,Participanti!A:C,3,0)</f>
        <v>0</v>
      </c>
      <c r="U221" s="17">
        <f t="shared" si="47"/>
        <v>1.3287499999999999</v>
      </c>
      <c r="V221" s="49"/>
      <c r="W221" s="137"/>
      <c r="X221" s="96">
        <f t="shared" si="41"/>
        <v>2</v>
      </c>
      <c r="Y221" s="62">
        <f t="shared" si="42"/>
        <v>1</v>
      </c>
      <c r="Z221" s="1" t="str">
        <f>VLOOKUP(A221,Participanti!A:E,5,0)</f>
        <v>Bronze</v>
      </c>
    </row>
    <row r="222" spans="1:26" x14ac:dyDescent="0.2">
      <c r="A222" s="42" t="s">
        <v>39</v>
      </c>
      <c r="B222" s="1" t="str">
        <f>VLOOKUP(A222,Participanti!A:B,2,0)</f>
        <v>M</v>
      </c>
      <c r="C222" s="60">
        <v>5</v>
      </c>
      <c r="D222" s="43">
        <v>17.010000000000002</v>
      </c>
      <c r="E222" s="180">
        <v>4.7731481481481486E-2</v>
      </c>
      <c r="F222" s="180">
        <v>4.7731481481481486E-2</v>
      </c>
      <c r="G222" s="182">
        <f t="shared" si="43"/>
        <v>4.7731481481481486E-2</v>
      </c>
      <c r="H222" s="45">
        <v>64</v>
      </c>
      <c r="I222" s="11">
        <f t="shared" si="46"/>
        <v>2.80608356740044E-3</v>
      </c>
      <c r="J222" s="31">
        <f t="shared" si="44"/>
        <v>4.05</v>
      </c>
      <c r="K222" s="31">
        <f>IF(J222=0,0,IF(B222="F",VLOOKUP(I222,Barem!$G$2:$H$16,2,1),VLOOKUP(I222,Barem!$G$17:$H$31,2,1)))</f>
        <v>4.75</v>
      </c>
      <c r="L222" s="43">
        <v>0.75</v>
      </c>
      <c r="M222" s="87" t="s">
        <v>80</v>
      </c>
      <c r="N222" s="10">
        <f t="shared" si="45"/>
        <v>0.25</v>
      </c>
      <c r="O222" s="10">
        <f t="shared" si="45"/>
        <v>0.5</v>
      </c>
      <c r="P222" s="10">
        <f t="shared" si="45"/>
        <v>0.25</v>
      </c>
      <c r="Q222" s="33">
        <f>IF(B222="M",IF(AND(H222&gt;=200,H222&lt;500,I222&lt;Barem!$M$21),H222/1500,IF(AND(H222&gt;=500,H222&lt;750,I222&lt;Barem!$M$22),H222/1500,IF(AND(H222&gt;=750,H222&lt;1000,I222&lt;Barem!$M$23),H222/1500,IF(AND(H222&gt;=1000,H222&lt;1500,I222&lt;Barem!$M$24),H222/1500,IF(AND(H222&gt;=1500,H222&lt;2000,I222&lt;Barem!$M$25),H222/1500,IF(AND(H222&gt;=2000,H222&lt;3000,I222&lt;Barem!$M$26),H222/1500,IF(AND(H222&gt;=3000,I222&lt;Barem!$M$27),H222/1500,0))))))),IF(AND(H222&gt;=200,H222&lt;500,I222&lt;Barem!$N$21),H222/1500,IF(AND(H222&gt;=500,H222&lt;750,I222&lt;Barem!$N$22),H222/1500,IF(AND(H222&gt;=750,H222&lt;1000,I222&lt;Barem!$N$23),H222/1500,IF(AND(H222&gt;=1000,H222&lt;1500,I222&lt;Barem!$N$24),H222/1500,IF(AND(H222&gt;=1500,H222&lt;2000,I222&lt;Barem!$N$25),H222/1500,IF(AND(H222&gt;=2000,H222&lt;3000,I222&lt;Barem!$N$26),H222/1500,IF(AND(H222&gt;=3000,I222&lt;Barem!$N$27),H222/1500,0))))))))</f>
        <v>0</v>
      </c>
      <c r="R222" s="19">
        <f>IF(D222&gt;21,VLOOKUP(D222,Barem!$S$1:$T$141,2,1),0)</f>
        <v>0</v>
      </c>
      <c r="S222" s="95">
        <f>IF(D222&lt;1,0,IF(B222="F",VLOOKUP(I222,Barem!$W$2:$Y$13,2,1),VLOOKUP(I222,Barem!$W$14:$Y$25,2,1)))</f>
        <v>0</v>
      </c>
      <c r="T222" s="19">
        <f>VLOOKUP(A222,Participanti!A:C,3,0)</f>
        <v>0</v>
      </c>
      <c r="U222" s="17">
        <f t="shared" si="47"/>
        <v>3.5750000000000002</v>
      </c>
      <c r="V222" s="49"/>
      <c r="W222" s="137"/>
      <c r="X222" s="96">
        <f t="shared" si="41"/>
        <v>4</v>
      </c>
      <c r="Y222" s="62">
        <f t="shared" si="42"/>
        <v>1</v>
      </c>
      <c r="Z222" s="1" t="str">
        <f>VLOOKUP(A222,Participanti!A:E,5,0)</f>
        <v>Bronze</v>
      </c>
    </row>
    <row r="223" spans="1:26" x14ac:dyDescent="0.2">
      <c r="A223" s="42" t="s">
        <v>387</v>
      </c>
      <c r="B223" s="1" t="str">
        <f>VLOOKUP(A223,Participanti!A:B,2,0)</f>
        <v>M</v>
      </c>
      <c r="C223" s="60">
        <v>5</v>
      </c>
      <c r="D223" s="43">
        <v>10.220000000000001</v>
      </c>
      <c r="E223" s="180">
        <v>3.6562499999999998E-2</v>
      </c>
      <c r="F223" s="180">
        <v>3.6562499999999998E-2</v>
      </c>
      <c r="G223" s="182">
        <f t="shared" si="43"/>
        <v>3.6562499999999998E-2</v>
      </c>
      <c r="H223" s="45">
        <v>19</v>
      </c>
      <c r="I223" s="11">
        <f t="shared" si="46"/>
        <v>3.577544031311154E-3</v>
      </c>
      <c r="J223" s="31">
        <f t="shared" si="44"/>
        <v>2.4333333333333336</v>
      </c>
      <c r="K223" s="31">
        <f>IF(J223=0,0,IF(B223="F",VLOOKUP(I223,Barem!$G$2:$H$16,2,1),VLOOKUP(I223,Barem!$G$17:$H$31,2,1)))</f>
        <v>3.75</v>
      </c>
      <c r="L223" s="43">
        <v>1.25</v>
      </c>
      <c r="M223" s="87" t="str">
        <f>VLOOKUP(C223,Barem!K:Q,7,0)</f>
        <v>D</v>
      </c>
      <c r="N223" s="10">
        <f t="shared" si="45"/>
        <v>0.5</v>
      </c>
      <c r="O223" s="10">
        <f t="shared" si="45"/>
        <v>0.25</v>
      </c>
      <c r="P223" s="10">
        <f t="shared" si="45"/>
        <v>0.25</v>
      </c>
      <c r="Q223" s="33">
        <f>IF(B223="M",IF(AND(H223&gt;=200,H223&lt;500,I223&lt;Barem!$M$21),H223/1500,IF(AND(H223&gt;=500,H223&lt;750,I223&lt;Barem!$M$22),H223/1500,IF(AND(H223&gt;=750,H223&lt;1000,I223&lt;Barem!$M$23),H223/1500,IF(AND(H223&gt;=1000,H223&lt;1500,I223&lt;Barem!$M$24),H223/1500,IF(AND(H223&gt;=1500,H223&lt;2000,I223&lt;Barem!$M$25),H223/1500,IF(AND(H223&gt;=2000,H223&lt;3000,I223&lt;Barem!$M$26),H223/1500,IF(AND(H223&gt;=3000,I223&lt;Barem!$M$27),H223/1500,0))))))),IF(AND(H223&gt;=200,H223&lt;500,I223&lt;Barem!$N$21),H223/1500,IF(AND(H223&gt;=500,H223&lt;750,I223&lt;Barem!$N$22),H223/1500,IF(AND(H223&gt;=750,H223&lt;1000,I223&lt;Barem!$N$23),H223/1500,IF(AND(H223&gt;=1000,H223&lt;1500,I223&lt;Barem!$N$24),H223/1500,IF(AND(H223&gt;=1500,H223&lt;2000,I223&lt;Barem!$N$25),H223/1500,IF(AND(H223&gt;=2000,H223&lt;3000,I223&lt;Barem!$N$26),H223/1500,IF(AND(H223&gt;=3000,I223&lt;Barem!$N$27),H223/1500,0))))))))</f>
        <v>0</v>
      </c>
      <c r="R223" s="19">
        <f>IF(D223&gt;21,VLOOKUP(D223,Barem!$S$1:$T$141,2,1),0)</f>
        <v>0</v>
      </c>
      <c r="S223" s="95">
        <f>IF(D223&lt;1,0,IF(B223="F",VLOOKUP(I223,Barem!$W$2:$Y$13,2,1),VLOOKUP(I223,Barem!$W$14:$Y$25,2,1)))</f>
        <v>0</v>
      </c>
      <c r="T223" s="19">
        <f>VLOOKUP(A223,Participanti!A:C,3,0)</f>
        <v>0</v>
      </c>
      <c r="U223" s="17">
        <f t="shared" si="47"/>
        <v>2.4666666666666668</v>
      </c>
      <c r="V223" s="49"/>
      <c r="W223" s="137"/>
      <c r="X223" s="96">
        <f t="shared" si="41"/>
        <v>4</v>
      </c>
      <c r="Y223" s="62">
        <f t="shared" si="42"/>
        <v>1</v>
      </c>
      <c r="Z223" s="1" t="str">
        <f>VLOOKUP(A223,Participanti!A:E,5,0)</f>
        <v>Bronze</v>
      </c>
    </row>
    <row r="224" spans="1:26" x14ac:dyDescent="0.2">
      <c r="A224" s="42" t="s">
        <v>582</v>
      </c>
      <c r="B224" s="1" t="str">
        <f>VLOOKUP(A224,Participanti!A:B,2,0)</f>
        <v>M</v>
      </c>
      <c r="C224" s="60">
        <v>10</v>
      </c>
      <c r="D224" s="43">
        <v>14.91</v>
      </c>
      <c r="E224" s="180">
        <v>4.9282407407407407E-2</v>
      </c>
      <c r="F224" s="180">
        <v>5.0173611111111113E-2</v>
      </c>
      <c r="G224" s="182">
        <f t="shared" si="43"/>
        <v>4.9728009259259257E-2</v>
      </c>
      <c r="H224" s="45">
        <v>38</v>
      </c>
      <c r="I224" s="11">
        <f t="shared" si="46"/>
        <v>3.3352118886156444E-3</v>
      </c>
      <c r="J224" s="31">
        <f t="shared" si="44"/>
        <v>3.55</v>
      </c>
      <c r="K224" s="31">
        <f>IF(J224=0,0,IF(B224="F",VLOOKUP(I224,Barem!$G$2:$H$16,2,1),VLOOKUP(I224,Barem!$G$17:$H$31,2,1)))</f>
        <v>4</v>
      </c>
      <c r="L224" s="43">
        <v>0.25</v>
      </c>
      <c r="M224" s="87" t="str">
        <f>VLOOKUP(C224,Barem!K:Q,7,0)</f>
        <v>V</v>
      </c>
      <c r="N224" s="10">
        <f t="shared" si="45"/>
        <v>0.25</v>
      </c>
      <c r="O224" s="10">
        <f t="shared" si="45"/>
        <v>0.5</v>
      </c>
      <c r="P224" s="10">
        <f t="shared" si="45"/>
        <v>0.25</v>
      </c>
      <c r="Q224" s="33">
        <f>IF(B224="M",IF(AND(H224&gt;=200,H224&lt;500,I224&lt;Barem!$M$21),H224/1500,IF(AND(H224&gt;=500,H224&lt;750,I224&lt;Barem!$M$22),H224/1500,IF(AND(H224&gt;=750,H224&lt;1000,I224&lt;Barem!$M$23),H224/1500,IF(AND(H224&gt;=1000,H224&lt;1500,I224&lt;Barem!$M$24),H224/1500,IF(AND(H224&gt;=1500,H224&lt;2000,I224&lt;Barem!$M$25),H224/1500,IF(AND(H224&gt;=2000,H224&lt;3000,I224&lt;Barem!$M$26),H224/1500,IF(AND(H224&gt;=3000,I224&lt;Barem!$M$27),H224/1500,0))))))),IF(AND(H224&gt;=200,H224&lt;500,I224&lt;Barem!$N$21),H224/1500,IF(AND(H224&gt;=500,H224&lt;750,I224&lt;Barem!$N$22),H224/1500,IF(AND(H224&gt;=750,H224&lt;1000,I224&lt;Barem!$N$23),H224/1500,IF(AND(H224&gt;=1000,H224&lt;1500,I224&lt;Barem!$N$24),H224/1500,IF(AND(H224&gt;=1500,H224&lt;2000,I224&lt;Barem!$N$25),H224/1500,IF(AND(H224&gt;=2000,H224&lt;3000,I224&lt;Barem!$N$26),H224/1500,IF(AND(H224&gt;=3000,I224&lt;Barem!$N$27),H224/1500,0))))))))</f>
        <v>0</v>
      </c>
      <c r="R224" s="19">
        <f>IF(D224&gt;21,VLOOKUP(D224,Barem!$S$1:$T$141,2,1),0)</f>
        <v>0</v>
      </c>
      <c r="S224" s="95">
        <f>IF(D224&lt;1,0,IF(B224="F",VLOOKUP(I224,Barem!$W$2:$Y$13,2,1),VLOOKUP(I224,Barem!$W$14:$Y$25,2,1)))</f>
        <v>0</v>
      </c>
      <c r="T224" s="19">
        <f>VLOOKUP(A224,Participanti!A:C,3,0)</f>
        <v>0</v>
      </c>
      <c r="U224" s="17">
        <f t="shared" si="47"/>
        <v>2.95</v>
      </c>
      <c r="V224" s="49"/>
      <c r="W224" s="137"/>
      <c r="X224" s="96">
        <f t="shared" si="41"/>
        <v>4</v>
      </c>
      <c r="Y224" s="62">
        <f t="shared" si="42"/>
        <v>1</v>
      </c>
      <c r="Z224" s="1" t="str">
        <f>VLOOKUP(A224,Participanti!A:E,5,0)</f>
        <v>Bronze</v>
      </c>
    </row>
    <row r="225" spans="1:26" x14ac:dyDescent="0.2">
      <c r="A225" s="42" t="s">
        <v>450</v>
      </c>
      <c r="B225" s="1" t="str">
        <f>VLOOKUP(A225,Participanti!A:B,2,0)</f>
        <v>M</v>
      </c>
      <c r="C225" s="60">
        <v>5</v>
      </c>
      <c r="D225" s="43">
        <v>17.010000000000002</v>
      </c>
      <c r="E225" s="180">
        <v>7.8472222222222221E-2</v>
      </c>
      <c r="F225" s="180">
        <v>9.1041666666666674E-2</v>
      </c>
      <c r="G225" s="182">
        <f t="shared" si="43"/>
        <v>8.4756944444444454E-2</v>
      </c>
      <c r="H225" s="45">
        <v>51</v>
      </c>
      <c r="I225" s="11">
        <f t="shared" si="46"/>
        <v>4.9827715722777456E-3</v>
      </c>
      <c r="J225" s="31">
        <f t="shared" si="44"/>
        <v>4.05</v>
      </c>
      <c r="K225" s="31">
        <f>IF(J225=0,0,IF(B225="F",VLOOKUP(I225,Barem!$G$2:$H$16,2,1),VLOOKUP(I225,Barem!$G$17:$H$31,2,1)))</f>
        <v>0.5</v>
      </c>
      <c r="L225" s="43">
        <v>1</v>
      </c>
      <c r="M225" s="87" t="str">
        <f>VLOOKUP(C225,Barem!K:Q,7,0)</f>
        <v>D</v>
      </c>
      <c r="N225" s="10">
        <f t="shared" si="45"/>
        <v>0.5</v>
      </c>
      <c r="O225" s="10">
        <f t="shared" si="45"/>
        <v>0.25</v>
      </c>
      <c r="P225" s="10">
        <f t="shared" si="45"/>
        <v>0.25</v>
      </c>
      <c r="Q225" s="33">
        <f>IF(B225="M",IF(AND(H225&gt;=200,H225&lt;500,I225&lt;Barem!$M$21),H225/1500,IF(AND(H225&gt;=500,H225&lt;750,I225&lt;Barem!$M$22),H225/1500,IF(AND(H225&gt;=750,H225&lt;1000,I225&lt;Barem!$M$23),H225/1500,IF(AND(H225&gt;=1000,H225&lt;1500,I225&lt;Barem!$M$24),H225/1500,IF(AND(H225&gt;=1500,H225&lt;2000,I225&lt;Barem!$M$25),H225/1500,IF(AND(H225&gt;=2000,H225&lt;3000,I225&lt;Barem!$M$26),H225/1500,IF(AND(H225&gt;=3000,I225&lt;Barem!$M$27),H225/1500,0))))))),IF(AND(H225&gt;=200,H225&lt;500,I225&lt;Barem!$N$21),H225/1500,IF(AND(H225&gt;=500,H225&lt;750,I225&lt;Barem!$N$22),H225/1500,IF(AND(H225&gt;=750,H225&lt;1000,I225&lt;Barem!$N$23),H225/1500,IF(AND(H225&gt;=1000,H225&lt;1500,I225&lt;Barem!$N$24),H225/1500,IF(AND(H225&gt;=1500,H225&lt;2000,I225&lt;Barem!$N$25),H225/1500,IF(AND(H225&gt;=2000,H225&lt;3000,I225&lt;Barem!$N$26),H225/1500,IF(AND(H225&gt;=3000,I225&lt;Barem!$N$27),H225/1500,0))))))))</f>
        <v>0</v>
      </c>
      <c r="R225" s="19">
        <f>IF(D225&gt;21,VLOOKUP(D225,Barem!$S$1:$T$141,2,1),0)</f>
        <v>0</v>
      </c>
      <c r="S225" s="95">
        <f>IF(D225&lt;1,0,IF(B225="F",VLOOKUP(I225,Barem!$W$2:$Y$13,2,1),VLOOKUP(I225,Barem!$W$14:$Y$25,2,1)))</f>
        <v>0</v>
      </c>
      <c r="T225" s="19">
        <f>VLOOKUP(A225,Participanti!A:C,3,0)</f>
        <v>0</v>
      </c>
      <c r="U225" s="17">
        <f t="shared" si="47"/>
        <v>2.4</v>
      </c>
      <c r="V225" s="49"/>
      <c r="W225" s="137"/>
      <c r="X225" s="96">
        <f t="shared" si="41"/>
        <v>4</v>
      </c>
      <c r="Y225" s="62">
        <f t="shared" si="42"/>
        <v>1</v>
      </c>
      <c r="Z225" s="1" t="str">
        <f>VLOOKUP(A225,Participanti!A:E,5,0)</f>
        <v>Bronze</v>
      </c>
    </row>
    <row r="226" spans="1:26" x14ac:dyDescent="0.2">
      <c r="A226" s="42" t="s">
        <v>336</v>
      </c>
      <c r="B226" s="1" t="str">
        <f>VLOOKUP(A226,Participanti!A:B,2,0)</f>
        <v>M</v>
      </c>
      <c r="C226" s="60">
        <v>5</v>
      </c>
      <c r="D226" s="43">
        <v>9.6300000000000008</v>
      </c>
      <c r="E226" s="180">
        <v>4.538194444444444E-2</v>
      </c>
      <c r="F226" s="180">
        <v>4.5983796296296293E-2</v>
      </c>
      <c r="G226" s="182">
        <f t="shared" si="43"/>
        <v>4.5682870370370367E-2</v>
      </c>
      <c r="H226" s="45">
        <v>382</v>
      </c>
      <c r="I226" s="11">
        <f t="shared" si="46"/>
        <v>4.7438079304642118E-3</v>
      </c>
      <c r="J226" s="31">
        <f t="shared" si="44"/>
        <v>2.2928571428571431</v>
      </c>
      <c r="K226" s="31">
        <f>IF(J226=0,0,IF(B226="F",VLOOKUP(I226,Barem!$G$2:$H$16,2,1),VLOOKUP(I226,Barem!$G$17:$H$31,2,1)))</f>
        <v>1</v>
      </c>
      <c r="L226" s="43">
        <v>2.5</v>
      </c>
      <c r="M226" s="87" t="s">
        <v>83</v>
      </c>
      <c r="N226" s="10">
        <f t="shared" si="45"/>
        <v>0.25</v>
      </c>
      <c r="O226" s="10">
        <f t="shared" si="45"/>
        <v>0.25</v>
      </c>
      <c r="P226" s="10">
        <f t="shared" si="45"/>
        <v>0.5</v>
      </c>
      <c r="Q226" s="33">
        <f>IF(B226="M",IF(AND(H226&gt;=200,H226&lt;500,I226&lt;Barem!$M$21),H226/1500,IF(AND(H226&gt;=500,H226&lt;750,I226&lt;Barem!$M$22),H226/1500,IF(AND(H226&gt;=750,H226&lt;1000,I226&lt;Barem!$M$23),H226/1500,IF(AND(H226&gt;=1000,H226&lt;1500,I226&lt;Barem!$M$24),H226/1500,IF(AND(H226&gt;=1500,H226&lt;2000,I226&lt;Barem!$M$25),H226/1500,IF(AND(H226&gt;=2000,H226&lt;3000,I226&lt;Barem!$M$26),H226/1500,IF(AND(H226&gt;=3000,I226&lt;Barem!$M$27),H226/1500,0))))))),IF(AND(H226&gt;=200,H226&lt;500,I226&lt;Barem!$N$21),H226/1500,IF(AND(H226&gt;=500,H226&lt;750,I226&lt;Barem!$N$22),H226/1500,IF(AND(H226&gt;=750,H226&lt;1000,I226&lt;Barem!$N$23),H226/1500,IF(AND(H226&gt;=1000,H226&lt;1500,I226&lt;Barem!$N$24),H226/1500,IF(AND(H226&gt;=1500,H226&lt;2000,I226&lt;Barem!$N$25),H226/1500,IF(AND(H226&gt;=2000,H226&lt;3000,I226&lt;Barem!$N$26),H226/1500,IF(AND(H226&gt;=3000,I226&lt;Barem!$N$27),H226/1500,0))))))))</f>
        <v>0.25466666666666665</v>
      </c>
      <c r="R226" s="19">
        <f>IF(D226&gt;21,VLOOKUP(D226,Barem!$S$1:$T$141,2,1),0)</f>
        <v>0</v>
      </c>
      <c r="S226" s="95">
        <f>IF(D226&lt;1,0,IF(B226="F",VLOOKUP(I226,Barem!$W$2:$Y$13,2,1),VLOOKUP(I226,Barem!$W$14:$Y$25,2,1)))</f>
        <v>0</v>
      </c>
      <c r="T226" s="19">
        <f>VLOOKUP(A226,Participanti!A:C,3,0)</f>
        <v>0.7</v>
      </c>
      <c r="U226" s="17">
        <f t="shared" si="47"/>
        <v>3.0278809523809525</v>
      </c>
      <c r="V226" s="49"/>
      <c r="W226" s="137"/>
      <c r="X226" s="96">
        <f t="shared" si="41"/>
        <v>4</v>
      </c>
      <c r="Y226" s="62">
        <f t="shared" si="42"/>
        <v>1</v>
      </c>
      <c r="Z226" s="1" t="str">
        <f>VLOOKUP(A226,Participanti!A:E,5,0)</f>
        <v>Bronze</v>
      </c>
    </row>
    <row r="227" spans="1:26" x14ac:dyDescent="0.2">
      <c r="A227" s="42" t="s">
        <v>244</v>
      </c>
      <c r="B227" s="1" t="str">
        <f>VLOOKUP(A227,Participanti!A:B,2,0)</f>
        <v>F</v>
      </c>
      <c r="C227" s="60">
        <v>5</v>
      </c>
      <c r="D227" s="43">
        <v>9.6</v>
      </c>
      <c r="E227" s="180">
        <v>4.0312499999999994E-2</v>
      </c>
      <c r="F227" s="180">
        <v>4.0312499999999994E-2</v>
      </c>
      <c r="G227" s="182">
        <f t="shared" si="43"/>
        <v>4.0312499999999994E-2</v>
      </c>
      <c r="H227" s="45">
        <v>393</v>
      </c>
      <c r="I227" s="11">
        <f t="shared" si="46"/>
        <v>4.1992187499999998E-3</v>
      </c>
      <c r="J227" s="31">
        <f t="shared" si="44"/>
        <v>2.4</v>
      </c>
      <c r="K227" s="31">
        <f>IF(J227=0,0,IF(B227="F",VLOOKUP(I227,Barem!$G$2:$H$16,2,1),VLOOKUP(I227,Barem!$G$17:$H$31,2,1)))</f>
        <v>3.25</v>
      </c>
      <c r="L227" s="43">
        <v>1</v>
      </c>
      <c r="M227" s="87" t="str">
        <f>VLOOKUP(C227,Barem!K:Q,7,0)</f>
        <v>D</v>
      </c>
      <c r="N227" s="10">
        <f t="shared" si="45"/>
        <v>0.5</v>
      </c>
      <c r="O227" s="10">
        <f t="shared" si="45"/>
        <v>0.25</v>
      </c>
      <c r="P227" s="10">
        <f t="shared" si="45"/>
        <v>0.25</v>
      </c>
      <c r="Q227" s="33">
        <f>IF(B227="M",IF(AND(H227&gt;=200,H227&lt;500,I227&lt;Barem!$M$21),H227/1500,IF(AND(H227&gt;=500,H227&lt;750,I227&lt;Barem!$M$22),H227/1500,IF(AND(H227&gt;=750,H227&lt;1000,I227&lt;Barem!$M$23),H227/1500,IF(AND(H227&gt;=1000,H227&lt;1500,I227&lt;Barem!$M$24),H227/1500,IF(AND(H227&gt;=1500,H227&lt;2000,I227&lt;Barem!$M$25),H227/1500,IF(AND(H227&gt;=2000,H227&lt;3000,I227&lt;Barem!$M$26),H227/1500,IF(AND(H227&gt;=3000,I227&lt;Barem!$M$27),H227/1500,0))))))),IF(AND(H227&gt;=200,H227&lt;500,I227&lt;Barem!$N$21),H227/1500,IF(AND(H227&gt;=500,H227&lt;750,I227&lt;Barem!$N$22),H227/1500,IF(AND(H227&gt;=750,H227&lt;1000,I227&lt;Barem!$N$23),H227/1500,IF(AND(H227&gt;=1000,H227&lt;1500,I227&lt;Barem!$N$24),H227/1500,IF(AND(H227&gt;=1500,H227&lt;2000,I227&lt;Barem!$N$25),H227/1500,IF(AND(H227&gt;=2000,H227&lt;3000,I227&lt;Barem!$N$26),H227/1500,IF(AND(H227&gt;=3000,I227&lt;Barem!$N$27),H227/1500,0))))))))</f>
        <v>0.26200000000000001</v>
      </c>
      <c r="R227" s="19">
        <f>IF(D227&gt;21,VLOOKUP(D227,Barem!$S$1:$T$141,2,1),0)</f>
        <v>0</v>
      </c>
      <c r="S227" s="95">
        <f>IF(D227&lt;1,0,IF(B227="F",VLOOKUP(I227,Barem!$W$2:$Y$13,2,1),VLOOKUP(I227,Barem!$W$14:$Y$25,2,1)))</f>
        <v>0</v>
      </c>
      <c r="T227" s="19">
        <f>VLOOKUP(A227,Participanti!A:C,3,0)</f>
        <v>0</v>
      </c>
      <c r="U227" s="17">
        <f t="shared" si="47"/>
        <v>2.5245000000000002</v>
      </c>
      <c r="V227" s="49"/>
      <c r="W227" s="137"/>
      <c r="X227" s="96">
        <f t="shared" si="41"/>
        <v>4</v>
      </c>
      <c r="Y227" s="62">
        <f t="shared" si="42"/>
        <v>1</v>
      </c>
      <c r="Z227" s="1" t="str">
        <f>VLOOKUP(A227,Participanti!A:E,5,0)</f>
        <v>Bronze</v>
      </c>
    </row>
    <row r="228" spans="1:26" x14ac:dyDescent="0.2">
      <c r="A228" s="42" t="s">
        <v>525</v>
      </c>
      <c r="B228" s="1" t="str">
        <f>VLOOKUP(A228,Participanti!A:B,2,0)</f>
        <v>M</v>
      </c>
      <c r="C228" s="60">
        <v>5</v>
      </c>
      <c r="D228" s="43">
        <v>11</v>
      </c>
      <c r="E228" s="180">
        <v>4.7268518518518515E-2</v>
      </c>
      <c r="F228" s="180">
        <v>4.7268518518518515E-2</v>
      </c>
      <c r="G228" s="182">
        <f t="shared" si="43"/>
        <v>4.7268518518518515E-2</v>
      </c>
      <c r="H228" s="45">
        <v>3</v>
      </c>
      <c r="I228" s="11">
        <f t="shared" si="46"/>
        <v>4.2971380471380468E-3</v>
      </c>
      <c r="J228" s="31">
        <f t="shared" si="44"/>
        <v>2.6190476190476191</v>
      </c>
      <c r="K228" s="31">
        <f>IF(J228=0,0,IF(B228="F",VLOOKUP(I228,Barem!$G$2:$H$16,2,1),VLOOKUP(I228,Barem!$G$17:$H$31,2,1)))</f>
        <v>2.5</v>
      </c>
      <c r="L228" s="43">
        <v>1.5</v>
      </c>
      <c r="M228" s="87" t="str">
        <f>VLOOKUP(C228,Barem!K:Q,7,0)</f>
        <v>D</v>
      </c>
      <c r="N228" s="10">
        <f t="shared" si="45"/>
        <v>0.5</v>
      </c>
      <c r="O228" s="10">
        <f t="shared" si="45"/>
        <v>0.25</v>
      </c>
      <c r="P228" s="10">
        <f t="shared" si="45"/>
        <v>0.25</v>
      </c>
      <c r="Q228" s="33">
        <f>IF(B228="M",IF(AND(H228&gt;=200,H228&lt;500,I228&lt;Barem!$M$21),H228/1500,IF(AND(H228&gt;=500,H228&lt;750,I228&lt;Barem!$M$22),H228/1500,IF(AND(H228&gt;=750,H228&lt;1000,I228&lt;Barem!$M$23),H228/1500,IF(AND(H228&gt;=1000,H228&lt;1500,I228&lt;Barem!$M$24),H228/1500,IF(AND(H228&gt;=1500,H228&lt;2000,I228&lt;Barem!$M$25),H228/1500,IF(AND(H228&gt;=2000,H228&lt;3000,I228&lt;Barem!$M$26),H228/1500,IF(AND(H228&gt;=3000,I228&lt;Barem!$M$27),H228/1500,0))))))),IF(AND(H228&gt;=200,H228&lt;500,I228&lt;Barem!$N$21),H228/1500,IF(AND(H228&gt;=500,H228&lt;750,I228&lt;Barem!$N$22),H228/1500,IF(AND(H228&gt;=750,H228&lt;1000,I228&lt;Barem!$N$23),H228/1500,IF(AND(H228&gt;=1000,H228&lt;1500,I228&lt;Barem!$N$24),H228/1500,IF(AND(H228&gt;=1500,H228&lt;2000,I228&lt;Barem!$N$25),H228/1500,IF(AND(H228&gt;=2000,H228&lt;3000,I228&lt;Barem!$N$26),H228/1500,IF(AND(H228&gt;=3000,I228&lt;Barem!$N$27),H228/1500,0))))))))</f>
        <v>0</v>
      </c>
      <c r="R228" s="19">
        <f>IF(D228&gt;21,VLOOKUP(D228,Barem!$S$1:$T$141,2,1),0)</f>
        <v>0</v>
      </c>
      <c r="S228" s="95">
        <f>IF(D228&lt;1,0,IF(B228="F",VLOOKUP(I228,Barem!$W$2:$Y$13,2,1),VLOOKUP(I228,Barem!$W$14:$Y$25,2,1)))</f>
        <v>0</v>
      </c>
      <c r="T228" s="19">
        <f>VLOOKUP(A228,Participanti!A:C,3,0)</f>
        <v>0</v>
      </c>
      <c r="U228" s="17">
        <f t="shared" si="47"/>
        <v>2.3095238095238093</v>
      </c>
      <c r="V228" s="49"/>
      <c r="W228" s="137"/>
      <c r="X228" s="96">
        <f t="shared" si="41"/>
        <v>4</v>
      </c>
      <c r="Y228" s="62">
        <f t="shared" si="42"/>
        <v>1</v>
      </c>
      <c r="Z228" s="1" t="str">
        <f>VLOOKUP(A228,Participanti!A:E,5,0)</f>
        <v>Bronze</v>
      </c>
    </row>
    <row r="229" spans="1:26" x14ac:dyDescent="0.2">
      <c r="A229" s="42" t="s">
        <v>290</v>
      </c>
      <c r="B229" s="1" t="str">
        <f>VLOOKUP(A229,Participanti!A:B,2,0)</f>
        <v>M</v>
      </c>
      <c r="C229" s="60">
        <v>5</v>
      </c>
      <c r="D229" s="43">
        <v>21.22</v>
      </c>
      <c r="E229" s="180">
        <v>7.3043981481481488E-2</v>
      </c>
      <c r="F229" s="180">
        <v>7.3263888888888892E-2</v>
      </c>
      <c r="G229" s="182">
        <f t="shared" si="43"/>
        <v>7.315393518518519E-2</v>
      </c>
      <c r="H229" s="45">
        <v>41</v>
      </c>
      <c r="I229" s="11">
        <f t="shared" si="46"/>
        <v>3.4474050511397358E-3</v>
      </c>
      <c r="J229" s="31">
        <f t="shared" si="44"/>
        <v>5</v>
      </c>
      <c r="K229" s="31">
        <f>IF(J229=0,0,IF(B229="F",VLOOKUP(I229,Barem!$G$2:$H$16,2,1),VLOOKUP(I229,Barem!$G$17:$H$31,2,1)))</f>
        <v>4</v>
      </c>
      <c r="L229" s="43">
        <v>0.5</v>
      </c>
      <c r="M229" s="87" t="s">
        <v>82</v>
      </c>
      <c r="N229" s="10">
        <f t="shared" si="45"/>
        <v>0.5</v>
      </c>
      <c r="O229" s="10">
        <f t="shared" si="45"/>
        <v>0.25</v>
      </c>
      <c r="P229" s="10">
        <f t="shared" si="45"/>
        <v>0.25</v>
      </c>
      <c r="Q229" s="33">
        <f>IF(B229="M",IF(AND(H229&gt;=200,H229&lt;500,I229&lt;Barem!$M$21),H229/1500,IF(AND(H229&gt;=500,H229&lt;750,I229&lt;Barem!$M$22),H229/1500,IF(AND(H229&gt;=750,H229&lt;1000,I229&lt;Barem!$M$23),H229/1500,IF(AND(H229&gt;=1000,H229&lt;1500,I229&lt;Barem!$M$24),H229/1500,IF(AND(H229&gt;=1500,H229&lt;2000,I229&lt;Barem!$M$25),H229/1500,IF(AND(H229&gt;=2000,H229&lt;3000,I229&lt;Barem!$M$26),H229/1500,IF(AND(H229&gt;=3000,I229&lt;Barem!$M$27),H229/1500,0))))))),IF(AND(H229&gt;=200,H229&lt;500,I229&lt;Barem!$N$21),H229/1500,IF(AND(H229&gt;=500,H229&lt;750,I229&lt;Barem!$N$22),H229/1500,IF(AND(H229&gt;=750,H229&lt;1000,I229&lt;Barem!$N$23),H229/1500,IF(AND(H229&gt;=1000,H229&lt;1500,I229&lt;Barem!$N$24),H229/1500,IF(AND(H229&gt;=1500,H229&lt;2000,I229&lt;Barem!$N$25),H229/1500,IF(AND(H229&gt;=2000,H229&lt;3000,I229&lt;Barem!$N$26),H229/1500,IF(AND(H229&gt;=3000,I229&lt;Barem!$N$27),H229/1500,0))))))))</f>
        <v>0</v>
      </c>
      <c r="R229" s="19">
        <f>IF(D229&gt;21,VLOOKUP(D229,Barem!$S$1:$T$141,2,1),0)</f>
        <v>0</v>
      </c>
      <c r="S229" s="95">
        <f>IF(D229&lt;1,0,IF(B229="F",VLOOKUP(I229,Barem!$W$2:$Y$13,2,1),VLOOKUP(I229,Barem!$W$14:$Y$25,2,1)))</f>
        <v>0</v>
      </c>
      <c r="T229" s="19">
        <f>VLOOKUP(A229,Participanti!A:C,3,0)</f>
        <v>0</v>
      </c>
      <c r="U229" s="17">
        <f t="shared" si="47"/>
        <v>3.625</v>
      </c>
      <c r="V229" s="49"/>
      <c r="W229" s="137"/>
      <c r="X229" s="96">
        <f t="shared" si="41"/>
        <v>4</v>
      </c>
      <c r="Y229" s="62">
        <f t="shared" si="42"/>
        <v>1</v>
      </c>
      <c r="Z229" s="1" t="str">
        <f>VLOOKUP(A229,Participanti!A:E,5,0)</f>
        <v>Bronze</v>
      </c>
    </row>
    <row r="230" spans="1:26" x14ac:dyDescent="0.2">
      <c r="A230" s="42" t="s">
        <v>124</v>
      </c>
      <c r="B230" s="1" t="str">
        <f>VLOOKUP(A230,Participanti!A:B,2,0)</f>
        <v>M</v>
      </c>
      <c r="C230" s="60">
        <v>5</v>
      </c>
      <c r="D230" s="43">
        <v>42.2</v>
      </c>
      <c r="E230" s="180">
        <v>0.1338310185185185</v>
      </c>
      <c r="F230" s="180">
        <v>0.13386574074074073</v>
      </c>
      <c r="G230" s="182">
        <f t="shared" si="43"/>
        <v>0.13384837962962962</v>
      </c>
      <c r="H230" s="45">
        <v>27</v>
      </c>
      <c r="I230" s="11">
        <f t="shared" si="46"/>
        <v>3.1717625504651564E-3</v>
      </c>
      <c r="J230" s="31">
        <f t="shared" si="44"/>
        <v>5</v>
      </c>
      <c r="K230" s="31">
        <f>IF(J230=0,0,IF(B230="F",VLOOKUP(I230,Barem!$G$2:$H$16,2,1),VLOOKUP(I230,Barem!$G$17:$H$31,2,1)))</f>
        <v>4.25</v>
      </c>
      <c r="L230" s="43">
        <v>3.25</v>
      </c>
      <c r="M230" s="87" t="str">
        <f>VLOOKUP(C230,Barem!K:Q,7,0)</f>
        <v>D</v>
      </c>
      <c r="N230" s="10">
        <f t="shared" ref="N230:P249" si="48">IF($M230=N$1,50%,25%)</f>
        <v>0.5</v>
      </c>
      <c r="O230" s="10">
        <f t="shared" si="48"/>
        <v>0.25</v>
      </c>
      <c r="P230" s="10">
        <f t="shared" si="48"/>
        <v>0.25</v>
      </c>
      <c r="Q230" s="33">
        <f>IF(B230="M",IF(AND(H230&gt;=200,H230&lt;500,I230&lt;Barem!$M$21),H230/1500,IF(AND(H230&gt;=500,H230&lt;750,I230&lt;Barem!$M$22),H230/1500,IF(AND(H230&gt;=750,H230&lt;1000,I230&lt;Barem!$M$23),H230/1500,IF(AND(H230&gt;=1000,H230&lt;1500,I230&lt;Barem!$M$24),H230/1500,IF(AND(H230&gt;=1500,H230&lt;2000,I230&lt;Barem!$M$25),H230/1500,IF(AND(H230&gt;=2000,H230&lt;3000,I230&lt;Barem!$M$26),H230/1500,IF(AND(H230&gt;=3000,I230&lt;Barem!$M$27),H230/1500,0))))))),IF(AND(H230&gt;=200,H230&lt;500,I230&lt;Barem!$N$21),H230/1500,IF(AND(H230&gt;=500,H230&lt;750,I230&lt;Barem!$N$22),H230/1500,IF(AND(H230&gt;=750,H230&lt;1000,I230&lt;Barem!$N$23),H230/1500,IF(AND(H230&gt;=1000,H230&lt;1500,I230&lt;Barem!$N$24),H230/1500,IF(AND(H230&gt;=1500,H230&lt;2000,I230&lt;Barem!$N$25),H230/1500,IF(AND(H230&gt;=2000,H230&lt;3000,I230&lt;Barem!$N$26),H230/1500,IF(AND(H230&gt;=3000,I230&lt;Barem!$N$27),H230/1500,0))))))))</f>
        <v>0</v>
      </c>
      <c r="R230" s="19">
        <f>IF(D230&gt;21,VLOOKUP(D230,Barem!$S$1:$T$141,2,1),0)</f>
        <v>1</v>
      </c>
      <c r="S230" s="95">
        <f>IF(D230&lt;1,0,IF(B230="F",VLOOKUP(I230,Barem!$W$2:$Y$13,2,1),VLOOKUP(I230,Barem!$W$14:$Y$25,2,1)))</f>
        <v>0</v>
      </c>
      <c r="T230" s="19">
        <f>VLOOKUP(A230,Participanti!A:C,3,0)</f>
        <v>0</v>
      </c>
      <c r="U230" s="17">
        <f t="shared" si="47"/>
        <v>5.375</v>
      </c>
      <c r="V230" s="49"/>
      <c r="W230" s="137"/>
      <c r="X230" s="96">
        <f t="shared" si="41"/>
        <v>4</v>
      </c>
      <c r="Y230" s="62">
        <f t="shared" si="42"/>
        <v>1</v>
      </c>
      <c r="Z230" s="1" t="str">
        <f>VLOOKUP(A230,Participanti!A:E,5,0)</f>
        <v>Bronze</v>
      </c>
    </row>
    <row r="231" spans="1:26" x14ac:dyDescent="0.2">
      <c r="A231" s="42" t="s">
        <v>58</v>
      </c>
      <c r="B231" s="1" t="str">
        <f>VLOOKUP(A231,Participanti!A:B,2,0)</f>
        <v>M</v>
      </c>
      <c r="C231" s="60">
        <v>5</v>
      </c>
      <c r="D231" s="43">
        <v>50.05</v>
      </c>
      <c r="E231" s="180">
        <v>0.2177199074074074</v>
      </c>
      <c r="F231" s="180">
        <v>0.21847222222222221</v>
      </c>
      <c r="G231" s="182">
        <f t="shared" si="43"/>
        <v>0.21809606481481481</v>
      </c>
      <c r="H231" s="45">
        <v>858</v>
      </c>
      <c r="I231" s="11">
        <f t="shared" si="46"/>
        <v>4.3575637325637328E-3</v>
      </c>
      <c r="J231" s="31">
        <f t="shared" si="44"/>
        <v>5</v>
      </c>
      <c r="K231" s="31">
        <f>IF(J231=0,0,IF(B231="F",VLOOKUP(I231,Barem!$G$2:$H$16,2,1),VLOOKUP(I231,Barem!$G$17:$H$31,2,1)))</f>
        <v>2</v>
      </c>
      <c r="L231" s="43">
        <v>3.5</v>
      </c>
      <c r="M231" s="87" t="str">
        <f>VLOOKUP(C231,Barem!K:Q,7,0)</f>
        <v>D</v>
      </c>
      <c r="N231" s="10">
        <f t="shared" si="48"/>
        <v>0.5</v>
      </c>
      <c r="O231" s="10">
        <f t="shared" si="48"/>
        <v>0.25</v>
      </c>
      <c r="P231" s="10">
        <f t="shared" si="48"/>
        <v>0.25</v>
      </c>
      <c r="Q231" s="33">
        <f>IF(B231="M",IF(AND(H231&gt;=200,H231&lt;500,I231&lt;Barem!$M$21),H231/1500,IF(AND(H231&gt;=500,H231&lt;750,I231&lt;Barem!$M$22),H231/1500,IF(AND(H231&gt;=750,H231&lt;1000,I231&lt;Barem!$M$23),H231/1500,IF(AND(H231&gt;=1000,H231&lt;1500,I231&lt;Barem!$M$24),H231/1500,IF(AND(H231&gt;=1500,H231&lt;2000,I231&lt;Barem!$M$25),H231/1500,IF(AND(H231&gt;=2000,H231&lt;3000,I231&lt;Barem!$M$26),H231/1500,IF(AND(H231&gt;=3000,I231&lt;Barem!$M$27),H231/1500,0))))))),IF(AND(H231&gt;=200,H231&lt;500,I231&lt;Barem!$N$21),H231/1500,IF(AND(H231&gt;=500,H231&lt;750,I231&lt;Barem!$N$22),H231/1500,IF(AND(H231&gt;=750,H231&lt;1000,I231&lt;Barem!$N$23),H231/1500,IF(AND(H231&gt;=1000,H231&lt;1500,I231&lt;Barem!$N$24),H231/1500,IF(AND(H231&gt;=1500,H231&lt;2000,I231&lt;Barem!$N$25),H231/1500,IF(AND(H231&gt;=2000,H231&lt;3000,I231&lt;Barem!$N$26),H231/1500,IF(AND(H231&gt;=3000,I231&lt;Barem!$N$27),H231/1500,0))))))))</f>
        <v>0.57199999999999995</v>
      </c>
      <c r="R231" s="19">
        <f>IF(D231&gt;21,VLOOKUP(D231,Barem!$S$1:$T$141,2,1),0)</f>
        <v>1.4</v>
      </c>
      <c r="S231" s="95">
        <f>IF(D231&lt;1,0,IF(B231="F",VLOOKUP(I231,Barem!$W$2:$Y$13,2,1),VLOOKUP(I231,Barem!$W$14:$Y$25,2,1)))</f>
        <v>0</v>
      </c>
      <c r="T231" s="19">
        <f>VLOOKUP(A231,Participanti!A:C,3,0)</f>
        <v>0</v>
      </c>
      <c r="U231" s="17">
        <f t="shared" si="47"/>
        <v>5.8469999999999995</v>
      </c>
      <c r="V231" s="49"/>
      <c r="W231" s="137"/>
      <c r="X231" s="96">
        <f t="shared" si="41"/>
        <v>4</v>
      </c>
      <c r="Y231" s="62">
        <f t="shared" si="42"/>
        <v>1</v>
      </c>
      <c r="Z231" s="1" t="str">
        <f>VLOOKUP(A231,Participanti!A:E,5,0)</f>
        <v>Gold</v>
      </c>
    </row>
    <row r="232" spans="1:26" x14ac:dyDescent="0.2">
      <c r="A232" s="42" t="s">
        <v>549</v>
      </c>
      <c r="B232" s="1" t="str">
        <f>VLOOKUP(A232,Participanti!A:B,2,0)</f>
        <v>M</v>
      </c>
      <c r="C232" s="60">
        <v>5</v>
      </c>
      <c r="D232" s="43">
        <v>10.01</v>
      </c>
      <c r="E232" s="180">
        <v>2.9710648148148149E-2</v>
      </c>
      <c r="F232" s="180">
        <v>2.9780092592592594E-2</v>
      </c>
      <c r="G232" s="182">
        <f t="shared" si="43"/>
        <v>2.9745370370370373E-2</v>
      </c>
      <c r="H232" s="45">
        <v>43</v>
      </c>
      <c r="I232" s="11">
        <f t="shared" si="46"/>
        <v>2.9715654715654718E-3</v>
      </c>
      <c r="J232" s="31">
        <f t="shared" si="44"/>
        <v>2.3833333333333333</v>
      </c>
      <c r="K232" s="31">
        <f>IF(J232=0,0,IF(B232="F",VLOOKUP(I232,Barem!$G$2:$H$16,2,1),VLOOKUP(I232,Barem!$G$17:$H$31,2,1)))</f>
        <v>4.5</v>
      </c>
      <c r="L232" s="43">
        <v>0.75</v>
      </c>
      <c r="M232" s="87" t="s">
        <v>80</v>
      </c>
      <c r="N232" s="10">
        <f t="shared" si="48"/>
        <v>0.25</v>
      </c>
      <c r="O232" s="10">
        <f t="shared" si="48"/>
        <v>0.5</v>
      </c>
      <c r="P232" s="10">
        <f t="shared" si="48"/>
        <v>0.25</v>
      </c>
      <c r="Q232" s="33">
        <f>IF(B232="M",IF(AND(H232&gt;=200,H232&lt;500,I232&lt;Barem!$M$21),H232/1500,IF(AND(H232&gt;=500,H232&lt;750,I232&lt;Barem!$M$22),H232/1500,IF(AND(H232&gt;=750,H232&lt;1000,I232&lt;Barem!$M$23),H232/1500,IF(AND(H232&gt;=1000,H232&lt;1500,I232&lt;Barem!$M$24),H232/1500,IF(AND(H232&gt;=1500,H232&lt;2000,I232&lt;Barem!$M$25),H232/1500,IF(AND(H232&gt;=2000,H232&lt;3000,I232&lt;Barem!$M$26),H232/1500,IF(AND(H232&gt;=3000,I232&lt;Barem!$M$27),H232/1500,0))))))),IF(AND(H232&gt;=200,H232&lt;500,I232&lt;Barem!$N$21),H232/1500,IF(AND(H232&gt;=500,H232&lt;750,I232&lt;Barem!$N$22),H232/1500,IF(AND(H232&gt;=750,H232&lt;1000,I232&lt;Barem!$N$23),H232/1500,IF(AND(H232&gt;=1000,H232&lt;1500,I232&lt;Barem!$N$24),H232/1500,IF(AND(H232&gt;=1500,H232&lt;2000,I232&lt;Barem!$N$25),H232/1500,IF(AND(H232&gt;=2000,H232&lt;3000,I232&lt;Barem!$N$26),H232/1500,IF(AND(H232&gt;=3000,I232&lt;Barem!$N$27),H232/1500,0))))))))</f>
        <v>0</v>
      </c>
      <c r="R232" s="19">
        <f>IF(D232&gt;21,VLOOKUP(D232,Barem!$S$1:$T$141,2,1),0)</f>
        <v>0</v>
      </c>
      <c r="S232" s="95">
        <f>IF(D232&lt;1,0,IF(B232="F",VLOOKUP(I232,Barem!$W$2:$Y$13,2,1),VLOOKUP(I232,Barem!$W$14:$Y$25,2,1)))</f>
        <v>0</v>
      </c>
      <c r="T232" s="19">
        <f>VLOOKUP(A232,Participanti!A:C,3,0)</f>
        <v>0</v>
      </c>
      <c r="U232" s="17">
        <f t="shared" si="47"/>
        <v>3.0333333333333332</v>
      </c>
      <c r="V232" s="49"/>
      <c r="W232" s="137"/>
      <c r="X232" s="96">
        <f t="shared" si="41"/>
        <v>4</v>
      </c>
      <c r="Y232" s="62">
        <f t="shared" si="42"/>
        <v>1</v>
      </c>
      <c r="Z232" s="1" t="str">
        <f>VLOOKUP(A232,Participanti!A:E,5,0)</f>
        <v>Gold</v>
      </c>
    </row>
    <row r="233" spans="1:26" x14ac:dyDescent="0.2">
      <c r="A233" s="42" t="s">
        <v>391</v>
      </c>
      <c r="B233" s="1" t="str">
        <f>VLOOKUP(A233,Participanti!A:B,2,0)</f>
        <v>M</v>
      </c>
      <c r="C233" s="60">
        <v>5</v>
      </c>
      <c r="D233" s="43">
        <v>31.12</v>
      </c>
      <c r="E233" s="180">
        <v>0.13451388888888891</v>
      </c>
      <c r="F233" s="180">
        <v>0.13489583333333333</v>
      </c>
      <c r="G233" s="182">
        <f t="shared" si="43"/>
        <v>0.13470486111111113</v>
      </c>
      <c r="H233" s="45">
        <v>50</v>
      </c>
      <c r="I233" s="11">
        <f t="shared" si="46"/>
        <v>4.328562375035705E-3</v>
      </c>
      <c r="J233" s="31">
        <f t="shared" si="44"/>
        <v>5</v>
      </c>
      <c r="K233" s="31">
        <f>IF(J233=0,0,IF(B233="F",VLOOKUP(I233,Barem!$G$2:$H$16,2,1),VLOOKUP(I233,Barem!$G$17:$H$31,2,1)))</f>
        <v>2.5</v>
      </c>
      <c r="L233" s="43">
        <v>2.25</v>
      </c>
      <c r="M233" s="87" t="str">
        <f>VLOOKUP(C233,Barem!K:Q,7,0)</f>
        <v>D</v>
      </c>
      <c r="N233" s="10">
        <f t="shared" si="48"/>
        <v>0.5</v>
      </c>
      <c r="O233" s="10">
        <f t="shared" si="48"/>
        <v>0.25</v>
      </c>
      <c r="P233" s="10">
        <f t="shared" si="48"/>
        <v>0.25</v>
      </c>
      <c r="Q233" s="33">
        <f>IF(B233="M",IF(AND(H233&gt;=200,H233&lt;500,I233&lt;Barem!$M$21),H233/1500,IF(AND(H233&gt;=500,H233&lt;750,I233&lt;Barem!$M$22),H233/1500,IF(AND(H233&gt;=750,H233&lt;1000,I233&lt;Barem!$M$23),H233/1500,IF(AND(H233&gt;=1000,H233&lt;1500,I233&lt;Barem!$M$24),H233/1500,IF(AND(H233&gt;=1500,H233&lt;2000,I233&lt;Barem!$M$25),H233/1500,IF(AND(H233&gt;=2000,H233&lt;3000,I233&lt;Barem!$M$26),H233/1500,IF(AND(H233&gt;=3000,I233&lt;Barem!$M$27),H233/1500,0))))))),IF(AND(H233&gt;=200,H233&lt;500,I233&lt;Barem!$N$21),H233/1500,IF(AND(H233&gt;=500,H233&lt;750,I233&lt;Barem!$N$22),H233/1500,IF(AND(H233&gt;=750,H233&lt;1000,I233&lt;Barem!$N$23),H233/1500,IF(AND(H233&gt;=1000,H233&lt;1500,I233&lt;Barem!$N$24),H233/1500,IF(AND(H233&gt;=1500,H233&lt;2000,I233&lt;Barem!$N$25),H233/1500,IF(AND(H233&gt;=2000,H233&lt;3000,I233&lt;Barem!$N$26),H233/1500,IF(AND(H233&gt;=3000,I233&lt;Barem!$N$27),H233/1500,0))))))))</f>
        <v>0</v>
      </c>
      <c r="R233" s="19">
        <f>IF(D233&gt;21,VLOOKUP(D233,Barem!$S$1:$T$141,2,1),0)</f>
        <v>0.5</v>
      </c>
      <c r="S233" s="95">
        <f>IF(D233&lt;1,0,IF(B233="F",VLOOKUP(I233,Barem!$W$2:$Y$13,2,1),VLOOKUP(I233,Barem!$W$14:$Y$25,2,1)))</f>
        <v>0</v>
      </c>
      <c r="T233" s="19">
        <f>VLOOKUP(A233,Participanti!A:C,3,0)</f>
        <v>0.4</v>
      </c>
      <c r="U233" s="17">
        <f t="shared" si="47"/>
        <v>4.5875000000000004</v>
      </c>
      <c r="V233" s="49"/>
      <c r="W233" s="137"/>
      <c r="X233" s="96">
        <f t="shared" si="41"/>
        <v>4</v>
      </c>
      <c r="Y233" s="62">
        <f t="shared" si="42"/>
        <v>1</v>
      </c>
      <c r="Z233" s="1" t="str">
        <f>VLOOKUP(A233,Participanti!A:E,5,0)</f>
        <v>Gold</v>
      </c>
    </row>
    <row r="234" spans="1:26" x14ac:dyDescent="0.2">
      <c r="A234" s="42" t="s">
        <v>459</v>
      </c>
      <c r="B234" s="1" t="str">
        <f>VLOOKUP(A234,Participanti!A:B,2,0)</f>
        <v>M</v>
      </c>
      <c r="C234" s="60">
        <v>5</v>
      </c>
      <c r="D234" s="43">
        <v>13.02</v>
      </c>
      <c r="E234" s="180">
        <v>5.1701388888888887E-2</v>
      </c>
      <c r="F234" s="180">
        <v>5.1759259259259262E-2</v>
      </c>
      <c r="G234" s="182">
        <f t="shared" si="43"/>
        <v>5.1730324074074074E-2</v>
      </c>
      <c r="H234" s="45">
        <v>59</v>
      </c>
      <c r="I234" s="11">
        <f t="shared" si="46"/>
        <v>3.9731431700517723E-3</v>
      </c>
      <c r="J234" s="31">
        <f t="shared" si="44"/>
        <v>3.0999999999999996</v>
      </c>
      <c r="K234" s="31">
        <f>IF(J234=0,0,IF(B234="F",VLOOKUP(I234,Barem!$G$2:$H$16,2,1),VLOOKUP(I234,Barem!$G$17:$H$31,2,1)))</f>
        <v>3.25</v>
      </c>
      <c r="L234" s="43">
        <v>4.25</v>
      </c>
      <c r="M234" s="87" t="s">
        <v>83</v>
      </c>
      <c r="N234" s="10">
        <f t="shared" si="48"/>
        <v>0.25</v>
      </c>
      <c r="O234" s="10">
        <f t="shared" si="48"/>
        <v>0.25</v>
      </c>
      <c r="P234" s="10">
        <f t="shared" si="48"/>
        <v>0.5</v>
      </c>
      <c r="Q234" s="33">
        <f>IF(B234="M",IF(AND(H234&gt;=200,H234&lt;500,I234&lt;Barem!$M$21),H234/1500,IF(AND(H234&gt;=500,H234&lt;750,I234&lt;Barem!$M$22),H234/1500,IF(AND(H234&gt;=750,H234&lt;1000,I234&lt;Barem!$M$23),H234/1500,IF(AND(H234&gt;=1000,H234&lt;1500,I234&lt;Barem!$M$24),H234/1500,IF(AND(H234&gt;=1500,H234&lt;2000,I234&lt;Barem!$M$25),H234/1500,IF(AND(H234&gt;=2000,H234&lt;3000,I234&lt;Barem!$M$26),H234/1500,IF(AND(H234&gt;=3000,I234&lt;Barem!$M$27),H234/1500,0))))))),IF(AND(H234&gt;=200,H234&lt;500,I234&lt;Barem!$N$21),H234/1500,IF(AND(H234&gt;=500,H234&lt;750,I234&lt;Barem!$N$22),H234/1500,IF(AND(H234&gt;=750,H234&lt;1000,I234&lt;Barem!$N$23),H234/1500,IF(AND(H234&gt;=1000,H234&lt;1500,I234&lt;Barem!$N$24),H234/1500,IF(AND(H234&gt;=1500,H234&lt;2000,I234&lt;Barem!$N$25),H234/1500,IF(AND(H234&gt;=2000,H234&lt;3000,I234&lt;Barem!$N$26),H234/1500,IF(AND(H234&gt;=3000,I234&lt;Barem!$N$27),H234/1500,0))))))))</f>
        <v>0</v>
      </c>
      <c r="R234" s="19">
        <f>IF(D234&gt;21,VLOOKUP(D234,Barem!$S$1:$T$141,2,1),0)</f>
        <v>0</v>
      </c>
      <c r="S234" s="95">
        <f>IF(D234&lt;1,0,IF(B234="F",VLOOKUP(I234,Barem!$W$2:$Y$13,2,1),VLOOKUP(I234,Barem!$W$14:$Y$25,2,1)))</f>
        <v>0</v>
      </c>
      <c r="T234" s="19">
        <f>VLOOKUP(A234,Participanti!A:C,3,0)</f>
        <v>0</v>
      </c>
      <c r="U234" s="17">
        <f t="shared" si="47"/>
        <v>3.7124999999999999</v>
      </c>
      <c r="V234" s="49"/>
      <c r="W234" s="137"/>
      <c r="X234" s="96">
        <f t="shared" si="41"/>
        <v>4</v>
      </c>
      <c r="Y234" s="62">
        <f t="shared" si="42"/>
        <v>1</v>
      </c>
      <c r="Z234" s="1" t="str">
        <f>VLOOKUP(A234,Participanti!A:E,5,0)</f>
        <v>Gold</v>
      </c>
    </row>
    <row r="235" spans="1:26" x14ac:dyDescent="0.2">
      <c r="A235" s="42" t="s">
        <v>154</v>
      </c>
      <c r="B235" s="1" t="str">
        <f>VLOOKUP(A235,Participanti!A:B,2,0)</f>
        <v>M</v>
      </c>
      <c r="C235" s="60">
        <v>5</v>
      </c>
      <c r="D235" s="43">
        <v>21.11</v>
      </c>
      <c r="E235" s="180">
        <v>6.1018518518518521E-2</v>
      </c>
      <c r="F235" s="180">
        <v>6.1018518518518521E-2</v>
      </c>
      <c r="G235" s="182">
        <f t="shared" si="43"/>
        <v>6.1018518518518521E-2</v>
      </c>
      <c r="H235" s="45">
        <v>50</v>
      </c>
      <c r="I235" s="11">
        <f t="shared" si="46"/>
        <v>2.8905030089302949E-3</v>
      </c>
      <c r="J235" s="31">
        <f t="shared" si="44"/>
        <v>5</v>
      </c>
      <c r="K235" s="31">
        <f>IF(J235=0,0,IF(B235="F",VLOOKUP(I235,Barem!$G$2:$H$16,2,1),VLOOKUP(I235,Barem!$G$17:$H$31,2,1)))</f>
        <v>4.75</v>
      </c>
      <c r="L235" s="43">
        <v>3</v>
      </c>
      <c r="M235" s="87" t="s">
        <v>80</v>
      </c>
      <c r="N235" s="10">
        <f t="shared" si="48"/>
        <v>0.25</v>
      </c>
      <c r="O235" s="10">
        <f t="shared" si="48"/>
        <v>0.5</v>
      </c>
      <c r="P235" s="10">
        <f t="shared" si="48"/>
        <v>0.25</v>
      </c>
      <c r="Q235" s="33">
        <f>IF(B235="M",IF(AND(H235&gt;=200,H235&lt;500,I235&lt;Barem!$M$21),H235/1500,IF(AND(H235&gt;=500,H235&lt;750,I235&lt;Barem!$M$22),H235/1500,IF(AND(H235&gt;=750,H235&lt;1000,I235&lt;Barem!$M$23),H235/1500,IF(AND(H235&gt;=1000,H235&lt;1500,I235&lt;Barem!$M$24),H235/1500,IF(AND(H235&gt;=1500,H235&lt;2000,I235&lt;Barem!$M$25),H235/1500,IF(AND(H235&gt;=2000,H235&lt;3000,I235&lt;Barem!$M$26),H235/1500,IF(AND(H235&gt;=3000,I235&lt;Barem!$M$27),H235/1500,0))))))),IF(AND(H235&gt;=200,H235&lt;500,I235&lt;Barem!$N$21),H235/1500,IF(AND(H235&gt;=500,H235&lt;750,I235&lt;Barem!$N$22),H235/1500,IF(AND(H235&gt;=750,H235&lt;1000,I235&lt;Barem!$N$23),H235/1500,IF(AND(H235&gt;=1000,H235&lt;1500,I235&lt;Barem!$N$24),H235/1500,IF(AND(H235&gt;=1500,H235&lt;2000,I235&lt;Barem!$N$25),H235/1500,IF(AND(H235&gt;=2000,H235&lt;3000,I235&lt;Barem!$N$26),H235/1500,IF(AND(H235&gt;=3000,I235&lt;Barem!$N$27),H235/1500,0))))))))</f>
        <v>0</v>
      </c>
      <c r="R235" s="19">
        <f>IF(D235&gt;21,VLOOKUP(D235,Barem!$S$1:$T$141,2,1),0)</f>
        <v>0</v>
      </c>
      <c r="S235" s="95">
        <f>IF(D235&lt;1,0,IF(B235="F",VLOOKUP(I235,Barem!$W$2:$Y$13,2,1),VLOOKUP(I235,Barem!$W$14:$Y$25,2,1)))</f>
        <v>0</v>
      </c>
      <c r="T235" s="19">
        <f>VLOOKUP(A235,Participanti!A:C,3,0)</f>
        <v>0</v>
      </c>
      <c r="U235" s="17">
        <f t="shared" si="47"/>
        <v>4.375</v>
      </c>
      <c r="V235" s="49"/>
      <c r="W235" s="137"/>
      <c r="X235" s="96">
        <f t="shared" si="41"/>
        <v>4</v>
      </c>
      <c r="Y235" s="62">
        <f t="shared" si="42"/>
        <v>1</v>
      </c>
      <c r="Z235" s="1" t="str">
        <f>VLOOKUP(A235,Participanti!A:E,5,0)</f>
        <v>Gold</v>
      </c>
    </row>
    <row r="236" spans="1:26" x14ac:dyDescent="0.2">
      <c r="A236" s="42" t="s">
        <v>465</v>
      </c>
      <c r="B236" s="1" t="str">
        <f>VLOOKUP(A236,Participanti!A:B,2,0)</f>
        <v>M</v>
      </c>
      <c r="C236" s="60">
        <v>5</v>
      </c>
      <c r="D236" s="43">
        <v>44</v>
      </c>
      <c r="E236" s="180">
        <v>0.26261574074074073</v>
      </c>
      <c r="F236" s="180">
        <v>0.26395833333333335</v>
      </c>
      <c r="G236" s="182">
        <f t="shared" si="43"/>
        <v>0.26328703703703704</v>
      </c>
      <c r="H236" s="45">
        <v>1759</v>
      </c>
      <c r="I236" s="11">
        <f t="shared" si="46"/>
        <v>5.9837962962962961E-3</v>
      </c>
      <c r="J236" s="31">
        <f t="shared" si="44"/>
        <v>5</v>
      </c>
      <c r="K236" s="31">
        <f>IF(J236=0,0,IF(B236="F",VLOOKUP(I236,Barem!$G$2:$H$16,2,1),VLOOKUP(I236,Barem!$G$17:$H$31,2,1)))</f>
        <v>0</v>
      </c>
      <c r="L236" s="43">
        <v>4</v>
      </c>
      <c r="M236" s="87" t="str">
        <f>VLOOKUP(C236,Barem!K:Q,7,0)</f>
        <v>D</v>
      </c>
      <c r="N236" s="10">
        <f t="shared" si="48"/>
        <v>0.5</v>
      </c>
      <c r="O236" s="10">
        <f t="shared" si="48"/>
        <v>0.25</v>
      </c>
      <c r="P236" s="10">
        <f t="shared" si="48"/>
        <v>0.25</v>
      </c>
      <c r="Q236" s="33">
        <f>IF(B236="M",IF(AND(H236&gt;=200,H236&lt;500,I236&lt;Barem!$M$21),H236/1500,IF(AND(H236&gt;=500,H236&lt;750,I236&lt;Barem!$M$22),H236/1500,IF(AND(H236&gt;=750,H236&lt;1000,I236&lt;Barem!$M$23),H236/1500,IF(AND(H236&gt;=1000,H236&lt;1500,I236&lt;Barem!$M$24),H236/1500,IF(AND(H236&gt;=1500,H236&lt;2000,I236&lt;Barem!$M$25),H236/1500,IF(AND(H236&gt;=2000,H236&lt;3000,I236&lt;Barem!$M$26),H236/1500,IF(AND(H236&gt;=3000,I236&lt;Barem!$M$27),H236/1500,0))))))),IF(AND(H236&gt;=200,H236&lt;500,I236&lt;Barem!$N$21),H236/1500,IF(AND(H236&gt;=500,H236&lt;750,I236&lt;Barem!$N$22),H236/1500,IF(AND(H236&gt;=750,H236&lt;1000,I236&lt;Barem!$N$23),H236/1500,IF(AND(H236&gt;=1000,H236&lt;1500,I236&lt;Barem!$N$24),H236/1500,IF(AND(H236&gt;=1500,H236&lt;2000,I236&lt;Barem!$N$25),H236/1500,IF(AND(H236&gt;=2000,H236&lt;3000,I236&lt;Barem!$N$26),H236/1500,IF(AND(H236&gt;=3000,I236&lt;Barem!$N$27),H236/1500,0))))))))</f>
        <v>1.1726666666666667</v>
      </c>
      <c r="R236" s="19">
        <f>IF(D236&gt;21,VLOOKUP(D236,Barem!$S$1:$T$141,2,1),0)</f>
        <v>1.1000000000000001</v>
      </c>
      <c r="S236" s="95">
        <f>IF(D236&lt;1,0,IF(B236="F",VLOOKUP(I236,Barem!$W$2:$Y$13,2,1),VLOOKUP(I236,Barem!$W$14:$Y$25,2,1)))</f>
        <v>0</v>
      </c>
      <c r="T236" s="19">
        <f>VLOOKUP(A236,Participanti!A:C,3,0)</f>
        <v>0</v>
      </c>
      <c r="U236" s="17">
        <f t="shared" si="47"/>
        <v>5.7726666666666659</v>
      </c>
      <c r="V236" s="49"/>
      <c r="W236" s="137"/>
      <c r="X236" s="96">
        <f t="shared" si="41"/>
        <v>4</v>
      </c>
      <c r="Y236" s="62">
        <f t="shared" si="42"/>
        <v>1</v>
      </c>
      <c r="Z236" s="1" t="str">
        <f>VLOOKUP(A236,Participanti!A:E,5,0)</f>
        <v>Gold</v>
      </c>
    </row>
    <row r="237" spans="1:26" x14ac:dyDescent="0.2">
      <c r="A237" s="42" t="s">
        <v>158</v>
      </c>
      <c r="B237" s="1" t="str">
        <f>VLOOKUP(A237,Participanti!A:B,2,0)</f>
        <v>M</v>
      </c>
      <c r="C237" s="60">
        <v>5</v>
      </c>
      <c r="D237" s="43">
        <v>21.31</v>
      </c>
      <c r="E237" s="180">
        <v>6.8576388888888895E-2</v>
      </c>
      <c r="F237" s="180">
        <v>6.8587962962962962E-2</v>
      </c>
      <c r="G237" s="182">
        <f t="shared" si="43"/>
        <v>6.8582175925925928E-2</v>
      </c>
      <c r="H237" s="45">
        <v>35</v>
      </c>
      <c r="I237" s="11">
        <f t="shared" si="46"/>
        <v>3.2183095225680868E-3</v>
      </c>
      <c r="J237" s="31">
        <f t="shared" si="44"/>
        <v>5</v>
      </c>
      <c r="K237" s="31">
        <f>IF(J237=0,0,IF(B237="F",VLOOKUP(I237,Barem!$G$2:$H$16,2,1),VLOOKUP(I237,Barem!$G$17:$H$31,2,1)))</f>
        <v>4.25</v>
      </c>
      <c r="L237" s="43">
        <v>4.5</v>
      </c>
      <c r="M237" s="87" t="s">
        <v>80</v>
      </c>
      <c r="N237" s="10">
        <f t="shared" si="48"/>
        <v>0.25</v>
      </c>
      <c r="O237" s="10">
        <f t="shared" si="48"/>
        <v>0.5</v>
      </c>
      <c r="P237" s="10">
        <f t="shared" si="48"/>
        <v>0.25</v>
      </c>
      <c r="Q237" s="33">
        <f>IF(B237="M",IF(AND(H237&gt;=200,H237&lt;500,I237&lt;Barem!$M$21),H237/1500,IF(AND(H237&gt;=500,H237&lt;750,I237&lt;Barem!$M$22),H237/1500,IF(AND(H237&gt;=750,H237&lt;1000,I237&lt;Barem!$M$23),H237/1500,IF(AND(H237&gt;=1000,H237&lt;1500,I237&lt;Barem!$M$24),H237/1500,IF(AND(H237&gt;=1500,H237&lt;2000,I237&lt;Barem!$M$25),H237/1500,IF(AND(H237&gt;=2000,H237&lt;3000,I237&lt;Barem!$M$26),H237/1500,IF(AND(H237&gt;=3000,I237&lt;Barem!$M$27),H237/1500,0))))))),IF(AND(H237&gt;=200,H237&lt;500,I237&lt;Barem!$N$21),H237/1500,IF(AND(H237&gt;=500,H237&lt;750,I237&lt;Barem!$N$22),H237/1500,IF(AND(H237&gt;=750,H237&lt;1000,I237&lt;Barem!$N$23),H237/1500,IF(AND(H237&gt;=1000,H237&lt;1500,I237&lt;Barem!$N$24),H237/1500,IF(AND(H237&gt;=1500,H237&lt;2000,I237&lt;Barem!$N$25),H237/1500,IF(AND(H237&gt;=2000,H237&lt;3000,I237&lt;Barem!$N$26),H237/1500,IF(AND(H237&gt;=3000,I237&lt;Barem!$N$27),H237/1500,0))))))))</f>
        <v>0</v>
      </c>
      <c r="R237" s="19">
        <f>IF(D237&gt;21,VLOOKUP(D237,Barem!$S$1:$T$141,2,1),0)</f>
        <v>0</v>
      </c>
      <c r="S237" s="95">
        <f>IF(D237&lt;1,0,IF(B237="F",VLOOKUP(I237,Barem!$W$2:$Y$13,2,1),VLOOKUP(I237,Barem!$W$14:$Y$25,2,1)))</f>
        <v>0</v>
      </c>
      <c r="T237" s="19">
        <f>VLOOKUP(A237,Participanti!A:C,3,0)</f>
        <v>0</v>
      </c>
      <c r="U237" s="17">
        <f t="shared" si="47"/>
        <v>4.5</v>
      </c>
      <c r="V237" s="49"/>
      <c r="W237" s="137"/>
      <c r="X237" s="96">
        <f t="shared" si="41"/>
        <v>4</v>
      </c>
      <c r="Y237" s="62">
        <f t="shared" si="42"/>
        <v>1</v>
      </c>
      <c r="Z237" s="1" t="str">
        <f>VLOOKUP(A237,Participanti!A:E,5,0)</f>
        <v>Gold</v>
      </c>
    </row>
    <row r="238" spans="1:26" x14ac:dyDescent="0.2">
      <c r="A238" s="42" t="s">
        <v>7</v>
      </c>
      <c r="B238" s="1" t="str">
        <f>VLOOKUP(A238,Participanti!A:B,2,0)</f>
        <v>M</v>
      </c>
      <c r="C238" s="60">
        <v>5</v>
      </c>
      <c r="D238" s="43">
        <v>43.84</v>
      </c>
      <c r="E238" s="180">
        <v>0.42403935185185188</v>
      </c>
      <c r="F238" s="180">
        <v>0.48866898148148147</v>
      </c>
      <c r="G238" s="182">
        <f t="shared" si="43"/>
        <v>0.45635416666666667</v>
      </c>
      <c r="H238" s="45">
        <v>2835</v>
      </c>
      <c r="I238" s="11">
        <f t="shared" si="46"/>
        <v>1.0409538473236009E-2</v>
      </c>
      <c r="J238" s="31">
        <f t="shared" si="44"/>
        <v>5</v>
      </c>
      <c r="K238" s="31">
        <f>IF(J238=0,0,IF(B238="F",VLOOKUP(I238,Barem!$G$2:$H$16,2,1),VLOOKUP(I238,Barem!$G$17:$H$31,2,1)))</f>
        <v>0</v>
      </c>
      <c r="L238" s="43">
        <v>3.25</v>
      </c>
      <c r="M238" s="87" t="str">
        <f>VLOOKUP(C238,Barem!K:Q,7,0)</f>
        <v>D</v>
      </c>
      <c r="N238" s="10">
        <f t="shared" si="48"/>
        <v>0.5</v>
      </c>
      <c r="O238" s="10">
        <f t="shared" si="48"/>
        <v>0.25</v>
      </c>
      <c r="P238" s="10">
        <f t="shared" si="48"/>
        <v>0.25</v>
      </c>
      <c r="Q238" s="33">
        <f>IF(B238="M",IF(AND(H238&gt;=200,H238&lt;500,I238&lt;Barem!$M$21),H238/1500,IF(AND(H238&gt;=500,H238&lt;750,I238&lt;Barem!$M$22),H238/1500,IF(AND(H238&gt;=750,H238&lt;1000,I238&lt;Barem!$M$23),H238/1500,IF(AND(H238&gt;=1000,H238&lt;1500,I238&lt;Barem!$M$24),H238/1500,IF(AND(H238&gt;=1500,H238&lt;2000,I238&lt;Barem!$M$25),H238/1500,IF(AND(H238&gt;=2000,H238&lt;3000,I238&lt;Barem!$M$26),H238/1500,IF(AND(H238&gt;=3000,I238&lt;Barem!$M$27),H238/1500,0))))))),IF(AND(H238&gt;=200,H238&lt;500,I238&lt;Barem!$N$21),H238/1500,IF(AND(H238&gt;=500,H238&lt;750,I238&lt;Barem!$N$22),H238/1500,IF(AND(H238&gt;=750,H238&lt;1000,I238&lt;Barem!$N$23),H238/1500,IF(AND(H238&gt;=1000,H238&lt;1500,I238&lt;Barem!$N$24),H238/1500,IF(AND(H238&gt;=1500,H238&lt;2000,I238&lt;Barem!$N$25),H238/1500,IF(AND(H238&gt;=2000,H238&lt;3000,I238&lt;Barem!$N$26),H238/1500,IF(AND(H238&gt;=3000,I238&lt;Barem!$N$27),H238/1500,0))))))))</f>
        <v>1.89</v>
      </c>
      <c r="R238" s="19">
        <f>IF(D238&gt;21,VLOOKUP(D238,Barem!$S$1:$T$141,2,1),0)</f>
        <v>1.1000000000000001</v>
      </c>
      <c r="S238" s="95">
        <f>IF(D238&lt;1,0,IF(B238="F",VLOOKUP(I238,Barem!$W$2:$Y$13,2,1),VLOOKUP(I238,Barem!$W$14:$Y$25,2,1)))</f>
        <v>0</v>
      </c>
      <c r="T238" s="19">
        <f>VLOOKUP(A238,Participanti!A:C,3,0)</f>
        <v>0.4</v>
      </c>
      <c r="U238" s="17">
        <f t="shared" si="47"/>
        <v>6.7025000000000006</v>
      </c>
      <c r="V238" s="49"/>
      <c r="W238" s="137"/>
      <c r="X238" s="96">
        <f t="shared" si="41"/>
        <v>4</v>
      </c>
      <c r="Y238" s="62">
        <f t="shared" si="42"/>
        <v>1</v>
      </c>
      <c r="Z238" s="1" t="str">
        <f>VLOOKUP(A238,Participanti!A:E,5,0)</f>
        <v>Gold</v>
      </c>
    </row>
    <row r="239" spans="1:26" x14ac:dyDescent="0.2">
      <c r="A239" s="42" t="s">
        <v>176</v>
      </c>
      <c r="B239" s="1" t="str">
        <f>VLOOKUP(A239,Participanti!A:B,2,0)</f>
        <v>M</v>
      </c>
      <c r="C239" s="60">
        <v>5</v>
      </c>
      <c r="D239" s="43">
        <v>25.05</v>
      </c>
      <c r="E239" s="180">
        <v>9.4791666666666663E-2</v>
      </c>
      <c r="F239" s="180">
        <v>0.10086805555555556</v>
      </c>
      <c r="G239" s="182">
        <f t="shared" si="43"/>
        <v>9.782986111111111E-2</v>
      </c>
      <c r="H239" s="45">
        <v>27</v>
      </c>
      <c r="I239" s="11">
        <f t="shared" si="46"/>
        <v>3.9053836770902637E-3</v>
      </c>
      <c r="J239" s="31">
        <f t="shared" si="44"/>
        <v>5</v>
      </c>
      <c r="K239" s="31">
        <f>IF(J239=0,0,IF(B239="F",VLOOKUP(I239,Barem!$G$2:$H$16,2,1),VLOOKUP(I239,Barem!$G$17:$H$31,2,1)))</f>
        <v>3.25</v>
      </c>
      <c r="L239" s="43">
        <v>4</v>
      </c>
      <c r="M239" s="87" t="s">
        <v>80</v>
      </c>
      <c r="N239" s="10">
        <f t="shared" si="48"/>
        <v>0.25</v>
      </c>
      <c r="O239" s="10">
        <f t="shared" si="48"/>
        <v>0.5</v>
      </c>
      <c r="P239" s="10">
        <f t="shared" si="48"/>
        <v>0.25</v>
      </c>
      <c r="Q239" s="33">
        <f>IF(B239="M",IF(AND(H239&gt;=200,H239&lt;500,I239&lt;Barem!$M$21),H239/1500,IF(AND(H239&gt;=500,H239&lt;750,I239&lt;Barem!$M$22),H239/1500,IF(AND(H239&gt;=750,H239&lt;1000,I239&lt;Barem!$M$23),H239/1500,IF(AND(H239&gt;=1000,H239&lt;1500,I239&lt;Barem!$M$24),H239/1500,IF(AND(H239&gt;=1500,H239&lt;2000,I239&lt;Barem!$M$25),H239/1500,IF(AND(H239&gt;=2000,H239&lt;3000,I239&lt;Barem!$M$26),H239/1500,IF(AND(H239&gt;=3000,I239&lt;Barem!$M$27),H239/1500,0))))))),IF(AND(H239&gt;=200,H239&lt;500,I239&lt;Barem!$N$21),H239/1500,IF(AND(H239&gt;=500,H239&lt;750,I239&lt;Barem!$N$22),H239/1500,IF(AND(H239&gt;=750,H239&lt;1000,I239&lt;Barem!$N$23),H239/1500,IF(AND(H239&gt;=1000,H239&lt;1500,I239&lt;Barem!$N$24),H239/1500,IF(AND(H239&gt;=1500,H239&lt;2000,I239&lt;Barem!$N$25),H239/1500,IF(AND(H239&gt;=2000,H239&lt;3000,I239&lt;Barem!$N$26),H239/1500,IF(AND(H239&gt;=3000,I239&lt;Barem!$N$27),H239/1500,0))))))))</f>
        <v>0</v>
      </c>
      <c r="R239" s="19">
        <f>IF(D239&gt;21,VLOOKUP(D239,Barem!$S$1:$T$141,2,1),0)</f>
        <v>0.2</v>
      </c>
      <c r="S239" s="95">
        <f>IF(D239&lt;1,0,IF(B239="F",VLOOKUP(I239,Barem!$W$2:$Y$13,2,1),VLOOKUP(I239,Barem!$W$14:$Y$25,2,1)))</f>
        <v>0</v>
      </c>
      <c r="T239" s="19">
        <f>VLOOKUP(A239,Participanti!A:C,3,0)</f>
        <v>0</v>
      </c>
      <c r="U239" s="17">
        <f t="shared" si="47"/>
        <v>4.0750000000000002</v>
      </c>
      <c r="V239" s="49"/>
      <c r="W239" s="137"/>
      <c r="X239" s="96">
        <f t="shared" si="41"/>
        <v>4</v>
      </c>
      <c r="Y239" s="62">
        <f t="shared" si="42"/>
        <v>1</v>
      </c>
      <c r="Z239" s="1" t="str">
        <f>VLOOKUP(A239,Participanti!A:E,5,0)</f>
        <v>Gold</v>
      </c>
    </row>
    <row r="240" spans="1:26" x14ac:dyDescent="0.2">
      <c r="A240" s="42" t="s">
        <v>200</v>
      </c>
      <c r="B240" s="1" t="str">
        <f>VLOOKUP(A240,Participanti!A:B,2,0)</f>
        <v>M</v>
      </c>
      <c r="C240" s="60">
        <v>5</v>
      </c>
      <c r="D240" s="43">
        <v>10.07</v>
      </c>
      <c r="E240" s="180">
        <v>3.4953703703703702E-2</v>
      </c>
      <c r="F240" s="180">
        <v>3.4953703703703702E-2</v>
      </c>
      <c r="G240" s="182">
        <f t="shared" si="43"/>
        <v>3.4953703703703702E-2</v>
      </c>
      <c r="H240" s="45">
        <v>5</v>
      </c>
      <c r="I240" s="11">
        <f t="shared" si="46"/>
        <v>3.4710728603479348E-3</v>
      </c>
      <c r="J240" s="31">
        <f t="shared" si="44"/>
        <v>2.3976190476190475</v>
      </c>
      <c r="K240" s="31">
        <f>IF(J240=0,0,IF(B240="F",VLOOKUP(I240,Barem!$G$2:$H$16,2,1),VLOOKUP(I240,Barem!$G$17:$H$31,2,1)))</f>
        <v>4</v>
      </c>
      <c r="L240" s="43">
        <v>0.5</v>
      </c>
      <c r="M240" s="87" t="str">
        <f>VLOOKUP(C240,Barem!K:Q,7,0)</f>
        <v>D</v>
      </c>
      <c r="N240" s="10">
        <f t="shared" si="48"/>
        <v>0.5</v>
      </c>
      <c r="O240" s="10">
        <f t="shared" si="48"/>
        <v>0.25</v>
      </c>
      <c r="P240" s="10">
        <f t="shared" si="48"/>
        <v>0.25</v>
      </c>
      <c r="Q240" s="33">
        <f>IF(B240="M",IF(AND(H240&gt;=200,H240&lt;500,I240&lt;Barem!$M$21),H240/1500,IF(AND(H240&gt;=500,H240&lt;750,I240&lt;Barem!$M$22),H240/1500,IF(AND(H240&gt;=750,H240&lt;1000,I240&lt;Barem!$M$23),H240/1500,IF(AND(H240&gt;=1000,H240&lt;1500,I240&lt;Barem!$M$24),H240/1500,IF(AND(H240&gt;=1500,H240&lt;2000,I240&lt;Barem!$M$25),H240/1500,IF(AND(H240&gt;=2000,H240&lt;3000,I240&lt;Barem!$M$26),H240/1500,IF(AND(H240&gt;=3000,I240&lt;Barem!$M$27),H240/1500,0))))))),IF(AND(H240&gt;=200,H240&lt;500,I240&lt;Barem!$N$21),H240/1500,IF(AND(H240&gt;=500,H240&lt;750,I240&lt;Barem!$N$22),H240/1500,IF(AND(H240&gt;=750,H240&lt;1000,I240&lt;Barem!$N$23),H240/1500,IF(AND(H240&gt;=1000,H240&lt;1500,I240&lt;Barem!$N$24),H240/1500,IF(AND(H240&gt;=1500,H240&lt;2000,I240&lt;Barem!$N$25),H240/1500,IF(AND(H240&gt;=2000,H240&lt;3000,I240&lt;Barem!$N$26),H240/1500,IF(AND(H240&gt;=3000,I240&lt;Barem!$N$27),H240/1500,0))))))))</f>
        <v>0</v>
      </c>
      <c r="R240" s="19">
        <f>IF(D240&gt;21,VLOOKUP(D240,Barem!$S$1:$T$141,2,1),0)</f>
        <v>0</v>
      </c>
      <c r="S240" s="95">
        <f>IF(D240&lt;1,0,IF(B240="F",VLOOKUP(I240,Barem!$W$2:$Y$13,2,1),VLOOKUP(I240,Barem!$W$14:$Y$25,2,1)))</f>
        <v>0</v>
      </c>
      <c r="T240" s="19">
        <f>VLOOKUP(A240,Participanti!A:C,3,0)</f>
        <v>0</v>
      </c>
      <c r="U240" s="17">
        <f t="shared" si="47"/>
        <v>2.3238095238095235</v>
      </c>
      <c r="V240" s="49"/>
      <c r="W240" s="137"/>
      <c r="X240" s="96">
        <f t="shared" si="41"/>
        <v>4</v>
      </c>
      <c r="Y240" s="62">
        <f t="shared" si="42"/>
        <v>1</v>
      </c>
      <c r="Z240" s="1" t="str">
        <f>VLOOKUP(A240,Participanti!A:E,5,0)</f>
        <v>Gold</v>
      </c>
    </row>
    <row r="241" spans="1:26" x14ac:dyDescent="0.2">
      <c r="A241" s="42" t="s">
        <v>316</v>
      </c>
      <c r="B241" s="1" t="str">
        <f>VLOOKUP(A241,Participanti!A:B,2,0)</f>
        <v>M</v>
      </c>
      <c r="C241" s="60">
        <v>5</v>
      </c>
      <c r="D241" s="43">
        <v>22.87</v>
      </c>
      <c r="E241" s="180">
        <v>0.11012731481481482</v>
      </c>
      <c r="F241" s="180">
        <v>0.11625000000000001</v>
      </c>
      <c r="G241" s="182">
        <f t="shared" si="43"/>
        <v>0.11318865740740741</v>
      </c>
      <c r="H241" s="45">
        <v>1019</v>
      </c>
      <c r="I241" s="11">
        <f t="shared" si="46"/>
        <v>4.9492198254222743E-3</v>
      </c>
      <c r="J241" s="31">
        <f t="shared" si="44"/>
        <v>5</v>
      </c>
      <c r="K241" s="31">
        <f>IF(J241=0,0,IF(B241="F",VLOOKUP(I241,Barem!$G$2:$H$16,2,1),VLOOKUP(I241,Barem!$G$17:$H$31,2,1)))</f>
        <v>0.5</v>
      </c>
      <c r="L241" s="43">
        <v>3.5</v>
      </c>
      <c r="M241" s="87" t="str">
        <f>VLOOKUP(C241,Barem!K:Q,7,0)</f>
        <v>D</v>
      </c>
      <c r="N241" s="10">
        <f t="shared" si="48"/>
        <v>0.5</v>
      </c>
      <c r="O241" s="10">
        <f t="shared" si="48"/>
        <v>0.25</v>
      </c>
      <c r="P241" s="10">
        <f t="shared" si="48"/>
        <v>0.25</v>
      </c>
      <c r="Q241" s="33">
        <f>IF(B241="M",IF(AND(H241&gt;=200,H241&lt;500,I241&lt;Barem!$M$21),H241/1500,IF(AND(H241&gt;=500,H241&lt;750,I241&lt;Barem!$M$22),H241/1500,IF(AND(H241&gt;=750,H241&lt;1000,I241&lt;Barem!$M$23),H241/1500,IF(AND(H241&gt;=1000,H241&lt;1500,I241&lt;Barem!$M$24),H241/1500,IF(AND(H241&gt;=1500,H241&lt;2000,I241&lt;Barem!$M$25),H241/1500,IF(AND(H241&gt;=2000,H241&lt;3000,I241&lt;Barem!$M$26),H241/1500,IF(AND(H241&gt;=3000,I241&lt;Barem!$M$27),H241/1500,0))))))),IF(AND(H241&gt;=200,H241&lt;500,I241&lt;Barem!$N$21),H241/1500,IF(AND(H241&gt;=500,H241&lt;750,I241&lt;Barem!$N$22),H241/1500,IF(AND(H241&gt;=750,H241&lt;1000,I241&lt;Barem!$N$23),H241/1500,IF(AND(H241&gt;=1000,H241&lt;1500,I241&lt;Barem!$N$24),H241/1500,IF(AND(H241&gt;=1500,H241&lt;2000,I241&lt;Barem!$N$25),H241/1500,IF(AND(H241&gt;=2000,H241&lt;3000,I241&lt;Barem!$N$26),H241/1500,IF(AND(H241&gt;=3000,I241&lt;Barem!$N$27),H241/1500,0))))))))</f>
        <v>0.67933333333333334</v>
      </c>
      <c r="R241" s="19">
        <f>IF(D241&gt;21,VLOOKUP(D241,Barem!$S$1:$T$141,2,1),0)</f>
        <v>0</v>
      </c>
      <c r="S241" s="95">
        <f>IF(D241&lt;1,0,IF(B241="F",VLOOKUP(I241,Barem!$W$2:$Y$13,2,1),VLOOKUP(I241,Barem!$W$14:$Y$25,2,1)))</f>
        <v>0</v>
      </c>
      <c r="T241" s="19">
        <f>VLOOKUP(A241,Participanti!A:C,3,0)</f>
        <v>0</v>
      </c>
      <c r="U241" s="17">
        <f t="shared" si="47"/>
        <v>4.1793333333333331</v>
      </c>
      <c r="V241" s="49"/>
      <c r="W241" s="137"/>
      <c r="X241" s="96">
        <f t="shared" si="41"/>
        <v>4</v>
      </c>
      <c r="Y241" s="62">
        <f t="shared" si="42"/>
        <v>1</v>
      </c>
      <c r="Z241" s="1" t="str">
        <f>VLOOKUP(A241,Participanti!A:E,5,0)</f>
        <v>Gold</v>
      </c>
    </row>
    <row r="242" spans="1:26" x14ac:dyDescent="0.2">
      <c r="A242" s="42" t="s">
        <v>118</v>
      </c>
      <c r="B242" s="1" t="str">
        <f>VLOOKUP(A242,Participanti!A:B,2,0)</f>
        <v>M</v>
      </c>
      <c r="C242" s="60">
        <v>5</v>
      </c>
      <c r="D242" s="43">
        <v>8.01</v>
      </c>
      <c r="E242" s="180">
        <v>2.8449074074074075E-2</v>
      </c>
      <c r="F242" s="180">
        <v>2.8449074074074075E-2</v>
      </c>
      <c r="G242" s="182">
        <f t="shared" si="43"/>
        <v>2.8449074074074075E-2</v>
      </c>
      <c r="H242" s="45">
        <v>11</v>
      </c>
      <c r="I242" s="11">
        <f t="shared" si="46"/>
        <v>3.551694640958062E-3</v>
      </c>
      <c r="J242" s="31">
        <f t="shared" si="44"/>
        <v>1.907142857142857</v>
      </c>
      <c r="K242" s="31">
        <f>IF(J242=0,0,IF(B242="F",VLOOKUP(I242,Barem!$G$2:$H$16,2,1),VLOOKUP(I242,Barem!$G$17:$H$31,2,1)))</f>
        <v>3.75</v>
      </c>
      <c r="L242" s="43">
        <v>2.5</v>
      </c>
      <c r="M242" s="87" t="s">
        <v>83</v>
      </c>
      <c r="N242" s="10">
        <f t="shared" si="48"/>
        <v>0.25</v>
      </c>
      <c r="O242" s="10">
        <f t="shared" si="48"/>
        <v>0.25</v>
      </c>
      <c r="P242" s="10">
        <f t="shared" si="48"/>
        <v>0.5</v>
      </c>
      <c r="Q242" s="33">
        <f>IF(B242="M",IF(AND(H242&gt;=200,H242&lt;500,I242&lt;Barem!$M$21),H242/1500,IF(AND(H242&gt;=500,H242&lt;750,I242&lt;Barem!$M$22),H242/1500,IF(AND(H242&gt;=750,H242&lt;1000,I242&lt;Barem!$M$23),H242/1500,IF(AND(H242&gt;=1000,H242&lt;1500,I242&lt;Barem!$M$24),H242/1500,IF(AND(H242&gt;=1500,H242&lt;2000,I242&lt;Barem!$M$25),H242/1500,IF(AND(H242&gt;=2000,H242&lt;3000,I242&lt;Barem!$M$26),H242/1500,IF(AND(H242&gt;=3000,I242&lt;Barem!$M$27),H242/1500,0))))))),IF(AND(H242&gt;=200,H242&lt;500,I242&lt;Barem!$N$21),H242/1500,IF(AND(H242&gt;=500,H242&lt;750,I242&lt;Barem!$N$22),H242/1500,IF(AND(H242&gt;=750,H242&lt;1000,I242&lt;Barem!$N$23),H242/1500,IF(AND(H242&gt;=1000,H242&lt;1500,I242&lt;Barem!$N$24),H242/1500,IF(AND(H242&gt;=1500,H242&lt;2000,I242&lt;Barem!$N$25),H242/1500,IF(AND(H242&gt;=2000,H242&lt;3000,I242&lt;Barem!$N$26),H242/1500,IF(AND(H242&gt;=3000,I242&lt;Barem!$N$27),H242/1500,0))))))))</f>
        <v>0</v>
      </c>
      <c r="R242" s="19">
        <f>IF(D242&gt;21,VLOOKUP(D242,Barem!$S$1:$T$141,2,1),0)</f>
        <v>0</v>
      </c>
      <c r="S242" s="95">
        <f>IF(D242&lt;1,0,IF(B242="F",VLOOKUP(I242,Barem!$W$2:$Y$13,2,1),VLOOKUP(I242,Barem!$W$14:$Y$25,2,1)))</f>
        <v>0</v>
      </c>
      <c r="T242" s="19">
        <f>VLOOKUP(A242,Participanti!A:C,3,0)</f>
        <v>0</v>
      </c>
      <c r="U242" s="17">
        <f t="shared" si="47"/>
        <v>2.6642857142857141</v>
      </c>
      <c r="V242" s="49"/>
      <c r="W242" s="137"/>
      <c r="X242" s="96">
        <f t="shared" si="41"/>
        <v>4</v>
      </c>
      <c r="Y242" s="62">
        <f t="shared" si="42"/>
        <v>1</v>
      </c>
      <c r="Z242" s="1" t="str">
        <f>VLOOKUP(A242,Participanti!A:E,5,0)</f>
        <v>Gold</v>
      </c>
    </row>
    <row r="243" spans="1:26" x14ac:dyDescent="0.2">
      <c r="A243" s="42" t="s">
        <v>225</v>
      </c>
      <c r="B243" s="1" t="str">
        <f>VLOOKUP(A243,Participanti!A:B,2,0)</f>
        <v>M</v>
      </c>
      <c r="C243" s="60">
        <v>5</v>
      </c>
      <c r="D243" s="43">
        <v>21.11</v>
      </c>
      <c r="E243" s="180">
        <v>5.9652777777777777E-2</v>
      </c>
      <c r="F243" s="180">
        <v>5.9652777777777777E-2</v>
      </c>
      <c r="G243" s="182">
        <f t="shared" si="43"/>
        <v>5.9652777777777777E-2</v>
      </c>
      <c r="H243" s="45">
        <v>17</v>
      </c>
      <c r="I243" s="11">
        <f t="shared" si="46"/>
        <v>2.8258066214011265E-3</v>
      </c>
      <c r="J243" s="31">
        <f t="shared" si="44"/>
        <v>5</v>
      </c>
      <c r="K243" s="31">
        <f>IF(J243=0,0,IF(B243="F",VLOOKUP(I243,Barem!$G$2:$H$16,2,1),VLOOKUP(I243,Barem!$G$17:$H$31,2,1)))</f>
        <v>4.75</v>
      </c>
      <c r="L243" s="43">
        <v>3.5</v>
      </c>
      <c r="M243" s="87" t="s">
        <v>80</v>
      </c>
      <c r="N243" s="10">
        <f t="shared" si="48"/>
        <v>0.25</v>
      </c>
      <c r="O243" s="10">
        <f t="shared" si="48"/>
        <v>0.5</v>
      </c>
      <c r="P243" s="10">
        <f t="shared" si="48"/>
        <v>0.25</v>
      </c>
      <c r="Q243" s="33">
        <f>IF(B243="M",IF(AND(H243&gt;=200,H243&lt;500,I243&lt;Barem!$M$21),H243/1500,IF(AND(H243&gt;=500,H243&lt;750,I243&lt;Barem!$M$22),H243/1500,IF(AND(H243&gt;=750,H243&lt;1000,I243&lt;Barem!$M$23),H243/1500,IF(AND(H243&gt;=1000,H243&lt;1500,I243&lt;Barem!$M$24),H243/1500,IF(AND(H243&gt;=1500,H243&lt;2000,I243&lt;Barem!$M$25),H243/1500,IF(AND(H243&gt;=2000,H243&lt;3000,I243&lt;Barem!$M$26),H243/1500,IF(AND(H243&gt;=3000,I243&lt;Barem!$M$27),H243/1500,0))))))),IF(AND(H243&gt;=200,H243&lt;500,I243&lt;Barem!$N$21),H243/1500,IF(AND(H243&gt;=500,H243&lt;750,I243&lt;Barem!$N$22),H243/1500,IF(AND(H243&gt;=750,H243&lt;1000,I243&lt;Barem!$N$23),H243/1500,IF(AND(H243&gt;=1000,H243&lt;1500,I243&lt;Barem!$N$24),H243/1500,IF(AND(H243&gt;=1500,H243&lt;2000,I243&lt;Barem!$N$25),H243/1500,IF(AND(H243&gt;=2000,H243&lt;3000,I243&lt;Barem!$N$26),H243/1500,IF(AND(H243&gt;=3000,I243&lt;Barem!$N$27),H243/1500,0))))))))</f>
        <v>0</v>
      </c>
      <c r="R243" s="19">
        <f>IF(D243&gt;21,VLOOKUP(D243,Barem!$S$1:$T$141,2,1),0)</f>
        <v>0</v>
      </c>
      <c r="S243" s="95">
        <f>IF(D243&lt;1,0,IF(B243="F",VLOOKUP(I243,Barem!$W$2:$Y$13,2,1),VLOOKUP(I243,Barem!$W$14:$Y$25,2,1)))</f>
        <v>0</v>
      </c>
      <c r="T243" s="19">
        <f>VLOOKUP(A243,Participanti!A:C,3,0)</f>
        <v>0</v>
      </c>
      <c r="U243" s="17">
        <f t="shared" si="47"/>
        <v>4.5</v>
      </c>
      <c r="V243" s="49"/>
      <c r="W243" s="137"/>
      <c r="X243" s="96">
        <f t="shared" si="41"/>
        <v>4</v>
      </c>
      <c r="Y243" s="62">
        <f t="shared" si="42"/>
        <v>1</v>
      </c>
      <c r="Z243" s="1" t="str">
        <f>VLOOKUP(A243,Participanti!A:E,5,0)</f>
        <v>Gold</v>
      </c>
    </row>
    <row r="244" spans="1:26" x14ac:dyDescent="0.2">
      <c r="A244" s="42" t="s">
        <v>318</v>
      </c>
      <c r="B244" s="1" t="str">
        <f>VLOOKUP(A244,Participanti!A:B,2,0)</f>
        <v>M</v>
      </c>
      <c r="C244" s="60">
        <v>5</v>
      </c>
      <c r="D244" s="43">
        <v>18.829999999999998</v>
      </c>
      <c r="E244" s="180">
        <v>9.0810185185185188E-2</v>
      </c>
      <c r="F244" s="180">
        <v>0.10769675925925926</v>
      </c>
      <c r="G244" s="182">
        <f t="shared" si="43"/>
        <v>9.9253472222222222E-2</v>
      </c>
      <c r="H244" s="45">
        <v>747</v>
      </c>
      <c r="I244" s="11">
        <f t="shared" si="46"/>
        <v>5.2710287956570486E-3</v>
      </c>
      <c r="J244" s="31">
        <f t="shared" si="44"/>
        <v>4.4833333333333325</v>
      </c>
      <c r="K244" s="31">
        <f>IF(J244=0,0,IF(B244="F",VLOOKUP(I244,Barem!$G$2:$H$16,2,1),VLOOKUP(I244,Barem!$G$17:$H$31,2,1)))</f>
        <v>0.5</v>
      </c>
      <c r="L244" s="43">
        <v>1</v>
      </c>
      <c r="M244" s="87" t="str">
        <f>VLOOKUP(C244,Barem!K:Q,7,0)</f>
        <v>D</v>
      </c>
      <c r="N244" s="10">
        <f t="shared" si="48"/>
        <v>0.5</v>
      </c>
      <c r="O244" s="10">
        <f t="shared" si="48"/>
        <v>0.25</v>
      </c>
      <c r="P244" s="10">
        <f t="shared" si="48"/>
        <v>0.25</v>
      </c>
      <c r="Q244" s="33">
        <f>IF(B244="M",IF(AND(H244&gt;=200,H244&lt;500,I244&lt;Barem!$M$21),H244/1500,IF(AND(H244&gt;=500,H244&lt;750,I244&lt;Barem!$M$22),H244/1500,IF(AND(H244&gt;=750,H244&lt;1000,I244&lt;Barem!$M$23),H244/1500,IF(AND(H244&gt;=1000,H244&lt;1500,I244&lt;Barem!$M$24),H244/1500,IF(AND(H244&gt;=1500,H244&lt;2000,I244&lt;Barem!$M$25),H244/1500,IF(AND(H244&gt;=2000,H244&lt;3000,I244&lt;Barem!$M$26),H244/1500,IF(AND(H244&gt;=3000,I244&lt;Barem!$M$27),H244/1500,0))))))),IF(AND(H244&gt;=200,H244&lt;500,I244&lt;Barem!$N$21),H244/1500,IF(AND(H244&gt;=500,H244&lt;750,I244&lt;Barem!$N$22),H244/1500,IF(AND(H244&gt;=750,H244&lt;1000,I244&lt;Barem!$N$23),H244/1500,IF(AND(H244&gt;=1000,H244&lt;1500,I244&lt;Barem!$N$24),H244/1500,IF(AND(H244&gt;=1500,H244&lt;2000,I244&lt;Barem!$N$25),H244/1500,IF(AND(H244&gt;=2000,H244&lt;3000,I244&lt;Barem!$N$26),H244/1500,IF(AND(H244&gt;=3000,I244&lt;Barem!$N$27),H244/1500,0))))))))</f>
        <v>0.498</v>
      </c>
      <c r="R244" s="19">
        <f>IF(D244&gt;21,VLOOKUP(D244,Barem!$S$1:$T$141,2,1),0)</f>
        <v>0</v>
      </c>
      <c r="S244" s="95">
        <f>IF(D244&lt;1,0,IF(B244="F",VLOOKUP(I244,Barem!$W$2:$Y$13,2,1),VLOOKUP(I244,Barem!$W$14:$Y$25,2,1)))</f>
        <v>0</v>
      </c>
      <c r="T244" s="19">
        <f>VLOOKUP(A244,Participanti!A:C,3,0)</f>
        <v>0</v>
      </c>
      <c r="U244" s="17">
        <f t="shared" si="47"/>
        <v>3.1146666666666665</v>
      </c>
      <c r="V244" s="49"/>
      <c r="W244" s="137"/>
      <c r="X244" s="96">
        <f t="shared" si="41"/>
        <v>2</v>
      </c>
      <c r="Y244" s="62">
        <f t="shared" si="42"/>
        <v>1</v>
      </c>
      <c r="Z244" s="1" t="str">
        <f>VLOOKUP(A244,Participanti!A:E,5,0)</f>
        <v>Gold</v>
      </c>
    </row>
    <row r="245" spans="1:26" x14ac:dyDescent="0.2">
      <c r="A245" s="42" t="s">
        <v>13</v>
      </c>
      <c r="B245" s="1" t="str">
        <f>VLOOKUP(A245,Participanti!A:B,2,0)</f>
        <v>M</v>
      </c>
      <c r="C245" s="60">
        <v>5</v>
      </c>
      <c r="D245" s="43">
        <v>21.29</v>
      </c>
      <c r="E245" s="180">
        <v>6.0023148148148152E-2</v>
      </c>
      <c r="F245" s="180">
        <v>6.0023148148148152E-2</v>
      </c>
      <c r="G245" s="182">
        <f t="shared" si="43"/>
        <v>6.0023148148148152E-2</v>
      </c>
      <c r="H245" s="45">
        <v>32</v>
      </c>
      <c r="I245" s="11">
        <f t="shared" si="46"/>
        <v>2.8193117965311485E-3</v>
      </c>
      <c r="J245" s="31">
        <f t="shared" si="44"/>
        <v>5</v>
      </c>
      <c r="K245" s="31">
        <f>IF(J245=0,0,IF(B245="F",VLOOKUP(I245,Barem!$G$2:$H$16,2,1),VLOOKUP(I245,Barem!$G$17:$H$31,2,1)))</f>
        <v>4.75</v>
      </c>
      <c r="L245" s="43">
        <v>5</v>
      </c>
      <c r="M245" s="87" t="s">
        <v>80</v>
      </c>
      <c r="N245" s="10">
        <f t="shared" si="48"/>
        <v>0.25</v>
      </c>
      <c r="O245" s="10">
        <f t="shared" si="48"/>
        <v>0.5</v>
      </c>
      <c r="P245" s="10">
        <f t="shared" si="48"/>
        <v>0.25</v>
      </c>
      <c r="Q245" s="33">
        <f>IF(B245="M",IF(AND(H245&gt;=200,H245&lt;500,I245&lt;Barem!$M$21),H245/1500,IF(AND(H245&gt;=500,H245&lt;750,I245&lt;Barem!$M$22),H245/1500,IF(AND(H245&gt;=750,H245&lt;1000,I245&lt;Barem!$M$23),H245/1500,IF(AND(H245&gt;=1000,H245&lt;1500,I245&lt;Barem!$M$24),H245/1500,IF(AND(H245&gt;=1500,H245&lt;2000,I245&lt;Barem!$M$25),H245/1500,IF(AND(H245&gt;=2000,H245&lt;3000,I245&lt;Barem!$M$26),H245/1500,IF(AND(H245&gt;=3000,I245&lt;Barem!$M$27),H245/1500,0))))))),IF(AND(H245&gt;=200,H245&lt;500,I245&lt;Barem!$N$21),H245/1500,IF(AND(H245&gt;=500,H245&lt;750,I245&lt;Barem!$N$22),H245/1500,IF(AND(H245&gt;=750,H245&lt;1000,I245&lt;Barem!$N$23),H245/1500,IF(AND(H245&gt;=1000,H245&lt;1500,I245&lt;Barem!$N$24),H245/1500,IF(AND(H245&gt;=1500,H245&lt;2000,I245&lt;Barem!$N$25),H245/1500,IF(AND(H245&gt;=2000,H245&lt;3000,I245&lt;Barem!$N$26),H245/1500,IF(AND(H245&gt;=3000,I245&lt;Barem!$N$27),H245/1500,0))))))))</f>
        <v>0</v>
      </c>
      <c r="R245" s="19">
        <f>IF(D245&gt;21,VLOOKUP(D245,Barem!$S$1:$T$141,2,1),0)</f>
        <v>0</v>
      </c>
      <c r="S245" s="95">
        <f>IF(D245&lt;1,0,IF(B245="F",VLOOKUP(I245,Barem!$W$2:$Y$13,2,1),VLOOKUP(I245,Barem!$W$14:$Y$25,2,1)))</f>
        <v>0</v>
      </c>
      <c r="T245" s="19">
        <f>VLOOKUP(A245,Participanti!A:C,3,0)</f>
        <v>0</v>
      </c>
      <c r="U245" s="17">
        <f t="shared" si="47"/>
        <v>4.875</v>
      </c>
      <c r="V245" s="49"/>
      <c r="W245" s="137"/>
      <c r="X245" s="96">
        <f t="shared" si="41"/>
        <v>4</v>
      </c>
      <c r="Y245" s="62">
        <f t="shared" si="42"/>
        <v>1</v>
      </c>
      <c r="Z245" s="1" t="str">
        <f>VLOOKUP(A245,Participanti!A:E,5,0)</f>
        <v>Gold</v>
      </c>
    </row>
    <row r="246" spans="1:26" x14ac:dyDescent="0.2">
      <c r="A246" s="42" t="s">
        <v>329</v>
      </c>
      <c r="B246" s="1" t="str">
        <f>VLOOKUP(A246,Participanti!A:B,2,0)</f>
        <v>M</v>
      </c>
      <c r="C246" s="60">
        <v>5</v>
      </c>
      <c r="D246" s="43">
        <v>43.31</v>
      </c>
      <c r="E246" s="180">
        <v>0.24488425925925927</v>
      </c>
      <c r="F246" s="180">
        <v>0.26332175925925927</v>
      </c>
      <c r="G246" s="182">
        <f t="shared" si="43"/>
        <v>0.25410300925925927</v>
      </c>
      <c r="H246" s="45">
        <v>1788</v>
      </c>
      <c r="I246" s="11">
        <f t="shared" si="46"/>
        <v>5.8670747924095884E-3</v>
      </c>
      <c r="J246" s="31">
        <f t="shared" si="44"/>
        <v>5</v>
      </c>
      <c r="K246" s="31">
        <f>IF(J246=0,0,IF(B246="F",VLOOKUP(I246,Barem!$G$2:$H$16,2,1),VLOOKUP(I246,Barem!$G$17:$H$31,2,1)))</f>
        <v>0</v>
      </c>
      <c r="L246" s="43">
        <v>2.75</v>
      </c>
      <c r="M246" s="87" t="str">
        <f>VLOOKUP(C246,Barem!K:Q,7,0)</f>
        <v>D</v>
      </c>
      <c r="N246" s="10">
        <f t="shared" si="48"/>
        <v>0.5</v>
      </c>
      <c r="O246" s="10">
        <f t="shared" si="48"/>
        <v>0.25</v>
      </c>
      <c r="P246" s="10">
        <f t="shared" si="48"/>
        <v>0.25</v>
      </c>
      <c r="Q246" s="33">
        <f>IF(B246="M",IF(AND(H246&gt;=200,H246&lt;500,I246&lt;Barem!$M$21),H246/1500,IF(AND(H246&gt;=500,H246&lt;750,I246&lt;Barem!$M$22),H246/1500,IF(AND(H246&gt;=750,H246&lt;1000,I246&lt;Barem!$M$23),H246/1500,IF(AND(H246&gt;=1000,H246&lt;1500,I246&lt;Barem!$M$24),H246/1500,IF(AND(H246&gt;=1500,H246&lt;2000,I246&lt;Barem!$M$25),H246/1500,IF(AND(H246&gt;=2000,H246&lt;3000,I246&lt;Barem!$M$26),H246/1500,IF(AND(H246&gt;=3000,I246&lt;Barem!$M$27),H246/1500,0))))))),IF(AND(H246&gt;=200,H246&lt;500,I246&lt;Barem!$N$21),H246/1500,IF(AND(H246&gt;=500,H246&lt;750,I246&lt;Barem!$N$22),H246/1500,IF(AND(H246&gt;=750,H246&lt;1000,I246&lt;Barem!$N$23),H246/1500,IF(AND(H246&gt;=1000,H246&lt;1500,I246&lt;Barem!$N$24),H246/1500,IF(AND(H246&gt;=1500,H246&lt;2000,I246&lt;Barem!$N$25),H246/1500,IF(AND(H246&gt;=2000,H246&lt;3000,I246&lt;Barem!$N$26),H246/1500,IF(AND(H246&gt;=3000,I246&lt;Barem!$N$27),H246/1500,0))))))))</f>
        <v>1.1919999999999999</v>
      </c>
      <c r="R246" s="19">
        <f>IF(D246&gt;21,VLOOKUP(D246,Barem!$S$1:$T$141,2,1),0)</f>
        <v>1.1000000000000001</v>
      </c>
      <c r="S246" s="95">
        <f>IF(D246&lt;1,0,IF(B246="F",VLOOKUP(I246,Barem!$W$2:$Y$13,2,1),VLOOKUP(I246,Barem!$W$14:$Y$25,2,1)))</f>
        <v>0</v>
      </c>
      <c r="T246" s="19">
        <f>VLOOKUP(A246,Participanti!A:C,3,0)</f>
        <v>0</v>
      </c>
      <c r="U246" s="17">
        <f t="shared" si="47"/>
        <v>5.4794999999999998</v>
      </c>
      <c r="V246" s="49"/>
      <c r="W246" s="137"/>
      <c r="X246" s="96">
        <f t="shared" si="41"/>
        <v>3</v>
      </c>
      <c r="Y246" s="62">
        <f t="shared" si="42"/>
        <v>1</v>
      </c>
      <c r="Z246" s="1" t="str">
        <f>VLOOKUP(A246,Participanti!A:E,5,0)</f>
        <v>Gold</v>
      </c>
    </row>
    <row r="247" spans="1:26" x14ac:dyDescent="0.2">
      <c r="A247" s="42" t="s">
        <v>505</v>
      </c>
      <c r="B247" s="1" t="str">
        <f>VLOOKUP(A247,Participanti!A:B,2,0)</f>
        <v>M</v>
      </c>
      <c r="C247" s="60">
        <v>5</v>
      </c>
      <c r="D247" s="43">
        <v>3.37</v>
      </c>
      <c r="E247" s="180">
        <v>8.7384259259259255E-3</v>
      </c>
      <c r="F247" s="180">
        <v>8.7384259259259255E-3</v>
      </c>
      <c r="G247" s="182">
        <f t="shared" si="43"/>
        <v>8.7384259259259255E-3</v>
      </c>
      <c r="H247" s="45">
        <v>0</v>
      </c>
      <c r="I247" s="11">
        <f t="shared" si="46"/>
        <v>2.5930047257940432E-3</v>
      </c>
      <c r="J247" s="31">
        <f t="shared" si="44"/>
        <v>0.80238095238095242</v>
      </c>
      <c r="K247" s="31">
        <f>IF(J247=0,0,IF(B247="F",VLOOKUP(I247,Barem!$G$2:$H$16,2,1),VLOOKUP(I247,Barem!$G$17:$H$31,2,1)))</f>
        <v>5</v>
      </c>
      <c r="L247" s="43">
        <v>3.75</v>
      </c>
      <c r="M247" s="87" t="s">
        <v>80</v>
      </c>
      <c r="N247" s="10">
        <f t="shared" si="48"/>
        <v>0.25</v>
      </c>
      <c r="O247" s="10">
        <f t="shared" si="48"/>
        <v>0.5</v>
      </c>
      <c r="P247" s="10">
        <f t="shared" si="48"/>
        <v>0.25</v>
      </c>
      <c r="Q247" s="33">
        <f>IF(B247="M",IF(AND(H247&gt;=200,H247&lt;500,I247&lt;Barem!$M$21),H247/1500,IF(AND(H247&gt;=500,H247&lt;750,I247&lt;Barem!$M$22),H247/1500,IF(AND(H247&gt;=750,H247&lt;1000,I247&lt;Barem!$M$23),H247/1500,IF(AND(H247&gt;=1000,H247&lt;1500,I247&lt;Barem!$M$24),H247/1500,IF(AND(H247&gt;=1500,H247&lt;2000,I247&lt;Barem!$M$25),H247/1500,IF(AND(H247&gt;=2000,H247&lt;3000,I247&lt;Barem!$M$26),H247/1500,IF(AND(H247&gt;=3000,I247&lt;Barem!$M$27),H247/1500,0))))))),IF(AND(H247&gt;=200,H247&lt;500,I247&lt;Barem!$N$21),H247/1500,IF(AND(H247&gt;=500,H247&lt;750,I247&lt;Barem!$N$22),H247/1500,IF(AND(H247&gt;=750,H247&lt;1000,I247&lt;Barem!$N$23),H247/1500,IF(AND(H247&gt;=1000,H247&lt;1500,I247&lt;Barem!$N$24),H247/1500,IF(AND(H247&gt;=1500,H247&lt;2000,I247&lt;Barem!$N$25),H247/1500,IF(AND(H247&gt;=2000,H247&lt;3000,I247&lt;Barem!$N$26),H247/1500,IF(AND(H247&gt;=3000,I247&lt;Barem!$N$27),H247/1500,0))))))))</f>
        <v>0</v>
      </c>
      <c r="R247" s="19">
        <f>IF(D247&gt;21,VLOOKUP(D247,Barem!$S$1:$T$141,2,1),0)</f>
        <v>0</v>
      </c>
      <c r="S247" s="95">
        <f>IF(D247&lt;1,0,IF(B247="F",VLOOKUP(I247,Barem!$W$2:$Y$13,2,1),VLOOKUP(I247,Barem!$W$14:$Y$25,2,1)))</f>
        <v>1.4999999999999998</v>
      </c>
      <c r="T247" s="19">
        <f>VLOOKUP(A247,Participanti!A:C,3,0)</f>
        <v>0</v>
      </c>
      <c r="U247" s="17">
        <f t="shared" si="47"/>
        <v>5.1380952380952376</v>
      </c>
      <c r="V247" s="49"/>
      <c r="W247" s="137"/>
      <c r="X247" s="96">
        <f t="shared" si="41"/>
        <v>4</v>
      </c>
      <c r="Y247" s="62">
        <f t="shared" si="42"/>
        <v>1</v>
      </c>
      <c r="Z247" s="1" t="str">
        <f>VLOOKUP(A247,Participanti!A:E,5,0)</f>
        <v>Gold</v>
      </c>
    </row>
    <row r="248" spans="1:26" x14ac:dyDescent="0.2">
      <c r="A248" s="42" t="s">
        <v>383</v>
      </c>
      <c r="B248" s="1" t="str">
        <f>VLOOKUP(A248,Participanti!A:B,2,0)</f>
        <v>M</v>
      </c>
      <c r="C248" s="60">
        <v>5</v>
      </c>
      <c r="D248" s="43">
        <v>3.02</v>
      </c>
      <c r="E248" s="180">
        <v>8.113425925925925E-3</v>
      </c>
      <c r="F248" s="180">
        <v>8.113425925925925E-3</v>
      </c>
      <c r="G248" s="182">
        <f t="shared" si="43"/>
        <v>8.113425925925925E-3</v>
      </c>
      <c r="H248" s="45">
        <v>9</v>
      </c>
      <c r="I248" s="11">
        <f t="shared" si="46"/>
        <v>2.6865648761344122E-3</v>
      </c>
      <c r="J248" s="31">
        <f t="shared" si="44"/>
        <v>0.71904761904761905</v>
      </c>
      <c r="K248" s="31">
        <f>IF(J248=0,0,IF(B248="F",VLOOKUP(I248,Barem!$G$2:$H$16,2,1),VLOOKUP(I248,Barem!$G$17:$H$31,2,1)))</f>
        <v>5</v>
      </c>
      <c r="L248" s="43">
        <v>3</v>
      </c>
      <c r="M248" s="87" t="s">
        <v>80</v>
      </c>
      <c r="N248" s="10">
        <f t="shared" si="48"/>
        <v>0.25</v>
      </c>
      <c r="O248" s="10">
        <f t="shared" si="48"/>
        <v>0.5</v>
      </c>
      <c r="P248" s="10">
        <f t="shared" si="48"/>
        <v>0.25</v>
      </c>
      <c r="Q248" s="33">
        <f>IF(B248="M",IF(AND(H248&gt;=200,H248&lt;500,I248&lt;Barem!$M$21),H248/1500,IF(AND(H248&gt;=500,H248&lt;750,I248&lt;Barem!$M$22),H248/1500,IF(AND(H248&gt;=750,H248&lt;1000,I248&lt;Barem!$M$23),H248/1500,IF(AND(H248&gt;=1000,H248&lt;1500,I248&lt;Barem!$M$24),H248/1500,IF(AND(H248&gt;=1500,H248&lt;2000,I248&lt;Barem!$M$25),H248/1500,IF(AND(H248&gt;=2000,H248&lt;3000,I248&lt;Barem!$M$26),H248/1500,IF(AND(H248&gt;=3000,I248&lt;Barem!$M$27),H248/1500,0))))))),IF(AND(H248&gt;=200,H248&lt;500,I248&lt;Barem!$N$21),H248/1500,IF(AND(H248&gt;=500,H248&lt;750,I248&lt;Barem!$N$22),H248/1500,IF(AND(H248&gt;=750,H248&lt;1000,I248&lt;Barem!$N$23),H248/1500,IF(AND(H248&gt;=1000,H248&lt;1500,I248&lt;Barem!$N$24),H248/1500,IF(AND(H248&gt;=1500,H248&lt;2000,I248&lt;Barem!$N$25),H248/1500,IF(AND(H248&gt;=2000,H248&lt;3000,I248&lt;Barem!$N$26),H248/1500,IF(AND(H248&gt;=3000,I248&lt;Barem!$N$27),H248/1500,0))))))))</f>
        <v>0</v>
      </c>
      <c r="R248" s="19">
        <f>IF(D248&gt;21,VLOOKUP(D248,Barem!$S$1:$T$141,2,1),0)</f>
        <v>0</v>
      </c>
      <c r="S248" s="95">
        <f>IF(D248&lt;1,0,IF(B248="F",VLOOKUP(I248,Barem!$W$2:$Y$13,2,1),VLOOKUP(I248,Barem!$W$14:$Y$25,2,1)))</f>
        <v>0.45000000000000007</v>
      </c>
      <c r="T248" s="19">
        <f>VLOOKUP(A248,Participanti!A:C,3,0)</f>
        <v>0</v>
      </c>
      <c r="U248" s="17">
        <f t="shared" si="47"/>
        <v>3.8797619047619047</v>
      </c>
      <c r="V248" s="49"/>
      <c r="W248" s="137"/>
      <c r="X248" s="96">
        <f t="shared" si="41"/>
        <v>4</v>
      </c>
      <c r="Y248" s="62">
        <f t="shared" si="42"/>
        <v>1</v>
      </c>
      <c r="Z248" s="1" t="str">
        <f>VLOOKUP(A248,Participanti!A:E,5,0)</f>
        <v>Gold</v>
      </c>
    </row>
    <row r="249" spans="1:26" x14ac:dyDescent="0.2">
      <c r="A249" s="42" t="s">
        <v>490</v>
      </c>
      <c r="B249" s="1" t="str">
        <f>VLOOKUP(A249,Participanti!A:B,2,0)</f>
        <v>M</v>
      </c>
      <c r="C249" s="60">
        <v>5</v>
      </c>
      <c r="D249" s="43">
        <v>5.47</v>
      </c>
      <c r="E249" s="180">
        <v>3.7395833333333336E-2</v>
      </c>
      <c r="F249" s="180">
        <v>4.4363425925925924E-2</v>
      </c>
      <c r="G249" s="182">
        <f t="shared" si="43"/>
        <v>4.0879629629629627E-2</v>
      </c>
      <c r="H249" s="45">
        <v>413</v>
      </c>
      <c r="I249" s="11">
        <f t="shared" si="46"/>
        <v>7.4734240639176656E-3</v>
      </c>
      <c r="J249" s="31">
        <f t="shared" si="44"/>
        <v>1.3023809523809522</v>
      </c>
      <c r="K249" s="31">
        <f>IF(J249=0,0,IF(B249="F",VLOOKUP(I249,Barem!$G$2:$H$16,2,1),VLOOKUP(I249,Barem!$G$17:$H$31,2,1)))</f>
        <v>0</v>
      </c>
      <c r="L249" s="43">
        <v>3.5</v>
      </c>
      <c r="M249" s="87" t="s">
        <v>83</v>
      </c>
      <c r="N249" s="10">
        <f t="shared" si="48"/>
        <v>0.25</v>
      </c>
      <c r="O249" s="10">
        <f t="shared" si="48"/>
        <v>0.25</v>
      </c>
      <c r="P249" s="10">
        <f t="shared" si="48"/>
        <v>0.5</v>
      </c>
      <c r="Q249" s="33">
        <f>IF(B249="M",IF(AND(H249&gt;=200,H249&lt;500,I249&lt;Barem!$M$21),H249/1500,IF(AND(H249&gt;=500,H249&lt;750,I249&lt;Barem!$M$22),H249/1500,IF(AND(H249&gt;=750,H249&lt;1000,I249&lt;Barem!$M$23),H249/1500,IF(AND(H249&gt;=1000,H249&lt;1500,I249&lt;Barem!$M$24),H249/1500,IF(AND(H249&gt;=1500,H249&lt;2000,I249&lt;Barem!$M$25),H249/1500,IF(AND(H249&gt;=2000,H249&lt;3000,I249&lt;Barem!$M$26),H249/1500,IF(AND(H249&gt;=3000,I249&lt;Barem!$M$27),H249/1500,0))))))),IF(AND(H249&gt;=200,H249&lt;500,I249&lt;Barem!$N$21),H249/1500,IF(AND(H249&gt;=500,H249&lt;750,I249&lt;Barem!$N$22),H249/1500,IF(AND(H249&gt;=750,H249&lt;1000,I249&lt;Barem!$N$23),H249/1500,IF(AND(H249&gt;=1000,H249&lt;1500,I249&lt;Barem!$N$24),H249/1500,IF(AND(H249&gt;=1500,H249&lt;2000,I249&lt;Barem!$N$25),H249/1500,IF(AND(H249&gt;=2000,H249&lt;3000,I249&lt;Barem!$N$26),H249/1500,IF(AND(H249&gt;=3000,I249&lt;Barem!$N$27),H249/1500,0))))))))</f>
        <v>0</v>
      </c>
      <c r="R249" s="19">
        <f>IF(D249&gt;21,VLOOKUP(D249,Barem!$S$1:$T$141,2,1),0)</f>
        <v>0</v>
      </c>
      <c r="S249" s="95">
        <f>IF(D249&lt;1,0,IF(B249="F",VLOOKUP(I249,Barem!$W$2:$Y$13,2,1),VLOOKUP(I249,Barem!$W$14:$Y$25,2,1)))</f>
        <v>0</v>
      </c>
      <c r="T249" s="19">
        <f>VLOOKUP(A249,Participanti!A:C,3,0)</f>
        <v>0</v>
      </c>
      <c r="U249" s="17">
        <f t="shared" si="47"/>
        <v>2.075595238095238</v>
      </c>
      <c r="V249" s="49"/>
      <c r="W249" s="137"/>
      <c r="X249" s="96">
        <f t="shared" si="41"/>
        <v>3</v>
      </c>
      <c r="Y249" s="62">
        <f t="shared" si="42"/>
        <v>1</v>
      </c>
      <c r="Z249" s="1" t="str">
        <f>VLOOKUP(A249,Participanti!A:E,5,0)</f>
        <v>Silver</v>
      </c>
    </row>
    <row r="250" spans="1:26" x14ac:dyDescent="0.2">
      <c r="A250" s="42" t="s">
        <v>167</v>
      </c>
      <c r="B250" s="1" t="str">
        <f>VLOOKUP(A250,Participanti!A:B,2,0)</f>
        <v>M</v>
      </c>
      <c r="C250" s="60">
        <v>5</v>
      </c>
      <c r="D250" s="43">
        <v>12</v>
      </c>
      <c r="E250" s="180">
        <v>5.0462962962962959E-2</v>
      </c>
      <c r="F250" s="180">
        <v>5.0462962962962959E-2</v>
      </c>
      <c r="G250" s="182">
        <f t="shared" si="43"/>
        <v>5.0462962962962959E-2</v>
      </c>
      <c r="H250" s="45">
        <v>0</v>
      </c>
      <c r="I250" s="11">
        <f t="shared" si="46"/>
        <v>4.2052469135802463E-3</v>
      </c>
      <c r="J250" s="31">
        <f t="shared" si="44"/>
        <v>2.8571428571428572</v>
      </c>
      <c r="K250" s="31">
        <f>IF(J250=0,0,IF(B250="F",VLOOKUP(I250,Barem!$G$2:$H$16,2,1),VLOOKUP(I250,Barem!$G$17:$H$31,2,1)))</f>
        <v>2.5</v>
      </c>
      <c r="L250" s="43">
        <v>0.25</v>
      </c>
      <c r="M250" s="87" t="str">
        <f>VLOOKUP(C250,Barem!K:Q,7,0)</f>
        <v>D</v>
      </c>
      <c r="N250" s="10">
        <f t="shared" ref="N250:P269" si="49">IF($M250=N$1,50%,25%)</f>
        <v>0.5</v>
      </c>
      <c r="O250" s="10">
        <f t="shared" si="49"/>
        <v>0.25</v>
      </c>
      <c r="P250" s="10">
        <f t="shared" si="49"/>
        <v>0.25</v>
      </c>
      <c r="Q250" s="33">
        <f>IF(B250="M",IF(AND(H250&gt;=200,H250&lt;500,I250&lt;Barem!$M$21),H250/1500,IF(AND(H250&gt;=500,H250&lt;750,I250&lt;Barem!$M$22),H250/1500,IF(AND(H250&gt;=750,H250&lt;1000,I250&lt;Barem!$M$23),H250/1500,IF(AND(H250&gt;=1000,H250&lt;1500,I250&lt;Barem!$M$24),H250/1500,IF(AND(H250&gt;=1500,H250&lt;2000,I250&lt;Barem!$M$25),H250/1500,IF(AND(H250&gt;=2000,H250&lt;3000,I250&lt;Barem!$M$26),H250/1500,IF(AND(H250&gt;=3000,I250&lt;Barem!$M$27),H250/1500,0))))))),IF(AND(H250&gt;=200,H250&lt;500,I250&lt;Barem!$N$21),H250/1500,IF(AND(H250&gt;=500,H250&lt;750,I250&lt;Barem!$N$22),H250/1500,IF(AND(H250&gt;=750,H250&lt;1000,I250&lt;Barem!$N$23),H250/1500,IF(AND(H250&gt;=1000,H250&lt;1500,I250&lt;Barem!$N$24),H250/1500,IF(AND(H250&gt;=1500,H250&lt;2000,I250&lt;Barem!$N$25),H250/1500,IF(AND(H250&gt;=2000,H250&lt;3000,I250&lt;Barem!$N$26),H250/1500,IF(AND(H250&gt;=3000,I250&lt;Barem!$N$27),H250/1500,0))))))))</f>
        <v>0</v>
      </c>
      <c r="R250" s="19">
        <f>IF(D250&gt;21,VLOOKUP(D250,Barem!$S$1:$T$141,2,1),0)</f>
        <v>0</v>
      </c>
      <c r="S250" s="95">
        <f>IF(D250&lt;1,0,IF(B250="F",VLOOKUP(I250,Barem!$W$2:$Y$13,2,1),VLOOKUP(I250,Barem!$W$14:$Y$25,2,1)))</f>
        <v>0</v>
      </c>
      <c r="T250" s="19">
        <f>VLOOKUP(A250,Participanti!A:C,3,0)</f>
        <v>0</v>
      </c>
      <c r="U250" s="17">
        <f t="shared" si="47"/>
        <v>2.1160714285714288</v>
      </c>
      <c r="V250" s="49"/>
      <c r="W250" s="137"/>
      <c r="X250" s="96">
        <f t="shared" si="41"/>
        <v>4</v>
      </c>
      <c r="Y250" s="62">
        <f t="shared" si="42"/>
        <v>1</v>
      </c>
      <c r="Z250" s="1" t="str">
        <f>VLOOKUP(A250,Participanti!A:E,5,0)</f>
        <v>Silver</v>
      </c>
    </row>
    <row r="251" spans="1:26" x14ac:dyDescent="0.2">
      <c r="A251" s="42" t="s">
        <v>168</v>
      </c>
      <c r="B251" s="1" t="str">
        <f>VLOOKUP(A251,Participanti!A:B,2,0)</f>
        <v>M</v>
      </c>
      <c r="C251" s="60">
        <v>5</v>
      </c>
      <c r="D251" s="43">
        <v>16.04</v>
      </c>
      <c r="E251" s="180">
        <v>4.8101851851851847E-2</v>
      </c>
      <c r="F251" s="180">
        <v>5.1018518518518519E-2</v>
      </c>
      <c r="G251" s="182">
        <f t="shared" si="43"/>
        <v>4.9560185185185179E-2</v>
      </c>
      <c r="H251" s="45">
        <v>24</v>
      </c>
      <c r="I251" s="11">
        <f t="shared" ref="I251:I282" si="50">G251/D251</f>
        <v>3.089787106308303E-3</v>
      </c>
      <c r="J251" s="31">
        <f t="shared" si="44"/>
        <v>3.8190476190476188</v>
      </c>
      <c r="K251" s="31">
        <f>IF(J251=0,0,IF(B251="F",VLOOKUP(I251,Barem!$G$2:$H$16,2,1),VLOOKUP(I251,Barem!$G$17:$H$31,2,1)))</f>
        <v>4.5</v>
      </c>
      <c r="L251" s="43">
        <v>1.5</v>
      </c>
      <c r="M251" s="87" t="s">
        <v>80</v>
      </c>
      <c r="N251" s="10">
        <f t="shared" si="49"/>
        <v>0.25</v>
      </c>
      <c r="O251" s="10">
        <f t="shared" si="49"/>
        <v>0.5</v>
      </c>
      <c r="P251" s="10">
        <f t="shared" si="49"/>
        <v>0.25</v>
      </c>
      <c r="Q251" s="33">
        <f>IF(B251="M",IF(AND(H251&gt;=200,H251&lt;500,I251&lt;Barem!$M$21),H251/1500,IF(AND(H251&gt;=500,H251&lt;750,I251&lt;Barem!$M$22),H251/1500,IF(AND(H251&gt;=750,H251&lt;1000,I251&lt;Barem!$M$23),H251/1500,IF(AND(H251&gt;=1000,H251&lt;1500,I251&lt;Barem!$M$24),H251/1500,IF(AND(H251&gt;=1500,H251&lt;2000,I251&lt;Barem!$M$25),H251/1500,IF(AND(H251&gt;=2000,H251&lt;3000,I251&lt;Barem!$M$26),H251/1500,IF(AND(H251&gt;=3000,I251&lt;Barem!$M$27),H251/1500,0))))))),IF(AND(H251&gt;=200,H251&lt;500,I251&lt;Barem!$N$21),H251/1500,IF(AND(H251&gt;=500,H251&lt;750,I251&lt;Barem!$N$22),H251/1500,IF(AND(H251&gt;=750,H251&lt;1000,I251&lt;Barem!$N$23),H251/1500,IF(AND(H251&gt;=1000,H251&lt;1500,I251&lt;Barem!$N$24),H251/1500,IF(AND(H251&gt;=1500,H251&lt;2000,I251&lt;Barem!$N$25),H251/1500,IF(AND(H251&gt;=2000,H251&lt;3000,I251&lt;Barem!$N$26),H251/1500,IF(AND(H251&gt;=3000,I251&lt;Barem!$N$27),H251/1500,0))))))))</f>
        <v>0</v>
      </c>
      <c r="R251" s="19">
        <f>IF(D251&gt;21,VLOOKUP(D251,Barem!$S$1:$T$141,2,1),0)</f>
        <v>0</v>
      </c>
      <c r="S251" s="95">
        <f>IF(D251&lt;1,0,IF(B251="F",VLOOKUP(I251,Barem!$W$2:$Y$13,2,1),VLOOKUP(I251,Barem!$W$14:$Y$25,2,1)))</f>
        <v>0</v>
      </c>
      <c r="T251" s="19">
        <f>VLOOKUP(A251,Participanti!A:C,3,0)</f>
        <v>0</v>
      </c>
      <c r="U251" s="17">
        <f t="shared" ref="U251:U282" si="51">IF(H251&lt;0,0,J251*N251+K251*O251+L251*P251+Q251+R251+S251+T251)</f>
        <v>3.5797619047619049</v>
      </c>
      <c r="V251" s="49"/>
      <c r="W251" s="137"/>
      <c r="X251" s="96">
        <f t="shared" si="41"/>
        <v>4</v>
      </c>
      <c r="Y251" s="62">
        <f t="shared" si="42"/>
        <v>1</v>
      </c>
      <c r="Z251" s="1" t="str">
        <f>VLOOKUP(A251,Participanti!A:E,5,0)</f>
        <v>Silver</v>
      </c>
    </row>
    <row r="252" spans="1:26" x14ac:dyDescent="0.2">
      <c r="A252" s="42" t="s">
        <v>523</v>
      </c>
      <c r="B252" s="1" t="str">
        <f>VLOOKUP(A252,Participanti!A:B,2,0)</f>
        <v>M</v>
      </c>
      <c r="C252" s="60">
        <v>5</v>
      </c>
      <c r="D252" s="43">
        <v>3</v>
      </c>
      <c r="E252" s="180">
        <v>7.0254629629629634E-3</v>
      </c>
      <c r="F252" s="180">
        <v>7.0254629629629634E-3</v>
      </c>
      <c r="G252" s="182">
        <f t="shared" si="43"/>
        <v>7.0254629629629634E-3</v>
      </c>
      <c r="H252" s="45">
        <v>15</v>
      </c>
      <c r="I252" s="11">
        <f t="shared" si="50"/>
        <v>2.3418209876543213E-3</v>
      </c>
      <c r="J252" s="31">
        <f t="shared" si="44"/>
        <v>0.7142857142857143</v>
      </c>
      <c r="K252" s="31">
        <f>IF(J252=0,0,IF(B252="F",VLOOKUP(I252,Barem!$G$2:$H$16,2,1),VLOOKUP(I252,Barem!$G$17:$H$31,2,1)))</f>
        <v>5</v>
      </c>
      <c r="L252" s="43">
        <v>3</v>
      </c>
      <c r="M252" s="87" t="s">
        <v>80</v>
      </c>
      <c r="N252" s="10">
        <f t="shared" si="49"/>
        <v>0.25</v>
      </c>
      <c r="O252" s="10">
        <f t="shared" si="49"/>
        <v>0.5</v>
      </c>
      <c r="P252" s="10">
        <f t="shared" si="49"/>
        <v>0.25</v>
      </c>
      <c r="Q252" s="33">
        <f>IF(B252="M",IF(AND(H252&gt;=200,H252&lt;500,I252&lt;Barem!$M$21),H252/1500,IF(AND(H252&gt;=500,H252&lt;750,I252&lt;Barem!$M$22),H252/1500,IF(AND(H252&gt;=750,H252&lt;1000,I252&lt;Barem!$M$23),H252/1500,IF(AND(H252&gt;=1000,H252&lt;1500,I252&lt;Barem!$M$24),H252/1500,IF(AND(H252&gt;=1500,H252&lt;2000,I252&lt;Barem!$M$25),H252/1500,IF(AND(H252&gt;=2000,H252&lt;3000,I252&lt;Barem!$M$26),H252/1500,IF(AND(H252&gt;=3000,I252&lt;Barem!$M$27),H252/1500,0))))))),IF(AND(H252&gt;=200,H252&lt;500,I252&lt;Barem!$N$21),H252/1500,IF(AND(H252&gt;=500,H252&lt;750,I252&lt;Barem!$N$22),H252/1500,IF(AND(H252&gt;=750,H252&lt;1000,I252&lt;Barem!$N$23),H252/1500,IF(AND(H252&gt;=1000,H252&lt;1500,I252&lt;Barem!$N$24),H252/1500,IF(AND(H252&gt;=1500,H252&lt;2000,I252&lt;Barem!$N$25),H252/1500,IF(AND(H252&gt;=2000,H252&lt;3000,I252&lt;Barem!$N$26),H252/1500,IF(AND(H252&gt;=3000,I252&lt;Barem!$N$27),H252/1500,0))))))))</f>
        <v>0</v>
      </c>
      <c r="R252" s="19">
        <f>IF(D252&gt;21,VLOOKUP(D252,Barem!$S$1:$T$141,2,1),0)</f>
        <v>0</v>
      </c>
      <c r="S252" s="95">
        <f>IF(D252&lt;1,0,IF(B252="F",VLOOKUP(I252,Barem!$W$2:$Y$13,2,1),VLOOKUP(I252,Barem!$W$14:$Y$25,2,1)))</f>
        <v>5.4</v>
      </c>
      <c r="T252" s="19">
        <f>VLOOKUP(A252,Participanti!A:C,3,0)</f>
        <v>0</v>
      </c>
      <c r="U252" s="17">
        <f t="shared" si="51"/>
        <v>8.8285714285714292</v>
      </c>
      <c r="V252" s="49"/>
      <c r="W252" s="137"/>
      <c r="X252" s="96">
        <f t="shared" si="41"/>
        <v>4</v>
      </c>
      <c r="Y252" s="62">
        <f t="shared" si="42"/>
        <v>1</v>
      </c>
      <c r="Z252" s="1" t="str">
        <f>VLOOKUP(A252,Participanti!A:E,5,0)</f>
        <v>Silver</v>
      </c>
    </row>
    <row r="253" spans="1:26" x14ac:dyDescent="0.2">
      <c r="A253" s="42" t="s">
        <v>180</v>
      </c>
      <c r="B253" s="1" t="str">
        <f>VLOOKUP(A253,Participanti!A:B,2,0)</f>
        <v>M</v>
      </c>
      <c r="C253" s="60">
        <v>5</v>
      </c>
      <c r="D253" s="43">
        <v>15.13</v>
      </c>
      <c r="E253" s="180">
        <v>4.9571759259259253E-2</v>
      </c>
      <c r="F253" s="180">
        <v>4.9618055555555561E-2</v>
      </c>
      <c r="G253" s="182">
        <f t="shared" si="43"/>
        <v>4.9594907407407407E-2</v>
      </c>
      <c r="H253" s="45">
        <v>44</v>
      </c>
      <c r="I253" s="11">
        <f t="shared" si="50"/>
        <v>3.2779185332060413E-3</v>
      </c>
      <c r="J253" s="31">
        <f t="shared" si="44"/>
        <v>3.6023809523809525</v>
      </c>
      <c r="K253" s="31">
        <f>IF(J253=0,0,IF(B253="F",VLOOKUP(I253,Barem!$G$2:$H$16,2,1),VLOOKUP(I253,Barem!$G$17:$H$31,2,1)))</f>
        <v>4.25</v>
      </c>
      <c r="L253" s="43">
        <v>0.5</v>
      </c>
      <c r="M253" s="87" t="s">
        <v>83</v>
      </c>
      <c r="N253" s="10">
        <f t="shared" si="49"/>
        <v>0.25</v>
      </c>
      <c r="O253" s="10">
        <f t="shared" si="49"/>
        <v>0.25</v>
      </c>
      <c r="P253" s="10">
        <f t="shared" si="49"/>
        <v>0.5</v>
      </c>
      <c r="Q253" s="33">
        <f>IF(B253="M",IF(AND(H253&gt;=200,H253&lt;500,I253&lt;Barem!$M$21),H253/1500,IF(AND(H253&gt;=500,H253&lt;750,I253&lt;Barem!$M$22),H253/1500,IF(AND(H253&gt;=750,H253&lt;1000,I253&lt;Barem!$M$23),H253/1500,IF(AND(H253&gt;=1000,H253&lt;1500,I253&lt;Barem!$M$24),H253/1500,IF(AND(H253&gt;=1500,H253&lt;2000,I253&lt;Barem!$M$25),H253/1500,IF(AND(H253&gt;=2000,H253&lt;3000,I253&lt;Barem!$M$26),H253/1500,IF(AND(H253&gt;=3000,I253&lt;Barem!$M$27),H253/1500,0))))))),IF(AND(H253&gt;=200,H253&lt;500,I253&lt;Barem!$N$21),H253/1500,IF(AND(H253&gt;=500,H253&lt;750,I253&lt;Barem!$N$22),H253/1500,IF(AND(H253&gt;=750,H253&lt;1000,I253&lt;Barem!$N$23),H253/1500,IF(AND(H253&gt;=1000,H253&lt;1500,I253&lt;Barem!$N$24),H253/1500,IF(AND(H253&gt;=1500,H253&lt;2000,I253&lt;Barem!$N$25),H253/1500,IF(AND(H253&gt;=2000,H253&lt;3000,I253&lt;Barem!$N$26),H253/1500,IF(AND(H253&gt;=3000,I253&lt;Barem!$N$27),H253/1500,0))))))))</f>
        <v>0</v>
      </c>
      <c r="R253" s="19">
        <f>IF(D253&gt;21,VLOOKUP(D253,Barem!$S$1:$T$141,2,1),0)</f>
        <v>0</v>
      </c>
      <c r="S253" s="95">
        <f>IF(D253&lt;1,0,IF(B253="F",VLOOKUP(I253,Barem!$W$2:$Y$13,2,1),VLOOKUP(I253,Barem!$W$14:$Y$25,2,1)))</f>
        <v>0</v>
      </c>
      <c r="T253" s="19">
        <f>VLOOKUP(A253,Participanti!A:C,3,0)</f>
        <v>0</v>
      </c>
      <c r="U253" s="17">
        <f t="shared" si="51"/>
        <v>2.2130952380952382</v>
      </c>
      <c r="V253" s="49"/>
      <c r="W253" s="137"/>
      <c r="X253" s="96">
        <f t="shared" si="41"/>
        <v>2</v>
      </c>
      <c r="Y253" s="62">
        <f t="shared" si="42"/>
        <v>1</v>
      </c>
      <c r="Z253" s="1" t="str">
        <f>VLOOKUP(A253,Participanti!A:E,5,0)</f>
        <v>Silver</v>
      </c>
    </row>
    <row r="254" spans="1:26" x14ac:dyDescent="0.2">
      <c r="A254" s="42" t="s">
        <v>187</v>
      </c>
      <c r="B254" s="1" t="str">
        <f>VLOOKUP(A254,Participanti!A:B,2,0)</f>
        <v>M</v>
      </c>
      <c r="C254" s="60">
        <v>5</v>
      </c>
      <c r="D254" s="43">
        <v>11.5</v>
      </c>
      <c r="E254" s="180">
        <v>4.5185185185185189E-2</v>
      </c>
      <c r="F254" s="180">
        <v>4.5648148148148153E-2</v>
      </c>
      <c r="G254" s="182">
        <f t="shared" si="43"/>
        <v>4.5416666666666675E-2</v>
      </c>
      <c r="H254" s="45">
        <v>14</v>
      </c>
      <c r="I254" s="11">
        <f t="shared" si="50"/>
        <v>3.9492753623188411E-3</v>
      </c>
      <c r="J254" s="31">
        <f t="shared" si="44"/>
        <v>2.7380952380952381</v>
      </c>
      <c r="K254" s="31">
        <f>IF(J254=0,0,IF(B254="F",VLOOKUP(I254,Barem!$G$2:$H$16,2,1),VLOOKUP(I254,Barem!$G$17:$H$31,2,1)))</f>
        <v>3.25</v>
      </c>
      <c r="L254" s="43">
        <v>2.75</v>
      </c>
      <c r="M254" s="87" t="str">
        <f>VLOOKUP(C254,Barem!K:Q,7,0)</f>
        <v>D</v>
      </c>
      <c r="N254" s="10">
        <f t="shared" si="49"/>
        <v>0.5</v>
      </c>
      <c r="O254" s="10">
        <f t="shared" si="49"/>
        <v>0.25</v>
      </c>
      <c r="P254" s="10">
        <f t="shared" si="49"/>
        <v>0.25</v>
      </c>
      <c r="Q254" s="33">
        <f>IF(B254="M",IF(AND(H254&gt;=200,H254&lt;500,I254&lt;Barem!$M$21),H254/1500,IF(AND(H254&gt;=500,H254&lt;750,I254&lt;Barem!$M$22),H254/1500,IF(AND(H254&gt;=750,H254&lt;1000,I254&lt;Barem!$M$23),H254/1500,IF(AND(H254&gt;=1000,H254&lt;1500,I254&lt;Barem!$M$24),H254/1500,IF(AND(H254&gt;=1500,H254&lt;2000,I254&lt;Barem!$M$25),H254/1500,IF(AND(H254&gt;=2000,H254&lt;3000,I254&lt;Barem!$M$26),H254/1500,IF(AND(H254&gt;=3000,I254&lt;Barem!$M$27),H254/1500,0))))))),IF(AND(H254&gt;=200,H254&lt;500,I254&lt;Barem!$N$21),H254/1500,IF(AND(H254&gt;=500,H254&lt;750,I254&lt;Barem!$N$22),H254/1500,IF(AND(H254&gt;=750,H254&lt;1000,I254&lt;Barem!$N$23),H254/1500,IF(AND(H254&gt;=1000,H254&lt;1500,I254&lt;Barem!$N$24),H254/1500,IF(AND(H254&gt;=1500,H254&lt;2000,I254&lt;Barem!$N$25),H254/1500,IF(AND(H254&gt;=2000,H254&lt;3000,I254&lt;Barem!$N$26),H254/1500,IF(AND(H254&gt;=3000,I254&lt;Barem!$N$27),H254/1500,0))))))))</f>
        <v>0</v>
      </c>
      <c r="R254" s="19">
        <f>IF(D254&gt;21,VLOOKUP(D254,Barem!$S$1:$T$141,2,1),0)</f>
        <v>0</v>
      </c>
      <c r="S254" s="95">
        <f>IF(D254&lt;1,0,IF(B254="F",VLOOKUP(I254,Barem!$W$2:$Y$13,2,1),VLOOKUP(I254,Barem!$W$14:$Y$25,2,1)))</f>
        <v>0</v>
      </c>
      <c r="T254" s="19">
        <f>VLOOKUP(A254,Participanti!A:C,3,0)</f>
        <v>0</v>
      </c>
      <c r="U254" s="17">
        <f t="shared" si="51"/>
        <v>2.8690476190476191</v>
      </c>
      <c r="V254" s="49"/>
      <c r="W254" s="137"/>
      <c r="X254" s="96">
        <f t="shared" si="41"/>
        <v>4</v>
      </c>
      <c r="Y254" s="62">
        <f t="shared" si="42"/>
        <v>1</v>
      </c>
      <c r="Z254" s="1" t="str">
        <f>VLOOKUP(A254,Participanti!A:E,5,0)</f>
        <v>Silver</v>
      </c>
    </row>
    <row r="255" spans="1:26" x14ac:dyDescent="0.2">
      <c r="A255" s="42" t="s">
        <v>305</v>
      </c>
      <c r="B255" s="1" t="str">
        <f>VLOOKUP(A255,Participanti!A:B,2,0)</f>
        <v>M</v>
      </c>
      <c r="C255" s="60">
        <v>5</v>
      </c>
      <c r="D255" s="43">
        <v>27.06</v>
      </c>
      <c r="E255" s="180">
        <v>9.3726851851851853E-2</v>
      </c>
      <c r="F255" s="180">
        <v>9.5462962962962972E-2</v>
      </c>
      <c r="G255" s="182">
        <f t="shared" si="43"/>
        <v>9.4594907407407419E-2</v>
      </c>
      <c r="H255" s="45">
        <v>363</v>
      </c>
      <c r="I255" s="11">
        <f t="shared" si="50"/>
        <v>3.4957467630231864E-3</v>
      </c>
      <c r="J255" s="31">
        <f t="shared" si="44"/>
        <v>5</v>
      </c>
      <c r="K255" s="31">
        <f>IF(J255=0,0,IF(B255="F",VLOOKUP(I255,Barem!$G$2:$H$16,2,1),VLOOKUP(I255,Barem!$G$17:$H$31,2,1)))</f>
        <v>3.75</v>
      </c>
      <c r="L255" s="43">
        <v>0.25</v>
      </c>
      <c r="M255" s="87" t="str">
        <f>VLOOKUP(C255,Barem!K:Q,7,0)</f>
        <v>D</v>
      </c>
      <c r="N255" s="10">
        <f t="shared" si="49"/>
        <v>0.5</v>
      </c>
      <c r="O255" s="10">
        <f t="shared" si="49"/>
        <v>0.25</v>
      </c>
      <c r="P255" s="10">
        <f t="shared" si="49"/>
        <v>0.25</v>
      </c>
      <c r="Q255" s="33">
        <f>IF(B255="M",IF(AND(H255&gt;=200,H255&lt;500,I255&lt;Barem!$M$21),H255/1500,IF(AND(H255&gt;=500,H255&lt;750,I255&lt;Barem!$M$22),H255/1500,IF(AND(H255&gt;=750,H255&lt;1000,I255&lt;Barem!$M$23),H255/1500,IF(AND(H255&gt;=1000,H255&lt;1500,I255&lt;Barem!$M$24),H255/1500,IF(AND(H255&gt;=1500,H255&lt;2000,I255&lt;Barem!$M$25),H255/1500,IF(AND(H255&gt;=2000,H255&lt;3000,I255&lt;Barem!$M$26),H255/1500,IF(AND(H255&gt;=3000,I255&lt;Barem!$M$27),H255/1500,0))))))),IF(AND(H255&gt;=200,H255&lt;500,I255&lt;Barem!$N$21),H255/1500,IF(AND(H255&gt;=500,H255&lt;750,I255&lt;Barem!$N$22),H255/1500,IF(AND(H255&gt;=750,H255&lt;1000,I255&lt;Barem!$N$23),H255/1500,IF(AND(H255&gt;=1000,H255&lt;1500,I255&lt;Barem!$N$24),H255/1500,IF(AND(H255&gt;=1500,H255&lt;2000,I255&lt;Barem!$N$25),H255/1500,IF(AND(H255&gt;=2000,H255&lt;3000,I255&lt;Barem!$N$26),H255/1500,IF(AND(H255&gt;=3000,I255&lt;Barem!$N$27),H255/1500,0))))))))</f>
        <v>0.24199999999999999</v>
      </c>
      <c r="R255" s="19">
        <f>IF(D255&gt;21,VLOOKUP(D255,Barem!$S$1:$T$141,2,1),0)</f>
        <v>0.3</v>
      </c>
      <c r="S255" s="95">
        <f>IF(D255&lt;1,0,IF(B255="F",VLOOKUP(I255,Barem!$W$2:$Y$13,2,1),VLOOKUP(I255,Barem!$W$14:$Y$25,2,1)))</f>
        <v>0</v>
      </c>
      <c r="T255" s="19">
        <f>VLOOKUP(A255,Participanti!A:C,3,0)</f>
        <v>0</v>
      </c>
      <c r="U255" s="17">
        <f t="shared" si="51"/>
        <v>4.0419999999999998</v>
      </c>
      <c r="V255" s="49"/>
      <c r="W255" s="137"/>
      <c r="X255" s="96">
        <f t="shared" si="41"/>
        <v>4</v>
      </c>
      <c r="Y255" s="62">
        <f t="shared" si="42"/>
        <v>1</v>
      </c>
      <c r="Z255" s="1" t="str">
        <f>VLOOKUP(A255,Participanti!A:E,5,0)</f>
        <v>Silver</v>
      </c>
    </row>
    <row r="256" spans="1:26" x14ac:dyDescent="0.2">
      <c r="A256" s="42" t="s">
        <v>194</v>
      </c>
      <c r="B256" s="1" t="str">
        <f>VLOOKUP(A256,Participanti!A:B,2,0)</f>
        <v>F</v>
      </c>
      <c r="C256" s="60">
        <v>5</v>
      </c>
      <c r="D256" s="43">
        <v>6.28</v>
      </c>
      <c r="E256" s="180">
        <v>2.3379629629629629E-2</v>
      </c>
      <c r="F256" s="180">
        <v>2.3379629629629629E-2</v>
      </c>
      <c r="G256" s="182">
        <f t="shared" si="43"/>
        <v>2.3379629629629629E-2</v>
      </c>
      <c r="H256" s="45">
        <v>3</v>
      </c>
      <c r="I256" s="11">
        <f t="shared" si="50"/>
        <v>3.7228709601321063E-3</v>
      </c>
      <c r="J256" s="31">
        <f t="shared" si="44"/>
        <v>1.57</v>
      </c>
      <c r="K256" s="31">
        <f>IF(J256=0,0,IF(B256="F",VLOOKUP(I256,Barem!$G$2:$H$16,2,1),VLOOKUP(I256,Barem!$G$17:$H$31,2,1)))</f>
        <v>4</v>
      </c>
      <c r="L256" s="43">
        <v>1</v>
      </c>
      <c r="M256" s="87" t="str">
        <f>VLOOKUP(C256,Barem!K:Q,7,0)</f>
        <v>D</v>
      </c>
      <c r="N256" s="10">
        <f t="shared" si="49"/>
        <v>0.5</v>
      </c>
      <c r="O256" s="10">
        <f t="shared" si="49"/>
        <v>0.25</v>
      </c>
      <c r="P256" s="10">
        <f t="shared" si="49"/>
        <v>0.25</v>
      </c>
      <c r="Q256" s="33">
        <f>IF(B256="M",IF(AND(H256&gt;=200,H256&lt;500,I256&lt;Barem!$M$21),H256/1500,IF(AND(H256&gt;=500,H256&lt;750,I256&lt;Barem!$M$22),H256/1500,IF(AND(H256&gt;=750,H256&lt;1000,I256&lt;Barem!$M$23),H256/1500,IF(AND(H256&gt;=1000,H256&lt;1500,I256&lt;Barem!$M$24),H256/1500,IF(AND(H256&gt;=1500,H256&lt;2000,I256&lt;Barem!$M$25),H256/1500,IF(AND(H256&gt;=2000,H256&lt;3000,I256&lt;Barem!$M$26),H256/1500,IF(AND(H256&gt;=3000,I256&lt;Barem!$M$27),H256/1500,0))))))),IF(AND(H256&gt;=200,H256&lt;500,I256&lt;Barem!$N$21),H256/1500,IF(AND(H256&gt;=500,H256&lt;750,I256&lt;Barem!$N$22),H256/1500,IF(AND(H256&gt;=750,H256&lt;1000,I256&lt;Barem!$N$23),H256/1500,IF(AND(H256&gt;=1000,H256&lt;1500,I256&lt;Barem!$N$24),H256/1500,IF(AND(H256&gt;=1500,H256&lt;2000,I256&lt;Barem!$N$25),H256/1500,IF(AND(H256&gt;=2000,H256&lt;3000,I256&lt;Barem!$N$26),H256/1500,IF(AND(H256&gt;=3000,I256&lt;Barem!$N$27),H256/1500,0))))))))</f>
        <v>0</v>
      </c>
      <c r="R256" s="19">
        <f>IF(D256&gt;21,VLOOKUP(D256,Barem!$S$1:$T$141,2,1),0)</f>
        <v>0</v>
      </c>
      <c r="S256" s="95">
        <f>IF(D256&lt;1,0,IF(B256="F",VLOOKUP(I256,Barem!$W$2:$Y$13,2,1),VLOOKUP(I256,Barem!$W$14:$Y$25,2,1)))</f>
        <v>0</v>
      </c>
      <c r="T256" s="19">
        <f>VLOOKUP(A256,Participanti!A:C,3,0)</f>
        <v>0</v>
      </c>
      <c r="U256" s="17">
        <f t="shared" si="51"/>
        <v>2.0350000000000001</v>
      </c>
      <c r="V256" s="49"/>
      <c r="W256" s="137"/>
      <c r="X256" s="96">
        <f t="shared" si="41"/>
        <v>3</v>
      </c>
      <c r="Y256" s="62">
        <f t="shared" si="42"/>
        <v>1</v>
      </c>
      <c r="Z256" s="1" t="str">
        <f>VLOOKUP(A256,Participanti!A:E,5,0)</f>
        <v>Silver</v>
      </c>
    </row>
    <row r="257" spans="1:26" x14ac:dyDescent="0.2">
      <c r="A257" s="42" t="s">
        <v>323</v>
      </c>
      <c r="B257" s="1" t="str">
        <f>VLOOKUP(A257,Participanti!A:B,2,0)</f>
        <v>M</v>
      </c>
      <c r="C257" s="60">
        <v>5</v>
      </c>
      <c r="D257" s="43">
        <v>14.09</v>
      </c>
      <c r="E257" s="180">
        <v>4.5590277777777778E-2</v>
      </c>
      <c r="F257" s="180">
        <v>4.7685185185185185E-2</v>
      </c>
      <c r="G257" s="182">
        <f t="shared" si="43"/>
        <v>4.6637731481481481E-2</v>
      </c>
      <c r="H257" s="45">
        <v>24</v>
      </c>
      <c r="I257" s="11">
        <f t="shared" si="50"/>
        <v>3.3099880398496438E-3</v>
      </c>
      <c r="J257" s="31">
        <f t="shared" si="44"/>
        <v>3.3547619047619044</v>
      </c>
      <c r="K257" s="31">
        <f>IF(J257=0,0,IF(B257="F",VLOOKUP(I257,Barem!$G$2:$H$16,2,1),VLOOKUP(I257,Barem!$G$17:$H$31,2,1)))</f>
        <v>4.25</v>
      </c>
      <c r="L257" s="43">
        <v>2</v>
      </c>
      <c r="M257" s="87" t="s">
        <v>83</v>
      </c>
      <c r="N257" s="10">
        <f t="shared" si="49"/>
        <v>0.25</v>
      </c>
      <c r="O257" s="10">
        <f t="shared" si="49"/>
        <v>0.25</v>
      </c>
      <c r="P257" s="10">
        <f t="shared" si="49"/>
        <v>0.5</v>
      </c>
      <c r="Q257" s="33">
        <f>IF(B257="M",IF(AND(H257&gt;=200,H257&lt;500,I257&lt;Barem!$M$21),H257/1500,IF(AND(H257&gt;=500,H257&lt;750,I257&lt;Barem!$M$22),H257/1500,IF(AND(H257&gt;=750,H257&lt;1000,I257&lt;Barem!$M$23),H257/1500,IF(AND(H257&gt;=1000,H257&lt;1500,I257&lt;Barem!$M$24),H257/1500,IF(AND(H257&gt;=1500,H257&lt;2000,I257&lt;Barem!$M$25),H257/1500,IF(AND(H257&gt;=2000,H257&lt;3000,I257&lt;Barem!$M$26),H257/1500,IF(AND(H257&gt;=3000,I257&lt;Barem!$M$27),H257/1500,0))))))),IF(AND(H257&gt;=200,H257&lt;500,I257&lt;Barem!$N$21),H257/1500,IF(AND(H257&gt;=500,H257&lt;750,I257&lt;Barem!$N$22),H257/1500,IF(AND(H257&gt;=750,H257&lt;1000,I257&lt;Barem!$N$23),H257/1500,IF(AND(H257&gt;=1000,H257&lt;1500,I257&lt;Barem!$N$24),H257/1500,IF(AND(H257&gt;=1500,H257&lt;2000,I257&lt;Barem!$N$25),H257/1500,IF(AND(H257&gt;=2000,H257&lt;3000,I257&lt;Barem!$N$26),H257/1500,IF(AND(H257&gt;=3000,I257&lt;Barem!$N$27),H257/1500,0))))))))</f>
        <v>0</v>
      </c>
      <c r="R257" s="19">
        <f>IF(D257&gt;21,VLOOKUP(D257,Barem!$S$1:$T$141,2,1),0)</f>
        <v>0</v>
      </c>
      <c r="S257" s="95">
        <f>IF(D257&lt;1,0,IF(B257="F",VLOOKUP(I257,Barem!$W$2:$Y$13,2,1),VLOOKUP(I257,Barem!$W$14:$Y$25,2,1)))</f>
        <v>0</v>
      </c>
      <c r="T257" s="19">
        <f>VLOOKUP(A257,Participanti!A:C,3,0)</f>
        <v>0</v>
      </c>
      <c r="U257" s="17">
        <f t="shared" si="51"/>
        <v>2.9011904761904761</v>
      </c>
      <c r="V257" s="49"/>
      <c r="W257" s="137"/>
      <c r="X257" s="96">
        <f t="shared" si="41"/>
        <v>4</v>
      </c>
      <c r="Y257" s="62">
        <f t="shared" si="42"/>
        <v>1</v>
      </c>
      <c r="Z257" s="1" t="str">
        <f>VLOOKUP(A257,Participanti!A:E,5,0)</f>
        <v>Silver</v>
      </c>
    </row>
    <row r="258" spans="1:26" x14ac:dyDescent="0.2">
      <c r="A258" s="42" t="s">
        <v>458</v>
      </c>
      <c r="B258" s="1" t="str">
        <f>VLOOKUP(A258,Participanti!A:B,2,0)</f>
        <v>F</v>
      </c>
      <c r="C258" s="60">
        <v>5</v>
      </c>
      <c r="D258" s="43">
        <v>20.02</v>
      </c>
      <c r="E258" s="180">
        <v>0.11831018518518517</v>
      </c>
      <c r="F258" s="180">
        <v>0.12468749999999999</v>
      </c>
      <c r="G258" s="182">
        <f t="shared" si="43"/>
        <v>0.12149884259259258</v>
      </c>
      <c r="H258" s="45">
        <v>849</v>
      </c>
      <c r="I258" s="11">
        <f t="shared" si="50"/>
        <v>6.0688732563732558E-3</v>
      </c>
      <c r="J258" s="31">
        <f t="shared" si="44"/>
        <v>5</v>
      </c>
      <c r="K258" s="31">
        <f>IF(J258=0,0,IF(B258="F",VLOOKUP(I258,Barem!$G$2:$H$16,2,1),VLOOKUP(I258,Barem!$G$17:$H$31,2,1)))</f>
        <v>0.5</v>
      </c>
      <c r="L258" s="43">
        <v>3.75</v>
      </c>
      <c r="M258" s="87" t="str">
        <f>VLOOKUP(C258,Barem!K:Q,7,0)</f>
        <v>D</v>
      </c>
      <c r="N258" s="10">
        <f t="shared" si="49"/>
        <v>0.5</v>
      </c>
      <c r="O258" s="10">
        <f t="shared" si="49"/>
        <v>0.25</v>
      </c>
      <c r="P258" s="10">
        <f t="shared" si="49"/>
        <v>0.25</v>
      </c>
      <c r="Q258" s="33">
        <f>IF(B258="M",IF(AND(H258&gt;=200,H258&lt;500,I258&lt;Barem!$M$21),H258/1500,IF(AND(H258&gt;=500,H258&lt;750,I258&lt;Barem!$M$22),H258/1500,IF(AND(H258&gt;=750,H258&lt;1000,I258&lt;Barem!$M$23),H258/1500,IF(AND(H258&gt;=1000,H258&lt;1500,I258&lt;Barem!$M$24),H258/1500,IF(AND(H258&gt;=1500,H258&lt;2000,I258&lt;Barem!$M$25),H258/1500,IF(AND(H258&gt;=2000,H258&lt;3000,I258&lt;Barem!$M$26),H258/1500,IF(AND(H258&gt;=3000,I258&lt;Barem!$M$27),H258/1500,0))))))),IF(AND(H258&gt;=200,H258&lt;500,I258&lt;Barem!$N$21),H258/1500,IF(AND(H258&gt;=500,H258&lt;750,I258&lt;Barem!$N$22),H258/1500,IF(AND(H258&gt;=750,H258&lt;1000,I258&lt;Barem!$N$23),H258/1500,IF(AND(H258&gt;=1000,H258&lt;1500,I258&lt;Barem!$N$24),H258/1500,IF(AND(H258&gt;=1500,H258&lt;2000,I258&lt;Barem!$N$25),H258/1500,IF(AND(H258&gt;=2000,H258&lt;3000,I258&lt;Barem!$N$26),H258/1500,IF(AND(H258&gt;=3000,I258&lt;Barem!$N$27),H258/1500,0))))))))</f>
        <v>0.56599999999999995</v>
      </c>
      <c r="R258" s="19">
        <f>IF(D258&gt;21,VLOOKUP(D258,Barem!$S$1:$T$141,2,1),0)</f>
        <v>0</v>
      </c>
      <c r="S258" s="95">
        <f>IF(D258&lt;1,0,IF(B258="F",VLOOKUP(I258,Barem!$W$2:$Y$13,2,1),VLOOKUP(I258,Barem!$W$14:$Y$25,2,1)))</f>
        <v>0</v>
      </c>
      <c r="T258" s="19">
        <f>VLOOKUP(A258,Participanti!A:C,3,0)</f>
        <v>0</v>
      </c>
      <c r="U258" s="17">
        <f t="shared" si="51"/>
        <v>4.1284999999999998</v>
      </c>
      <c r="V258" s="49"/>
      <c r="W258" s="137"/>
      <c r="X258" s="96">
        <f t="shared" ref="X258:X321" si="52">COUNTIFS(A:A,A258,M:M,M258)</f>
        <v>4</v>
      </c>
      <c r="Y258" s="62">
        <f t="shared" ref="Y258:Y321" si="53">COUNTIFS(A:A,A258,C:C,C258)</f>
        <v>1</v>
      </c>
      <c r="Z258" s="1" t="str">
        <f>VLOOKUP(A258,Participanti!A:E,5,0)</f>
        <v>Silver</v>
      </c>
    </row>
    <row r="259" spans="1:26" x14ac:dyDescent="0.2">
      <c r="A259" s="42" t="s">
        <v>201</v>
      </c>
      <c r="B259" s="1" t="str">
        <f>VLOOKUP(A259,Participanti!A:B,2,0)</f>
        <v>M</v>
      </c>
      <c r="C259" s="60">
        <v>5</v>
      </c>
      <c r="D259" s="43">
        <v>10.15</v>
      </c>
      <c r="E259" s="180">
        <v>3.560185185185185E-2</v>
      </c>
      <c r="F259" s="180">
        <v>3.5729166666666666E-2</v>
      </c>
      <c r="G259" s="182">
        <f t="shared" si="43"/>
        <v>3.5665509259259258E-2</v>
      </c>
      <c r="H259" s="45">
        <v>7</v>
      </c>
      <c r="I259" s="11">
        <f t="shared" si="50"/>
        <v>3.5138432767743109E-3</v>
      </c>
      <c r="J259" s="31">
        <f t="shared" si="44"/>
        <v>2.4166666666666665</v>
      </c>
      <c r="K259" s="31">
        <f>IF(J259=0,0,IF(B259="F",VLOOKUP(I259,Barem!$G$2:$H$16,2,1),VLOOKUP(I259,Barem!$G$17:$H$31,2,1)))</f>
        <v>3.75</v>
      </c>
      <c r="L259" s="43">
        <v>2.25</v>
      </c>
      <c r="M259" s="87" t="s">
        <v>80</v>
      </c>
      <c r="N259" s="10">
        <f t="shared" si="49"/>
        <v>0.25</v>
      </c>
      <c r="O259" s="10">
        <f t="shared" si="49"/>
        <v>0.5</v>
      </c>
      <c r="P259" s="10">
        <f t="shared" si="49"/>
        <v>0.25</v>
      </c>
      <c r="Q259" s="33">
        <f>IF(B259="M",IF(AND(H259&gt;=200,H259&lt;500,I259&lt;Barem!$M$21),H259/1500,IF(AND(H259&gt;=500,H259&lt;750,I259&lt;Barem!$M$22),H259/1500,IF(AND(H259&gt;=750,H259&lt;1000,I259&lt;Barem!$M$23),H259/1500,IF(AND(H259&gt;=1000,H259&lt;1500,I259&lt;Barem!$M$24),H259/1500,IF(AND(H259&gt;=1500,H259&lt;2000,I259&lt;Barem!$M$25),H259/1500,IF(AND(H259&gt;=2000,H259&lt;3000,I259&lt;Barem!$M$26),H259/1500,IF(AND(H259&gt;=3000,I259&lt;Barem!$M$27),H259/1500,0))))))),IF(AND(H259&gt;=200,H259&lt;500,I259&lt;Barem!$N$21),H259/1500,IF(AND(H259&gt;=500,H259&lt;750,I259&lt;Barem!$N$22),H259/1500,IF(AND(H259&gt;=750,H259&lt;1000,I259&lt;Barem!$N$23),H259/1500,IF(AND(H259&gt;=1000,H259&lt;1500,I259&lt;Barem!$N$24),H259/1500,IF(AND(H259&gt;=1500,H259&lt;2000,I259&lt;Barem!$N$25),H259/1500,IF(AND(H259&gt;=2000,H259&lt;3000,I259&lt;Barem!$N$26),H259/1500,IF(AND(H259&gt;=3000,I259&lt;Barem!$N$27),H259/1500,0))))))))</f>
        <v>0</v>
      </c>
      <c r="R259" s="19">
        <f>IF(D259&gt;21,VLOOKUP(D259,Barem!$S$1:$T$141,2,1),0)</f>
        <v>0</v>
      </c>
      <c r="S259" s="95">
        <f>IF(D259&lt;1,0,IF(B259="F",VLOOKUP(I259,Barem!$W$2:$Y$13,2,1),VLOOKUP(I259,Barem!$W$14:$Y$25,2,1)))</f>
        <v>0</v>
      </c>
      <c r="T259" s="19">
        <f>VLOOKUP(A259,Participanti!A:C,3,0)</f>
        <v>0.4</v>
      </c>
      <c r="U259" s="17">
        <f t="shared" si="51"/>
        <v>3.4416666666666664</v>
      </c>
      <c r="V259" s="49"/>
      <c r="W259" s="137"/>
      <c r="X259" s="96">
        <f t="shared" si="52"/>
        <v>2</v>
      </c>
      <c r="Y259" s="62">
        <f t="shared" si="53"/>
        <v>1</v>
      </c>
      <c r="Z259" s="1" t="str">
        <f>VLOOKUP(A259,Participanti!A:E,5,0)</f>
        <v>Silver</v>
      </c>
    </row>
    <row r="260" spans="1:26" x14ac:dyDescent="0.2">
      <c r="A260" s="42" t="s">
        <v>528</v>
      </c>
      <c r="B260" s="1" t="str">
        <f>VLOOKUP(A260,Participanti!A:B,2,0)</f>
        <v>M</v>
      </c>
      <c r="C260" s="60">
        <v>5</v>
      </c>
      <c r="D260" s="43">
        <v>7.01</v>
      </c>
      <c r="E260" s="180">
        <v>1.7071759259259259E-2</v>
      </c>
      <c r="F260" s="180">
        <v>1.7071759259259259E-2</v>
      </c>
      <c r="G260" s="182">
        <f t="shared" si="43"/>
        <v>1.7071759259259259E-2</v>
      </c>
      <c r="H260" s="45">
        <v>7</v>
      </c>
      <c r="I260" s="11">
        <f t="shared" si="50"/>
        <v>2.4353436889100227E-3</v>
      </c>
      <c r="J260" s="31">
        <f t="shared" si="44"/>
        <v>1.6690476190476189</v>
      </c>
      <c r="K260" s="31">
        <f>IF(J260=0,0,IF(B260="F",VLOOKUP(I260,Barem!$G$2:$H$16,2,1),VLOOKUP(I260,Barem!$G$17:$H$31,2,1)))</f>
        <v>5</v>
      </c>
      <c r="L260" s="43">
        <v>0.5</v>
      </c>
      <c r="M260" s="87" t="s">
        <v>80</v>
      </c>
      <c r="N260" s="10">
        <f t="shared" si="49"/>
        <v>0.25</v>
      </c>
      <c r="O260" s="10">
        <f t="shared" si="49"/>
        <v>0.5</v>
      </c>
      <c r="P260" s="10">
        <f t="shared" si="49"/>
        <v>0.25</v>
      </c>
      <c r="Q260" s="33">
        <f>IF(B260="M",IF(AND(H260&gt;=200,H260&lt;500,I260&lt;Barem!$M$21),H260/1500,IF(AND(H260&gt;=500,H260&lt;750,I260&lt;Barem!$M$22),H260/1500,IF(AND(H260&gt;=750,H260&lt;1000,I260&lt;Barem!$M$23),H260/1500,IF(AND(H260&gt;=1000,H260&lt;1500,I260&lt;Barem!$M$24),H260/1500,IF(AND(H260&gt;=1500,H260&lt;2000,I260&lt;Barem!$M$25),H260/1500,IF(AND(H260&gt;=2000,H260&lt;3000,I260&lt;Barem!$M$26),H260/1500,IF(AND(H260&gt;=3000,I260&lt;Barem!$M$27),H260/1500,0))))))),IF(AND(H260&gt;=200,H260&lt;500,I260&lt;Barem!$N$21),H260/1500,IF(AND(H260&gt;=500,H260&lt;750,I260&lt;Barem!$N$22),H260/1500,IF(AND(H260&gt;=750,H260&lt;1000,I260&lt;Barem!$N$23),H260/1500,IF(AND(H260&gt;=1000,H260&lt;1500,I260&lt;Barem!$N$24),H260/1500,IF(AND(H260&gt;=1500,H260&lt;2000,I260&lt;Barem!$N$25),H260/1500,IF(AND(H260&gt;=2000,H260&lt;3000,I260&lt;Barem!$N$26),H260/1500,IF(AND(H260&gt;=3000,I260&lt;Barem!$N$27),H260/1500,0))))))))</f>
        <v>0</v>
      </c>
      <c r="R260" s="19">
        <f>IF(D260&gt;21,VLOOKUP(D260,Barem!$S$1:$T$141,2,1),0)</f>
        <v>0</v>
      </c>
      <c r="S260" s="95">
        <f>IF(D260&lt;1,0,IF(B260="F",VLOOKUP(I260,Barem!$W$2:$Y$13,2,1),VLOOKUP(I260,Barem!$W$14:$Y$25,2,1)))</f>
        <v>4.1999999999999993</v>
      </c>
      <c r="T260" s="19">
        <f>VLOOKUP(A260,Participanti!A:C,3,0)</f>
        <v>0</v>
      </c>
      <c r="U260" s="17">
        <f t="shared" si="51"/>
        <v>7.2422619047619037</v>
      </c>
      <c r="V260" s="49"/>
      <c r="W260" s="137"/>
      <c r="X260" s="96">
        <f t="shared" si="52"/>
        <v>4</v>
      </c>
      <c r="Y260" s="62">
        <f t="shared" si="53"/>
        <v>1</v>
      </c>
      <c r="Z260" s="1" t="str">
        <f>VLOOKUP(A260,Participanti!A:E,5,0)</f>
        <v>Silver</v>
      </c>
    </row>
    <row r="261" spans="1:26" x14ac:dyDescent="0.2">
      <c r="A261" s="42" t="s">
        <v>339</v>
      </c>
      <c r="B261" s="1" t="str">
        <f>VLOOKUP(A261,Participanti!A:B,2,0)</f>
        <v>M</v>
      </c>
      <c r="C261" s="60">
        <v>5</v>
      </c>
      <c r="D261" s="43">
        <v>13.21</v>
      </c>
      <c r="E261" s="180">
        <v>5.6701388888888891E-2</v>
      </c>
      <c r="F261" s="180">
        <v>6.6226851851851856E-2</v>
      </c>
      <c r="G261" s="182">
        <f t="shared" si="43"/>
        <v>6.146412037037037E-2</v>
      </c>
      <c r="H261" s="45">
        <v>467</v>
      </c>
      <c r="I261" s="11">
        <f t="shared" si="50"/>
        <v>4.6528478705806483E-3</v>
      </c>
      <c r="J261" s="31">
        <f t="shared" si="44"/>
        <v>3.1452380952380952</v>
      </c>
      <c r="K261" s="31">
        <f>IF(J261=0,0,IF(B261="F",VLOOKUP(I261,Barem!$G$2:$H$16,2,1),VLOOKUP(I261,Barem!$G$17:$H$31,2,1)))</f>
        <v>1.5</v>
      </c>
      <c r="L261" s="43">
        <v>2</v>
      </c>
      <c r="M261" s="87" t="s">
        <v>83</v>
      </c>
      <c r="N261" s="10">
        <f t="shared" si="49"/>
        <v>0.25</v>
      </c>
      <c r="O261" s="10">
        <f t="shared" si="49"/>
        <v>0.25</v>
      </c>
      <c r="P261" s="10">
        <f t="shared" si="49"/>
        <v>0.5</v>
      </c>
      <c r="Q261" s="33">
        <f>IF(B261="M",IF(AND(H261&gt;=200,H261&lt;500,I261&lt;Barem!$M$21),H261/1500,IF(AND(H261&gt;=500,H261&lt;750,I261&lt;Barem!$M$22),H261/1500,IF(AND(H261&gt;=750,H261&lt;1000,I261&lt;Barem!$M$23),H261/1500,IF(AND(H261&gt;=1000,H261&lt;1500,I261&lt;Barem!$M$24),H261/1500,IF(AND(H261&gt;=1500,H261&lt;2000,I261&lt;Barem!$M$25),H261/1500,IF(AND(H261&gt;=2000,H261&lt;3000,I261&lt;Barem!$M$26),H261/1500,IF(AND(H261&gt;=3000,I261&lt;Barem!$M$27),H261/1500,0))))))),IF(AND(H261&gt;=200,H261&lt;500,I261&lt;Barem!$N$21),H261/1500,IF(AND(H261&gt;=500,H261&lt;750,I261&lt;Barem!$N$22),H261/1500,IF(AND(H261&gt;=750,H261&lt;1000,I261&lt;Barem!$N$23),H261/1500,IF(AND(H261&gt;=1000,H261&lt;1500,I261&lt;Barem!$N$24),H261/1500,IF(AND(H261&gt;=1500,H261&lt;2000,I261&lt;Barem!$N$25),H261/1500,IF(AND(H261&gt;=2000,H261&lt;3000,I261&lt;Barem!$N$26),H261/1500,IF(AND(H261&gt;=3000,I261&lt;Barem!$N$27),H261/1500,0))))))))</f>
        <v>0.31133333333333335</v>
      </c>
      <c r="R261" s="19">
        <f>IF(D261&gt;21,VLOOKUP(D261,Barem!$S$1:$T$141,2,1),0)</f>
        <v>0</v>
      </c>
      <c r="S261" s="95">
        <f>IF(D261&lt;1,0,IF(B261="F",VLOOKUP(I261,Barem!$W$2:$Y$13,2,1),VLOOKUP(I261,Barem!$W$14:$Y$25,2,1)))</f>
        <v>0</v>
      </c>
      <c r="T261" s="19">
        <f>VLOOKUP(A261,Participanti!A:C,3,0)</f>
        <v>0</v>
      </c>
      <c r="U261" s="17">
        <f t="shared" si="51"/>
        <v>2.4726428571428571</v>
      </c>
      <c r="V261" s="49"/>
      <c r="W261" s="137"/>
      <c r="X261" s="96">
        <f t="shared" si="52"/>
        <v>4</v>
      </c>
      <c r="Y261" s="62">
        <f t="shared" si="53"/>
        <v>1</v>
      </c>
      <c r="Z261" s="1" t="str">
        <f>VLOOKUP(A261,Participanti!A:E,5,0)</f>
        <v>Silver</v>
      </c>
    </row>
    <row r="262" spans="1:26" x14ac:dyDescent="0.2">
      <c r="A262" s="42" t="s">
        <v>495</v>
      </c>
      <c r="B262" s="1" t="str">
        <f>VLOOKUP(A262,Participanti!A:B,2,0)</f>
        <v>F</v>
      </c>
      <c r="C262" s="60">
        <v>5</v>
      </c>
      <c r="D262" s="43">
        <v>21.02</v>
      </c>
      <c r="E262" s="180">
        <v>8.1226851851851856E-2</v>
      </c>
      <c r="F262" s="180">
        <v>8.1388888888888886E-2</v>
      </c>
      <c r="G262" s="182">
        <f t="shared" si="43"/>
        <v>8.1307870370370378E-2</v>
      </c>
      <c r="H262" s="45">
        <v>94</v>
      </c>
      <c r="I262" s="11">
        <f t="shared" si="50"/>
        <v>3.8681194277055365E-3</v>
      </c>
      <c r="J262" s="31">
        <f t="shared" si="44"/>
        <v>5</v>
      </c>
      <c r="K262" s="31">
        <f>IF(J262=0,0,IF(B262="F",VLOOKUP(I262,Barem!$G$2:$H$16,2,1),VLOOKUP(I262,Barem!$G$17:$H$31,2,1)))</f>
        <v>3.75</v>
      </c>
      <c r="L262" s="43">
        <v>2.5</v>
      </c>
      <c r="M262" s="87" t="str">
        <f>VLOOKUP(C262,Barem!K:Q,7,0)</f>
        <v>D</v>
      </c>
      <c r="N262" s="10">
        <f t="shared" si="49"/>
        <v>0.5</v>
      </c>
      <c r="O262" s="10">
        <f t="shared" si="49"/>
        <v>0.25</v>
      </c>
      <c r="P262" s="10">
        <f t="shared" si="49"/>
        <v>0.25</v>
      </c>
      <c r="Q262" s="33">
        <f>IF(B262="M",IF(AND(H262&gt;=200,H262&lt;500,I262&lt;Barem!$M$21),H262/1500,IF(AND(H262&gt;=500,H262&lt;750,I262&lt;Barem!$M$22),H262/1500,IF(AND(H262&gt;=750,H262&lt;1000,I262&lt;Barem!$M$23),H262/1500,IF(AND(H262&gt;=1000,H262&lt;1500,I262&lt;Barem!$M$24),H262/1500,IF(AND(H262&gt;=1500,H262&lt;2000,I262&lt;Barem!$M$25),H262/1500,IF(AND(H262&gt;=2000,H262&lt;3000,I262&lt;Barem!$M$26),H262/1500,IF(AND(H262&gt;=3000,I262&lt;Barem!$M$27),H262/1500,0))))))),IF(AND(H262&gt;=200,H262&lt;500,I262&lt;Barem!$N$21),H262/1500,IF(AND(H262&gt;=500,H262&lt;750,I262&lt;Barem!$N$22),H262/1500,IF(AND(H262&gt;=750,H262&lt;1000,I262&lt;Barem!$N$23),H262/1500,IF(AND(H262&gt;=1000,H262&lt;1500,I262&lt;Barem!$N$24),H262/1500,IF(AND(H262&gt;=1500,H262&lt;2000,I262&lt;Barem!$N$25),H262/1500,IF(AND(H262&gt;=2000,H262&lt;3000,I262&lt;Barem!$N$26),H262/1500,IF(AND(H262&gt;=3000,I262&lt;Barem!$N$27),H262/1500,0))))))))</f>
        <v>0</v>
      </c>
      <c r="R262" s="19">
        <f>IF(D262&gt;21,VLOOKUP(D262,Barem!$S$1:$T$141,2,1),0)</f>
        <v>0</v>
      </c>
      <c r="S262" s="95">
        <f>IF(D262&lt;1,0,IF(B262="F",VLOOKUP(I262,Barem!$W$2:$Y$13,2,1),VLOOKUP(I262,Barem!$W$14:$Y$25,2,1)))</f>
        <v>0</v>
      </c>
      <c r="T262" s="19">
        <f>VLOOKUP(A262,Participanti!A:C,3,0)</f>
        <v>0</v>
      </c>
      <c r="U262" s="17">
        <f t="shared" si="51"/>
        <v>4.0625</v>
      </c>
      <c r="V262" s="49"/>
      <c r="W262" s="137"/>
      <c r="X262" s="96">
        <f t="shared" si="52"/>
        <v>4</v>
      </c>
      <c r="Y262" s="62">
        <f t="shared" si="53"/>
        <v>1</v>
      </c>
      <c r="Z262" s="1" t="str">
        <f>VLOOKUP(A262,Participanti!A:E,5,0)</f>
        <v>Silver</v>
      </c>
    </row>
    <row r="263" spans="1:26" x14ac:dyDescent="0.2">
      <c r="A263" s="42" t="s">
        <v>496</v>
      </c>
      <c r="B263" s="1" t="str">
        <f>VLOOKUP(A263,Participanti!A:B,2,0)</f>
        <v>M</v>
      </c>
      <c r="C263" s="60">
        <v>1</v>
      </c>
      <c r="D263" s="43">
        <v>14.04</v>
      </c>
      <c r="E263" s="180">
        <v>5.1111111111111114E-2</v>
      </c>
      <c r="F263" s="180">
        <v>5.1111111111111114E-2</v>
      </c>
      <c r="G263" s="182">
        <f t="shared" si="43"/>
        <v>5.1111111111111114E-2</v>
      </c>
      <c r="H263" s="45">
        <v>279</v>
      </c>
      <c r="I263" s="11">
        <f t="shared" si="50"/>
        <v>3.6403925292814187E-3</v>
      </c>
      <c r="J263" s="31">
        <f t="shared" si="44"/>
        <v>3.3428571428571425</v>
      </c>
      <c r="K263" s="31">
        <f>IF(J263=0,0,IF(B263="F",VLOOKUP(I263,Barem!$G$2:$H$16,2,1),VLOOKUP(I263,Barem!$G$17:$H$31,2,1)))</f>
        <v>3.75</v>
      </c>
      <c r="L263" s="43">
        <v>3</v>
      </c>
      <c r="M263" s="87" t="s">
        <v>542</v>
      </c>
      <c r="N263" s="10">
        <f t="shared" si="49"/>
        <v>0.25</v>
      </c>
      <c r="O263" s="10">
        <f t="shared" si="49"/>
        <v>0.25</v>
      </c>
      <c r="P263" s="10">
        <f t="shared" si="49"/>
        <v>0.5</v>
      </c>
      <c r="Q263" s="33">
        <f>IF(B263="M",IF(AND(H263&gt;=200,H263&lt;500,I263&lt;Barem!$M$21),H263/1500,IF(AND(H263&gt;=500,H263&lt;750,I263&lt;Barem!$M$22),H263/1500,IF(AND(H263&gt;=750,H263&lt;1000,I263&lt;Barem!$M$23),H263/1500,IF(AND(H263&gt;=1000,H263&lt;1500,I263&lt;Barem!$M$24),H263/1500,IF(AND(H263&gt;=1500,H263&lt;2000,I263&lt;Barem!$M$25),H263/1500,IF(AND(H263&gt;=2000,H263&lt;3000,I263&lt;Barem!$M$26),H263/1500,IF(AND(H263&gt;=3000,I263&lt;Barem!$M$27),H263/1500,0))))))),IF(AND(H263&gt;=200,H263&lt;500,I263&lt;Barem!$N$21),H263/1500,IF(AND(H263&gt;=500,H263&lt;750,I263&lt;Barem!$N$22),H263/1500,IF(AND(H263&gt;=750,H263&lt;1000,I263&lt;Barem!$N$23),H263/1500,IF(AND(H263&gt;=1000,H263&lt;1500,I263&lt;Barem!$N$24),H263/1500,IF(AND(H263&gt;=1500,H263&lt;2000,I263&lt;Barem!$N$25),H263/1500,IF(AND(H263&gt;=2000,H263&lt;3000,I263&lt;Barem!$N$26),H263/1500,IF(AND(H263&gt;=3000,I263&lt;Barem!$N$27),H263/1500,0))))))))</f>
        <v>0.186</v>
      </c>
      <c r="R263" s="19">
        <f>IF(D263&gt;21,VLOOKUP(D263,Barem!$S$1:$T$141,2,1),0)</f>
        <v>0</v>
      </c>
      <c r="S263" s="95">
        <f>IF(D263&lt;1,0,IF(B263="F",VLOOKUP(I263,Barem!$W$2:$Y$13,2,1),VLOOKUP(I263,Barem!$W$14:$Y$25,2,1)))</f>
        <v>0</v>
      </c>
      <c r="T263" s="19">
        <f>VLOOKUP(A263,Participanti!A:C,3,0)</f>
        <v>0</v>
      </c>
      <c r="U263" s="17">
        <f t="shared" si="51"/>
        <v>3.4592142857142854</v>
      </c>
      <c r="V263" s="49"/>
      <c r="W263" s="137"/>
      <c r="X263" s="96">
        <f t="shared" si="52"/>
        <v>4</v>
      </c>
      <c r="Y263" s="62">
        <f t="shared" si="53"/>
        <v>1</v>
      </c>
      <c r="Z263" s="1" t="str">
        <f>VLOOKUP(A263,Participanti!A:E,5,0)</f>
        <v>Silver</v>
      </c>
    </row>
    <row r="264" spans="1:26" x14ac:dyDescent="0.2">
      <c r="A264" s="42" t="s">
        <v>332</v>
      </c>
      <c r="B264" s="1" t="str">
        <f>VLOOKUP(A264,Participanti!A:B,2,0)</f>
        <v>F</v>
      </c>
      <c r="C264" s="60">
        <v>5</v>
      </c>
      <c r="D264" s="43">
        <v>7.16</v>
      </c>
      <c r="E264" s="180">
        <v>3.3553240740740745E-2</v>
      </c>
      <c r="F264" s="180">
        <v>3.3842592592592598E-2</v>
      </c>
      <c r="G264" s="182">
        <f t="shared" si="43"/>
        <v>3.3697916666666675E-2</v>
      </c>
      <c r="H264" s="45">
        <v>17</v>
      </c>
      <c r="I264" s="11">
        <f t="shared" si="50"/>
        <v>4.7064129422718821E-3</v>
      </c>
      <c r="J264" s="31">
        <f t="shared" si="44"/>
        <v>1.79</v>
      </c>
      <c r="K264" s="31">
        <f>IF(J264=0,0,IF(B264="F",VLOOKUP(I264,Barem!$G$2:$H$16,2,1),VLOOKUP(I264,Barem!$G$17:$H$31,2,1)))</f>
        <v>2</v>
      </c>
      <c r="L264" s="43">
        <v>2.5</v>
      </c>
      <c r="M264" s="87" t="s">
        <v>83</v>
      </c>
      <c r="N264" s="10">
        <f t="shared" si="49"/>
        <v>0.25</v>
      </c>
      <c r="O264" s="10">
        <f t="shared" si="49"/>
        <v>0.25</v>
      </c>
      <c r="P264" s="10">
        <f t="shared" si="49"/>
        <v>0.5</v>
      </c>
      <c r="Q264" s="33">
        <f>IF(B264="M",IF(AND(H264&gt;=200,H264&lt;500,I264&lt;Barem!$M$21),H264/1500,IF(AND(H264&gt;=500,H264&lt;750,I264&lt;Barem!$M$22),H264/1500,IF(AND(H264&gt;=750,H264&lt;1000,I264&lt;Barem!$M$23),H264/1500,IF(AND(H264&gt;=1000,H264&lt;1500,I264&lt;Barem!$M$24),H264/1500,IF(AND(H264&gt;=1500,H264&lt;2000,I264&lt;Barem!$M$25),H264/1500,IF(AND(H264&gt;=2000,H264&lt;3000,I264&lt;Barem!$M$26),H264/1500,IF(AND(H264&gt;=3000,I264&lt;Barem!$M$27),H264/1500,0))))))),IF(AND(H264&gt;=200,H264&lt;500,I264&lt;Barem!$N$21),H264/1500,IF(AND(H264&gt;=500,H264&lt;750,I264&lt;Barem!$N$22),H264/1500,IF(AND(H264&gt;=750,H264&lt;1000,I264&lt;Barem!$N$23),H264/1500,IF(AND(H264&gt;=1000,H264&lt;1500,I264&lt;Barem!$N$24),H264/1500,IF(AND(H264&gt;=1500,H264&lt;2000,I264&lt;Barem!$N$25),H264/1500,IF(AND(H264&gt;=2000,H264&lt;3000,I264&lt;Barem!$N$26),H264/1500,IF(AND(H264&gt;=3000,I264&lt;Barem!$N$27),H264/1500,0))))))))</f>
        <v>0</v>
      </c>
      <c r="R264" s="19">
        <f>IF(D264&gt;21,VLOOKUP(D264,Barem!$S$1:$T$141,2,1),0)</f>
        <v>0</v>
      </c>
      <c r="S264" s="95">
        <f>IF(D264&lt;1,0,IF(B264="F",VLOOKUP(I264,Barem!$W$2:$Y$13,2,1),VLOOKUP(I264,Barem!$W$14:$Y$25,2,1)))</f>
        <v>0</v>
      </c>
      <c r="T264" s="19">
        <f>VLOOKUP(A264,Participanti!A:C,3,0)</f>
        <v>0</v>
      </c>
      <c r="U264" s="17">
        <f t="shared" si="51"/>
        <v>2.1974999999999998</v>
      </c>
      <c r="V264" s="49"/>
      <c r="W264" s="137"/>
      <c r="X264" s="96">
        <f t="shared" si="52"/>
        <v>4</v>
      </c>
      <c r="Y264" s="62">
        <f t="shared" si="53"/>
        <v>1</v>
      </c>
      <c r="Z264" s="1" t="str">
        <f>VLOOKUP(A264,Participanti!A:E,5,0)</f>
        <v>Silver</v>
      </c>
    </row>
    <row r="265" spans="1:26" x14ac:dyDescent="0.2">
      <c r="A265" s="42" t="s">
        <v>105</v>
      </c>
      <c r="B265" s="1" t="str">
        <f>VLOOKUP(A265,Participanti!A:B,2,0)</f>
        <v>M</v>
      </c>
      <c r="C265" s="60">
        <v>5</v>
      </c>
      <c r="D265" s="43">
        <v>21.28</v>
      </c>
      <c r="E265" s="180">
        <v>6.206018518518519E-2</v>
      </c>
      <c r="F265" s="180">
        <v>6.206018518518519E-2</v>
      </c>
      <c r="G265" s="182">
        <f t="shared" si="43"/>
        <v>6.206018518518519E-2</v>
      </c>
      <c r="H265" s="45">
        <v>28</v>
      </c>
      <c r="I265" s="11">
        <f t="shared" si="50"/>
        <v>2.9163620857699806E-3</v>
      </c>
      <c r="J265" s="31">
        <f t="shared" si="44"/>
        <v>5</v>
      </c>
      <c r="K265" s="31">
        <f>IF(J265=0,0,IF(B265="F",VLOOKUP(I265,Barem!$G$2:$H$16,2,1),VLOOKUP(I265,Barem!$G$17:$H$31,2,1)))</f>
        <v>4.75</v>
      </c>
      <c r="L265" s="43">
        <v>5</v>
      </c>
      <c r="M265" s="87" t="s">
        <v>83</v>
      </c>
      <c r="N265" s="10">
        <f t="shared" si="49"/>
        <v>0.25</v>
      </c>
      <c r="O265" s="10">
        <f t="shared" si="49"/>
        <v>0.25</v>
      </c>
      <c r="P265" s="10">
        <f t="shared" si="49"/>
        <v>0.5</v>
      </c>
      <c r="Q265" s="33">
        <f>IF(B265="M",IF(AND(H265&gt;=200,H265&lt;500,I265&lt;Barem!$M$21),H265/1500,IF(AND(H265&gt;=500,H265&lt;750,I265&lt;Barem!$M$22),H265/1500,IF(AND(H265&gt;=750,H265&lt;1000,I265&lt;Barem!$M$23),H265/1500,IF(AND(H265&gt;=1000,H265&lt;1500,I265&lt;Barem!$M$24),H265/1500,IF(AND(H265&gt;=1500,H265&lt;2000,I265&lt;Barem!$M$25),H265/1500,IF(AND(H265&gt;=2000,H265&lt;3000,I265&lt;Barem!$M$26),H265/1500,IF(AND(H265&gt;=3000,I265&lt;Barem!$M$27),H265/1500,0))))))),IF(AND(H265&gt;=200,H265&lt;500,I265&lt;Barem!$N$21),H265/1500,IF(AND(H265&gt;=500,H265&lt;750,I265&lt;Barem!$N$22),H265/1500,IF(AND(H265&gt;=750,H265&lt;1000,I265&lt;Barem!$N$23),H265/1500,IF(AND(H265&gt;=1000,H265&lt;1500,I265&lt;Barem!$N$24),H265/1500,IF(AND(H265&gt;=1500,H265&lt;2000,I265&lt;Barem!$N$25),H265/1500,IF(AND(H265&gt;=2000,H265&lt;3000,I265&lt;Barem!$N$26),H265/1500,IF(AND(H265&gt;=3000,I265&lt;Barem!$N$27),H265/1500,0))))))))</f>
        <v>0</v>
      </c>
      <c r="R265" s="19">
        <f>IF(D265&gt;21,VLOOKUP(D265,Barem!$S$1:$T$141,2,1),0)</f>
        <v>0</v>
      </c>
      <c r="S265" s="95">
        <f>IF(D265&lt;1,0,IF(B265="F",VLOOKUP(I265,Barem!$W$2:$Y$13,2,1),VLOOKUP(I265,Barem!$W$14:$Y$25,2,1)))</f>
        <v>0</v>
      </c>
      <c r="T265" s="19">
        <f>VLOOKUP(A265,Participanti!A:C,3,0)</f>
        <v>0</v>
      </c>
      <c r="U265" s="17">
        <f t="shared" si="51"/>
        <v>4.9375</v>
      </c>
      <c r="V265" s="49"/>
      <c r="W265" s="137"/>
      <c r="X265" s="96">
        <f t="shared" si="52"/>
        <v>3</v>
      </c>
      <c r="Y265" s="62">
        <f t="shared" si="53"/>
        <v>1</v>
      </c>
      <c r="Z265" s="1" t="str">
        <f>VLOOKUP(A265,Participanti!A:E,5,0)</f>
        <v>Silver</v>
      </c>
    </row>
    <row r="266" spans="1:26" x14ac:dyDescent="0.2">
      <c r="A266" s="42" t="s">
        <v>259</v>
      </c>
      <c r="B266" s="1" t="str">
        <f>VLOOKUP(A266,Participanti!A:B,2,0)</f>
        <v>M</v>
      </c>
      <c r="C266" s="60">
        <v>5</v>
      </c>
      <c r="D266" s="43">
        <v>13.01</v>
      </c>
      <c r="E266" s="180">
        <v>4.6053240740740742E-2</v>
      </c>
      <c r="F266" s="180">
        <v>4.6053240740740742E-2</v>
      </c>
      <c r="G266" s="182">
        <f t="shared" ref="G266:G329" si="54">AVERAGE(E266:F266)</f>
        <v>4.6053240740740742E-2</v>
      </c>
      <c r="H266" s="45">
        <v>263</v>
      </c>
      <c r="I266" s="11">
        <f t="shared" si="50"/>
        <v>3.5398340308025167E-3</v>
      </c>
      <c r="J266" s="31">
        <f t="shared" ref="J266:J329" si="55">IF(B266="F",IF(D266&lt;2.5,0,IF(D266&gt;19.99,5,D266/4)),IF(D266&lt;3,0, IF(D266&gt;20.99,5,D266/4.2)))</f>
        <v>3.0976190476190473</v>
      </c>
      <c r="K266" s="31">
        <f>IF(J266=0,0,IF(B266="F",VLOOKUP(I266,Barem!$G$2:$H$16,2,1),VLOOKUP(I266,Barem!$G$17:$H$31,2,1)))</f>
        <v>3.75</v>
      </c>
      <c r="L266" s="43">
        <v>2.75</v>
      </c>
      <c r="M266" s="87" t="s">
        <v>80</v>
      </c>
      <c r="N266" s="10">
        <f t="shared" si="49"/>
        <v>0.25</v>
      </c>
      <c r="O266" s="10">
        <f t="shared" si="49"/>
        <v>0.5</v>
      </c>
      <c r="P266" s="10">
        <f t="shared" si="49"/>
        <v>0.25</v>
      </c>
      <c r="Q266" s="33">
        <f>IF(B266="M",IF(AND(H266&gt;=200,H266&lt;500,I266&lt;Barem!$M$21),H266/1500,IF(AND(H266&gt;=500,H266&lt;750,I266&lt;Barem!$M$22),H266/1500,IF(AND(H266&gt;=750,H266&lt;1000,I266&lt;Barem!$M$23),H266/1500,IF(AND(H266&gt;=1000,H266&lt;1500,I266&lt;Barem!$M$24),H266/1500,IF(AND(H266&gt;=1500,H266&lt;2000,I266&lt;Barem!$M$25),H266/1500,IF(AND(H266&gt;=2000,H266&lt;3000,I266&lt;Barem!$M$26),H266/1500,IF(AND(H266&gt;=3000,I266&lt;Barem!$M$27),H266/1500,0))))))),IF(AND(H266&gt;=200,H266&lt;500,I266&lt;Barem!$N$21),H266/1500,IF(AND(H266&gt;=500,H266&lt;750,I266&lt;Barem!$N$22),H266/1500,IF(AND(H266&gt;=750,H266&lt;1000,I266&lt;Barem!$N$23),H266/1500,IF(AND(H266&gt;=1000,H266&lt;1500,I266&lt;Barem!$N$24),H266/1500,IF(AND(H266&gt;=1500,H266&lt;2000,I266&lt;Barem!$N$25),H266/1500,IF(AND(H266&gt;=2000,H266&lt;3000,I266&lt;Barem!$N$26),H266/1500,IF(AND(H266&gt;=3000,I266&lt;Barem!$N$27),H266/1500,0))))))))</f>
        <v>0.17533333333333334</v>
      </c>
      <c r="R266" s="19">
        <f>IF(D266&gt;21,VLOOKUP(D266,Barem!$S$1:$T$141,2,1),0)</f>
        <v>0</v>
      </c>
      <c r="S266" s="95">
        <f>IF(D266&lt;1,0,IF(B266="F",VLOOKUP(I266,Barem!$W$2:$Y$13,2,1),VLOOKUP(I266,Barem!$W$14:$Y$25,2,1)))</f>
        <v>0</v>
      </c>
      <c r="T266" s="19">
        <f>VLOOKUP(A266,Participanti!A:C,3,0)</f>
        <v>0</v>
      </c>
      <c r="U266" s="17">
        <f t="shared" si="51"/>
        <v>3.5122380952380956</v>
      </c>
      <c r="V266" s="49"/>
      <c r="W266" s="137"/>
      <c r="X266" s="96">
        <f t="shared" si="52"/>
        <v>4</v>
      </c>
      <c r="Y266" s="62">
        <f t="shared" si="53"/>
        <v>1</v>
      </c>
      <c r="Z266" s="1" t="str">
        <f>VLOOKUP(A266,Participanti!A:E,5,0)</f>
        <v>Silver</v>
      </c>
    </row>
    <row r="267" spans="1:26" x14ac:dyDescent="0.2">
      <c r="A267" s="42" t="s">
        <v>335</v>
      </c>
      <c r="B267" s="1" t="str">
        <f>VLOOKUP(A267,Participanti!A:B,2,0)</f>
        <v>M</v>
      </c>
      <c r="C267" s="60">
        <v>5</v>
      </c>
      <c r="D267" s="43">
        <v>10.039999999999999</v>
      </c>
      <c r="E267" s="180">
        <v>4.040509259259259E-2</v>
      </c>
      <c r="F267" s="180">
        <v>4.5821759259259263E-2</v>
      </c>
      <c r="G267" s="182">
        <f t="shared" si="54"/>
        <v>4.311342592592593E-2</v>
      </c>
      <c r="H267" s="45">
        <v>22</v>
      </c>
      <c r="I267" s="11">
        <f t="shared" si="50"/>
        <v>4.2941659288770855E-3</v>
      </c>
      <c r="J267" s="31">
        <f t="shared" si="55"/>
        <v>2.39047619047619</v>
      </c>
      <c r="K267" s="31">
        <f>IF(J267=0,0,IF(B267="F",VLOOKUP(I267,Barem!$G$2:$H$16,2,1),VLOOKUP(I267,Barem!$G$17:$H$31,2,1)))</f>
        <v>2.5</v>
      </c>
      <c r="L267" s="43">
        <v>1.5</v>
      </c>
      <c r="M267" s="87" t="s">
        <v>83</v>
      </c>
      <c r="N267" s="10">
        <f t="shared" si="49"/>
        <v>0.25</v>
      </c>
      <c r="O267" s="10">
        <f t="shared" si="49"/>
        <v>0.25</v>
      </c>
      <c r="P267" s="10">
        <f t="shared" si="49"/>
        <v>0.5</v>
      </c>
      <c r="Q267" s="33">
        <f>IF(B267="M",IF(AND(H267&gt;=200,H267&lt;500,I267&lt;Barem!$M$21),H267/1500,IF(AND(H267&gt;=500,H267&lt;750,I267&lt;Barem!$M$22),H267/1500,IF(AND(H267&gt;=750,H267&lt;1000,I267&lt;Barem!$M$23),H267/1500,IF(AND(H267&gt;=1000,H267&lt;1500,I267&lt;Barem!$M$24),H267/1500,IF(AND(H267&gt;=1500,H267&lt;2000,I267&lt;Barem!$M$25),H267/1500,IF(AND(H267&gt;=2000,H267&lt;3000,I267&lt;Barem!$M$26),H267/1500,IF(AND(H267&gt;=3000,I267&lt;Barem!$M$27),H267/1500,0))))))),IF(AND(H267&gt;=200,H267&lt;500,I267&lt;Barem!$N$21),H267/1500,IF(AND(H267&gt;=500,H267&lt;750,I267&lt;Barem!$N$22),H267/1500,IF(AND(H267&gt;=750,H267&lt;1000,I267&lt;Barem!$N$23),H267/1500,IF(AND(H267&gt;=1000,H267&lt;1500,I267&lt;Barem!$N$24),H267/1500,IF(AND(H267&gt;=1500,H267&lt;2000,I267&lt;Barem!$N$25),H267/1500,IF(AND(H267&gt;=2000,H267&lt;3000,I267&lt;Barem!$N$26),H267/1500,IF(AND(H267&gt;=3000,I267&lt;Barem!$N$27),H267/1500,0))))))))</f>
        <v>0</v>
      </c>
      <c r="R267" s="19">
        <f>IF(D267&gt;21,VLOOKUP(D267,Barem!$S$1:$T$141,2,1),0)</f>
        <v>0</v>
      </c>
      <c r="S267" s="95">
        <f>IF(D267&lt;1,0,IF(B267="F",VLOOKUP(I267,Barem!$W$2:$Y$13,2,1),VLOOKUP(I267,Barem!$W$14:$Y$25,2,1)))</f>
        <v>0</v>
      </c>
      <c r="T267" s="19">
        <f>VLOOKUP(A267,Participanti!A:C,3,0)</f>
        <v>0</v>
      </c>
      <c r="U267" s="17">
        <f t="shared" si="51"/>
        <v>1.9726190476190475</v>
      </c>
      <c r="V267" s="49"/>
      <c r="W267" s="137"/>
      <c r="X267" s="96">
        <f t="shared" si="52"/>
        <v>3</v>
      </c>
      <c r="Y267" s="62">
        <f t="shared" si="53"/>
        <v>1</v>
      </c>
      <c r="Z267" s="1" t="str">
        <f>VLOOKUP(A267,Participanti!A:E,5,0)</f>
        <v>Silver</v>
      </c>
    </row>
    <row r="268" spans="1:26" x14ac:dyDescent="0.2">
      <c r="A268" s="42" t="s">
        <v>207</v>
      </c>
      <c r="B268" s="1" t="str">
        <f>VLOOKUP(A268,Participanti!A:B,2,0)</f>
        <v>F</v>
      </c>
      <c r="C268" s="60">
        <v>5</v>
      </c>
      <c r="D268" s="43">
        <v>18.93</v>
      </c>
      <c r="E268" s="180">
        <v>0.10151620370370369</v>
      </c>
      <c r="F268" s="180">
        <v>0.10515046296296297</v>
      </c>
      <c r="G268" s="182">
        <f t="shared" si="54"/>
        <v>0.10333333333333333</v>
      </c>
      <c r="H268" s="45">
        <v>861</v>
      </c>
      <c r="I268" s="11">
        <f t="shared" si="50"/>
        <v>5.4587075189293892E-3</v>
      </c>
      <c r="J268" s="31">
        <f t="shared" si="55"/>
        <v>4.7324999999999999</v>
      </c>
      <c r="K268" s="31">
        <f>IF(J268=0,0,IF(B268="F",VLOOKUP(I268,Barem!$G$2:$H$16,2,1),VLOOKUP(I268,Barem!$G$17:$H$31,2,1)))</f>
        <v>0.5</v>
      </c>
      <c r="L268" s="43">
        <v>1</v>
      </c>
      <c r="M268" s="87" t="str">
        <f>VLOOKUP(C268,Barem!K:Q,7,0)</f>
        <v>D</v>
      </c>
      <c r="N268" s="10">
        <f t="shared" si="49"/>
        <v>0.5</v>
      </c>
      <c r="O268" s="10">
        <f t="shared" si="49"/>
        <v>0.25</v>
      </c>
      <c r="P268" s="10">
        <f t="shared" si="49"/>
        <v>0.25</v>
      </c>
      <c r="Q268" s="33">
        <f>IF(B268="M",IF(AND(H268&gt;=200,H268&lt;500,I268&lt;Barem!$M$21),H268/1500,IF(AND(H268&gt;=500,H268&lt;750,I268&lt;Barem!$M$22),H268/1500,IF(AND(H268&gt;=750,H268&lt;1000,I268&lt;Barem!$M$23),H268/1500,IF(AND(H268&gt;=1000,H268&lt;1500,I268&lt;Barem!$M$24),H268/1500,IF(AND(H268&gt;=1500,H268&lt;2000,I268&lt;Barem!$M$25),H268/1500,IF(AND(H268&gt;=2000,H268&lt;3000,I268&lt;Barem!$M$26),H268/1500,IF(AND(H268&gt;=3000,I268&lt;Barem!$M$27),H268/1500,0))))))),IF(AND(H268&gt;=200,H268&lt;500,I268&lt;Barem!$N$21),H268/1500,IF(AND(H268&gt;=500,H268&lt;750,I268&lt;Barem!$N$22),H268/1500,IF(AND(H268&gt;=750,H268&lt;1000,I268&lt;Barem!$N$23),H268/1500,IF(AND(H268&gt;=1000,H268&lt;1500,I268&lt;Barem!$N$24),H268/1500,IF(AND(H268&gt;=1500,H268&lt;2000,I268&lt;Barem!$N$25),H268/1500,IF(AND(H268&gt;=2000,H268&lt;3000,I268&lt;Barem!$N$26),H268/1500,IF(AND(H268&gt;=3000,I268&lt;Barem!$N$27),H268/1500,0))))))))</f>
        <v>0.57399999999999995</v>
      </c>
      <c r="R268" s="19">
        <f>IF(D268&gt;21,VLOOKUP(D268,Barem!$S$1:$T$141,2,1),0)</f>
        <v>0</v>
      </c>
      <c r="S268" s="95">
        <f>IF(D268&lt;1,0,IF(B268="F",VLOOKUP(I268,Barem!$W$2:$Y$13,2,1),VLOOKUP(I268,Barem!$W$14:$Y$25,2,1)))</f>
        <v>0</v>
      </c>
      <c r="T268" s="19">
        <f>VLOOKUP(A268,Participanti!A:C,3,0)</f>
        <v>0</v>
      </c>
      <c r="U268" s="17">
        <f t="shared" si="51"/>
        <v>3.3152499999999998</v>
      </c>
      <c r="V268" s="49"/>
      <c r="W268" s="137"/>
      <c r="X268" s="96">
        <f t="shared" si="52"/>
        <v>2</v>
      </c>
      <c r="Y268" s="62">
        <f t="shared" si="53"/>
        <v>1</v>
      </c>
      <c r="Z268" s="1" t="str">
        <f>VLOOKUP(A268,Participanti!A:E,5,0)</f>
        <v>Silver</v>
      </c>
    </row>
    <row r="269" spans="1:26" x14ac:dyDescent="0.2">
      <c r="A269" s="42" t="s">
        <v>308</v>
      </c>
      <c r="B269" s="1" t="str">
        <f>VLOOKUP(A269,Participanti!A:B,2,0)</f>
        <v>F</v>
      </c>
      <c r="C269" s="60">
        <v>6</v>
      </c>
      <c r="D269" s="43">
        <v>10.02</v>
      </c>
      <c r="E269" s="180">
        <v>3.8229166666666668E-2</v>
      </c>
      <c r="F269" s="180">
        <v>4.0034722222222222E-2</v>
      </c>
      <c r="G269" s="182">
        <f t="shared" si="54"/>
        <v>3.9131944444444441E-2</v>
      </c>
      <c r="H269" s="45">
        <v>17</v>
      </c>
      <c r="I269" s="11">
        <f t="shared" si="50"/>
        <v>3.9053836770902637E-3</v>
      </c>
      <c r="J269" s="31">
        <f t="shared" si="55"/>
        <v>2.5049999999999999</v>
      </c>
      <c r="K269" s="31">
        <f>IF(J269=0,0,IF(B269="F",VLOOKUP(I269,Barem!$G$2:$H$16,2,1),VLOOKUP(I269,Barem!$G$17:$H$31,2,1)))</f>
        <v>3.75</v>
      </c>
      <c r="L269" s="43">
        <v>5</v>
      </c>
      <c r="M269" s="87" t="s">
        <v>80</v>
      </c>
      <c r="N269" s="10">
        <f t="shared" si="49"/>
        <v>0.25</v>
      </c>
      <c r="O269" s="10">
        <f t="shared" si="49"/>
        <v>0.5</v>
      </c>
      <c r="P269" s="10">
        <f t="shared" si="49"/>
        <v>0.25</v>
      </c>
      <c r="Q269" s="33">
        <f>IF(B269="M",IF(AND(H269&gt;=200,H269&lt;500,I269&lt;Barem!$M$21),H269/1500,IF(AND(H269&gt;=500,H269&lt;750,I269&lt;Barem!$M$22),H269/1500,IF(AND(H269&gt;=750,H269&lt;1000,I269&lt;Barem!$M$23),H269/1500,IF(AND(H269&gt;=1000,H269&lt;1500,I269&lt;Barem!$M$24),H269/1500,IF(AND(H269&gt;=1500,H269&lt;2000,I269&lt;Barem!$M$25),H269/1500,IF(AND(H269&gt;=2000,H269&lt;3000,I269&lt;Barem!$M$26),H269/1500,IF(AND(H269&gt;=3000,I269&lt;Barem!$M$27),H269/1500,0))))))),IF(AND(H269&gt;=200,H269&lt;500,I269&lt;Barem!$N$21),H269/1500,IF(AND(H269&gt;=500,H269&lt;750,I269&lt;Barem!$N$22),H269/1500,IF(AND(H269&gt;=750,H269&lt;1000,I269&lt;Barem!$N$23),H269/1500,IF(AND(H269&gt;=1000,H269&lt;1500,I269&lt;Barem!$N$24),H269/1500,IF(AND(H269&gt;=1500,H269&lt;2000,I269&lt;Barem!$N$25),H269/1500,IF(AND(H269&gt;=2000,H269&lt;3000,I269&lt;Barem!$N$26),H269/1500,IF(AND(H269&gt;=3000,I269&lt;Barem!$N$27),H269/1500,0))))))))</f>
        <v>0</v>
      </c>
      <c r="R269" s="19">
        <f>IF(D269&gt;21,VLOOKUP(D269,Barem!$S$1:$T$141,2,1),0)</f>
        <v>0</v>
      </c>
      <c r="S269" s="95">
        <f>IF(D269&lt;1,0,IF(B269="F",VLOOKUP(I269,Barem!$W$2:$Y$13,2,1),VLOOKUP(I269,Barem!$W$14:$Y$25,2,1)))</f>
        <v>0</v>
      </c>
      <c r="T269" s="19">
        <f>VLOOKUP(A269,Participanti!A:C,3,0)</f>
        <v>0</v>
      </c>
      <c r="U269" s="17">
        <f t="shared" si="51"/>
        <v>3.7512499999999998</v>
      </c>
      <c r="V269" s="49"/>
      <c r="W269" s="137"/>
      <c r="X269" s="96">
        <f t="shared" si="52"/>
        <v>4</v>
      </c>
      <c r="Y269" s="62">
        <f t="shared" si="53"/>
        <v>1</v>
      </c>
      <c r="Z269" s="1" t="str">
        <f>VLOOKUP(A269,Participanti!A:E,5,0)</f>
        <v>Bronze</v>
      </c>
    </row>
    <row r="270" spans="1:26" x14ac:dyDescent="0.2">
      <c r="A270" s="42" t="s">
        <v>20</v>
      </c>
      <c r="B270" s="1" t="str">
        <f>VLOOKUP(A270,Participanti!A:B,2,0)</f>
        <v>M</v>
      </c>
      <c r="C270" s="60">
        <v>6</v>
      </c>
      <c r="D270" s="43">
        <v>7.02</v>
      </c>
      <c r="E270" s="180">
        <v>2.7962962962962964E-2</v>
      </c>
      <c r="F270" s="180">
        <v>2.8078703703703703E-2</v>
      </c>
      <c r="G270" s="182">
        <f t="shared" si="54"/>
        <v>2.8020833333333335E-2</v>
      </c>
      <c r="H270" s="45">
        <v>17</v>
      </c>
      <c r="I270" s="11">
        <f t="shared" si="50"/>
        <v>3.9915716999050334E-3</v>
      </c>
      <c r="J270" s="31">
        <f t="shared" si="55"/>
        <v>1.6714285714285713</v>
      </c>
      <c r="K270" s="31">
        <f>IF(J270=0,0,IF(B270="F",VLOOKUP(I270,Barem!$G$2:$H$16,2,1),VLOOKUP(I270,Barem!$G$17:$H$31,2,1)))</f>
        <v>3.25</v>
      </c>
      <c r="L270" s="43">
        <v>4.5</v>
      </c>
      <c r="M270" s="87" t="str">
        <f>VLOOKUP(C270,Barem!K:Q,7,0)</f>
        <v>P</v>
      </c>
      <c r="N270" s="10">
        <f t="shared" ref="N270:P289" si="56">IF($M270=N$1,50%,25%)</f>
        <v>0.25</v>
      </c>
      <c r="O270" s="10">
        <f t="shared" si="56"/>
        <v>0.25</v>
      </c>
      <c r="P270" s="10">
        <f t="shared" si="56"/>
        <v>0.5</v>
      </c>
      <c r="Q270" s="33">
        <f>IF(B270="M",IF(AND(H270&gt;=200,H270&lt;500,I270&lt;Barem!$M$21),H270/1500,IF(AND(H270&gt;=500,H270&lt;750,I270&lt;Barem!$M$22),H270/1500,IF(AND(H270&gt;=750,H270&lt;1000,I270&lt;Barem!$M$23),H270/1500,IF(AND(H270&gt;=1000,H270&lt;1500,I270&lt;Barem!$M$24),H270/1500,IF(AND(H270&gt;=1500,H270&lt;2000,I270&lt;Barem!$M$25),H270/1500,IF(AND(H270&gt;=2000,H270&lt;3000,I270&lt;Barem!$M$26),H270/1500,IF(AND(H270&gt;=3000,I270&lt;Barem!$M$27),H270/1500,0))))))),IF(AND(H270&gt;=200,H270&lt;500,I270&lt;Barem!$N$21),H270/1500,IF(AND(H270&gt;=500,H270&lt;750,I270&lt;Barem!$N$22),H270/1500,IF(AND(H270&gt;=750,H270&lt;1000,I270&lt;Barem!$N$23),H270/1500,IF(AND(H270&gt;=1000,H270&lt;1500,I270&lt;Barem!$N$24),H270/1500,IF(AND(H270&gt;=1500,H270&lt;2000,I270&lt;Barem!$N$25),H270/1500,IF(AND(H270&gt;=2000,H270&lt;3000,I270&lt;Barem!$N$26),H270/1500,IF(AND(H270&gt;=3000,I270&lt;Barem!$N$27),H270/1500,0))))))))</f>
        <v>0</v>
      </c>
      <c r="R270" s="19">
        <f>IF(D270&gt;21,VLOOKUP(D270,Barem!$S$1:$T$141,2,1),0)</f>
        <v>0</v>
      </c>
      <c r="S270" s="95">
        <f>IF(D270&lt;1,0,IF(B270="F",VLOOKUP(I270,Barem!$W$2:$Y$13,2,1),VLOOKUP(I270,Barem!$W$14:$Y$25,2,1)))</f>
        <v>0</v>
      </c>
      <c r="T270" s="19">
        <f>VLOOKUP(A270,Participanti!A:C,3,0)</f>
        <v>0</v>
      </c>
      <c r="U270" s="17">
        <f t="shared" si="51"/>
        <v>3.4803571428571427</v>
      </c>
      <c r="V270" s="49"/>
      <c r="W270" s="137"/>
      <c r="X270" s="96">
        <f t="shared" si="52"/>
        <v>4</v>
      </c>
      <c r="Y270" s="62">
        <f t="shared" si="53"/>
        <v>1</v>
      </c>
      <c r="Z270" s="1" t="str">
        <f>VLOOKUP(A270,Participanti!A:E,5,0)</f>
        <v>Bronze</v>
      </c>
    </row>
    <row r="271" spans="1:26" x14ac:dyDescent="0.2">
      <c r="A271" s="42" t="s">
        <v>174</v>
      </c>
      <c r="B271" s="1" t="str">
        <f>VLOOKUP(A271,Participanti!A:B,2,0)</f>
        <v>M</v>
      </c>
      <c r="C271" s="60">
        <v>6</v>
      </c>
      <c r="D271" s="43">
        <v>5.03</v>
      </c>
      <c r="E271" s="180">
        <v>2.5185185185185185E-2</v>
      </c>
      <c r="F271" s="180">
        <v>2.5729166666666668E-2</v>
      </c>
      <c r="G271" s="182">
        <f t="shared" si="54"/>
        <v>2.5457175925925925E-2</v>
      </c>
      <c r="H271" s="45">
        <v>32</v>
      </c>
      <c r="I271" s="11">
        <f t="shared" si="50"/>
        <v>5.0610687725498853E-3</v>
      </c>
      <c r="J271" s="31">
        <f t="shared" si="55"/>
        <v>1.1976190476190476</v>
      </c>
      <c r="K271" s="31">
        <f>IF(J271=0,0,IF(B271="F",VLOOKUP(I271,Barem!$G$2:$H$16,2,1),VLOOKUP(I271,Barem!$G$17:$H$31,2,1)))</f>
        <v>0.5</v>
      </c>
      <c r="L271" s="43">
        <v>1.5</v>
      </c>
      <c r="M271" s="87" t="str">
        <f>VLOOKUP(C271,Barem!K:Q,7,0)</f>
        <v>P</v>
      </c>
      <c r="N271" s="10">
        <f t="shared" si="56"/>
        <v>0.25</v>
      </c>
      <c r="O271" s="10">
        <f t="shared" si="56"/>
        <v>0.25</v>
      </c>
      <c r="P271" s="10">
        <f t="shared" si="56"/>
        <v>0.5</v>
      </c>
      <c r="Q271" s="33">
        <f>IF(B271="M",IF(AND(H271&gt;=200,H271&lt;500,I271&lt;Barem!$M$21),H271/1500,IF(AND(H271&gt;=500,H271&lt;750,I271&lt;Barem!$M$22),H271/1500,IF(AND(H271&gt;=750,H271&lt;1000,I271&lt;Barem!$M$23),H271/1500,IF(AND(H271&gt;=1000,H271&lt;1500,I271&lt;Barem!$M$24),H271/1500,IF(AND(H271&gt;=1500,H271&lt;2000,I271&lt;Barem!$M$25),H271/1500,IF(AND(H271&gt;=2000,H271&lt;3000,I271&lt;Barem!$M$26),H271/1500,IF(AND(H271&gt;=3000,I271&lt;Barem!$M$27),H271/1500,0))))))),IF(AND(H271&gt;=200,H271&lt;500,I271&lt;Barem!$N$21),H271/1500,IF(AND(H271&gt;=500,H271&lt;750,I271&lt;Barem!$N$22),H271/1500,IF(AND(H271&gt;=750,H271&lt;1000,I271&lt;Barem!$N$23),H271/1500,IF(AND(H271&gt;=1000,H271&lt;1500,I271&lt;Barem!$N$24),H271/1500,IF(AND(H271&gt;=1500,H271&lt;2000,I271&lt;Barem!$N$25),H271/1500,IF(AND(H271&gt;=2000,H271&lt;3000,I271&lt;Barem!$N$26),H271/1500,IF(AND(H271&gt;=3000,I271&lt;Barem!$N$27),H271/1500,0))))))))</f>
        <v>0</v>
      </c>
      <c r="R271" s="19">
        <f>IF(D271&gt;21,VLOOKUP(D271,Barem!$S$1:$T$141,2,1),0)</f>
        <v>0</v>
      </c>
      <c r="S271" s="95">
        <f>IF(D271&lt;1,0,IF(B271="F",VLOOKUP(I271,Barem!$W$2:$Y$13,2,1),VLOOKUP(I271,Barem!$W$14:$Y$25,2,1)))</f>
        <v>0</v>
      </c>
      <c r="T271" s="19">
        <f>VLOOKUP(A271,Participanti!A:C,3,0)</f>
        <v>0</v>
      </c>
      <c r="U271" s="17">
        <f t="shared" si="51"/>
        <v>1.174404761904762</v>
      </c>
      <c r="V271" s="49"/>
      <c r="W271" s="137"/>
      <c r="X271" s="96">
        <f t="shared" si="52"/>
        <v>4</v>
      </c>
      <c r="Y271" s="62">
        <f t="shared" si="53"/>
        <v>1</v>
      </c>
      <c r="Z271" s="1" t="str">
        <f>VLOOKUP(A271,Participanti!A:E,5,0)</f>
        <v>Bronze</v>
      </c>
    </row>
    <row r="272" spans="1:26" x14ac:dyDescent="0.2">
      <c r="A272" s="42" t="s">
        <v>537</v>
      </c>
      <c r="B272" s="1" t="str">
        <f>VLOOKUP(A272,Participanti!A:B,2,0)</f>
        <v>M</v>
      </c>
      <c r="C272" s="60">
        <v>6</v>
      </c>
      <c r="D272" s="43">
        <v>10.06</v>
      </c>
      <c r="E272" s="180">
        <v>2.7650462962962963E-2</v>
      </c>
      <c r="F272" s="180">
        <v>2.7650462962962963E-2</v>
      </c>
      <c r="G272" s="182">
        <f t="shared" si="54"/>
        <v>2.7650462962962963E-2</v>
      </c>
      <c r="H272" s="45">
        <v>11</v>
      </c>
      <c r="I272" s="11">
        <f t="shared" si="50"/>
        <v>2.7485549664973121E-3</v>
      </c>
      <c r="J272" s="31">
        <f t="shared" si="55"/>
        <v>2.3952380952380952</v>
      </c>
      <c r="K272" s="31">
        <f>IF(J272=0,0,IF(B272="F",VLOOKUP(I272,Barem!$G$2:$H$16,2,1),VLOOKUP(I272,Barem!$G$17:$H$31,2,1)))</f>
        <v>5</v>
      </c>
      <c r="L272" s="43">
        <v>0.25</v>
      </c>
      <c r="M272" s="87" t="str">
        <f>VLOOKUP(C272,Barem!K:Q,7,0)</f>
        <v>P</v>
      </c>
      <c r="N272" s="10">
        <f t="shared" si="56"/>
        <v>0.25</v>
      </c>
      <c r="O272" s="10">
        <f t="shared" si="56"/>
        <v>0.25</v>
      </c>
      <c r="P272" s="10">
        <f t="shared" si="56"/>
        <v>0.5</v>
      </c>
      <c r="Q272" s="33">
        <f>IF(B272="M",IF(AND(H272&gt;=200,H272&lt;500,I272&lt;Barem!$M$21),H272/1500,IF(AND(H272&gt;=500,H272&lt;750,I272&lt;Barem!$M$22),H272/1500,IF(AND(H272&gt;=750,H272&lt;1000,I272&lt;Barem!$M$23),H272/1500,IF(AND(H272&gt;=1000,H272&lt;1500,I272&lt;Barem!$M$24),H272/1500,IF(AND(H272&gt;=1500,H272&lt;2000,I272&lt;Barem!$M$25),H272/1500,IF(AND(H272&gt;=2000,H272&lt;3000,I272&lt;Barem!$M$26),H272/1500,IF(AND(H272&gt;=3000,I272&lt;Barem!$M$27),H272/1500,0))))))),IF(AND(H272&gt;=200,H272&lt;500,I272&lt;Barem!$N$21),H272/1500,IF(AND(H272&gt;=500,H272&lt;750,I272&lt;Barem!$N$22),H272/1500,IF(AND(H272&gt;=750,H272&lt;1000,I272&lt;Barem!$N$23),H272/1500,IF(AND(H272&gt;=1000,H272&lt;1500,I272&lt;Barem!$N$24),H272/1500,IF(AND(H272&gt;=1500,H272&lt;2000,I272&lt;Barem!$N$25),H272/1500,IF(AND(H272&gt;=2000,H272&lt;3000,I272&lt;Barem!$N$26),H272/1500,IF(AND(H272&gt;=3000,I272&lt;Barem!$N$27),H272/1500,0))))))))</f>
        <v>0</v>
      </c>
      <c r="R272" s="19">
        <f>IF(D272&gt;21,VLOOKUP(D272,Barem!$S$1:$T$141,2,1),0)</f>
        <v>0</v>
      </c>
      <c r="S272" s="95">
        <f>IF(D272&lt;1,0,IF(B272="F",VLOOKUP(I272,Barem!$W$2:$Y$13,2,1),VLOOKUP(I272,Barem!$W$14:$Y$25,2,1)))</f>
        <v>0.15000000000000002</v>
      </c>
      <c r="T272" s="19">
        <f>VLOOKUP(A272,Participanti!A:C,3,0)</f>
        <v>0</v>
      </c>
      <c r="U272" s="17">
        <f t="shared" si="51"/>
        <v>2.1238095238095238</v>
      </c>
      <c r="V272" s="49"/>
      <c r="W272" s="137"/>
      <c r="X272" s="96">
        <f t="shared" si="52"/>
        <v>4</v>
      </c>
      <c r="Y272" s="62">
        <f t="shared" si="53"/>
        <v>1</v>
      </c>
      <c r="Z272" s="1" t="str">
        <f>VLOOKUP(A272,Participanti!A:E,5,0)</f>
        <v>Bronze</v>
      </c>
    </row>
    <row r="273" spans="1:26" x14ac:dyDescent="0.2">
      <c r="A273" s="42" t="s">
        <v>39</v>
      </c>
      <c r="B273" s="1" t="str">
        <f>VLOOKUP(A273,Participanti!A:B,2,0)</f>
        <v>M</v>
      </c>
      <c r="C273" s="60">
        <v>6</v>
      </c>
      <c r="D273" s="43">
        <v>15.03</v>
      </c>
      <c r="E273" s="180">
        <v>4.1736111111111113E-2</v>
      </c>
      <c r="F273" s="180">
        <v>4.1736111111111113E-2</v>
      </c>
      <c r="G273" s="182">
        <f t="shared" si="54"/>
        <v>4.1736111111111113E-2</v>
      </c>
      <c r="H273" s="45">
        <v>39</v>
      </c>
      <c r="I273" s="11">
        <f t="shared" si="50"/>
        <v>2.7768537000073929E-3</v>
      </c>
      <c r="J273" s="31">
        <f t="shared" si="55"/>
        <v>3.5785714285714283</v>
      </c>
      <c r="K273" s="31">
        <f>IF(J273=0,0,IF(B273="F",VLOOKUP(I273,Barem!$G$2:$H$16,2,1),VLOOKUP(I273,Barem!$G$17:$H$31,2,1)))</f>
        <v>5</v>
      </c>
      <c r="L273" s="43">
        <v>1</v>
      </c>
      <c r="M273" s="87" t="str">
        <f>VLOOKUP(C273,Barem!K:Q,7,0)</f>
        <v>P</v>
      </c>
      <c r="N273" s="10">
        <f t="shared" si="56"/>
        <v>0.25</v>
      </c>
      <c r="O273" s="10">
        <f t="shared" si="56"/>
        <v>0.25</v>
      </c>
      <c r="P273" s="10">
        <f t="shared" si="56"/>
        <v>0.5</v>
      </c>
      <c r="Q273" s="33">
        <f>IF(B273="M",IF(AND(H273&gt;=200,H273&lt;500,I273&lt;Barem!$M$21),H273/1500,IF(AND(H273&gt;=500,H273&lt;750,I273&lt;Barem!$M$22),H273/1500,IF(AND(H273&gt;=750,H273&lt;1000,I273&lt;Barem!$M$23),H273/1500,IF(AND(H273&gt;=1000,H273&lt;1500,I273&lt;Barem!$M$24),H273/1500,IF(AND(H273&gt;=1500,H273&lt;2000,I273&lt;Barem!$M$25),H273/1500,IF(AND(H273&gt;=2000,H273&lt;3000,I273&lt;Barem!$M$26),H273/1500,IF(AND(H273&gt;=3000,I273&lt;Barem!$M$27),H273/1500,0))))))),IF(AND(H273&gt;=200,H273&lt;500,I273&lt;Barem!$N$21),H273/1500,IF(AND(H273&gt;=500,H273&lt;750,I273&lt;Barem!$N$22),H273/1500,IF(AND(H273&gt;=750,H273&lt;1000,I273&lt;Barem!$N$23),H273/1500,IF(AND(H273&gt;=1000,H273&lt;1500,I273&lt;Barem!$N$24),H273/1500,IF(AND(H273&gt;=1500,H273&lt;2000,I273&lt;Barem!$N$25),H273/1500,IF(AND(H273&gt;=2000,H273&lt;3000,I273&lt;Barem!$N$26),H273/1500,IF(AND(H273&gt;=3000,I273&lt;Barem!$N$27),H273/1500,0))))))))</f>
        <v>0</v>
      </c>
      <c r="R273" s="19">
        <f>IF(D273&gt;21,VLOOKUP(D273,Barem!$S$1:$T$141,2,1),0)</f>
        <v>0</v>
      </c>
      <c r="S273" s="95">
        <f>IF(D273&lt;1,0,IF(B273="F",VLOOKUP(I273,Barem!$W$2:$Y$13,2,1),VLOOKUP(I273,Barem!$W$14:$Y$25,2,1)))</f>
        <v>0.15000000000000002</v>
      </c>
      <c r="T273" s="19">
        <f>VLOOKUP(A273,Participanti!A:C,3,0)</f>
        <v>0</v>
      </c>
      <c r="U273" s="17">
        <f t="shared" si="51"/>
        <v>2.7946428571428572</v>
      </c>
      <c r="V273" s="49"/>
      <c r="W273" s="137"/>
      <c r="X273" s="96">
        <f t="shared" si="52"/>
        <v>4</v>
      </c>
      <c r="Y273" s="62">
        <f t="shared" si="53"/>
        <v>1</v>
      </c>
      <c r="Z273" s="1" t="str">
        <f>VLOOKUP(A273,Participanti!A:E,5,0)</f>
        <v>Bronze</v>
      </c>
    </row>
    <row r="274" spans="1:26" x14ac:dyDescent="0.2">
      <c r="A274" s="42" t="s">
        <v>387</v>
      </c>
      <c r="B274" s="1" t="str">
        <f>VLOOKUP(A274,Participanti!A:B,2,0)</f>
        <v>M</v>
      </c>
      <c r="C274" s="60">
        <v>6</v>
      </c>
      <c r="D274" s="43">
        <v>7.29</v>
      </c>
      <c r="E274" s="180">
        <v>3.0289351851851852E-2</v>
      </c>
      <c r="F274" s="180">
        <v>3.0810185185185184E-2</v>
      </c>
      <c r="G274" s="182">
        <f t="shared" si="54"/>
        <v>3.0549768518518518E-2</v>
      </c>
      <c r="H274" s="45">
        <v>16</v>
      </c>
      <c r="I274" s="11">
        <f t="shared" si="50"/>
        <v>4.1906404003454753E-3</v>
      </c>
      <c r="J274" s="31">
        <f t="shared" si="55"/>
        <v>1.7357142857142855</v>
      </c>
      <c r="K274" s="31">
        <f>IF(J274=0,0,IF(B274="F",VLOOKUP(I274,Barem!$G$2:$H$16,2,1),VLOOKUP(I274,Barem!$G$17:$H$31,2,1)))</f>
        <v>2.5</v>
      </c>
      <c r="L274" s="43">
        <v>1</v>
      </c>
      <c r="M274" s="87" t="str">
        <f>VLOOKUP(C274,Barem!K:Q,7,0)</f>
        <v>P</v>
      </c>
      <c r="N274" s="10">
        <f t="shared" si="56"/>
        <v>0.25</v>
      </c>
      <c r="O274" s="10">
        <f t="shared" si="56"/>
        <v>0.25</v>
      </c>
      <c r="P274" s="10">
        <f t="shared" si="56"/>
        <v>0.5</v>
      </c>
      <c r="Q274" s="33">
        <f>IF(B274="M",IF(AND(H274&gt;=200,H274&lt;500,I274&lt;Barem!$M$21),H274/1500,IF(AND(H274&gt;=500,H274&lt;750,I274&lt;Barem!$M$22),H274/1500,IF(AND(H274&gt;=750,H274&lt;1000,I274&lt;Barem!$M$23),H274/1500,IF(AND(H274&gt;=1000,H274&lt;1500,I274&lt;Barem!$M$24),H274/1500,IF(AND(H274&gt;=1500,H274&lt;2000,I274&lt;Barem!$M$25),H274/1500,IF(AND(H274&gt;=2000,H274&lt;3000,I274&lt;Barem!$M$26),H274/1500,IF(AND(H274&gt;=3000,I274&lt;Barem!$M$27),H274/1500,0))))))),IF(AND(H274&gt;=200,H274&lt;500,I274&lt;Barem!$N$21),H274/1500,IF(AND(H274&gt;=500,H274&lt;750,I274&lt;Barem!$N$22),H274/1500,IF(AND(H274&gt;=750,H274&lt;1000,I274&lt;Barem!$N$23),H274/1500,IF(AND(H274&gt;=1000,H274&lt;1500,I274&lt;Barem!$N$24),H274/1500,IF(AND(H274&gt;=1500,H274&lt;2000,I274&lt;Barem!$N$25),H274/1500,IF(AND(H274&gt;=2000,H274&lt;3000,I274&lt;Barem!$N$26),H274/1500,IF(AND(H274&gt;=3000,I274&lt;Barem!$N$27),H274/1500,0))))))))</f>
        <v>0</v>
      </c>
      <c r="R274" s="19">
        <f>IF(D274&gt;21,VLOOKUP(D274,Barem!$S$1:$T$141,2,1),0)</f>
        <v>0</v>
      </c>
      <c r="S274" s="95">
        <f>IF(D274&lt;1,0,IF(B274="F",VLOOKUP(I274,Barem!$W$2:$Y$13,2,1),VLOOKUP(I274,Barem!$W$14:$Y$25,2,1)))</f>
        <v>0</v>
      </c>
      <c r="T274" s="19">
        <f>VLOOKUP(A274,Participanti!A:C,3,0)</f>
        <v>0</v>
      </c>
      <c r="U274" s="17">
        <f t="shared" si="51"/>
        <v>1.5589285714285714</v>
      </c>
      <c r="V274" s="49"/>
      <c r="W274" s="137"/>
      <c r="X274" s="96">
        <f t="shared" si="52"/>
        <v>4</v>
      </c>
      <c r="Y274" s="62">
        <f t="shared" si="53"/>
        <v>1</v>
      </c>
      <c r="Z274" s="1" t="str">
        <f>VLOOKUP(A274,Participanti!A:E,5,0)</f>
        <v>Bronze</v>
      </c>
    </row>
    <row r="275" spans="1:26" x14ac:dyDescent="0.2">
      <c r="A275" s="42" t="s">
        <v>496</v>
      </c>
      <c r="B275" s="1" t="str">
        <f>VLOOKUP(A275,Participanti!A:B,2,0)</f>
        <v>M</v>
      </c>
      <c r="C275" s="60">
        <v>2</v>
      </c>
      <c r="D275" s="43">
        <v>23</v>
      </c>
      <c r="E275" s="180">
        <v>0.10872685185185185</v>
      </c>
      <c r="F275" s="180">
        <v>0.11579861111111112</v>
      </c>
      <c r="G275" s="182">
        <f t="shared" si="54"/>
        <v>0.11226273148148148</v>
      </c>
      <c r="H275" s="45">
        <v>812</v>
      </c>
      <c r="I275" s="11">
        <f t="shared" si="50"/>
        <v>4.8809883252818034E-3</v>
      </c>
      <c r="J275" s="31">
        <f t="shared" si="55"/>
        <v>5</v>
      </c>
      <c r="K275" s="31">
        <f>IF(J275=0,0,IF(B275="F",VLOOKUP(I275,Barem!$G$2:$H$16,2,1),VLOOKUP(I275,Barem!$G$17:$H$31,2,1)))</f>
        <v>0.5</v>
      </c>
      <c r="L275" s="43">
        <v>3</v>
      </c>
      <c r="M275" s="87" t="str">
        <f>VLOOKUP(C275,Barem!K:Q,7,0)</f>
        <v>D</v>
      </c>
      <c r="N275" s="10">
        <f t="shared" si="56"/>
        <v>0.5</v>
      </c>
      <c r="O275" s="10">
        <f t="shared" si="56"/>
        <v>0.25</v>
      </c>
      <c r="P275" s="10">
        <f t="shared" si="56"/>
        <v>0.25</v>
      </c>
      <c r="Q275" s="33">
        <f>IF(B275="M",IF(AND(H275&gt;=200,H275&lt;500,I275&lt;Barem!$M$21),H275/1500,IF(AND(H275&gt;=500,H275&lt;750,I275&lt;Barem!$M$22),H275/1500,IF(AND(H275&gt;=750,H275&lt;1000,I275&lt;Barem!$M$23),H275/1500,IF(AND(H275&gt;=1000,H275&lt;1500,I275&lt;Barem!$M$24),H275/1500,IF(AND(H275&gt;=1500,H275&lt;2000,I275&lt;Barem!$M$25),H275/1500,IF(AND(H275&gt;=2000,H275&lt;3000,I275&lt;Barem!$M$26),H275/1500,IF(AND(H275&gt;=3000,I275&lt;Barem!$M$27),H275/1500,0))))))),IF(AND(H275&gt;=200,H275&lt;500,I275&lt;Barem!$N$21),H275/1500,IF(AND(H275&gt;=500,H275&lt;750,I275&lt;Barem!$N$22),H275/1500,IF(AND(H275&gt;=750,H275&lt;1000,I275&lt;Barem!$N$23),H275/1500,IF(AND(H275&gt;=1000,H275&lt;1500,I275&lt;Barem!$N$24),H275/1500,IF(AND(H275&gt;=1500,H275&lt;2000,I275&lt;Barem!$N$25),H275/1500,IF(AND(H275&gt;=2000,H275&lt;3000,I275&lt;Barem!$N$26),H275/1500,IF(AND(H275&gt;=3000,I275&lt;Barem!$N$27),H275/1500,0))))))))</f>
        <v>0.54133333333333333</v>
      </c>
      <c r="R275" s="19">
        <f>IF(D275&gt;21,VLOOKUP(D275,Barem!$S$1:$T$141,2,1),0)</f>
        <v>0.1</v>
      </c>
      <c r="S275" s="95">
        <f>IF(D275&lt;1,0,IF(B275="F",VLOOKUP(I275,Barem!$W$2:$Y$13,2,1),VLOOKUP(I275,Barem!$W$14:$Y$25,2,1)))</f>
        <v>0</v>
      </c>
      <c r="T275" s="19">
        <f>VLOOKUP(A275,Participanti!A:C,3,0)</f>
        <v>0</v>
      </c>
      <c r="U275" s="17">
        <f t="shared" si="51"/>
        <v>4.0163333333333329</v>
      </c>
      <c r="V275" s="49"/>
      <c r="W275" s="137"/>
      <c r="X275" s="96">
        <f t="shared" si="52"/>
        <v>4</v>
      </c>
      <c r="Y275" s="62">
        <f t="shared" si="53"/>
        <v>1</v>
      </c>
      <c r="Z275" s="1" t="str">
        <f>VLOOKUP(A275,Participanti!A:E,5,0)</f>
        <v>Silver</v>
      </c>
    </row>
    <row r="276" spans="1:26" x14ac:dyDescent="0.2">
      <c r="A276" s="42" t="s">
        <v>450</v>
      </c>
      <c r="B276" s="1" t="str">
        <f>VLOOKUP(A276,Participanti!A:B,2,0)</f>
        <v>M</v>
      </c>
      <c r="C276" s="60">
        <v>6</v>
      </c>
      <c r="D276" s="43">
        <v>8.1999999999999993</v>
      </c>
      <c r="E276" s="180">
        <v>3.2638888888888891E-2</v>
      </c>
      <c r="F276" s="180">
        <v>3.3067129629629627E-2</v>
      </c>
      <c r="G276" s="182">
        <f t="shared" si="54"/>
        <v>3.2853009259259255E-2</v>
      </c>
      <c r="H276" s="45">
        <v>21</v>
      </c>
      <c r="I276" s="11">
        <f t="shared" si="50"/>
        <v>4.0064645438121042E-3</v>
      </c>
      <c r="J276" s="31">
        <f t="shared" si="55"/>
        <v>1.9523809523809521</v>
      </c>
      <c r="K276" s="31">
        <f>IF(J276=0,0,IF(B276="F",VLOOKUP(I276,Barem!$G$2:$H$16,2,1),VLOOKUP(I276,Barem!$G$17:$H$31,2,1)))</f>
        <v>3</v>
      </c>
      <c r="L276" s="43">
        <v>1.25</v>
      </c>
      <c r="M276" s="87" t="str">
        <f>VLOOKUP(C276,Barem!K:Q,7,0)</f>
        <v>P</v>
      </c>
      <c r="N276" s="10">
        <f t="shared" si="56"/>
        <v>0.25</v>
      </c>
      <c r="O276" s="10">
        <f t="shared" si="56"/>
        <v>0.25</v>
      </c>
      <c r="P276" s="10">
        <f t="shared" si="56"/>
        <v>0.5</v>
      </c>
      <c r="Q276" s="33">
        <f>IF(B276="M",IF(AND(H276&gt;=200,H276&lt;500,I276&lt;Barem!$M$21),H276/1500,IF(AND(H276&gt;=500,H276&lt;750,I276&lt;Barem!$M$22),H276/1500,IF(AND(H276&gt;=750,H276&lt;1000,I276&lt;Barem!$M$23),H276/1500,IF(AND(H276&gt;=1000,H276&lt;1500,I276&lt;Barem!$M$24),H276/1500,IF(AND(H276&gt;=1500,H276&lt;2000,I276&lt;Barem!$M$25),H276/1500,IF(AND(H276&gt;=2000,H276&lt;3000,I276&lt;Barem!$M$26),H276/1500,IF(AND(H276&gt;=3000,I276&lt;Barem!$M$27),H276/1500,0))))))),IF(AND(H276&gt;=200,H276&lt;500,I276&lt;Barem!$N$21),H276/1500,IF(AND(H276&gt;=500,H276&lt;750,I276&lt;Barem!$N$22),H276/1500,IF(AND(H276&gt;=750,H276&lt;1000,I276&lt;Barem!$N$23),H276/1500,IF(AND(H276&gt;=1000,H276&lt;1500,I276&lt;Barem!$N$24),H276/1500,IF(AND(H276&gt;=1500,H276&lt;2000,I276&lt;Barem!$N$25),H276/1500,IF(AND(H276&gt;=2000,H276&lt;3000,I276&lt;Barem!$N$26),H276/1500,IF(AND(H276&gt;=3000,I276&lt;Barem!$N$27),H276/1500,0))))))))</f>
        <v>0</v>
      </c>
      <c r="R276" s="19">
        <f>IF(D276&gt;21,VLOOKUP(D276,Barem!$S$1:$T$141,2,1),0)</f>
        <v>0</v>
      </c>
      <c r="S276" s="95">
        <f>IF(D276&lt;1,0,IF(B276="F",VLOOKUP(I276,Barem!$W$2:$Y$13,2,1),VLOOKUP(I276,Barem!$W$14:$Y$25,2,1)))</f>
        <v>0</v>
      </c>
      <c r="T276" s="19">
        <f>VLOOKUP(A276,Participanti!A:C,3,0)</f>
        <v>0</v>
      </c>
      <c r="U276" s="17">
        <f t="shared" si="51"/>
        <v>1.8630952380952381</v>
      </c>
      <c r="V276" s="49"/>
      <c r="W276" s="137"/>
      <c r="X276" s="96">
        <f t="shared" si="52"/>
        <v>4</v>
      </c>
      <c r="Y276" s="62">
        <f t="shared" si="53"/>
        <v>1</v>
      </c>
      <c r="Z276" s="1" t="str">
        <f>VLOOKUP(A276,Participanti!A:E,5,0)</f>
        <v>Bronze</v>
      </c>
    </row>
    <row r="277" spans="1:26" x14ac:dyDescent="0.2">
      <c r="A277" s="42" t="s">
        <v>336</v>
      </c>
      <c r="B277" s="1" t="str">
        <f>VLOOKUP(A277,Participanti!A:B,2,0)</f>
        <v>M</v>
      </c>
      <c r="C277" s="60">
        <v>6</v>
      </c>
      <c r="D277" s="43">
        <v>11.12</v>
      </c>
      <c r="E277" s="180">
        <v>5.1377314814814813E-2</v>
      </c>
      <c r="F277" s="180">
        <v>5.1423611111111114E-2</v>
      </c>
      <c r="G277" s="182">
        <f t="shared" si="54"/>
        <v>5.1400462962962967E-2</v>
      </c>
      <c r="H277" s="45">
        <v>46</v>
      </c>
      <c r="I277" s="11">
        <f t="shared" si="50"/>
        <v>4.6223437916333605E-3</v>
      </c>
      <c r="J277" s="31">
        <f t="shared" si="55"/>
        <v>2.6476190476190475</v>
      </c>
      <c r="K277" s="31">
        <f>IF(J277=0,0,IF(B277="F",VLOOKUP(I277,Barem!$G$2:$H$16,2,1),VLOOKUP(I277,Barem!$G$17:$H$31,2,1)))</f>
        <v>1.5</v>
      </c>
      <c r="L277" s="43">
        <v>4.75</v>
      </c>
      <c r="M277" s="87" t="str">
        <f>VLOOKUP(C277,Barem!K:Q,7,0)</f>
        <v>P</v>
      </c>
      <c r="N277" s="10">
        <f t="shared" si="56"/>
        <v>0.25</v>
      </c>
      <c r="O277" s="10">
        <f t="shared" si="56"/>
        <v>0.25</v>
      </c>
      <c r="P277" s="10">
        <f t="shared" si="56"/>
        <v>0.5</v>
      </c>
      <c r="Q277" s="33">
        <f>IF(B277="M",IF(AND(H277&gt;=200,H277&lt;500,I277&lt;Barem!$M$21),H277/1500,IF(AND(H277&gt;=500,H277&lt;750,I277&lt;Barem!$M$22),H277/1500,IF(AND(H277&gt;=750,H277&lt;1000,I277&lt;Barem!$M$23),H277/1500,IF(AND(H277&gt;=1000,H277&lt;1500,I277&lt;Barem!$M$24),H277/1500,IF(AND(H277&gt;=1500,H277&lt;2000,I277&lt;Barem!$M$25),H277/1500,IF(AND(H277&gt;=2000,H277&lt;3000,I277&lt;Barem!$M$26),H277/1500,IF(AND(H277&gt;=3000,I277&lt;Barem!$M$27),H277/1500,0))))))),IF(AND(H277&gt;=200,H277&lt;500,I277&lt;Barem!$N$21),H277/1500,IF(AND(H277&gt;=500,H277&lt;750,I277&lt;Barem!$N$22),H277/1500,IF(AND(H277&gt;=750,H277&lt;1000,I277&lt;Barem!$N$23),H277/1500,IF(AND(H277&gt;=1000,H277&lt;1500,I277&lt;Barem!$N$24),H277/1500,IF(AND(H277&gt;=1500,H277&lt;2000,I277&lt;Barem!$N$25),H277/1500,IF(AND(H277&gt;=2000,H277&lt;3000,I277&lt;Barem!$N$26),H277/1500,IF(AND(H277&gt;=3000,I277&lt;Barem!$N$27),H277/1500,0))))))))</f>
        <v>0</v>
      </c>
      <c r="R277" s="19">
        <f>IF(D277&gt;21,VLOOKUP(D277,Barem!$S$1:$T$141,2,1),0)</f>
        <v>0</v>
      </c>
      <c r="S277" s="95">
        <f>IF(D277&lt;1,0,IF(B277="F",VLOOKUP(I277,Barem!$W$2:$Y$13,2,1),VLOOKUP(I277,Barem!$W$14:$Y$25,2,1)))</f>
        <v>0</v>
      </c>
      <c r="T277" s="19">
        <f>VLOOKUP(A277,Participanti!A:C,3,0)</f>
        <v>0.7</v>
      </c>
      <c r="U277" s="17">
        <f t="shared" si="51"/>
        <v>4.1119047619047615</v>
      </c>
      <c r="V277" s="49"/>
      <c r="W277" s="137"/>
      <c r="X277" s="96">
        <f t="shared" si="52"/>
        <v>4</v>
      </c>
      <c r="Y277" s="62">
        <f t="shared" si="53"/>
        <v>1</v>
      </c>
      <c r="Z277" s="1" t="str">
        <f>VLOOKUP(A277,Participanti!A:E,5,0)</f>
        <v>Bronze</v>
      </c>
    </row>
    <row r="278" spans="1:26" x14ac:dyDescent="0.2">
      <c r="A278" s="42" t="s">
        <v>244</v>
      </c>
      <c r="B278" s="1" t="str">
        <f>VLOOKUP(A278,Participanti!A:B,2,0)</f>
        <v>F</v>
      </c>
      <c r="C278" s="60">
        <v>6</v>
      </c>
      <c r="D278" s="43">
        <v>10.01</v>
      </c>
      <c r="E278" s="180">
        <v>4.2905092592592592E-2</v>
      </c>
      <c r="F278" s="180">
        <v>4.2905092592592592E-2</v>
      </c>
      <c r="G278" s="182">
        <f t="shared" si="54"/>
        <v>4.2905092592592592E-2</v>
      </c>
      <c r="H278" s="45">
        <v>55</v>
      </c>
      <c r="I278" s="11">
        <f t="shared" si="50"/>
        <v>4.2862230362230363E-3</v>
      </c>
      <c r="J278" s="31">
        <f t="shared" si="55"/>
        <v>2.5024999999999999</v>
      </c>
      <c r="K278" s="31">
        <f>IF(J278=0,0,IF(B278="F",VLOOKUP(I278,Barem!$G$2:$H$16,2,1),VLOOKUP(I278,Barem!$G$17:$H$31,2,1)))</f>
        <v>3.25</v>
      </c>
      <c r="L278" s="43">
        <v>1</v>
      </c>
      <c r="M278" s="87" t="str">
        <f>VLOOKUP(C278,Barem!K:Q,7,0)</f>
        <v>P</v>
      </c>
      <c r="N278" s="10">
        <f t="shared" si="56"/>
        <v>0.25</v>
      </c>
      <c r="O278" s="10">
        <f t="shared" si="56"/>
        <v>0.25</v>
      </c>
      <c r="P278" s="10">
        <f t="shared" si="56"/>
        <v>0.5</v>
      </c>
      <c r="Q278" s="33">
        <f>IF(B278="M",IF(AND(H278&gt;=200,H278&lt;500,I278&lt;Barem!$M$21),H278/1500,IF(AND(H278&gt;=500,H278&lt;750,I278&lt;Barem!$M$22),H278/1500,IF(AND(H278&gt;=750,H278&lt;1000,I278&lt;Barem!$M$23),H278/1500,IF(AND(H278&gt;=1000,H278&lt;1500,I278&lt;Barem!$M$24),H278/1500,IF(AND(H278&gt;=1500,H278&lt;2000,I278&lt;Barem!$M$25),H278/1500,IF(AND(H278&gt;=2000,H278&lt;3000,I278&lt;Barem!$M$26),H278/1500,IF(AND(H278&gt;=3000,I278&lt;Barem!$M$27),H278/1500,0))))))),IF(AND(H278&gt;=200,H278&lt;500,I278&lt;Barem!$N$21),H278/1500,IF(AND(H278&gt;=500,H278&lt;750,I278&lt;Barem!$N$22),H278/1500,IF(AND(H278&gt;=750,H278&lt;1000,I278&lt;Barem!$N$23),H278/1500,IF(AND(H278&gt;=1000,H278&lt;1500,I278&lt;Barem!$N$24),H278/1500,IF(AND(H278&gt;=1500,H278&lt;2000,I278&lt;Barem!$N$25),H278/1500,IF(AND(H278&gt;=2000,H278&lt;3000,I278&lt;Barem!$N$26),H278/1500,IF(AND(H278&gt;=3000,I278&lt;Barem!$N$27),H278/1500,0))))))))</f>
        <v>0</v>
      </c>
      <c r="R278" s="19">
        <f>IF(D278&gt;21,VLOOKUP(D278,Barem!$S$1:$T$141,2,1),0)</f>
        <v>0</v>
      </c>
      <c r="S278" s="95">
        <f>IF(D278&lt;1,0,IF(B278="F",VLOOKUP(I278,Barem!$W$2:$Y$13,2,1),VLOOKUP(I278,Barem!$W$14:$Y$25,2,1)))</f>
        <v>0</v>
      </c>
      <c r="T278" s="19">
        <f>VLOOKUP(A278,Participanti!A:C,3,0)</f>
        <v>0</v>
      </c>
      <c r="U278" s="17">
        <f t="shared" si="51"/>
        <v>1.9381249999999999</v>
      </c>
      <c r="V278" s="49"/>
      <c r="W278" s="137"/>
      <c r="X278" s="96">
        <f t="shared" si="52"/>
        <v>4</v>
      </c>
      <c r="Y278" s="62">
        <f t="shared" si="53"/>
        <v>1</v>
      </c>
      <c r="Z278" s="1" t="str">
        <f>VLOOKUP(A278,Participanti!A:E,5,0)</f>
        <v>Bronze</v>
      </c>
    </row>
    <row r="279" spans="1:26" x14ac:dyDescent="0.2">
      <c r="A279" s="42" t="s">
        <v>525</v>
      </c>
      <c r="B279" s="1" t="str">
        <f>VLOOKUP(A279,Participanti!A:B,2,0)</f>
        <v>M</v>
      </c>
      <c r="C279" s="60">
        <v>6</v>
      </c>
      <c r="D279" s="43">
        <v>15.01</v>
      </c>
      <c r="E279" s="180">
        <v>6.5787037037037033E-2</v>
      </c>
      <c r="F279" s="180">
        <v>6.6388888888888886E-2</v>
      </c>
      <c r="G279" s="182">
        <f t="shared" si="54"/>
        <v>6.6087962962962959E-2</v>
      </c>
      <c r="H279" s="45">
        <v>32</v>
      </c>
      <c r="I279" s="11">
        <f t="shared" si="50"/>
        <v>4.402928911589804E-3</v>
      </c>
      <c r="J279" s="31">
        <f t="shared" si="55"/>
        <v>3.5738095238095235</v>
      </c>
      <c r="K279" s="31">
        <f>IF(J279=0,0,IF(B279="F",VLOOKUP(I279,Barem!$G$2:$H$16,2,1),VLOOKUP(I279,Barem!$G$17:$H$31,2,1)))</f>
        <v>2</v>
      </c>
      <c r="L279" s="43">
        <v>2</v>
      </c>
      <c r="M279" s="87" t="s">
        <v>82</v>
      </c>
      <c r="N279" s="10">
        <f t="shared" si="56"/>
        <v>0.5</v>
      </c>
      <c r="O279" s="10">
        <f t="shared" si="56"/>
        <v>0.25</v>
      </c>
      <c r="P279" s="10">
        <f t="shared" si="56"/>
        <v>0.25</v>
      </c>
      <c r="Q279" s="33">
        <f>IF(B279="M",IF(AND(H279&gt;=200,H279&lt;500,I279&lt;Barem!$M$21),H279/1500,IF(AND(H279&gt;=500,H279&lt;750,I279&lt;Barem!$M$22),H279/1500,IF(AND(H279&gt;=750,H279&lt;1000,I279&lt;Barem!$M$23),H279/1500,IF(AND(H279&gt;=1000,H279&lt;1500,I279&lt;Barem!$M$24),H279/1500,IF(AND(H279&gt;=1500,H279&lt;2000,I279&lt;Barem!$M$25),H279/1500,IF(AND(H279&gt;=2000,H279&lt;3000,I279&lt;Barem!$M$26),H279/1500,IF(AND(H279&gt;=3000,I279&lt;Barem!$M$27),H279/1500,0))))))),IF(AND(H279&gt;=200,H279&lt;500,I279&lt;Barem!$N$21),H279/1500,IF(AND(H279&gt;=500,H279&lt;750,I279&lt;Barem!$N$22),H279/1500,IF(AND(H279&gt;=750,H279&lt;1000,I279&lt;Barem!$N$23),H279/1500,IF(AND(H279&gt;=1000,H279&lt;1500,I279&lt;Barem!$N$24),H279/1500,IF(AND(H279&gt;=1500,H279&lt;2000,I279&lt;Barem!$N$25),H279/1500,IF(AND(H279&gt;=2000,H279&lt;3000,I279&lt;Barem!$N$26),H279/1500,IF(AND(H279&gt;=3000,I279&lt;Barem!$N$27),H279/1500,0))))))))</f>
        <v>0</v>
      </c>
      <c r="R279" s="19">
        <f>IF(D279&gt;21,VLOOKUP(D279,Barem!$S$1:$T$141,2,1),0)</f>
        <v>0</v>
      </c>
      <c r="S279" s="95">
        <f>IF(D279&lt;1,0,IF(B279="F",VLOOKUP(I279,Barem!$W$2:$Y$13,2,1),VLOOKUP(I279,Barem!$W$14:$Y$25,2,1)))</f>
        <v>0</v>
      </c>
      <c r="T279" s="19">
        <f>VLOOKUP(A279,Participanti!A:C,3,0)</f>
        <v>0</v>
      </c>
      <c r="U279" s="17">
        <f t="shared" si="51"/>
        <v>2.7869047619047618</v>
      </c>
      <c r="V279" s="49"/>
      <c r="W279" s="137"/>
      <c r="X279" s="96">
        <f t="shared" si="52"/>
        <v>4</v>
      </c>
      <c r="Y279" s="62">
        <f t="shared" si="53"/>
        <v>1</v>
      </c>
      <c r="Z279" s="1" t="str">
        <f>VLOOKUP(A279,Participanti!A:E,5,0)</f>
        <v>Bronze</v>
      </c>
    </row>
    <row r="280" spans="1:26" x14ac:dyDescent="0.2">
      <c r="A280" s="42" t="s">
        <v>290</v>
      </c>
      <c r="B280" s="1" t="str">
        <f>VLOOKUP(A280,Participanti!A:B,2,0)</f>
        <v>M</v>
      </c>
      <c r="C280" s="60">
        <v>6</v>
      </c>
      <c r="D280" s="43">
        <v>10.5</v>
      </c>
      <c r="E280" s="180">
        <v>3.5694444444444445E-2</v>
      </c>
      <c r="F280" s="180">
        <v>3.5694444444444445E-2</v>
      </c>
      <c r="G280" s="182">
        <f t="shared" si="54"/>
        <v>3.5694444444444445E-2</v>
      </c>
      <c r="H280" s="45">
        <v>29</v>
      </c>
      <c r="I280" s="11">
        <f t="shared" si="50"/>
        <v>3.3994708994708996E-3</v>
      </c>
      <c r="J280" s="31">
        <f t="shared" si="55"/>
        <v>2.5</v>
      </c>
      <c r="K280" s="31">
        <f>IF(J280=0,0,IF(B280="F",VLOOKUP(I280,Barem!$G$2:$H$16,2,1),VLOOKUP(I280,Barem!$G$17:$H$31,2,1)))</f>
        <v>4</v>
      </c>
      <c r="L280" s="43">
        <v>1</v>
      </c>
      <c r="M280" s="87" t="str">
        <f>VLOOKUP(C280,Barem!K:Q,7,0)</f>
        <v>P</v>
      </c>
      <c r="N280" s="10">
        <f t="shared" si="56"/>
        <v>0.25</v>
      </c>
      <c r="O280" s="10">
        <f t="shared" si="56"/>
        <v>0.25</v>
      </c>
      <c r="P280" s="10">
        <f t="shared" si="56"/>
        <v>0.5</v>
      </c>
      <c r="Q280" s="33">
        <f>IF(B280="M",IF(AND(H280&gt;=200,H280&lt;500,I280&lt;Barem!$M$21),H280/1500,IF(AND(H280&gt;=500,H280&lt;750,I280&lt;Barem!$M$22),H280/1500,IF(AND(H280&gt;=750,H280&lt;1000,I280&lt;Barem!$M$23),H280/1500,IF(AND(H280&gt;=1000,H280&lt;1500,I280&lt;Barem!$M$24),H280/1500,IF(AND(H280&gt;=1500,H280&lt;2000,I280&lt;Barem!$M$25),H280/1500,IF(AND(H280&gt;=2000,H280&lt;3000,I280&lt;Barem!$M$26),H280/1500,IF(AND(H280&gt;=3000,I280&lt;Barem!$M$27),H280/1500,0))))))),IF(AND(H280&gt;=200,H280&lt;500,I280&lt;Barem!$N$21),H280/1500,IF(AND(H280&gt;=500,H280&lt;750,I280&lt;Barem!$N$22),H280/1500,IF(AND(H280&gt;=750,H280&lt;1000,I280&lt;Barem!$N$23),H280/1500,IF(AND(H280&gt;=1000,H280&lt;1500,I280&lt;Barem!$N$24),H280/1500,IF(AND(H280&gt;=1500,H280&lt;2000,I280&lt;Barem!$N$25),H280/1500,IF(AND(H280&gt;=2000,H280&lt;3000,I280&lt;Barem!$N$26),H280/1500,IF(AND(H280&gt;=3000,I280&lt;Barem!$N$27),H280/1500,0))))))))</f>
        <v>0</v>
      </c>
      <c r="R280" s="19">
        <f>IF(D280&gt;21,VLOOKUP(D280,Barem!$S$1:$T$141,2,1),0)</f>
        <v>0</v>
      </c>
      <c r="S280" s="95">
        <f>IF(D280&lt;1,0,IF(B280="F",VLOOKUP(I280,Barem!$W$2:$Y$13,2,1),VLOOKUP(I280,Barem!$W$14:$Y$25,2,1)))</f>
        <v>0</v>
      </c>
      <c r="T280" s="19">
        <f>VLOOKUP(A280,Participanti!A:C,3,0)</f>
        <v>0</v>
      </c>
      <c r="U280" s="17">
        <f t="shared" si="51"/>
        <v>2.125</v>
      </c>
      <c r="V280" s="49"/>
      <c r="W280" s="137"/>
      <c r="X280" s="96">
        <f t="shared" si="52"/>
        <v>4</v>
      </c>
      <c r="Y280" s="62">
        <f t="shared" si="53"/>
        <v>1</v>
      </c>
      <c r="Z280" s="1" t="str">
        <f>VLOOKUP(A280,Participanti!A:E,5,0)</f>
        <v>Bronze</v>
      </c>
    </row>
    <row r="281" spans="1:26" x14ac:dyDescent="0.2">
      <c r="A281" s="42" t="s">
        <v>124</v>
      </c>
      <c r="B281" s="1" t="str">
        <f>VLOOKUP(A281,Participanti!A:B,2,0)</f>
        <v>M</v>
      </c>
      <c r="C281" s="60">
        <v>6</v>
      </c>
      <c r="D281" s="43">
        <v>10.31</v>
      </c>
      <c r="E281" s="180">
        <v>3.005787037037037E-2</v>
      </c>
      <c r="F281" s="180">
        <v>3.005787037037037E-2</v>
      </c>
      <c r="G281" s="182">
        <f t="shared" si="54"/>
        <v>3.005787037037037E-2</v>
      </c>
      <c r="H281" s="45">
        <v>131</v>
      </c>
      <c r="I281" s="11">
        <f t="shared" si="50"/>
        <v>2.9154093472716167E-3</v>
      </c>
      <c r="J281" s="31">
        <f t="shared" si="55"/>
        <v>2.4547619047619049</v>
      </c>
      <c r="K281" s="31">
        <f>IF(J281=0,0,IF(B281="F",VLOOKUP(I281,Barem!$G$2:$H$16,2,1),VLOOKUP(I281,Barem!$G$17:$H$31,2,1)))</f>
        <v>4.75</v>
      </c>
      <c r="L281" s="43">
        <v>5</v>
      </c>
      <c r="M281" s="87" t="str">
        <f>VLOOKUP(C281,Barem!K:Q,7,0)</f>
        <v>P</v>
      </c>
      <c r="N281" s="10">
        <f t="shared" si="56"/>
        <v>0.25</v>
      </c>
      <c r="O281" s="10">
        <f t="shared" si="56"/>
        <v>0.25</v>
      </c>
      <c r="P281" s="10">
        <f t="shared" si="56"/>
        <v>0.5</v>
      </c>
      <c r="Q281" s="33">
        <f>IF(B281="M",IF(AND(H281&gt;=200,H281&lt;500,I281&lt;Barem!$M$21),H281/1500,IF(AND(H281&gt;=500,H281&lt;750,I281&lt;Barem!$M$22),H281/1500,IF(AND(H281&gt;=750,H281&lt;1000,I281&lt;Barem!$M$23),H281/1500,IF(AND(H281&gt;=1000,H281&lt;1500,I281&lt;Barem!$M$24),H281/1500,IF(AND(H281&gt;=1500,H281&lt;2000,I281&lt;Barem!$M$25),H281/1500,IF(AND(H281&gt;=2000,H281&lt;3000,I281&lt;Barem!$M$26),H281/1500,IF(AND(H281&gt;=3000,I281&lt;Barem!$M$27),H281/1500,0))))))),IF(AND(H281&gt;=200,H281&lt;500,I281&lt;Barem!$N$21),H281/1500,IF(AND(H281&gt;=500,H281&lt;750,I281&lt;Barem!$N$22),H281/1500,IF(AND(H281&gt;=750,H281&lt;1000,I281&lt;Barem!$N$23),H281/1500,IF(AND(H281&gt;=1000,H281&lt;1500,I281&lt;Barem!$N$24),H281/1500,IF(AND(H281&gt;=1500,H281&lt;2000,I281&lt;Barem!$N$25),H281/1500,IF(AND(H281&gt;=2000,H281&lt;3000,I281&lt;Barem!$N$26),H281/1500,IF(AND(H281&gt;=3000,I281&lt;Barem!$N$27),H281/1500,0))))))))</f>
        <v>0</v>
      </c>
      <c r="R281" s="19">
        <f>IF(D281&gt;21,VLOOKUP(D281,Barem!$S$1:$T$141,2,1),0)</f>
        <v>0</v>
      </c>
      <c r="S281" s="95">
        <f>IF(D281&lt;1,0,IF(B281="F",VLOOKUP(I281,Barem!$W$2:$Y$13,2,1),VLOOKUP(I281,Barem!$W$14:$Y$25,2,1)))</f>
        <v>0</v>
      </c>
      <c r="T281" s="19">
        <f>VLOOKUP(A281,Participanti!A:C,3,0)</f>
        <v>0</v>
      </c>
      <c r="U281" s="17">
        <f t="shared" si="51"/>
        <v>4.3011904761904765</v>
      </c>
      <c r="V281" s="49"/>
      <c r="W281" s="137" t="s">
        <v>573</v>
      </c>
      <c r="X281" s="96">
        <f t="shared" si="52"/>
        <v>4</v>
      </c>
      <c r="Y281" s="62">
        <f t="shared" si="53"/>
        <v>1</v>
      </c>
      <c r="Z281" s="1" t="str">
        <f>VLOOKUP(A281,Participanti!A:E,5,0)</f>
        <v>Bronze</v>
      </c>
    </row>
    <row r="282" spans="1:26" x14ac:dyDescent="0.2">
      <c r="A282" s="42" t="s">
        <v>58</v>
      </c>
      <c r="B282" s="1" t="str">
        <f>VLOOKUP(A282,Participanti!A:B,2,0)</f>
        <v>M</v>
      </c>
      <c r="C282" s="60">
        <v>6</v>
      </c>
      <c r="D282" s="43">
        <v>55.05</v>
      </c>
      <c r="E282" s="180">
        <v>0.21284722222222222</v>
      </c>
      <c r="F282" s="180">
        <v>0.21664351851851851</v>
      </c>
      <c r="G282" s="182">
        <f t="shared" si="54"/>
        <v>0.21474537037037036</v>
      </c>
      <c r="H282" s="45">
        <v>669</v>
      </c>
      <c r="I282" s="11">
        <f t="shared" si="50"/>
        <v>3.9009149931039122E-3</v>
      </c>
      <c r="J282" s="31">
        <f t="shared" si="55"/>
        <v>5</v>
      </c>
      <c r="K282" s="31">
        <f>IF(J282=0,0,IF(B282="F",VLOOKUP(I282,Barem!$G$2:$H$16,2,1),VLOOKUP(I282,Barem!$G$17:$H$31,2,1)))</f>
        <v>3.25</v>
      </c>
      <c r="L282" s="43">
        <v>3.75</v>
      </c>
      <c r="M282" s="87" t="s">
        <v>82</v>
      </c>
      <c r="N282" s="10">
        <f t="shared" si="56"/>
        <v>0.5</v>
      </c>
      <c r="O282" s="10">
        <f t="shared" si="56"/>
        <v>0.25</v>
      </c>
      <c r="P282" s="10">
        <f t="shared" si="56"/>
        <v>0.25</v>
      </c>
      <c r="Q282" s="33">
        <f>IF(B282="M",IF(AND(H282&gt;=200,H282&lt;500,I282&lt;Barem!$M$21),H282/1500,IF(AND(H282&gt;=500,H282&lt;750,I282&lt;Barem!$M$22),H282/1500,IF(AND(H282&gt;=750,H282&lt;1000,I282&lt;Barem!$M$23),H282/1500,IF(AND(H282&gt;=1000,H282&lt;1500,I282&lt;Barem!$M$24),H282/1500,IF(AND(H282&gt;=1500,H282&lt;2000,I282&lt;Barem!$M$25),H282/1500,IF(AND(H282&gt;=2000,H282&lt;3000,I282&lt;Barem!$M$26),H282/1500,IF(AND(H282&gt;=3000,I282&lt;Barem!$M$27),H282/1500,0))))))),IF(AND(H282&gt;=200,H282&lt;500,I282&lt;Barem!$N$21),H282/1500,IF(AND(H282&gt;=500,H282&lt;750,I282&lt;Barem!$N$22),H282/1500,IF(AND(H282&gt;=750,H282&lt;1000,I282&lt;Barem!$N$23),H282/1500,IF(AND(H282&gt;=1000,H282&lt;1500,I282&lt;Barem!$N$24),H282/1500,IF(AND(H282&gt;=1500,H282&lt;2000,I282&lt;Barem!$N$25),H282/1500,IF(AND(H282&gt;=2000,H282&lt;3000,I282&lt;Barem!$N$26),H282/1500,IF(AND(H282&gt;=3000,I282&lt;Barem!$N$27),H282/1500,0))))))))</f>
        <v>0.44600000000000001</v>
      </c>
      <c r="R282" s="19">
        <f>IF(D282&gt;21,VLOOKUP(D282,Barem!$S$1:$T$141,2,1),0)</f>
        <v>1.7</v>
      </c>
      <c r="S282" s="95">
        <f>IF(D282&lt;1,0,IF(B282="F",VLOOKUP(I282,Barem!$W$2:$Y$13,2,1),VLOOKUP(I282,Barem!$W$14:$Y$25,2,1)))</f>
        <v>0</v>
      </c>
      <c r="T282" s="19">
        <f>VLOOKUP(A282,Participanti!A:C,3,0)</f>
        <v>0</v>
      </c>
      <c r="U282" s="17">
        <f t="shared" si="51"/>
        <v>6.3959999999999999</v>
      </c>
      <c r="V282" s="49"/>
      <c r="W282" s="137"/>
      <c r="X282" s="96">
        <f t="shared" si="52"/>
        <v>4</v>
      </c>
      <c r="Y282" s="62">
        <f t="shared" si="53"/>
        <v>1</v>
      </c>
      <c r="Z282" s="1" t="str">
        <f>VLOOKUP(A282,Participanti!A:E,5,0)</f>
        <v>Gold</v>
      </c>
    </row>
    <row r="283" spans="1:26" x14ac:dyDescent="0.2">
      <c r="A283" s="42" t="s">
        <v>549</v>
      </c>
      <c r="B283" s="1" t="str">
        <f>VLOOKUP(A283,Participanti!A:B,2,0)</f>
        <v>M</v>
      </c>
      <c r="C283" s="60">
        <v>6</v>
      </c>
      <c r="D283" s="43">
        <v>10.01</v>
      </c>
      <c r="E283" s="180">
        <v>2.8460648148148148E-2</v>
      </c>
      <c r="F283" s="180">
        <v>3.3275462962962965E-2</v>
      </c>
      <c r="G283" s="182">
        <f t="shared" si="54"/>
        <v>3.0868055555555558E-2</v>
      </c>
      <c r="H283" s="45">
        <v>0</v>
      </c>
      <c r="I283" s="11">
        <f t="shared" ref="I283:I299" si="57">G283/D283</f>
        <v>3.083721833721834E-3</v>
      </c>
      <c r="J283" s="31">
        <f t="shared" si="55"/>
        <v>2.3833333333333333</v>
      </c>
      <c r="K283" s="31">
        <f>IF(J283=0,0,IF(B283="F",VLOOKUP(I283,Barem!$G$2:$H$16,2,1),VLOOKUP(I283,Barem!$G$17:$H$31,2,1)))</f>
        <v>4.5</v>
      </c>
      <c r="L283" s="43">
        <v>3</v>
      </c>
      <c r="M283" s="87" t="s">
        <v>80</v>
      </c>
      <c r="N283" s="10">
        <f t="shared" si="56"/>
        <v>0.25</v>
      </c>
      <c r="O283" s="10">
        <f t="shared" si="56"/>
        <v>0.5</v>
      </c>
      <c r="P283" s="10">
        <f t="shared" si="56"/>
        <v>0.25</v>
      </c>
      <c r="Q283" s="33">
        <f>IF(B283="M",IF(AND(H283&gt;=200,H283&lt;500,I283&lt;Barem!$M$21),H283/1500,IF(AND(H283&gt;=500,H283&lt;750,I283&lt;Barem!$M$22),H283/1500,IF(AND(H283&gt;=750,H283&lt;1000,I283&lt;Barem!$M$23),H283/1500,IF(AND(H283&gt;=1000,H283&lt;1500,I283&lt;Barem!$M$24),H283/1500,IF(AND(H283&gt;=1500,H283&lt;2000,I283&lt;Barem!$M$25),H283/1500,IF(AND(H283&gt;=2000,H283&lt;3000,I283&lt;Barem!$M$26),H283/1500,IF(AND(H283&gt;=3000,I283&lt;Barem!$M$27),H283/1500,0))))))),IF(AND(H283&gt;=200,H283&lt;500,I283&lt;Barem!$N$21),H283/1500,IF(AND(H283&gt;=500,H283&lt;750,I283&lt;Barem!$N$22),H283/1500,IF(AND(H283&gt;=750,H283&lt;1000,I283&lt;Barem!$N$23),H283/1500,IF(AND(H283&gt;=1000,H283&lt;1500,I283&lt;Barem!$N$24),H283/1500,IF(AND(H283&gt;=1500,H283&lt;2000,I283&lt;Barem!$N$25),H283/1500,IF(AND(H283&gt;=2000,H283&lt;3000,I283&lt;Barem!$N$26),H283/1500,IF(AND(H283&gt;=3000,I283&lt;Barem!$N$27),H283/1500,0))))))))</f>
        <v>0</v>
      </c>
      <c r="R283" s="19">
        <f>IF(D283&gt;21,VLOOKUP(D283,Barem!$S$1:$T$141,2,1),0)</f>
        <v>0</v>
      </c>
      <c r="S283" s="95">
        <f>IF(D283&lt;1,0,IF(B283="F",VLOOKUP(I283,Barem!$W$2:$Y$13,2,1),VLOOKUP(I283,Barem!$W$14:$Y$25,2,1)))</f>
        <v>0</v>
      </c>
      <c r="T283" s="19">
        <f>VLOOKUP(A283,Participanti!A:C,3,0)</f>
        <v>0</v>
      </c>
      <c r="U283" s="17">
        <f t="shared" ref="U283:U299" si="58">IF(H283&lt;0,0,J283*N283+K283*O283+L283*P283+Q283+R283+S283+T283)</f>
        <v>3.5958333333333332</v>
      </c>
      <c r="V283" s="49"/>
      <c r="W283" s="137"/>
      <c r="X283" s="96">
        <f t="shared" si="52"/>
        <v>4</v>
      </c>
      <c r="Y283" s="62">
        <f t="shared" si="53"/>
        <v>1</v>
      </c>
      <c r="Z283" s="1" t="str">
        <f>VLOOKUP(A283,Participanti!A:E,5,0)</f>
        <v>Gold</v>
      </c>
    </row>
    <row r="284" spans="1:26" x14ac:dyDescent="0.2">
      <c r="A284" s="42" t="s">
        <v>391</v>
      </c>
      <c r="B284" s="1" t="str">
        <f>VLOOKUP(A284,Participanti!A:B,2,0)</f>
        <v>M</v>
      </c>
      <c r="C284" s="60">
        <v>6</v>
      </c>
      <c r="D284" s="43">
        <v>21.26</v>
      </c>
      <c r="E284" s="180">
        <v>7.8217592592592589E-2</v>
      </c>
      <c r="F284" s="180">
        <v>7.8472222222222221E-2</v>
      </c>
      <c r="G284" s="182">
        <f t="shared" si="54"/>
        <v>7.8344907407407405E-2</v>
      </c>
      <c r="H284" s="45">
        <v>19</v>
      </c>
      <c r="I284" s="11">
        <f t="shared" si="57"/>
        <v>3.6850850144594261E-3</v>
      </c>
      <c r="J284" s="31">
        <f t="shared" si="55"/>
        <v>5</v>
      </c>
      <c r="K284" s="31">
        <f>IF(J284=0,0,IF(B284="F",VLOOKUP(I284,Barem!$G$2:$H$16,2,1),VLOOKUP(I284,Barem!$G$17:$H$31,2,1)))</f>
        <v>3.5</v>
      </c>
      <c r="L284" s="43">
        <v>3</v>
      </c>
      <c r="M284" s="87" t="s">
        <v>80</v>
      </c>
      <c r="N284" s="10">
        <f t="shared" si="56"/>
        <v>0.25</v>
      </c>
      <c r="O284" s="10">
        <f t="shared" si="56"/>
        <v>0.5</v>
      </c>
      <c r="P284" s="10">
        <f t="shared" si="56"/>
        <v>0.25</v>
      </c>
      <c r="Q284" s="33">
        <f>IF(B284="M",IF(AND(H284&gt;=200,H284&lt;500,I284&lt;Barem!$M$21),H284/1500,IF(AND(H284&gt;=500,H284&lt;750,I284&lt;Barem!$M$22),H284/1500,IF(AND(H284&gt;=750,H284&lt;1000,I284&lt;Barem!$M$23),H284/1500,IF(AND(H284&gt;=1000,H284&lt;1500,I284&lt;Barem!$M$24),H284/1500,IF(AND(H284&gt;=1500,H284&lt;2000,I284&lt;Barem!$M$25),H284/1500,IF(AND(H284&gt;=2000,H284&lt;3000,I284&lt;Barem!$M$26),H284/1500,IF(AND(H284&gt;=3000,I284&lt;Barem!$M$27),H284/1500,0))))))),IF(AND(H284&gt;=200,H284&lt;500,I284&lt;Barem!$N$21),H284/1500,IF(AND(H284&gt;=500,H284&lt;750,I284&lt;Barem!$N$22),H284/1500,IF(AND(H284&gt;=750,H284&lt;1000,I284&lt;Barem!$N$23),H284/1500,IF(AND(H284&gt;=1000,H284&lt;1500,I284&lt;Barem!$N$24),H284/1500,IF(AND(H284&gt;=1500,H284&lt;2000,I284&lt;Barem!$N$25),H284/1500,IF(AND(H284&gt;=2000,H284&lt;3000,I284&lt;Barem!$N$26),H284/1500,IF(AND(H284&gt;=3000,I284&lt;Barem!$N$27),H284/1500,0))))))))</f>
        <v>0</v>
      </c>
      <c r="R284" s="19">
        <f>IF(D284&gt;21,VLOOKUP(D284,Barem!$S$1:$T$141,2,1),0)</f>
        <v>0</v>
      </c>
      <c r="S284" s="95">
        <f>IF(D284&lt;1,0,IF(B284="F",VLOOKUP(I284,Barem!$W$2:$Y$13,2,1),VLOOKUP(I284,Barem!$W$14:$Y$25,2,1)))</f>
        <v>0</v>
      </c>
      <c r="T284" s="19">
        <f>VLOOKUP(A284,Participanti!A:C,3,0)</f>
        <v>0.4</v>
      </c>
      <c r="U284" s="17">
        <f t="shared" si="58"/>
        <v>4.1500000000000004</v>
      </c>
      <c r="V284" s="49"/>
      <c r="W284" s="137" t="s">
        <v>571</v>
      </c>
      <c r="X284" s="96">
        <f t="shared" si="52"/>
        <v>4</v>
      </c>
      <c r="Y284" s="62">
        <f t="shared" si="53"/>
        <v>1</v>
      </c>
      <c r="Z284" s="1" t="str">
        <f>VLOOKUP(A284,Participanti!A:E,5,0)</f>
        <v>Gold</v>
      </c>
    </row>
    <row r="285" spans="1:26" x14ac:dyDescent="0.2">
      <c r="A285" s="42" t="s">
        <v>459</v>
      </c>
      <c r="B285" s="1" t="str">
        <f>VLOOKUP(A285,Participanti!A:B,2,0)</f>
        <v>M</v>
      </c>
      <c r="C285" s="60">
        <v>6</v>
      </c>
      <c r="D285" s="43">
        <v>3.16</v>
      </c>
      <c r="E285" s="180">
        <v>9.8032407407407408E-3</v>
      </c>
      <c r="F285" s="180">
        <v>9.8148148148148144E-3</v>
      </c>
      <c r="G285" s="182">
        <f t="shared" si="54"/>
        <v>9.8090277777777776E-3</v>
      </c>
      <c r="H285" s="45">
        <v>21</v>
      </c>
      <c r="I285" s="11">
        <f t="shared" si="57"/>
        <v>3.1041227144866382E-3</v>
      </c>
      <c r="J285" s="31">
        <f t="shared" si="55"/>
        <v>0.75238095238095237</v>
      </c>
      <c r="K285" s="31">
        <f>IF(J285=0,0,IF(B285="F",VLOOKUP(I285,Barem!$G$2:$H$16,2,1),VLOOKUP(I285,Barem!$G$17:$H$31,2,1)))</f>
        <v>4.5</v>
      </c>
      <c r="L285" s="43">
        <v>4</v>
      </c>
      <c r="M285" s="87" t="s">
        <v>80</v>
      </c>
      <c r="N285" s="10">
        <f t="shared" si="56"/>
        <v>0.25</v>
      </c>
      <c r="O285" s="10">
        <f t="shared" si="56"/>
        <v>0.5</v>
      </c>
      <c r="P285" s="10">
        <f t="shared" si="56"/>
        <v>0.25</v>
      </c>
      <c r="Q285" s="33">
        <f>IF(B285="M",IF(AND(H285&gt;=200,H285&lt;500,I285&lt;Barem!$M$21),H285/1500,IF(AND(H285&gt;=500,H285&lt;750,I285&lt;Barem!$M$22),H285/1500,IF(AND(H285&gt;=750,H285&lt;1000,I285&lt;Barem!$M$23),H285/1500,IF(AND(H285&gt;=1000,H285&lt;1500,I285&lt;Barem!$M$24),H285/1500,IF(AND(H285&gt;=1500,H285&lt;2000,I285&lt;Barem!$M$25),H285/1500,IF(AND(H285&gt;=2000,H285&lt;3000,I285&lt;Barem!$M$26),H285/1500,IF(AND(H285&gt;=3000,I285&lt;Barem!$M$27),H285/1500,0))))))),IF(AND(H285&gt;=200,H285&lt;500,I285&lt;Barem!$N$21),H285/1500,IF(AND(H285&gt;=500,H285&lt;750,I285&lt;Barem!$N$22),H285/1500,IF(AND(H285&gt;=750,H285&lt;1000,I285&lt;Barem!$N$23),H285/1500,IF(AND(H285&gt;=1000,H285&lt;1500,I285&lt;Barem!$N$24),H285/1500,IF(AND(H285&gt;=1500,H285&lt;2000,I285&lt;Barem!$N$25),H285/1500,IF(AND(H285&gt;=2000,H285&lt;3000,I285&lt;Barem!$N$26),H285/1500,IF(AND(H285&gt;=3000,I285&lt;Barem!$N$27),H285/1500,0))))))))</f>
        <v>0</v>
      </c>
      <c r="R285" s="19">
        <f>IF(D285&gt;21,VLOOKUP(D285,Barem!$S$1:$T$141,2,1),0)</f>
        <v>0</v>
      </c>
      <c r="S285" s="95">
        <f>IF(D285&lt;1,0,IF(B285="F",VLOOKUP(I285,Barem!$W$2:$Y$13,2,1),VLOOKUP(I285,Barem!$W$14:$Y$25,2,1)))</f>
        <v>0</v>
      </c>
      <c r="T285" s="19">
        <f>VLOOKUP(A285,Participanti!A:C,3,0)</f>
        <v>0</v>
      </c>
      <c r="U285" s="17">
        <f t="shared" si="58"/>
        <v>3.4380952380952383</v>
      </c>
      <c r="V285" s="49"/>
      <c r="W285" s="137"/>
      <c r="X285" s="96">
        <f t="shared" si="52"/>
        <v>4</v>
      </c>
      <c r="Y285" s="62">
        <f t="shared" si="53"/>
        <v>1</v>
      </c>
      <c r="Z285" s="1" t="str">
        <f>VLOOKUP(A285,Participanti!A:E,5,0)</f>
        <v>Gold</v>
      </c>
    </row>
    <row r="286" spans="1:26" x14ac:dyDescent="0.2">
      <c r="A286" s="42" t="s">
        <v>154</v>
      </c>
      <c r="B286" s="1" t="str">
        <f>VLOOKUP(A286,Participanti!A:B,2,0)</f>
        <v>M</v>
      </c>
      <c r="C286" s="60">
        <v>6</v>
      </c>
      <c r="D286" s="43">
        <v>7.23</v>
      </c>
      <c r="E286" s="180">
        <v>2.8425925925925927E-2</v>
      </c>
      <c r="F286" s="180">
        <v>2.8425925925925927E-2</v>
      </c>
      <c r="G286" s="182">
        <f t="shared" si="54"/>
        <v>2.8425925925925927E-2</v>
      </c>
      <c r="H286" s="45">
        <v>11</v>
      </c>
      <c r="I286" s="11">
        <f t="shared" si="57"/>
        <v>3.9316633369192149E-3</v>
      </c>
      <c r="J286" s="31">
        <f t="shared" si="55"/>
        <v>1.7214285714285715</v>
      </c>
      <c r="K286" s="31">
        <f>IF(J286=0,0,IF(B286="F",VLOOKUP(I286,Barem!$G$2:$H$16,2,1),VLOOKUP(I286,Barem!$G$17:$H$31,2,1)))</f>
        <v>3.25</v>
      </c>
      <c r="L286" s="43">
        <v>2</v>
      </c>
      <c r="M286" s="87" t="str">
        <f>VLOOKUP(C286,Barem!K:Q,7,0)</f>
        <v>P</v>
      </c>
      <c r="N286" s="10">
        <f t="shared" si="56"/>
        <v>0.25</v>
      </c>
      <c r="O286" s="10">
        <f t="shared" si="56"/>
        <v>0.25</v>
      </c>
      <c r="P286" s="10">
        <f t="shared" si="56"/>
        <v>0.5</v>
      </c>
      <c r="Q286" s="33">
        <f>IF(B286="M",IF(AND(H286&gt;=200,H286&lt;500,I286&lt;Barem!$M$21),H286/1500,IF(AND(H286&gt;=500,H286&lt;750,I286&lt;Barem!$M$22),H286/1500,IF(AND(H286&gt;=750,H286&lt;1000,I286&lt;Barem!$M$23),H286/1500,IF(AND(H286&gt;=1000,H286&lt;1500,I286&lt;Barem!$M$24),H286/1500,IF(AND(H286&gt;=1500,H286&lt;2000,I286&lt;Barem!$M$25),H286/1500,IF(AND(H286&gt;=2000,H286&lt;3000,I286&lt;Barem!$M$26),H286/1500,IF(AND(H286&gt;=3000,I286&lt;Barem!$M$27),H286/1500,0))))))),IF(AND(H286&gt;=200,H286&lt;500,I286&lt;Barem!$N$21),H286/1500,IF(AND(H286&gt;=500,H286&lt;750,I286&lt;Barem!$N$22),H286/1500,IF(AND(H286&gt;=750,H286&lt;1000,I286&lt;Barem!$N$23),H286/1500,IF(AND(H286&gt;=1000,H286&lt;1500,I286&lt;Barem!$N$24),H286/1500,IF(AND(H286&gt;=1500,H286&lt;2000,I286&lt;Barem!$N$25),H286/1500,IF(AND(H286&gt;=2000,H286&lt;3000,I286&lt;Barem!$N$26),H286/1500,IF(AND(H286&gt;=3000,I286&lt;Barem!$N$27),H286/1500,0))))))))</f>
        <v>0</v>
      </c>
      <c r="R286" s="19">
        <f>IF(D286&gt;21,VLOOKUP(D286,Barem!$S$1:$T$141,2,1),0)</f>
        <v>0</v>
      </c>
      <c r="S286" s="95">
        <f>IF(D286&lt;1,0,IF(B286="F",VLOOKUP(I286,Barem!$W$2:$Y$13,2,1),VLOOKUP(I286,Barem!$W$14:$Y$25,2,1)))</f>
        <v>0</v>
      </c>
      <c r="T286" s="19">
        <f>VLOOKUP(A286,Participanti!A:C,3,0)</f>
        <v>0</v>
      </c>
      <c r="U286" s="17">
        <f t="shared" si="58"/>
        <v>2.2428571428571429</v>
      </c>
      <c r="V286" s="49"/>
      <c r="W286" s="137"/>
      <c r="X286" s="96">
        <f t="shared" si="52"/>
        <v>4</v>
      </c>
      <c r="Y286" s="62">
        <f t="shared" si="53"/>
        <v>1</v>
      </c>
      <c r="Z286" s="1" t="str">
        <f>VLOOKUP(A286,Participanti!A:E,5,0)</f>
        <v>Gold</v>
      </c>
    </row>
    <row r="287" spans="1:26" x14ac:dyDescent="0.2">
      <c r="A287" s="42" t="s">
        <v>465</v>
      </c>
      <c r="B287" s="1" t="str">
        <f>VLOOKUP(A287,Participanti!A:B,2,0)</f>
        <v>M</v>
      </c>
      <c r="C287" s="60">
        <v>6</v>
      </c>
      <c r="D287" s="43">
        <v>30.15</v>
      </c>
      <c r="E287" s="180">
        <v>0.11625000000000001</v>
      </c>
      <c r="F287" s="180">
        <v>0.11982638888888889</v>
      </c>
      <c r="G287" s="182">
        <f t="shared" si="54"/>
        <v>0.11803819444444444</v>
      </c>
      <c r="H287" s="45">
        <v>159</v>
      </c>
      <c r="I287" s="11">
        <f t="shared" si="57"/>
        <v>3.9150313248571952E-3</v>
      </c>
      <c r="J287" s="31">
        <f t="shared" si="55"/>
        <v>5</v>
      </c>
      <c r="K287" s="31">
        <f>IF(J287=0,0,IF(B287="F",VLOOKUP(I287,Barem!$G$2:$H$16,2,1),VLOOKUP(I287,Barem!$G$17:$H$31,2,1)))</f>
        <v>3.25</v>
      </c>
      <c r="L287" s="43">
        <v>4</v>
      </c>
      <c r="M287" s="87" t="s">
        <v>83</v>
      </c>
      <c r="N287" s="10">
        <f t="shared" si="56"/>
        <v>0.25</v>
      </c>
      <c r="O287" s="10">
        <f t="shared" si="56"/>
        <v>0.25</v>
      </c>
      <c r="P287" s="10">
        <f t="shared" si="56"/>
        <v>0.5</v>
      </c>
      <c r="Q287" s="33">
        <f>IF(B287="M",IF(AND(H287&gt;=200,H287&lt;500,I287&lt;Barem!$M$21),H287/1500,IF(AND(H287&gt;=500,H287&lt;750,I287&lt;Barem!$M$22),H287/1500,IF(AND(H287&gt;=750,H287&lt;1000,I287&lt;Barem!$M$23),H287/1500,IF(AND(H287&gt;=1000,H287&lt;1500,I287&lt;Barem!$M$24),H287/1500,IF(AND(H287&gt;=1500,H287&lt;2000,I287&lt;Barem!$M$25),H287/1500,IF(AND(H287&gt;=2000,H287&lt;3000,I287&lt;Barem!$M$26),H287/1500,IF(AND(H287&gt;=3000,I287&lt;Barem!$M$27),H287/1500,0))))))),IF(AND(H287&gt;=200,H287&lt;500,I287&lt;Barem!$N$21),H287/1500,IF(AND(H287&gt;=500,H287&lt;750,I287&lt;Barem!$N$22),H287/1500,IF(AND(H287&gt;=750,H287&lt;1000,I287&lt;Barem!$N$23),H287/1500,IF(AND(H287&gt;=1000,H287&lt;1500,I287&lt;Barem!$N$24),H287/1500,IF(AND(H287&gt;=1500,H287&lt;2000,I287&lt;Barem!$N$25),H287/1500,IF(AND(H287&gt;=2000,H287&lt;3000,I287&lt;Barem!$N$26),H287/1500,IF(AND(H287&gt;=3000,I287&lt;Barem!$N$27),H287/1500,0))))))))</f>
        <v>0</v>
      </c>
      <c r="R287" s="19">
        <f>IF(D287&gt;21,VLOOKUP(D287,Barem!$S$1:$T$141,2,1),0)</f>
        <v>0.4</v>
      </c>
      <c r="S287" s="95">
        <f>IF(D287&lt;1,0,IF(B287="F",VLOOKUP(I287,Barem!$W$2:$Y$13,2,1),VLOOKUP(I287,Barem!$W$14:$Y$25,2,1)))</f>
        <v>0</v>
      </c>
      <c r="T287" s="19">
        <f>VLOOKUP(A287,Participanti!A:C,3,0)</f>
        <v>0</v>
      </c>
      <c r="U287" s="17">
        <f t="shared" si="58"/>
        <v>4.4625000000000004</v>
      </c>
      <c r="V287" s="49"/>
      <c r="W287" s="137"/>
      <c r="X287" s="96">
        <f t="shared" si="52"/>
        <v>4</v>
      </c>
      <c r="Y287" s="62">
        <f t="shared" si="53"/>
        <v>1</v>
      </c>
      <c r="Z287" s="1" t="str">
        <f>VLOOKUP(A287,Participanti!A:E,5,0)</f>
        <v>Gold</v>
      </c>
    </row>
    <row r="288" spans="1:26" x14ac:dyDescent="0.2">
      <c r="A288" s="42" t="s">
        <v>158</v>
      </c>
      <c r="B288" s="1" t="str">
        <f>VLOOKUP(A288,Participanti!A:B,2,0)</f>
        <v>M</v>
      </c>
      <c r="C288" s="60">
        <v>6</v>
      </c>
      <c r="D288" s="43">
        <v>13.02</v>
      </c>
      <c r="E288" s="180">
        <v>4.6875E-2</v>
      </c>
      <c r="F288" s="180">
        <v>4.6875E-2</v>
      </c>
      <c r="G288" s="182">
        <f t="shared" si="54"/>
        <v>4.6875E-2</v>
      </c>
      <c r="H288" s="45">
        <v>230</v>
      </c>
      <c r="I288" s="11">
        <f t="shared" si="57"/>
        <v>3.6002304147465438E-3</v>
      </c>
      <c r="J288" s="31">
        <f t="shared" si="55"/>
        <v>3.0999999999999996</v>
      </c>
      <c r="K288" s="31">
        <f>IF(J288=0,0,IF(B288="F",VLOOKUP(I288,Barem!$G$2:$H$16,2,1),VLOOKUP(I288,Barem!$G$17:$H$31,2,1)))</f>
        <v>3.75</v>
      </c>
      <c r="L288" s="43">
        <v>4.5</v>
      </c>
      <c r="M288" s="87" t="str">
        <f>VLOOKUP(C288,Barem!K:Q,7,0)</f>
        <v>P</v>
      </c>
      <c r="N288" s="10">
        <f t="shared" si="56"/>
        <v>0.25</v>
      </c>
      <c r="O288" s="10">
        <f t="shared" si="56"/>
        <v>0.25</v>
      </c>
      <c r="P288" s="10">
        <f t="shared" si="56"/>
        <v>0.5</v>
      </c>
      <c r="Q288" s="33">
        <f>IF(B288="M",IF(AND(H288&gt;=200,H288&lt;500,I288&lt;Barem!$M$21),H288/1500,IF(AND(H288&gt;=500,H288&lt;750,I288&lt;Barem!$M$22),H288/1500,IF(AND(H288&gt;=750,H288&lt;1000,I288&lt;Barem!$M$23),H288/1500,IF(AND(H288&gt;=1000,H288&lt;1500,I288&lt;Barem!$M$24),H288/1500,IF(AND(H288&gt;=1500,H288&lt;2000,I288&lt;Barem!$M$25),H288/1500,IF(AND(H288&gt;=2000,H288&lt;3000,I288&lt;Barem!$M$26),H288/1500,IF(AND(H288&gt;=3000,I288&lt;Barem!$M$27),H288/1500,0))))))),IF(AND(H288&gt;=200,H288&lt;500,I288&lt;Barem!$N$21),H288/1500,IF(AND(H288&gt;=500,H288&lt;750,I288&lt;Barem!$N$22),H288/1500,IF(AND(H288&gt;=750,H288&lt;1000,I288&lt;Barem!$N$23),H288/1500,IF(AND(H288&gt;=1000,H288&lt;1500,I288&lt;Barem!$N$24),H288/1500,IF(AND(H288&gt;=1500,H288&lt;2000,I288&lt;Barem!$N$25),H288/1500,IF(AND(H288&gt;=2000,H288&lt;3000,I288&lt;Barem!$N$26),H288/1500,IF(AND(H288&gt;=3000,I288&lt;Barem!$N$27),H288/1500,0))))))))</f>
        <v>0.15333333333333332</v>
      </c>
      <c r="R288" s="19">
        <f>IF(D288&gt;21,VLOOKUP(D288,Barem!$S$1:$T$141,2,1),0)</f>
        <v>0</v>
      </c>
      <c r="S288" s="95">
        <f>IF(D288&lt;1,0,IF(B288="F",VLOOKUP(I288,Barem!$W$2:$Y$13,2,1),VLOOKUP(I288,Barem!$W$14:$Y$25,2,1)))</f>
        <v>0</v>
      </c>
      <c r="T288" s="19">
        <f>VLOOKUP(A288,Participanti!A:C,3,0)</f>
        <v>0</v>
      </c>
      <c r="U288" s="17">
        <f t="shared" si="58"/>
        <v>4.1158333333333328</v>
      </c>
      <c r="V288" s="49"/>
      <c r="W288" s="137"/>
      <c r="X288" s="96">
        <f t="shared" si="52"/>
        <v>3</v>
      </c>
      <c r="Y288" s="62">
        <f t="shared" si="53"/>
        <v>1</v>
      </c>
      <c r="Z288" s="1" t="str">
        <f>VLOOKUP(A288,Participanti!A:E,5,0)</f>
        <v>Gold</v>
      </c>
    </row>
    <row r="289" spans="1:26" x14ac:dyDescent="0.2">
      <c r="A289" s="42" t="s">
        <v>7</v>
      </c>
      <c r="B289" s="1" t="str">
        <f>VLOOKUP(A289,Participanti!A:B,2,0)</f>
        <v>M</v>
      </c>
      <c r="C289" s="60">
        <v>6</v>
      </c>
      <c r="D289" s="43">
        <v>44.26</v>
      </c>
      <c r="E289" s="180">
        <v>0.25596064814814817</v>
      </c>
      <c r="F289" s="180">
        <v>0.26144675925925925</v>
      </c>
      <c r="G289" s="182">
        <f t="shared" si="54"/>
        <v>0.25870370370370371</v>
      </c>
      <c r="H289" s="45">
        <v>198</v>
      </c>
      <c r="I289" s="11">
        <f t="shared" si="57"/>
        <v>5.8450904587370924E-3</v>
      </c>
      <c r="J289" s="31">
        <f t="shared" si="55"/>
        <v>5</v>
      </c>
      <c r="K289" s="31">
        <f>IF(J289=0,0,IF(B289="F",VLOOKUP(I289,Barem!$G$2:$H$16,2,1),VLOOKUP(I289,Barem!$G$17:$H$31,2,1)))</f>
        <v>0</v>
      </c>
      <c r="L289" s="43">
        <v>5</v>
      </c>
      <c r="M289" s="87" t="str">
        <f>VLOOKUP(C289,Barem!K:Q,7,0)</f>
        <v>P</v>
      </c>
      <c r="N289" s="10">
        <f t="shared" si="56"/>
        <v>0.25</v>
      </c>
      <c r="O289" s="10">
        <f t="shared" si="56"/>
        <v>0.25</v>
      </c>
      <c r="P289" s="10">
        <f t="shared" si="56"/>
        <v>0.5</v>
      </c>
      <c r="Q289" s="33">
        <f>IF(B289="M",IF(AND(H289&gt;=200,H289&lt;500,I289&lt;Barem!$M$21),H289/1500,IF(AND(H289&gt;=500,H289&lt;750,I289&lt;Barem!$M$22),H289/1500,IF(AND(H289&gt;=750,H289&lt;1000,I289&lt;Barem!$M$23),H289/1500,IF(AND(H289&gt;=1000,H289&lt;1500,I289&lt;Barem!$M$24),H289/1500,IF(AND(H289&gt;=1500,H289&lt;2000,I289&lt;Barem!$M$25),H289/1500,IF(AND(H289&gt;=2000,H289&lt;3000,I289&lt;Barem!$M$26),H289/1500,IF(AND(H289&gt;=3000,I289&lt;Barem!$M$27),H289/1500,0))))))),IF(AND(H289&gt;=200,H289&lt;500,I289&lt;Barem!$N$21),H289/1500,IF(AND(H289&gt;=500,H289&lt;750,I289&lt;Barem!$N$22),H289/1500,IF(AND(H289&gt;=750,H289&lt;1000,I289&lt;Barem!$N$23),H289/1500,IF(AND(H289&gt;=1000,H289&lt;1500,I289&lt;Barem!$N$24),H289/1500,IF(AND(H289&gt;=1500,H289&lt;2000,I289&lt;Barem!$N$25),H289/1500,IF(AND(H289&gt;=2000,H289&lt;3000,I289&lt;Barem!$N$26),H289/1500,IF(AND(H289&gt;=3000,I289&lt;Barem!$N$27),H289/1500,0))))))))</f>
        <v>0</v>
      </c>
      <c r="R289" s="19">
        <f>IF(D289&gt;21,VLOOKUP(D289,Barem!$S$1:$T$141,2,1),0)</f>
        <v>1.1000000000000001</v>
      </c>
      <c r="S289" s="95">
        <f>IF(D289&lt;1,0,IF(B289="F",VLOOKUP(I289,Barem!$W$2:$Y$13,2,1),VLOOKUP(I289,Barem!$W$14:$Y$25,2,1)))</f>
        <v>0</v>
      </c>
      <c r="T289" s="19">
        <f>VLOOKUP(A289,Participanti!A:C,3,0)</f>
        <v>0.4</v>
      </c>
      <c r="U289" s="17">
        <f t="shared" si="58"/>
        <v>5.25</v>
      </c>
      <c r="V289" s="49"/>
      <c r="W289" s="137" t="s">
        <v>570</v>
      </c>
      <c r="X289" s="96">
        <f t="shared" si="52"/>
        <v>4</v>
      </c>
      <c r="Y289" s="62">
        <f t="shared" si="53"/>
        <v>1</v>
      </c>
      <c r="Z289" s="1" t="str">
        <f>VLOOKUP(A289,Participanti!A:E,5,0)</f>
        <v>Gold</v>
      </c>
    </row>
    <row r="290" spans="1:26" x14ac:dyDescent="0.2">
      <c r="A290" s="42" t="s">
        <v>176</v>
      </c>
      <c r="B290" s="1" t="str">
        <f>VLOOKUP(A290,Participanti!A:B,2,0)</f>
        <v>M</v>
      </c>
      <c r="C290" s="60">
        <v>6</v>
      </c>
      <c r="D290" s="43">
        <v>31.72</v>
      </c>
      <c r="E290" s="180">
        <v>0.12796296296296297</v>
      </c>
      <c r="F290" s="180">
        <v>0.13778935185185184</v>
      </c>
      <c r="G290" s="182">
        <f t="shared" si="54"/>
        <v>0.13287615740740741</v>
      </c>
      <c r="H290" s="45">
        <v>92</v>
      </c>
      <c r="I290" s="11">
        <f t="shared" si="57"/>
        <v>4.1890339661856055E-3</v>
      </c>
      <c r="J290" s="31">
        <f t="shared" si="55"/>
        <v>5</v>
      </c>
      <c r="K290" s="31">
        <f>IF(J290=0,0,IF(B290="F",VLOOKUP(I290,Barem!$G$2:$H$16,2,1),VLOOKUP(I290,Barem!$G$17:$H$31,2,1)))</f>
        <v>2.5</v>
      </c>
      <c r="L290" s="43">
        <v>4.75</v>
      </c>
      <c r="M290" s="87" t="s">
        <v>82</v>
      </c>
      <c r="N290" s="10">
        <f t="shared" ref="N290:P309" si="59">IF($M290=N$1,50%,25%)</f>
        <v>0.5</v>
      </c>
      <c r="O290" s="10">
        <f t="shared" si="59"/>
        <v>0.25</v>
      </c>
      <c r="P290" s="10">
        <f t="shared" si="59"/>
        <v>0.25</v>
      </c>
      <c r="Q290" s="33">
        <f>IF(B290="M",IF(AND(H290&gt;=200,H290&lt;500,I290&lt;Barem!$M$21),H290/1500,IF(AND(H290&gt;=500,H290&lt;750,I290&lt;Barem!$M$22),H290/1500,IF(AND(H290&gt;=750,H290&lt;1000,I290&lt;Barem!$M$23),H290/1500,IF(AND(H290&gt;=1000,H290&lt;1500,I290&lt;Barem!$M$24),H290/1500,IF(AND(H290&gt;=1500,H290&lt;2000,I290&lt;Barem!$M$25),H290/1500,IF(AND(H290&gt;=2000,H290&lt;3000,I290&lt;Barem!$M$26),H290/1500,IF(AND(H290&gt;=3000,I290&lt;Barem!$M$27),H290/1500,0))))))),IF(AND(H290&gt;=200,H290&lt;500,I290&lt;Barem!$N$21),H290/1500,IF(AND(H290&gt;=500,H290&lt;750,I290&lt;Barem!$N$22),H290/1500,IF(AND(H290&gt;=750,H290&lt;1000,I290&lt;Barem!$N$23),H290/1500,IF(AND(H290&gt;=1000,H290&lt;1500,I290&lt;Barem!$N$24),H290/1500,IF(AND(H290&gt;=1500,H290&lt;2000,I290&lt;Barem!$N$25),H290/1500,IF(AND(H290&gt;=2000,H290&lt;3000,I290&lt;Barem!$N$26),H290/1500,IF(AND(H290&gt;=3000,I290&lt;Barem!$N$27),H290/1500,0))))))))</f>
        <v>0</v>
      </c>
      <c r="R290" s="19">
        <f>IF(D290&gt;21,VLOOKUP(D290,Barem!$S$1:$T$141,2,1),0)</f>
        <v>0.5</v>
      </c>
      <c r="S290" s="95">
        <f>IF(D290&lt;1,0,IF(B290="F",VLOOKUP(I290,Barem!$W$2:$Y$13,2,1),VLOOKUP(I290,Barem!$W$14:$Y$25,2,1)))</f>
        <v>0</v>
      </c>
      <c r="T290" s="19">
        <f>VLOOKUP(A290,Participanti!A:C,3,0)</f>
        <v>0</v>
      </c>
      <c r="U290" s="17">
        <f t="shared" si="58"/>
        <v>4.8125</v>
      </c>
      <c r="V290" s="49"/>
      <c r="W290" s="137"/>
      <c r="X290" s="96">
        <f t="shared" si="52"/>
        <v>4</v>
      </c>
      <c r="Y290" s="62">
        <f t="shared" si="53"/>
        <v>1</v>
      </c>
      <c r="Z290" s="1" t="str">
        <f>VLOOKUP(A290,Participanti!A:E,5,0)</f>
        <v>Gold</v>
      </c>
    </row>
    <row r="291" spans="1:26" x14ac:dyDescent="0.2">
      <c r="A291" s="42" t="s">
        <v>200</v>
      </c>
      <c r="B291" s="1" t="str">
        <f>VLOOKUP(A291,Participanti!A:B,2,0)</f>
        <v>M</v>
      </c>
      <c r="C291" s="60">
        <v>6</v>
      </c>
      <c r="D291" s="43">
        <v>21.16</v>
      </c>
      <c r="E291" s="180">
        <v>8.5706018518518515E-2</v>
      </c>
      <c r="F291" s="180">
        <v>0.1004513888888889</v>
      </c>
      <c r="G291" s="182">
        <f t="shared" si="54"/>
        <v>9.3078703703703705E-2</v>
      </c>
      <c r="H291" s="45">
        <v>421</v>
      </c>
      <c r="I291" s="11">
        <f t="shared" si="57"/>
        <v>4.3988045228593436E-3</v>
      </c>
      <c r="J291" s="31">
        <f t="shared" si="55"/>
        <v>5</v>
      </c>
      <c r="K291" s="31">
        <f>IF(J291=0,0,IF(B291="F",VLOOKUP(I291,Barem!$G$2:$H$16,2,1),VLOOKUP(I291,Barem!$G$17:$H$31,2,1)))</f>
        <v>2</v>
      </c>
      <c r="L291" s="43">
        <v>1</v>
      </c>
      <c r="M291" s="87" t="str">
        <f>VLOOKUP(C291,Barem!K:Q,7,0)</f>
        <v>P</v>
      </c>
      <c r="N291" s="10">
        <f t="shared" si="59"/>
        <v>0.25</v>
      </c>
      <c r="O291" s="10">
        <f t="shared" si="59"/>
        <v>0.25</v>
      </c>
      <c r="P291" s="10">
        <f t="shared" si="59"/>
        <v>0.5</v>
      </c>
      <c r="Q291" s="33">
        <f>IF(B291="M",IF(AND(H291&gt;=200,H291&lt;500,I291&lt;Barem!$M$21),H291/1500,IF(AND(H291&gt;=500,H291&lt;750,I291&lt;Barem!$M$22),H291/1500,IF(AND(H291&gt;=750,H291&lt;1000,I291&lt;Barem!$M$23),H291/1500,IF(AND(H291&gt;=1000,H291&lt;1500,I291&lt;Barem!$M$24),H291/1500,IF(AND(H291&gt;=1500,H291&lt;2000,I291&lt;Barem!$M$25),H291/1500,IF(AND(H291&gt;=2000,H291&lt;3000,I291&lt;Barem!$M$26),H291/1500,IF(AND(H291&gt;=3000,I291&lt;Barem!$M$27),H291/1500,0))))))),IF(AND(H291&gt;=200,H291&lt;500,I291&lt;Barem!$N$21),H291/1500,IF(AND(H291&gt;=500,H291&lt;750,I291&lt;Barem!$N$22),H291/1500,IF(AND(H291&gt;=750,H291&lt;1000,I291&lt;Barem!$N$23),H291/1500,IF(AND(H291&gt;=1000,H291&lt;1500,I291&lt;Barem!$N$24),H291/1500,IF(AND(H291&gt;=1500,H291&lt;2000,I291&lt;Barem!$N$25),H291/1500,IF(AND(H291&gt;=2000,H291&lt;3000,I291&lt;Barem!$N$26),H291/1500,IF(AND(H291&gt;=3000,I291&lt;Barem!$N$27),H291/1500,0))))))))</f>
        <v>0.28066666666666668</v>
      </c>
      <c r="R291" s="19">
        <f>IF(D291&gt;21,VLOOKUP(D291,Barem!$S$1:$T$141,2,1),0)</f>
        <v>0</v>
      </c>
      <c r="S291" s="95">
        <f>IF(D291&lt;1,0,IF(B291="F",VLOOKUP(I291,Barem!$W$2:$Y$13,2,1),VLOOKUP(I291,Barem!$W$14:$Y$25,2,1)))</f>
        <v>0</v>
      </c>
      <c r="T291" s="19">
        <f>VLOOKUP(A291,Participanti!A:C,3,0)</f>
        <v>0</v>
      </c>
      <c r="U291" s="17">
        <f t="shared" si="58"/>
        <v>2.5306666666666668</v>
      </c>
      <c r="V291" s="49"/>
      <c r="W291" s="137"/>
      <c r="X291" s="96">
        <f t="shared" si="52"/>
        <v>4</v>
      </c>
      <c r="Y291" s="62">
        <f t="shared" si="53"/>
        <v>1</v>
      </c>
      <c r="Z291" s="1" t="str">
        <f>VLOOKUP(A291,Participanti!A:E,5,0)</f>
        <v>Gold</v>
      </c>
    </row>
    <row r="292" spans="1:26" x14ac:dyDescent="0.2">
      <c r="A292" s="42" t="s">
        <v>316</v>
      </c>
      <c r="B292" s="1" t="str">
        <f>VLOOKUP(A292,Participanti!A:B,2,0)</f>
        <v>M</v>
      </c>
      <c r="C292" s="60">
        <v>6</v>
      </c>
      <c r="D292" s="43">
        <v>8.02</v>
      </c>
      <c r="E292" s="180">
        <v>2.9224537037037038E-2</v>
      </c>
      <c r="F292" s="180">
        <v>2.9467592592592594E-2</v>
      </c>
      <c r="G292" s="182">
        <f t="shared" si="54"/>
        <v>2.9346064814814818E-2</v>
      </c>
      <c r="H292" s="45">
        <v>46</v>
      </c>
      <c r="I292" s="11">
        <f t="shared" si="57"/>
        <v>3.6591103260367607E-3</v>
      </c>
      <c r="J292" s="31">
        <f t="shared" si="55"/>
        <v>1.9095238095238094</v>
      </c>
      <c r="K292" s="31">
        <f>IF(J292=0,0,IF(B292="F",VLOOKUP(I292,Barem!$G$2:$H$16,2,1),VLOOKUP(I292,Barem!$G$17:$H$31,2,1)))</f>
        <v>3.5</v>
      </c>
      <c r="L292" s="43">
        <v>0.75</v>
      </c>
      <c r="M292" s="87" t="s">
        <v>80</v>
      </c>
      <c r="N292" s="10">
        <f t="shared" si="59"/>
        <v>0.25</v>
      </c>
      <c r="O292" s="10">
        <f t="shared" si="59"/>
        <v>0.5</v>
      </c>
      <c r="P292" s="10">
        <f t="shared" si="59"/>
        <v>0.25</v>
      </c>
      <c r="Q292" s="33">
        <f>IF(B292="M",IF(AND(H292&gt;=200,H292&lt;500,I292&lt;Barem!$M$21),H292/1500,IF(AND(H292&gt;=500,H292&lt;750,I292&lt;Barem!$M$22),H292/1500,IF(AND(H292&gt;=750,H292&lt;1000,I292&lt;Barem!$M$23),H292/1500,IF(AND(H292&gt;=1000,H292&lt;1500,I292&lt;Barem!$M$24),H292/1500,IF(AND(H292&gt;=1500,H292&lt;2000,I292&lt;Barem!$M$25),H292/1500,IF(AND(H292&gt;=2000,H292&lt;3000,I292&lt;Barem!$M$26),H292/1500,IF(AND(H292&gt;=3000,I292&lt;Barem!$M$27),H292/1500,0))))))),IF(AND(H292&gt;=200,H292&lt;500,I292&lt;Barem!$N$21),H292/1500,IF(AND(H292&gt;=500,H292&lt;750,I292&lt;Barem!$N$22),H292/1500,IF(AND(H292&gt;=750,H292&lt;1000,I292&lt;Barem!$N$23),H292/1500,IF(AND(H292&gt;=1000,H292&lt;1500,I292&lt;Barem!$N$24),H292/1500,IF(AND(H292&gt;=1500,H292&lt;2000,I292&lt;Barem!$N$25),H292/1500,IF(AND(H292&gt;=2000,H292&lt;3000,I292&lt;Barem!$N$26),H292/1500,IF(AND(H292&gt;=3000,I292&lt;Barem!$N$27),H292/1500,0))))))))</f>
        <v>0</v>
      </c>
      <c r="R292" s="19">
        <f>IF(D292&gt;21,VLOOKUP(D292,Barem!$S$1:$T$141,2,1),0)</f>
        <v>0</v>
      </c>
      <c r="S292" s="95">
        <f>IF(D292&lt;1,0,IF(B292="F",VLOOKUP(I292,Barem!$W$2:$Y$13,2,1),VLOOKUP(I292,Barem!$W$14:$Y$25,2,1)))</f>
        <v>0</v>
      </c>
      <c r="T292" s="19">
        <f>VLOOKUP(A292,Participanti!A:C,3,0)</f>
        <v>0</v>
      </c>
      <c r="U292" s="17">
        <f t="shared" si="58"/>
        <v>2.4148809523809525</v>
      </c>
      <c r="V292" s="49"/>
      <c r="W292" s="137"/>
      <c r="X292" s="96">
        <f t="shared" si="52"/>
        <v>4</v>
      </c>
      <c r="Y292" s="62">
        <f t="shared" si="53"/>
        <v>1</v>
      </c>
      <c r="Z292" s="1" t="str">
        <f>VLOOKUP(A292,Participanti!A:E,5,0)</f>
        <v>Gold</v>
      </c>
    </row>
    <row r="293" spans="1:26" x14ac:dyDescent="0.2">
      <c r="A293" s="42" t="s">
        <v>118</v>
      </c>
      <c r="B293" s="1" t="str">
        <f>VLOOKUP(A293,Participanti!A:B,2,0)</f>
        <v>M</v>
      </c>
      <c r="C293" s="60">
        <v>6</v>
      </c>
      <c r="D293" s="43">
        <v>6.1</v>
      </c>
      <c r="E293" s="180">
        <v>2.1817129629629631E-2</v>
      </c>
      <c r="F293" s="180">
        <v>2.1817129629629631E-2</v>
      </c>
      <c r="G293" s="182">
        <f t="shared" si="54"/>
        <v>2.1817129629629631E-2</v>
      </c>
      <c r="H293" s="45">
        <v>4</v>
      </c>
      <c r="I293" s="11">
        <f t="shared" si="57"/>
        <v>3.5765786278081366E-3</v>
      </c>
      <c r="J293" s="31">
        <f t="shared" si="55"/>
        <v>1.4523809523809523</v>
      </c>
      <c r="K293" s="31">
        <f>IF(J293=0,0,IF(B293="F",VLOOKUP(I293,Barem!$G$2:$H$16,2,1),VLOOKUP(I293,Barem!$G$17:$H$31,2,1)))</f>
        <v>3.75</v>
      </c>
      <c r="L293" s="43">
        <v>2</v>
      </c>
      <c r="M293" s="87" t="s">
        <v>80</v>
      </c>
      <c r="N293" s="10">
        <f t="shared" si="59"/>
        <v>0.25</v>
      </c>
      <c r="O293" s="10">
        <f t="shared" si="59"/>
        <v>0.5</v>
      </c>
      <c r="P293" s="10">
        <f t="shared" si="59"/>
        <v>0.25</v>
      </c>
      <c r="Q293" s="33">
        <f>IF(B293="M",IF(AND(H293&gt;=200,H293&lt;500,I293&lt;Barem!$M$21),H293/1500,IF(AND(H293&gt;=500,H293&lt;750,I293&lt;Barem!$M$22),H293/1500,IF(AND(H293&gt;=750,H293&lt;1000,I293&lt;Barem!$M$23),H293/1500,IF(AND(H293&gt;=1000,H293&lt;1500,I293&lt;Barem!$M$24),H293/1500,IF(AND(H293&gt;=1500,H293&lt;2000,I293&lt;Barem!$M$25),H293/1500,IF(AND(H293&gt;=2000,H293&lt;3000,I293&lt;Barem!$M$26),H293/1500,IF(AND(H293&gt;=3000,I293&lt;Barem!$M$27),H293/1500,0))))))),IF(AND(H293&gt;=200,H293&lt;500,I293&lt;Barem!$N$21),H293/1500,IF(AND(H293&gt;=500,H293&lt;750,I293&lt;Barem!$N$22),H293/1500,IF(AND(H293&gt;=750,H293&lt;1000,I293&lt;Barem!$N$23),H293/1500,IF(AND(H293&gt;=1000,H293&lt;1500,I293&lt;Barem!$N$24),H293/1500,IF(AND(H293&gt;=1500,H293&lt;2000,I293&lt;Barem!$N$25),H293/1500,IF(AND(H293&gt;=2000,H293&lt;3000,I293&lt;Barem!$N$26),H293/1500,IF(AND(H293&gt;=3000,I293&lt;Barem!$N$27),H293/1500,0))))))))</f>
        <v>0</v>
      </c>
      <c r="R293" s="19">
        <f>IF(D293&gt;21,VLOOKUP(D293,Barem!$S$1:$T$141,2,1),0)</f>
        <v>0</v>
      </c>
      <c r="S293" s="95">
        <f>IF(D293&lt;1,0,IF(B293="F",VLOOKUP(I293,Barem!$W$2:$Y$13,2,1),VLOOKUP(I293,Barem!$W$14:$Y$25,2,1)))</f>
        <v>0</v>
      </c>
      <c r="T293" s="19">
        <f>VLOOKUP(A293,Participanti!A:C,3,0)</f>
        <v>0</v>
      </c>
      <c r="U293" s="17">
        <f t="shared" si="58"/>
        <v>2.7380952380952381</v>
      </c>
      <c r="V293" s="49"/>
      <c r="W293" s="137"/>
      <c r="X293" s="96">
        <f t="shared" si="52"/>
        <v>4</v>
      </c>
      <c r="Y293" s="62">
        <f t="shared" si="53"/>
        <v>1</v>
      </c>
      <c r="Z293" s="1" t="str">
        <f>VLOOKUP(A293,Participanti!A:E,5,0)</f>
        <v>Gold</v>
      </c>
    </row>
    <row r="294" spans="1:26" x14ac:dyDescent="0.2">
      <c r="A294" s="42" t="s">
        <v>225</v>
      </c>
      <c r="B294" s="1" t="str">
        <f>VLOOKUP(A294,Participanti!A:B,2,0)</f>
        <v>M</v>
      </c>
      <c r="C294" s="60">
        <v>6</v>
      </c>
      <c r="D294" s="43">
        <v>20.010000000000002</v>
      </c>
      <c r="E294" s="180">
        <v>6.6493055555555555E-2</v>
      </c>
      <c r="F294" s="180">
        <v>7.7187500000000006E-2</v>
      </c>
      <c r="G294" s="182">
        <f t="shared" si="54"/>
        <v>7.1840277777777781E-2</v>
      </c>
      <c r="H294" s="45">
        <v>34</v>
      </c>
      <c r="I294" s="11">
        <f t="shared" si="57"/>
        <v>3.5902187794991393E-3</v>
      </c>
      <c r="J294" s="31">
        <f t="shared" si="55"/>
        <v>4.7642857142857142</v>
      </c>
      <c r="K294" s="31">
        <f>IF(J294=0,0,IF(B294="F",VLOOKUP(I294,Barem!$G$2:$H$16,2,1),VLOOKUP(I294,Barem!$G$17:$H$31,2,1)))</f>
        <v>3.75</v>
      </c>
      <c r="L294" s="43">
        <v>1.5</v>
      </c>
      <c r="M294" s="87" t="s">
        <v>82</v>
      </c>
      <c r="N294" s="10">
        <f t="shared" si="59"/>
        <v>0.5</v>
      </c>
      <c r="O294" s="10">
        <f t="shared" si="59"/>
        <v>0.25</v>
      </c>
      <c r="P294" s="10">
        <f t="shared" si="59"/>
        <v>0.25</v>
      </c>
      <c r="Q294" s="33">
        <f>IF(B294="M",IF(AND(H294&gt;=200,H294&lt;500,I294&lt;Barem!$M$21),H294/1500,IF(AND(H294&gt;=500,H294&lt;750,I294&lt;Barem!$M$22),H294/1500,IF(AND(H294&gt;=750,H294&lt;1000,I294&lt;Barem!$M$23),H294/1500,IF(AND(H294&gt;=1000,H294&lt;1500,I294&lt;Barem!$M$24),H294/1500,IF(AND(H294&gt;=1500,H294&lt;2000,I294&lt;Barem!$M$25),H294/1500,IF(AND(H294&gt;=2000,H294&lt;3000,I294&lt;Barem!$M$26),H294/1500,IF(AND(H294&gt;=3000,I294&lt;Barem!$M$27),H294/1500,0))))))),IF(AND(H294&gt;=200,H294&lt;500,I294&lt;Barem!$N$21),H294/1500,IF(AND(H294&gt;=500,H294&lt;750,I294&lt;Barem!$N$22),H294/1500,IF(AND(H294&gt;=750,H294&lt;1000,I294&lt;Barem!$N$23),H294/1500,IF(AND(H294&gt;=1000,H294&lt;1500,I294&lt;Barem!$N$24),H294/1500,IF(AND(H294&gt;=1500,H294&lt;2000,I294&lt;Barem!$N$25),H294/1500,IF(AND(H294&gt;=2000,H294&lt;3000,I294&lt;Barem!$N$26),H294/1500,IF(AND(H294&gt;=3000,I294&lt;Barem!$N$27),H294/1500,0))))))))</f>
        <v>0</v>
      </c>
      <c r="R294" s="19">
        <f>IF(D294&gt;21,VLOOKUP(D294,Barem!$S$1:$T$141,2,1),0)</f>
        <v>0</v>
      </c>
      <c r="S294" s="95">
        <f>IF(D294&lt;1,0,IF(B294="F",VLOOKUP(I294,Barem!$W$2:$Y$13,2,1),VLOOKUP(I294,Barem!$W$14:$Y$25,2,1)))</f>
        <v>0</v>
      </c>
      <c r="T294" s="19">
        <f>VLOOKUP(A294,Participanti!A:C,3,0)</f>
        <v>0</v>
      </c>
      <c r="U294" s="17">
        <f t="shared" si="58"/>
        <v>3.6946428571428571</v>
      </c>
      <c r="V294" s="49"/>
      <c r="W294" s="137"/>
      <c r="X294" s="96">
        <f t="shared" si="52"/>
        <v>4</v>
      </c>
      <c r="Y294" s="62">
        <f t="shared" si="53"/>
        <v>1</v>
      </c>
      <c r="Z294" s="1" t="str">
        <f>VLOOKUP(A294,Participanti!A:E,5,0)</f>
        <v>Gold</v>
      </c>
    </row>
    <row r="295" spans="1:26" x14ac:dyDescent="0.2">
      <c r="A295" s="42" t="s">
        <v>318</v>
      </c>
      <c r="B295" s="1" t="str">
        <f>VLOOKUP(A295,Participanti!A:B,2,0)</f>
        <v>M</v>
      </c>
      <c r="C295" s="60">
        <v>6</v>
      </c>
      <c r="D295" s="43">
        <v>20.010000000000002</v>
      </c>
      <c r="E295" s="180">
        <v>7.1018518518518522E-2</v>
      </c>
      <c r="F295" s="180">
        <v>7.1724537037037031E-2</v>
      </c>
      <c r="G295" s="182">
        <f t="shared" si="54"/>
        <v>7.1371527777777777E-2</v>
      </c>
      <c r="H295" s="45">
        <v>26</v>
      </c>
      <c r="I295" s="11">
        <f t="shared" si="57"/>
        <v>3.5667929923926924E-3</v>
      </c>
      <c r="J295" s="31">
        <f t="shared" si="55"/>
        <v>4.7642857142857142</v>
      </c>
      <c r="K295" s="31">
        <f>IF(J295=0,0,IF(B295="F",VLOOKUP(I295,Barem!$G$2:$H$16,2,1),VLOOKUP(I295,Barem!$G$17:$H$31,2,1)))</f>
        <v>3.75</v>
      </c>
      <c r="L295" s="43">
        <v>4.75</v>
      </c>
      <c r="M295" s="87" t="str">
        <f>VLOOKUP(C295,Barem!K:Q,7,0)</f>
        <v>P</v>
      </c>
      <c r="N295" s="10">
        <f t="shared" si="59"/>
        <v>0.25</v>
      </c>
      <c r="O295" s="10">
        <f t="shared" si="59"/>
        <v>0.25</v>
      </c>
      <c r="P295" s="10">
        <f t="shared" si="59"/>
        <v>0.5</v>
      </c>
      <c r="Q295" s="33">
        <f>IF(B295="M",IF(AND(H295&gt;=200,H295&lt;500,I295&lt;Barem!$M$21),H295/1500,IF(AND(H295&gt;=500,H295&lt;750,I295&lt;Barem!$M$22),H295/1500,IF(AND(H295&gt;=750,H295&lt;1000,I295&lt;Barem!$M$23),H295/1500,IF(AND(H295&gt;=1000,H295&lt;1500,I295&lt;Barem!$M$24),H295/1500,IF(AND(H295&gt;=1500,H295&lt;2000,I295&lt;Barem!$M$25),H295/1500,IF(AND(H295&gt;=2000,H295&lt;3000,I295&lt;Barem!$M$26),H295/1500,IF(AND(H295&gt;=3000,I295&lt;Barem!$M$27),H295/1500,0))))))),IF(AND(H295&gt;=200,H295&lt;500,I295&lt;Barem!$N$21),H295/1500,IF(AND(H295&gt;=500,H295&lt;750,I295&lt;Barem!$N$22),H295/1500,IF(AND(H295&gt;=750,H295&lt;1000,I295&lt;Barem!$N$23),H295/1500,IF(AND(H295&gt;=1000,H295&lt;1500,I295&lt;Barem!$N$24),H295/1500,IF(AND(H295&gt;=1500,H295&lt;2000,I295&lt;Barem!$N$25),H295/1500,IF(AND(H295&gt;=2000,H295&lt;3000,I295&lt;Barem!$N$26),H295/1500,IF(AND(H295&gt;=3000,I295&lt;Barem!$N$27),H295/1500,0))))))))</f>
        <v>0</v>
      </c>
      <c r="R295" s="19">
        <f>IF(D295&gt;21,VLOOKUP(D295,Barem!$S$1:$T$141,2,1),0)</f>
        <v>0</v>
      </c>
      <c r="S295" s="95">
        <f>IF(D295&lt;1,0,IF(B295="F",VLOOKUP(I295,Barem!$W$2:$Y$13,2,1),VLOOKUP(I295,Barem!$W$14:$Y$25,2,1)))</f>
        <v>0</v>
      </c>
      <c r="T295" s="19">
        <f>VLOOKUP(A295,Participanti!A:C,3,0)</f>
        <v>0</v>
      </c>
      <c r="U295" s="17">
        <f t="shared" si="58"/>
        <v>4.5035714285714281</v>
      </c>
      <c r="V295" s="49"/>
      <c r="W295" s="137"/>
      <c r="X295" s="96">
        <f t="shared" si="52"/>
        <v>2</v>
      </c>
      <c r="Y295" s="62">
        <f t="shared" si="53"/>
        <v>1</v>
      </c>
      <c r="Z295" s="1" t="str">
        <f>VLOOKUP(A295,Participanti!A:E,5,0)</f>
        <v>Gold</v>
      </c>
    </row>
    <row r="296" spans="1:26" x14ac:dyDescent="0.2">
      <c r="A296" s="42" t="s">
        <v>13</v>
      </c>
      <c r="B296" s="1" t="str">
        <f>VLOOKUP(A296,Participanti!A:B,2,0)</f>
        <v>M</v>
      </c>
      <c r="C296" s="60">
        <v>6</v>
      </c>
      <c r="D296" s="43">
        <v>32.42</v>
      </c>
      <c r="E296" s="180">
        <v>0.20423611111111112</v>
      </c>
      <c r="F296" s="180">
        <v>0.22113425925925925</v>
      </c>
      <c r="G296" s="182">
        <f t="shared" si="54"/>
        <v>0.2126851851851852</v>
      </c>
      <c r="H296" s="45">
        <v>1954</v>
      </c>
      <c r="I296" s="11">
        <f t="shared" si="57"/>
        <v>6.5603079946078098E-3</v>
      </c>
      <c r="J296" s="31">
        <f t="shared" si="55"/>
        <v>5</v>
      </c>
      <c r="K296" s="31">
        <f>IF(J296=0,0,IF(B296="F",VLOOKUP(I296,Barem!$G$2:$H$16,2,1),VLOOKUP(I296,Barem!$G$17:$H$31,2,1)))</f>
        <v>0</v>
      </c>
      <c r="L296" s="43">
        <v>5</v>
      </c>
      <c r="M296" s="87" t="str">
        <f>VLOOKUP(C296,Barem!K:Q,7,0)</f>
        <v>P</v>
      </c>
      <c r="N296" s="10">
        <f t="shared" si="59"/>
        <v>0.25</v>
      </c>
      <c r="O296" s="10">
        <f t="shared" si="59"/>
        <v>0.25</v>
      </c>
      <c r="P296" s="10">
        <f t="shared" si="59"/>
        <v>0.5</v>
      </c>
      <c r="Q296" s="33">
        <f>IF(B296="M",IF(AND(H296&gt;=200,H296&lt;500,I296&lt;Barem!$M$21),H296/1500,IF(AND(H296&gt;=500,H296&lt;750,I296&lt;Barem!$M$22),H296/1500,IF(AND(H296&gt;=750,H296&lt;1000,I296&lt;Barem!$M$23),H296/1500,IF(AND(H296&gt;=1000,H296&lt;1500,I296&lt;Barem!$M$24),H296/1500,IF(AND(H296&gt;=1500,H296&lt;2000,I296&lt;Barem!$M$25),H296/1500,IF(AND(H296&gt;=2000,H296&lt;3000,I296&lt;Barem!$M$26),H296/1500,IF(AND(H296&gt;=3000,I296&lt;Barem!$M$27),H296/1500,0))))))),IF(AND(H296&gt;=200,H296&lt;500,I296&lt;Barem!$N$21),H296/1500,IF(AND(H296&gt;=500,H296&lt;750,I296&lt;Barem!$N$22),H296/1500,IF(AND(H296&gt;=750,H296&lt;1000,I296&lt;Barem!$N$23),H296/1500,IF(AND(H296&gt;=1000,H296&lt;1500,I296&lt;Barem!$N$24),H296/1500,IF(AND(H296&gt;=1500,H296&lt;2000,I296&lt;Barem!$N$25),H296/1500,IF(AND(H296&gt;=2000,H296&lt;3000,I296&lt;Barem!$N$26),H296/1500,IF(AND(H296&gt;=3000,I296&lt;Barem!$N$27),H296/1500,0))))))))</f>
        <v>1.3026666666666666</v>
      </c>
      <c r="R296" s="19">
        <f>IF(D296&gt;21,VLOOKUP(D296,Barem!$S$1:$T$141,2,1),0)</f>
        <v>0.5</v>
      </c>
      <c r="S296" s="95">
        <f>IF(D296&lt;1,0,IF(B296="F",VLOOKUP(I296,Barem!$W$2:$Y$13,2,1),VLOOKUP(I296,Barem!$W$14:$Y$25,2,1)))</f>
        <v>0</v>
      </c>
      <c r="T296" s="19">
        <f>VLOOKUP(A296,Participanti!A:C,3,0)</f>
        <v>0</v>
      </c>
      <c r="U296" s="17">
        <f t="shared" si="58"/>
        <v>5.5526666666666671</v>
      </c>
      <c r="V296" s="49"/>
      <c r="W296" s="137"/>
      <c r="X296" s="96">
        <f t="shared" si="52"/>
        <v>4</v>
      </c>
      <c r="Y296" s="62">
        <f t="shared" si="53"/>
        <v>1</v>
      </c>
      <c r="Z296" s="1" t="str">
        <f>VLOOKUP(A296,Participanti!A:E,5,0)</f>
        <v>Gold</v>
      </c>
    </row>
    <row r="297" spans="1:26" x14ac:dyDescent="0.2">
      <c r="A297" s="42" t="s">
        <v>329</v>
      </c>
      <c r="B297" s="1" t="str">
        <f>VLOOKUP(A297,Participanti!A:B,2,0)</f>
        <v>M</v>
      </c>
      <c r="C297" s="60">
        <v>6</v>
      </c>
      <c r="D297" s="43">
        <v>25.16</v>
      </c>
      <c r="E297" s="180">
        <v>8.1215277777777775E-2</v>
      </c>
      <c r="F297" s="180">
        <v>8.4004629629629624E-2</v>
      </c>
      <c r="G297" s="182">
        <f t="shared" si="54"/>
        <v>8.2609953703703692E-2</v>
      </c>
      <c r="H297" s="45">
        <v>313</v>
      </c>
      <c r="I297" s="11">
        <f t="shared" si="57"/>
        <v>3.2833844874286047E-3</v>
      </c>
      <c r="J297" s="31">
        <f t="shared" si="55"/>
        <v>5</v>
      </c>
      <c r="K297" s="31">
        <f>IF(J297=0,0,IF(B297="F",VLOOKUP(I297,Barem!$G$2:$H$16,2,1),VLOOKUP(I297,Barem!$G$17:$H$31,2,1)))</f>
        <v>4.25</v>
      </c>
      <c r="L297" s="43">
        <v>3.75</v>
      </c>
      <c r="M297" s="87" t="str">
        <f>VLOOKUP(C297,Barem!K:Q,7,0)</f>
        <v>P</v>
      </c>
      <c r="N297" s="10">
        <f t="shared" si="59"/>
        <v>0.25</v>
      </c>
      <c r="O297" s="10">
        <f t="shared" si="59"/>
        <v>0.25</v>
      </c>
      <c r="P297" s="10">
        <f t="shared" si="59"/>
        <v>0.5</v>
      </c>
      <c r="Q297" s="33">
        <f>IF(B297="M",IF(AND(H297&gt;=200,H297&lt;500,I297&lt;Barem!$M$21),H297/1500,IF(AND(H297&gt;=500,H297&lt;750,I297&lt;Barem!$M$22),H297/1500,IF(AND(H297&gt;=750,H297&lt;1000,I297&lt;Barem!$M$23),H297/1500,IF(AND(H297&gt;=1000,H297&lt;1500,I297&lt;Barem!$M$24),H297/1500,IF(AND(H297&gt;=1500,H297&lt;2000,I297&lt;Barem!$M$25),H297/1500,IF(AND(H297&gt;=2000,H297&lt;3000,I297&lt;Barem!$M$26),H297/1500,IF(AND(H297&gt;=3000,I297&lt;Barem!$M$27),H297/1500,0))))))),IF(AND(H297&gt;=200,H297&lt;500,I297&lt;Barem!$N$21),H297/1500,IF(AND(H297&gt;=500,H297&lt;750,I297&lt;Barem!$N$22),H297/1500,IF(AND(H297&gt;=750,H297&lt;1000,I297&lt;Barem!$N$23),H297/1500,IF(AND(H297&gt;=1000,H297&lt;1500,I297&lt;Barem!$N$24),H297/1500,IF(AND(H297&gt;=1500,H297&lt;2000,I297&lt;Barem!$N$25),H297/1500,IF(AND(H297&gt;=2000,H297&lt;3000,I297&lt;Barem!$N$26),H297/1500,IF(AND(H297&gt;=3000,I297&lt;Barem!$N$27),H297/1500,0))))))))</f>
        <v>0.20866666666666667</v>
      </c>
      <c r="R297" s="19">
        <f>IF(D297&gt;21,VLOOKUP(D297,Barem!$S$1:$T$141,2,1),0)</f>
        <v>0.2</v>
      </c>
      <c r="S297" s="95">
        <f>IF(D297&lt;1,0,IF(B297="F",VLOOKUP(I297,Barem!$W$2:$Y$13,2,1),VLOOKUP(I297,Barem!$W$14:$Y$25,2,1)))</f>
        <v>0</v>
      </c>
      <c r="T297" s="19">
        <f>VLOOKUP(A297,Participanti!A:C,3,0)</f>
        <v>0</v>
      </c>
      <c r="U297" s="17">
        <f t="shared" si="58"/>
        <v>4.596166666666667</v>
      </c>
      <c r="V297" s="49"/>
      <c r="W297" s="137"/>
      <c r="X297" s="96">
        <f t="shared" si="52"/>
        <v>3</v>
      </c>
      <c r="Y297" s="62">
        <f t="shared" si="53"/>
        <v>1</v>
      </c>
      <c r="Z297" s="1" t="str">
        <f>VLOOKUP(A297,Participanti!A:E,5,0)</f>
        <v>Gold</v>
      </c>
    </row>
    <row r="298" spans="1:26" x14ac:dyDescent="0.2">
      <c r="A298" s="42" t="s">
        <v>505</v>
      </c>
      <c r="B298" s="1" t="str">
        <f>VLOOKUP(A298,Participanti!A:B,2,0)</f>
        <v>M</v>
      </c>
      <c r="C298" s="60">
        <v>6</v>
      </c>
      <c r="D298" s="43">
        <v>11.17</v>
      </c>
      <c r="E298" s="180">
        <v>3.107638888888889E-2</v>
      </c>
      <c r="F298" s="180">
        <v>3.1458333333333331E-2</v>
      </c>
      <c r="G298" s="182">
        <f t="shared" si="54"/>
        <v>3.1267361111111114E-2</v>
      </c>
      <c r="H298" s="45">
        <v>12</v>
      </c>
      <c r="I298" s="11">
        <f t="shared" si="57"/>
        <v>2.7992265990251669E-3</v>
      </c>
      <c r="J298" s="31">
        <f t="shared" si="55"/>
        <v>2.6595238095238094</v>
      </c>
      <c r="K298" s="31">
        <f>IF(J298=0,0,IF(B298="F",VLOOKUP(I298,Barem!$G$2:$H$16,2,1),VLOOKUP(I298,Barem!$G$17:$H$31,2,1)))</f>
        <v>4.75</v>
      </c>
      <c r="L298" s="43">
        <v>4.5</v>
      </c>
      <c r="M298" s="87" t="str">
        <f>VLOOKUP(C298,Barem!K:Q,7,0)</f>
        <v>P</v>
      </c>
      <c r="N298" s="10">
        <f t="shared" si="59"/>
        <v>0.25</v>
      </c>
      <c r="O298" s="10">
        <f t="shared" si="59"/>
        <v>0.25</v>
      </c>
      <c r="P298" s="10">
        <f t="shared" si="59"/>
        <v>0.5</v>
      </c>
      <c r="Q298" s="33">
        <f>IF(B298="M",IF(AND(H298&gt;=200,H298&lt;500,I298&lt;Barem!$M$21),H298/1500,IF(AND(H298&gt;=500,H298&lt;750,I298&lt;Barem!$M$22),H298/1500,IF(AND(H298&gt;=750,H298&lt;1000,I298&lt;Barem!$M$23),H298/1500,IF(AND(H298&gt;=1000,H298&lt;1500,I298&lt;Barem!$M$24),H298/1500,IF(AND(H298&gt;=1500,H298&lt;2000,I298&lt;Barem!$M$25),H298/1500,IF(AND(H298&gt;=2000,H298&lt;3000,I298&lt;Barem!$M$26),H298/1500,IF(AND(H298&gt;=3000,I298&lt;Barem!$M$27),H298/1500,0))))))),IF(AND(H298&gt;=200,H298&lt;500,I298&lt;Barem!$N$21),H298/1500,IF(AND(H298&gt;=500,H298&lt;750,I298&lt;Barem!$N$22),H298/1500,IF(AND(H298&gt;=750,H298&lt;1000,I298&lt;Barem!$N$23),H298/1500,IF(AND(H298&gt;=1000,H298&lt;1500,I298&lt;Barem!$N$24),H298/1500,IF(AND(H298&gt;=1500,H298&lt;2000,I298&lt;Barem!$N$25),H298/1500,IF(AND(H298&gt;=2000,H298&lt;3000,I298&lt;Barem!$N$26),H298/1500,IF(AND(H298&gt;=3000,I298&lt;Barem!$N$27),H298/1500,0))))))))</f>
        <v>0</v>
      </c>
      <c r="R298" s="19">
        <f>IF(D298&gt;21,VLOOKUP(D298,Barem!$S$1:$T$141,2,1),0)</f>
        <v>0</v>
      </c>
      <c r="S298" s="95">
        <f>IF(D298&lt;1,0,IF(B298="F",VLOOKUP(I298,Barem!$W$2:$Y$13,2,1),VLOOKUP(I298,Barem!$W$14:$Y$25,2,1)))</f>
        <v>0</v>
      </c>
      <c r="T298" s="19">
        <f>VLOOKUP(A298,Participanti!A:C,3,0)</f>
        <v>0</v>
      </c>
      <c r="U298" s="17">
        <f t="shared" si="58"/>
        <v>4.1023809523809529</v>
      </c>
      <c r="V298" s="49"/>
      <c r="W298" s="137" t="s">
        <v>571</v>
      </c>
      <c r="X298" s="96">
        <f t="shared" si="52"/>
        <v>4</v>
      </c>
      <c r="Y298" s="62">
        <f t="shared" si="53"/>
        <v>1</v>
      </c>
      <c r="Z298" s="1" t="str">
        <f>VLOOKUP(A298,Participanti!A:E,5,0)</f>
        <v>Gold</v>
      </c>
    </row>
    <row r="299" spans="1:26" x14ac:dyDescent="0.2">
      <c r="A299" s="42" t="s">
        <v>383</v>
      </c>
      <c r="B299" s="1" t="str">
        <f>VLOOKUP(A299,Participanti!A:B,2,0)</f>
        <v>M</v>
      </c>
      <c r="C299" s="60">
        <v>6</v>
      </c>
      <c r="D299" s="43">
        <v>12.02</v>
      </c>
      <c r="E299" s="180">
        <v>3.8761574074074073E-2</v>
      </c>
      <c r="F299" s="180">
        <v>4.2314814814814812E-2</v>
      </c>
      <c r="G299" s="182">
        <f t="shared" si="54"/>
        <v>4.0538194444444439E-2</v>
      </c>
      <c r="H299" s="45">
        <v>11</v>
      </c>
      <c r="I299" s="11">
        <f t="shared" si="57"/>
        <v>3.3725619338140136E-3</v>
      </c>
      <c r="J299" s="31">
        <f t="shared" si="55"/>
        <v>2.8619047619047615</v>
      </c>
      <c r="K299" s="31">
        <f>IF(J299=0,0,IF(B299="F",VLOOKUP(I299,Barem!$G$2:$H$16,2,1),VLOOKUP(I299,Barem!$G$17:$H$31,2,1)))</f>
        <v>4</v>
      </c>
      <c r="L299" s="43">
        <v>5</v>
      </c>
      <c r="M299" s="87" t="str">
        <f>VLOOKUP(C299,Barem!K:Q,7,0)</f>
        <v>P</v>
      </c>
      <c r="N299" s="10">
        <f t="shared" si="59"/>
        <v>0.25</v>
      </c>
      <c r="O299" s="10">
        <f t="shared" si="59"/>
        <v>0.25</v>
      </c>
      <c r="P299" s="10">
        <f t="shared" si="59"/>
        <v>0.5</v>
      </c>
      <c r="Q299" s="33">
        <f>IF(B299="M",IF(AND(H299&gt;=200,H299&lt;500,I299&lt;Barem!$M$21),H299/1500,IF(AND(H299&gt;=500,H299&lt;750,I299&lt;Barem!$M$22),H299/1500,IF(AND(H299&gt;=750,H299&lt;1000,I299&lt;Barem!$M$23),H299/1500,IF(AND(H299&gt;=1000,H299&lt;1500,I299&lt;Barem!$M$24),H299/1500,IF(AND(H299&gt;=1500,H299&lt;2000,I299&lt;Barem!$M$25),H299/1500,IF(AND(H299&gt;=2000,H299&lt;3000,I299&lt;Barem!$M$26),H299/1500,IF(AND(H299&gt;=3000,I299&lt;Barem!$M$27),H299/1500,0))))))),IF(AND(H299&gt;=200,H299&lt;500,I299&lt;Barem!$N$21),H299/1500,IF(AND(H299&gt;=500,H299&lt;750,I299&lt;Barem!$N$22),H299/1500,IF(AND(H299&gt;=750,H299&lt;1000,I299&lt;Barem!$N$23),H299/1500,IF(AND(H299&gt;=1000,H299&lt;1500,I299&lt;Barem!$N$24),H299/1500,IF(AND(H299&gt;=1500,H299&lt;2000,I299&lt;Barem!$N$25),H299/1500,IF(AND(H299&gt;=2000,H299&lt;3000,I299&lt;Barem!$N$26),H299/1500,IF(AND(H299&gt;=3000,I299&lt;Barem!$N$27),H299/1500,0))))))))</f>
        <v>0</v>
      </c>
      <c r="R299" s="19">
        <f>IF(D299&gt;21,VLOOKUP(D299,Barem!$S$1:$T$141,2,1),0)</f>
        <v>0</v>
      </c>
      <c r="S299" s="95">
        <f>IF(D299&lt;1,0,IF(B299="F",VLOOKUP(I299,Barem!$W$2:$Y$13,2,1),VLOOKUP(I299,Barem!$W$14:$Y$25,2,1)))</f>
        <v>0</v>
      </c>
      <c r="T299" s="19">
        <f>VLOOKUP(A299,Participanti!A:C,3,0)</f>
        <v>0</v>
      </c>
      <c r="U299" s="17">
        <f t="shared" si="58"/>
        <v>4.2154761904761902</v>
      </c>
      <c r="V299" s="49"/>
      <c r="W299" s="137"/>
      <c r="X299" s="96">
        <f t="shared" si="52"/>
        <v>4</v>
      </c>
      <c r="Y299" s="62">
        <f t="shared" si="53"/>
        <v>1</v>
      </c>
      <c r="Z299" s="1" t="str">
        <f>VLOOKUP(A299,Participanti!A:E,5,0)</f>
        <v>Gold</v>
      </c>
    </row>
    <row r="300" spans="1:26" x14ac:dyDescent="0.2">
      <c r="A300" s="42" t="s">
        <v>490</v>
      </c>
      <c r="B300" s="1" t="str">
        <f>VLOOKUP(A300,Participanti!A:B,2,0)</f>
        <v>M</v>
      </c>
      <c r="C300" s="60">
        <v>6</v>
      </c>
      <c r="D300" s="43">
        <v>0</v>
      </c>
      <c r="E300" s="180">
        <v>0</v>
      </c>
      <c r="F300" s="180">
        <v>0</v>
      </c>
      <c r="G300" s="182">
        <f t="shared" si="54"/>
        <v>0</v>
      </c>
      <c r="H300" s="45">
        <v>0</v>
      </c>
      <c r="I300" s="11">
        <v>0</v>
      </c>
      <c r="J300" s="31">
        <f t="shared" si="55"/>
        <v>0</v>
      </c>
      <c r="K300" s="31">
        <f>IF(J300=0,0,IF(B300="F",VLOOKUP(I300,Barem!$G$2:$H$16,2,1),VLOOKUP(I300,Barem!$G$17:$H$31,2,1)))</f>
        <v>0</v>
      </c>
      <c r="L300" s="43">
        <v>0</v>
      </c>
      <c r="M300" s="87" t="s">
        <v>550</v>
      </c>
      <c r="N300" s="10">
        <f t="shared" si="59"/>
        <v>0.25</v>
      </c>
      <c r="O300" s="10">
        <f t="shared" si="59"/>
        <v>0.25</v>
      </c>
      <c r="P300" s="10">
        <f t="shared" si="59"/>
        <v>0.25</v>
      </c>
      <c r="Q300" s="33">
        <f>IF(B300="M",IF(AND(H300&gt;=200,H300&lt;500,I300&lt;Barem!$M$21),H300/1500,IF(AND(H300&gt;=500,H300&lt;750,I300&lt;Barem!$M$22),H300/1500,IF(AND(H300&gt;=750,H300&lt;1000,I300&lt;Barem!$M$23),H300/1500,IF(AND(H300&gt;=1000,H300&lt;1500,I300&lt;Barem!$M$24),H300/1500,IF(AND(H300&gt;=1500,H300&lt;2000,I300&lt;Barem!$M$25),H300/1500,IF(AND(H300&gt;=2000,H300&lt;3000,I300&lt;Barem!$M$26),H300/1500,IF(AND(H300&gt;=3000,I300&lt;Barem!$M$27),H300/1500,0))))))),IF(AND(H300&gt;=200,H300&lt;500,I300&lt;Barem!$N$21),H300/1500,IF(AND(H300&gt;=500,H300&lt;750,I300&lt;Barem!$N$22),H300/1500,IF(AND(H300&gt;=750,H300&lt;1000,I300&lt;Barem!$N$23),H300/1500,IF(AND(H300&gt;=1000,H300&lt;1500,I300&lt;Barem!$N$24),H300/1500,IF(AND(H300&gt;=1500,H300&lt;2000,I300&lt;Barem!$N$25),H300/1500,IF(AND(H300&gt;=2000,H300&lt;3000,I300&lt;Barem!$N$26),H300/1500,IF(AND(H300&gt;=3000,I300&lt;Barem!$N$27),H300/1500,0))))))))</f>
        <v>0</v>
      </c>
      <c r="R300" s="19">
        <f>IF(D300&gt;21,VLOOKUP(D300,Barem!$S$1:$T$141,2,1),0)</f>
        <v>0</v>
      </c>
      <c r="S300" s="95">
        <f>IF(D300&lt;1,0,IF(B300="F",VLOOKUP(I300,Barem!$W$2:$Y$13,2,1),VLOOKUP(I300,Barem!$W$14:$Y$25,2,1)))</f>
        <v>0</v>
      </c>
      <c r="T300" s="19">
        <f>VLOOKUP(A300,Participanti!A:C,3,0)</f>
        <v>0</v>
      </c>
      <c r="U300" s="17">
        <v>0.5</v>
      </c>
      <c r="V300" s="49"/>
      <c r="W300" s="137"/>
      <c r="X300" s="96">
        <f t="shared" si="52"/>
        <v>1</v>
      </c>
      <c r="Y300" s="62">
        <f t="shared" si="53"/>
        <v>1</v>
      </c>
      <c r="Z300" s="1" t="str">
        <f>VLOOKUP(A300,Participanti!A:E,5,0)</f>
        <v>Silver</v>
      </c>
    </row>
    <row r="301" spans="1:26" x14ac:dyDescent="0.2">
      <c r="A301" s="42" t="s">
        <v>167</v>
      </c>
      <c r="B301" s="1" t="str">
        <f>VLOOKUP(A301,Participanti!A:B,2,0)</f>
        <v>M</v>
      </c>
      <c r="C301" s="60">
        <v>6</v>
      </c>
      <c r="D301" s="43">
        <v>22.01</v>
      </c>
      <c r="E301" s="180">
        <v>8.9155092592592591E-2</v>
      </c>
      <c r="F301" s="180">
        <v>8.9432870370370371E-2</v>
      </c>
      <c r="G301" s="182">
        <f t="shared" si="54"/>
        <v>8.9293981481481488E-2</v>
      </c>
      <c r="H301" s="45">
        <v>253</v>
      </c>
      <c r="I301" s="11">
        <f t="shared" ref="I301:I332" si="60">G301/D301</f>
        <v>4.0569732613121978E-3</v>
      </c>
      <c r="J301" s="31">
        <f t="shared" si="55"/>
        <v>5</v>
      </c>
      <c r="K301" s="31">
        <f>IF(J301=0,0,IF(B301="F",VLOOKUP(I301,Barem!$G$2:$H$16,2,1),VLOOKUP(I301,Barem!$G$17:$H$31,2,1)))</f>
        <v>3</v>
      </c>
      <c r="L301" s="43">
        <v>0.5</v>
      </c>
      <c r="M301" s="87" t="str">
        <f>VLOOKUP(C301,Barem!K:Q,7,0)</f>
        <v>P</v>
      </c>
      <c r="N301" s="10">
        <f t="shared" si="59"/>
        <v>0.25</v>
      </c>
      <c r="O301" s="10">
        <f t="shared" si="59"/>
        <v>0.25</v>
      </c>
      <c r="P301" s="10">
        <f t="shared" si="59"/>
        <v>0.5</v>
      </c>
      <c r="Q301" s="33">
        <f>IF(B301="M",IF(AND(H301&gt;=200,H301&lt;500,I301&lt;Barem!$M$21),H301/1500,IF(AND(H301&gt;=500,H301&lt;750,I301&lt;Barem!$M$22),H301/1500,IF(AND(H301&gt;=750,H301&lt;1000,I301&lt;Barem!$M$23),H301/1500,IF(AND(H301&gt;=1000,H301&lt;1500,I301&lt;Barem!$M$24),H301/1500,IF(AND(H301&gt;=1500,H301&lt;2000,I301&lt;Barem!$M$25),H301/1500,IF(AND(H301&gt;=2000,H301&lt;3000,I301&lt;Barem!$M$26),H301/1500,IF(AND(H301&gt;=3000,I301&lt;Barem!$M$27),H301/1500,0))))))),IF(AND(H301&gt;=200,H301&lt;500,I301&lt;Barem!$N$21),H301/1500,IF(AND(H301&gt;=500,H301&lt;750,I301&lt;Barem!$N$22),H301/1500,IF(AND(H301&gt;=750,H301&lt;1000,I301&lt;Barem!$N$23),H301/1500,IF(AND(H301&gt;=1000,H301&lt;1500,I301&lt;Barem!$N$24),H301/1500,IF(AND(H301&gt;=1500,H301&lt;2000,I301&lt;Barem!$N$25),H301/1500,IF(AND(H301&gt;=2000,H301&lt;3000,I301&lt;Barem!$N$26),H301/1500,IF(AND(H301&gt;=3000,I301&lt;Barem!$N$27),H301/1500,0))))))))</f>
        <v>0.16866666666666666</v>
      </c>
      <c r="R301" s="19">
        <f>IF(D301&gt;21,VLOOKUP(D301,Barem!$S$1:$T$141,2,1),0)</f>
        <v>0</v>
      </c>
      <c r="S301" s="95">
        <f>IF(D301&lt;1,0,IF(B301="F",VLOOKUP(I301,Barem!$W$2:$Y$13,2,1),VLOOKUP(I301,Barem!$W$14:$Y$25,2,1)))</f>
        <v>0</v>
      </c>
      <c r="T301" s="19">
        <f>VLOOKUP(A301,Participanti!A:C,3,0)</f>
        <v>0</v>
      </c>
      <c r="U301" s="17">
        <f t="shared" ref="U301:U332" si="61">IF(H301&lt;0,0,J301*N301+K301*O301+L301*P301+Q301+R301+S301+T301)</f>
        <v>2.4186666666666667</v>
      </c>
      <c r="V301" s="49"/>
      <c r="W301" s="137"/>
      <c r="X301" s="96">
        <f t="shared" si="52"/>
        <v>4</v>
      </c>
      <c r="Y301" s="62">
        <f t="shared" si="53"/>
        <v>1</v>
      </c>
      <c r="Z301" s="1" t="str">
        <f>VLOOKUP(A301,Participanti!A:E,5,0)</f>
        <v>Silver</v>
      </c>
    </row>
    <row r="302" spans="1:26" x14ac:dyDescent="0.2">
      <c r="A302" s="42" t="s">
        <v>168</v>
      </c>
      <c r="B302" s="1" t="str">
        <f>VLOOKUP(A302,Participanti!A:B,2,0)</f>
        <v>M</v>
      </c>
      <c r="C302" s="60">
        <v>6</v>
      </c>
      <c r="D302" s="43">
        <v>32.130000000000003</v>
      </c>
      <c r="E302" s="180">
        <v>0.20193287037037036</v>
      </c>
      <c r="F302" s="180">
        <v>0.21751157407407407</v>
      </c>
      <c r="G302" s="182">
        <f t="shared" si="54"/>
        <v>0.2097222222222222</v>
      </c>
      <c r="H302" s="45">
        <v>1934</v>
      </c>
      <c r="I302" s="11">
        <f t="shared" si="60"/>
        <v>6.5273022789362643E-3</v>
      </c>
      <c r="J302" s="31">
        <f t="shared" si="55"/>
        <v>5</v>
      </c>
      <c r="K302" s="31">
        <f>IF(J302=0,0,IF(B302="F",VLOOKUP(I302,Barem!$G$2:$H$16,2,1),VLOOKUP(I302,Barem!$G$17:$H$31,2,1)))</f>
        <v>0</v>
      </c>
      <c r="L302" s="43">
        <v>1.5</v>
      </c>
      <c r="M302" s="87" t="s">
        <v>82</v>
      </c>
      <c r="N302" s="10">
        <f t="shared" si="59"/>
        <v>0.5</v>
      </c>
      <c r="O302" s="10">
        <f t="shared" si="59"/>
        <v>0.25</v>
      </c>
      <c r="P302" s="10">
        <f t="shared" si="59"/>
        <v>0.25</v>
      </c>
      <c r="Q302" s="33">
        <f>IF(B302="M",IF(AND(H302&gt;=200,H302&lt;500,I302&lt;Barem!$M$21),H302/1500,IF(AND(H302&gt;=500,H302&lt;750,I302&lt;Barem!$M$22),H302/1500,IF(AND(H302&gt;=750,H302&lt;1000,I302&lt;Barem!$M$23),H302/1500,IF(AND(H302&gt;=1000,H302&lt;1500,I302&lt;Barem!$M$24),H302/1500,IF(AND(H302&gt;=1500,H302&lt;2000,I302&lt;Barem!$M$25),H302/1500,IF(AND(H302&gt;=2000,H302&lt;3000,I302&lt;Barem!$M$26),H302/1500,IF(AND(H302&gt;=3000,I302&lt;Barem!$M$27),H302/1500,0))))))),IF(AND(H302&gt;=200,H302&lt;500,I302&lt;Barem!$N$21),H302/1500,IF(AND(H302&gt;=500,H302&lt;750,I302&lt;Barem!$N$22),H302/1500,IF(AND(H302&gt;=750,H302&lt;1000,I302&lt;Barem!$N$23),H302/1500,IF(AND(H302&gt;=1000,H302&lt;1500,I302&lt;Barem!$N$24),H302/1500,IF(AND(H302&gt;=1500,H302&lt;2000,I302&lt;Barem!$N$25),H302/1500,IF(AND(H302&gt;=2000,H302&lt;3000,I302&lt;Barem!$N$26),H302/1500,IF(AND(H302&gt;=3000,I302&lt;Barem!$N$27),H302/1500,0))))))))</f>
        <v>1.2893333333333334</v>
      </c>
      <c r="R302" s="19">
        <f>IF(D302&gt;21,VLOOKUP(D302,Barem!$S$1:$T$141,2,1),0)</f>
        <v>0.5</v>
      </c>
      <c r="S302" s="95">
        <f>IF(D302&lt;1,0,IF(B302="F",VLOOKUP(I302,Barem!$W$2:$Y$13,2,1),VLOOKUP(I302,Barem!$W$14:$Y$25,2,1)))</f>
        <v>0</v>
      </c>
      <c r="T302" s="19">
        <f>VLOOKUP(A302,Participanti!A:C,3,0)</f>
        <v>0</v>
      </c>
      <c r="U302" s="17">
        <f t="shared" si="61"/>
        <v>4.6643333333333334</v>
      </c>
      <c r="V302" s="49"/>
      <c r="W302" s="137"/>
      <c r="X302" s="96">
        <f t="shared" si="52"/>
        <v>4</v>
      </c>
      <c r="Y302" s="62">
        <f t="shared" si="53"/>
        <v>1</v>
      </c>
      <c r="Z302" s="1" t="str">
        <f>VLOOKUP(A302,Participanti!A:E,5,0)</f>
        <v>Silver</v>
      </c>
    </row>
    <row r="303" spans="1:26" x14ac:dyDescent="0.2">
      <c r="A303" s="42" t="s">
        <v>523</v>
      </c>
      <c r="B303" s="1" t="str">
        <f>VLOOKUP(A303,Participanti!A:B,2,0)</f>
        <v>M</v>
      </c>
      <c r="C303" s="60">
        <v>6</v>
      </c>
      <c r="D303" s="43">
        <v>21.07</v>
      </c>
      <c r="E303" s="180">
        <v>5.1458333333333335E-2</v>
      </c>
      <c r="F303" s="180">
        <v>5.1458333333333335E-2</v>
      </c>
      <c r="G303" s="182">
        <f t="shared" si="54"/>
        <v>5.1458333333333335E-2</v>
      </c>
      <c r="H303" s="45">
        <v>31</v>
      </c>
      <c r="I303" s="11">
        <f t="shared" si="60"/>
        <v>2.4422559721563046E-3</v>
      </c>
      <c r="J303" s="31">
        <f t="shared" si="55"/>
        <v>5</v>
      </c>
      <c r="K303" s="31">
        <f>IF(J303=0,0,IF(B303="F",VLOOKUP(I303,Barem!$G$2:$H$16,2,1),VLOOKUP(I303,Barem!$G$17:$H$31,2,1)))</f>
        <v>5</v>
      </c>
      <c r="L303" s="43">
        <v>5</v>
      </c>
      <c r="M303" s="87" t="s">
        <v>82</v>
      </c>
      <c r="N303" s="10">
        <f t="shared" si="59"/>
        <v>0.5</v>
      </c>
      <c r="O303" s="10">
        <f t="shared" si="59"/>
        <v>0.25</v>
      </c>
      <c r="P303" s="10">
        <f t="shared" si="59"/>
        <v>0.25</v>
      </c>
      <c r="Q303" s="33">
        <f>IF(B303="M",IF(AND(H303&gt;=200,H303&lt;500,I303&lt;Barem!$M$21),H303/1500,IF(AND(H303&gt;=500,H303&lt;750,I303&lt;Barem!$M$22),H303/1500,IF(AND(H303&gt;=750,H303&lt;1000,I303&lt;Barem!$M$23),H303/1500,IF(AND(H303&gt;=1000,H303&lt;1500,I303&lt;Barem!$M$24),H303/1500,IF(AND(H303&gt;=1500,H303&lt;2000,I303&lt;Barem!$M$25),H303/1500,IF(AND(H303&gt;=2000,H303&lt;3000,I303&lt;Barem!$M$26),H303/1500,IF(AND(H303&gt;=3000,I303&lt;Barem!$M$27),H303/1500,0))))))),IF(AND(H303&gt;=200,H303&lt;500,I303&lt;Barem!$N$21),H303/1500,IF(AND(H303&gt;=500,H303&lt;750,I303&lt;Barem!$N$22),H303/1500,IF(AND(H303&gt;=750,H303&lt;1000,I303&lt;Barem!$N$23),H303/1500,IF(AND(H303&gt;=1000,H303&lt;1500,I303&lt;Barem!$N$24),H303/1500,IF(AND(H303&gt;=1500,H303&lt;2000,I303&lt;Barem!$N$25),H303/1500,IF(AND(H303&gt;=2000,H303&lt;3000,I303&lt;Barem!$N$26),H303/1500,IF(AND(H303&gt;=3000,I303&lt;Barem!$N$27),H303/1500,0))))))))</f>
        <v>0</v>
      </c>
      <c r="R303" s="19">
        <f>IF(D303&gt;21,VLOOKUP(D303,Barem!$S$1:$T$141,2,1),0)</f>
        <v>0</v>
      </c>
      <c r="S303" s="95">
        <f>IF(D303&lt;1,0,IF(B303="F",VLOOKUP(I303,Barem!$W$2:$Y$13,2,1),VLOOKUP(I303,Barem!$W$14:$Y$25,2,1)))</f>
        <v>3.1500000000000004</v>
      </c>
      <c r="T303" s="19">
        <f>VLOOKUP(A303,Participanti!A:C,3,0)</f>
        <v>0</v>
      </c>
      <c r="U303" s="17">
        <f t="shared" si="61"/>
        <v>8.15</v>
      </c>
      <c r="V303" s="49"/>
      <c r="W303" s="137" t="s">
        <v>571</v>
      </c>
      <c r="X303" s="96">
        <f t="shared" si="52"/>
        <v>4</v>
      </c>
      <c r="Y303" s="62">
        <f t="shared" si="53"/>
        <v>1</v>
      </c>
      <c r="Z303" s="1" t="str">
        <f>VLOOKUP(A303,Participanti!A:E,5,0)</f>
        <v>Silver</v>
      </c>
    </row>
    <row r="304" spans="1:26" x14ac:dyDescent="0.2">
      <c r="A304" s="42" t="s">
        <v>180</v>
      </c>
      <c r="B304" s="1" t="str">
        <f>VLOOKUP(A304,Participanti!A:B,2,0)</f>
        <v>M</v>
      </c>
      <c r="C304" s="60">
        <v>6</v>
      </c>
      <c r="D304" s="43">
        <v>11.02</v>
      </c>
      <c r="E304" s="180">
        <v>3.215277777777778E-2</v>
      </c>
      <c r="F304" s="180">
        <v>3.2164351851851854E-2</v>
      </c>
      <c r="G304" s="182">
        <f t="shared" si="54"/>
        <v>3.2158564814814813E-2</v>
      </c>
      <c r="H304" s="45">
        <v>22</v>
      </c>
      <c r="I304" s="11">
        <f t="shared" si="60"/>
        <v>2.9182000739396384E-3</v>
      </c>
      <c r="J304" s="31">
        <f t="shared" si="55"/>
        <v>2.6238095238095238</v>
      </c>
      <c r="K304" s="31">
        <f>IF(J304=0,0,IF(B304="F",VLOOKUP(I304,Barem!$G$2:$H$16,2,1),VLOOKUP(I304,Barem!$G$17:$H$31,2,1)))</f>
        <v>4.75</v>
      </c>
      <c r="L304" s="43">
        <v>0.5</v>
      </c>
      <c r="M304" s="87" t="s">
        <v>80</v>
      </c>
      <c r="N304" s="10">
        <f t="shared" si="59"/>
        <v>0.25</v>
      </c>
      <c r="O304" s="10">
        <f t="shared" si="59"/>
        <v>0.5</v>
      </c>
      <c r="P304" s="10">
        <f t="shared" si="59"/>
        <v>0.25</v>
      </c>
      <c r="Q304" s="33">
        <f>IF(B304="M",IF(AND(H304&gt;=200,H304&lt;500,I304&lt;Barem!$M$21),H304/1500,IF(AND(H304&gt;=500,H304&lt;750,I304&lt;Barem!$M$22),H304/1500,IF(AND(H304&gt;=750,H304&lt;1000,I304&lt;Barem!$M$23),H304/1500,IF(AND(H304&gt;=1000,H304&lt;1500,I304&lt;Barem!$M$24),H304/1500,IF(AND(H304&gt;=1500,H304&lt;2000,I304&lt;Barem!$M$25),H304/1500,IF(AND(H304&gt;=2000,H304&lt;3000,I304&lt;Barem!$M$26),H304/1500,IF(AND(H304&gt;=3000,I304&lt;Barem!$M$27),H304/1500,0))))))),IF(AND(H304&gt;=200,H304&lt;500,I304&lt;Barem!$N$21),H304/1500,IF(AND(H304&gt;=500,H304&lt;750,I304&lt;Barem!$N$22),H304/1500,IF(AND(H304&gt;=750,H304&lt;1000,I304&lt;Barem!$N$23),H304/1500,IF(AND(H304&gt;=1000,H304&lt;1500,I304&lt;Barem!$N$24),H304/1500,IF(AND(H304&gt;=1500,H304&lt;2000,I304&lt;Barem!$N$25),H304/1500,IF(AND(H304&gt;=2000,H304&lt;3000,I304&lt;Barem!$N$26),H304/1500,IF(AND(H304&gt;=3000,I304&lt;Barem!$N$27),H304/1500,0))))))))</f>
        <v>0</v>
      </c>
      <c r="R304" s="19">
        <f>IF(D304&gt;21,VLOOKUP(D304,Barem!$S$1:$T$141,2,1),0)</f>
        <v>0</v>
      </c>
      <c r="S304" s="95">
        <f>IF(D304&lt;1,0,IF(B304="F",VLOOKUP(I304,Barem!$W$2:$Y$13,2,1),VLOOKUP(I304,Barem!$W$14:$Y$25,2,1)))</f>
        <v>0</v>
      </c>
      <c r="T304" s="19">
        <f>VLOOKUP(A304,Participanti!A:C,3,0)</f>
        <v>0</v>
      </c>
      <c r="U304" s="17">
        <f t="shared" si="61"/>
        <v>3.1559523809523808</v>
      </c>
      <c r="V304" s="49"/>
      <c r="W304" s="137"/>
      <c r="X304" s="96">
        <f t="shared" si="52"/>
        <v>2</v>
      </c>
      <c r="Y304" s="62">
        <f t="shared" si="53"/>
        <v>1</v>
      </c>
      <c r="Z304" s="1" t="str">
        <f>VLOOKUP(A304,Participanti!A:E,5,0)</f>
        <v>Silver</v>
      </c>
    </row>
    <row r="305" spans="1:26" x14ac:dyDescent="0.2">
      <c r="A305" s="42" t="s">
        <v>187</v>
      </c>
      <c r="B305" s="1" t="str">
        <f>VLOOKUP(A305,Participanti!A:B,2,0)</f>
        <v>M</v>
      </c>
      <c r="C305" s="60">
        <v>6</v>
      </c>
      <c r="D305" s="43">
        <v>6.81</v>
      </c>
      <c r="E305" s="180">
        <v>1.9675925925925927E-2</v>
      </c>
      <c r="F305" s="180">
        <v>1.9675925925925927E-2</v>
      </c>
      <c r="G305" s="182">
        <f t="shared" si="54"/>
        <v>1.9675925925925927E-2</v>
      </c>
      <c r="H305" s="45">
        <v>0</v>
      </c>
      <c r="I305" s="11">
        <f t="shared" si="60"/>
        <v>2.8892695926469791E-3</v>
      </c>
      <c r="J305" s="31">
        <f t="shared" si="55"/>
        <v>1.6214285714285712</v>
      </c>
      <c r="K305" s="31">
        <f>IF(J305=0,0,IF(B305="F",VLOOKUP(I305,Barem!$G$2:$H$16,2,1),VLOOKUP(I305,Barem!$G$17:$H$31,2,1)))</f>
        <v>4.75</v>
      </c>
      <c r="L305" s="43">
        <v>1</v>
      </c>
      <c r="M305" s="87" t="s">
        <v>80</v>
      </c>
      <c r="N305" s="10">
        <f t="shared" si="59"/>
        <v>0.25</v>
      </c>
      <c r="O305" s="10">
        <f t="shared" si="59"/>
        <v>0.5</v>
      </c>
      <c r="P305" s="10">
        <f t="shared" si="59"/>
        <v>0.25</v>
      </c>
      <c r="Q305" s="33">
        <f>IF(B305="M",IF(AND(H305&gt;=200,H305&lt;500,I305&lt;Barem!$M$21),H305/1500,IF(AND(H305&gt;=500,H305&lt;750,I305&lt;Barem!$M$22),H305/1500,IF(AND(H305&gt;=750,H305&lt;1000,I305&lt;Barem!$M$23),H305/1500,IF(AND(H305&gt;=1000,H305&lt;1500,I305&lt;Barem!$M$24),H305/1500,IF(AND(H305&gt;=1500,H305&lt;2000,I305&lt;Barem!$M$25),H305/1500,IF(AND(H305&gt;=2000,H305&lt;3000,I305&lt;Barem!$M$26),H305/1500,IF(AND(H305&gt;=3000,I305&lt;Barem!$M$27),H305/1500,0))))))),IF(AND(H305&gt;=200,H305&lt;500,I305&lt;Barem!$N$21),H305/1500,IF(AND(H305&gt;=500,H305&lt;750,I305&lt;Barem!$N$22),H305/1500,IF(AND(H305&gt;=750,H305&lt;1000,I305&lt;Barem!$N$23),H305/1500,IF(AND(H305&gt;=1000,H305&lt;1500,I305&lt;Barem!$N$24),H305/1500,IF(AND(H305&gt;=1500,H305&lt;2000,I305&lt;Barem!$N$25),H305/1500,IF(AND(H305&gt;=2000,H305&lt;3000,I305&lt;Barem!$N$26),H305/1500,IF(AND(H305&gt;=3000,I305&lt;Barem!$N$27),H305/1500,0))))))))</f>
        <v>0</v>
      </c>
      <c r="R305" s="19">
        <f>IF(D305&gt;21,VLOOKUP(D305,Barem!$S$1:$T$141,2,1),0)</f>
        <v>0</v>
      </c>
      <c r="S305" s="95">
        <f>IF(D305&lt;1,0,IF(B305="F",VLOOKUP(I305,Barem!$W$2:$Y$13,2,1),VLOOKUP(I305,Barem!$W$14:$Y$25,2,1)))</f>
        <v>0</v>
      </c>
      <c r="T305" s="19">
        <f>VLOOKUP(A305,Participanti!A:C,3,0)</f>
        <v>0</v>
      </c>
      <c r="U305" s="17">
        <f t="shared" si="61"/>
        <v>3.030357142857143</v>
      </c>
      <c r="V305" s="49"/>
      <c r="W305" s="137"/>
      <c r="X305" s="96">
        <f t="shared" si="52"/>
        <v>4</v>
      </c>
      <c r="Y305" s="62">
        <f t="shared" si="53"/>
        <v>1</v>
      </c>
      <c r="Z305" s="1" t="str">
        <f>VLOOKUP(A305,Participanti!A:E,5,0)</f>
        <v>Silver</v>
      </c>
    </row>
    <row r="306" spans="1:26" x14ac:dyDescent="0.2">
      <c r="A306" s="42" t="s">
        <v>305</v>
      </c>
      <c r="B306" s="1" t="str">
        <f>VLOOKUP(A306,Participanti!A:B,2,0)</f>
        <v>M</v>
      </c>
      <c r="C306" s="60">
        <v>6</v>
      </c>
      <c r="D306" s="43">
        <v>12.21</v>
      </c>
      <c r="E306" s="180">
        <v>4.1319444444444443E-2</v>
      </c>
      <c r="F306" s="180">
        <v>4.1319444444444443E-2</v>
      </c>
      <c r="G306" s="182">
        <f t="shared" si="54"/>
        <v>4.1319444444444443E-2</v>
      </c>
      <c r="H306" s="45">
        <v>134</v>
      </c>
      <c r="I306" s="11">
        <f t="shared" si="60"/>
        <v>3.3840658840658838E-3</v>
      </c>
      <c r="J306" s="31">
        <f t="shared" si="55"/>
        <v>2.907142857142857</v>
      </c>
      <c r="K306" s="31">
        <f>IF(J306=0,0,IF(B306="F",VLOOKUP(I306,Barem!$G$2:$H$16,2,1),VLOOKUP(I306,Barem!$G$17:$H$31,2,1)))</f>
        <v>4</v>
      </c>
      <c r="L306" s="43">
        <v>0</v>
      </c>
      <c r="M306" s="87" t="s">
        <v>80</v>
      </c>
      <c r="N306" s="10">
        <f t="shared" si="59"/>
        <v>0.25</v>
      </c>
      <c r="O306" s="10">
        <f t="shared" si="59"/>
        <v>0.5</v>
      </c>
      <c r="P306" s="10">
        <f t="shared" si="59"/>
        <v>0.25</v>
      </c>
      <c r="Q306" s="33">
        <f>IF(B306="M",IF(AND(H306&gt;=200,H306&lt;500,I306&lt;Barem!$M$21),H306/1500,IF(AND(H306&gt;=500,H306&lt;750,I306&lt;Barem!$M$22),H306/1500,IF(AND(H306&gt;=750,H306&lt;1000,I306&lt;Barem!$M$23),H306/1500,IF(AND(H306&gt;=1000,H306&lt;1500,I306&lt;Barem!$M$24),H306/1500,IF(AND(H306&gt;=1500,H306&lt;2000,I306&lt;Barem!$M$25),H306/1500,IF(AND(H306&gt;=2000,H306&lt;3000,I306&lt;Barem!$M$26),H306/1500,IF(AND(H306&gt;=3000,I306&lt;Barem!$M$27),H306/1500,0))))))),IF(AND(H306&gt;=200,H306&lt;500,I306&lt;Barem!$N$21),H306/1500,IF(AND(H306&gt;=500,H306&lt;750,I306&lt;Barem!$N$22),H306/1500,IF(AND(H306&gt;=750,H306&lt;1000,I306&lt;Barem!$N$23),H306/1500,IF(AND(H306&gt;=1000,H306&lt;1500,I306&lt;Barem!$N$24),H306/1500,IF(AND(H306&gt;=1500,H306&lt;2000,I306&lt;Barem!$N$25),H306/1500,IF(AND(H306&gt;=2000,H306&lt;3000,I306&lt;Barem!$N$26),H306/1500,IF(AND(H306&gt;=3000,I306&lt;Barem!$N$27),H306/1500,0))))))))</f>
        <v>0</v>
      </c>
      <c r="R306" s="19">
        <f>IF(D306&gt;21,VLOOKUP(D306,Barem!$S$1:$T$141,2,1),0)</f>
        <v>0</v>
      </c>
      <c r="S306" s="95">
        <f>IF(D306&lt;1,0,IF(B306="F",VLOOKUP(I306,Barem!$W$2:$Y$13,2,1),VLOOKUP(I306,Barem!$W$14:$Y$25,2,1)))</f>
        <v>0</v>
      </c>
      <c r="T306" s="19">
        <f>VLOOKUP(A306,Participanti!A:C,3,0)</f>
        <v>0</v>
      </c>
      <c r="U306" s="17">
        <f t="shared" si="61"/>
        <v>2.7267857142857141</v>
      </c>
      <c r="V306" s="49"/>
      <c r="W306" s="137"/>
      <c r="X306" s="96">
        <f t="shared" si="52"/>
        <v>4</v>
      </c>
      <c r="Y306" s="62">
        <f t="shared" si="53"/>
        <v>1</v>
      </c>
      <c r="Z306" s="1" t="str">
        <f>VLOOKUP(A306,Participanti!A:E,5,0)</f>
        <v>Silver</v>
      </c>
    </row>
    <row r="307" spans="1:26" x14ac:dyDescent="0.2">
      <c r="A307" s="42" t="s">
        <v>194</v>
      </c>
      <c r="B307" s="1" t="str">
        <f>VLOOKUP(A307,Participanti!A:B,2,0)</f>
        <v>F</v>
      </c>
      <c r="C307" s="60">
        <v>6</v>
      </c>
      <c r="D307" s="43">
        <v>10.029999999999999</v>
      </c>
      <c r="E307" s="180">
        <v>4.3715277777777777E-2</v>
      </c>
      <c r="F307" s="180">
        <v>4.3854166666666666E-2</v>
      </c>
      <c r="G307" s="182">
        <f t="shared" si="54"/>
        <v>4.3784722222222225E-2</v>
      </c>
      <c r="H307" s="45">
        <v>32</v>
      </c>
      <c r="I307" s="11">
        <f t="shared" si="60"/>
        <v>4.3653760939404013E-3</v>
      </c>
      <c r="J307" s="31">
        <f t="shared" si="55"/>
        <v>2.5074999999999998</v>
      </c>
      <c r="K307" s="31">
        <f>IF(J307=0,0,IF(B307="F",VLOOKUP(I307,Barem!$G$2:$H$16,2,1),VLOOKUP(I307,Barem!$G$17:$H$31,2,1)))</f>
        <v>3</v>
      </c>
      <c r="L307" s="43">
        <v>0.5</v>
      </c>
      <c r="M307" s="87" t="str">
        <f>VLOOKUP(C307,Barem!K:Q,7,0)</f>
        <v>P</v>
      </c>
      <c r="N307" s="10">
        <f t="shared" si="59"/>
        <v>0.25</v>
      </c>
      <c r="O307" s="10">
        <f t="shared" si="59"/>
        <v>0.25</v>
      </c>
      <c r="P307" s="10">
        <f t="shared" si="59"/>
        <v>0.5</v>
      </c>
      <c r="Q307" s="33">
        <f>IF(B307="M",IF(AND(H307&gt;=200,H307&lt;500,I307&lt;Barem!$M$21),H307/1500,IF(AND(H307&gt;=500,H307&lt;750,I307&lt;Barem!$M$22),H307/1500,IF(AND(H307&gt;=750,H307&lt;1000,I307&lt;Barem!$M$23),H307/1500,IF(AND(H307&gt;=1000,H307&lt;1500,I307&lt;Barem!$M$24),H307/1500,IF(AND(H307&gt;=1500,H307&lt;2000,I307&lt;Barem!$M$25),H307/1500,IF(AND(H307&gt;=2000,H307&lt;3000,I307&lt;Barem!$M$26),H307/1500,IF(AND(H307&gt;=3000,I307&lt;Barem!$M$27),H307/1500,0))))))),IF(AND(H307&gt;=200,H307&lt;500,I307&lt;Barem!$N$21),H307/1500,IF(AND(H307&gt;=500,H307&lt;750,I307&lt;Barem!$N$22),H307/1500,IF(AND(H307&gt;=750,H307&lt;1000,I307&lt;Barem!$N$23),H307/1500,IF(AND(H307&gt;=1000,H307&lt;1500,I307&lt;Barem!$N$24),H307/1500,IF(AND(H307&gt;=1500,H307&lt;2000,I307&lt;Barem!$N$25),H307/1500,IF(AND(H307&gt;=2000,H307&lt;3000,I307&lt;Barem!$N$26),H307/1500,IF(AND(H307&gt;=3000,I307&lt;Barem!$N$27),H307/1500,0))))))))</f>
        <v>0</v>
      </c>
      <c r="R307" s="19">
        <f>IF(D307&gt;21,VLOOKUP(D307,Barem!$S$1:$T$141,2,1),0)</f>
        <v>0</v>
      </c>
      <c r="S307" s="95">
        <f>IF(D307&lt;1,0,IF(B307="F",VLOOKUP(I307,Barem!$W$2:$Y$13,2,1),VLOOKUP(I307,Barem!$W$14:$Y$25,2,1)))</f>
        <v>0</v>
      </c>
      <c r="T307" s="19">
        <f>VLOOKUP(A307,Participanti!A:C,3,0)</f>
        <v>0</v>
      </c>
      <c r="U307" s="17">
        <f t="shared" si="61"/>
        <v>1.6268750000000001</v>
      </c>
      <c r="V307" s="49"/>
      <c r="W307" s="137"/>
      <c r="X307" s="96">
        <f t="shared" si="52"/>
        <v>4</v>
      </c>
      <c r="Y307" s="62">
        <f t="shared" si="53"/>
        <v>1</v>
      </c>
      <c r="Z307" s="1" t="str">
        <f>VLOOKUP(A307,Participanti!A:E,5,0)</f>
        <v>Silver</v>
      </c>
    </row>
    <row r="308" spans="1:26" x14ac:dyDescent="0.2">
      <c r="A308" s="42" t="s">
        <v>323</v>
      </c>
      <c r="B308" s="1" t="str">
        <f>VLOOKUP(A308,Participanti!A:B,2,0)</f>
        <v>M</v>
      </c>
      <c r="C308" s="60">
        <v>6</v>
      </c>
      <c r="D308" s="43">
        <v>12.87</v>
      </c>
      <c r="E308" s="180">
        <v>4.1527777777777775E-2</v>
      </c>
      <c r="F308" s="180">
        <v>4.6805555555555559E-2</v>
      </c>
      <c r="G308" s="182">
        <f t="shared" si="54"/>
        <v>4.4166666666666667E-2</v>
      </c>
      <c r="H308" s="45">
        <v>10</v>
      </c>
      <c r="I308" s="11">
        <f t="shared" si="60"/>
        <v>3.4317534317534321E-3</v>
      </c>
      <c r="J308" s="31">
        <f t="shared" si="55"/>
        <v>3.0642857142857141</v>
      </c>
      <c r="K308" s="31">
        <f>IF(J308=0,0,IF(B308="F",VLOOKUP(I308,Barem!$G$2:$H$16,2,1),VLOOKUP(I308,Barem!$G$17:$H$31,2,1)))</f>
        <v>4</v>
      </c>
      <c r="L308" s="43">
        <v>2</v>
      </c>
      <c r="M308" s="87" t="s">
        <v>80</v>
      </c>
      <c r="N308" s="10">
        <f t="shared" si="59"/>
        <v>0.25</v>
      </c>
      <c r="O308" s="10">
        <f t="shared" si="59"/>
        <v>0.5</v>
      </c>
      <c r="P308" s="10">
        <f t="shared" si="59"/>
        <v>0.25</v>
      </c>
      <c r="Q308" s="33">
        <f>IF(B308="M",IF(AND(H308&gt;=200,H308&lt;500,I308&lt;Barem!$M$21),H308/1500,IF(AND(H308&gt;=500,H308&lt;750,I308&lt;Barem!$M$22),H308/1500,IF(AND(H308&gt;=750,H308&lt;1000,I308&lt;Barem!$M$23),H308/1500,IF(AND(H308&gt;=1000,H308&lt;1500,I308&lt;Barem!$M$24),H308/1500,IF(AND(H308&gt;=1500,H308&lt;2000,I308&lt;Barem!$M$25),H308/1500,IF(AND(H308&gt;=2000,H308&lt;3000,I308&lt;Barem!$M$26),H308/1500,IF(AND(H308&gt;=3000,I308&lt;Barem!$M$27),H308/1500,0))))))),IF(AND(H308&gt;=200,H308&lt;500,I308&lt;Barem!$N$21),H308/1500,IF(AND(H308&gt;=500,H308&lt;750,I308&lt;Barem!$N$22),H308/1500,IF(AND(H308&gt;=750,H308&lt;1000,I308&lt;Barem!$N$23),H308/1500,IF(AND(H308&gt;=1000,H308&lt;1500,I308&lt;Barem!$N$24),H308/1500,IF(AND(H308&gt;=1500,H308&lt;2000,I308&lt;Barem!$N$25),H308/1500,IF(AND(H308&gt;=2000,H308&lt;3000,I308&lt;Barem!$N$26),H308/1500,IF(AND(H308&gt;=3000,I308&lt;Barem!$N$27),H308/1500,0))))))))</f>
        <v>0</v>
      </c>
      <c r="R308" s="19">
        <f>IF(D308&gt;21,VLOOKUP(D308,Barem!$S$1:$T$141,2,1),0)</f>
        <v>0</v>
      </c>
      <c r="S308" s="95">
        <f>IF(D308&lt;1,0,IF(B308="F",VLOOKUP(I308,Barem!$W$2:$Y$13,2,1),VLOOKUP(I308,Barem!$W$14:$Y$25,2,1)))</f>
        <v>0</v>
      </c>
      <c r="T308" s="19">
        <f>VLOOKUP(A308,Participanti!A:C,3,0)</f>
        <v>0</v>
      </c>
      <c r="U308" s="17">
        <f t="shared" si="61"/>
        <v>3.2660714285714283</v>
      </c>
      <c r="V308" s="49"/>
      <c r="W308" s="137"/>
      <c r="X308" s="96">
        <f t="shared" si="52"/>
        <v>4</v>
      </c>
      <c r="Y308" s="62">
        <f t="shared" si="53"/>
        <v>1</v>
      </c>
      <c r="Z308" s="1" t="str">
        <f>VLOOKUP(A308,Participanti!A:E,5,0)</f>
        <v>Silver</v>
      </c>
    </row>
    <row r="309" spans="1:26" x14ac:dyDescent="0.2">
      <c r="A309" s="42" t="s">
        <v>458</v>
      </c>
      <c r="B309" s="1" t="str">
        <f>VLOOKUP(A309,Participanti!A:B,2,0)</f>
        <v>F</v>
      </c>
      <c r="C309" s="60">
        <v>6</v>
      </c>
      <c r="D309" s="43">
        <v>20.100000000000001</v>
      </c>
      <c r="E309" s="180">
        <v>9.1319444444444439E-2</v>
      </c>
      <c r="F309" s="180">
        <v>9.2731481481481484E-2</v>
      </c>
      <c r="G309" s="182">
        <f t="shared" si="54"/>
        <v>9.2025462962962962E-2</v>
      </c>
      <c r="H309" s="45">
        <v>59</v>
      </c>
      <c r="I309" s="11">
        <f t="shared" si="60"/>
        <v>4.5783812419384557E-3</v>
      </c>
      <c r="J309" s="31">
        <f t="shared" si="55"/>
        <v>5</v>
      </c>
      <c r="K309" s="31">
        <f>IF(J309=0,0,IF(B309="F",VLOOKUP(I309,Barem!$G$2:$H$16,2,1),VLOOKUP(I309,Barem!$G$17:$H$31,2,1)))</f>
        <v>2.5</v>
      </c>
      <c r="L309" s="43">
        <v>4.5</v>
      </c>
      <c r="M309" s="87" t="str">
        <f>VLOOKUP(C309,Barem!K:Q,7,0)</f>
        <v>P</v>
      </c>
      <c r="N309" s="10">
        <f t="shared" si="59"/>
        <v>0.25</v>
      </c>
      <c r="O309" s="10">
        <f t="shared" si="59"/>
        <v>0.25</v>
      </c>
      <c r="P309" s="10">
        <f t="shared" si="59"/>
        <v>0.5</v>
      </c>
      <c r="Q309" s="33">
        <f>IF(B309="M",IF(AND(H309&gt;=200,H309&lt;500,I309&lt;Barem!$M$21),H309/1500,IF(AND(H309&gt;=500,H309&lt;750,I309&lt;Barem!$M$22),H309/1500,IF(AND(H309&gt;=750,H309&lt;1000,I309&lt;Barem!$M$23),H309/1500,IF(AND(H309&gt;=1000,H309&lt;1500,I309&lt;Barem!$M$24),H309/1500,IF(AND(H309&gt;=1500,H309&lt;2000,I309&lt;Barem!$M$25),H309/1500,IF(AND(H309&gt;=2000,H309&lt;3000,I309&lt;Barem!$M$26),H309/1500,IF(AND(H309&gt;=3000,I309&lt;Barem!$M$27),H309/1500,0))))))),IF(AND(H309&gt;=200,H309&lt;500,I309&lt;Barem!$N$21),H309/1500,IF(AND(H309&gt;=500,H309&lt;750,I309&lt;Barem!$N$22),H309/1500,IF(AND(H309&gt;=750,H309&lt;1000,I309&lt;Barem!$N$23),H309/1500,IF(AND(H309&gt;=1000,H309&lt;1500,I309&lt;Barem!$N$24),H309/1500,IF(AND(H309&gt;=1500,H309&lt;2000,I309&lt;Barem!$N$25),H309/1500,IF(AND(H309&gt;=2000,H309&lt;3000,I309&lt;Barem!$N$26),H309/1500,IF(AND(H309&gt;=3000,I309&lt;Barem!$N$27),H309/1500,0))))))))</f>
        <v>0</v>
      </c>
      <c r="R309" s="19">
        <f>IF(D309&gt;21,VLOOKUP(D309,Barem!$S$1:$T$141,2,1),0)</f>
        <v>0</v>
      </c>
      <c r="S309" s="95">
        <f>IF(D309&lt;1,0,IF(B309="F",VLOOKUP(I309,Barem!$W$2:$Y$13,2,1),VLOOKUP(I309,Barem!$W$14:$Y$25,2,1)))</f>
        <v>0</v>
      </c>
      <c r="T309" s="19">
        <f>VLOOKUP(A309,Participanti!A:C,3,0)</f>
        <v>0</v>
      </c>
      <c r="U309" s="17">
        <f t="shared" si="61"/>
        <v>4.125</v>
      </c>
      <c r="V309" s="49"/>
      <c r="W309" s="137"/>
      <c r="X309" s="96">
        <f t="shared" si="52"/>
        <v>4</v>
      </c>
      <c r="Y309" s="62">
        <f t="shared" si="53"/>
        <v>1</v>
      </c>
      <c r="Z309" s="1" t="str">
        <f>VLOOKUP(A309,Participanti!A:E,5,0)</f>
        <v>Silver</v>
      </c>
    </row>
    <row r="310" spans="1:26" x14ac:dyDescent="0.2">
      <c r="A310" s="42" t="s">
        <v>201</v>
      </c>
      <c r="B310" s="1" t="str">
        <f>VLOOKUP(A310,Participanti!A:B,2,0)</f>
        <v>M</v>
      </c>
      <c r="C310" s="60">
        <v>6</v>
      </c>
      <c r="D310" s="43">
        <v>12.19</v>
      </c>
      <c r="E310" s="180">
        <v>4.673611111111111E-2</v>
      </c>
      <c r="F310" s="180">
        <v>4.6782407407407404E-2</v>
      </c>
      <c r="G310" s="182">
        <f t="shared" si="54"/>
        <v>4.6759259259259257E-2</v>
      </c>
      <c r="H310" s="45">
        <v>92</v>
      </c>
      <c r="I310" s="11">
        <f t="shared" si="60"/>
        <v>3.8358703247956733E-3</v>
      </c>
      <c r="J310" s="31">
        <f t="shared" si="55"/>
        <v>2.9023809523809523</v>
      </c>
      <c r="K310" s="31">
        <f>IF(J310=0,0,IF(B310="F",VLOOKUP(I310,Barem!$G$2:$H$16,2,1),VLOOKUP(I310,Barem!$G$17:$H$31,2,1)))</f>
        <v>3.25</v>
      </c>
      <c r="L310" s="43">
        <v>2</v>
      </c>
      <c r="M310" s="87" t="s">
        <v>82</v>
      </c>
      <c r="N310" s="10">
        <f t="shared" ref="N310:P329" si="62">IF($M310=N$1,50%,25%)</f>
        <v>0.5</v>
      </c>
      <c r="O310" s="10">
        <f t="shared" si="62"/>
        <v>0.25</v>
      </c>
      <c r="P310" s="10">
        <f t="shared" si="62"/>
        <v>0.25</v>
      </c>
      <c r="Q310" s="33">
        <f>IF(B310="M",IF(AND(H310&gt;=200,H310&lt;500,I310&lt;Barem!$M$21),H310/1500,IF(AND(H310&gt;=500,H310&lt;750,I310&lt;Barem!$M$22),H310/1500,IF(AND(H310&gt;=750,H310&lt;1000,I310&lt;Barem!$M$23),H310/1500,IF(AND(H310&gt;=1000,H310&lt;1500,I310&lt;Barem!$M$24),H310/1500,IF(AND(H310&gt;=1500,H310&lt;2000,I310&lt;Barem!$M$25),H310/1500,IF(AND(H310&gt;=2000,H310&lt;3000,I310&lt;Barem!$M$26),H310/1500,IF(AND(H310&gt;=3000,I310&lt;Barem!$M$27),H310/1500,0))))))),IF(AND(H310&gt;=200,H310&lt;500,I310&lt;Barem!$N$21),H310/1500,IF(AND(H310&gt;=500,H310&lt;750,I310&lt;Barem!$N$22),H310/1500,IF(AND(H310&gt;=750,H310&lt;1000,I310&lt;Barem!$N$23),H310/1500,IF(AND(H310&gt;=1000,H310&lt;1500,I310&lt;Barem!$N$24),H310/1500,IF(AND(H310&gt;=1500,H310&lt;2000,I310&lt;Barem!$N$25),H310/1500,IF(AND(H310&gt;=2000,H310&lt;3000,I310&lt;Barem!$N$26),H310/1500,IF(AND(H310&gt;=3000,I310&lt;Barem!$N$27),H310/1500,0))))))))</f>
        <v>0</v>
      </c>
      <c r="R310" s="19">
        <f>IF(D310&gt;21,VLOOKUP(D310,Barem!$S$1:$T$141,2,1),0)</f>
        <v>0</v>
      </c>
      <c r="S310" s="95">
        <f>IF(D310&lt;1,0,IF(B310="F",VLOOKUP(I310,Barem!$W$2:$Y$13,2,1),VLOOKUP(I310,Barem!$W$14:$Y$25,2,1)))</f>
        <v>0</v>
      </c>
      <c r="T310" s="19">
        <f>VLOOKUP(A310,Participanti!A:C,3,0)</f>
        <v>0.4</v>
      </c>
      <c r="U310" s="17">
        <f t="shared" si="61"/>
        <v>3.1636904761904758</v>
      </c>
      <c r="V310" s="49"/>
      <c r="W310" s="137"/>
      <c r="X310" s="96">
        <f t="shared" si="52"/>
        <v>2</v>
      </c>
      <c r="Y310" s="62">
        <f t="shared" si="53"/>
        <v>1</v>
      </c>
      <c r="Z310" s="1" t="str">
        <f>VLOOKUP(A310,Participanti!A:E,5,0)</f>
        <v>Silver</v>
      </c>
    </row>
    <row r="311" spans="1:26" x14ac:dyDescent="0.2">
      <c r="A311" s="42" t="s">
        <v>528</v>
      </c>
      <c r="B311" s="1" t="str">
        <f>VLOOKUP(A311,Participanti!A:B,2,0)</f>
        <v>M</v>
      </c>
      <c r="C311" s="60">
        <v>6</v>
      </c>
      <c r="D311" s="43">
        <v>3.01</v>
      </c>
      <c r="E311" s="180">
        <v>6.9212962962962961E-3</v>
      </c>
      <c r="F311" s="180">
        <v>6.9212962962962961E-3</v>
      </c>
      <c r="G311" s="182">
        <f t="shared" si="54"/>
        <v>6.9212962962962961E-3</v>
      </c>
      <c r="H311" s="45">
        <v>6</v>
      </c>
      <c r="I311" s="11">
        <f t="shared" si="60"/>
        <v>2.2994339854804972E-3</v>
      </c>
      <c r="J311" s="31">
        <f t="shared" si="55"/>
        <v>0.71666666666666656</v>
      </c>
      <c r="K311" s="31">
        <f>IF(J311=0,0,IF(B311="F",VLOOKUP(I311,Barem!$G$2:$H$16,2,1),VLOOKUP(I311,Barem!$G$17:$H$31,2,1)))</f>
        <v>5</v>
      </c>
      <c r="L311" s="43">
        <v>1</v>
      </c>
      <c r="M311" s="87" t="s">
        <v>80</v>
      </c>
      <c r="N311" s="10">
        <f t="shared" si="62"/>
        <v>0.25</v>
      </c>
      <c r="O311" s="10">
        <f t="shared" si="62"/>
        <v>0.5</v>
      </c>
      <c r="P311" s="10">
        <f t="shared" si="62"/>
        <v>0.25</v>
      </c>
      <c r="Q311" s="33">
        <f>IF(B311="M",IF(AND(H311&gt;=200,H311&lt;500,I311&lt;Barem!$M$21),H311/1500,IF(AND(H311&gt;=500,H311&lt;750,I311&lt;Barem!$M$22),H311/1500,IF(AND(H311&gt;=750,H311&lt;1000,I311&lt;Barem!$M$23),H311/1500,IF(AND(H311&gt;=1000,H311&lt;1500,I311&lt;Barem!$M$24),H311/1500,IF(AND(H311&gt;=1500,H311&lt;2000,I311&lt;Barem!$M$25),H311/1500,IF(AND(H311&gt;=2000,H311&lt;3000,I311&lt;Barem!$M$26),H311/1500,IF(AND(H311&gt;=3000,I311&lt;Barem!$M$27),H311/1500,0))))))),IF(AND(H311&gt;=200,H311&lt;500,I311&lt;Barem!$N$21),H311/1500,IF(AND(H311&gt;=500,H311&lt;750,I311&lt;Barem!$N$22),H311/1500,IF(AND(H311&gt;=750,H311&lt;1000,I311&lt;Barem!$N$23),H311/1500,IF(AND(H311&gt;=1000,H311&lt;1500,I311&lt;Barem!$N$24),H311/1500,IF(AND(H311&gt;=1500,H311&lt;2000,I311&lt;Barem!$N$25),H311/1500,IF(AND(H311&gt;=2000,H311&lt;3000,I311&lt;Barem!$N$26),H311/1500,IF(AND(H311&gt;=3000,I311&lt;Barem!$N$27),H311/1500,0))))))))</f>
        <v>0</v>
      </c>
      <c r="R311" s="19">
        <f>IF(D311&gt;21,VLOOKUP(D311,Barem!$S$1:$T$141,2,1),0)</f>
        <v>0</v>
      </c>
      <c r="S311" s="95">
        <f>IF(D311&lt;1,0,IF(B311="F",VLOOKUP(I311,Barem!$W$2:$Y$13,2,1),VLOOKUP(I311,Barem!$W$14:$Y$25,2,1)))</f>
        <v>6.75</v>
      </c>
      <c r="T311" s="19">
        <f>VLOOKUP(A311,Participanti!A:C,3,0)</f>
        <v>0</v>
      </c>
      <c r="U311" s="17">
        <f t="shared" si="61"/>
        <v>9.6791666666666671</v>
      </c>
      <c r="V311" s="49"/>
      <c r="W311" s="137"/>
      <c r="X311" s="96">
        <f t="shared" si="52"/>
        <v>4</v>
      </c>
      <c r="Y311" s="62">
        <f t="shared" si="53"/>
        <v>1</v>
      </c>
      <c r="Z311" s="1" t="str">
        <f>VLOOKUP(A311,Participanti!A:E,5,0)</f>
        <v>Silver</v>
      </c>
    </row>
    <row r="312" spans="1:26" x14ac:dyDescent="0.2">
      <c r="A312" s="42" t="s">
        <v>339</v>
      </c>
      <c r="B312" s="1" t="str">
        <f>VLOOKUP(A312,Participanti!A:B,2,0)</f>
        <v>M</v>
      </c>
      <c r="C312" s="60">
        <v>6</v>
      </c>
      <c r="D312" s="43">
        <v>10.31</v>
      </c>
      <c r="E312" s="180">
        <v>4.8645833333333333E-2</v>
      </c>
      <c r="F312" s="180">
        <v>5.4189814814814816E-2</v>
      </c>
      <c r="G312" s="182">
        <f t="shared" si="54"/>
        <v>5.1417824074074074E-2</v>
      </c>
      <c r="H312" s="45">
        <v>530</v>
      </c>
      <c r="I312" s="11">
        <f t="shared" si="60"/>
        <v>4.9871798325969033E-3</v>
      </c>
      <c r="J312" s="31">
        <f t="shared" si="55"/>
        <v>2.4547619047619049</v>
      </c>
      <c r="K312" s="31">
        <f>IF(J312=0,0,IF(B312="F",VLOOKUP(I312,Barem!$G$2:$H$16,2,1),VLOOKUP(I312,Barem!$G$17:$H$31,2,1)))</f>
        <v>0.5</v>
      </c>
      <c r="L312" s="43">
        <v>3</v>
      </c>
      <c r="M312" s="87" t="str">
        <f>VLOOKUP(C312,Barem!K:Q,7,0)</f>
        <v>P</v>
      </c>
      <c r="N312" s="10">
        <f t="shared" si="62"/>
        <v>0.25</v>
      </c>
      <c r="O312" s="10">
        <f t="shared" si="62"/>
        <v>0.25</v>
      </c>
      <c r="P312" s="10">
        <f t="shared" si="62"/>
        <v>0.5</v>
      </c>
      <c r="Q312" s="33">
        <f>IF(B312="M",IF(AND(H312&gt;=200,H312&lt;500,I312&lt;Barem!$M$21),H312/1500,IF(AND(H312&gt;=500,H312&lt;750,I312&lt;Barem!$M$22),H312/1500,IF(AND(H312&gt;=750,H312&lt;1000,I312&lt;Barem!$M$23),H312/1500,IF(AND(H312&gt;=1000,H312&lt;1500,I312&lt;Barem!$M$24),H312/1500,IF(AND(H312&gt;=1500,H312&lt;2000,I312&lt;Barem!$M$25),H312/1500,IF(AND(H312&gt;=2000,H312&lt;3000,I312&lt;Barem!$M$26),H312/1500,IF(AND(H312&gt;=3000,I312&lt;Barem!$M$27),H312/1500,0))))))),IF(AND(H312&gt;=200,H312&lt;500,I312&lt;Barem!$N$21),H312/1500,IF(AND(H312&gt;=500,H312&lt;750,I312&lt;Barem!$N$22),H312/1500,IF(AND(H312&gt;=750,H312&lt;1000,I312&lt;Barem!$N$23),H312/1500,IF(AND(H312&gt;=1000,H312&lt;1500,I312&lt;Barem!$N$24),H312/1500,IF(AND(H312&gt;=1500,H312&lt;2000,I312&lt;Barem!$N$25),H312/1500,IF(AND(H312&gt;=2000,H312&lt;3000,I312&lt;Barem!$N$26),H312/1500,IF(AND(H312&gt;=3000,I312&lt;Barem!$N$27),H312/1500,0))))))))</f>
        <v>0.35333333333333333</v>
      </c>
      <c r="R312" s="19">
        <f>IF(D312&gt;21,VLOOKUP(D312,Barem!$S$1:$T$141,2,1),0)</f>
        <v>0</v>
      </c>
      <c r="S312" s="95">
        <f>IF(D312&lt;1,0,IF(B312="F",VLOOKUP(I312,Barem!$W$2:$Y$13,2,1),VLOOKUP(I312,Barem!$W$14:$Y$25,2,1)))</f>
        <v>0</v>
      </c>
      <c r="T312" s="19">
        <f>VLOOKUP(A312,Participanti!A:C,3,0)</f>
        <v>0</v>
      </c>
      <c r="U312" s="17">
        <f t="shared" si="61"/>
        <v>2.59202380952381</v>
      </c>
      <c r="V312" s="49"/>
      <c r="W312" s="137"/>
      <c r="X312" s="96">
        <f t="shared" si="52"/>
        <v>4</v>
      </c>
      <c r="Y312" s="62">
        <f t="shared" si="53"/>
        <v>1</v>
      </c>
      <c r="Z312" s="1" t="str">
        <f>VLOOKUP(A312,Participanti!A:E,5,0)</f>
        <v>Silver</v>
      </c>
    </row>
    <row r="313" spans="1:26" x14ac:dyDescent="0.2">
      <c r="A313" s="42" t="s">
        <v>495</v>
      </c>
      <c r="B313" s="1" t="str">
        <f>VLOOKUP(A313,Participanti!A:B,2,0)</f>
        <v>F</v>
      </c>
      <c r="C313" s="60">
        <v>6</v>
      </c>
      <c r="D313" s="43">
        <v>10.02</v>
      </c>
      <c r="E313" s="180">
        <v>3.8090277777777778E-2</v>
      </c>
      <c r="F313" s="180">
        <v>3.8090277777777778E-2</v>
      </c>
      <c r="G313" s="182">
        <f t="shared" si="54"/>
        <v>3.8090277777777778E-2</v>
      </c>
      <c r="H313" s="45">
        <v>12</v>
      </c>
      <c r="I313" s="11">
        <f t="shared" si="60"/>
        <v>3.801424927921934E-3</v>
      </c>
      <c r="J313" s="31">
        <f t="shared" si="55"/>
        <v>2.5049999999999999</v>
      </c>
      <c r="K313" s="31">
        <f>IF(J313=0,0,IF(B313="F",VLOOKUP(I313,Barem!$G$2:$H$16,2,1),VLOOKUP(I313,Barem!$G$17:$H$31,2,1)))</f>
        <v>4</v>
      </c>
      <c r="L313" s="43">
        <v>3.75</v>
      </c>
      <c r="M313" s="87" t="s">
        <v>80</v>
      </c>
      <c r="N313" s="10">
        <f t="shared" si="62"/>
        <v>0.25</v>
      </c>
      <c r="O313" s="10">
        <f t="shared" si="62"/>
        <v>0.5</v>
      </c>
      <c r="P313" s="10">
        <f t="shared" si="62"/>
        <v>0.25</v>
      </c>
      <c r="Q313" s="33">
        <f>IF(B313="M",IF(AND(H313&gt;=200,H313&lt;500,I313&lt;Barem!$M$21),H313/1500,IF(AND(H313&gt;=500,H313&lt;750,I313&lt;Barem!$M$22),H313/1500,IF(AND(H313&gt;=750,H313&lt;1000,I313&lt;Barem!$M$23),H313/1500,IF(AND(H313&gt;=1000,H313&lt;1500,I313&lt;Barem!$M$24),H313/1500,IF(AND(H313&gt;=1500,H313&lt;2000,I313&lt;Barem!$M$25),H313/1500,IF(AND(H313&gt;=2000,H313&lt;3000,I313&lt;Barem!$M$26),H313/1500,IF(AND(H313&gt;=3000,I313&lt;Barem!$M$27),H313/1500,0))))))),IF(AND(H313&gt;=200,H313&lt;500,I313&lt;Barem!$N$21),H313/1500,IF(AND(H313&gt;=500,H313&lt;750,I313&lt;Barem!$N$22),H313/1500,IF(AND(H313&gt;=750,H313&lt;1000,I313&lt;Barem!$N$23),H313/1500,IF(AND(H313&gt;=1000,H313&lt;1500,I313&lt;Barem!$N$24),H313/1500,IF(AND(H313&gt;=1500,H313&lt;2000,I313&lt;Barem!$N$25),H313/1500,IF(AND(H313&gt;=2000,H313&lt;3000,I313&lt;Barem!$N$26),H313/1500,IF(AND(H313&gt;=3000,I313&lt;Barem!$N$27),H313/1500,0))))))))</f>
        <v>0</v>
      </c>
      <c r="R313" s="19">
        <f>IF(D313&gt;21,VLOOKUP(D313,Barem!$S$1:$T$141,2,1),0)</f>
        <v>0</v>
      </c>
      <c r="S313" s="95">
        <f>IF(D313&lt;1,0,IF(B313="F",VLOOKUP(I313,Barem!$W$2:$Y$13,2,1),VLOOKUP(I313,Barem!$W$14:$Y$25,2,1)))</f>
        <v>0</v>
      </c>
      <c r="T313" s="19">
        <f>VLOOKUP(A313,Participanti!A:C,3,0)</f>
        <v>0</v>
      </c>
      <c r="U313" s="17">
        <f t="shared" si="61"/>
        <v>3.5637499999999998</v>
      </c>
      <c r="V313" s="49"/>
      <c r="W313" s="137"/>
      <c r="X313" s="96">
        <f t="shared" si="52"/>
        <v>3</v>
      </c>
      <c r="Y313" s="62">
        <f t="shared" si="53"/>
        <v>1</v>
      </c>
      <c r="Z313" s="1" t="str">
        <f>VLOOKUP(A313,Participanti!A:E,5,0)</f>
        <v>Silver</v>
      </c>
    </row>
    <row r="314" spans="1:26" x14ac:dyDescent="0.2">
      <c r="A314" s="42" t="s">
        <v>496</v>
      </c>
      <c r="B314" s="1" t="str">
        <f>VLOOKUP(A314,Participanti!A:B,2,0)</f>
        <v>M</v>
      </c>
      <c r="C314" s="60">
        <v>3</v>
      </c>
      <c r="D314" s="43">
        <v>20.76</v>
      </c>
      <c r="E314" s="180">
        <v>7.346064814814815E-2</v>
      </c>
      <c r="F314" s="180">
        <v>7.346064814814815E-2</v>
      </c>
      <c r="G314" s="182">
        <f t="shared" si="54"/>
        <v>7.346064814814815E-2</v>
      </c>
      <c r="H314" s="45">
        <v>7</v>
      </c>
      <c r="I314" s="11">
        <f t="shared" si="60"/>
        <v>3.5385668664811246E-3</v>
      </c>
      <c r="J314" s="31">
        <f t="shared" si="55"/>
        <v>4.9428571428571431</v>
      </c>
      <c r="K314" s="31">
        <f>IF(J314=0,0,IF(B314="F",VLOOKUP(I314,Barem!$G$2:$H$16,2,1),VLOOKUP(I314,Barem!$G$17:$H$31,2,1)))</f>
        <v>3.75</v>
      </c>
      <c r="L314" s="43">
        <v>3.25</v>
      </c>
      <c r="M314" s="87" t="str">
        <f>VLOOKUP(C314,Barem!K:Q,7,0)</f>
        <v>P</v>
      </c>
      <c r="N314" s="10">
        <f t="shared" si="62"/>
        <v>0.25</v>
      </c>
      <c r="O314" s="10">
        <f t="shared" si="62"/>
        <v>0.25</v>
      </c>
      <c r="P314" s="10">
        <f t="shared" si="62"/>
        <v>0.5</v>
      </c>
      <c r="Q314" s="33">
        <f>IF(B314="M",IF(AND(H314&gt;=200,H314&lt;500,I314&lt;Barem!$M$21),H314/1500,IF(AND(H314&gt;=500,H314&lt;750,I314&lt;Barem!$M$22),H314/1500,IF(AND(H314&gt;=750,H314&lt;1000,I314&lt;Barem!$M$23),H314/1500,IF(AND(H314&gt;=1000,H314&lt;1500,I314&lt;Barem!$M$24),H314/1500,IF(AND(H314&gt;=1500,H314&lt;2000,I314&lt;Barem!$M$25),H314/1500,IF(AND(H314&gt;=2000,H314&lt;3000,I314&lt;Barem!$M$26),H314/1500,IF(AND(H314&gt;=3000,I314&lt;Barem!$M$27),H314/1500,0))))))),IF(AND(H314&gt;=200,H314&lt;500,I314&lt;Barem!$N$21),H314/1500,IF(AND(H314&gt;=500,H314&lt;750,I314&lt;Barem!$N$22),H314/1500,IF(AND(H314&gt;=750,H314&lt;1000,I314&lt;Barem!$N$23),H314/1500,IF(AND(H314&gt;=1000,H314&lt;1500,I314&lt;Barem!$N$24),H314/1500,IF(AND(H314&gt;=1500,H314&lt;2000,I314&lt;Barem!$N$25),H314/1500,IF(AND(H314&gt;=2000,H314&lt;3000,I314&lt;Barem!$N$26),H314/1500,IF(AND(H314&gt;=3000,I314&lt;Barem!$N$27),H314/1500,0))))))))</f>
        <v>0</v>
      </c>
      <c r="R314" s="19">
        <f>IF(D314&gt;21,VLOOKUP(D314,Barem!$S$1:$T$141,2,1),0)</f>
        <v>0</v>
      </c>
      <c r="S314" s="95">
        <f>IF(D314&lt;1,0,IF(B314="F",VLOOKUP(I314,Barem!$W$2:$Y$13,2,1),VLOOKUP(I314,Barem!$W$14:$Y$25,2,1)))</f>
        <v>0</v>
      </c>
      <c r="T314" s="19">
        <f>VLOOKUP(A314,Participanti!A:C,3,0)</f>
        <v>0</v>
      </c>
      <c r="U314" s="17">
        <f t="shared" si="61"/>
        <v>3.7982142857142858</v>
      </c>
      <c r="V314" s="49"/>
      <c r="W314" s="137"/>
      <c r="X314" s="96">
        <f t="shared" si="52"/>
        <v>4</v>
      </c>
      <c r="Y314" s="62">
        <f t="shared" si="53"/>
        <v>1</v>
      </c>
      <c r="Z314" s="1" t="str">
        <f>VLOOKUP(A314,Participanti!A:E,5,0)</f>
        <v>Silver</v>
      </c>
    </row>
    <row r="315" spans="1:26" x14ac:dyDescent="0.2">
      <c r="A315" s="42" t="s">
        <v>332</v>
      </c>
      <c r="B315" s="1" t="str">
        <f>VLOOKUP(A315,Participanti!A:B,2,0)</f>
        <v>F</v>
      </c>
      <c r="C315" s="60">
        <v>6</v>
      </c>
      <c r="D315" s="43">
        <v>50.21</v>
      </c>
      <c r="E315" s="180">
        <v>0.23281250000000001</v>
      </c>
      <c r="F315" s="180">
        <v>0.28249999999999997</v>
      </c>
      <c r="G315" s="182">
        <f t="shared" si="54"/>
        <v>0.25765624999999998</v>
      </c>
      <c r="H315" s="45">
        <v>198</v>
      </c>
      <c r="I315" s="11">
        <f t="shared" si="60"/>
        <v>5.1315723959370636E-3</v>
      </c>
      <c r="J315" s="31">
        <f t="shared" si="55"/>
        <v>5</v>
      </c>
      <c r="K315" s="31">
        <f>IF(J315=0,0,IF(B315="F",VLOOKUP(I315,Barem!$G$2:$H$16,2,1),VLOOKUP(I315,Barem!$G$17:$H$31,2,1)))</f>
        <v>1</v>
      </c>
      <c r="L315" s="43">
        <v>1.5</v>
      </c>
      <c r="M315" s="87" t="s">
        <v>82</v>
      </c>
      <c r="N315" s="10">
        <f t="shared" si="62"/>
        <v>0.5</v>
      </c>
      <c r="O315" s="10">
        <f t="shared" si="62"/>
        <v>0.25</v>
      </c>
      <c r="P315" s="10">
        <f t="shared" si="62"/>
        <v>0.25</v>
      </c>
      <c r="Q315" s="33">
        <f>IF(B315="M",IF(AND(H315&gt;=200,H315&lt;500,I315&lt;Barem!$M$21),H315/1500,IF(AND(H315&gt;=500,H315&lt;750,I315&lt;Barem!$M$22),H315/1500,IF(AND(H315&gt;=750,H315&lt;1000,I315&lt;Barem!$M$23),H315/1500,IF(AND(H315&gt;=1000,H315&lt;1500,I315&lt;Barem!$M$24),H315/1500,IF(AND(H315&gt;=1500,H315&lt;2000,I315&lt;Barem!$M$25),H315/1500,IF(AND(H315&gt;=2000,H315&lt;3000,I315&lt;Barem!$M$26),H315/1500,IF(AND(H315&gt;=3000,I315&lt;Barem!$M$27),H315/1500,0))))))),IF(AND(H315&gt;=200,H315&lt;500,I315&lt;Barem!$N$21),H315/1500,IF(AND(H315&gt;=500,H315&lt;750,I315&lt;Barem!$N$22),H315/1500,IF(AND(H315&gt;=750,H315&lt;1000,I315&lt;Barem!$N$23),H315/1500,IF(AND(H315&gt;=1000,H315&lt;1500,I315&lt;Barem!$N$24),H315/1500,IF(AND(H315&gt;=1500,H315&lt;2000,I315&lt;Barem!$N$25),H315/1500,IF(AND(H315&gt;=2000,H315&lt;3000,I315&lt;Barem!$N$26),H315/1500,IF(AND(H315&gt;=3000,I315&lt;Barem!$N$27),H315/1500,0))))))))</f>
        <v>0</v>
      </c>
      <c r="R315" s="19">
        <f>IF(D315&gt;21,VLOOKUP(D315,Barem!$S$1:$T$141,2,1),0)</f>
        <v>1.4</v>
      </c>
      <c r="S315" s="95">
        <f>IF(D315&lt;1,0,IF(B315="F",VLOOKUP(I315,Barem!$W$2:$Y$13,2,1),VLOOKUP(I315,Barem!$W$14:$Y$25,2,1)))</f>
        <v>0</v>
      </c>
      <c r="T315" s="19">
        <f>VLOOKUP(A315,Participanti!A:C,3,0)</f>
        <v>0</v>
      </c>
      <c r="U315" s="17">
        <f t="shared" si="61"/>
        <v>4.5250000000000004</v>
      </c>
      <c r="V315" s="49"/>
      <c r="W315" s="137"/>
      <c r="X315" s="96">
        <f t="shared" si="52"/>
        <v>3</v>
      </c>
      <c r="Y315" s="62">
        <f t="shared" si="53"/>
        <v>1</v>
      </c>
      <c r="Z315" s="1" t="str">
        <f>VLOOKUP(A315,Participanti!A:E,5,0)</f>
        <v>Silver</v>
      </c>
    </row>
    <row r="316" spans="1:26" x14ac:dyDescent="0.2">
      <c r="A316" s="42" t="s">
        <v>259</v>
      </c>
      <c r="B316" s="1" t="str">
        <f>VLOOKUP(A316,Participanti!A:B,2,0)</f>
        <v>M</v>
      </c>
      <c r="C316" s="60">
        <v>7</v>
      </c>
      <c r="D316" s="43">
        <v>20.010000000000002</v>
      </c>
      <c r="E316" s="180">
        <v>7.6111111111111115E-2</v>
      </c>
      <c r="F316" s="180">
        <v>7.615740740740741E-2</v>
      </c>
      <c r="G316" s="182">
        <f t="shared" si="54"/>
        <v>7.6134259259259263E-2</v>
      </c>
      <c r="H316" s="45">
        <v>410</v>
      </c>
      <c r="I316" s="11">
        <f t="shared" si="60"/>
        <v>3.8048105576841207E-3</v>
      </c>
      <c r="J316" s="31">
        <f t="shared" si="55"/>
        <v>4.7642857142857142</v>
      </c>
      <c r="K316" s="31">
        <f>IF(J316=0,0,IF(B316="F",VLOOKUP(I316,Barem!$G$2:$H$16,2,1),VLOOKUP(I316,Barem!$G$17:$H$31,2,1)))</f>
        <v>3.5</v>
      </c>
      <c r="L316" s="43">
        <v>3.5</v>
      </c>
      <c r="M316" s="87" t="s">
        <v>80</v>
      </c>
      <c r="N316" s="10">
        <f t="shared" si="62"/>
        <v>0.25</v>
      </c>
      <c r="O316" s="10">
        <f t="shared" si="62"/>
        <v>0.5</v>
      </c>
      <c r="P316" s="10">
        <f t="shared" si="62"/>
        <v>0.25</v>
      </c>
      <c r="Q316" s="33">
        <f>IF(B316="M",IF(AND(H316&gt;=200,H316&lt;500,I316&lt;Barem!$M$21),H316/1500,IF(AND(H316&gt;=500,H316&lt;750,I316&lt;Barem!$M$22),H316/1500,IF(AND(H316&gt;=750,H316&lt;1000,I316&lt;Barem!$M$23),H316/1500,IF(AND(H316&gt;=1000,H316&lt;1500,I316&lt;Barem!$M$24),H316/1500,IF(AND(H316&gt;=1500,H316&lt;2000,I316&lt;Barem!$M$25),H316/1500,IF(AND(H316&gt;=2000,H316&lt;3000,I316&lt;Barem!$M$26),H316/1500,IF(AND(H316&gt;=3000,I316&lt;Barem!$M$27),H316/1500,0))))))),IF(AND(H316&gt;=200,H316&lt;500,I316&lt;Barem!$N$21),H316/1500,IF(AND(H316&gt;=500,H316&lt;750,I316&lt;Barem!$N$22),H316/1500,IF(AND(H316&gt;=750,H316&lt;1000,I316&lt;Barem!$N$23),H316/1500,IF(AND(H316&gt;=1000,H316&lt;1500,I316&lt;Barem!$N$24),H316/1500,IF(AND(H316&gt;=1500,H316&lt;2000,I316&lt;Barem!$N$25),H316/1500,IF(AND(H316&gt;=2000,H316&lt;3000,I316&lt;Barem!$N$26),H316/1500,IF(AND(H316&gt;=3000,I316&lt;Barem!$N$27),H316/1500,0))))))))</f>
        <v>0.27333333333333332</v>
      </c>
      <c r="R316" s="19">
        <f>IF(D316&gt;21,VLOOKUP(D316,Barem!$S$1:$T$141,2,1),0)</f>
        <v>0</v>
      </c>
      <c r="S316" s="95">
        <f>IF(D316&lt;1,0,IF(B316="F",VLOOKUP(I316,Barem!$W$2:$Y$13,2,1),VLOOKUP(I316,Barem!$W$14:$Y$25,2,1)))</f>
        <v>0</v>
      </c>
      <c r="T316" s="19">
        <f>VLOOKUP(A316,Participanti!A:C,3,0)</f>
        <v>0</v>
      </c>
      <c r="U316" s="17">
        <f t="shared" si="61"/>
        <v>4.0894047619047615</v>
      </c>
      <c r="V316" s="49"/>
      <c r="W316" s="137"/>
      <c r="X316" s="96">
        <f t="shared" si="52"/>
        <v>4</v>
      </c>
      <c r="Y316" s="62">
        <f t="shared" si="53"/>
        <v>1</v>
      </c>
      <c r="Z316" s="1" t="str">
        <f>VLOOKUP(A316,Participanti!A:E,5,0)</f>
        <v>Silver</v>
      </c>
    </row>
    <row r="317" spans="1:26" x14ac:dyDescent="0.2">
      <c r="A317" s="42" t="s">
        <v>335</v>
      </c>
      <c r="B317" s="1" t="str">
        <f>VLOOKUP(A317,Participanti!A:B,2,0)</f>
        <v>M</v>
      </c>
      <c r="C317" s="60">
        <v>6</v>
      </c>
      <c r="D317" s="43">
        <v>10.02</v>
      </c>
      <c r="E317" s="180">
        <v>3.8541666666666669E-2</v>
      </c>
      <c r="F317" s="180">
        <v>3.8842592592592595E-2</v>
      </c>
      <c r="G317" s="182">
        <f t="shared" si="54"/>
        <v>3.8692129629629632E-2</v>
      </c>
      <c r="H317" s="45">
        <v>9</v>
      </c>
      <c r="I317" s="11">
        <f t="shared" si="60"/>
        <v>3.8614899829969695E-3</v>
      </c>
      <c r="J317" s="31">
        <f t="shared" si="55"/>
        <v>2.3857142857142857</v>
      </c>
      <c r="K317" s="31">
        <f>IF(J317=0,0,IF(B317="F",VLOOKUP(I317,Barem!$G$2:$H$16,2,1),VLOOKUP(I317,Barem!$G$17:$H$31,2,1)))</f>
        <v>3.25</v>
      </c>
      <c r="L317" s="43">
        <v>1</v>
      </c>
      <c r="M317" s="87" t="str">
        <f>VLOOKUP(C317,Barem!K:Q,7,0)</f>
        <v>P</v>
      </c>
      <c r="N317" s="10">
        <f t="shared" si="62"/>
        <v>0.25</v>
      </c>
      <c r="O317" s="10">
        <f t="shared" si="62"/>
        <v>0.25</v>
      </c>
      <c r="P317" s="10">
        <f t="shared" si="62"/>
        <v>0.5</v>
      </c>
      <c r="Q317" s="33">
        <f>IF(B317="M",IF(AND(H317&gt;=200,H317&lt;500,I317&lt;Barem!$M$21),H317/1500,IF(AND(H317&gt;=500,H317&lt;750,I317&lt;Barem!$M$22),H317/1500,IF(AND(H317&gt;=750,H317&lt;1000,I317&lt;Barem!$M$23),H317/1500,IF(AND(H317&gt;=1000,H317&lt;1500,I317&lt;Barem!$M$24),H317/1500,IF(AND(H317&gt;=1500,H317&lt;2000,I317&lt;Barem!$M$25),H317/1500,IF(AND(H317&gt;=2000,H317&lt;3000,I317&lt;Barem!$M$26),H317/1500,IF(AND(H317&gt;=3000,I317&lt;Barem!$M$27),H317/1500,0))))))),IF(AND(H317&gt;=200,H317&lt;500,I317&lt;Barem!$N$21),H317/1500,IF(AND(H317&gt;=500,H317&lt;750,I317&lt;Barem!$N$22),H317/1500,IF(AND(H317&gt;=750,H317&lt;1000,I317&lt;Barem!$N$23),H317/1500,IF(AND(H317&gt;=1000,H317&lt;1500,I317&lt;Barem!$N$24),H317/1500,IF(AND(H317&gt;=1500,H317&lt;2000,I317&lt;Barem!$N$25),H317/1500,IF(AND(H317&gt;=2000,H317&lt;3000,I317&lt;Barem!$N$26),H317/1500,IF(AND(H317&gt;=3000,I317&lt;Barem!$N$27),H317/1500,0))))))))</f>
        <v>0</v>
      </c>
      <c r="R317" s="19">
        <f>IF(D317&gt;21,VLOOKUP(D317,Barem!$S$1:$T$141,2,1),0)</f>
        <v>0</v>
      </c>
      <c r="S317" s="95">
        <f>IF(D317&lt;1,0,IF(B317="F",VLOOKUP(I317,Barem!$W$2:$Y$13,2,1),VLOOKUP(I317,Barem!$W$14:$Y$25,2,1)))</f>
        <v>0</v>
      </c>
      <c r="T317" s="19">
        <f>VLOOKUP(A317,Participanti!A:C,3,0)</f>
        <v>0</v>
      </c>
      <c r="U317" s="17">
        <f t="shared" si="61"/>
        <v>1.9089285714285715</v>
      </c>
      <c r="V317" s="49"/>
      <c r="W317" s="137"/>
      <c r="X317" s="96">
        <f t="shared" si="52"/>
        <v>3</v>
      </c>
      <c r="Y317" s="62">
        <f t="shared" si="53"/>
        <v>1</v>
      </c>
      <c r="Z317" s="1" t="str">
        <f>VLOOKUP(A317,Participanti!A:E,5,0)</f>
        <v>Silver</v>
      </c>
    </row>
    <row r="318" spans="1:26" x14ac:dyDescent="0.2">
      <c r="A318" s="42" t="s">
        <v>207</v>
      </c>
      <c r="B318" s="1" t="str">
        <f>VLOOKUP(A318,Participanti!A:B,2,0)</f>
        <v>F</v>
      </c>
      <c r="C318" s="60">
        <v>6</v>
      </c>
      <c r="D318" s="43">
        <v>21.43</v>
      </c>
      <c r="E318" s="180">
        <v>0.12942129629629628</v>
      </c>
      <c r="F318" s="180">
        <v>0.13623842592592592</v>
      </c>
      <c r="G318" s="182">
        <f t="shared" si="54"/>
        <v>0.13282986111111111</v>
      </c>
      <c r="H318" s="45">
        <v>1058</v>
      </c>
      <c r="I318" s="11">
        <f t="shared" si="60"/>
        <v>6.1983136309431228E-3</v>
      </c>
      <c r="J318" s="31">
        <f t="shared" si="55"/>
        <v>5</v>
      </c>
      <c r="K318" s="31">
        <f>IF(J318=0,0,IF(B318="F",VLOOKUP(I318,Barem!$G$2:$H$16,2,1),VLOOKUP(I318,Barem!$G$17:$H$31,2,1)))</f>
        <v>0.5</v>
      </c>
      <c r="L318" s="43">
        <v>2</v>
      </c>
      <c r="M318" s="87" t="str">
        <f>VLOOKUP(C318,Barem!K:Q,7,0)</f>
        <v>P</v>
      </c>
      <c r="N318" s="10">
        <f t="shared" si="62"/>
        <v>0.25</v>
      </c>
      <c r="O318" s="10">
        <f t="shared" si="62"/>
        <v>0.25</v>
      </c>
      <c r="P318" s="10">
        <f t="shared" si="62"/>
        <v>0.5</v>
      </c>
      <c r="Q318" s="33">
        <f>IF(B318="M",IF(AND(H318&gt;=200,H318&lt;500,I318&lt;Barem!$M$21),H318/1500,IF(AND(H318&gt;=500,H318&lt;750,I318&lt;Barem!$M$22),H318/1500,IF(AND(H318&gt;=750,H318&lt;1000,I318&lt;Barem!$M$23),H318/1500,IF(AND(H318&gt;=1000,H318&lt;1500,I318&lt;Barem!$M$24),H318/1500,IF(AND(H318&gt;=1500,H318&lt;2000,I318&lt;Barem!$M$25),H318/1500,IF(AND(H318&gt;=2000,H318&lt;3000,I318&lt;Barem!$M$26),H318/1500,IF(AND(H318&gt;=3000,I318&lt;Barem!$M$27),H318/1500,0))))))),IF(AND(H318&gt;=200,H318&lt;500,I318&lt;Barem!$N$21),H318/1500,IF(AND(H318&gt;=500,H318&lt;750,I318&lt;Barem!$N$22),H318/1500,IF(AND(H318&gt;=750,H318&lt;1000,I318&lt;Barem!$N$23),H318/1500,IF(AND(H318&gt;=1000,H318&lt;1500,I318&lt;Barem!$N$24),H318/1500,IF(AND(H318&gt;=1500,H318&lt;2000,I318&lt;Barem!$N$25),H318/1500,IF(AND(H318&gt;=2000,H318&lt;3000,I318&lt;Barem!$N$26),H318/1500,IF(AND(H318&gt;=3000,I318&lt;Barem!$N$27),H318/1500,0))))))))</f>
        <v>0.70533333333333337</v>
      </c>
      <c r="R318" s="19">
        <f>IF(D318&gt;21,VLOOKUP(D318,Barem!$S$1:$T$141,2,1),0)</f>
        <v>0</v>
      </c>
      <c r="S318" s="95">
        <f>IF(D318&lt;1,0,IF(B318="F",VLOOKUP(I318,Barem!$W$2:$Y$13,2,1),VLOOKUP(I318,Barem!$W$14:$Y$25,2,1)))</f>
        <v>0</v>
      </c>
      <c r="T318" s="19">
        <f>VLOOKUP(A318,Participanti!A:C,3,0)</f>
        <v>0</v>
      </c>
      <c r="U318" s="17">
        <f t="shared" si="61"/>
        <v>3.0803333333333334</v>
      </c>
      <c r="V318" s="49"/>
      <c r="W318" s="137" t="s">
        <v>572</v>
      </c>
      <c r="X318" s="96">
        <f t="shared" si="52"/>
        <v>2</v>
      </c>
      <c r="Y318" s="62">
        <f t="shared" si="53"/>
        <v>1</v>
      </c>
      <c r="Z318" s="1" t="str">
        <f>VLOOKUP(A318,Participanti!A:E,5,0)</f>
        <v>Silver</v>
      </c>
    </row>
    <row r="319" spans="1:26" x14ac:dyDescent="0.2">
      <c r="A319" s="42" t="s">
        <v>207</v>
      </c>
      <c r="B319" s="1" t="str">
        <f>VLOOKUP(A319,Participanti!A:B,2,0)</f>
        <v>F</v>
      </c>
      <c r="C319" s="60">
        <v>7</v>
      </c>
      <c r="D319" s="43">
        <v>15</v>
      </c>
      <c r="E319" s="180">
        <v>9.0474537037037034E-2</v>
      </c>
      <c r="F319" s="180">
        <v>9.3171296296296294E-2</v>
      </c>
      <c r="G319" s="182">
        <f t="shared" si="54"/>
        <v>9.1822916666666671E-2</v>
      </c>
      <c r="H319" s="45">
        <v>442</v>
      </c>
      <c r="I319" s="11">
        <f t="shared" si="60"/>
        <v>6.1215277777777778E-3</v>
      </c>
      <c r="J319" s="31">
        <f t="shared" si="55"/>
        <v>3.75</v>
      </c>
      <c r="K319" s="31">
        <f>IF(J319=0,0,IF(B319="F",VLOOKUP(I319,Barem!$G$2:$H$16,2,1),VLOOKUP(I319,Barem!$G$17:$H$31,2,1)))</f>
        <v>0.5</v>
      </c>
      <c r="L319" s="43">
        <v>1.75</v>
      </c>
      <c r="M319" s="87" t="str">
        <f>VLOOKUP(C319,Barem!K:Q,7,0)</f>
        <v>V</v>
      </c>
      <c r="N319" s="10">
        <f t="shared" si="62"/>
        <v>0.25</v>
      </c>
      <c r="O319" s="10">
        <f t="shared" si="62"/>
        <v>0.5</v>
      </c>
      <c r="P319" s="10">
        <f t="shared" si="62"/>
        <v>0.25</v>
      </c>
      <c r="Q319" s="33">
        <f>IF(B319="M",IF(AND(H319&gt;=200,H319&lt;500,I319&lt;Barem!$M$21),H319/1500,IF(AND(H319&gt;=500,H319&lt;750,I319&lt;Barem!$M$22),H319/1500,IF(AND(H319&gt;=750,H319&lt;1000,I319&lt;Barem!$M$23),H319/1500,IF(AND(H319&gt;=1000,H319&lt;1500,I319&lt;Barem!$M$24),H319/1500,IF(AND(H319&gt;=1500,H319&lt;2000,I319&lt;Barem!$M$25),H319/1500,IF(AND(H319&gt;=2000,H319&lt;3000,I319&lt;Barem!$M$26),H319/1500,IF(AND(H319&gt;=3000,I319&lt;Barem!$M$27),H319/1500,0))))))),IF(AND(H319&gt;=200,H319&lt;500,I319&lt;Barem!$N$21),H319/1500,IF(AND(H319&gt;=500,H319&lt;750,I319&lt;Barem!$N$22),H319/1500,IF(AND(H319&gt;=750,H319&lt;1000,I319&lt;Barem!$N$23),H319/1500,IF(AND(H319&gt;=1000,H319&lt;1500,I319&lt;Barem!$N$24),H319/1500,IF(AND(H319&gt;=1500,H319&lt;2000,I319&lt;Barem!$N$25),H319/1500,IF(AND(H319&gt;=2000,H319&lt;3000,I319&lt;Barem!$N$26),H319/1500,IF(AND(H319&gt;=3000,I319&lt;Barem!$N$27),H319/1500,0))))))))</f>
        <v>0</v>
      </c>
      <c r="R319" s="19">
        <f>IF(D319&gt;21,VLOOKUP(D319,Barem!$S$1:$T$141,2,1),0)</f>
        <v>0</v>
      </c>
      <c r="S319" s="95">
        <f>IF(D319&lt;1,0,IF(B319="F",VLOOKUP(I319,Barem!$W$2:$Y$13,2,1),VLOOKUP(I319,Barem!$W$14:$Y$25,2,1)))</f>
        <v>0</v>
      </c>
      <c r="T319" s="19">
        <f>VLOOKUP(A319,Participanti!A:C,3,0)</f>
        <v>0</v>
      </c>
      <c r="U319" s="17">
        <f t="shared" si="61"/>
        <v>1.625</v>
      </c>
      <c r="V319" s="49"/>
      <c r="W319" s="137"/>
      <c r="X319" s="96">
        <f t="shared" si="52"/>
        <v>4</v>
      </c>
      <c r="Y319" s="62">
        <f t="shared" si="53"/>
        <v>1</v>
      </c>
      <c r="Z319" s="1" t="str">
        <f>VLOOKUP(A319,Participanti!A:E,5,0)</f>
        <v>Silver</v>
      </c>
    </row>
    <row r="320" spans="1:26" x14ac:dyDescent="0.2">
      <c r="A320" s="42" t="s">
        <v>332</v>
      </c>
      <c r="B320" s="1" t="str">
        <f>VLOOKUP(A320,Participanti!A:B,2,0)</f>
        <v>F</v>
      </c>
      <c r="C320" s="60">
        <v>7</v>
      </c>
      <c r="D320" s="43">
        <v>10.11</v>
      </c>
      <c r="E320" s="180">
        <v>4.189814814814815E-2</v>
      </c>
      <c r="F320" s="180">
        <v>4.4074074074074071E-2</v>
      </c>
      <c r="G320" s="182">
        <f t="shared" si="54"/>
        <v>4.2986111111111114E-2</v>
      </c>
      <c r="H320" s="45">
        <v>16</v>
      </c>
      <c r="I320" s="11">
        <f t="shared" si="60"/>
        <v>4.2518408616331474E-3</v>
      </c>
      <c r="J320" s="31">
        <f t="shared" si="55"/>
        <v>2.5274999999999999</v>
      </c>
      <c r="K320" s="31">
        <f>IF(J320=0,0,IF(B320="F",VLOOKUP(I320,Barem!$G$2:$H$16,2,1),VLOOKUP(I320,Barem!$G$17:$H$31,2,1)))</f>
        <v>3.25</v>
      </c>
      <c r="L320" s="43">
        <v>3</v>
      </c>
      <c r="M320" s="87" t="s">
        <v>83</v>
      </c>
      <c r="N320" s="10">
        <f t="shared" si="62"/>
        <v>0.25</v>
      </c>
      <c r="O320" s="10">
        <f t="shared" si="62"/>
        <v>0.25</v>
      </c>
      <c r="P320" s="10">
        <f t="shared" si="62"/>
        <v>0.5</v>
      </c>
      <c r="Q320" s="33">
        <f>IF(B320="M",IF(AND(H320&gt;=200,H320&lt;500,I320&lt;Barem!$M$21),H320/1500,IF(AND(H320&gt;=500,H320&lt;750,I320&lt;Barem!$M$22),H320/1500,IF(AND(H320&gt;=750,H320&lt;1000,I320&lt;Barem!$M$23),H320/1500,IF(AND(H320&gt;=1000,H320&lt;1500,I320&lt;Barem!$M$24),H320/1500,IF(AND(H320&gt;=1500,H320&lt;2000,I320&lt;Barem!$M$25),H320/1500,IF(AND(H320&gt;=2000,H320&lt;3000,I320&lt;Barem!$M$26),H320/1500,IF(AND(H320&gt;=3000,I320&lt;Barem!$M$27),H320/1500,0))))))),IF(AND(H320&gt;=200,H320&lt;500,I320&lt;Barem!$N$21),H320/1500,IF(AND(H320&gt;=500,H320&lt;750,I320&lt;Barem!$N$22),H320/1500,IF(AND(H320&gt;=750,H320&lt;1000,I320&lt;Barem!$N$23),H320/1500,IF(AND(H320&gt;=1000,H320&lt;1500,I320&lt;Barem!$N$24),H320/1500,IF(AND(H320&gt;=1500,H320&lt;2000,I320&lt;Barem!$N$25),H320/1500,IF(AND(H320&gt;=2000,H320&lt;3000,I320&lt;Barem!$N$26),H320/1500,IF(AND(H320&gt;=3000,I320&lt;Barem!$N$27),H320/1500,0))))))))</f>
        <v>0</v>
      </c>
      <c r="R320" s="19">
        <f>IF(D320&gt;21,VLOOKUP(D320,Barem!$S$1:$T$141,2,1),0)</f>
        <v>0</v>
      </c>
      <c r="S320" s="95">
        <f>IF(D320&lt;1,0,IF(B320="F",VLOOKUP(I320,Barem!$W$2:$Y$13,2,1),VLOOKUP(I320,Barem!$W$14:$Y$25,2,1)))</f>
        <v>0</v>
      </c>
      <c r="T320" s="19">
        <f>VLOOKUP(A320,Participanti!A:C,3,0)</f>
        <v>0</v>
      </c>
      <c r="U320" s="17">
        <f t="shared" si="61"/>
        <v>2.944375</v>
      </c>
      <c r="V320" s="49"/>
      <c r="W320" s="137"/>
      <c r="X320" s="96">
        <f t="shared" si="52"/>
        <v>4</v>
      </c>
      <c r="Y320" s="62">
        <f t="shared" si="53"/>
        <v>1</v>
      </c>
      <c r="Z320" s="1" t="str">
        <f>VLOOKUP(A320,Participanti!A:E,5,0)</f>
        <v>Silver</v>
      </c>
    </row>
    <row r="321" spans="1:26" x14ac:dyDescent="0.2">
      <c r="A321" s="42" t="s">
        <v>465</v>
      </c>
      <c r="B321" s="1" t="str">
        <f>VLOOKUP(A321,Participanti!A:B,2,0)</f>
        <v>M</v>
      </c>
      <c r="C321" s="60">
        <v>7</v>
      </c>
      <c r="D321" s="43">
        <v>21.15</v>
      </c>
      <c r="E321" s="180">
        <v>7.4236111111111114E-2</v>
      </c>
      <c r="F321" s="180">
        <v>7.4236111111111114E-2</v>
      </c>
      <c r="G321" s="182">
        <f t="shared" si="54"/>
        <v>7.4236111111111114E-2</v>
      </c>
      <c r="H321" s="45">
        <v>14</v>
      </c>
      <c r="I321" s="11">
        <f t="shared" si="60"/>
        <v>3.5099816128184927E-3</v>
      </c>
      <c r="J321" s="31">
        <f t="shared" si="55"/>
        <v>5</v>
      </c>
      <c r="K321" s="31">
        <f>IF(J321=0,0,IF(B321="F",VLOOKUP(I321,Barem!$G$2:$H$16,2,1),VLOOKUP(I321,Barem!$G$17:$H$31,2,1)))</f>
        <v>3.75</v>
      </c>
      <c r="L321" s="43">
        <v>4.5</v>
      </c>
      <c r="M321" s="87" t="s">
        <v>80</v>
      </c>
      <c r="N321" s="10">
        <f t="shared" si="62"/>
        <v>0.25</v>
      </c>
      <c r="O321" s="10">
        <f t="shared" si="62"/>
        <v>0.5</v>
      </c>
      <c r="P321" s="10">
        <f t="shared" si="62"/>
        <v>0.25</v>
      </c>
      <c r="Q321" s="33">
        <f>IF(B321="M",IF(AND(H321&gt;=200,H321&lt;500,I321&lt;Barem!$M$21),H321/1500,IF(AND(H321&gt;=500,H321&lt;750,I321&lt;Barem!$M$22),H321/1500,IF(AND(H321&gt;=750,H321&lt;1000,I321&lt;Barem!$M$23),H321/1500,IF(AND(H321&gt;=1000,H321&lt;1500,I321&lt;Barem!$M$24),H321/1500,IF(AND(H321&gt;=1500,H321&lt;2000,I321&lt;Barem!$M$25),H321/1500,IF(AND(H321&gt;=2000,H321&lt;3000,I321&lt;Barem!$M$26),H321/1500,IF(AND(H321&gt;=3000,I321&lt;Barem!$M$27),H321/1500,0))))))),IF(AND(H321&gt;=200,H321&lt;500,I321&lt;Barem!$N$21),H321/1500,IF(AND(H321&gt;=500,H321&lt;750,I321&lt;Barem!$N$22),H321/1500,IF(AND(H321&gt;=750,H321&lt;1000,I321&lt;Barem!$N$23),H321/1500,IF(AND(H321&gt;=1000,H321&lt;1500,I321&lt;Barem!$N$24),H321/1500,IF(AND(H321&gt;=1500,H321&lt;2000,I321&lt;Barem!$N$25),H321/1500,IF(AND(H321&gt;=2000,H321&lt;3000,I321&lt;Barem!$N$26),H321/1500,IF(AND(H321&gt;=3000,I321&lt;Barem!$N$27),H321/1500,0))))))))</f>
        <v>0</v>
      </c>
      <c r="R321" s="19">
        <f>IF(D321&gt;21,VLOOKUP(D321,Barem!$S$1:$T$141,2,1),0)</f>
        <v>0</v>
      </c>
      <c r="S321" s="95">
        <f>IF(D321&lt;1,0,IF(B321="F",VLOOKUP(I321,Barem!$W$2:$Y$13,2,1),VLOOKUP(I321,Barem!$W$14:$Y$25,2,1)))</f>
        <v>0</v>
      </c>
      <c r="T321" s="19">
        <f>VLOOKUP(A321,Participanti!A:C,3,0)</f>
        <v>0</v>
      </c>
      <c r="U321" s="17">
        <f t="shared" si="61"/>
        <v>4.25</v>
      </c>
      <c r="V321" s="49"/>
      <c r="W321" s="137"/>
      <c r="X321" s="96">
        <f t="shared" si="52"/>
        <v>4</v>
      </c>
      <c r="Y321" s="62">
        <f t="shared" si="53"/>
        <v>1</v>
      </c>
      <c r="Z321" s="1" t="str">
        <f>VLOOKUP(A321,Participanti!A:E,5,0)</f>
        <v>Gold</v>
      </c>
    </row>
    <row r="322" spans="1:26" x14ac:dyDescent="0.2">
      <c r="A322" s="42" t="s">
        <v>495</v>
      </c>
      <c r="B322" s="1" t="str">
        <f>VLOOKUP(A322,Participanti!A:B,2,0)</f>
        <v>F</v>
      </c>
      <c r="C322" s="60">
        <v>7</v>
      </c>
      <c r="D322" s="43">
        <v>11.65</v>
      </c>
      <c r="E322" s="180">
        <v>4.2708333333333334E-2</v>
      </c>
      <c r="F322" s="180">
        <v>4.2754629629629629E-2</v>
      </c>
      <c r="G322" s="182">
        <f t="shared" si="54"/>
        <v>4.2731481481481481E-2</v>
      </c>
      <c r="H322" s="45">
        <v>12</v>
      </c>
      <c r="I322" s="11">
        <f t="shared" si="60"/>
        <v>3.667938324590685E-3</v>
      </c>
      <c r="J322" s="31">
        <f t="shared" si="55"/>
        <v>2.9125000000000001</v>
      </c>
      <c r="K322" s="31">
        <f>IF(J322=0,0,IF(B322="F",VLOOKUP(I322,Barem!$G$2:$H$16,2,1),VLOOKUP(I322,Barem!$G$17:$H$31,2,1)))</f>
        <v>4</v>
      </c>
      <c r="L322" s="43">
        <v>4.5</v>
      </c>
      <c r="M322" s="87" t="s">
        <v>83</v>
      </c>
      <c r="N322" s="10">
        <f t="shared" si="62"/>
        <v>0.25</v>
      </c>
      <c r="O322" s="10">
        <f t="shared" si="62"/>
        <v>0.25</v>
      </c>
      <c r="P322" s="10">
        <f t="shared" si="62"/>
        <v>0.5</v>
      </c>
      <c r="Q322" s="33">
        <f>IF(B322="M",IF(AND(H322&gt;=200,H322&lt;500,I322&lt;Barem!$M$21),H322/1500,IF(AND(H322&gt;=500,H322&lt;750,I322&lt;Barem!$M$22),H322/1500,IF(AND(H322&gt;=750,H322&lt;1000,I322&lt;Barem!$M$23),H322/1500,IF(AND(H322&gt;=1000,H322&lt;1500,I322&lt;Barem!$M$24),H322/1500,IF(AND(H322&gt;=1500,H322&lt;2000,I322&lt;Barem!$M$25),H322/1500,IF(AND(H322&gt;=2000,H322&lt;3000,I322&lt;Barem!$M$26),H322/1500,IF(AND(H322&gt;=3000,I322&lt;Barem!$M$27),H322/1500,0))))))),IF(AND(H322&gt;=200,H322&lt;500,I322&lt;Barem!$N$21),H322/1500,IF(AND(H322&gt;=500,H322&lt;750,I322&lt;Barem!$N$22),H322/1500,IF(AND(H322&gt;=750,H322&lt;1000,I322&lt;Barem!$N$23),H322/1500,IF(AND(H322&gt;=1000,H322&lt;1500,I322&lt;Barem!$N$24),H322/1500,IF(AND(H322&gt;=1500,H322&lt;2000,I322&lt;Barem!$N$25),H322/1500,IF(AND(H322&gt;=2000,H322&lt;3000,I322&lt;Barem!$N$26),H322/1500,IF(AND(H322&gt;=3000,I322&lt;Barem!$N$27),H322/1500,0))))))))</f>
        <v>0</v>
      </c>
      <c r="R322" s="19">
        <f>IF(D322&gt;21,VLOOKUP(D322,Barem!$S$1:$T$141,2,1),0)</f>
        <v>0</v>
      </c>
      <c r="S322" s="95">
        <f>IF(D322&lt;1,0,IF(B322="F",VLOOKUP(I322,Barem!$W$2:$Y$13,2,1),VLOOKUP(I322,Barem!$W$14:$Y$25,2,1)))</f>
        <v>0</v>
      </c>
      <c r="T322" s="19">
        <f>VLOOKUP(A322,Participanti!A:C,3,0)</f>
        <v>0</v>
      </c>
      <c r="U322" s="17">
        <f t="shared" si="61"/>
        <v>3.9781249999999999</v>
      </c>
      <c r="V322" s="49"/>
      <c r="W322" s="137" t="s">
        <v>574</v>
      </c>
      <c r="X322" s="96">
        <f t="shared" ref="X322:X385" si="63">COUNTIFS(A:A,A322,M:M,M322)</f>
        <v>4</v>
      </c>
      <c r="Y322" s="62">
        <f t="shared" ref="Y322:Y385" si="64">COUNTIFS(A:A,A322,C:C,C322)</f>
        <v>1</v>
      </c>
      <c r="Z322" s="1" t="str">
        <f>VLOOKUP(A322,Participanti!A:E,5,0)</f>
        <v>Silver</v>
      </c>
    </row>
    <row r="323" spans="1:26" x14ac:dyDescent="0.2">
      <c r="A323" s="42" t="s">
        <v>39</v>
      </c>
      <c r="B323" s="1" t="str">
        <f>VLOOKUP(A323,Participanti!A:B,2,0)</f>
        <v>M</v>
      </c>
      <c r="C323" s="60">
        <v>7</v>
      </c>
      <c r="D323" s="43">
        <v>16.02</v>
      </c>
      <c r="E323" s="180">
        <v>4.2245370370370371E-2</v>
      </c>
      <c r="F323" s="180">
        <v>4.2280092592592591E-2</v>
      </c>
      <c r="G323" s="182">
        <f t="shared" si="54"/>
        <v>4.2262731481481478E-2</v>
      </c>
      <c r="H323" s="45">
        <v>38</v>
      </c>
      <c r="I323" s="11">
        <f t="shared" si="60"/>
        <v>2.6381230637628887E-3</v>
      </c>
      <c r="J323" s="31">
        <f t="shared" si="55"/>
        <v>3.8142857142857141</v>
      </c>
      <c r="K323" s="31">
        <f>IF(J323=0,0,IF(B323="F",VLOOKUP(I323,Barem!$G$2:$H$16,2,1),VLOOKUP(I323,Barem!$G$17:$H$31,2,1)))</f>
        <v>5</v>
      </c>
      <c r="L323" s="43">
        <v>1.5</v>
      </c>
      <c r="M323" s="87" t="str">
        <f>VLOOKUP(C323,Barem!K:Q,7,0)</f>
        <v>V</v>
      </c>
      <c r="N323" s="10">
        <f t="shared" si="62"/>
        <v>0.25</v>
      </c>
      <c r="O323" s="10">
        <f t="shared" si="62"/>
        <v>0.5</v>
      </c>
      <c r="P323" s="10">
        <f t="shared" si="62"/>
        <v>0.25</v>
      </c>
      <c r="Q323" s="33">
        <f>IF(B323="M",IF(AND(H323&gt;=200,H323&lt;500,I323&lt;Barem!$M$21),H323/1500,IF(AND(H323&gt;=500,H323&lt;750,I323&lt;Barem!$M$22),H323/1500,IF(AND(H323&gt;=750,H323&lt;1000,I323&lt;Barem!$M$23),H323/1500,IF(AND(H323&gt;=1000,H323&lt;1500,I323&lt;Barem!$M$24),H323/1500,IF(AND(H323&gt;=1500,H323&lt;2000,I323&lt;Barem!$M$25),H323/1500,IF(AND(H323&gt;=2000,H323&lt;3000,I323&lt;Barem!$M$26),H323/1500,IF(AND(H323&gt;=3000,I323&lt;Barem!$M$27),H323/1500,0))))))),IF(AND(H323&gt;=200,H323&lt;500,I323&lt;Barem!$N$21),H323/1500,IF(AND(H323&gt;=500,H323&lt;750,I323&lt;Barem!$N$22),H323/1500,IF(AND(H323&gt;=750,H323&lt;1000,I323&lt;Barem!$N$23),H323/1500,IF(AND(H323&gt;=1000,H323&lt;1500,I323&lt;Barem!$N$24),H323/1500,IF(AND(H323&gt;=1500,H323&lt;2000,I323&lt;Barem!$N$25),H323/1500,IF(AND(H323&gt;=2000,H323&lt;3000,I323&lt;Barem!$N$26),H323/1500,IF(AND(H323&gt;=3000,I323&lt;Barem!$N$27),H323/1500,0))))))))</f>
        <v>0</v>
      </c>
      <c r="R323" s="19">
        <f>IF(D323&gt;21,VLOOKUP(D323,Barem!$S$1:$T$141,2,1),0)</f>
        <v>0</v>
      </c>
      <c r="S323" s="95">
        <f>IF(D323&lt;1,0,IF(B323="F",VLOOKUP(I323,Barem!$W$2:$Y$13,2,1),VLOOKUP(I323,Barem!$W$14:$Y$25,2,1)))</f>
        <v>0.89999999999999991</v>
      </c>
      <c r="T323" s="19">
        <f>VLOOKUP(A323,Participanti!A:C,3,0)</f>
        <v>0</v>
      </c>
      <c r="U323" s="17">
        <f t="shared" si="61"/>
        <v>4.7285714285714278</v>
      </c>
      <c r="V323" s="49"/>
      <c r="W323" s="137"/>
      <c r="X323" s="96">
        <f t="shared" si="63"/>
        <v>4</v>
      </c>
      <c r="Y323" s="62">
        <f t="shared" si="64"/>
        <v>1</v>
      </c>
      <c r="Z323" s="1" t="str">
        <f>VLOOKUP(A323,Participanti!A:E,5,0)</f>
        <v>Bronze</v>
      </c>
    </row>
    <row r="324" spans="1:26" x14ac:dyDescent="0.2">
      <c r="A324" s="42" t="s">
        <v>244</v>
      </c>
      <c r="B324" s="1" t="str">
        <f>VLOOKUP(A324,Participanti!A:B,2,0)</f>
        <v>F</v>
      </c>
      <c r="C324" s="60">
        <v>7</v>
      </c>
      <c r="D324" s="43">
        <v>12.15</v>
      </c>
      <c r="E324" s="180">
        <v>4.8692129629629627E-2</v>
      </c>
      <c r="F324" s="180">
        <v>4.8692129629629627E-2</v>
      </c>
      <c r="G324" s="182">
        <f t="shared" si="54"/>
        <v>4.8692129629629627E-2</v>
      </c>
      <c r="H324" s="45">
        <v>62</v>
      </c>
      <c r="I324" s="11">
        <f t="shared" si="60"/>
        <v>4.0075826855662244E-3</v>
      </c>
      <c r="J324" s="31">
        <f t="shared" si="55"/>
        <v>3.0375000000000001</v>
      </c>
      <c r="K324" s="31">
        <f>IF(J324=0,0,IF(B324="F",VLOOKUP(I324,Barem!$G$2:$H$16,2,1),VLOOKUP(I324,Barem!$G$17:$H$31,2,1)))</f>
        <v>3.5</v>
      </c>
      <c r="L324" s="43">
        <v>0.25</v>
      </c>
      <c r="M324" s="87" t="str">
        <f>VLOOKUP(C324,Barem!K:Q,7,0)</f>
        <v>V</v>
      </c>
      <c r="N324" s="10">
        <f t="shared" si="62"/>
        <v>0.25</v>
      </c>
      <c r="O324" s="10">
        <f t="shared" si="62"/>
        <v>0.5</v>
      </c>
      <c r="P324" s="10">
        <f t="shared" si="62"/>
        <v>0.25</v>
      </c>
      <c r="Q324" s="33">
        <f>IF(B324="M",IF(AND(H324&gt;=200,H324&lt;500,I324&lt;Barem!$M$21),H324/1500,IF(AND(H324&gt;=500,H324&lt;750,I324&lt;Barem!$M$22),H324/1500,IF(AND(H324&gt;=750,H324&lt;1000,I324&lt;Barem!$M$23),H324/1500,IF(AND(H324&gt;=1000,H324&lt;1500,I324&lt;Barem!$M$24),H324/1500,IF(AND(H324&gt;=1500,H324&lt;2000,I324&lt;Barem!$M$25),H324/1500,IF(AND(H324&gt;=2000,H324&lt;3000,I324&lt;Barem!$M$26),H324/1500,IF(AND(H324&gt;=3000,I324&lt;Barem!$M$27),H324/1500,0))))))),IF(AND(H324&gt;=200,H324&lt;500,I324&lt;Barem!$N$21),H324/1500,IF(AND(H324&gt;=500,H324&lt;750,I324&lt;Barem!$N$22),H324/1500,IF(AND(H324&gt;=750,H324&lt;1000,I324&lt;Barem!$N$23),H324/1500,IF(AND(H324&gt;=1000,H324&lt;1500,I324&lt;Barem!$N$24),H324/1500,IF(AND(H324&gt;=1500,H324&lt;2000,I324&lt;Barem!$N$25),H324/1500,IF(AND(H324&gt;=2000,H324&lt;3000,I324&lt;Barem!$N$26),H324/1500,IF(AND(H324&gt;=3000,I324&lt;Barem!$N$27),H324/1500,0))))))))</f>
        <v>0</v>
      </c>
      <c r="R324" s="19">
        <f>IF(D324&gt;21,VLOOKUP(D324,Barem!$S$1:$T$141,2,1),0)</f>
        <v>0</v>
      </c>
      <c r="S324" s="95">
        <f>IF(D324&lt;1,0,IF(B324="F",VLOOKUP(I324,Barem!$W$2:$Y$13,2,1),VLOOKUP(I324,Barem!$W$14:$Y$25,2,1)))</f>
        <v>0</v>
      </c>
      <c r="T324" s="19">
        <f>VLOOKUP(A324,Participanti!A:C,3,0)</f>
        <v>0</v>
      </c>
      <c r="U324" s="17">
        <f t="shared" si="61"/>
        <v>2.5718749999999999</v>
      </c>
      <c r="V324" s="49"/>
      <c r="W324" s="137"/>
      <c r="X324" s="96">
        <f t="shared" si="63"/>
        <v>3</v>
      </c>
      <c r="Y324" s="62">
        <f t="shared" si="64"/>
        <v>1</v>
      </c>
      <c r="Z324" s="1" t="str">
        <f>VLOOKUP(A324,Participanti!A:E,5,0)</f>
        <v>Bronze</v>
      </c>
    </row>
    <row r="325" spans="1:26" x14ac:dyDescent="0.2">
      <c r="A325" s="42" t="s">
        <v>259</v>
      </c>
      <c r="B325" s="1" t="str">
        <f>VLOOKUP(A325,Participanti!A:B,2,0)</f>
        <v>M</v>
      </c>
      <c r="C325" s="60">
        <v>6</v>
      </c>
      <c r="D325" s="43">
        <v>21</v>
      </c>
      <c r="E325" s="180">
        <v>0.10140046296296296</v>
      </c>
      <c r="F325" s="180">
        <v>0.10172453703703704</v>
      </c>
      <c r="G325" s="182">
        <f t="shared" si="54"/>
        <v>0.1015625</v>
      </c>
      <c r="H325" s="45">
        <v>1172</v>
      </c>
      <c r="I325" s="11">
        <f t="shared" si="60"/>
        <v>4.836309523809524E-3</v>
      </c>
      <c r="J325" s="31">
        <f t="shared" si="55"/>
        <v>5</v>
      </c>
      <c r="K325" s="31">
        <f>IF(J325=0,0,IF(B325="F",VLOOKUP(I325,Barem!$G$2:$H$16,2,1),VLOOKUP(I325,Barem!$G$17:$H$31,2,1)))</f>
        <v>1</v>
      </c>
      <c r="L325" s="43">
        <v>3.5</v>
      </c>
      <c r="M325" s="87" t="s">
        <v>82</v>
      </c>
      <c r="N325" s="10">
        <f t="shared" si="62"/>
        <v>0.5</v>
      </c>
      <c r="O325" s="10">
        <f t="shared" si="62"/>
        <v>0.25</v>
      </c>
      <c r="P325" s="10">
        <f t="shared" si="62"/>
        <v>0.25</v>
      </c>
      <c r="Q325" s="33">
        <f>IF(B325="M",IF(AND(H325&gt;=200,H325&lt;500,I325&lt;Barem!$M$21),H325/1500,IF(AND(H325&gt;=500,H325&lt;750,I325&lt;Barem!$M$22),H325/1500,IF(AND(H325&gt;=750,H325&lt;1000,I325&lt;Barem!$M$23),H325/1500,IF(AND(H325&gt;=1000,H325&lt;1500,I325&lt;Barem!$M$24),H325/1500,IF(AND(H325&gt;=1500,H325&lt;2000,I325&lt;Barem!$M$25),H325/1500,IF(AND(H325&gt;=2000,H325&lt;3000,I325&lt;Barem!$M$26),H325/1500,IF(AND(H325&gt;=3000,I325&lt;Barem!$M$27),H325/1500,0))))))),IF(AND(H325&gt;=200,H325&lt;500,I325&lt;Barem!$N$21),H325/1500,IF(AND(H325&gt;=500,H325&lt;750,I325&lt;Barem!$N$22),H325/1500,IF(AND(H325&gt;=750,H325&lt;1000,I325&lt;Barem!$N$23),H325/1500,IF(AND(H325&gt;=1000,H325&lt;1500,I325&lt;Barem!$N$24),H325/1500,IF(AND(H325&gt;=1500,H325&lt;2000,I325&lt;Barem!$N$25),H325/1500,IF(AND(H325&gt;=2000,H325&lt;3000,I325&lt;Barem!$N$26),H325/1500,IF(AND(H325&gt;=3000,I325&lt;Barem!$N$27),H325/1500,0))))))))</f>
        <v>0.78133333333333332</v>
      </c>
      <c r="R325" s="19">
        <f>IF(D325&gt;21,VLOOKUP(D325,Barem!$S$1:$T$141,2,1),0)</f>
        <v>0</v>
      </c>
      <c r="S325" s="95">
        <f>IF(D325&lt;1,0,IF(B325="F",VLOOKUP(I325,Barem!$W$2:$Y$13,2,1),VLOOKUP(I325,Barem!$W$14:$Y$25,2,1)))</f>
        <v>0</v>
      </c>
      <c r="T325" s="19">
        <f>VLOOKUP(A325,Participanti!A:C,3,0)</f>
        <v>0</v>
      </c>
      <c r="U325" s="17">
        <f t="shared" si="61"/>
        <v>4.4063333333333334</v>
      </c>
      <c r="V325" s="49"/>
      <c r="W325" s="137"/>
      <c r="X325" s="96">
        <f t="shared" si="63"/>
        <v>4</v>
      </c>
      <c r="Y325" s="62">
        <f t="shared" si="64"/>
        <v>1</v>
      </c>
      <c r="Z325" s="1" t="str">
        <f>VLOOKUP(A325,Participanti!A:E,5,0)</f>
        <v>Silver</v>
      </c>
    </row>
    <row r="326" spans="1:26" x14ac:dyDescent="0.2">
      <c r="A326" s="42" t="s">
        <v>20</v>
      </c>
      <c r="B326" s="1" t="str">
        <f>VLOOKUP(A326,Participanti!A:B,2,0)</f>
        <v>M</v>
      </c>
      <c r="C326" s="60">
        <v>7</v>
      </c>
      <c r="D326" s="43">
        <v>9.1999999999999993</v>
      </c>
      <c r="E326" s="180">
        <v>3.3645833333333333E-2</v>
      </c>
      <c r="F326" s="180">
        <v>3.3680555555555554E-2</v>
      </c>
      <c r="G326" s="182">
        <f t="shared" si="54"/>
        <v>3.3663194444444447E-2</v>
      </c>
      <c r="H326" s="45">
        <v>21</v>
      </c>
      <c r="I326" s="11">
        <f t="shared" si="60"/>
        <v>3.6590428743961357E-3</v>
      </c>
      <c r="J326" s="31">
        <f t="shared" si="55"/>
        <v>2.1904761904761902</v>
      </c>
      <c r="K326" s="31">
        <f>IF(J326=0,0,IF(B326="F",VLOOKUP(I326,Barem!$G$2:$H$16,2,1),VLOOKUP(I326,Barem!$G$17:$H$31,2,1)))</f>
        <v>3.5</v>
      </c>
      <c r="L326" s="43">
        <v>4</v>
      </c>
      <c r="M326" s="87" t="s">
        <v>83</v>
      </c>
      <c r="N326" s="10">
        <f t="shared" si="62"/>
        <v>0.25</v>
      </c>
      <c r="O326" s="10">
        <f t="shared" si="62"/>
        <v>0.25</v>
      </c>
      <c r="P326" s="10">
        <f t="shared" si="62"/>
        <v>0.5</v>
      </c>
      <c r="Q326" s="33">
        <f>IF(B326="M",IF(AND(H326&gt;=200,H326&lt;500,I326&lt;Barem!$M$21),H326/1500,IF(AND(H326&gt;=500,H326&lt;750,I326&lt;Barem!$M$22),H326/1500,IF(AND(H326&gt;=750,H326&lt;1000,I326&lt;Barem!$M$23),H326/1500,IF(AND(H326&gt;=1000,H326&lt;1500,I326&lt;Barem!$M$24),H326/1500,IF(AND(H326&gt;=1500,H326&lt;2000,I326&lt;Barem!$M$25),H326/1500,IF(AND(H326&gt;=2000,H326&lt;3000,I326&lt;Barem!$M$26),H326/1500,IF(AND(H326&gt;=3000,I326&lt;Barem!$M$27),H326/1500,0))))))),IF(AND(H326&gt;=200,H326&lt;500,I326&lt;Barem!$N$21),H326/1500,IF(AND(H326&gt;=500,H326&lt;750,I326&lt;Barem!$N$22),H326/1500,IF(AND(H326&gt;=750,H326&lt;1000,I326&lt;Barem!$N$23),H326/1500,IF(AND(H326&gt;=1000,H326&lt;1500,I326&lt;Barem!$N$24),H326/1500,IF(AND(H326&gt;=1500,H326&lt;2000,I326&lt;Barem!$N$25),H326/1500,IF(AND(H326&gt;=2000,H326&lt;3000,I326&lt;Barem!$N$26),H326/1500,IF(AND(H326&gt;=3000,I326&lt;Barem!$N$27),H326/1500,0))))))))</f>
        <v>0</v>
      </c>
      <c r="R326" s="19">
        <f>IF(D326&gt;21,VLOOKUP(D326,Barem!$S$1:$T$141,2,1),0)</f>
        <v>0</v>
      </c>
      <c r="S326" s="95">
        <f>IF(D326&lt;1,0,IF(B326="F",VLOOKUP(I326,Barem!$W$2:$Y$13,2,1),VLOOKUP(I326,Barem!$W$14:$Y$25,2,1)))</f>
        <v>0</v>
      </c>
      <c r="T326" s="19">
        <f>VLOOKUP(A326,Participanti!A:C,3,0)</f>
        <v>0</v>
      </c>
      <c r="U326" s="17">
        <f t="shared" si="61"/>
        <v>3.4226190476190474</v>
      </c>
      <c r="V326" s="49"/>
      <c r="W326" s="137"/>
      <c r="X326" s="96">
        <f t="shared" si="63"/>
        <v>4</v>
      </c>
      <c r="Y326" s="62">
        <f t="shared" si="64"/>
        <v>1</v>
      </c>
      <c r="Z326" s="1" t="str">
        <f>VLOOKUP(A326,Participanti!A:E,5,0)</f>
        <v>Bronze</v>
      </c>
    </row>
    <row r="327" spans="1:26" x14ac:dyDescent="0.2">
      <c r="A327" s="42" t="s">
        <v>496</v>
      </c>
      <c r="B327" s="1" t="str">
        <f>VLOOKUP(A327,Participanti!A:B,2,0)</f>
        <v>M</v>
      </c>
      <c r="C327" s="60">
        <v>4</v>
      </c>
      <c r="D327" s="43">
        <v>21.07</v>
      </c>
      <c r="E327" s="180">
        <v>0.10453703703703704</v>
      </c>
      <c r="F327" s="180">
        <v>0.10488425925925926</v>
      </c>
      <c r="G327" s="182">
        <f t="shared" si="54"/>
        <v>0.10471064814814815</v>
      </c>
      <c r="H327" s="45">
        <v>1168</v>
      </c>
      <c r="I327" s="11">
        <f t="shared" si="60"/>
        <v>4.9696558209847246E-3</v>
      </c>
      <c r="J327" s="31">
        <f t="shared" si="55"/>
        <v>5</v>
      </c>
      <c r="K327" s="31">
        <f>IF(J327=0,0,IF(B327="F",VLOOKUP(I327,Barem!$G$2:$H$16,2,1),VLOOKUP(I327,Barem!$G$17:$H$31,2,1)))</f>
        <v>0.5</v>
      </c>
      <c r="L327" s="43">
        <v>1</v>
      </c>
      <c r="M327" s="87" t="s">
        <v>82</v>
      </c>
      <c r="N327" s="10">
        <f t="shared" si="62"/>
        <v>0.5</v>
      </c>
      <c r="O327" s="10">
        <f t="shared" si="62"/>
        <v>0.25</v>
      </c>
      <c r="P327" s="10">
        <f t="shared" si="62"/>
        <v>0.25</v>
      </c>
      <c r="Q327" s="33">
        <f>IF(B327="M",IF(AND(H327&gt;=200,H327&lt;500,I327&lt;Barem!$M$21),H327/1500,IF(AND(H327&gt;=500,H327&lt;750,I327&lt;Barem!$M$22),H327/1500,IF(AND(H327&gt;=750,H327&lt;1000,I327&lt;Barem!$M$23),H327/1500,IF(AND(H327&gt;=1000,H327&lt;1500,I327&lt;Barem!$M$24),H327/1500,IF(AND(H327&gt;=1500,H327&lt;2000,I327&lt;Barem!$M$25),H327/1500,IF(AND(H327&gt;=2000,H327&lt;3000,I327&lt;Barem!$M$26),H327/1500,IF(AND(H327&gt;=3000,I327&lt;Barem!$M$27),H327/1500,0))))))),IF(AND(H327&gt;=200,H327&lt;500,I327&lt;Barem!$N$21),H327/1500,IF(AND(H327&gt;=500,H327&lt;750,I327&lt;Barem!$N$22),H327/1500,IF(AND(H327&gt;=750,H327&lt;1000,I327&lt;Barem!$N$23),H327/1500,IF(AND(H327&gt;=1000,H327&lt;1500,I327&lt;Barem!$N$24),H327/1500,IF(AND(H327&gt;=1500,H327&lt;2000,I327&lt;Barem!$N$25),H327/1500,IF(AND(H327&gt;=2000,H327&lt;3000,I327&lt;Barem!$N$26),H327/1500,IF(AND(H327&gt;=3000,I327&lt;Barem!$N$27),H327/1500,0))))))))</f>
        <v>0.77866666666666662</v>
      </c>
      <c r="R327" s="19">
        <f>IF(D327&gt;21,VLOOKUP(D327,Barem!$S$1:$T$141,2,1),0)</f>
        <v>0</v>
      </c>
      <c r="S327" s="95">
        <f>IF(D327&lt;1,0,IF(B327="F",VLOOKUP(I327,Barem!$W$2:$Y$13,2,1),VLOOKUP(I327,Barem!$W$14:$Y$25,2,1)))</f>
        <v>0</v>
      </c>
      <c r="T327" s="19">
        <f>VLOOKUP(A327,Participanti!A:C,3,0)</f>
        <v>0</v>
      </c>
      <c r="U327" s="17">
        <f t="shared" si="61"/>
        <v>3.6536666666666666</v>
      </c>
      <c r="V327" s="49"/>
      <c r="W327" s="137" t="s">
        <v>559</v>
      </c>
      <c r="X327" s="96">
        <f t="shared" si="63"/>
        <v>4</v>
      </c>
      <c r="Y327" s="62">
        <f t="shared" si="64"/>
        <v>1</v>
      </c>
      <c r="Z327" s="1" t="str">
        <f>VLOOKUP(A327,Participanti!A:E,5,0)</f>
        <v>Silver</v>
      </c>
    </row>
    <row r="328" spans="1:26" x14ac:dyDescent="0.2">
      <c r="A328" s="42" t="s">
        <v>528</v>
      </c>
      <c r="B328" s="1" t="str">
        <f>VLOOKUP(A328,Participanti!A:B,2,0)</f>
        <v>M</v>
      </c>
      <c r="C328" s="60">
        <v>7</v>
      </c>
      <c r="D328" s="43">
        <v>5</v>
      </c>
      <c r="E328" s="180">
        <v>1.1631944444444445E-2</v>
      </c>
      <c r="F328" s="180">
        <v>1.1631944444444445E-2</v>
      </c>
      <c r="G328" s="182">
        <f t="shared" si="54"/>
        <v>1.1631944444444445E-2</v>
      </c>
      <c r="H328" s="45">
        <v>4</v>
      </c>
      <c r="I328" s="11">
        <f t="shared" si="60"/>
        <v>2.3263888888888891E-3</v>
      </c>
      <c r="J328" s="31">
        <f t="shared" si="55"/>
        <v>1.1904761904761905</v>
      </c>
      <c r="K328" s="31">
        <f>IF(J328=0,0,IF(B328="F",VLOOKUP(I328,Barem!$G$2:$H$16,2,1),VLOOKUP(I328,Barem!$G$17:$H$31,2,1)))</f>
        <v>5</v>
      </c>
      <c r="L328" s="43">
        <v>4.25</v>
      </c>
      <c r="M328" s="87" t="s">
        <v>83</v>
      </c>
      <c r="N328" s="10">
        <f t="shared" si="62"/>
        <v>0.25</v>
      </c>
      <c r="O328" s="10">
        <f t="shared" si="62"/>
        <v>0.25</v>
      </c>
      <c r="P328" s="10">
        <f t="shared" si="62"/>
        <v>0.5</v>
      </c>
      <c r="Q328" s="33">
        <f>IF(B328="M",IF(AND(H328&gt;=200,H328&lt;500,I328&lt;Barem!$M$21),H328/1500,IF(AND(H328&gt;=500,H328&lt;750,I328&lt;Barem!$M$22),H328/1500,IF(AND(H328&gt;=750,H328&lt;1000,I328&lt;Barem!$M$23),H328/1500,IF(AND(H328&gt;=1000,H328&lt;1500,I328&lt;Barem!$M$24),H328/1500,IF(AND(H328&gt;=1500,H328&lt;2000,I328&lt;Barem!$M$25),H328/1500,IF(AND(H328&gt;=2000,H328&lt;3000,I328&lt;Barem!$M$26),H328/1500,IF(AND(H328&gt;=3000,I328&lt;Barem!$M$27),H328/1500,0))))))),IF(AND(H328&gt;=200,H328&lt;500,I328&lt;Barem!$N$21),H328/1500,IF(AND(H328&gt;=500,H328&lt;750,I328&lt;Barem!$N$22),H328/1500,IF(AND(H328&gt;=750,H328&lt;1000,I328&lt;Barem!$N$23),H328/1500,IF(AND(H328&gt;=1000,H328&lt;1500,I328&lt;Barem!$N$24),H328/1500,IF(AND(H328&gt;=1500,H328&lt;2000,I328&lt;Barem!$N$25),H328/1500,IF(AND(H328&gt;=2000,H328&lt;3000,I328&lt;Barem!$N$26),H328/1500,IF(AND(H328&gt;=3000,I328&lt;Barem!$N$27),H328/1500,0))))))))</f>
        <v>0</v>
      </c>
      <c r="R328" s="19">
        <f>IF(D328&gt;21,VLOOKUP(D328,Barem!$S$1:$T$141,2,1),0)</f>
        <v>0</v>
      </c>
      <c r="S328" s="95">
        <f>IF(D328&lt;1,0,IF(B328="F",VLOOKUP(I328,Barem!$W$2:$Y$13,2,1),VLOOKUP(I328,Barem!$W$14:$Y$25,2,1)))</f>
        <v>5.4</v>
      </c>
      <c r="T328" s="19">
        <f>VLOOKUP(A328,Participanti!A:C,3,0)</f>
        <v>0</v>
      </c>
      <c r="U328" s="17">
        <f t="shared" si="61"/>
        <v>9.0726190476190478</v>
      </c>
      <c r="V328" s="49"/>
      <c r="W328" s="137"/>
      <c r="X328" s="96">
        <f t="shared" si="63"/>
        <v>4</v>
      </c>
      <c r="Y328" s="62">
        <f t="shared" si="64"/>
        <v>1</v>
      </c>
      <c r="Z328" s="1" t="str">
        <f>VLOOKUP(A328,Participanti!A:E,5,0)</f>
        <v>Silver</v>
      </c>
    </row>
    <row r="329" spans="1:26" x14ac:dyDescent="0.2">
      <c r="A329" s="42" t="s">
        <v>459</v>
      </c>
      <c r="B329" s="1" t="str">
        <f>VLOOKUP(A329,Participanti!A:B,2,0)</f>
        <v>M</v>
      </c>
      <c r="C329" s="60">
        <v>7</v>
      </c>
      <c r="D329" s="43">
        <v>9.7100000000000009</v>
      </c>
      <c r="E329" s="180">
        <v>3.4907407407407408E-2</v>
      </c>
      <c r="F329" s="180">
        <v>3.4953703703703702E-2</v>
      </c>
      <c r="G329" s="182">
        <f t="shared" si="54"/>
        <v>3.4930555555555555E-2</v>
      </c>
      <c r="H329" s="45">
        <v>18</v>
      </c>
      <c r="I329" s="11">
        <f t="shared" si="60"/>
        <v>3.5973795628790476E-3</v>
      </c>
      <c r="J329" s="31">
        <f t="shared" si="55"/>
        <v>2.3119047619047621</v>
      </c>
      <c r="K329" s="31">
        <f>IF(J329=0,0,IF(B329="F",VLOOKUP(I329,Barem!$G$2:$H$16,2,1),VLOOKUP(I329,Barem!$G$17:$H$31,2,1)))</f>
        <v>3.75</v>
      </c>
      <c r="L329" s="43">
        <v>5</v>
      </c>
      <c r="M329" s="87" t="s">
        <v>83</v>
      </c>
      <c r="N329" s="10">
        <f t="shared" si="62"/>
        <v>0.25</v>
      </c>
      <c r="O329" s="10">
        <f t="shared" si="62"/>
        <v>0.25</v>
      </c>
      <c r="P329" s="10">
        <f t="shared" si="62"/>
        <v>0.5</v>
      </c>
      <c r="Q329" s="33">
        <f>IF(B329="M",IF(AND(H329&gt;=200,H329&lt;500,I329&lt;Barem!$M$21),H329/1500,IF(AND(H329&gt;=500,H329&lt;750,I329&lt;Barem!$M$22),H329/1500,IF(AND(H329&gt;=750,H329&lt;1000,I329&lt;Barem!$M$23),H329/1500,IF(AND(H329&gt;=1000,H329&lt;1500,I329&lt;Barem!$M$24),H329/1500,IF(AND(H329&gt;=1500,H329&lt;2000,I329&lt;Barem!$M$25),H329/1500,IF(AND(H329&gt;=2000,H329&lt;3000,I329&lt;Barem!$M$26),H329/1500,IF(AND(H329&gt;=3000,I329&lt;Barem!$M$27),H329/1500,0))))))),IF(AND(H329&gt;=200,H329&lt;500,I329&lt;Barem!$N$21),H329/1500,IF(AND(H329&gt;=500,H329&lt;750,I329&lt;Barem!$N$22),H329/1500,IF(AND(H329&gt;=750,H329&lt;1000,I329&lt;Barem!$N$23),H329/1500,IF(AND(H329&gt;=1000,H329&lt;1500,I329&lt;Barem!$N$24),H329/1500,IF(AND(H329&gt;=1500,H329&lt;2000,I329&lt;Barem!$N$25),H329/1500,IF(AND(H329&gt;=2000,H329&lt;3000,I329&lt;Barem!$N$26),H329/1500,IF(AND(H329&gt;=3000,I329&lt;Barem!$N$27),H329/1500,0))))))))</f>
        <v>0</v>
      </c>
      <c r="R329" s="19">
        <f>IF(D329&gt;21,VLOOKUP(D329,Barem!$S$1:$T$141,2,1),0)</f>
        <v>0</v>
      </c>
      <c r="S329" s="95">
        <f>IF(D329&lt;1,0,IF(B329="F",VLOOKUP(I329,Barem!$W$2:$Y$13,2,1),VLOOKUP(I329,Barem!$W$14:$Y$25,2,1)))</f>
        <v>0</v>
      </c>
      <c r="T329" s="19">
        <f>VLOOKUP(A329,Participanti!A:C,3,0)</f>
        <v>0</v>
      </c>
      <c r="U329" s="17">
        <f t="shared" si="61"/>
        <v>4.0154761904761909</v>
      </c>
      <c r="V329" s="49"/>
      <c r="W329" s="137"/>
      <c r="X329" s="96">
        <f t="shared" si="63"/>
        <v>4</v>
      </c>
      <c r="Y329" s="62">
        <f t="shared" si="64"/>
        <v>1</v>
      </c>
      <c r="Z329" s="1" t="str">
        <f>VLOOKUP(A329,Participanti!A:E,5,0)</f>
        <v>Gold</v>
      </c>
    </row>
    <row r="330" spans="1:26" x14ac:dyDescent="0.2">
      <c r="A330" s="42" t="s">
        <v>201</v>
      </c>
      <c r="B330" s="1" t="str">
        <f>VLOOKUP(A330,Participanti!A:B,2,0)</f>
        <v>M</v>
      </c>
      <c r="C330" s="60">
        <v>7</v>
      </c>
      <c r="D330" s="43">
        <v>12.03</v>
      </c>
      <c r="E330" s="180">
        <v>4.6168981481481484E-2</v>
      </c>
      <c r="F330" s="180">
        <v>4.6215277777777779E-2</v>
      </c>
      <c r="G330" s="182">
        <f t="shared" ref="G330:G393" si="65">AVERAGE(E330:F330)</f>
        <v>4.6192129629629632E-2</v>
      </c>
      <c r="H330" s="45">
        <v>24</v>
      </c>
      <c r="I330" s="11">
        <f t="shared" si="60"/>
        <v>3.8397447738678001E-3</v>
      </c>
      <c r="J330" s="31">
        <f t="shared" ref="J330:J393" si="66">IF(B330="F",IF(D330&lt;2.5,0,IF(D330&gt;19.99,5,D330/4)),IF(D330&lt;3,0, IF(D330&gt;20.99,5,D330/4.2)))</f>
        <v>2.8642857142857139</v>
      </c>
      <c r="K330" s="31">
        <f>IF(J330=0,0,IF(B330="F",VLOOKUP(I330,Barem!$G$2:$H$16,2,1),VLOOKUP(I330,Barem!$G$17:$H$31,2,1)))</f>
        <v>3.25</v>
      </c>
      <c r="L330" s="43">
        <v>3</v>
      </c>
      <c r="M330" s="87" t="s">
        <v>83</v>
      </c>
      <c r="N330" s="10">
        <f t="shared" ref="N330:P349" si="67">IF($M330=N$1,50%,25%)</f>
        <v>0.25</v>
      </c>
      <c r="O330" s="10">
        <f t="shared" si="67"/>
        <v>0.25</v>
      </c>
      <c r="P330" s="10">
        <f t="shared" si="67"/>
        <v>0.5</v>
      </c>
      <c r="Q330" s="33">
        <f>IF(B330="M",IF(AND(H330&gt;=200,H330&lt;500,I330&lt;Barem!$M$21),H330/1500,IF(AND(H330&gt;=500,H330&lt;750,I330&lt;Barem!$M$22),H330/1500,IF(AND(H330&gt;=750,H330&lt;1000,I330&lt;Barem!$M$23),H330/1500,IF(AND(H330&gt;=1000,H330&lt;1500,I330&lt;Barem!$M$24),H330/1500,IF(AND(H330&gt;=1500,H330&lt;2000,I330&lt;Barem!$M$25),H330/1500,IF(AND(H330&gt;=2000,H330&lt;3000,I330&lt;Barem!$M$26),H330/1500,IF(AND(H330&gt;=3000,I330&lt;Barem!$M$27),H330/1500,0))))))),IF(AND(H330&gt;=200,H330&lt;500,I330&lt;Barem!$N$21),H330/1500,IF(AND(H330&gt;=500,H330&lt;750,I330&lt;Barem!$N$22),H330/1500,IF(AND(H330&gt;=750,H330&lt;1000,I330&lt;Barem!$N$23),H330/1500,IF(AND(H330&gt;=1000,H330&lt;1500,I330&lt;Barem!$N$24),H330/1500,IF(AND(H330&gt;=1500,H330&lt;2000,I330&lt;Barem!$N$25),H330/1500,IF(AND(H330&gt;=2000,H330&lt;3000,I330&lt;Barem!$N$26),H330/1500,IF(AND(H330&gt;=3000,I330&lt;Barem!$N$27),H330/1500,0))))))))</f>
        <v>0</v>
      </c>
      <c r="R330" s="19">
        <f>IF(D330&gt;21,VLOOKUP(D330,Barem!$S$1:$T$141,2,1),0)</f>
        <v>0</v>
      </c>
      <c r="S330" s="95">
        <f>IF(D330&lt;1,0,IF(B330="F",VLOOKUP(I330,Barem!$W$2:$Y$13,2,1),VLOOKUP(I330,Barem!$W$14:$Y$25,2,1)))</f>
        <v>0</v>
      </c>
      <c r="T330" s="19">
        <f>VLOOKUP(A330,Participanti!A:C,3,0)</f>
        <v>0.4</v>
      </c>
      <c r="U330" s="17">
        <f t="shared" si="61"/>
        <v>3.4285714285714284</v>
      </c>
      <c r="V330" s="49"/>
      <c r="W330" s="137"/>
      <c r="X330" s="96">
        <f t="shared" si="63"/>
        <v>4</v>
      </c>
      <c r="Y330" s="62">
        <f t="shared" si="64"/>
        <v>1</v>
      </c>
      <c r="Z330" s="1" t="str">
        <f>VLOOKUP(A330,Participanti!A:E,5,0)</f>
        <v>Silver</v>
      </c>
    </row>
    <row r="331" spans="1:26" x14ac:dyDescent="0.2">
      <c r="A331" s="42" t="s">
        <v>336</v>
      </c>
      <c r="B331" s="1" t="str">
        <f>VLOOKUP(A331,Participanti!A:B,2,0)</f>
        <v>M</v>
      </c>
      <c r="C331" s="60">
        <v>7</v>
      </c>
      <c r="D331" s="43">
        <v>23.23</v>
      </c>
      <c r="E331" s="180">
        <v>9.2731481481481484E-2</v>
      </c>
      <c r="F331" s="180">
        <v>9.3703703703703706E-2</v>
      </c>
      <c r="G331" s="182">
        <f t="shared" si="65"/>
        <v>9.3217592592592602E-2</v>
      </c>
      <c r="H331" s="45">
        <v>76</v>
      </c>
      <c r="I331" s="11">
        <f t="shared" si="60"/>
        <v>4.0128107013599913E-3</v>
      </c>
      <c r="J331" s="31">
        <f t="shared" si="66"/>
        <v>5</v>
      </c>
      <c r="K331" s="31">
        <f>IF(J331=0,0,IF(B331="F",VLOOKUP(I331,Barem!$G$2:$H$16,2,1),VLOOKUP(I331,Barem!$G$17:$H$31,2,1)))</f>
        <v>3</v>
      </c>
      <c r="L331" s="43">
        <v>5</v>
      </c>
      <c r="M331" s="87" t="s">
        <v>82</v>
      </c>
      <c r="N331" s="10">
        <f t="shared" si="67"/>
        <v>0.5</v>
      </c>
      <c r="O331" s="10">
        <f t="shared" si="67"/>
        <v>0.25</v>
      </c>
      <c r="P331" s="10">
        <f t="shared" si="67"/>
        <v>0.25</v>
      </c>
      <c r="Q331" s="33">
        <f>IF(B331="M",IF(AND(H331&gt;=200,H331&lt;500,I331&lt;Barem!$M$21),H331/1500,IF(AND(H331&gt;=500,H331&lt;750,I331&lt;Barem!$M$22),H331/1500,IF(AND(H331&gt;=750,H331&lt;1000,I331&lt;Barem!$M$23),H331/1500,IF(AND(H331&gt;=1000,H331&lt;1500,I331&lt;Barem!$M$24),H331/1500,IF(AND(H331&gt;=1500,H331&lt;2000,I331&lt;Barem!$M$25),H331/1500,IF(AND(H331&gt;=2000,H331&lt;3000,I331&lt;Barem!$M$26),H331/1500,IF(AND(H331&gt;=3000,I331&lt;Barem!$M$27),H331/1500,0))))))),IF(AND(H331&gt;=200,H331&lt;500,I331&lt;Barem!$N$21),H331/1500,IF(AND(H331&gt;=500,H331&lt;750,I331&lt;Barem!$N$22),H331/1500,IF(AND(H331&gt;=750,H331&lt;1000,I331&lt;Barem!$N$23),H331/1500,IF(AND(H331&gt;=1000,H331&lt;1500,I331&lt;Barem!$N$24),H331/1500,IF(AND(H331&gt;=1500,H331&lt;2000,I331&lt;Barem!$N$25),H331/1500,IF(AND(H331&gt;=2000,H331&lt;3000,I331&lt;Barem!$N$26),H331/1500,IF(AND(H331&gt;=3000,I331&lt;Barem!$N$27),H331/1500,0))))))))</f>
        <v>0</v>
      </c>
      <c r="R331" s="19">
        <f>IF(D331&gt;21,VLOOKUP(D331,Barem!$S$1:$T$141,2,1),0)</f>
        <v>0.1</v>
      </c>
      <c r="S331" s="95">
        <f>IF(D331&lt;1,0,IF(B331="F",VLOOKUP(I331,Barem!$W$2:$Y$13,2,1),VLOOKUP(I331,Barem!$W$14:$Y$25,2,1)))</f>
        <v>0</v>
      </c>
      <c r="T331" s="19">
        <f>VLOOKUP(A331,Participanti!A:C,3,0)</f>
        <v>0.7</v>
      </c>
      <c r="U331" s="17">
        <f t="shared" si="61"/>
        <v>5.3</v>
      </c>
      <c r="V331" s="49"/>
      <c r="W331" s="137"/>
      <c r="X331" s="96">
        <f t="shared" si="63"/>
        <v>4</v>
      </c>
      <c r="Y331" s="62">
        <f t="shared" si="64"/>
        <v>1</v>
      </c>
      <c r="Z331" s="1" t="str">
        <f>VLOOKUP(A331,Participanti!A:E,5,0)</f>
        <v>Bronze</v>
      </c>
    </row>
    <row r="332" spans="1:26" x14ac:dyDescent="0.2">
      <c r="A332" s="42" t="s">
        <v>549</v>
      </c>
      <c r="B332" s="1" t="str">
        <f>VLOOKUP(A332,Participanti!A:B,2,0)</f>
        <v>M</v>
      </c>
      <c r="C332" s="60">
        <v>7</v>
      </c>
      <c r="D332" s="43">
        <v>7.01</v>
      </c>
      <c r="E332" s="180">
        <v>1.9050925925925926E-2</v>
      </c>
      <c r="F332" s="180">
        <v>1.90625E-2</v>
      </c>
      <c r="G332" s="182">
        <f t="shared" si="65"/>
        <v>1.9056712962962963E-2</v>
      </c>
      <c r="H332" s="45">
        <v>22</v>
      </c>
      <c r="I332" s="11">
        <f t="shared" si="60"/>
        <v>2.7185039890104084E-3</v>
      </c>
      <c r="J332" s="31">
        <f t="shared" si="66"/>
        <v>1.6690476190476189</v>
      </c>
      <c r="K332" s="31">
        <f>IF(J332=0,0,IF(B332="F",VLOOKUP(I332,Barem!$G$2:$H$16,2,1),VLOOKUP(I332,Barem!$G$17:$H$31,2,1)))</f>
        <v>5</v>
      </c>
      <c r="L332" s="43">
        <v>4</v>
      </c>
      <c r="M332" s="87" t="str">
        <f>VLOOKUP(C332,Barem!K:Q,7,0)</f>
        <v>V</v>
      </c>
      <c r="N332" s="10">
        <f t="shared" si="67"/>
        <v>0.25</v>
      </c>
      <c r="O332" s="10">
        <f t="shared" si="67"/>
        <v>0.5</v>
      </c>
      <c r="P332" s="10">
        <f t="shared" si="67"/>
        <v>0.25</v>
      </c>
      <c r="Q332" s="33">
        <f>IF(B332="M",IF(AND(H332&gt;=200,H332&lt;500,I332&lt;Barem!$M$21),H332/1500,IF(AND(H332&gt;=500,H332&lt;750,I332&lt;Barem!$M$22),H332/1500,IF(AND(H332&gt;=750,H332&lt;1000,I332&lt;Barem!$M$23),H332/1500,IF(AND(H332&gt;=1000,H332&lt;1500,I332&lt;Barem!$M$24),H332/1500,IF(AND(H332&gt;=1500,H332&lt;2000,I332&lt;Barem!$M$25),H332/1500,IF(AND(H332&gt;=2000,H332&lt;3000,I332&lt;Barem!$M$26),H332/1500,IF(AND(H332&gt;=3000,I332&lt;Barem!$M$27),H332/1500,0))))))),IF(AND(H332&gt;=200,H332&lt;500,I332&lt;Barem!$N$21),H332/1500,IF(AND(H332&gt;=500,H332&lt;750,I332&lt;Barem!$N$22),H332/1500,IF(AND(H332&gt;=750,H332&lt;1000,I332&lt;Barem!$N$23),H332/1500,IF(AND(H332&gt;=1000,H332&lt;1500,I332&lt;Barem!$N$24),H332/1500,IF(AND(H332&gt;=1500,H332&lt;2000,I332&lt;Barem!$N$25),H332/1500,IF(AND(H332&gt;=2000,H332&lt;3000,I332&lt;Barem!$N$26),H332/1500,IF(AND(H332&gt;=3000,I332&lt;Barem!$N$27),H332/1500,0))))))))</f>
        <v>0</v>
      </c>
      <c r="R332" s="19">
        <f>IF(D332&gt;21,VLOOKUP(D332,Barem!$S$1:$T$141,2,1),0)</f>
        <v>0</v>
      </c>
      <c r="S332" s="95">
        <f>IF(D332&lt;1,0,IF(B332="F",VLOOKUP(I332,Barem!$W$2:$Y$13,2,1),VLOOKUP(I332,Barem!$W$14:$Y$25,2,1)))</f>
        <v>0.45000000000000007</v>
      </c>
      <c r="T332" s="19">
        <f>VLOOKUP(A332,Participanti!A:C,3,0)</f>
        <v>0</v>
      </c>
      <c r="U332" s="17">
        <f t="shared" si="61"/>
        <v>4.3672619047619046</v>
      </c>
      <c r="V332" s="49"/>
      <c r="W332" s="137"/>
      <c r="X332" s="96">
        <f t="shared" si="63"/>
        <v>4</v>
      </c>
      <c r="Y332" s="62">
        <f t="shared" si="64"/>
        <v>1</v>
      </c>
      <c r="Z332" s="1" t="str">
        <f>VLOOKUP(A332,Participanti!A:E,5,0)</f>
        <v>Gold</v>
      </c>
    </row>
    <row r="333" spans="1:26" x14ac:dyDescent="0.2">
      <c r="A333" s="42" t="s">
        <v>450</v>
      </c>
      <c r="B333" s="1" t="str">
        <f>VLOOKUP(A333,Participanti!A:B,2,0)</f>
        <v>M</v>
      </c>
      <c r="C333" s="60">
        <v>7</v>
      </c>
      <c r="D333" s="43">
        <v>21.92</v>
      </c>
      <c r="E333" s="180">
        <v>8.3819444444444446E-2</v>
      </c>
      <c r="F333" s="180">
        <v>8.3819444444444446E-2</v>
      </c>
      <c r="G333" s="182">
        <f t="shared" si="65"/>
        <v>8.3819444444444446E-2</v>
      </c>
      <c r="H333" s="45">
        <v>33</v>
      </c>
      <c r="I333" s="11">
        <f t="shared" ref="I333:I349" si="68">G333/D333</f>
        <v>3.8238797648012975E-3</v>
      </c>
      <c r="J333" s="31">
        <f t="shared" si="66"/>
        <v>5</v>
      </c>
      <c r="K333" s="31">
        <f>IF(J333=0,0,IF(B333="F",VLOOKUP(I333,Barem!$G$2:$H$16,2,1),VLOOKUP(I333,Barem!$G$17:$H$31,2,1)))</f>
        <v>3.5</v>
      </c>
      <c r="L333" s="43">
        <v>1.5</v>
      </c>
      <c r="M333" s="87" t="s">
        <v>82</v>
      </c>
      <c r="N333" s="10">
        <f t="shared" si="67"/>
        <v>0.5</v>
      </c>
      <c r="O333" s="10">
        <f t="shared" si="67"/>
        <v>0.25</v>
      </c>
      <c r="P333" s="10">
        <f t="shared" si="67"/>
        <v>0.25</v>
      </c>
      <c r="Q333" s="33">
        <f>IF(B333="M",IF(AND(H333&gt;=200,H333&lt;500,I333&lt;Barem!$M$21),H333/1500,IF(AND(H333&gt;=500,H333&lt;750,I333&lt;Barem!$M$22),H333/1500,IF(AND(H333&gt;=750,H333&lt;1000,I333&lt;Barem!$M$23),H333/1500,IF(AND(H333&gt;=1000,H333&lt;1500,I333&lt;Barem!$M$24),H333/1500,IF(AND(H333&gt;=1500,H333&lt;2000,I333&lt;Barem!$M$25),H333/1500,IF(AND(H333&gt;=2000,H333&lt;3000,I333&lt;Barem!$M$26),H333/1500,IF(AND(H333&gt;=3000,I333&lt;Barem!$M$27),H333/1500,0))))))),IF(AND(H333&gt;=200,H333&lt;500,I333&lt;Barem!$N$21),H333/1500,IF(AND(H333&gt;=500,H333&lt;750,I333&lt;Barem!$N$22),H333/1500,IF(AND(H333&gt;=750,H333&lt;1000,I333&lt;Barem!$N$23),H333/1500,IF(AND(H333&gt;=1000,H333&lt;1500,I333&lt;Barem!$N$24),H333/1500,IF(AND(H333&gt;=1500,H333&lt;2000,I333&lt;Barem!$N$25),H333/1500,IF(AND(H333&gt;=2000,H333&lt;3000,I333&lt;Barem!$N$26),H333/1500,IF(AND(H333&gt;=3000,I333&lt;Barem!$N$27),H333/1500,0))))))))</f>
        <v>0</v>
      </c>
      <c r="R333" s="19">
        <f>IF(D333&gt;21,VLOOKUP(D333,Barem!$S$1:$T$141,2,1),0)</f>
        <v>0</v>
      </c>
      <c r="S333" s="95">
        <f>IF(D333&lt;1,0,IF(B333="F",VLOOKUP(I333,Barem!$W$2:$Y$13,2,1),VLOOKUP(I333,Barem!$W$14:$Y$25,2,1)))</f>
        <v>0</v>
      </c>
      <c r="T333" s="19">
        <f>VLOOKUP(A333,Participanti!A:C,3,0)</f>
        <v>0</v>
      </c>
      <c r="U333" s="17">
        <f t="shared" ref="U333:U349" si="69">IF(H333&lt;0,0,J333*N333+K333*O333+L333*P333+Q333+R333+S333+T333)</f>
        <v>3.75</v>
      </c>
      <c r="V333" s="49"/>
      <c r="W333" s="137" t="s">
        <v>574</v>
      </c>
      <c r="X333" s="96">
        <f t="shared" si="63"/>
        <v>4</v>
      </c>
      <c r="Y333" s="62">
        <f t="shared" si="64"/>
        <v>1</v>
      </c>
      <c r="Z333" s="1" t="str">
        <f>VLOOKUP(A333,Participanti!A:E,5,0)</f>
        <v>Bronze</v>
      </c>
    </row>
    <row r="334" spans="1:26" x14ac:dyDescent="0.2">
      <c r="A334" s="42" t="s">
        <v>323</v>
      </c>
      <c r="B334" s="1" t="str">
        <f>VLOOKUP(A334,Participanti!A:B,2,0)</f>
        <v>M</v>
      </c>
      <c r="C334" s="60">
        <v>7</v>
      </c>
      <c r="D334" s="43">
        <v>21.93</v>
      </c>
      <c r="E334" s="180">
        <v>6.5393518518518517E-2</v>
      </c>
      <c r="F334" s="180">
        <v>6.5451388888888892E-2</v>
      </c>
      <c r="G334" s="182">
        <f t="shared" si="65"/>
        <v>6.5422453703703698E-2</v>
      </c>
      <c r="H334" s="45">
        <v>30</v>
      </c>
      <c r="I334" s="11">
        <f t="shared" si="68"/>
        <v>2.9832400229687049E-3</v>
      </c>
      <c r="J334" s="31">
        <f t="shared" si="66"/>
        <v>5</v>
      </c>
      <c r="K334" s="31">
        <f>IF(J334=0,0,IF(B334="F",VLOOKUP(I334,Barem!$G$2:$H$16,2,1),VLOOKUP(I334,Barem!$G$17:$H$31,2,1)))</f>
        <v>4.5</v>
      </c>
      <c r="L334" s="43">
        <v>1.5</v>
      </c>
      <c r="M334" s="87" t="s">
        <v>82</v>
      </c>
      <c r="N334" s="10">
        <f t="shared" si="67"/>
        <v>0.5</v>
      </c>
      <c r="O334" s="10">
        <f t="shared" si="67"/>
        <v>0.25</v>
      </c>
      <c r="P334" s="10">
        <f t="shared" si="67"/>
        <v>0.25</v>
      </c>
      <c r="Q334" s="33">
        <f>IF(B334="M",IF(AND(H334&gt;=200,H334&lt;500,I334&lt;Barem!$M$21),H334/1500,IF(AND(H334&gt;=500,H334&lt;750,I334&lt;Barem!$M$22),H334/1500,IF(AND(H334&gt;=750,H334&lt;1000,I334&lt;Barem!$M$23),H334/1500,IF(AND(H334&gt;=1000,H334&lt;1500,I334&lt;Barem!$M$24),H334/1500,IF(AND(H334&gt;=1500,H334&lt;2000,I334&lt;Barem!$M$25),H334/1500,IF(AND(H334&gt;=2000,H334&lt;3000,I334&lt;Barem!$M$26),H334/1500,IF(AND(H334&gt;=3000,I334&lt;Barem!$M$27),H334/1500,0))))))),IF(AND(H334&gt;=200,H334&lt;500,I334&lt;Barem!$N$21),H334/1500,IF(AND(H334&gt;=500,H334&lt;750,I334&lt;Barem!$N$22),H334/1500,IF(AND(H334&gt;=750,H334&lt;1000,I334&lt;Barem!$N$23),H334/1500,IF(AND(H334&gt;=1000,H334&lt;1500,I334&lt;Barem!$N$24),H334/1500,IF(AND(H334&gt;=1500,H334&lt;2000,I334&lt;Barem!$N$25),H334/1500,IF(AND(H334&gt;=2000,H334&lt;3000,I334&lt;Barem!$N$26),H334/1500,IF(AND(H334&gt;=3000,I334&lt;Barem!$N$27),H334/1500,0))))))))</f>
        <v>0</v>
      </c>
      <c r="R334" s="19">
        <f>IF(D334&gt;21,VLOOKUP(D334,Barem!$S$1:$T$141,2,1),0)</f>
        <v>0</v>
      </c>
      <c r="S334" s="95">
        <f>IF(D334&lt;1,0,IF(B334="F",VLOOKUP(I334,Barem!$W$2:$Y$13,2,1),VLOOKUP(I334,Barem!$W$14:$Y$25,2,1)))</f>
        <v>0</v>
      </c>
      <c r="T334" s="19">
        <f>VLOOKUP(A334,Participanti!A:C,3,0)</f>
        <v>0</v>
      </c>
      <c r="U334" s="17">
        <f t="shared" si="69"/>
        <v>4</v>
      </c>
      <c r="V334" s="49"/>
      <c r="W334" s="137" t="s">
        <v>574</v>
      </c>
      <c r="X334" s="96">
        <f t="shared" si="63"/>
        <v>4</v>
      </c>
      <c r="Y334" s="62">
        <f t="shared" si="64"/>
        <v>1</v>
      </c>
      <c r="Z334" s="1" t="str">
        <f>VLOOKUP(A334,Participanti!A:E,5,0)</f>
        <v>Silver</v>
      </c>
    </row>
    <row r="335" spans="1:26" x14ac:dyDescent="0.2">
      <c r="A335" s="42" t="s">
        <v>168</v>
      </c>
      <c r="B335" s="1" t="str">
        <f>VLOOKUP(A335,Participanti!A:B,2,0)</f>
        <v>M</v>
      </c>
      <c r="C335" s="60">
        <v>7</v>
      </c>
      <c r="D335" s="43">
        <v>21.89</v>
      </c>
      <c r="E335" s="180">
        <v>6.9004629629629624E-2</v>
      </c>
      <c r="F335" s="180">
        <v>6.9004629629629624E-2</v>
      </c>
      <c r="G335" s="182">
        <f t="shared" si="65"/>
        <v>6.9004629629629624E-2</v>
      </c>
      <c r="H335" s="45">
        <v>28</v>
      </c>
      <c r="I335" s="11">
        <f t="shared" si="68"/>
        <v>3.1523357528382649E-3</v>
      </c>
      <c r="J335" s="31">
        <f t="shared" si="66"/>
        <v>5</v>
      </c>
      <c r="K335" s="31">
        <f>IF(J335=0,0,IF(B335="F",VLOOKUP(I335,Barem!$G$2:$H$16,2,1),VLOOKUP(I335,Barem!$G$17:$H$31,2,1)))</f>
        <v>4.25</v>
      </c>
      <c r="L335" s="43">
        <v>4</v>
      </c>
      <c r="M335" s="87" t="str">
        <f>VLOOKUP(C335,Barem!K:Q,7,0)</f>
        <v>V</v>
      </c>
      <c r="N335" s="10">
        <f t="shared" si="67"/>
        <v>0.25</v>
      </c>
      <c r="O335" s="10">
        <f t="shared" si="67"/>
        <v>0.5</v>
      </c>
      <c r="P335" s="10">
        <f t="shared" si="67"/>
        <v>0.25</v>
      </c>
      <c r="Q335" s="33">
        <f>IF(B335="M",IF(AND(H335&gt;=200,H335&lt;500,I335&lt;Barem!$M$21),H335/1500,IF(AND(H335&gt;=500,H335&lt;750,I335&lt;Barem!$M$22),H335/1500,IF(AND(H335&gt;=750,H335&lt;1000,I335&lt;Barem!$M$23),H335/1500,IF(AND(H335&gt;=1000,H335&lt;1500,I335&lt;Barem!$M$24),H335/1500,IF(AND(H335&gt;=1500,H335&lt;2000,I335&lt;Barem!$M$25),H335/1500,IF(AND(H335&gt;=2000,H335&lt;3000,I335&lt;Barem!$M$26),H335/1500,IF(AND(H335&gt;=3000,I335&lt;Barem!$M$27),H335/1500,0))))))),IF(AND(H335&gt;=200,H335&lt;500,I335&lt;Barem!$N$21),H335/1500,IF(AND(H335&gt;=500,H335&lt;750,I335&lt;Barem!$N$22),H335/1500,IF(AND(H335&gt;=750,H335&lt;1000,I335&lt;Barem!$N$23),H335/1500,IF(AND(H335&gt;=1000,H335&lt;1500,I335&lt;Barem!$N$24),H335/1500,IF(AND(H335&gt;=1500,H335&lt;2000,I335&lt;Barem!$N$25),H335/1500,IF(AND(H335&gt;=2000,H335&lt;3000,I335&lt;Barem!$N$26),H335/1500,IF(AND(H335&gt;=3000,I335&lt;Barem!$N$27),H335/1500,0))))))))</f>
        <v>0</v>
      </c>
      <c r="R335" s="19">
        <f>IF(D335&gt;21,VLOOKUP(D335,Barem!$S$1:$T$141,2,1),0)</f>
        <v>0</v>
      </c>
      <c r="S335" s="95">
        <f>IF(D335&lt;1,0,IF(B335="F",VLOOKUP(I335,Barem!$W$2:$Y$13,2,1),VLOOKUP(I335,Barem!$W$14:$Y$25,2,1)))</f>
        <v>0</v>
      </c>
      <c r="T335" s="19">
        <f>VLOOKUP(A335,Participanti!A:C,3,0)</f>
        <v>0</v>
      </c>
      <c r="U335" s="17">
        <f t="shared" si="69"/>
        <v>4.375</v>
      </c>
      <c r="V335" s="49"/>
      <c r="W335" s="137" t="s">
        <v>574</v>
      </c>
      <c r="X335" s="96">
        <f t="shared" si="63"/>
        <v>4</v>
      </c>
      <c r="Y335" s="62">
        <f t="shared" si="64"/>
        <v>1</v>
      </c>
      <c r="Z335" s="1" t="str">
        <f>VLOOKUP(A335,Participanti!A:E,5,0)</f>
        <v>Silver</v>
      </c>
    </row>
    <row r="336" spans="1:26" x14ac:dyDescent="0.2">
      <c r="A336" s="42" t="s">
        <v>200</v>
      </c>
      <c r="B336" s="1" t="str">
        <f>VLOOKUP(A336,Participanti!A:B,2,0)</f>
        <v>M</v>
      </c>
      <c r="C336" s="60">
        <v>7</v>
      </c>
      <c r="D336" s="43">
        <v>21.15</v>
      </c>
      <c r="E336" s="180">
        <v>8.2916666666666666E-2</v>
      </c>
      <c r="F336" s="180">
        <v>9.1990740740740734E-2</v>
      </c>
      <c r="G336" s="182">
        <f t="shared" si="65"/>
        <v>8.74537037037037E-2</v>
      </c>
      <c r="H336" s="45">
        <v>268</v>
      </c>
      <c r="I336" s="11">
        <f t="shared" si="68"/>
        <v>4.1349268890640053E-3</v>
      </c>
      <c r="J336" s="31">
        <f t="shared" si="66"/>
        <v>5</v>
      </c>
      <c r="K336" s="31">
        <f>IF(J336=0,0,IF(B336="F",VLOOKUP(I336,Barem!$G$2:$H$16,2,1),VLOOKUP(I336,Barem!$G$17:$H$31,2,1)))</f>
        <v>3</v>
      </c>
      <c r="L336" s="43">
        <v>2</v>
      </c>
      <c r="M336" s="87" t="str">
        <f>VLOOKUP(C336,Barem!K:Q,7,0)</f>
        <v>V</v>
      </c>
      <c r="N336" s="10">
        <f t="shared" si="67"/>
        <v>0.25</v>
      </c>
      <c r="O336" s="10">
        <f t="shared" si="67"/>
        <v>0.5</v>
      </c>
      <c r="P336" s="10">
        <f t="shared" si="67"/>
        <v>0.25</v>
      </c>
      <c r="Q336" s="33">
        <f>IF(B336="M",IF(AND(H336&gt;=200,H336&lt;500,I336&lt;Barem!$M$21),H336/1500,IF(AND(H336&gt;=500,H336&lt;750,I336&lt;Barem!$M$22),H336/1500,IF(AND(H336&gt;=750,H336&lt;1000,I336&lt;Barem!$M$23),H336/1500,IF(AND(H336&gt;=1000,H336&lt;1500,I336&lt;Barem!$M$24),H336/1500,IF(AND(H336&gt;=1500,H336&lt;2000,I336&lt;Barem!$M$25),H336/1500,IF(AND(H336&gt;=2000,H336&lt;3000,I336&lt;Barem!$M$26),H336/1500,IF(AND(H336&gt;=3000,I336&lt;Barem!$M$27),H336/1500,0))))))),IF(AND(H336&gt;=200,H336&lt;500,I336&lt;Barem!$N$21),H336/1500,IF(AND(H336&gt;=500,H336&lt;750,I336&lt;Barem!$N$22),H336/1500,IF(AND(H336&gt;=750,H336&lt;1000,I336&lt;Barem!$N$23),H336/1500,IF(AND(H336&gt;=1000,H336&lt;1500,I336&lt;Barem!$N$24),H336/1500,IF(AND(H336&gt;=1500,H336&lt;2000,I336&lt;Barem!$N$25),H336/1500,IF(AND(H336&gt;=2000,H336&lt;3000,I336&lt;Barem!$N$26),H336/1500,IF(AND(H336&gt;=3000,I336&lt;Barem!$N$27),H336/1500,0))))))))</f>
        <v>0.17866666666666667</v>
      </c>
      <c r="R336" s="19">
        <f>IF(D336&gt;21,VLOOKUP(D336,Barem!$S$1:$T$141,2,1),0)</f>
        <v>0</v>
      </c>
      <c r="S336" s="95">
        <f>IF(D336&lt;1,0,IF(B336="F",VLOOKUP(I336,Barem!$W$2:$Y$13,2,1),VLOOKUP(I336,Barem!$W$14:$Y$25,2,1)))</f>
        <v>0</v>
      </c>
      <c r="T336" s="19">
        <f>VLOOKUP(A336,Participanti!A:C,3,0)</f>
        <v>0</v>
      </c>
      <c r="U336" s="17">
        <f t="shared" si="69"/>
        <v>3.4286666666666665</v>
      </c>
      <c r="V336" s="49"/>
      <c r="W336" s="137"/>
      <c r="X336" s="96">
        <f t="shared" si="63"/>
        <v>4</v>
      </c>
      <c r="Y336" s="62">
        <f t="shared" si="64"/>
        <v>1</v>
      </c>
      <c r="Z336" s="1" t="str">
        <f>VLOOKUP(A336,Participanti!A:E,5,0)</f>
        <v>Gold</v>
      </c>
    </row>
    <row r="337" spans="1:26" x14ac:dyDescent="0.2">
      <c r="A337" s="42" t="s">
        <v>180</v>
      </c>
      <c r="B337" s="1" t="str">
        <f>VLOOKUP(A337,Participanti!A:B,2,0)</f>
        <v>M</v>
      </c>
      <c r="C337" s="60">
        <v>7</v>
      </c>
      <c r="D337" s="43">
        <v>15.01</v>
      </c>
      <c r="E337" s="180">
        <v>4.9224537037037039E-2</v>
      </c>
      <c r="F337" s="180">
        <v>4.925925925925926E-2</v>
      </c>
      <c r="G337" s="182">
        <f t="shared" si="65"/>
        <v>4.9241898148148153E-2</v>
      </c>
      <c r="H337" s="45">
        <v>37</v>
      </c>
      <c r="I337" s="11">
        <f t="shared" si="68"/>
        <v>3.280606139117132E-3</v>
      </c>
      <c r="J337" s="31">
        <f t="shared" si="66"/>
        <v>3.5738095238095235</v>
      </c>
      <c r="K337" s="31">
        <f>IF(J337=0,0,IF(B337="F",VLOOKUP(I337,Barem!$G$2:$H$16,2,1),VLOOKUP(I337,Barem!$G$17:$H$31,2,1)))</f>
        <v>4.25</v>
      </c>
      <c r="L337" s="43">
        <v>0.5</v>
      </c>
      <c r="M337" s="87" t="s">
        <v>82</v>
      </c>
      <c r="N337" s="10">
        <f t="shared" si="67"/>
        <v>0.5</v>
      </c>
      <c r="O337" s="10">
        <f t="shared" si="67"/>
        <v>0.25</v>
      </c>
      <c r="P337" s="10">
        <f t="shared" si="67"/>
        <v>0.25</v>
      </c>
      <c r="Q337" s="33">
        <f>IF(B337="M",IF(AND(H337&gt;=200,H337&lt;500,I337&lt;Barem!$M$21),H337/1500,IF(AND(H337&gt;=500,H337&lt;750,I337&lt;Barem!$M$22),H337/1500,IF(AND(H337&gt;=750,H337&lt;1000,I337&lt;Barem!$M$23),H337/1500,IF(AND(H337&gt;=1000,H337&lt;1500,I337&lt;Barem!$M$24),H337/1500,IF(AND(H337&gt;=1500,H337&lt;2000,I337&lt;Barem!$M$25),H337/1500,IF(AND(H337&gt;=2000,H337&lt;3000,I337&lt;Barem!$M$26),H337/1500,IF(AND(H337&gt;=3000,I337&lt;Barem!$M$27),H337/1500,0))))))),IF(AND(H337&gt;=200,H337&lt;500,I337&lt;Barem!$N$21),H337/1500,IF(AND(H337&gt;=500,H337&lt;750,I337&lt;Barem!$N$22),H337/1500,IF(AND(H337&gt;=750,H337&lt;1000,I337&lt;Barem!$N$23),H337/1500,IF(AND(H337&gt;=1000,H337&lt;1500,I337&lt;Barem!$N$24),H337/1500,IF(AND(H337&gt;=1500,H337&lt;2000,I337&lt;Barem!$N$25),H337/1500,IF(AND(H337&gt;=2000,H337&lt;3000,I337&lt;Barem!$N$26),H337/1500,IF(AND(H337&gt;=3000,I337&lt;Barem!$N$27),H337/1500,0))))))))</f>
        <v>0</v>
      </c>
      <c r="R337" s="19">
        <f>IF(D337&gt;21,VLOOKUP(D337,Barem!$S$1:$T$141,2,1),0)</f>
        <v>0</v>
      </c>
      <c r="S337" s="95">
        <f>IF(D337&lt;1,0,IF(B337="F",VLOOKUP(I337,Barem!$W$2:$Y$13,2,1),VLOOKUP(I337,Barem!$W$14:$Y$25,2,1)))</f>
        <v>0</v>
      </c>
      <c r="T337" s="19">
        <f>VLOOKUP(A337,Participanti!A:C,3,0)</f>
        <v>0</v>
      </c>
      <c r="U337" s="17">
        <f t="shared" si="69"/>
        <v>2.9744047619047618</v>
      </c>
      <c r="V337" s="49"/>
      <c r="W337" s="137"/>
      <c r="X337" s="96">
        <f t="shared" si="63"/>
        <v>3</v>
      </c>
      <c r="Y337" s="62">
        <f t="shared" si="64"/>
        <v>1</v>
      </c>
      <c r="Z337" s="1" t="str">
        <f>VLOOKUP(A337,Participanti!A:E,5,0)</f>
        <v>Silver</v>
      </c>
    </row>
    <row r="338" spans="1:26" x14ac:dyDescent="0.2">
      <c r="A338" s="42" t="s">
        <v>387</v>
      </c>
      <c r="B338" s="1" t="str">
        <f>VLOOKUP(A338,Participanti!A:B,2,0)</f>
        <v>M</v>
      </c>
      <c r="C338" s="60">
        <v>7</v>
      </c>
      <c r="D338" s="43">
        <v>14.03</v>
      </c>
      <c r="E338" s="180">
        <v>5.3356481481481484E-2</v>
      </c>
      <c r="F338" s="180">
        <v>5.409722222222222E-2</v>
      </c>
      <c r="G338" s="182">
        <f t="shared" si="65"/>
        <v>5.3726851851851852E-2</v>
      </c>
      <c r="H338" s="45">
        <v>136</v>
      </c>
      <c r="I338" s="11">
        <f t="shared" si="68"/>
        <v>3.8294263615004888E-3</v>
      </c>
      <c r="J338" s="31">
        <f t="shared" si="66"/>
        <v>3.3404761904761902</v>
      </c>
      <c r="K338" s="31">
        <f>IF(J338=0,0,IF(B338="F",VLOOKUP(I338,Barem!$G$2:$H$16,2,1),VLOOKUP(I338,Barem!$G$17:$H$31,2,1)))</f>
        <v>3.5</v>
      </c>
      <c r="L338" s="43">
        <v>2</v>
      </c>
      <c r="M338" s="87" t="s">
        <v>82</v>
      </c>
      <c r="N338" s="10">
        <f t="shared" si="67"/>
        <v>0.5</v>
      </c>
      <c r="O338" s="10">
        <f t="shared" si="67"/>
        <v>0.25</v>
      </c>
      <c r="P338" s="10">
        <f t="shared" si="67"/>
        <v>0.25</v>
      </c>
      <c r="Q338" s="33">
        <f>IF(B338="M",IF(AND(H338&gt;=200,H338&lt;500,I338&lt;Barem!$M$21),H338/1500,IF(AND(H338&gt;=500,H338&lt;750,I338&lt;Barem!$M$22),H338/1500,IF(AND(H338&gt;=750,H338&lt;1000,I338&lt;Barem!$M$23),H338/1500,IF(AND(H338&gt;=1000,H338&lt;1500,I338&lt;Barem!$M$24),H338/1500,IF(AND(H338&gt;=1500,H338&lt;2000,I338&lt;Barem!$M$25),H338/1500,IF(AND(H338&gt;=2000,H338&lt;3000,I338&lt;Barem!$M$26),H338/1500,IF(AND(H338&gt;=3000,I338&lt;Barem!$M$27),H338/1500,0))))))),IF(AND(H338&gt;=200,H338&lt;500,I338&lt;Barem!$N$21),H338/1500,IF(AND(H338&gt;=500,H338&lt;750,I338&lt;Barem!$N$22),H338/1500,IF(AND(H338&gt;=750,H338&lt;1000,I338&lt;Barem!$N$23),H338/1500,IF(AND(H338&gt;=1000,H338&lt;1500,I338&lt;Barem!$N$24),H338/1500,IF(AND(H338&gt;=1500,H338&lt;2000,I338&lt;Barem!$N$25),H338/1500,IF(AND(H338&gt;=2000,H338&lt;3000,I338&lt;Barem!$N$26),H338/1500,IF(AND(H338&gt;=3000,I338&lt;Barem!$N$27),H338/1500,0))))))))</f>
        <v>0</v>
      </c>
      <c r="R338" s="19">
        <f>IF(D338&gt;21,VLOOKUP(D338,Barem!$S$1:$T$141,2,1),0)</f>
        <v>0</v>
      </c>
      <c r="S338" s="95">
        <f>IF(D338&lt;1,0,IF(B338="F",VLOOKUP(I338,Barem!$W$2:$Y$13,2,1),VLOOKUP(I338,Barem!$W$14:$Y$25,2,1)))</f>
        <v>0</v>
      </c>
      <c r="T338" s="19">
        <f>VLOOKUP(A338,Participanti!A:C,3,0)</f>
        <v>0</v>
      </c>
      <c r="U338" s="17">
        <f t="shared" si="69"/>
        <v>3.0452380952380951</v>
      </c>
      <c r="V338" s="49"/>
      <c r="W338" s="137"/>
      <c r="X338" s="96">
        <f t="shared" si="63"/>
        <v>4</v>
      </c>
      <c r="Y338" s="62">
        <f t="shared" si="64"/>
        <v>1</v>
      </c>
      <c r="Z338" s="1" t="str">
        <f>VLOOKUP(A338,Participanti!A:E,5,0)</f>
        <v>Bronze</v>
      </c>
    </row>
    <row r="339" spans="1:26" x14ac:dyDescent="0.2">
      <c r="A339" s="42" t="s">
        <v>7</v>
      </c>
      <c r="B339" s="1" t="str">
        <f>VLOOKUP(A339,Participanti!A:B,2,0)</f>
        <v>M</v>
      </c>
      <c r="C339" s="60">
        <v>7</v>
      </c>
      <c r="D339" s="43">
        <v>54.1</v>
      </c>
      <c r="E339" s="180">
        <v>0.4620023148148148</v>
      </c>
      <c r="F339" s="180">
        <v>0.4621527777777778</v>
      </c>
      <c r="G339" s="182">
        <f t="shared" si="65"/>
        <v>0.46207754629629627</v>
      </c>
      <c r="H339" s="45">
        <v>2073</v>
      </c>
      <c r="I339" s="11">
        <f t="shared" si="68"/>
        <v>8.541174608064625E-3</v>
      </c>
      <c r="J339" s="31">
        <f t="shared" si="66"/>
        <v>5</v>
      </c>
      <c r="K339" s="31">
        <f>IF(J339=0,0,IF(B339="F",VLOOKUP(I339,Barem!$G$2:$H$16,2,1),VLOOKUP(I339,Barem!$G$17:$H$31,2,1)))</f>
        <v>0</v>
      </c>
      <c r="L339" s="43">
        <v>0.5</v>
      </c>
      <c r="M339" s="87" t="str">
        <f>VLOOKUP(C339,Barem!K:Q,7,0)</f>
        <v>V</v>
      </c>
      <c r="N339" s="10">
        <f t="shared" si="67"/>
        <v>0.25</v>
      </c>
      <c r="O339" s="10">
        <f t="shared" si="67"/>
        <v>0.5</v>
      </c>
      <c r="P339" s="10">
        <f t="shared" si="67"/>
        <v>0.25</v>
      </c>
      <c r="Q339" s="33">
        <f>IF(B339="M",IF(AND(H339&gt;=200,H339&lt;500,I339&lt;Barem!$M$21),H339/1500,IF(AND(H339&gt;=500,H339&lt;750,I339&lt;Barem!$M$22),H339/1500,IF(AND(H339&gt;=750,H339&lt;1000,I339&lt;Barem!$M$23),H339/1500,IF(AND(H339&gt;=1000,H339&lt;1500,I339&lt;Barem!$M$24),H339/1500,IF(AND(H339&gt;=1500,H339&lt;2000,I339&lt;Barem!$M$25),H339/1500,IF(AND(H339&gt;=2000,H339&lt;3000,I339&lt;Barem!$M$26),H339/1500,IF(AND(H339&gt;=3000,I339&lt;Barem!$M$27),H339/1500,0))))))),IF(AND(H339&gt;=200,H339&lt;500,I339&lt;Barem!$N$21),H339/1500,IF(AND(H339&gt;=500,H339&lt;750,I339&lt;Barem!$N$22),H339/1500,IF(AND(H339&gt;=750,H339&lt;1000,I339&lt;Barem!$N$23),H339/1500,IF(AND(H339&gt;=1000,H339&lt;1500,I339&lt;Barem!$N$24),H339/1500,IF(AND(H339&gt;=1500,H339&lt;2000,I339&lt;Barem!$N$25),H339/1500,IF(AND(H339&gt;=2000,H339&lt;3000,I339&lt;Barem!$N$26),H339/1500,IF(AND(H339&gt;=3000,I339&lt;Barem!$N$27),H339/1500,0))))))))</f>
        <v>1.3819999999999999</v>
      </c>
      <c r="R339" s="19">
        <f>IF(D339&gt;21,VLOOKUP(D339,Barem!$S$1:$T$141,2,1),0)</f>
        <v>1.6</v>
      </c>
      <c r="S339" s="95">
        <f>IF(D339&lt;1,0,IF(B339="F",VLOOKUP(I339,Barem!$W$2:$Y$13,2,1),VLOOKUP(I339,Barem!$W$14:$Y$25,2,1)))</f>
        <v>0</v>
      </c>
      <c r="T339" s="19">
        <f>VLOOKUP(A339,Participanti!A:C,3,0)</f>
        <v>0.4</v>
      </c>
      <c r="U339" s="17">
        <f t="shared" si="69"/>
        <v>4.7569999999999997</v>
      </c>
      <c r="V339" s="49"/>
      <c r="W339" s="137"/>
      <c r="X339" s="96">
        <f t="shared" si="63"/>
        <v>4</v>
      </c>
      <c r="Y339" s="62">
        <f t="shared" si="64"/>
        <v>1</v>
      </c>
      <c r="Z339" s="1" t="str">
        <f>VLOOKUP(A339,Participanti!A:E,5,0)</f>
        <v>Gold</v>
      </c>
    </row>
    <row r="340" spans="1:26" x14ac:dyDescent="0.2">
      <c r="A340" s="42" t="s">
        <v>305</v>
      </c>
      <c r="B340" s="1" t="str">
        <f>VLOOKUP(A340,Participanti!A:B,2,0)</f>
        <v>M</v>
      </c>
      <c r="C340" s="60">
        <v>7</v>
      </c>
      <c r="D340" s="43">
        <v>21.37</v>
      </c>
      <c r="E340" s="180">
        <v>7.8217592592592589E-2</v>
      </c>
      <c r="F340" s="180">
        <v>7.8217592592592589E-2</v>
      </c>
      <c r="G340" s="182">
        <f t="shared" si="65"/>
        <v>7.8217592592592589E-2</v>
      </c>
      <c r="H340" s="45">
        <v>134</v>
      </c>
      <c r="I340" s="11">
        <f t="shared" si="68"/>
        <v>3.6601587549177626E-3</v>
      </c>
      <c r="J340" s="31">
        <f t="shared" si="66"/>
        <v>5</v>
      </c>
      <c r="K340" s="31">
        <f>IF(J340=0,0,IF(B340="F",VLOOKUP(I340,Barem!$G$2:$H$16,2,1),VLOOKUP(I340,Barem!$G$17:$H$31,2,1)))</f>
        <v>3.5</v>
      </c>
      <c r="L340" s="43">
        <v>0.5</v>
      </c>
      <c r="M340" s="87" t="s">
        <v>82</v>
      </c>
      <c r="N340" s="10">
        <f t="shared" si="67"/>
        <v>0.5</v>
      </c>
      <c r="O340" s="10">
        <f t="shared" si="67"/>
        <v>0.25</v>
      </c>
      <c r="P340" s="10">
        <f t="shared" si="67"/>
        <v>0.25</v>
      </c>
      <c r="Q340" s="33">
        <f>IF(B340="M",IF(AND(H340&gt;=200,H340&lt;500,I340&lt;Barem!$M$21),H340/1500,IF(AND(H340&gt;=500,H340&lt;750,I340&lt;Barem!$M$22),H340/1500,IF(AND(H340&gt;=750,H340&lt;1000,I340&lt;Barem!$M$23),H340/1500,IF(AND(H340&gt;=1000,H340&lt;1500,I340&lt;Barem!$M$24),H340/1500,IF(AND(H340&gt;=1500,H340&lt;2000,I340&lt;Barem!$M$25),H340/1500,IF(AND(H340&gt;=2000,H340&lt;3000,I340&lt;Barem!$M$26),H340/1500,IF(AND(H340&gt;=3000,I340&lt;Barem!$M$27),H340/1500,0))))))),IF(AND(H340&gt;=200,H340&lt;500,I340&lt;Barem!$N$21),H340/1500,IF(AND(H340&gt;=500,H340&lt;750,I340&lt;Barem!$N$22),H340/1500,IF(AND(H340&gt;=750,H340&lt;1000,I340&lt;Barem!$N$23),H340/1500,IF(AND(H340&gt;=1000,H340&lt;1500,I340&lt;Barem!$N$24),H340/1500,IF(AND(H340&gt;=1500,H340&lt;2000,I340&lt;Barem!$N$25),H340/1500,IF(AND(H340&gt;=2000,H340&lt;3000,I340&lt;Barem!$N$26),H340/1500,IF(AND(H340&gt;=3000,I340&lt;Barem!$N$27),H340/1500,0))))))))</f>
        <v>0</v>
      </c>
      <c r="R340" s="19">
        <f>IF(D340&gt;21,VLOOKUP(D340,Barem!$S$1:$T$141,2,1),0)</f>
        <v>0</v>
      </c>
      <c r="S340" s="95">
        <f>IF(D340&lt;1,0,IF(B340="F",VLOOKUP(I340,Barem!$W$2:$Y$13,2,1),VLOOKUP(I340,Barem!$W$14:$Y$25,2,1)))</f>
        <v>0</v>
      </c>
      <c r="T340" s="19">
        <f>VLOOKUP(A340,Participanti!A:C,3,0)</f>
        <v>0</v>
      </c>
      <c r="U340" s="17">
        <f t="shared" si="69"/>
        <v>3.5</v>
      </c>
      <c r="V340" s="49"/>
      <c r="W340" s="137"/>
      <c r="X340" s="96">
        <f t="shared" si="63"/>
        <v>4</v>
      </c>
      <c r="Y340" s="62">
        <f t="shared" si="64"/>
        <v>1</v>
      </c>
      <c r="Z340" s="1" t="str">
        <f>VLOOKUP(A340,Participanti!A:E,5,0)</f>
        <v>Silver</v>
      </c>
    </row>
    <row r="341" spans="1:26" x14ac:dyDescent="0.2">
      <c r="A341" s="42" t="s">
        <v>176</v>
      </c>
      <c r="B341" s="1" t="str">
        <f>VLOOKUP(A341,Participanti!A:B,2,0)</f>
        <v>M</v>
      </c>
      <c r="C341" s="60">
        <v>7</v>
      </c>
      <c r="D341" s="43">
        <v>21.95</v>
      </c>
      <c r="E341" s="180">
        <v>8.099537037037037E-2</v>
      </c>
      <c r="F341" s="180">
        <v>8.1481481481481488E-2</v>
      </c>
      <c r="G341" s="182">
        <f t="shared" si="65"/>
        <v>8.1238425925925922E-2</v>
      </c>
      <c r="H341" s="45">
        <v>39</v>
      </c>
      <c r="I341" s="11">
        <f t="shared" si="68"/>
        <v>3.7010672403610901E-3</v>
      </c>
      <c r="J341" s="31">
        <f t="shared" si="66"/>
        <v>5</v>
      </c>
      <c r="K341" s="31">
        <f>IF(J341=0,0,IF(B341="F",VLOOKUP(I341,Barem!$G$2:$H$16,2,1),VLOOKUP(I341,Barem!$G$17:$H$31,2,1)))</f>
        <v>3.5</v>
      </c>
      <c r="L341" s="43">
        <v>5</v>
      </c>
      <c r="M341" s="87" t="s">
        <v>83</v>
      </c>
      <c r="N341" s="10">
        <f t="shared" si="67"/>
        <v>0.25</v>
      </c>
      <c r="O341" s="10">
        <f t="shared" si="67"/>
        <v>0.25</v>
      </c>
      <c r="P341" s="10">
        <f t="shared" si="67"/>
        <v>0.5</v>
      </c>
      <c r="Q341" s="33">
        <f>IF(B341="M",IF(AND(H341&gt;=200,H341&lt;500,I341&lt;Barem!$M$21),H341/1500,IF(AND(H341&gt;=500,H341&lt;750,I341&lt;Barem!$M$22),H341/1500,IF(AND(H341&gt;=750,H341&lt;1000,I341&lt;Barem!$M$23),H341/1500,IF(AND(H341&gt;=1000,H341&lt;1500,I341&lt;Barem!$M$24),H341/1500,IF(AND(H341&gt;=1500,H341&lt;2000,I341&lt;Barem!$M$25),H341/1500,IF(AND(H341&gt;=2000,H341&lt;3000,I341&lt;Barem!$M$26),H341/1500,IF(AND(H341&gt;=3000,I341&lt;Barem!$M$27),H341/1500,0))))))),IF(AND(H341&gt;=200,H341&lt;500,I341&lt;Barem!$N$21),H341/1500,IF(AND(H341&gt;=500,H341&lt;750,I341&lt;Barem!$N$22),H341/1500,IF(AND(H341&gt;=750,H341&lt;1000,I341&lt;Barem!$N$23),H341/1500,IF(AND(H341&gt;=1000,H341&lt;1500,I341&lt;Barem!$N$24),H341/1500,IF(AND(H341&gt;=1500,H341&lt;2000,I341&lt;Barem!$N$25),H341/1500,IF(AND(H341&gt;=2000,H341&lt;3000,I341&lt;Barem!$N$26),H341/1500,IF(AND(H341&gt;=3000,I341&lt;Barem!$N$27),H341/1500,0))))))))</f>
        <v>0</v>
      </c>
      <c r="R341" s="19">
        <f>IF(D341&gt;21,VLOOKUP(D341,Barem!$S$1:$T$141,2,1),0)</f>
        <v>0</v>
      </c>
      <c r="S341" s="95">
        <f>IF(D341&lt;1,0,IF(B341="F",VLOOKUP(I341,Barem!$W$2:$Y$13,2,1),VLOOKUP(I341,Barem!$W$14:$Y$25,2,1)))</f>
        <v>0</v>
      </c>
      <c r="T341" s="19">
        <f>VLOOKUP(A341,Participanti!A:C,3,0)</f>
        <v>0</v>
      </c>
      <c r="U341" s="17">
        <f t="shared" si="69"/>
        <v>4.625</v>
      </c>
      <c r="V341" s="49"/>
      <c r="W341" s="137" t="s">
        <v>574</v>
      </c>
      <c r="X341" s="96">
        <f t="shared" si="63"/>
        <v>4</v>
      </c>
      <c r="Y341" s="62">
        <f t="shared" si="64"/>
        <v>1</v>
      </c>
      <c r="Z341" s="1" t="str">
        <f>VLOOKUP(A341,Participanti!A:E,5,0)</f>
        <v>Gold</v>
      </c>
    </row>
    <row r="342" spans="1:26" x14ac:dyDescent="0.2">
      <c r="A342" s="42" t="s">
        <v>523</v>
      </c>
      <c r="B342" s="1" t="str">
        <f>VLOOKUP(A342,Participanti!A:B,2,0)</f>
        <v>M</v>
      </c>
      <c r="C342" s="60">
        <v>7</v>
      </c>
      <c r="D342" s="43">
        <v>5</v>
      </c>
      <c r="E342" s="180">
        <v>1.1064814814814816E-2</v>
      </c>
      <c r="F342" s="180">
        <v>1.1064814814814816E-2</v>
      </c>
      <c r="G342" s="182">
        <f t="shared" si="65"/>
        <v>1.1064814814814816E-2</v>
      </c>
      <c r="H342" s="45">
        <v>11</v>
      </c>
      <c r="I342" s="11">
        <f t="shared" si="68"/>
        <v>2.212962962962963E-3</v>
      </c>
      <c r="J342" s="31">
        <f t="shared" si="66"/>
        <v>1.1904761904761905</v>
      </c>
      <c r="K342" s="31">
        <f>IF(J342=0,0,IF(B342="F",VLOOKUP(I342,Barem!$G$2:$H$16,2,1),VLOOKUP(I342,Barem!$G$17:$H$31,2,1)))</f>
        <v>5</v>
      </c>
      <c r="L342" s="43">
        <v>5</v>
      </c>
      <c r="M342" s="87" t="str">
        <f>VLOOKUP(C342,Barem!K:Q,7,0)</f>
        <v>V</v>
      </c>
      <c r="N342" s="10">
        <f t="shared" si="67"/>
        <v>0.25</v>
      </c>
      <c r="O342" s="10">
        <f t="shared" si="67"/>
        <v>0.5</v>
      </c>
      <c r="P342" s="10">
        <f t="shared" si="67"/>
        <v>0.25</v>
      </c>
      <c r="Q342" s="33">
        <f>IF(B342="M",IF(AND(H342&gt;=200,H342&lt;500,I342&lt;Barem!$M$21),H342/1500,IF(AND(H342&gt;=500,H342&lt;750,I342&lt;Barem!$M$22),H342/1500,IF(AND(H342&gt;=750,H342&lt;1000,I342&lt;Barem!$M$23),H342/1500,IF(AND(H342&gt;=1000,H342&lt;1500,I342&lt;Barem!$M$24),H342/1500,IF(AND(H342&gt;=1500,H342&lt;2000,I342&lt;Barem!$M$25),H342/1500,IF(AND(H342&gt;=2000,H342&lt;3000,I342&lt;Barem!$M$26),H342/1500,IF(AND(H342&gt;=3000,I342&lt;Barem!$M$27),H342/1500,0))))))),IF(AND(H342&gt;=200,H342&lt;500,I342&lt;Barem!$N$21),H342/1500,IF(AND(H342&gt;=500,H342&lt;750,I342&lt;Barem!$N$22),H342/1500,IF(AND(H342&gt;=750,H342&lt;1000,I342&lt;Barem!$N$23),H342/1500,IF(AND(H342&gt;=1000,H342&lt;1500,I342&lt;Barem!$N$24),H342/1500,IF(AND(H342&gt;=1500,H342&lt;2000,I342&lt;Barem!$N$25),H342/1500,IF(AND(H342&gt;=2000,H342&lt;3000,I342&lt;Barem!$N$26),H342/1500,IF(AND(H342&gt;=3000,I342&lt;Barem!$N$27),H342/1500,0))))))))</f>
        <v>0</v>
      </c>
      <c r="R342" s="19">
        <f>IF(D342&gt;21,VLOOKUP(D342,Barem!$S$1:$T$141,2,1),0)</f>
        <v>0</v>
      </c>
      <c r="S342" s="95">
        <f>IF(D342&lt;1,0,IF(B342="F",VLOOKUP(I342,Barem!$W$2:$Y$13,2,1),VLOOKUP(I342,Barem!$W$14:$Y$25,2,1)))</f>
        <v>8.25</v>
      </c>
      <c r="T342" s="19">
        <f>VLOOKUP(A342,Participanti!A:C,3,0)</f>
        <v>0</v>
      </c>
      <c r="U342" s="17">
        <f t="shared" si="69"/>
        <v>12.297619047619047</v>
      </c>
      <c r="V342" s="49"/>
      <c r="W342" s="137"/>
      <c r="X342" s="96">
        <f t="shared" si="63"/>
        <v>4</v>
      </c>
      <c r="Y342" s="62">
        <f t="shared" si="64"/>
        <v>1</v>
      </c>
      <c r="Z342" s="1" t="str">
        <f>VLOOKUP(A342,Participanti!A:E,5,0)</f>
        <v>Silver</v>
      </c>
    </row>
    <row r="343" spans="1:26" x14ac:dyDescent="0.2">
      <c r="A343" s="42" t="s">
        <v>339</v>
      </c>
      <c r="B343" s="1" t="str">
        <f>VLOOKUP(A343,Participanti!A:B,2,0)</f>
        <v>M</v>
      </c>
      <c r="C343" s="60">
        <v>7</v>
      </c>
      <c r="D343" s="43">
        <v>24.52</v>
      </c>
      <c r="E343" s="180">
        <v>0.14465277777777777</v>
      </c>
      <c r="F343" s="180">
        <v>0.15392361111111111</v>
      </c>
      <c r="G343" s="182">
        <f t="shared" si="65"/>
        <v>0.14928819444444444</v>
      </c>
      <c r="H343" s="45">
        <v>1216</v>
      </c>
      <c r="I343" s="11">
        <f t="shared" si="68"/>
        <v>6.0884255483052386E-3</v>
      </c>
      <c r="J343" s="31">
        <f t="shared" si="66"/>
        <v>5</v>
      </c>
      <c r="K343" s="31">
        <f>IF(J343=0,0,IF(B343="F",VLOOKUP(I343,Barem!$G$2:$H$16,2,1),VLOOKUP(I343,Barem!$G$17:$H$31,2,1)))</f>
        <v>0</v>
      </c>
      <c r="L343" s="43">
        <v>1.75</v>
      </c>
      <c r="M343" s="87" t="s">
        <v>82</v>
      </c>
      <c r="N343" s="10">
        <f t="shared" si="67"/>
        <v>0.5</v>
      </c>
      <c r="O343" s="10">
        <f t="shared" si="67"/>
        <v>0.25</v>
      </c>
      <c r="P343" s="10">
        <f t="shared" si="67"/>
        <v>0.25</v>
      </c>
      <c r="Q343" s="33">
        <f>IF(B343="M",IF(AND(H343&gt;=200,H343&lt;500,I343&lt;Barem!$M$21),H343/1500,IF(AND(H343&gt;=500,H343&lt;750,I343&lt;Barem!$M$22),H343/1500,IF(AND(H343&gt;=750,H343&lt;1000,I343&lt;Barem!$M$23),H343/1500,IF(AND(H343&gt;=1000,H343&lt;1500,I343&lt;Barem!$M$24),H343/1500,IF(AND(H343&gt;=1500,H343&lt;2000,I343&lt;Barem!$M$25),H343/1500,IF(AND(H343&gt;=2000,H343&lt;3000,I343&lt;Barem!$M$26),H343/1500,IF(AND(H343&gt;=3000,I343&lt;Barem!$M$27),H343/1500,0))))))),IF(AND(H343&gt;=200,H343&lt;500,I343&lt;Barem!$N$21),H343/1500,IF(AND(H343&gt;=500,H343&lt;750,I343&lt;Barem!$N$22),H343/1500,IF(AND(H343&gt;=750,H343&lt;1000,I343&lt;Barem!$N$23),H343/1500,IF(AND(H343&gt;=1000,H343&lt;1500,I343&lt;Barem!$N$24),H343/1500,IF(AND(H343&gt;=1500,H343&lt;2000,I343&lt;Barem!$N$25),H343/1500,IF(AND(H343&gt;=2000,H343&lt;3000,I343&lt;Barem!$N$26),H343/1500,IF(AND(H343&gt;=3000,I343&lt;Barem!$N$27),H343/1500,0))))))))</f>
        <v>0.81066666666666665</v>
      </c>
      <c r="R343" s="19">
        <f>IF(D343&gt;21,VLOOKUP(D343,Barem!$S$1:$T$141,2,1),0)</f>
        <v>0.1</v>
      </c>
      <c r="S343" s="95">
        <f>IF(D343&lt;1,0,IF(B343="F",VLOOKUP(I343,Barem!$W$2:$Y$13,2,1),VLOOKUP(I343,Barem!$W$14:$Y$25,2,1)))</f>
        <v>0</v>
      </c>
      <c r="T343" s="19">
        <f>VLOOKUP(A343,Participanti!A:C,3,0)</f>
        <v>0</v>
      </c>
      <c r="U343" s="17">
        <f t="shared" si="69"/>
        <v>3.8481666666666667</v>
      </c>
      <c r="V343" s="49"/>
      <c r="W343" s="137"/>
      <c r="X343" s="96">
        <f t="shared" si="63"/>
        <v>4</v>
      </c>
      <c r="Y343" s="62">
        <f t="shared" si="64"/>
        <v>1</v>
      </c>
      <c r="Z343" s="1" t="str">
        <f>VLOOKUP(A343,Participanti!A:E,5,0)</f>
        <v>Silver</v>
      </c>
    </row>
    <row r="344" spans="1:26" x14ac:dyDescent="0.2">
      <c r="A344" s="42" t="s">
        <v>525</v>
      </c>
      <c r="B344" s="1" t="str">
        <f>VLOOKUP(A344,Participanti!A:B,2,0)</f>
        <v>M</v>
      </c>
      <c r="C344" s="60">
        <v>7</v>
      </c>
      <c r="D344" s="43">
        <v>11.71</v>
      </c>
      <c r="E344" s="180">
        <v>4.9513888888888892E-2</v>
      </c>
      <c r="F344" s="180">
        <v>5.0104166666666665E-2</v>
      </c>
      <c r="G344" s="182">
        <f t="shared" si="65"/>
        <v>4.9809027777777778E-2</v>
      </c>
      <c r="H344" s="45">
        <v>12</v>
      </c>
      <c r="I344" s="11">
        <f t="shared" si="68"/>
        <v>4.2535463516462663E-3</v>
      </c>
      <c r="J344" s="31">
        <f t="shared" si="66"/>
        <v>2.788095238095238</v>
      </c>
      <c r="K344" s="31">
        <f>IF(J344=0,0,IF(B344="F",VLOOKUP(I344,Barem!$G$2:$H$16,2,1),VLOOKUP(I344,Barem!$G$17:$H$31,2,1)))</f>
        <v>2.5</v>
      </c>
      <c r="L344" s="43">
        <v>4.25</v>
      </c>
      <c r="M344" s="87" t="s">
        <v>82</v>
      </c>
      <c r="N344" s="10">
        <f t="shared" si="67"/>
        <v>0.5</v>
      </c>
      <c r="O344" s="10">
        <f t="shared" si="67"/>
        <v>0.25</v>
      </c>
      <c r="P344" s="10">
        <f t="shared" si="67"/>
        <v>0.25</v>
      </c>
      <c r="Q344" s="33">
        <f>IF(B344="M",IF(AND(H344&gt;=200,H344&lt;500,I344&lt;Barem!$M$21),H344/1500,IF(AND(H344&gt;=500,H344&lt;750,I344&lt;Barem!$M$22),H344/1500,IF(AND(H344&gt;=750,H344&lt;1000,I344&lt;Barem!$M$23),H344/1500,IF(AND(H344&gt;=1000,H344&lt;1500,I344&lt;Barem!$M$24),H344/1500,IF(AND(H344&gt;=1500,H344&lt;2000,I344&lt;Barem!$M$25),H344/1500,IF(AND(H344&gt;=2000,H344&lt;3000,I344&lt;Barem!$M$26),H344/1500,IF(AND(H344&gt;=3000,I344&lt;Barem!$M$27),H344/1500,0))))))),IF(AND(H344&gt;=200,H344&lt;500,I344&lt;Barem!$N$21),H344/1500,IF(AND(H344&gt;=500,H344&lt;750,I344&lt;Barem!$N$22),H344/1500,IF(AND(H344&gt;=750,H344&lt;1000,I344&lt;Barem!$N$23),H344/1500,IF(AND(H344&gt;=1000,H344&lt;1500,I344&lt;Barem!$N$24),H344/1500,IF(AND(H344&gt;=1500,H344&lt;2000,I344&lt;Barem!$N$25),H344/1500,IF(AND(H344&gt;=2000,H344&lt;3000,I344&lt;Barem!$N$26),H344/1500,IF(AND(H344&gt;=3000,I344&lt;Barem!$N$27),H344/1500,0))))))))</f>
        <v>0</v>
      </c>
      <c r="R344" s="19">
        <f>IF(D344&gt;21,VLOOKUP(D344,Barem!$S$1:$T$141,2,1),0)</f>
        <v>0</v>
      </c>
      <c r="S344" s="95">
        <f>IF(D344&lt;1,0,IF(B344="F",VLOOKUP(I344,Barem!$W$2:$Y$13,2,1),VLOOKUP(I344,Barem!$W$14:$Y$25,2,1)))</f>
        <v>0</v>
      </c>
      <c r="T344" s="19">
        <f>VLOOKUP(A344,Participanti!A:C,3,0)</f>
        <v>0</v>
      </c>
      <c r="U344" s="17">
        <f t="shared" si="69"/>
        <v>3.081547619047619</v>
      </c>
      <c r="V344" s="49"/>
      <c r="W344" s="137" t="s">
        <v>574</v>
      </c>
      <c r="X344" s="96">
        <f t="shared" si="63"/>
        <v>4</v>
      </c>
      <c r="Y344" s="62">
        <f t="shared" si="64"/>
        <v>1</v>
      </c>
      <c r="Z344" s="1" t="str">
        <f>VLOOKUP(A344,Participanti!A:E,5,0)</f>
        <v>Bronze</v>
      </c>
    </row>
    <row r="345" spans="1:26" x14ac:dyDescent="0.2">
      <c r="A345" s="42" t="s">
        <v>537</v>
      </c>
      <c r="B345" s="1" t="str">
        <f>VLOOKUP(A345,Participanti!A:B,2,0)</f>
        <v>M</v>
      </c>
      <c r="C345" s="60">
        <v>7</v>
      </c>
      <c r="D345" s="43">
        <v>26.01</v>
      </c>
      <c r="E345" s="180">
        <v>0.11476851851851852</v>
      </c>
      <c r="F345" s="180">
        <v>0.11484953703703704</v>
      </c>
      <c r="G345" s="182">
        <f t="shared" si="65"/>
        <v>0.11480902777777778</v>
      </c>
      <c r="H345" s="45">
        <v>554</v>
      </c>
      <c r="I345" s="11">
        <f t="shared" si="68"/>
        <v>4.4140341321713865E-3</v>
      </c>
      <c r="J345" s="31">
        <f t="shared" si="66"/>
        <v>5</v>
      </c>
      <c r="K345" s="31">
        <f>IF(J345=0,0,IF(B345="F",VLOOKUP(I345,Barem!$G$2:$H$16,2,1),VLOOKUP(I345,Barem!$G$17:$H$31,2,1)))</f>
        <v>2</v>
      </c>
      <c r="L345" s="43">
        <v>1</v>
      </c>
      <c r="M345" s="87" t="s">
        <v>82</v>
      </c>
      <c r="N345" s="10">
        <f t="shared" si="67"/>
        <v>0.5</v>
      </c>
      <c r="O345" s="10">
        <f t="shared" si="67"/>
        <v>0.25</v>
      </c>
      <c r="P345" s="10">
        <f t="shared" si="67"/>
        <v>0.25</v>
      </c>
      <c r="Q345" s="33">
        <f>IF(B345="M",IF(AND(H345&gt;=200,H345&lt;500,I345&lt;Barem!$M$21),H345/1500,IF(AND(H345&gt;=500,H345&lt;750,I345&lt;Barem!$M$22),H345/1500,IF(AND(H345&gt;=750,H345&lt;1000,I345&lt;Barem!$M$23),H345/1500,IF(AND(H345&gt;=1000,H345&lt;1500,I345&lt;Barem!$M$24),H345/1500,IF(AND(H345&gt;=1500,H345&lt;2000,I345&lt;Barem!$M$25),H345/1500,IF(AND(H345&gt;=2000,H345&lt;3000,I345&lt;Barem!$M$26),H345/1500,IF(AND(H345&gt;=3000,I345&lt;Barem!$M$27),H345/1500,0))))))),IF(AND(H345&gt;=200,H345&lt;500,I345&lt;Barem!$N$21),H345/1500,IF(AND(H345&gt;=500,H345&lt;750,I345&lt;Barem!$N$22),H345/1500,IF(AND(H345&gt;=750,H345&lt;1000,I345&lt;Barem!$N$23),H345/1500,IF(AND(H345&gt;=1000,H345&lt;1500,I345&lt;Barem!$N$24),H345/1500,IF(AND(H345&gt;=1500,H345&lt;2000,I345&lt;Barem!$N$25),H345/1500,IF(AND(H345&gt;=2000,H345&lt;3000,I345&lt;Barem!$N$26),H345/1500,IF(AND(H345&gt;=3000,I345&lt;Barem!$N$27),H345/1500,0))))))))</f>
        <v>0.36933333333333335</v>
      </c>
      <c r="R345" s="19">
        <f>IF(D345&gt;21,VLOOKUP(D345,Barem!$S$1:$T$141,2,1),0)</f>
        <v>0.2</v>
      </c>
      <c r="S345" s="95">
        <f>IF(D345&lt;1,0,IF(B345="F",VLOOKUP(I345,Barem!$W$2:$Y$13,2,1),VLOOKUP(I345,Barem!$W$14:$Y$25,2,1)))</f>
        <v>0</v>
      </c>
      <c r="T345" s="19">
        <f>VLOOKUP(A345,Participanti!A:C,3,0)</f>
        <v>0</v>
      </c>
      <c r="U345" s="17">
        <f t="shared" si="69"/>
        <v>3.8193333333333337</v>
      </c>
      <c r="V345" s="49"/>
      <c r="W345" s="137"/>
      <c r="X345" s="96">
        <f t="shared" si="63"/>
        <v>4</v>
      </c>
      <c r="Y345" s="62">
        <f t="shared" si="64"/>
        <v>1</v>
      </c>
      <c r="Z345" s="1" t="str">
        <f>VLOOKUP(A345,Participanti!A:E,5,0)</f>
        <v>Bronze</v>
      </c>
    </row>
    <row r="346" spans="1:26" x14ac:dyDescent="0.2">
      <c r="A346" s="42" t="s">
        <v>308</v>
      </c>
      <c r="B346" s="1" t="str">
        <f>VLOOKUP(A346,Participanti!A:B,2,0)</f>
        <v>F</v>
      </c>
      <c r="C346" s="60">
        <v>7</v>
      </c>
      <c r="D346" s="43">
        <v>11.67</v>
      </c>
      <c r="E346" s="180">
        <v>4.8935185185185186E-2</v>
      </c>
      <c r="F346" s="180">
        <v>4.9131944444444443E-2</v>
      </c>
      <c r="G346" s="182">
        <f t="shared" si="65"/>
        <v>4.9033564814814815E-2</v>
      </c>
      <c r="H346" s="45">
        <v>24</v>
      </c>
      <c r="I346" s="11">
        <f t="shared" si="68"/>
        <v>4.2016765051255201E-3</v>
      </c>
      <c r="J346" s="31">
        <f t="shared" si="66"/>
        <v>2.9175</v>
      </c>
      <c r="K346" s="31">
        <f>IF(J346=0,0,IF(B346="F",VLOOKUP(I346,Barem!$G$2:$H$16,2,1),VLOOKUP(I346,Barem!$G$17:$H$31,2,1)))</f>
        <v>3.25</v>
      </c>
      <c r="L346" s="43">
        <v>5</v>
      </c>
      <c r="M346" s="87" t="s">
        <v>83</v>
      </c>
      <c r="N346" s="10">
        <f t="shared" si="67"/>
        <v>0.25</v>
      </c>
      <c r="O346" s="10">
        <f t="shared" si="67"/>
        <v>0.25</v>
      </c>
      <c r="P346" s="10">
        <f t="shared" si="67"/>
        <v>0.5</v>
      </c>
      <c r="Q346" s="33">
        <f>IF(B346="M",IF(AND(H346&gt;=200,H346&lt;500,I346&lt;Barem!$M$21),H346/1500,IF(AND(H346&gt;=500,H346&lt;750,I346&lt;Barem!$M$22),H346/1500,IF(AND(H346&gt;=750,H346&lt;1000,I346&lt;Barem!$M$23),H346/1500,IF(AND(H346&gt;=1000,H346&lt;1500,I346&lt;Barem!$M$24),H346/1500,IF(AND(H346&gt;=1500,H346&lt;2000,I346&lt;Barem!$M$25),H346/1500,IF(AND(H346&gt;=2000,H346&lt;3000,I346&lt;Barem!$M$26),H346/1500,IF(AND(H346&gt;=3000,I346&lt;Barem!$M$27),H346/1500,0))))))),IF(AND(H346&gt;=200,H346&lt;500,I346&lt;Barem!$N$21),H346/1500,IF(AND(H346&gt;=500,H346&lt;750,I346&lt;Barem!$N$22),H346/1500,IF(AND(H346&gt;=750,H346&lt;1000,I346&lt;Barem!$N$23),H346/1500,IF(AND(H346&gt;=1000,H346&lt;1500,I346&lt;Barem!$N$24),H346/1500,IF(AND(H346&gt;=1500,H346&lt;2000,I346&lt;Barem!$N$25),H346/1500,IF(AND(H346&gt;=2000,H346&lt;3000,I346&lt;Barem!$N$26),H346/1500,IF(AND(H346&gt;=3000,I346&lt;Barem!$N$27),H346/1500,0))))))))</f>
        <v>0</v>
      </c>
      <c r="R346" s="19">
        <f>IF(D346&gt;21,VLOOKUP(D346,Barem!$S$1:$T$141,2,1),0)</f>
        <v>0</v>
      </c>
      <c r="S346" s="95">
        <f>IF(D346&lt;1,0,IF(B346="F",VLOOKUP(I346,Barem!$W$2:$Y$13,2,1),VLOOKUP(I346,Barem!$W$14:$Y$25,2,1)))</f>
        <v>0</v>
      </c>
      <c r="T346" s="19">
        <f>VLOOKUP(A346,Participanti!A:C,3,0)</f>
        <v>0</v>
      </c>
      <c r="U346" s="17">
        <f t="shared" si="69"/>
        <v>4.0418750000000001</v>
      </c>
      <c r="V346" s="49"/>
      <c r="W346" s="137" t="s">
        <v>574</v>
      </c>
      <c r="X346" s="96">
        <f t="shared" si="63"/>
        <v>4</v>
      </c>
      <c r="Y346" s="62">
        <f t="shared" si="64"/>
        <v>1</v>
      </c>
      <c r="Z346" s="1" t="str">
        <f>VLOOKUP(A346,Participanti!A:E,5,0)</f>
        <v>Bronze</v>
      </c>
    </row>
    <row r="347" spans="1:26" x14ac:dyDescent="0.2">
      <c r="A347" s="42" t="s">
        <v>124</v>
      </c>
      <c r="B347" s="1" t="str">
        <f>VLOOKUP(A347,Participanti!A:B,2,0)</f>
        <v>M</v>
      </c>
      <c r="C347" s="60">
        <v>7</v>
      </c>
      <c r="D347" s="43">
        <v>3.03</v>
      </c>
      <c r="E347" s="180">
        <v>7.8935185185185185E-3</v>
      </c>
      <c r="F347" s="180">
        <v>7.8935185185185185E-3</v>
      </c>
      <c r="G347" s="182">
        <f t="shared" si="65"/>
        <v>7.8935185185185185E-3</v>
      </c>
      <c r="H347" s="45">
        <v>0</v>
      </c>
      <c r="I347" s="11">
        <f t="shared" si="68"/>
        <v>2.6051216232734387E-3</v>
      </c>
      <c r="J347" s="31">
        <f t="shared" si="66"/>
        <v>0.72142857142857131</v>
      </c>
      <c r="K347" s="31">
        <f>IF(J347=0,0,IF(B347="F",VLOOKUP(I347,Barem!$G$2:$H$16,2,1),VLOOKUP(I347,Barem!$G$17:$H$31,2,1)))</f>
        <v>5</v>
      </c>
      <c r="L347" s="43">
        <v>2.25</v>
      </c>
      <c r="M347" s="87" t="str">
        <f>VLOOKUP(C347,Barem!K:Q,7,0)</f>
        <v>V</v>
      </c>
      <c r="N347" s="10">
        <f t="shared" si="67"/>
        <v>0.25</v>
      </c>
      <c r="O347" s="10">
        <f t="shared" si="67"/>
        <v>0.5</v>
      </c>
      <c r="P347" s="10">
        <f t="shared" si="67"/>
        <v>0.25</v>
      </c>
      <c r="Q347" s="33">
        <f>IF(B347="M",IF(AND(H347&gt;=200,H347&lt;500,I347&lt;Barem!$M$21),H347/1500,IF(AND(H347&gt;=500,H347&lt;750,I347&lt;Barem!$M$22),H347/1500,IF(AND(H347&gt;=750,H347&lt;1000,I347&lt;Barem!$M$23),H347/1500,IF(AND(H347&gt;=1000,H347&lt;1500,I347&lt;Barem!$M$24),H347/1500,IF(AND(H347&gt;=1500,H347&lt;2000,I347&lt;Barem!$M$25),H347/1500,IF(AND(H347&gt;=2000,H347&lt;3000,I347&lt;Barem!$M$26),H347/1500,IF(AND(H347&gt;=3000,I347&lt;Barem!$M$27),H347/1500,0))))))),IF(AND(H347&gt;=200,H347&lt;500,I347&lt;Barem!$N$21),H347/1500,IF(AND(H347&gt;=500,H347&lt;750,I347&lt;Barem!$N$22),H347/1500,IF(AND(H347&gt;=750,H347&lt;1000,I347&lt;Barem!$N$23),H347/1500,IF(AND(H347&gt;=1000,H347&lt;1500,I347&lt;Barem!$N$24),H347/1500,IF(AND(H347&gt;=1500,H347&lt;2000,I347&lt;Barem!$N$25),H347/1500,IF(AND(H347&gt;=2000,H347&lt;3000,I347&lt;Barem!$N$26),H347/1500,IF(AND(H347&gt;=3000,I347&lt;Barem!$N$27),H347/1500,0))))))))</f>
        <v>0</v>
      </c>
      <c r="R347" s="19">
        <f>IF(D347&gt;21,VLOOKUP(D347,Barem!$S$1:$T$141,2,1),0)</f>
        <v>0</v>
      </c>
      <c r="S347" s="95">
        <f>IF(D347&lt;1,0,IF(B347="F",VLOOKUP(I347,Barem!$W$2:$Y$13,2,1),VLOOKUP(I347,Barem!$W$14:$Y$25,2,1)))</f>
        <v>1.4999999999999998</v>
      </c>
      <c r="T347" s="19">
        <f>VLOOKUP(A347,Participanti!A:C,3,0)</f>
        <v>0</v>
      </c>
      <c r="U347" s="17">
        <f t="shared" si="69"/>
        <v>4.7428571428571429</v>
      </c>
      <c r="V347" s="49"/>
      <c r="W347" s="137" t="s">
        <v>575</v>
      </c>
      <c r="X347" s="96">
        <f t="shared" si="63"/>
        <v>4</v>
      </c>
      <c r="Y347" s="62">
        <f t="shared" si="64"/>
        <v>1</v>
      </c>
      <c r="Z347" s="1" t="str">
        <f>VLOOKUP(A347,Participanti!A:E,5,0)</f>
        <v>Bronze</v>
      </c>
    </row>
    <row r="348" spans="1:26" x14ac:dyDescent="0.2">
      <c r="A348" s="42" t="s">
        <v>194</v>
      </c>
      <c r="B348" s="1" t="str">
        <f>VLOOKUP(A348,Participanti!A:B,2,0)</f>
        <v>F</v>
      </c>
      <c r="C348" s="60">
        <v>7</v>
      </c>
      <c r="D348" s="43">
        <v>10.029999999999999</v>
      </c>
      <c r="E348" s="180">
        <v>4.3715277777777777E-2</v>
      </c>
      <c r="F348" s="180">
        <v>4.3854166666666666E-2</v>
      </c>
      <c r="G348" s="182">
        <f t="shared" si="65"/>
        <v>4.3784722222222225E-2</v>
      </c>
      <c r="H348" s="45">
        <v>32</v>
      </c>
      <c r="I348" s="11">
        <f t="shared" si="68"/>
        <v>4.3653760939404013E-3</v>
      </c>
      <c r="J348" s="31">
        <f t="shared" si="66"/>
        <v>2.5074999999999998</v>
      </c>
      <c r="K348" s="31">
        <f>IF(J348=0,0,IF(B348="F",VLOOKUP(I348,Barem!$G$2:$H$16,2,1),VLOOKUP(I348,Barem!$G$17:$H$31,2,1)))</f>
        <v>3</v>
      </c>
      <c r="L348" s="43">
        <v>0.75</v>
      </c>
      <c r="M348" s="87" t="str">
        <f>VLOOKUP(C348,Barem!K:Q,7,0)</f>
        <v>V</v>
      </c>
      <c r="N348" s="10">
        <f t="shared" si="67"/>
        <v>0.25</v>
      </c>
      <c r="O348" s="10">
        <f t="shared" si="67"/>
        <v>0.5</v>
      </c>
      <c r="P348" s="10">
        <f t="shared" si="67"/>
        <v>0.25</v>
      </c>
      <c r="Q348" s="33">
        <f>IF(B348="M",IF(AND(H348&gt;=200,H348&lt;500,I348&lt;Barem!$M$21),H348/1500,IF(AND(H348&gt;=500,H348&lt;750,I348&lt;Barem!$M$22),H348/1500,IF(AND(H348&gt;=750,H348&lt;1000,I348&lt;Barem!$M$23),H348/1500,IF(AND(H348&gt;=1000,H348&lt;1500,I348&lt;Barem!$M$24),H348/1500,IF(AND(H348&gt;=1500,H348&lt;2000,I348&lt;Barem!$M$25),H348/1500,IF(AND(H348&gt;=2000,H348&lt;3000,I348&lt;Barem!$M$26),H348/1500,IF(AND(H348&gt;=3000,I348&lt;Barem!$M$27),H348/1500,0))))))),IF(AND(H348&gt;=200,H348&lt;500,I348&lt;Barem!$N$21),H348/1500,IF(AND(H348&gt;=500,H348&lt;750,I348&lt;Barem!$N$22),H348/1500,IF(AND(H348&gt;=750,H348&lt;1000,I348&lt;Barem!$N$23),H348/1500,IF(AND(H348&gt;=1000,H348&lt;1500,I348&lt;Barem!$N$24),H348/1500,IF(AND(H348&gt;=1500,H348&lt;2000,I348&lt;Barem!$N$25),H348/1500,IF(AND(H348&gt;=2000,H348&lt;3000,I348&lt;Barem!$N$26),H348/1500,IF(AND(H348&gt;=3000,I348&lt;Barem!$N$27),H348/1500,0))))))))</f>
        <v>0</v>
      </c>
      <c r="R348" s="19">
        <f>IF(D348&gt;21,VLOOKUP(D348,Barem!$S$1:$T$141,2,1),0)</f>
        <v>0</v>
      </c>
      <c r="S348" s="95">
        <f>IF(D348&lt;1,0,IF(B348="F",VLOOKUP(I348,Barem!$W$2:$Y$13,2,1),VLOOKUP(I348,Barem!$W$14:$Y$25,2,1)))</f>
        <v>0</v>
      </c>
      <c r="T348" s="19">
        <f>VLOOKUP(A348,Participanti!A:C,3,0)</f>
        <v>0</v>
      </c>
      <c r="U348" s="17">
        <f t="shared" si="69"/>
        <v>2.3143750000000001</v>
      </c>
      <c r="V348" s="49"/>
      <c r="W348" s="137"/>
      <c r="X348" s="96">
        <f t="shared" si="63"/>
        <v>4</v>
      </c>
      <c r="Y348" s="62">
        <f t="shared" si="64"/>
        <v>1</v>
      </c>
      <c r="Z348" s="1" t="str">
        <f>VLOOKUP(A348,Participanti!A:E,5,0)</f>
        <v>Silver</v>
      </c>
    </row>
    <row r="349" spans="1:26" x14ac:dyDescent="0.2">
      <c r="A349" s="42" t="s">
        <v>167</v>
      </c>
      <c r="B349" s="1" t="str">
        <f>VLOOKUP(A349,Participanti!A:B,2,0)</f>
        <v>M</v>
      </c>
      <c r="C349" s="60">
        <v>7</v>
      </c>
      <c r="D349" s="43">
        <v>26.01</v>
      </c>
      <c r="E349" s="180">
        <v>0.10436342592592593</v>
      </c>
      <c r="F349" s="180">
        <v>0.11561342592592593</v>
      </c>
      <c r="G349" s="182">
        <f t="shared" si="65"/>
        <v>0.10998842592592592</v>
      </c>
      <c r="H349" s="45">
        <v>528</v>
      </c>
      <c r="I349" s="11">
        <f t="shared" si="68"/>
        <v>4.2286976519002656E-3</v>
      </c>
      <c r="J349" s="31">
        <f t="shared" si="66"/>
        <v>5</v>
      </c>
      <c r="K349" s="31">
        <f>IF(J349=0,0,IF(B349="F",VLOOKUP(I349,Barem!$G$2:$H$16,2,1),VLOOKUP(I349,Barem!$G$17:$H$31,2,1)))</f>
        <v>2.5</v>
      </c>
      <c r="L349" s="43">
        <v>2.75</v>
      </c>
      <c r="M349" s="87" t="str">
        <f>VLOOKUP(C349,Barem!K:Q,7,0)</f>
        <v>V</v>
      </c>
      <c r="N349" s="10">
        <f t="shared" si="67"/>
        <v>0.25</v>
      </c>
      <c r="O349" s="10">
        <f t="shared" si="67"/>
        <v>0.5</v>
      </c>
      <c r="P349" s="10">
        <f t="shared" si="67"/>
        <v>0.25</v>
      </c>
      <c r="Q349" s="33">
        <f>IF(B349="M",IF(AND(H349&gt;=200,H349&lt;500,I349&lt;Barem!$M$21),H349/1500,IF(AND(H349&gt;=500,H349&lt;750,I349&lt;Barem!$M$22),H349/1500,IF(AND(H349&gt;=750,H349&lt;1000,I349&lt;Barem!$M$23),H349/1500,IF(AND(H349&gt;=1000,H349&lt;1500,I349&lt;Barem!$M$24),H349/1500,IF(AND(H349&gt;=1500,H349&lt;2000,I349&lt;Barem!$M$25),H349/1500,IF(AND(H349&gt;=2000,H349&lt;3000,I349&lt;Barem!$M$26),H349/1500,IF(AND(H349&gt;=3000,I349&lt;Barem!$M$27),H349/1500,0))))))),IF(AND(H349&gt;=200,H349&lt;500,I349&lt;Barem!$N$21),H349/1500,IF(AND(H349&gt;=500,H349&lt;750,I349&lt;Barem!$N$22),H349/1500,IF(AND(H349&gt;=750,H349&lt;1000,I349&lt;Barem!$N$23),H349/1500,IF(AND(H349&gt;=1000,H349&lt;1500,I349&lt;Barem!$N$24),H349/1500,IF(AND(H349&gt;=1500,H349&lt;2000,I349&lt;Barem!$N$25),H349/1500,IF(AND(H349&gt;=2000,H349&lt;3000,I349&lt;Barem!$N$26),H349/1500,IF(AND(H349&gt;=3000,I349&lt;Barem!$N$27),H349/1500,0))))))))</f>
        <v>0.35199999999999998</v>
      </c>
      <c r="R349" s="19">
        <f>IF(D349&gt;21,VLOOKUP(D349,Barem!$S$1:$T$141,2,1),0)</f>
        <v>0.2</v>
      </c>
      <c r="S349" s="95">
        <f>IF(D349&lt;1,0,IF(B349="F",VLOOKUP(I349,Barem!$W$2:$Y$13,2,1),VLOOKUP(I349,Barem!$W$14:$Y$25,2,1)))</f>
        <v>0</v>
      </c>
      <c r="T349" s="19">
        <f>VLOOKUP(A349,Participanti!A:C,3,0)</f>
        <v>0</v>
      </c>
      <c r="U349" s="17">
        <f t="shared" si="69"/>
        <v>3.7395</v>
      </c>
      <c r="V349" s="49"/>
      <c r="W349" s="137"/>
      <c r="X349" s="96">
        <f t="shared" si="63"/>
        <v>4</v>
      </c>
      <c r="Y349" s="62">
        <f t="shared" si="64"/>
        <v>1</v>
      </c>
      <c r="Z349" s="1" t="str">
        <f>VLOOKUP(A349,Participanti!A:E,5,0)</f>
        <v>Silver</v>
      </c>
    </row>
    <row r="350" spans="1:26" x14ac:dyDescent="0.2">
      <c r="A350" s="42" t="s">
        <v>335</v>
      </c>
      <c r="B350" s="1" t="str">
        <f>VLOOKUP(A350,Participanti!A:B,2,0)</f>
        <v>M</v>
      </c>
      <c r="C350" s="60">
        <v>7</v>
      </c>
      <c r="D350" s="43">
        <v>0</v>
      </c>
      <c r="E350" s="180">
        <v>0</v>
      </c>
      <c r="F350" s="180">
        <v>0</v>
      </c>
      <c r="G350" s="182">
        <f t="shared" si="65"/>
        <v>0</v>
      </c>
      <c r="H350" s="45">
        <v>0</v>
      </c>
      <c r="I350" s="11">
        <v>0</v>
      </c>
      <c r="J350" s="31">
        <f t="shared" si="66"/>
        <v>0</v>
      </c>
      <c r="K350" s="31">
        <f>IF(J350=0,0,IF(B350="F",VLOOKUP(I350,Barem!$G$2:$H$16,2,1),VLOOKUP(I350,Barem!$G$17:$H$31,2,1)))</f>
        <v>0</v>
      </c>
      <c r="L350" s="43">
        <v>0</v>
      </c>
      <c r="M350" s="87" t="s">
        <v>550</v>
      </c>
      <c r="N350" s="10">
        <f t="shared" ref="N350:P369" si="70">IF($M350=N$1,50%,25%)</f>
        <v>0.25</v>
      </c>
      <c r="O350" s="10">
        <f t="shared" si="70"/>
        <v>0.25</v>
      </c>
      <c r="P350" s="10">
        <f t="shared" si="70"/>
        <v>0.25</v>
      </c>
      <c r="Q350" s="33">
        <v>0</v>
      </c>
      <c r="R350" s="19">
        <f>IF(D350&gt;21,VLOOKUP(D350,Barem!$S$1:$T$141,2,1),0)</f>
        <v>0</v>
      </c>
      <c r="S350" s="95">
        <f>IF(D350&lt;1,0,IF(B350="F",VLOOKUP(I350,Barem!$W$2:$Y$13,2,1),VLOOKUP(I350,Barem!$W$14:$Y$25,2,1)))</f>
        <v>0</v>
      </c>
      <c r="T350" s="19">
        <f>VLOOKUP(A350,Participanti!A:C,3,0)</f>
        <v>0</v>
      </c>
      <c r="U350" s="17">
        <v>0.5</v>
      </c>
      <c r="V350" s="49"/>
      <c r="W350" s="137"/>
      <c r="X350" s="96">
        <f t="shared" si="63"/>
        <v>1</v>
      </c>
      <c r="Y350" s="62">
        <f t="shared" si="64"/>
        <v>1</v>
      </c>
      <c r="Z350" s="1" t="str">
        <f>VLOOKUP(A350,Participanti!A:E,5,0)</f>
        <v>Silver</v>
      </c>
    </row>
    <row r="351" spans="1:26" x14ac:dyDescent="0.2">
      <c r="A351" s="42" t="s">
        <v>187</v>
      </c>
      <c r="B351" s="1" t="str">
        <f>VLOOKUP(A351,Participanti!A:B,2,0)</f>
        <v>M</v>
      </c>
      <c r="C351" s="60">
        <v>7</v>
      </c>
      <c r="D351" s="43">
        <v>5.95</v>
      </c>
      <c r="E351" s="180">
        <v>1.7789351851851851E-2</v>
      </c>
      <c r="F351" s="180">
        <v>1.7881944444444443E-2</v>
      </c>
      <c r="G351" s="182">
        <f t="shared" si="65"/>
        <v>1.7835648148148149E-2</v>
      </c>
      <c r="H351" s="45">
        <v>7</v>
      </c>
      <c r="I351" s="11">
        <f t="shared" ref="I351:I367" si="71">G351/D351</f>
        <v>2.9975879240585123E-3</v>
      </c>
      <c r="J351" s="31">
        <f t="shared" si="66"/>
        <v>1.4166666666666667</v>
      </c>
      <c r="K351" s="31">
        <f>IF(J351=0,0,IF(B351="F",VLOOKUP(I351,Barem!$G$2:$H$16,2,1),VLOOKUP(I351,Barem!$G$17:$H$31,2,1)))</f>
        <v>4.5</v>
      </c>
      <c r="L351" s="43">
        <v>3</v>
      </c>
      <c r="M351" s="87" t="str">
        <f>VLOOKUP(C351,Barem!K:Q,7,0)</f>
        <v>V</v>
      </c>
      <c r="N351" s="10">
        <f t="shared" si="70"/>
        <v>0.25</v>
      </c>
      <c r="O351" s="10">
        <f t="shared" si="70"/>
        <v>0.5</v>
      </c>
      <c r="P351" s="10">
        <f t="shared" si="70"/>
        <v>0.25</v>
      </c>
      <c r="Q351" s="33">
        <f>IF(B351="M",IF(AND(H351&gt;=200,H351&lt;500,I351&lt;Barem!$M$21),H351/1500,IF(AND(H351&gt;=500,H351&lt;750,I351&lt;Barem!$M$22),H351/1500,IF(AND(H351&gt;=750,H351&lt;1000,I351&lt;Barem!$M$23),H351/1500,IF(AND(H351&gt;=1000,H351&lt;1500,I351&lt;Barem!$M$24),H351/1500,IF(AND(H351&gt;=1500,H351&lt;2000,I351&lt;Barem!$M$25),H351/1500,IF(AND(H351&gt;=2000,H351&lt;3000,I351&lt;Barem!$M$26),H351/1500,IF(AND(H351&gt;=3000,I351&lt;Barem!$M$27),H351/1500,0))))))),IF(AND(H351&gt;=200,H351&lt;500,I351&lt;Barem!$N$21),H351/1500,IF(AND(H351&gt;=500,H351&lt;750,I351&lt;Barem!$N$22),H351/1500,IF(AND(H351&gt;=750,H351&lt;1000,I351&lt;Barem!$N$23),H351/1500,IF(AND(H351&gt;=1000,H351&lt;1500,I351&lt;Barem!$N$24),H351/1500,IF(AND(H351&gt;=1500,H351&lt;2000,I351&lt;Barem!$N$25),H351/1500,IF(AND(H351&gt;=2000,H351&lt;3000,I351&lt;Barem!$N$26),H351/1500,IF(AND(H351&gt;=3000,I351&lt;Barem!$N$27),H351/1500,0))))))))</f>
        <v>0</v>
      </c>
      <c r="R351" s="19">
        <f>IF(D351&gt;21,VLOOKUP(D351,Barem!$S$1:$T$141,2,1),0)</f>
        <v>0</v>
      </c>
      <c r="S351" s="95">
        <f>IF(D351&lt;1,0,IF(B351="F",VLOOKUP(I351,Barem!$W$2:$Y$13,2,1),VLOOKUP(I351,Barem!$W$14:$Y$25,2,1)))</f>
        <v>0</v>
      </c>
      <c r="T351" s="19">
        <f>VLOOKUP(A351,Participanti!A:C,3,0)</f>
        <v>0</v>
      </c>
      <c r="U351" s="17">
        <f t="shared" ref="U351:U367" si="72">IF(H351&lt;0,0,J351*N351+K351*O351+L351*P351+Q351+R351+S351+T351)</f>
        <v>3.3541666666666665</v>
      </c>
      <c r="V351" s="49"/>
      <c r="W351" s="137" t="s">
        <v>574</v>
      </c>
      <c r="X351" s="96">
        <f t="shared" si="63"/>
        <v>4</v>
      </c>
      <c r="Y351" s="62">
        <f t="shared" si="64"/>
        <v>1</v>
      </c>
      <c r="Z351" s="1" t="str">
        <f>VLOOKUP(A351,Participanti!A:E,5,0)</f>
        <v>Silver</v>
      </c>
    </row>
    <row r="352" spans="1:26" x14ac:dyDescent="0.2">
      <c r="A352" s="42" t="s">
        <v>458</v>
      </c>
      <c r="B352" s="1" t="str">
        <f>VLOOKUP(A352,Participanti!A:B,2,0)</f>
        <v>F</v>
      </c>
      <c r="C352" s="60">
        <v>7</v>
      </c>
      <c r="D352" s="43">
        <v>5.95</v>
      </c>
      <c r="E352" s="180">
        <v>2.2708333333333334E-2</v>
      </c>
      <c r="F352" s="180">
        <v>2.2789351851851852E-2</v>
      </c>
      <c r="G352" s="182">
        <f t="shared" si="65"/>
        <v>2.2748842592592591E-2</v>
      </c>
      <c r="H352" s="45">
        <v>4</v>
      </c>
      <c r="I352" s="11">
        <f t="shared" si="71"/>
        <v>3.8233348895113598E-3</v>
      </c>
      <c r="J352" s="31">
        <f t="shared" si="66"/>
        <v>1.4875</v>
      </c>
      <c r="K352" s="31">
        <f>IF(J352=0,0,IF(B352="F",VLOOKUP(I352,Barem!$G$2:$H$16,2,1),VLOOKUP(I352,Barem!$G$17:$H$31,2,1)))</f>
        <v>4</v>
      </c>
      <c r="L352" s="43">
        <v>5</v>
      </c>
      <c r="M352" s="87" t="str">
        <f>VLOOKUP(C352,Barem!K:Q,7,0)</f>
        <v>V</v>
      </c>
      <c r="N352" s="10">
        <f t="shared" si="70"/>
        <v>0.25</v>
      </c>
      <c r="O352" s="10">
        <f t="shared" si="70"/>
        <v>0.5</v>
      </c>
      <c r="P352" s="10">
        <f t="shared" si="70"/>
        <v>0.25</v>
      </c>
      <c r="Q352" s="33">
        <f>IF(B352="M",IF(AND(H352&gt;=200,H352&lt;500,I352&lt;Barem!$M$21),H352/1500,IF(AND(H352&gt;=500,H352&lt;750,I352&lt;Barem!$M$22),H352/1500,IF(AND(H352&gt;=750,H352&lt;1000,I352&lt;Barem!$M$23),H352/1500,IF(AND(H352&gt;=1000,H352&lt;1500,I352&lt;Barem!$M$24),H352/1500,IF(AND(H352&gt;=1500,H352&lt;2000,I352&lt;Barem!$M$25),H352/1500,IF(AND(H352&gt;=2000,H352&lt;3000,I352&lt;Barem!$M$26),H352/1500,IF(AND(H352&gt;=3000,I352&lt;Barem!$M$27),H352/1500,0))))))),IF(AND(H352&gt;=200,H352&lt;500,I352&lt;Barem!$N$21),H352/1500,IF(AND(H352&gt;=500,H352&lt;750,I352&lt;Barem!$N$22),H352/1500,IF(AND(H352&gt;=750,H352&lt;1000,I352&lt;Barem!$N$23),H352/1500,IF(AND(H352&gt;=1000,H352&lt;1500,I352&lt;Barem!$N$24),H352/1500,IF(AND(H352&gt;=1500,H352&lt;2000,I352&lt;Barem!$N$25),H352/1500,IF(AND(H352&gt;=2000,H352&lt;3000,I352&lt;Barem!$N$26),H352/1500,IF(AND(H352&gt;=3000,I352&lt;Barem!$N$27),H352/1500,0))))))))</f>
        <v>0</v>
      </c>
      <c r="R352" s="19">
        <f>IF(D352&gt;21,VLOOKUP(D352,Barem!$S$1:$T$141,2,1),0)</f>
        <v>0</v>
      </c>
      <c r="S352" s="95">
        <f>IF(D352&lt;1,0,IF(B352="F",VLOOKUP(I352,Barem!$W$2:$Y$13,2,1),VLOOKUP(I352,Barem!$W$14:$Y$25,2,1)))</f>
        <v>0</v>
      </c>
      <c r="T352" s="19">
        <f>VLOOKUP(A352,Participanti!A:C,3,0)</f>
        <v>0</v>
      </c>
      <c r="U352" s="17">
        <f t="shared" si="72"/>
        <v>3.6218750000000002</v>
      </c>
      <c r="V352" s="49"/>
      <c r="W352" s="137" t="s">
        <v>574</v>
      </c>
      <c r="X352" s="96">
        <f t="shared" si="63"/>
        <v>4</v>
      </c>
      <c r="Y352" s="62">
        <f t="shared" si="64"/>
        <v>1</v>
      </c>
      <c r="Z352" s="1" t="str">
        <f>VLOOKUP(A352,Participanti!A:E,5,0)</f>
        <v>Silver</v>
      </c>
    </row>
    <row r="353" spans="1:26" x14ac:dyDescent="0.2">
      <c r="A353" s="42" t="s">
        <v>290</v>
      </c>
      <c r="B353" s="1" t="str">
        <f>VLOOKUP(A353,Participanti!A:B,2,0)</f>
        <v>M</v>
      </c>
      <c r="C353" s="60">
        <v>7</v>
      </c>
      <c r="D353" s="43">
        <v>21.13</v>
      </c>
      <c r="E353" s="180">
        <v>7.2673611111111105E-2</v>
      </c>
      <c r="F353" s="180">
        <v>7.4548611111111107E-2</v>
      </c>
      <c r="G353" s="182">
        <f t="shared" si="65"/>
        <v>7.3611111111111099E-2</v>
      </c>
      <c r="H353" s="45">
        <v>44</v>
      </c>
      <c r="I353" s="11">
        <f t="shared" si="71"/>
        <v>3.4837250880790866E-3</v>
      </c>
      <c r="J353" s="31">
        <f t="shared" si="66"/>
        <v>5</v>
      </c>
      <c r="K353" s="31">
        <f>IF(J353=0,0,IF(B353="F",VLOOKUP(I353,Barem!$G$2:$H$16,2,1),VLOOKUP(I353,Barem!$G$17:$H$31,2,1)))</f>
        <v>4</v>
      </c>
      <c r="L353" s="43">
        <v>1.25</v>
      </c>
      <c r="M353" s="87" t="s">
        <v>82</v>
      </c>
      <c r="N353" s="10">
        <f t="shared" si="70"/>
        <v>0.5</v>
      </c>
      <c r="O353" s="10">
        <f t="shared" si="70"/>
        <v>0.25</v>
      </c>
      <c r="P353" s="10">
        <f t="shared" si="70"/>
        <v>0.25</v>
      </c>
      <c r="Q353" s="33">
        <f>IF(B353="M",IF(AND(H353&gt;=200,H353&lt;500,I353&lt;Barem!$M$21),H353/1500,IF(AND(H353&gt;=500,H353&lt;750,I353&lt;Barem!$M$22),H353/1500,IF(AND(H353&gt;=750,H353&lt;1000,I353&lt;Barem!$M$23),H353/1500,IF(AND(H353&gt;=1000,H353&lt;1500,I353&lt;Barem!$M$24),H353/1500,IF(AND(H353&gt;=1500,H353&lt;2000,I353&lt;Barem!$M$25),H353/1500,IF(AND(H353&gt;=2000,H353&lt;3000,I353&lt;Barem!$M$26),H353/1500,IF(AND(H353&gt;=3000,I353&lt;Barem!$M$27),H353/1500,0))))))),IF(AND(H353&gt;=200,H353&lt;500,I353&lt;Barem!$N$21),H353/1500,IF(AND(H353&gt;=500,H353&lt;750,I353&lt;Barem!$N$22),H353/1500,IF(AND(H353&gt;=750,H353&lt;1000,I353&lt;Barem!$N$23),H353/1500,IF(AND(H353&gt;=1000,H353&lt;1500,I353&lt;Barem!$N$24),H353/1500,IF(AND(H353&gt;=1500,H353&lt;2000,I353&lt;Barem!$N$25),H353/1500,IF(AND(H353&gt;=2000,H353&lt;3000,I353&lt;Barem!$N$26),H353/1500,IF(AND(H353&gt;=3000,I353&lt;Barem!$N$27),H353/1500,0))))))))</f>
        <v>0</v>
      </c>
      <c r="R353" s="19">
        <f>IF(D353&gt;21,VLOOKUP(D353,Barem!$S$1:$T$141,2,1),0)</f>
        <v>0</v>
      </c>
      <c r="S353" s="95">
        <f>IF(D353&lt;1,0,IF(B353="F",VLOOKUP(I353,Barem!$W$2:$Y$13,2,1),VLOOKUP(I353,Barem!$W$14:$Y$25,2,1)))</f>
        <v>0</v>
      </c>
      <c r="T353" s="19">
        <f>VLOOKUP(A353,Participanti!A:C,3,0)</f>
        <v>0</v>
      </c>
      <c r="U353" s="17">
        <f t="shared" si="72"/>
        <v>3.8125</v>
      </c>
      <c r="V353" s="49"/>
      <c r="W353" s="137"/>
      <c r="X353" s="96">
        <f t="shared" si="63"/>
        <v>4</v>
      </c>
      <c r="Y353" s="62">
        <f t="shared" si="64"/>
        <v>1</v>
      </c>
      <c r="Z353" s="1" t="str">
        <f>VLOOKUP(A353,Participanti!A:E,5,0)</f>
        <v>Bronze</v>
      </c>
    </row>
    <row r="354" spans="1:26" x14ac:dyDescent="0.2">
      <c r="A354" s="42" t="s">
        <v>383</v>
      </c>
      <c r="B354" s="1" t="str">
        <f>VLOOKUP(A354,Participanti!A:B,2,0)</f>
        <v>M</v>
      </c>
      <c r="C354" s="60">
        <v>7</v>
      </c>
      <c r="D354" s="43">
        <v>42.39</v>
      </c>
      <c r="E354" s="180">
        <v>0.15545138888888888</v>
      </c>
      <c r="F354" s="180">
        <v>0.15729166666666666</v>
      </c>
      <c r="G354" s="182">
        <f t="shared" si="65"/>
        <v>0.15637152777777777</v>
      </c>
      <c r="H354" s="45">
        <v>337</v>
      </c>
      <c r="I354" s="11">
        <f t="shared" si="71"/>
        <v>3.6888777489449817E-3</v>
      </c>
      <c r="J354" s="31">
        <f t="shared" si="66"/>
        <v>5</v>
      </c>
      <c r="K354" s="31">
        <f>IF(J354=0,0,IF(B354="F",VLOOKUP(I354,Barem!$G$2:$H$16,2,1),VLOOKUP(I354,Barem!$G$17:$H$31,2,1)))</f>
        <v>3.5</v>
      </c>
      <c r="L354" s="43">
        <v>5</v>
      </c>
      <c r="M354" s="87" t="s">
        <v>82</v>
      </c>
      <c r="N354" s="10">
        <f t="shared" si="70"/>
        <v>0.5</v>
      </c>
      <c r="O354" s="10">
        <f t="shared" si="70"/>
        <v>0.25</v>
      </c>
      <c r="P354" s="10">
        <f t="shared" si="70"/>
        <v>0.25</v>
      </c>
      <c r="Q354" s="33">
        <f>IF(B354="M",IF(AND(H354&gt;=200,H354&lt;500,I354&lt;Barem!$M$21),H354/1500,IF(AND(H354&gt;=500,H354&lt;750,I354&lt;Barem!$M$22),H354/1500,IF(AND(H354&gt;=750,H354&lt;1000,I354&lt;Barem!$M$23),H354/1500,IF(AND(H354&gt;=1000,H354&lt;1500,I354&lt;Barem!$M$24),H354/1500,IF(AND(H354&gt;=1500,H354&lt;2000,I354&lt;Barem!$M$25),H354/1500,IF(AND(H354&gt;=2000,H354&lt;3000,I354&lt;Barem!$M$26),H354/1500,IF(AND(H354&gt;=3000,I354&lt;Barem!$M$27),H354/1500,0))))))),IF(AND(H354&gt;=200,H354&lt;500,I354&lt;Barem!$N$21),H354/1500,IF(AND(H354&gt;=500,H354&lt;750,I354&lt;Barem!$N$22),H354/1500,IF(AND(H354&gt;=750,H354&lt;1000,I354&lt;Barem!$N$23),H354/1500,IF(AND(H354&gt;=1000,H354&lt;1500,I354&lt;Barem!$N$24),H354/1500,IF(AND(H354&gt;=1500,H354&lt;2000,I354&lt;Barem!$N$25),H354/1500,IF(AND(H354&gt;=2000,H354&lt;3000,I354&lt;Barem!$N$26),H354/1500,IF(AND(H354&gt;=3000,I354&lt;Barem!$N$27),H354/1500,0))))))))</f>
        <v>0.22466666666666665</v>
      </c>
      <c r="R354" s="19">
        <f>IF(D354&gt;21,VLOOKUP(D354,Barem!$S$1:$T$141,2,1),0)</f>
        <v>1</v>
      </c>
      <c r="S354" s="95">
        <f>IF(D354&lt;1,0,IF(B354="F",VLOOKUP(I354,Barem!$W$2:$Y$13,2,1),VLOOKUP(I354,Barem!$W$14:$Y$25,2,1)))</f>
        <v>0</v>
      </c>
      <c r="T354" s="19">
        <f>VLOOKUP(A354,Participanti!A:C,3,0)</f>
        <v>0</v>
      </c>
      <c r="U354" s="17">
        <f t="shared" si="72"/>
        <v>5.8496666666666668</v>
      </c>
      <c r="V354" s="49"/>
      <c r="W354" s="137" t="s">
        <v>576</v>
      </c>
      <c r="X354" s="96">
        <f t="shared" si="63"/>
        <v>4</v>
      </c>
      <c r="Y354" s="62">
        <f t="shared" si="64"/>
        <v>1</v>
      </c>
      <c r="Z354" s="1" t="str">
        <f>VLOOKUP(A354,Participanti!A:E,5,0)</f>
        <v>Gold</v>
      </c>
    </row>
    <row r="355" spans="1:26" x14ac:dyDescent="0.2">
      <c r="A355" s="42" t="s">
        <v>58</v>
      </c>
      <c r="B355" s="1" t="str">
        <f>VLOOKUP(A355,Participanti!A:B,2,0)</f>
        <v>M</v>
      </c>
      <c r="C355" s="60">
        <v>7</v>
      </c>
      <c r="D355" s="43">
        <v>42.48</v>
      </c>
      <c r="E355" s="180">
        <v>0.14466435185185186</v>
      </c>
      <c r="F355" s="180">
        <v>0.14497685185185186</v>
      </c>
      <c r="G355" s="182">
        <f t="shared" si="65"/>
        <v>0.14482060185185186</v>
      </c>
      <c r="H355" s="45">
        <v>330</v>
      </c>
      <c r="I355" s="11">
        <f t="shared" si="71"/>
        <v>3.4091478778684528E-3</v>
      </c>
      <c r="J355" s="31">
        <f t="shared" si="66"/>
        <v>5</v>
      </c>
      <c r="K355" s="31">
        <f>IF(J355=0,0,IF(B355="F",VLOOKUP(I355,Barem!$G$2:$H$16,2,1),VLOOKUP(I355,Barem!$G$17:$H$31,2,1)))</f>
        <v>4</v>
      </c>
      <c r="L355" s="43">
        <v>5</v>
      </c>
      <c r="M355" s="87" t="s">
        <v>83</v>
      </c>
      <c r="N355" s="10">
        <f t="shared" si="70"/>
        <v>0.25</v>
      </c>
      <c r="O355" s="10">
        <f t="shared" si="70"/>
        <v>0.25</v>
      </c>
      <c r="P355" s="10">
        <f t="shared" si="70"/>
        <v>0.5</v>
      </c>
      <c r="Q355" s="33">
        <f>IF(B355="M",IF(AND(H355&gt;=200,H355&lt;500,I355&lt;Barem!$M$21),H355/1500,IF(AND(H355&gt;=500,H355&lt;750,I355&lt;Barem!$M$22),H355/1500,IF(AND(H355&gt;=750,H355&lt;1000,I355&lt;Barem!$M$23),H355/1500,IF(AND(H355&gt;=1000,H355&lt;1500,I355&lt;Barem!$M$24),H355/1500,IF(AND(H355&gt;=1500,H355&lt;2000,I355&lt;Barem!$M$25),H355/1500,IF(AND(H355&gt;=2000,H355&lt;3000,I355&lt;Barem!$M$26),H355/1500,IF(AND(H355&gt;=3000,I355&lt;Barem!$M$27),H355/1500,0))))))),IF(AND(H355&gt;=200,H355&lt;500,I355&lt;Barem!$N$21),H355/1500,IF(AND(H355&gt;=500,H355&lt;750,I355&lt;Barem!$N$22),H355/1500,IF(AND(H355&gt;=750,H355&lt;1000,I355&lt;Barem!$N$23),H355/1500,IF(AND(H355&gt;=1000,H355&lt;1500,I355&lt;Barem!$N$24),H355/1500,IF(AND(H355&gt;=1500,H355&lt;2000,I355&lt;Barem!$N$25),H355/1500,IF(AND(H355&gt;=2000,H355&lt;3000,I355&lt;Barem!$N$26),H355/1500,IF(AND(H355&gt;=3000,I355&lt;Barem!$N$27),H355/1500,0))))))))</f>
        <v>0.22</v>
      </c>
      <c r="R355" s="19">
        <f>IF(D355&gt;21,VLOOKUP(D355,Barem!$S$1:$T$141,2,1),0)</f>
        <v>1</v>
      </c>
      <c r="S355" s="95">
        <f>IF(D355&lt;1,0,IF(B355="F",VLOOKUP(I355,Barem!$W$2:$Y$13,2,1),VLOOKUP(I355,Barem!$W$14:$Y$25,2,1)))</f>
        <v>0</v>
      </c>
      <c r="T355" s="19">
        <f>VLOOKUP(A355,Participanti!A:C,3,0)</f>
        <v>0</v>
      </c>
      <c r="U355" s="17">
        <f t="shared" si="72"/>
        <v>5.97</v>
      </c>
      <c r="V355" s="49"/>
      <c r="W355" s="137" t="s">
        <v>576</v>
      </c>
      <c r="X355" s="96">
        <f t="shared" si="63"/>
        <v>4</v>
      </c>
      <c r="Y355" s="62">
        <f t="shared" si="64"/>
        <v>1</v>
      </c>
      <c r="Z355" s="1" t="str">
        <f>VLOOKUP(A355,Participanti!A:E,5,0)</f>
        <v>Gold</v>
      </c>
    </row>
    <row r="356" spans="1:26" x14ac:dyDescent="0.2">
      <c r="A356" s="42" t="s">
        <v>13</v>
      </c>
      <c r="B356" s="1" t="str">
        <f>VLOOKUP(A356,Participanti!A:B,2,0)</f>
        <v>M</v>
      </c>
      <c r="C356" s="60">
        <v>7</v>
      </c>
      <c r="D356" s="43">
        <v>9.41</v>
      </c>
      <c r="E356" s="180">
        <v>3.7071759259259263E-2</v>
      </c>
      <c r="F356" s="180">
        <v>3.7245370370370373E-2</v>
      </c>
      <c r="G356" s="182">
        <f t="shared" si="65"/>
        <v>3.7158564814814818E-2</v>
      </c>
      <c r="H356" s="45">
        <v>3</v>
      </c>
      <c r="I356" s="11">
        <f t="shared" si="71"/>
        <v>3.948837918683828E-3</v>
      </c>
      <c r="J356" s="31">
        <f t="shared" si="66"/>
        <v>2.2404761904761905</v>
      </c>
      <c r="K356" s="31">
        <f>IF(J356=0,0,IF(B356="F",VLOOKUP(I356,Barem!$G$2:$H$16,2,1),VLOOKUP(I356,Barem!$G$17:$H$31,2,1)))</f>
        <v>3.25</v>
      </c>
      <c r="L356" s="43">
        <v>1.75</v>
      </c>
      <c r="M356" s="87" t="str">
        <f>VLOOKUP(C356,Barem!K:Q,7,0)</f>
        <v>V</v>
      </c>
      <c r="N356" s="10">
        <f t="shared" si="70"/>
        <v>0.25</v>
      </c>
      <c r="O356" s="10">
        <f t="shared" si="70"/>
        <v>0.5</v>
      </c>
      <c r="P356" s="10">
        <f t="shared" si="70"/>
        <v>0.25</v>
      </c>
      <c r="Q356" s="33">
        <f>IF(B356="M",IF(AND(H356&gt;=200,H356&lt;500,I356&lt;Barem!$M$21),H356/1500,IF(AND(H356&gt;=500,H356&lt;750,I356&lt;Barem!$M$22),H356/1500,IF(AND(H356&gt;=750,H356&lt;1000,I356&lt;Barem!$M$23),H356/1500,IF(AND(H356&gt;=1000,H356&lt;1500,I356&lt;Barem!$M$24),H356/1500,IF(AND(H356&gt;=1500,H356&lt;2000,I356&lt;Barem!$M$25),H356/1500,IF(AND(H356&gt;=2000,H356&lt;3000,I356&lt;Barem!$M$26),H356/1500,IF(AND(H356&gt;=3000,I356&lt;Barem!$M$27),H356/1500,0))))))),IF(AND(H356&gt;=200,H356&lt;500,I356&lt;Barem!$N$21),H356/1500,IF(AND(H356&gt;=500,H356&lt;750,I356&lt;Barem!$N$22),H356/1500,IF(AND(H356&gt;=750,H356&lt;1000,I356&lt;Barem!$N$23),H356/1500,IF(AND(H356&gt;=1000,H356&lt;1500,I356&lt;Barem!$N$24),H356/1500,IF(AND(H356&gt;=1500,H356&lt;2000,I356&lt;Barem!$N$25),H356/1500,IF(AND(H356&gt;=2000,H356&lt;3000,I356&lt;Barem!$N$26),H356/1500,IF(AND(H356&gt;=3000,I356&lt;Barem!$N$27),H356/1500,0))))))))</f>
        <v>0</v>
      </c>
      <c r="R356" s="19">
        <f>IF(D356&gt;21,VLOOKUP(D356,Barem!$S$1:$T$141,2,1),0)</f>
        <v>0</v>
      </c>
      <c r="S356" s="95">
        <f>IF(D356&lt;1,0,IF(B356="F",VLOOKUP(I356,Barem!$W$2:$Y$13,2,1),VLOOKUP(I356,Barem!$W$14:$Y$25,2,1)))</f>
        <v>0</v>
      </c>
      <c r="T356" s="19">
        <f>VLOOKUP(A356,Participanti!A:C,3,0)</f>
        <v>0</v>
      </c>
      <c r="U356" s="17">
        <f t="shared" si="72"/>
        <v>2.6226190476190476</v>
      </c>
      <c r="V356" s="49"/>
      <c r="W356" s="137"/>
      <c r="X356" s="96">
        <f t="shared" si="63"/>
        <v>4</v>
      </c>
      <c r="Y356" s="62">
        <f t="shared" si="64"/>
        <v>1</v>
      </c>
      <c r="Z356" s="1" t="str">
        <f>VLOOKUP(A356,Participanti!A:E,5,0)</f>
        <v>Gold</v>
      </c>
    </row>
    <row r="357" spans="1:26" x14ac:dyDescent="0.2">
      <c r="A357" s="42" t="s">
        <v>316</v>
      </c>
      <c r="B357" s="1" t="str">
        <f>VLOOKUP(A357,Participanti!A:B,2,0)</f>
        <v>M</v>
      </c>
      <c r="C357" s="60">
        <v>7</v>
      </c>
      <c r="D357" s="43">
        <v>26.51</v>
      </c>
      <c r="E357" s="180">
        <v>0.10829861111111111</v>
      </c>
      <c r="F357" s="180">
        <v>0.11444444444444445</v>
      </c>
      <c r="G357" s="182">
        <f t="shared" si="65"/>
        <v>0.11137152777777778</v>
      </c>
      <c r="H357" s="45">
        <v>581</v>
      </c>
      <c r="I357" s="11">
        <f t="shared" si="71"/>
        <v>4.2011138354499352E-3</v>
      </c>
      <c r="J357" s="31">
        <f t="shared" si="66"/>
        <v>5</v>
      </c>
      <c r="K357" s="31">
        <f>IF(J357=0,0,IF(B357="F",VLOOKUP(I357,Barem!$G$2:$H$16,2,1),VLOOKUP(I357,Barem!$G$17:$H$31,2,1)))</f>
        <v>2.5</v>
      </c>
      <c r="L357" s="43">
        <v>5</v>
      </c>
      <c r="M357" s="87" t="s">
        <v>83</v>
      </c>
      <c r="N357" s="10">
        <f t="shared" si="70"/>
        <v>0.25</v>
      </c>
      <c r="O357" s="10">
        <f t="shared" si="70"/>
        <v>0.25</v>
      </c>
      <c r="P357" s="10">
        <f t="shared" si="70"/>
        <v>0.5</v>
      </c>
      <c r="Q357" s="33">
        <f>IF(B357="M",IF(AND(H357&gt;=200,H357&lt;500,I357&lt;Barem!$M$21),H357/1500,IF(AND(H357&gt;=500,H357&lt;750,I357&lt;Barem!$M$22),H357/1500,IF(AND(H357&gt;=750,H357&lt;1000,I357&lt;Barem!$M$23),H357/1500,IF(AND(H357&gt;=1000,H357&lt;1500,I357&lt;Barem!$M$24),H357/1500,IF(AND(H357&gt;=1500,H357&lt;2000,I357&lt;Barem!$M$25),H357/1500,IF(AND(H357&gt;=2000,H357&lt;3000,I357&lt;Barem!$M$26),H357/1500,IF(AND(H357&gt;=3000,I357&lt;Barem!$M$27),H357/1500,0))))))),IF(AND(H357&gt;=200,H357&lt;500,I357&lt;Barem!$N$21),H357/1500,IF(AND(H357&gt;=500,H357&lt;750,I357&lt;Barem!$N$22),H357/1500,IF(AND(H357&gt;=750,H357&lt;1000,I357&lt;Barem!$N$23),H357/1500,IF(AND(H357&gt;=1000,H357&lt;1500,I357&lt;Barem!$N$24),H357/1500,IF(AND(H357&gt;=1500,H357&lt;2000,I357&lt;Barem!$N$25),H357/1500,IF(AND(H357&gt;=2000,H357&lt;3000,I357&lt;Barem!$N$26),H357/1500,IF(AND(H357&gt;=3000,I357&lt;Barem!$N$27),H357/1500,0))))))))</f>
        <v>0.38733333333333331</v>
      </c>
      <c r="R357" s="19">
        <f>IF(D357&gt;21,VLOOKUP(D357,Barem!$S$1:$T$141,2,1),0)</f>
        <v>0.2</v>
      </c>
      <c r="S357" s="95">
        <f>IF(D357&lt;1,0,IF(B357="F",VLOOKUP(I357,Barem!$W$2:$Y$13,2,1),VLOOKUP(I357,Barem!$W$14:$Y$25,2,1)))</f>
        <v>0</v>
      </c>
      <c r="T357" s="19">
        <f>VLOOKUP(A357,Participanti!A:C,3,0)</f>
        <v>0</v>
      </c>
      <c r="U357" s="17">
        <f t="shared" si="72"/>
        <v>4.9623333333333335</v>
      </c>
      <c r="V357" s="49"/>
      <c r="W357" s="137"/>
      <c r="X357" s="96">
        <f t="shared" si="63"/>
        <v>4</v>
      </c>
      <c r="Y357" s="62">
        <f t="shared" si="64"/>
        <v>1</v>
      </c>
      <c r="Z357" s="1" t="str">
        <f>VLOOKUP(A357,Participanti!A:E,5,0)</f>
        <v>Gold</v>
      </c>
    </row>
    <row r="358" spans="1:26" x14ac:dyDescent="0.2">
      <c r="A358" s="42" t="s">
        <v>158</v>
      </c>
      <c r="B358" s="1" t="str">
        <f>VLOOKUP(A358,Participanti!A:B,2,0)</f>
        <v>M</v>
      </c>
      <c r="C358" s="60">
        <v>7</v>
      </c>
      <c r="D358" s="43">
        <v>20.010000000000002</v>
      </c>
      <c r="E358" s="180">
        <v>6.8888888888888888E-2</v>
      </c>
      <c r="F358" s="180">
        <v>6.9907407407407404E-2</v>
      </c>
      <c r="G358" s="182">
        <f t="shared" si="65"/>
        <v>6.9398148148148153E-2</v>
      </c>
      <c r="H358" s="45">
        <v>49</v>
      </c>
      <c r="I358" s="11">
        <f t="shared" si="71"/>
        <v>3.4681733207470337E-3</v>
      </c>
      <c r="J358" s="31">
        <f t="shared" si="66"/>
        <v>4.7642857142857142</v>
      </c>
      <c r="K358" s="31">
        <f>IF(J358=0,0,IF(B358="F",VLOOKUP(I358,Barem!$G$2:$H$16,2,1),VLOOKUP(I358,Barem!$G$17:$H$31,2,1)))</f>
        <v>4</v>
      </c>
      <c r="L358" s="43">
        <v>5</v>
      </c>
      <c r="M358" s="87" t="s">
        <v>82</v>
      </c>
      <c r="N358" s="10">
        <f t="shared" si="70"/>
        <v>0.5</v>
      </c>
      <c r="O358" s="10">
        <f t="shared" si="70"/>
        <v>0.25</v>
      </c>
      <c r="P358" s="10">
        <f t="shared" si="70"/>
        <v>0.25</v>
      </c>
      <c r="Q358" s="33">
        <f>IF(B358="M",IF(AND(H358&gt;=200,H358&lt;500,I358&lt;Barem!$M$21),H358/1500,IF(AND(H358&gt;=500,H358&lt;750,I358&lt;Barem!$M$22),H358/1500,IF(AND(H358&gt;=750,H358&lt;1000,I358&lt;Barem!$M$23),H358/1500,IF(AND(H358&gt;=1000,H358&lt;1500,I358&lt;Barem!$M$24),H358/1500,IF(AND(H358&gt;=1500,H358&lt;2000,I358&lt;Barem!$M$25),H358/1500,IF(AND(H358&gt;=2000,H358&lt;3000,I358&lt;Barem!$M$26),H358/1500,IF(AND(H358&gt;=3000,I358&lt;Barem!$M$27),H358/1500,0))))))),IF(AND(H358&gt;=200,H358&lt;500,I358&lt;Barem!$N$21),H358/1500,IF(AND(H358&gt;=500,H358&lt;750,I358&lt;Barem!$N$22),H358/1500,IF(AND(H358&gt;=750,H358&lt;1000,I358&lt;Barem!$N$23),H358/1500,IF(AND(H358&gt;=1000,H358&lt;1500,I358&lt;Barem!$N$24),H358/1500,IF(AND(H358&gt;=1500,H358&lt;2000,I358&lt;Barem!$N$25),H358/1500,IF(AND(H358&gt;=2000,H358&lt;3000,I358&lt;Barem!$N$26),H358/1500,IF(AND(H358&gt;=3000,I358&lt;Barem!$N$27),H358/1500,0))))))))</f>
        <v>0</v>
      </c>
      <c r="R358" s="19">
        <f>IF(D358&gt;21,VLOOKUP(D358,Barem!$S$1:$T$141,2,1),0)</f>
        <v>0</v>
      </c>
      <c r="S358" s="95">
        <f>IF(D358&lt;1,0,IF(B358="F",VLOOKUP(I358,Barem!$W$2:$Y$13,2,1),VLOOKUP(I358,Barem!$W$14:$Y$25,2,1)))</f>
        <v>0</v>
      </c>
      <c r="T358" s="19">
        <f>VLOOKUP(A358,Participanti!A:C,3,0)</f>
        <v>0</v>
      </c>
      <c r="U358" s="17">
        <f t="shared" si="72"/>
        <v>4.6321428571428571</v>
      </c>
      <c r="V358" s="49"/>
      <c r="W358" s="137"/>
      <c r="X358" s="96">
        <f t="shared" si="63"/>
        <v>4</v>
      </c>
      <c r="Y358" s="62">
        <f t="shared" si="64"/>
        <v>1</v>
      </c>
      <c r="Z358" s="1" t="str">
        <f>VLOOKUP(A358,Participanti!A:E,5,0)</f>
        <v>Gold</v>
      </c>
    </row>
    <row r="359" spans="1:26" x14ac:dyDescent="0.2">
      <c r="A359" s="42" t="s">
        <v>496</v>
      </c>
      <c r="B359" s="1" t="str">
        <f>VLOOKUP(A359,Participanti!A:B,2,0)</f>
        <v>M</v>
      </c>
      <c r="C359" s="60">
        <v>5</v>
      </c>
      <c r="D359" s="43">
        <v>42.44</v>
      </c>
      <c r="E359" s="180">
        <v>0.20917824074074073</v>
      </c>
      <c r="F359" s="180">
        <v>0.21302083333333333</v>
      </c>
      <c r="G359" s="182">
        <f t="shared" si="65"/>
        <v>0.21109953703703704</v>
      </c>
      <c r="H359" s="45">
        <v>2000</v>
      </c>
      <c r="I359" s="11">
        <f t="shared" si="71"/>
        <v>4.9740701469612875E-3</v>
      </c>
      <c r="J359" s="31">
        <f t="shared" si="66"/>
        <v>5</v>
      </c>
      <c r="K359" s="31">
        <f>IF(J359=0,0,IF(B359="F",VLOOKUP(I359,Barem!$G$2:$H$16,2,1),VLOOKUP(I359,Barem!$G$17:$H$31,2,1)))</f>
        <v>0.5</v>
      </c>
      <c r="L359" s="43">
        <v>0</v>
      </c>
      <c r="M359" s="87" t="str">
        <f>VLOOKUP(C359,Barem!K:Q,7,0)</f>
        <v>D</v>
      </c>
      <c r="N359" s="10">
        <f t="shared" si="70"/>
        <v>0.5</v>
      </c>
      <c r="O359" s="10">
        <f t="shared" si="70"/>
        <v>0.25</v>
      </c>
      <c r="P359" s="10">
        <f t="shared" si="70"/>
        <v>0.25</v>
      </c>
      <c r="Q359" s="33">
        <f>IF(B359="M",IF(AND(H359&gt;=200,H359&lt;500,I359&lt;Barem!$M$21),H359/1500,IF(AND(H359&gt;=500,H359&lt;750,I359&lt;Barem!$M$22),H359/1500,IF(AND(H359&gt;=750,H359&lt;1000,I359&lt;Barem!$M$23),H359/1500,IF(AND(H359&gt;=1000,H359&lt;1500,I359&lt;Barem!$M$24),H359/1500,IF(AND(H359&gt;=1500,H359&lt;2000,I359&lt;Barem!$M$25),H359/1500,IF(AND(H359&gt;=2000,H359&lt;3000,I359&lt;Barem!$M$26),H359/1500,IF(AND(H359&gt;=3000,I359&lt;Barem!$M$27),H359/1500,0))))))),IF(AND(H359&gt;=200,H359&lt;500,I359&lt;Barem!$N$21),H359/1500,IF(AND(H359&gt;=500,H359&lt;750,I359&lt;Barem!$N$22),H359/1500,IF(AND(H359&gt;=750,H359&lt;1000,I359&lt;Barem!$N$23),H359/1500,IF(AND(H359&gt;=1000,H359&lt;1500,I359&lt;Barem!$N$24),H359/1500,IF(AND(H359&gt;=1500,H359&lt;2000,I359&lt;Barem!$N$25),H359/1500,IF(AND(H359&gt;=2000,H359&lt;3000,I359&lt;Barem!$N$26),H359/1500,IF(AND(H359&gt;=3000,I359&lt;Barem!$N$27),H359/1500,0))))))))</f>
        <v>1.3333333333333333</v>
      </c>
      <c r="R359" s="19">
        <f>IF(D359&gt;21,VLOOKUP(D359,Barem!$S$1:$T$141,2,1),0)</f>
        <v>1</v>
      </c>
      <c r="S359" s="95">
        <f>IF(D359&lt;1,0,IF(B359="F",VLOOKUP(I359,Barem!$W$2:$Y$13,2,1),VLOOKUP(I359,Barem!$W$14:$Y$25,2,1)))</f>
        <v>0</v>
      </c>
      <c r="T359" s="19">
        <f>VLOOKUP(A359,Participanti!A:C,3,0)</f>
        <v>0</v>
      </c>
      <c r="U359" s="17">
        <f t="shared" si="72"/>
        <v>4.958333333333333</v>
      </c>
      <c r="V359" s="49"/>
      <c r="W359" s="137"/>
      <c r="X359" s="96">
        <f t="shared" si="63"/>
        <v>4</v>
      </c>
      <c r="Y359" s="62">
        <f t="shared" si="64"/>
        <v>1</v>
      </c>
      <c r="Z359" s="1" t="str">
        <f>VLOOKUP(A359,Participanti!A:E,5,0)</f>
        <v>Silver</v>
      </c>
    </row>
    <row r="360" spans="1:26" x14ac:dyDescent="0.2">
      <c r="A360" s="42" t="s">
        <v>118</v>
      </c>
      <c r="B360" s="1" t="str">
        <f>VLOOKUP(A360,Participanti!A:B,2,0)</f>
        <v>M</v>
      </c>
      <c r="C360" s="60">
        <v>7</v>
      </c>
      <c r="D360" s="43">
        <v>8.01</v>
      </c>
      <c r="E360" s="180">
        <v>2.8055555555555556E-2</v>
      </c>
      <c r="F360" s="180">
        <v>2.8437500000000001E-2</v>
      </c>
      <c r="G360" s="182">
        <f t="shared" si="65"/>
        <v>2.824652777777778E-2</v>
      </c>
      <c r="H360" s="45">
        <v>13</v>
      </c>
      <c r="I360" s="11">
        <f t="shared" si="71"/>
        <v>3.5264079622693858E-3</v>
      </c>
      <c r="J360" s="31">
        <f t="shared" si="66"/>
        <v>1.907142857142857</v>
      </c>
      <c r="K360" s="31">
        <f>IF(J360=0,0,IF(B360="F",VLOOKUP(I360,Barem!$G$2:$H$16,2,1),VLOOKUP(I360,Barem!$G$17:$H$31,2,1)))</f>
        <v>3.75</v>
      </c>
      <c r="L360" s="43">
        <v>1.75</v>
      </c>
      <c r="M360" s="87" t="str">
        <f>VLOOKUP(C360,Barem!K:Q,7,0)</f>
        <v>V</v>
      </c>
      <c r="N360" s="10">
        <f t="shared" si="70"/>
        <v>0.25</v>
      </c>
      <c r="O360" s="10">
        <f t="shared" si="70"/>
        <v>0.5</v>
      </c>
      <c r="P360" s="10">
        <f t="shared" si="70"/>
        <v>0.25</v>
      </c>
      <c r="Q360" s="33">
        <f>IF(B360="M",IF(AND(H360&gt;=200,H360&lt;500,I360&lt;Barem!$M$21),H360/1500,IF(AND(H360&gt;=500,H360&lt;750,I360&lt;Barem!$M$22),H360/1500,IF(AND(H360&gt;=750,H360&lt;1000,I360&lt;Barem!$M$23),H360/1500,IF(AND(H360&gt;=1000,H360&lt;1500,I360&lt;Barem!$M$24),H360/1500,IF(AND(H360&gt;=1500,H360&lt;2000,I360&lt;Barem!$M$25),H360/1500,IF(AND(H360&gt;=2000,H360&lt;3000,I360&lt;Barem!$M$26),H360/1500,IF(AND(H360&gt;=3000,I360&lt;Barem!$M$27),H360/1500,0))))))),IF(AND(H360&gt;=200,H360&lt;500,I360&lt;Barem!$N$21),H360/1500,IF(AND(H360&gt;=500,H360&lt;750,I360&lt;Barem!$N$22),H360/1500,IF(AND(H360&gt;=750,H360&lt;1000,I360&lt;Barem!$N$23),H360/1500,IF(AND(H360&gt;=1000,H360&lt;1500,I360&lt;Barem!$N$24),H360/1500,IF(AND(H360&gt;=1500,H360&lt;2000,I360&lt;Barem!$N$25),H360/1500,IF(AND(H360&gt;=2000,H360&lt;3000,I360&lt;Barem!$N$26),H360/1500,IF(AND(H360&gt;=3000,I360&lt;Barem!$N$27),H360/1500,0))))))))</f>
        <v>0</v>
      </c>
      <c r="R360" s="19">
        <f>IF(D360&gt;21,VLOOKUP(D360,Barem!$S$1:$T$141,2,1),0)</f>
        <v>0</v>
      </c>
      <c r="S360" s="95">
        <f>IF(D360&lt;1,0,IF(B360="F",VLOOKUP(I360,Barem!$W$2:$Y$13,2,1),VLOOKUP(I360,Barem!$W$14:$Y$25,2,1)))</f>
        <v>0</v>
      </c>
      <c r="T360" s="19">
        <f>VLOOKUP(A360,Participanti!A:C,3,0)</f>
        <v>0</v>
      </c>
      <c r="U360" s="17">
        <f t="shared" si="72"/>
        <v>2.7892857142857141</v>
      </c>
      <c r="V360" s="49"/>
      <c r="W360" s="137"/>
      <c r="X360" s="96">
        <f t="shared" si="63"/>
        <v>4</v>
      </c>
      <c r="Y360" s="62">
        <f t="shared" si="64"/>
        <v>1</v>
      </c>
      <c r="Z360" s="1" t="str">
        <f>VLOOKUP(A360,Participanti!A:E,5,0)</f>
        <v>Gold</v>
      </c>
    </row>
    <row r="361" spans="1:26" x14ac:dyDescent="0.2">
      <c r="A361" s="42" t="s">
        <v>490</v>
      </c>
      <c r="B361" s="1" t="str">
        <f>VLOOKUP(A361,Participanti!A:B,2,0)</f>
        <v>M</v>
      </c>
      <c r="C361" s="60">
        <v>7</v>
      </c>
      <c r="D361" s="43">
        <v>11.51</v>
      </c>
      <c r="E361" s="180">
        <v>4.6180555555555558E-2</v>
      </c>
      <c r="F361" s="180">
        <v>4.9062500000000002E-2</v>
      </c>
      <c r="G361" s="182">
        <f t="shared" si="65"/>
        <v>4.7621527777777783E-2</v>
      </c>
      <c r="H361" s="45">
        <v>89</v>
      </c>
      <c r="I361" s="11">
        <f t="shared" si="71"/>
        <v>4.1374046722656632E-3</v>
      </c>
      <c r="J361" s="31">
        <f t="shared" si="66"/>
        <v>2.7404761904761905</v>
      </c>
      <c r="K361" s="31">
        <f>IF(J361=0,0,IF(B361="F",VLOOKUP(I361,Barem!$G$2:$H$16,2,1),VLOOKUP(I361,Barem!$G$17:$H$31,2,1)))</f>
        <v>3</v>
      </c>
      <c r="L361" s="43">
        <v>1</v>
      </c>
      <c r="M361" s="87" t="str">
        <f>VLOOKUP(C361,Barem!K:Q,7,0)</f>
        <v>V</v>
      </c>
      <c r="N361" s="10">
        <f t="shared" si="70"/>
        <v>0.25</v>
      </c>
      <c r="O361" s="10">
        <f t="shared" si="70"/>
        <v>0.5</v>
      </c>
      <c r="P361" s="10">
        <f t="shared" si="70"/>
        <v>0.25</v>
      </c>
      <c r="Q361" s="33">
        <f>IF(B361="M",IF(AND(H361&gt;=200,H361&lt;500,I361&lt;Barem!$M$21),H361/1500,IF(AND(H361&gt;=500,H361&lt;750,I361&lt;Barem!$M$22),H361/1500,IF(AND(H361&gt;=750,H361&lt;1000,I361&lt;Barem!$M$23),H361/1500,IF(AND(H361&gt;=1000,H361&lt;1500,I361&lt;Barem!$M$24),H361/1500,IF(AND(H361&gt;=1500,H361&lt;2000,I361&lt;Barem!$M$25),H361/1500,IF(AND(H361&gt;=2000,H361&lt;3000,I361&lt;Barem!$M$26),H361/1500,IF(AND(H361&gt;=3000,I361&lt;Barem!$M$27),H361/1500,0))))))),IF(AND(H361&gt;=200,H361&lt;500,I361&lt;Barem!$N$21),H361/1500,IF(AND(H361&gt;=500,H361&lt;750,I361&lt;Barem!$N$22),H361/1500,IF(AND(H361&gt;=750,H361&lt;1000,I361&lt;Barem!$N$23),H361/1500,IF(AND(H361&gt;=1000,H361&lt;1500,I361&lt;Barem!$N$24),H361/1500,IF(AND(H361&gt;=1500,H361&lt;2000,I361&lt;Barem!$N$25),H361/1500,IF(AND(H361&gt;=2000,H361&lt;3000,I361&lt;Barem!$N$26),H361/1500,IF(AND(H361&gt;=3000,I361&lt;Barem!$N$27),H361/1500,0))))))))</f>
        <v>0</v>
      </c>
      <c r="R361" s="19">
        <f>IF(D361&gt;21,VLOOKUP(D361,Barem!$S$1:$T$141,2,1),0)</f>
        <v>0</v>
      </c>
      <c r="S361" s="95">
        <f>IF(D361&lt;1,0,IF(B361="F",VLOOKUP(I361,Barem!$W$2:$Y$13,2,1),VLOOKUP(I361,Barem!$W$14:$Y$25,2,1)))</f>
        <v>0</v>
      </c>
      <c r="T361" s="19">
        <f>VLOOKUP(A361,Participanti!A:C,3,0)</f>
        <v>0</v>
      </c>
      <c r="U361" s="17">
        <f t="shared" si="72"/>
        <v>2.4351190476190476</v>
      </c>
      <c r="V361" s="49"/>
      <c r="W361" s="137"/>
      <c r="X361" s="96">
        <f t="shared" si="63"/>
        <v>4</v>
      </c>
      <c r="Y361" s="62">
        <f t="shared" si="64"/>
        <v>1</v>
      </c>
      <c r="Z361" s="1" t="str">
        <f>VLOOKUP(A361,Participanti!A:E,5,0)</f>
        <v>Silver</v>
      </c>
    </row>
    <row r="362" spans="1:26" x14ac:dyDescent="0.2">
      <c r="A362" s="42" t="s">
        <v>329</v>
      </c>
      <c r="B362" s="1" t="str">
        <f>VLOOKUP(A362,Participanti!A:B,2,0)</f>
        <v>M</v>
      </c>
      <c r="C362" s="60">
        <v>7</v>
      </c>
      <c r="D362" s="43">
        <v>27.87</v>
      </c>
      <c r="E362" s="180">
        <v>9.8495370370370372E-2</v>
      </c>
      <c r="F362" s="180">
        <v>0.10424768518518518</v>
      </c>
      <c r="G362" s="182">
        <f t="shared" si="65"/>
        <v>0.10137152777777778</v>
      </c>
      <c r="H362" s="45">
        <v>558</v>
      </c>
      <c r="I362" s="11">
        <f t="shared" si="71"/>
        <v>3.6372991667663356E-3</v>
      </c>
      <c r="J362" s="31">
        <f t="shared" si="66"/>
        <v>5</v>
      </c>
      <c r="K362" s="31">
        <f>IF(J362=0,0,IF(B362="F",VLOOKUP(I362,Barem!$G$2:$H$16,2,1),VLOOKUP(I362,Barem!$G$17:$H$31,2,1)))</f>
        <v>3.75</v>
      </c>
      <c r="L362" s="43">
        <v>2.75</v>
      </c>
      <c r="M362" s="87" t="str">
        <f>VLOOKUP(C362,Barem!K:Q,7,0)</f>
        <v>V</v>
      </c>
      <c r="N362" s="10">
        <f t="shared" si="70"/>
        <v>0.25</v>
      </c>
      <c r="O362" s="10">
        <f t="shared" si="70"/>
        <v>0.5</v>
      </c>
      <c r="P362" s="10">
        <f t="shared" si="70"/>
        <v>0.25</v>
      </c>
      <c r="Q362" s="33">
        <f>IF(B362="M",IF(AND(H362&gt;=200,H362&lt;500,I362&lt;Barem!$M$21),H362/1500,IF(AND(H362&gt;=500,H362&lt;750,I362&lt;Barem!$M$22),H362/1500,IF(AND(H362&gt;=750,H362&lt;1000,I362&lt;Barem!$M$23),H362/1500,IF(AND(H362&gt;=1000,H362&lt;1500,I362&lt;Barem!$M$24),H362/1500,IF(AND(H362&gt;=1500,H362&lt;2000,I362&lt;Barem!$M$25),H362/1500,IF(AND(H362&gt;=2000,H362&lt;3000,I362&lt;Barem!$M$26),H362/1500,IF(AND(H362&gt;=3000,I362&lt;Barem!$M$27),H362/1500,0))))))),IF(AND(H362&gt;=200,H362&lt;500,I362&lt;Barem!$N$21),H362/1500,IF(AND(H362&gt;=500,H362&lt;750,I362&lt;Barem!$N$22),H362/1500,IF(AND(H362&gt;=750,H362&lt;1000,I362&lt;Barem!$N$23),H362/1500,IF(AND(H362&gt;=1000,H362&lt;1500,I362&lt;Barem!$N$24),H362/1500,IF(AND(H362&gt;=1500,H362&lt;2000,I362&lt;Barem!$N$25),H362/1500,IF(AND(H362&gt;=2000,H362&lt;3000,I362&lt;Barem!$N$26),H362/1500,IF(AND(H362&gt;=3000,I362&lt;Barem!$N$27),H362/1500,0))))))))</f>
        <v>0.372</v>
      </c>
      <c r="R362" s="19">
        <f>IF(D362&gt;21,VLOOKUP(D362,Barem!$S$1:$T$141,2,1),0)</f>
        <v>0.3</v>
      </c>
      <c r="S362" s="95">
        <f>IF(D362&lt;1,0,IF(B362="F",VLOOKUP(I362,Barem!$W$2:$Y$13,2,1),VLOOKUP(I362,Barem!$W$14:$Y$25,2,1)))</f>
        <v>0</v>
      </c>
      <c r="T362" s="19">
        <f>VLOOKUP(A362,Participanti!A:C,3,0)</f>
        <v>0</v>
      </c>
      <c r="U362" s="17">
        <f t="shared" si="72"/>
        <v>4.4844999999999997</v>
      </c>
      <c r="V362" s="49"/>
      <c r="W362" s="137"/>
      <c r="X362" s="96">
        <f t="shared" si="63"/>
        <v>4</v>
      </c>
      <c r="Y362" s="62">
        <f t="shared" si="64"/>
        <v>1</v>
      </c>
      <c r="Z362" s="1" t="str">
        <f>VLOOKUP(A362,Participanti!A:E,5,0)</f>
        <v>Gold</v>
      </c>
    </row>
    <row r="363" spans="1:26" x14ac:dyDescent="0.2">
      <c r="A363" s="42" t="s">
        <v>154</v>
      </c>
      <c r="B363" s="1" t="str">
        <f>VLOOKUP(A363,Participanti!A:B,2,0)</f>
        <v>M</v>
      </c>
      <c r="C363" s="60">
        <v>7</v>
      </c>
      <c r="D363" s="43">
        <v>10.06</v>
      </c>
      <c r="E363" s="180">
        <v>3.6261574074074071E-2</v>
      </c>
      <c r="F363" s="180">
        <v>3.6261574074074071E-2</v>
      </c>
      <c r="G363" s="182">
        <f t="shared" si="65"/>
        <v>3.6261574074074071E-2</v>
      </c>
      <c r="H363" s="45">
        <v>12</v>
      </c>
      <c r="I363" s="11">
        <f t="shared" si="71"/>
        <v>3.6045302260511005E-3</v>
      </c>
      <c r="J363" s="31">
        <f t="shared" si="66"/>
        <v>2.3952380952380952</v>
      </c>
      <c r="K363" s="31">
        <f>IF(J363=0,0,IF(B363="F",VLOOKUP(I363,Barem!$G$2:$H$16,2,1),VLOOKUP(I363,Barem!$G$17:$H$31,2,1)))</f>
        <v>3.75</v>
      </c>
      <c r="L363" s="43">
        <v>2</v>
      </c>
      <c r="M363" s="87" t="s">
        <v>83</v>
      </c>
      <c r="N363" s="10">
        <f t="shared" si="70"/>
        <v>0.25</v>
      </c>
      <c r="O363" s="10">
        <f t="shared" si="70"/>
        <v>0.25</v>
      </c>
      <c r="P363" s="10">
        <f t="shared" si="70"/>
        <v>0.5</v>
      </c>
      <c r="Q363" s="33">
        <f>IF(B363="M",IF(AND(H363&gt;=200,H363&lt;500,I363&lt;Barem!$M$21),H363/1500,IF(AND(H363&gt;=500,H363&lt;750,I363&lt;Barem!$M$22),H363/1500,IF(AND(H363&gt;=750,H363&lt;1000,I363&lt;Barem!$M$23),H363/1500,IF(AND(H363&gt;=1000,H363&lt;1500,I363&lt;Barem!$M$24),H363/1500,IF(AND(H363&gt;=1500,H363&lt;2000,I363&lt;Barem!$M$25),H363/1500,IF(AND(H363&gt;=2000,H363&lt;3000,I363&lt;Barem!$M$26),H363/1500,IF(AND(H363&gt;=3000,I363&lt;Barem!$M$27),H363/1500,0))))))),IF(AND(H363&gt;=200,H363&lt;500,I363&lt;Barem!$N$21),H363/1500,IF(AND(H363&gt;=500,H363&lt;750,I363&lt;Barem!$N$22),H363/1500,IF(AND(H363&gt;=750,H363&lt;1000,I363&lt;Barem!$N$23),H363/1500,IF(AND(H363&gt;=1000,H363&lt;1500,I363&lt;Barem!$N$24),H363/1500,IF(AND(H363&gt;=1500,H363&lt;2000,I363&lt;Barem!$N$25),H363/1500,IF(AND(H363&gt;=2000,H363&lt;3000,I363&lt;Barem!$N$26),H363/1500,IF(AND(H363&gt;=3000,I363&lt;Barem!$N$27),H363/1500,0))))))))</f>
        <v>0</v>
      </c>
      <c r="R363" s="19">
        <f>IF(D363&gt;21,VLOOKUP(D363,Barem!$S$1:$T$141,2,1),0)</f>
        <v>0</v>
      </c>
      <c r="S363" s="95">
        <f>IF(D363&lt;1,0,IF(B363="F",VLOOKUP(I363,Barem!$W$2:$Y$13,2,1),VLOOKUP(I363,Barem!$W$14:$Y$25,2,1)))</f>
        <v>0</v>
      </c>
      <c r="T363" s="19">
        <f>VLOOKUP(A363,Participanti!A:C,3,0)</f>
        <v>0</v>
      </c>
      <c r="U363" s="17">
        <f t="shared" si="72"/>
        <v>2.5363095238095239</v>
      </c>
      <c r="V363" s="49"/>
      <c r="W363" s="137"/>
      <c r="X363" s="96">
        <f t="shared" si="63"/>
        <v>4</v>
      </c>
      <c r="Y363" s="62">
        <f t="shared" si="64"/>
        <v>1</v>
      </c>
      <c r="Z363" s="1" t="str">
        <f>VLOOKUP(A363,Participanti!A:E,5,0)</f>
        <v>Gold</v>
      </c>
    </row>
    <row r="364" spans="1:26" x14ac:dyDescent="0.2">
      <c r="A364" s="42" t="s">
        <v>225</v>
      </c>
      <c r="B364" s="1" t="str">
        <f>VLOOKUP(A364,Participanti!A:B,2,0)</f>
        <v>M</v>
      </c>
      <c r="C364" s="60">
        <v>7</v>
      </c>
      <c r="D364" s="43">
        <v>17.47</v>
      </c>
      <c r="E364" s="180">
        <v>5.6226851851851854E-2</v>
      </c>
      <c r="F364" s="180">
        <v>5.7465277777777775E-2</v>
      </c>
      <c r="G364" s="182">
        <f t="shared" si="65"/>
        <v>5.6846064814814815E-2</v>
      </c>
      <c r="H364" s="45">
        <v>47</v>
      </c>
      <c r="I364" s="11">
        <f t="shared" si="71"/>
        <v>3.2539247175051413E-3</v>
      </c>
      <c r="J364" s="31">
        <f t="shared" si="66"/>
        <v>4.159523809523809</v>
      </c>
      <c r="K364" s="31">
        <f>IF(J364=0,0,IF(B364="F",VLOOKUP(I364,Barem!$G$2:$H$16,2,1),VLOOKUP(I364,Barem!$G$17:$H$31,2,1)))</f>
        <v>4.25</v>
      </c>
      <c r="L364" s="43">
        <v>1</v>
      </c>
      <c r="M364" s="87" t="str">
        <f>VLOOKUP(C364,Barem!K:Q,7,0)</f>
        <v>V</v>
      </c>
      <c r="N364" s="10">
        <f t="shared" si="70"/>
        <v>0.25</v>
      </c>
      <c r="O364" s="10">
        <f t="shared" si="70"/>
        <v>0.5</v>
      </c>
      <c r="P364" s="10">
        <f t="shared" si="70"/>
        <v>0.25</v>
      </c>
      <c r="Q364" s="33">
        <f>IF(B364="M",IF(AND(H364&gt;=200,H364&lt;500,I364&lt;Barem!$M$21),H364/1500,IF(AND(H364&gt;=500,H364&lt;750,I364&lt;Barem!$M$22),H364/1500,IF(AND(H364&gt;=750,H364&lt;1000,I364&lt;Barem!$M$23),H364/1500,IF(AND(H364&gt;=1000,H364&lt;1500,I364&lt;Barem!$M$24),H364/1500,IF(AND(H364&gt;=1500,H364&lt;2000,I364&lt;Barem!$M$25),H364/1500,IF(AND(H364&gt;=2000,H364&lt;3000,I364&lt;Barem!$M$26),H364/1500,IF(AND(H364&gt;=3000,I364&lt;Barem!$M$27),H364/1500,0))))))),IF(AND(H364&gt;=200,H364&lt;500,I364&lt;Barem!$N$21),H364/1500,IF(AND(H364&gt;=500,H364&lt;750,I364&lt;Barem!$N$22),H364/1500,IF(AND(H364&gt;=750,H364&lt;1000,I364&lt;Barem!$N$23),H364/1500,IF(AND(H364&gt;=1000,H364&lt;1500,I364&lt;Barem!$N$24),H364/1500,IF(AND(H364&gt;=1500,H364&lt;2000,I364&lt;Barem!$N$25),H364/1500,IF(AND(H364&gt;=2000,H364&lt;3000,I364&lt;Barem!$N$26),H364/1500,IF(AND(H364&gt;=3000,I364&lt;Barem!$N$27),H364/1500,0))))))))</f>
        <v>0</v>
      </c>
      <c r="R364" s="19">
        <f>IF(D364&gt;21,VLOOKUP(D364,Barem!$S$1:$T$141,2,1),0)</f>
        <v>0</v>
      </c>
      <c r="S364" s="95">
        <f>IF(D364&lt;1,0,IF(B364="F",VLOOKUP(I364,Barem!$W$2:$Y$13,2,1),VLOOKUP(I364,Barem!$W$14:$Y$25,2,1)))</f>
        <v>0</v>
      </c>
      <c r="T364" s="19">
        <f>VLOOKUP(A364,Participanti!A:C,3,0)</f>
        <v>0</v>
      </c>
      <c r="U364" s="17">
        <f t="shared" si="72"/>
        <v>3.414880952380952</v>
      </c>
      <c r="V364" s="49"/>
      <c r="W364" s="137"/>
      <c r="X364" s="96">
        <f t="shared" si="63"/>
        <v>4</v>
      </c>
      <c r="Y364" s="62">
        <f t="shared" si="64"/>
        <v>1</v>
      </c>
      <c r="Z364" s="1" t="str">
        <f>VLOOKUP(A364,Participanti!A:E,5,0)</f>
        <v>Gold</v>
      </c>
    </row>
    <row r="365" spans="1:26" x14ac:dyDescent="0.2">
      <c r="A365" s="42" t="s">
        <v>391</v>
      </c>
      <c r="B365" s="1" t="str">
        <f>VLOOKUP(A365,Participanti!A:B,2,0)</f>
        <v>M</v>
      </c>
      <c r="C365" s="60">
        <v>7</v>
      </c>
      <c r="D365" s="43">
        <v>21.12</v>
      </c>
      <c r="E365" s="180">
        <v>8.6319444444444449E-2</v>
      </c>
      <c r="F365" s="180">
        <v>8.6527777777777773E-2</v>
      </c>
      <c r="G365" s="182">
        <f t="shared" si="65"/>
        <v>8.6423611111111104E-2</v>
      </c>
      <c r="H365" s="45">
        <v>16</v>
      </c>
      <c r="I365" s="11">
        <f t="shared" si="71"/>
        <v>4.0920270412457905E-3</v>
      </c>
      <c r="J365" s="31">
        <f t="shared" si="66"/>
        <v>5</v>
      </c>
      <c r="K365" s="31">
        <f>IF(J365=0,0,IF(B365="F",VLOOKUP(I365,Barem!$G$2:$H$16,2,1),VLOOKUP(I365,Barem!$G$17:$H$31,2,1)))</f>
        <v>3</v>
      </c>
      <c r="L365" s="43">
        <v>2</v>
      </c>
      <c r="M365" s="87" t="str">
        <f>VLOOKUP(C365,Barem!K:Q,7,0)</f>
        <v>V</v>
      </c>
      <c r="N365" s="10">
        <f t="shared" si="70"/>
        <v>0.25</v>
      </c>
      <c r="O365" s="10">
        <f t="shared" si="70"/>
        <v>0.5</v>
      </c>
      <c r="P365" s="10">
        <f t="shared" si="70"/>
        <v>0.25</v>
      </c>
      <c r="Q365" s="33">
        <f>IF(B365="M",IF(AND(H365&gt;=200,H365&lt;500,I365&lt;Barem!$M$21),H365/1500,IF(AND(H365&gt;=500,H365&lt;750,I365&lt;Barem!$M$22),H365/1500,IF(AND(H365&gt;=750,H365&lt;1000,I365&lt;Barem!$M$23),H365/1500,IF(AND(H365&gt;=1000,H365&lt;1500,I365&lt;Barem!$M$24),H365/1500,IF(AND(H365&gt;=1500,H365&lt;2000,I365&lt;Barem!$M$25),H365/1500,IF(AND(H365&gt;=2000,H365&lt;3000,I365&lt;Barem!$M$26),H365/1500,IF(AND(H365&gt;=3000,I365&lt;Barem!$M$27),H365/1500,0))))))),IF(AND(H365&gt;=200,H365&lt;500,I365&lt;Barem!$N$21),H365/1500,IF(AND(H365&gt;=500,H365&lt;750,I365&lt;Barem!$N$22),H365/1500,IF(AND(H365&gt;=750,H365&lt;1000,I365&lt;Barem!$N$23),H365/1500,IF(AND(H365&gt;=1000,H365&lt;1500,I365&lt;Barem!$N$24),H365/1500,IF(AND(H365&gt;=1500,H365&lt;2000,I365&lt;Barem!$N$25),H365/1500,IF(AND(H365&gt;=2000,H365&lt;3000,I365&lt;Barem!$N$26),H365/1500,IF(AND(H365&gt;=3000,I365&lt;Barem!$N$27),H365/1500,0))))))))</f>
        <v>0</v>
      </c>
      <c r="R365" s="19">
        <f>IF(D365&gt;21,VLOOKUP(D365,Barem!$S$1:$T$141,2,1),0)</f>
        <v>0</v>
      </c>
      <c r="S365" s="95">
        <f>IF(D365&lt;1,0,IF(B365="F",VLOOKUP(I365,Barem!$W$2:$Y$13,2,1),VLOOKUP(I365,Barem!$W$14:$Y$25,2,1)))</f>
        <v>0</v>
      </c>
      <c r="T365" s="19">
        <f>VLOOKUP(A365,Participanti!A:C,3,0)</f>
        <v>0.4</v>
      </c>
      <c r="U365" s="17">
        <f t="shared" si="72"/>
        <v>3.65</v>
      </c>
      <c r="V365" s="49"/>
      <c r="W365" s="137"/>
      <c r="X365" s="96">
        <f t="shared" si="63"/>
        <v>4</v>
      </c>
      <c r="Y365" s="62">
        <f t="shared" si="64"/>
        <v>1</v>
      </c>
      <c r="Z365" s="1" t="str">
        <f>VLOOKUP(A365,Participanti!A:E,5,0)</f>
        <v>Gold</v>
      </c>
    </row>
    <row r="366" spans="1:26" x14ac:dyDescent="0.2">
      <c r="A366" s="42" t="s">
        <v>505</v>
      </c>
      <c r="B366" s="1" t="str">
        <f>VLOOKUP(A366,Participanti!A:B,2,0)</f>
        <v>M</v>
      </c>
      <c r="C366" s="60">
        <v>7</v>
      </c>
      <c r="D366" s="43">
        <v>22.08</v>
      </c>
      <c r="E366" s="180">
        <v>6.5787037037037033E-2</v>
      </c>
      <c r="F366" s="180">
        <v>6.609953703703704E-2</v>
      </c>
      <c r="G366" s="182">
        <f t="shared" si="65"/>
        <v>6.5943287037037029E-2</v>
      </c>
      <c r="H366" s="45">
        <v>60</v>
      </c>
      <c r="I366" s="11">
        <f t="shared" si="71"/>
        <v>2.9865619129092859E-3</v>
      </c>
      <c r="J366" s="31">
        <f t="shared" si="66"/>
        <v>5</v>
      </c>
      <c r="K366" s="31">
        <f>IF(J366=0,0,IF(B366="F",VLOOKUP(I366,Barem!$G$2:$H$16,2,1),VLOOKUP(I366,Barem!$G$17:$H$31,2,1)))</f>
        <v>4.5</v>
      </c>
      <c r="L366" s="43">
        <v>3</v>
      </c>
      <c r="M366" s="87" t="s">
        <v>82</v>
      </c>
      <c r="N366" s="10">
        <f t="shared" si="70"/>
        <v>0.5</v>
      </c>
      <c r="O366" s="10">
        <f t="shared" si="70"/>
        <v>0.25</v>
      </c>
      <c r="P366" s="10">
        <f t="shared" si="70"/>
        <v>0.25</v>
      </c>
      <c r="Q366" s="33">
        <f>IF(B366="M",IF(AND(H366&gt;=200,H366&lt;500,I366&lt;Barem!$M$21),H366/1500,IF(AND(H366&gt;=500,H366&lt;750,I366&lt;Barem!$M$22),H366/1500,IF(AND(H366&gt;=750,H366&lt;1000,I366&lt;Barem!$M$23),H366/1500,IF(AND(H366&gt;=1000,H366&lt;1500,I366&lt;Barem!$M$24),H366/1500,IF(AND(H366&gt;=1500,H366&lt;2000,I366&lt;Barem!$M$25),H366/1500,IF(AND(H366&gt;=2000,H366&lt;3000,I366&lt;Barem!$M$26),H366/1500,IF(AND(H366&gt;=3000,I366&lt;Barem!$M$27),H366/1500,0))))))),IF(AND(H366&gt;=200,H366&lt;500,I366&lt;Barem!$N$21),H366/1500,IF(AND(H366&gt;=500,H366&lt;750,I366&lt;Barem!$N$22),H366/1500,IF(AND(H366&gt;=750,H366&lt;1000,I366&lt;Barem!$N$23),H366/1500,IF(AND(H366&gt;=1000,H366&lt;1500,I366&lt;Barem!$N$24),H366/1500,IF(AND(H366&gt;=1500,H366&lt;2000,I366&lt;Barem!$N$25),H366/1500,IF(AND(H366&gt;=2000,H366&lt;3000,I366&lt;Barem!$N$26),H366/1500,IF(AND(H366&gt;=3000,I366&lt;Barem!$N$27),H366/1500,0))))))))</f>
        <v>0</v>
      </c>
      <c r="R366" s="19">
        <f>IF(D366&gt;21,VLOOKUP(D366,Barem!$S$1:$T$141,2,1),0)</f>
        <v>0</v>
      </c>
      <c r="S366" s="95">
        <f>IF(D366&lt;1,0,IF(B366="F",VLOOKUP(I366,Barem!$W$2:$Y$13,2,1),VLOOKUP(I366,Barem!$W$14:$Y$25,2,1)))</f>
        <v>0</v>
      </c>
      <c r="T366" s="19">
        <f>VLOOKUP(A366,Participanti!A:C,3,0)</f>
        <v>0</v>
      </c>
      <c r="U366" s="17">
        <f t="shared" si="72"/>
        <v>4.375</v>
      </c>
      <c r="V366" s="49"/>
      <c r="W366" s="137" t="s">
        <v>574</v>
      </c>
      <c r="X366" s="96">
        <f t="shared" si="63"/>
        <v>4</v>
      </c>
      <c r="Y366" s="62">
        <f t="shared" si="64"/>
        <v>1</v>
      </c>
      <c r="Z366" s="1" t="str">
        <f>VLOOKUP(A366,Participanti!A:E,5,0)</f>
        <v>Gold</v>
      </c>
    </row>
    <row r="367" spans="1:26" x14ac:dyDescent="0.2">
      <c r="A367" s="42" t="s">
        <v>20</v>
      </c>
      <c r="B367" s="1" t="str">
        <f>VLOOKUP(A367,Participanti!A:B,2,0)</f>
        <v>M</v>
      </c>
      <c r="C367" s="60">
        <v>8</v>
      </c>
      <c r="D367" s="43">
        <v>10.130000000000001</v>
      </c>
      <c r="E367" s="180">
        <v>3.4456018518518518E-2</v>
      </c>
      <c r="F367" s="180">
        <v>3.4525462962962966E-2</v>
      </c>
      <c r="G367" s="182">
        <f t="shared" si="65"/>
        <v>3.4490740740740738E-2</v>
      </c>
      <c r="H367" s="45">
        <v>23</v>
      </c>
      <c r="I367" s="11">
        <f t="shared" si="71"/>
        <v>3.4048115242587104E-3</v>
      </c>
      <c r="J367" s="31">
        <f t="shared" si="66"/>
        <v>2.4119047619047618</v>
      </c>
      <c r="K367" s="31">
        <f>IF(J367=0,0,IF(B367="F",VLOOKUP(I367,Barem!$G$2:$H$16,2,1),VLOOKUP(I367,Barem!$G$17:$H$31,2,1)))</f>
        <v>4</v>
      </c>
      <c r="L367" s="43">
        <v>4</v>
      </c>
      <c r="M367" s="87" t="s">
        <v>80</v>
      </c>
      <c r="N367" s="10">
        <f t="shared" si="70"/>
        <v>0.25</v>
      </c>
      <c r="O367" s="10">
        <f t="shared" si="70"/>
        <v>0.5</v>
      </c>
      <c r="P367" s="10">
        <f t="shared" si="70"/>
        <v>0.25</v>
      </c>
      <c r="Q367" s="33">
        <f>IF(B367="M",IF(AND(H367&gt;=200,H367&lt;500,I367&lt;Barem!$M$21),H367/1500,IF(AND(H367&gt;=500,H367&lt;750,I367&lt;Barem!$M$22),H367/1500,IF(AND(H367&gt;=750,H367&lt;1000,I367&lt;Barem!$M$23),H367/1500,IF(AND(H367&gt;=1000,H367&lt;1500,I367&lt;Barem!$M$24),H367/1500,IF(AND(H367&gt;=1500,H367&lt;2000,I367&lt;Barem!$M$25),H367/1500,IF(AND(H367&gt;=2000,H367&lt;3000,I367&lt;Barem!$M$26),H367/1500,IF(AND(H367&gt;=3000,I367&lt;Barem!$M$27),H367/1500,0))))))),IF(AND(H367&gt;=200,H367&lt;500,I367&lt;Barem!$N$21),H367/1500,IF(AND(H367&gt;=500,H367&lt;750,I367&lt;Barem!$N$22),H367/1500,IF(AND(H367&gt;=750,H367&lt;1000,I367&lt;Barem!$N$23),H367/1500,IF(AND(H367&gt;=1000,H367&lt;1500,I367&lt;Barem!$N$24),H367/1500,IF(AND(H367&gt;=1500,H367&lt;2000,I367&lt;Barem!$N$25),H367/1500,IF(AND(H367&gt;=2000,H367&lt;3000,I367&lt;Barem!$N$26),H367/1500,IF(AND(H367&gt;=3000,I367&lt;Barem!$N$27),H367/1500,0))))))))</f>
        <v>0</v>
      </c>
      <c r="R367" s="19">
        <f>IF(D367&gt;21,VLOOKUP(D367,Barem!$S$1:$T$141,2,1),0)</f>
        <v>0</v>
      </c>
      <c r="S367" s="95">
        <f>IF(D367&lt;1,0,IF(B367="F",VLOOKUP(I367,Barem!$W$2:$Y$13,2,1),VLOOKUP(I367,Barem!$W$14:$Y$25,2,1)))</f>
        <v>0</v>
      </c>
      <c r="T367" s="19">
        <f>VLOOKUP(A367,Participanti!A:C,3,0)</f>
        <v>0</v>
      </c>
      <c r="U367" s="17">
        <f t="shared" si="72"/>
        <v>3.6029761904761903</v>
      </c>
      <c r="V367" s="49"/>
      <c r="W367" s="137"/>
      <c r="X367" s="96">
        <f t="shared" si="63"/>
        <v>4</v>
      </c>
      <c r="Y367" s="62">
        <f t="shared" si="64"/>
        <v>1</v>
      </c>
      <c r="Z367" s="1" t="str">
        <f>VLOOKUP(A367,Participanti!A:E,5,0)</f>
        <v>Bronze</v>
      </c>
    </row>
    <row r="368" spans="1:26" x14ac:dyDescent="0.2">
      <c r="A368" s="42" t="s">
        <v>105</v>
      </c>
      <c r="B368" s="1" t="str">
        <f>VLOOKUP(A368,Participanti!A:B,2,0)</f>
        <v>M</v>
      </c>
      <c r="C368" s="60">
        <v>8</v>
      </c>
      <c r="D368" s="43">
        <v>0</v>
      </c>
      <c r="E368" s="180">
        <v>0</v>
      </c>
      <c r="F368" s="180">
        <v>0</v>
      </c>
      <c r="G368" s="182">
        <f t="shared" si="65"/>
        <v>0</v>
      </c>
      <c r="H368" s="45">
        <v>0</v>
      </c>
      <c r="I368" s="11">
        <v>0</v>
      </c>
      <c r="J368" s="31">
        <f t="shared" si="66"/>
        <v>0</v>
      </c>
      <c r="K368" s="31">
        <f>IF(J368=0,0,IF(B368="F",VLOOKUP(I368,Barem!$G$2:$H$16,2,1),VLOOKUP(I368,Barem!$G$17:$H$31,2,1)))</f>
        <v>0</v>
      </c>
      <c r="L368" s="43">
        <v>0</v>
      </c>
      <c r="M368" s="87" t="s">
        <v>550</v>
      </c>
      <c r="N368" s="10">
        <f t="shared" si="70"/>
        <v>0.25</v>
      </c>
      <c r="O368" s="10">
        <f t="shared" si="70"/>
        <v>0.25</v>
      </c>
      <c r="P368" s="10">
        <f t="shared" si="70"/>
        <v>0.25</v>
      </c>
      <c r="Q368" s="33">
        <v>0</v>
      </c>
      <c r="R368" s="19">
        <f>IF(D368&gt;21,VLOOKUP(D368,Barem!$S$1:$T$141,2,1),0)</f>
        <v>0</v>
      </c>
      <c r="S368" s="95">
        <f>IF(D368&lt;1,0,IF(B368="F",VLOOKUP(I368,Barem!$W$2:$Y$13,2,1),VLOOKUP(I368,Barem!$W$14:$Y$25,2,1)))</f>
        <v>0</v>
      </c>
      <c r="T368" s="19">
        <f>VLOOKUP(A368,Participanti!A:C,3,0)</f>
        <v>0</v>
      </c>
      <c r="U368" s="17">
        <v>0.5</v>
      </c>
      <c r="V368" s="49"/>
      <c r="W368" s="137"/>
      <c r="X368" s="96">
        <f t="shared" si="63"/>
        <v>1</v>
      </c>
      <c r="Y368" s="62">
        <f t="shared" si="64"/>
        <v>1</v>
      </c>
      <c r="Z368" s="1" t="str">
        <f>VLOOKUP(A368,Participanti!A:E,5,0)</f>
        <v>Silver</v>
      </c>
    </row>
    <row r="369" spans="1:26" x14ac:dyDescent="0.2">
      <c r="A369" s="42" t="s">
        <v>194</v>
      </c>
      <c r="B369" s="1" t="str">
        <f>VLOOKUP(A369,Participanti!A:B,2,0)</f>
        <v>F</v>
      </c>
      <c r="C369" s="60">
        <v>8</v>
      </c>
      <c r="D369" s="43">
        <v>9.67</v>
      </c>
      <c r="E369" s="180">
        <v>4.5729166666666668E-2</v>
      </c>
      <c r="F369" s="180">
        <v>4.6053240740740742E-2</v>
      </c>
      <c r="G369" s="182">
        <f t="shared" si="65"/>
        <v>4.5891203703703705E-2</v>
      </c>
      <c r="H369" s="45">
        <v>322</v>
      </c>
      <c r="I369" s="11">
        <f t="shared" ref="I369:I400" si="73">G369/D369</f>
        <v>4.7457294419548813E-3</v>
      </c>
      <c r="J369" s="31">
        <f t="shared" si="66"/>
        <v>2.4175</v>
      </c>
      <c r="K369" s="31">
        <f>IF(J369=0,0,IF(B369="F",VLOOKUP(I369,Barem!$G$2:$H$16,2,1),VLOOKUP(I369,Barem!$G$17:$H$31,2,1)))</f>
        <v>2</v>
      </c>
      <c r="L369" s="43">
        <v>4.25</v>
      </c>
      <c r="M369" s="87" t="str">
        <f>VLOOKUP(C369,Barem!K:Q,7,0)</f>
        <v>D</v>
      </c>
      <c r="N369" s="10">
        <f t="shared" si="70"/>
        <v>0.5</v>
      </c>
      <c r="O369" s="10">
        <f t="shared" si="70"/>
        <v>0.25</v>
      </c>
      <c r="P369" s="10">
        <f t="shared" si="70"/>
        <v>0.25</v>
      </c>
      <c r="Q369" s="33">
        <f>IF(B369="M",IF(AND(H369&gt;=200,H369&lt;500,I369&lt;Barem!$M$21),H369/1500,IF(AND(H369&gt;=500,H369&lt;750,I369&lt;Barem!$M$22),H369/1500,IF(AND(H369&gt;=750,H369&lt;1000,I369&lt;Barem!$M$23),H369/1500,IF(AND(H369&gt;=1000,H369&lt;1500,I369&lt;Barem!$M$24),H369/1500,IF(AND(H369&gt;=1500,H369&lt;2000,I369&lt;Barem!$M$25),H369/1500,IF(AND(H369&gt;=2000,H369&lt;3000,I369&lt;Barem!$M$26),H369/1500,IF(AND(H369&gt;=3000,I369&lt;Barem!$M$27),H369/1500,0))))))),IF(AND(H369&gt;=200,H369&lt;500,I369&lt;Barem!$N$21),H369/1500,IF(AND(H369&gt;=500,H369&lt;750,I369&lt;Barem!$N$22),H369/1500,IF(AND(H369&gt;=750,H369&lt;1000,I369&lt;Barem!$N$23),H369/1500,IF(AND(H369&gt;=1000,H369&lt;1500,I369&lt;Barem!$N$24),H369/1500,IF(AND(H369&gt;=1500,H369&lt;2000,I369&lt;Barem!$N$25),H369/1500,IF(AND(H369&gt;=2000,H369&lt;3000,I369&lt;Barem!$N$26),H369/1500,IF(AND(H369&gt;=3000,I369&lt;Barem!$N$27),H369/1500,0))))))))</f>
        <v>0.21466666666666667</v>
      </c>
      <c r="R369" s="19">
        <f>IF(D369&gt;21,VLOOKUP(D369,Barem!$S$1:$T$141,2,1),0)</f>
        <v>0</v>
      </c>
      <c r="S369" s="95">
        <f>IF(D369&lt;1,0,IF(B369="F",VLOOKUP(I369,Barem!$W$2:$Y$13,2,1),VLOOKUP(I369,Barem!$W$14:$Y$25,2,1)))</f>
        <v>0</v>
      </c>
      <c r="T369" s="19">
        <f>VLOOKUP(A369,Participanti!A:C,3,0)</f>
        <v>0</v>
      </c>
      <c r="U369" s="17">
        <f t="shared" ref="U369:U400" si="74">IF(H369&lt;0,0,J369*N369+K369*O369+L369*P369+Q369+R369+S369+T369)</f>
        <v>2.9859166666666668</v>
      </c>
      <c r="V369" s="49"/>
      <c r="W369" s="137" t="s">
        <v>577</v>
      </c>
      <c r="X369" s="96">
        <f t="shared" si="63"/>
        <v>3</v>
      </c>
      <c r="Y369" s="62">
        <f t="shared" si="64"/>
        <v>1</v>
      </c>
      <c r="Z369" s="1" t="str">
        <f>VLOOKUP(A369,Participanti!A:E,5,0)</f>
        <v>Silver</v>
      </c>
    </row>
    <row r="370" spans="1:26" x14ac:dyDescent="0.2">
      <c r="A370" s="42" t="s">
        <v>290</v>
      </c>
      <c r="B370" s="1" t="str">
        <f>VLOOKUP(A370,Participanti!A:B,2,0)</f>
        <v>M</v>
      </c>
      <c r="C370" s="60">
        <v>8</v>
      </c>
      <c r="D370" s="43">
        <v>13.49</v>
      </c>
      <c r="E370" s="180">
        <v>4.6990740740740743E-2</v>
      </c>
      <c r="F370" s="180">
        <v>4.7071759259259258E-2</v>
      </c>
      <c r="G370" s="182">
        <f t="shared" si="65"/>
        <v>4.7031249999999997E-2</v>
      </c>
      <c r="H370" s="45">
        <v>29</v>
      </c>
      <c r="I370" s="11">
        <f t="shared" si="73"/>
        <v>3.4863787991104519E-3</v>
      </c>
      <c r="J370" s="31">
        <f t="shared" si="66"/>
        <v>3.211904761904762</v>
      </c>
      <c r="K370" s="31">
        <f>IF(J370=0,0,IF(B370="F",VLOOKUP(I370,Barem!$G$2:$H$16,2,1),VLOOKUP(I370,Barem!$G$17:$H$31,2,1)))</f>
        <v>3.75</v>
      </c>
      <c r="L370" s="43">
        <v>0.5</v>
      </c>
      <c r="M370" s="87" t="s">
        <v>80</v>
      </c>
      <c r="N370" s="10">
        <f t="shared" ref="N370:P389" si="75">IF($M370=N$1,50%,25%)</f>
        <v>0.25</v>
      </c>
      <c r="O370" s="10">
        <f t="shared" si="75"/>
        <v>0.5</v>
      </c>
      <c r="P370" s="10">
        <f t="shared" si="75"/>
        <v>0.25</v>
      </c>
      <c r="Q370" s="33">
        <f>IF(B370="M",IF(AND(H370&gt;=200,H370&lt;500,I370&lt;Barem!$M$21),H370/1500,IF(AND(H370&gt;=500,H370&lt;750,I370&lt;Barem!$M$22),H370/1500,IF(AND(H370&gt;=750,H370&lt;1000,I370&lt;Barem!$M$23),H370/1500,IF(AND(H370&gt;=1000,H370&lt;1500,I370&lt;Barem!$M$24),H370/1500,IF(AND(H370&gt;=1500,H370&lt;2000,I370&lt;Barem!$M$25),H370/1500,IF(AND(H370&gt;=2000,H370&lt;3000,I370&lt;Barem!$M$26),H370/1500,IF(AND(H370&gt;=3000,I370&lt;Barem!$M$27),H370/1500,0))))))),IF(AND(H370&gt;=200,H370&lt;500,I370&lt;Barem!$N$21),H370/1500,IF(AND(H370&gt;=500,H370&lt;750,I370&lt;Barem!$N$22),H370/1500,IF(AND(H370&gt;=750,H370&lt;1000,I370&lt;Barem!$N$23),H370/1500,IF(AND(H370&gt;=1000,H370&lt;1500,I370&lt;Barem!$N$24),H370/1500,IF(AND(H370&gt;=1500,H370&lt;2000,I370&lt;Barem!$N$25),H370/1500,IF(AND(H370&gt;=2000,H370&lt;3000,I370&lt;Barem!$N$26),H370/1500,IF(AND(H370&gt;=3000,I370&lt;Barem!$N$27),H370/1500,0))))))))</f>
        <v>0</v>
      </c>
      <c r="R370" s="19">
        <f>IF(D370&gt;21,VLOOKUP(D370,Barem!$S$1:$T$141,2,1),0)</f>
        <v>0</v>
      </c>
      <c r="S370" s="95">
        <f>IF(D370&lt;1,0,IF(B370="F",VLOOKUP(I370,Barem!$W$2:$Y$13,2,1),VLOOKUP(I370,Barem!$W$14:$Y$25,2,1)))</f>
        <v>0</v>
      </c>
      <c r="T370" s="19">
        <f>VLOOKUP(A370,Participanti!A:C,3,0)</f>
        <v>0</v>
      </c>
      <c r="U370" s="17">
        <f t="shared" si="74"/>
        <v>2.8029761904761905</v>
      </c>
      <c r="V370" s="49"/>
      <c r="W370" s="137"/>
      <c r="X370" s="96">
        <f t="shared" si="63"/>
        <v>3</v>
      </c>
      <c r="Y370" s="62">
        <f t="shared" si="64"/>
        <v>1</v>
      </c>
      <c r="Z370" s="1" t="str">
        <f>VLOOKUP(A370,Participanti!A:E,5,0)</f>
        <v>Bronze</v>
      </c>
    </row>
    <row r="371" spans="1:26" x14ac:dyDescent="0.2">
      <c r="A371" s="42" t="s">
        <v>58</v>
      </c>
      <c r="B371" s="1" t="str">
        <f>VLOOKUP(A371,Participanti!A:B,2,0)</f>
        <v>M</v>
      </c>
      <c r="C371" s="60">
        <v>8</v>
      </c>
      <c r="D371" s="43">
        <v>21.03</v>
      </c>
      <c r="E371" s="180">
        <v>6.8483796296296293E-2</v>
      </c>
      <c r="F371" s="180">
        <v>6.868055555555555E-2</v>
      </c>
      <c r="G371" s="182">
        <f t="shared" si="65"/>
        <v>6.8582175925925914E-2</v>
      </c>
      <c r="H371" s="45">
        <v>73</v>
      </c>
      <c r="I371" s="11">
        <f t="shared" si="73"/>
        <v>3.2611591025166861E-3</v>
      </c>
      <c r="J371" s="31">
        <f t="shared" si="66"/>
        <v>5</v>
      </c>
      <c r="K371" s="31">
        <f>IF(J371=0,0,IF(B371="F",VLOOKUP(I371,Barem!$G$2:$H$16,2,1),VLOOKUP(I371,Barem!$G$17:$H$31,2,1)))</f>
        <v>4.25</v>
      </c>
      <c r="L371" s="43">
        <v>4.75</v>
      </c>
      <c r="M371" s="87" t="s">
        <v>80</v>
      </c>
      <c r="N371" s="10">
        <f t="shared" si="75"/>
        <v>0.25</v>
      </c>
      <c r="O371" s="10">
        <f t="shared" si="75"/>
        <v>0.5</v>
      </c>
      <c r="P371" s="10">
        <f t="shared" si="75"/>
        <v>0.25</v>
      </c>
      <c r="Q371" s="33">
        <f>IF(B371="M",IF(AND(H371&gt;=200,H371&lt;500,I371&lt;Barem!$M$21),H371/1500,IF(AND(H371&gt;=500,H371&lt;750,I371&lt;Barem!$M$22),H371/1500,IF(AND(H371&gt;=750,H371&lt;1000,I371&lt;Barem!$M$23),H371/1500,IF(AND(H371&gt;=1000,H371&lt;1500,I371&lt;Barem!$M$24),H371/1500,IF(AND(H371&gt;=1500,H371&lt;2000,I371&lt;Barem!$M$25),H371/1500,IF(AND(H371&gt;=2000,H371&lt;3000,I371&lt;Barem!$M$26),H371/1500,IF(AND(H371&gt;=3000,I371&lt;Barem!$M$27),H371/1500,0))))))),IF(AND(H371&gt;=200,H371&lt;500,I371&lt;Barem!$N$21),H371/1500,IF(AND(H371&gt;=500,H371&lt;750,I371&lt;Barem!$N$22),H371/1500,IF(AND(H371&gt;=750,H371&lt;1000,I371&lt;Barem!$N$23),H371/1500,IF(AND(H371&gt;=1000,H371&lt;1500,I371&lt;Barem!$N$24),H371/1500,IF(AND(H371&gt;=1500,H371&lt;2000,I371&lt;Barem!$N$25),H371/1500,IF(AND(H371&gt;=2000,H371&lt;3000,I371&lt;Barem!$N$26),H371/1500,IF(AND(H371&gt;=3000,I371&lt;Barem!$N$27),H371/1500,0))))))))</f>
        <v>0</v>
      </c>
      <c r="R371" s="19">
        <f>IF(D371&gt;21,VLOOKUP(D371,Barem!$S$1:$T$141,2,1),0)</f>
        <v>0</v>
      </c>
      <c r="S371" s="95">
        <f>IF(D371&lt;1,0,IF(B371="F",VLOOKUP(I371,Barem!$W$2:$Y$13,2,1),VLOOKUP(I371,Barem!$W$14:$Y$25,2,1)))</f>
        <v>0</v>
      </c>
      <c r="T371" s="19">
        <f>VLOOKUP(A371,Participanti!A:C,3,0)</f>
        <v>0</v>
      </c>
      <c r="U371" s="17">
        <f t="shared" si="74"/>
        <v>4.5625</v>
      </c>
      <c r="V371" s="49"/>
      <c r="W371" s="137"/>
      <c r="X371" s="96">
        <f t="shared" si="63"/>
        <v>4</v>
      </c>
      <c r="Y371" s="62">
        <f t="shared" si="64"/>
        <v>1</v>
      </c>
      <c r="Z371" s="1" t="str">
        <f>VLOOKUP(A371,Participanti!A:E,5,0)</f>
        <v>Gold</v>
      </c>
    </row>
    <row r="372" spans="1:26" x14ac:dyDescent="0.2">
      <c r="A372" s="42" t="s">
        <v>316</v>
      </c>
      <c r="B372" s="1" t="str">
        <f>VLOOKUP(A372,Participanti!A:B,2,0)</f>
        <v>M</v>
      </c>
      <c r="C372" s="60">
        <v>8</v>
      </c>
      <c r="D372" s="43">
        <v>23.73</v>
      </c>
      <c r="E372" s="180">
        <v>0.10606481481481482</v>
      </c>
      <c r="F372" s="180">
        <v>0.11298611111111111</v>
      </c>
      <c r="G372" s="182">
        <f t="shared" si="65"/>
        <v>0.10952546296296296</v>
      </c>
      <c r="H372" s="45">
        <v>980</v>
      </c>
      <c r="I372" s="11">
        <f t="shared" si="73"/>
        <v>4.6154851648951946E-3</v>
      </c>
      <c r="J372" s="31">
        <f t="shared" si="66"/>
        <v>5</v>
      </c>
      <c r="K372" s="31">
        <f>IF(J372=0,0,IF(B372="F",VLOOKUP(I372,Barem!$G$2:$H$16,2,1),VLOOKUP(I372,Barem!$G$17:$H$31,2,1)))</f>
        <v>1.5</v>
      </c>
      <c r="L372" s="43">
        <v>4.75</v>
      </c>
      <c r="M372" s="87" t="s">
        <v>83</v>
      </c>
      <c r="N372" s="10">
        <f t="shared" si="75"/>
        <v>0.25</v>
      </c>
      <c r="O372" s="10">
        <f t="shared" si="75"/>
        <v>0.25</v>
      </c>
      <c r="P372" s="10">
        <f t="shared" si="75"/>
        <v>0.5</v>
      </c>
      <c r="Q372" s="33">
        <f>IF(B372="M",IF(AND(H372&gt;=200,H372&lt;500,I372&lt;Barem!$M$21),H372/1500,IF(AND(H372&gt;=500,H372&lt;750,I372&lt;Barem!$M$22),H372/1500,IF(AND(H372&gt;=750,H372&lt;1000,I372&lt;Barem!$M$23),H372/1500,IF(AND(H372&gt;=1000,H372&lt;1500,I372&lt;Barem!$M$24),H372/1500,IF(AND(H372&gt;=1500,H372&lt;2000,I372&lt;Barem!$M$25),H372/1500,IF(AND(H372&gt;=2000,H372&lt;3000,I372&lt;Barem!$M$26),H372/1500,IF(AND(H372&gt;=3000,I372&lt;Barem!$M$27),H372/1500,0))))))),IF(AND(H372&gt;=200,H372&lt;500,I372&lt;Barem!$N$21),H372/1500,IF(AND(H372&gt;=500,H372&lt;750,I372&lt;Barem!$N$22),H372/1500,IF(AND(H372&gt;=750,H372&lt;1000,I372&lt;Barem!$N$23),H372/1500,IF(AND(H372&gt;=1000,H372&lt;1500,I372&lt;Barem!$N$24),H372/1500,IF(AND(H372&gt;=1500,H372&lt;2000,I372&lt;Barem!$N$25),H372/1500,IF(AND(H372&gt;=2000,H372&lt;3000,I372&lt;Barem!$N$26),H372/1500,IF(AND(H372&gt;=3000,I372&lt;Barem!$N$27),H372/1500,0))))))))</f>
        <v>0.65333333333333332</v>
      </c>
      <c r="R372" s="19">
        <f>IF(D372&gt;21,VLOOKUP(D372,Barem!$S$1:$T$141,2,1),0)</f>
        <v>0.1</v>
      </c>
      <c r="S372" s="95">
        <f>IF(D372&lt;1,0,IF(B372="F",VLOOKUP(I372,Barem!$W$2:$Y$13,2,1),VLOOKUP(I372,Barem!$W$14:$Y$25,2,1)))</f>
        <v>0</v>
      </c>
      <c r="T372" s="19">
        <f>VLOOKUP(A372,Participanti!A:C,3,0)</f>
        <v>0</v>
      </c>
      <c r="U372" s="17">
        <f t="shared" si="74"/>
        <v>4.753333333333333</v>
      </c>
      <c r="V372" s="49"/>
      <c r="W372" s="137"/>
      <c r="X372" s="96">
        <f t="shared" si="63"/>
        <v>4</v>
      </c>
      <c r="Y372" s="62">
        <f t="shared" si="64"/>
        <v>1</v>
      </c>
      <c r="Z372" s="1" t="str">
        <f>VLOOKUP(A372,Participanti!A:E,5,0)</f>
        <v>Gold</v>
      </c>
    </row>
    <row r="373" spans="1:26" x14ac:dyDescent="0.2">
      <c r="A373" s="42" t="s">
        <v>458</v>
      </c>
      <c r="B373" s="1" t="str">
        <f>VLOOKUP(A373,Participanti!A:B,2,0)</f>
        <v>F</v>
      </c>
      <c r="C373" s="60">
        <v>8</v>
      </c>
      <c r="D373" s="43">
        <v>9.5500000000000007</v>
      </c>
      <c r="E373" s="180">
        <v>4.611111111111111E-2</v>
      </c>
      <c r="F373" s="180">
        <v>4.6273148148148147E-2</v>
      </c>
      <c r="G373" s="182">
        <f t="shared" si="65"/>
        <v>4.6192129629629625E-2</v>
      </c>
      <c r="H373" s="45">
        <v>325</v>
      </c>
      <c r="I373" s="11">
        <f t="shared" si="73"/>
        <v>4.8368722125266619E-3</v>
      </c>
      <c r="J373" s="31">
        <f t="shared" si="66"/>
        <v>2.3875000000000002</v>
      </c>
      <c r="K373" s="31">
        <f>IF(J373=0,0,IF(B373="F",VLOOKUP(I373,Barem!$G$2:$H$16,2,1),VLOOKUP(I373,Barem!$G$17:$H$31,2,1)))</f>
        <v>2</v>
      </c>
      <c r="L373" s="43">
        <v>5</v>
      </c>
      <c r="M373" s="87" t="s">
        <v>83</v>
      </c>
      <c r="N373" s="10">
        <f t="shared" si="75"/>
        <v>0.25</v>
      </c>
      <c r="O373" s="10">
        <f t="shared" si="75"/>
        <v>0.25</v>
      </c>
      <c r="P373" s="10">
        <f t="shared" si="75"/>
        <v>0.5</v>
      </c>
      <c r="Q373" s="33">
        <f>IF(B373="M",IF(AND(H373&gt;=200,H373&lt;500,I373&lt;Barem!$M$21),H373/1500,IF(AND(H373&gt;=500,H373&lt;750,I373&lt;Barem!$M$22),H373/1500,IF(AND(H373&gt;=750,H373&lt;1000,I373&lt;Barem!$M$23),H373/1500,IF(AND(H373&gt;=1000,H373&lt;1500,I373&lt;Barem!$M$24),H373/1500,IF(AND(H373&gt;=1500,H373&lt;2000,I373&lt;Barem!$M$25),H373/1500,IF(AND(H373&gt;=2000,H373&lt;3000,I373&lt;Barem!$M$26),H373/1500,IF(AND(H373&gt;=3000,I373&lt;Barem!$M$27),H373/1500,0))))))),IF(AND(H373&gt;=200,H373&lt;500,I373&lt;Barem!$N$21),H373/1500,IF(AND(H373&gt;=500,H373&lt;750,I373&lt;Barem!$N$22),H373/1500,IF(AND(H373&gt;=750,H373&lt;1000,I373&lt;Barem!$N$23),H373/1500,IF(AND(H373&gt;=1000,H373&lt;1500,I373&lt;Barem!$N$24),H373/1500,IF(AND(H373&gt;=1500,H373&lt;2000,I373&lt;Barem!$N$25),H373/1500,IF(AND(H373&gt;=2000,H373&lt;3000,I373&lt;Barem!$N$26),H373/1500,IF(AND(H373&gt;=3000,I373&lt;Barem!$N$27),H373/1500,0))))))))</f>
        <v>0.21666666666666667</v>
      </c>
      <c r="R373" s="19">
        <f>IF(D373&gt;21,VLOOKUP(D373,Barem!$S$1:$T$141,2,1),0)</f>
        <v>0</v>
      </c>
      <c r="S373" s="95">
        <f>IF(D373&lt;1,0,IF(B373="F",VLOOKUP(I373,Barem!$W$2:$Y$13,2,1),VLOOKUP(I373,Barem!$W$14:$Y$25,2,1)))</f>
        <v>0</v>
      </c>
      <c r="T373" s="19">
        <f>VLOOKUP(A373,Participanti!A:C,3,0)</f>
        <v>0</v>
      </c>
      <c r="U373" s="17">
        <f t="shared" si="74"/>
        <v>3.8135416666666666</v>
      </c>
      <c r="V373" s="49"/>
      <c r="W373" s="137" t="s">
        <v>577</v>
      </c>
      <c r="X373" s="96">
        <f t="shared" si="63"/>
        <v>4</v>
      </c>
      <c r="Y373" s="62">
        <f t="shared" si="64"/>
        <v>1</v>
      </c>
      <c r="Z373" s="1" t="str">
        <f>VLOOKUP(A373,Participanti!A:E,5,0)</f>
        <v>Silver</v>
      </c>
    </row>
    <row r="374" spans="1:26" x14ac:dyDescent="0.2">
      <c r="A374" s="42" t="s">
        <v>158</v>
      </c>
      <c r="B374" s="1" t="str">
        <f>VLOOKUP(A374,Participanti!A:B,2,0)</f>
        <v>M</v>
      </c>
      <c r="C374" s="60">
        <v>8</v>
      </c>
      <c r="D374" s="43">
        <v>18.04</v>
      </c>
      <c r="E374" s="180">
        <v>6.1400462962962962E-2</v>
      </c>
      <c r="F374" s="180">
        <v>6.1747685185185183E-2</v>
      </c>
      <c r="G374" s="182">
        <f t="shared" si="65"/>
        <v>6.1574074074074073E-2</v>
      </c>
      <c r="H374" s="45">
        <v>59</v>
      </c>
      <c r="I374" s="11">
        <f t="shared" si="73"/>
        <v>3.4131970107579863E-3</v>
      </c>
      <c r="J374" s="31">
        <f t="shared" si="66"/>
        <v>4.2952380952380951</v>
      </c>
      <c r="K374" s="31">
        <f>IF(J374=0,0,IF(B374="F",VLOOKUP(I374,Barem!$G$2:$H$16,2,1),VLOOKUP(I374,Barem!$G$17:$H$31,2,1)))</f>
        <v>4</v>
      </c>
      <c r="L374" s="43">
        <v>4.5</v>
      </c>
      <c r="M374" s="87" t="s">
        <v>83</v>
      </c>
      <c r="N374" s="10">
        <f t="shared" si="75"/>
        <v>0.25</v>
      </c>
      <c r="O374" s="10">
        <f t="shared" si="75"/>
        <v>0.25</v>
      </c>
      <c r="P374" s="10">
        <f t="shared" si="75"/>
        <v>0.5</v>
      </c>
      <c r="Q374" s="33">
        <f>IF(B374="M",IF(AND(H374&gt;=200,H374&lt;500,I374&lt;Barem!$M$21),H374/1500,IF(AND(H374&gt;=500,H374&lt;750,I374&lt;Barem!$M$22),H374/1500,IF(AND(H374&gt;=750,H374&lt;1000,I374&lt;Barem!$M$23),H374/1500,IF(AND(H374&gt;=1000,H374&lt;1500,I374&lt;Barem!$M$24),H374/1500,IF(AND(H374&gt;=1500,H374&lt;2000,I374&lt;Barem!$M$25),H374/1500,IF(AND(H374&gt;=2000,H374&lt;3000,I374&lt;Barem!$M$26),H374/1500,IF(AND(H374&gt;=3000,I374&lt;Barem!$M$27),H374/1500,0))))))),IF(AND(H374&gt;=200,H374&lt;500,I374&lt;Barem!$N$21),H374/1500,IF(AND(H374&gt;=500,H374&lt;750,I374&lt;Barem!$N$22),H374/1500,IF(AND(H374&gt;=750,H374&lt;1000,I374&lt;Barem!$N$23),H374/1500,IF(AND(H374&gt;=1000,H374&lt;1500,I374&lt;Barem!$N$24),H374/1500,IF(AND(H374&gt;=1500,H374&lt;2000,I374&lt;Barem!$N$25),H374/1500,IF(AND(H374&gt;=2000,H374&lt;3000,I374&lt;Barem!$N$26),H374/1500,IF(AND(H374&gt;=3000,I374&lt;Barem!$N$27),H374/1500,0))))))))</f>
        <v>0</v>
      </c>
      <c r="R374" s="19">
        <f>IF(D374&gt;21,VLOOKUP(D374,Barem!$S$1:$T$141,2,1),0)</f>
        <v>0</v>
      </c>
      <c r="S374" s="95">
        <f>IF(D374&lt;1,0,IF(B374="F",VLOOKUP(I374,Barem!$W$2:$Y$13,2,1),VLOOKUP(I374,Barem!$W$14:$Y$25,2,1)))</f>
        <v>0</v>
      </c>
      <c r="T374" s="19">
        <f>VLOOKUP(A374,Participanti!A:C,3,0)</f>
        <v>0</v>
      </c>
      <c r="U374" s="17">
        <f t="shared" si="74"/>
        <v>4.3238095238095235</v>
      </c>
      <c r="V374" s="49"/>
      <c r="W374" s="137"/>
      <c r="X374" s="96">
        <f t="shared" si="63"/>
        <v>3</v>
      </c>
      <c r="Y374" s="62">
        <f t="shared" si="64"/>
        <v>1</v>
      </c>
      <c r="Z374" s="1" t="str">
        <f>VLOOKUP(A374,Participanti!A:E,5,0)</f>
        <v>Gold</v>
      </c>
    </row>
    <row r="375" spans="1:26" x14ac:dyDescent="0.2">
      <c r="A375" s="42" t="s">
        <v>496</v>
      </c>
      <c r="B375" s="1" t="str">
        <f>VLOOKUP(A375,Participanti!A:B,2,0)</f>
        <v>M</v>
      </c>
      <c r="C375" s="60">
        <v>6</v>
      </c>
      <c r="D375" s="43">
        <v>21.01</v>
      </c>
      <c r="E375" s="180">
        <v>7.6388888888888895E-2</v>
      </c>
      <c r="F375" s="180">
        <v>7.6666666666666661E-2</v>
      </c>
      <c r="G375" s="182">
        <f t="shared" si="65"/>
        <v>7.6527777777777778E-2</v>
      </c>
      <c r="H375" s="45">
        <v>153</v>
      </c>
      <c r="I375" s="11">
        <f t="shared" si="73"/>
        <v>3.6424453963720977E-3</v>
      </c>
      <c r="J375" s="31">
        <f t="shared" si="66"/>
        <v>5</v>
      </c>
      <c r="K375" s="31">
        <f>IF(J375=0,0,IF(B375="F",VLOOKUP(I375,Barem!$G$2:$H$16,2,1),VLOOKUP(I375,Barem!$G$17:$H$31,2,1)))</f>
        <v>3.75</v>
      </c>
      <c r="L375" s="43">
        <v>0</v>
      </c>
      <c r="M375" s="87" t="s">
        <v>80</v>
      </c>
      <c r="N375" s="10">
        <f t="shared" si="75"/>
        <v>0.25</v>
      </c>
      <c r="O375" s="10">
        <f t="shared" si="75"/>
        <v>0.5</v>
      </c>
      <c r="P375" s="10">
        <f t="shared" si="75"/>
        <v>0.25</v>
      </c>
      <c r="Q375" s="33">
        <f>IF(B375="M",IF(AND(H375&gt;=200,H375&lt;500,I375&lt;Barem!$M$21),H375/1500,IF(AND(H375&gt;=500,H375&lt;750,I375&lt;Barem!$M$22),H375/1500,IF(AND(H375&gt;=750,H375&lt;1000,I375&lt;Barem!$M$23),H375/1500,IF(AND(H375&gt;=1000,H375&lt;1500,I375&lt;Barem!$M$24),H375/1500,IF(AND(H375&gt;=1500,H375&lt;2000,I375&lt;Barem!$M$25),H375/1500,IF(AND(H375&gt;=2000,H375&lt;3000,I375&lt;Barem!$M$26),H375/1500,IF(AND(H375&gt;=3000,I375&lt;Barem!$M$27),H375/1500,0))))))),IF(AND(H375&gt;=200,H375&lt;500,I375&lt;Barem!$N$21),H375/1500,IF(AND(H375&gt;=500,H375&lt;750,I375&lt;Barem!$N$22),H375/1500,IF(AND(H375&gt;=750,H375&lt;1000,I375&lt;Barem!$N$23),H375/1500,IF(AND(H375&gt;=1000,H375&lt;1500,I375&lt;Barem!$N$24),H375/1500,IF(AND(H375&gt;=1500,H375&lt;2000,I375&lt;Barem!$N$25),H375/1500,IF(AND(H375&gt;=2000,H375&lt;3000,I375&lt;Barem!$N$26),H375/1500,IF(AND(H375&gt;=3000,I375&lt;Barem!$N$27),H375/1500,0))))))))</f>
        <v>0</v>
      </c>
      <c r="R375" s="19">
        <f>IF(D375&gt;21,VLOOKUP(D375,Barem!$S$1:$T$141,2,1),0)</f>
        <v>0</v>
      </c>
      <c r="S375" s="95">
        <f>IF(D375&lt;1,0,IF(B375="F",VLOOKUP(I375,Barem!$W$2:$Y$13,2,1),VLOOKUP(I375,Barem!$W$14:$Y$25,2,1)))</f>
        <v>0</v>
      </c>
      <c r="T375" s="19">
        <f>VLOOKUP(A375,Participanti!A:C,3,0)</f>
        <v>0</v>
      </c>
      <c r="U375" s="17">
        <f t="shared" si="74"/>
        <v>3.125</v>
      </c>
      <c r="V375" s="49"/>
      <c r="W375" s="137"/>
      <c r="X375" s="96">
        <f t="shared" si="63"/>
        <v>4</v>
      </c>
      <c r="Y375" s="62">
        <f t="shared" si="64"/>
        <v>1</v>
      </c>
      <c r="Z375" s="1" t="str">
        <f>VLOOKUP(A375,Participanti!A:E,5,0)</f>
        <v>Silver</v>
      </c>
    </row>
    <row r="376" spans="1:26" x14ac:dyDescent="0.2">
      <c r="A376" s="42" t="s">
        <v>490</v>
      </c>
      <c r="B376" s="1" t="str">
        <f>VLOOKUP(A376,Participanti!A:B,2,0)</f>
        <v>M</v>
      </c>
      <c r="C376" s="60">
        <v>8</v>
      </c>
      <c r="D376" s="43">
        <v>11.51</v>
      </c>
      <c r="E376" s="180">
        <v>4.148148148148148E-2</v>
      </c>
      <c r="F376" s="180">
        <v>4.2627314814814812E-2</v>
      </c>
      <c r="G376" s="182">
        <f t="shared" si="65"/>
        <v>4.2054398148148146E-2</v>
      </c>
      <c r="H376" s="45">
        <v>93</v>
      </c>
      <c r="I376" s="11">
        <f t="shared" si="73"/>
        <v>3.6537270328538792E-3</v>
      </c>
      <c r="J376" s="31">
        <f t="shared" si="66"/>
        <v>2.7404761904761905</v>
      </c>
      <c r="K376" s="31">
        <f>IF(J376=0,0,IF(B376="F",VLOOKUP(I376,Barem!$G$2:$H$16,2,1),VLOOKUP(I376,Barem!$G$17:$H$31,2,1)))</f>
        <v>3.75</v>
      </c>
      <c r="L376" s="43">
        <v>0.25</v>
      </c>
      <c r="M376" s="87" t="s">
        <v>80</v>
      </c>
      <c r="N376" s="10">
        <f t="shared" si="75"/>
        <v>0.25</v>
      </c>
      <c r="O376" s="10">
        <f t="shared" si="75"/>
        <v>0.5</v>
      </c>
      <c r="P376" s="10">
        <f t="shared" si="75"/>
        <v>0.25</v>
      </c>
      <c r="Q376" s="33">
        <f>IF(B376="M",IF(AND(H376&gt;=200,H376&lt;500,I376&lt;Barem!$M$21),H376/1500,IF(AND(H376&gt;=500,H376&lt;750,I376&lt;Barem!$M$22),H376/1500,IF(AND(H376&gt;=750,H376&lt;1000,I376&lt;Barem!$M$23),H376/1500,IF(AND(H376&gt;=1000,H376&lt;1500,I376&lt;Barem!$M$24),H376/1500,IF(AND(H376&gt;=1500,H376&lt;2000,I376&lt;Barem!$M$25),H376/1500,IF(AND(H376&gt;=2000,H376&lt;3000,I376&lt;Barem!$M$26),H376/1500,IF(AND(H376&gt;=3000,I376&lt;Barem!$M$27),H376/1500,0))))))),IF(AND(H376&gt;=200,H376&lt;500,I376&lt;Barem!$N$21),H376/1500,IF(AND(H376&gt;=500,H376&lt;750,I376&lt;Barem!$N$22),H376/1500,IF(AND(H376&gt;=750,H376&lt;1000,I376&lt;Barem!$N$23),H376/1500,IF(AND(H376&gt;=1000,H376&lt;1500,I376&lt;Barem!$N$24),H376/1500,IF(AND(H376&gt;=1500,H376&lt;2000,I376&lt;Barem!$N$25),H376/1500,IF(AND(H376&gt;=2000,H376&lt;3000,I376&lt;Barem!$N$26),H376/1500,IF(AND(H376&gt;=3000,I376&lt;Barem!$N$27),H376/1500,0))))))))</f>
        <v>0</v>
      </c>
      <c r="R376" s="19">
        <f>IF(D376&gt;21,VLOOKUP(D376,Barem!$S$1:$T$141,2,1),0)</f>
        <v>0</v>
      </c>
      <c r="S376" s="95">
        <f>IF(D376&lt;1,0,IF(B376="F",VLOOKUP(I376,Barem!$W$2:$Y$13,2,1),VLOOKUP(I376,Barem!$W$14:$Y$25,2,1)))</f>
        <v>0</v>
      </c>
      <c r="T376" s="19">
        <f>VLOOKUP(A376,Participanti!A:C,3,0)</f>
        <v>0</v>
      </c>
      <c r="U376" s="17">
        <f t="shared" si="74"/>
        <v>2.6226190476190476</v>
      </c>
      <c r="V376" s="49"/>
      <c r="W376" s="137"/>
      <c r="X376" s="96">
        <f t="shared" si="63"/>
        <v>4</v>
      </c>
      <c r="Y376" s="62">
        <f t="shared" si="64"/>
        <v>1</v>
      </c>
      <c r="Z376" s="1" t="str">
        <f>VLOOKUP(A376,Participanti!A:E,5,0)</f>
        <v>Silver</v>
      </c>
    </row>
    <row r="377" spans="1:26" x14ac:dyDescent="0.2">
      <c r="A377" s="42" t="s">
        <v>339</v>
      </c>
      <c r="B377" s="1" t="str">
        <f>VLOOKUP(A377,Participanti!A:B,2,0)</f>
        <v>M</v>
      </c>
      <c r="C377" s="60">
        <v>8</v>
      </c>
      <c r="D377" s="43">
        <v>24.41</v>
      </c>
      <c r="E377" s="180">
        <v>0.10909722222222222</v>
      </c>
      <c r="F377" s="180">
        <v>0.11626157407407407</v>
      </c>
      <c r="G377" s="182">
        <f t="shared" si="65"/>
        <v>0.11267939814814815</v>
      </c>
      <c r="H377" s="45">
        <v>1054</v>
      </c>
      <c r="I377" s="11">
        <f t="shared" si="73"/>
        <v>4.6161162698954584E-3</v>
      </c>
      <c r="J377" s="31">
        <f t="shared" si="66"/>
        <v>5</v>
      </c>
      <c r="K377" s="31">
        <f>IF(J377=0,0,IF(B377="F",VLOOKUP(I377,Barem!$G$2:$H$16,2,1),VLOOKUP(I377,Barem!$G$17:$H$31,2,1)))</f>
        <v>1.5</v>
      </c>
      <c r="L377" s="43">
        <v>3</v>
      </c>
      <c r="M377" s="87" t="s">
        <v>83</v>
      </c>
      <c r="N377" s="10">
        <f t="shared" si="75"/>
        <v>0.25</v>
      </c>
      <c r="O377" s="10">
        <f t="shared" si="75"/>
        <v>0.25</v>
      </c>
      <c r="P377" s="10">
        <f t="shared" si="75"/>
        <v>0.5</v>
      </c>
      <c r="Q377" s="33">
        <f>IF(B377="M",IF(AND(H377&gt;=200,H377&lt;500,I377&lt;Barem!$M$21),H377/1500,IF(AND(H377&gt;=500,H377&lt;750,I377&lt;Barem!$M$22),H377/1500,IF(AND(H377&gt;=750,H377&lt;1000,I377&lt;Barem!$M$23),H377/1500,IF(AND(H377&gt;=1000,H377&lt;1500,I377&lt;Barem!$M$24),H377/1500,IF(AND(H377&gt;=1500,H377&lt;2000,I377&lt;Barem!$M$25),H377/1500,IF(AND(H377&gt;=2000,H377&lt;3000,I377&lt;Barem!$M$26),H377/1500,IF(AND(H377&gt;=3000,I377&lt;Barem!$M$27),H377/1500,0))))))),IF(AND(H377&gt;=200,H377&lt;500,I377&lt;Barem!$N$21),H377/1500,IF(AND(H377&gt;=500,H377&lt;750,I377&lt;Barem!$N$22),H377/1500,IF(AND(H377&gt;=750,H377&lt;1000,I377&lt;Barem!$N$23),H377/1500,IF(AND(H377&gt;=1000,H377&lt;1500,I377&lt;Barem!$N$24),H377/1500,IF(AND(H377&gt;=1500,H377&lt;2000,I377&lt;Barem!$N$25),H377/1500,IF(AND(H377&gt;=2000,H377&lt;3000,I377&lt;Barem!$N$26),H377/1500,IF(AND(H377&gt;=3000,I377&lt;Barem!$N$27),H377/1500,0))))))))</f>
        <v>0.70266666666666666</v>
      </c>
      <c r="R377" s="19">
        <f>IF(D377&gt;21,VLOOKUP(D377,Barem!$S$1:$T$141,2,1),0)</f>
        <v>0.1</v>
      </c>
      <c r="S377" s="95">
        <f>IF(D377&lt;1,0,IF(B377="F",VLOOKUP(I377,Barem!$W$2:$Y$13,2,1),VLOOKUP(I377,Barem!$W$14:$Y$25,2,1)))</f>
        <v>0</v>
      </c>
      <c r="T377" s="19">
        <f>VLOOKUP(A377,Participanti!A:C,3,0)</f>
        <v>0</v>
      </c>
      <c r="U377" s="17">
        <f t="shared" si="74"/>
        <v>3.9276666666666666</v>
      </c>
      <c r="V377" s="49"/>
      <c r="W377" s="137"/>
      <c r="X377" s="96">
        <f t="shared" si="63"/>
        <v>4</v>
      </c>
      <c r="Y377" s="62">
        <f t="shared" si="64"/>
        <v>1</v>
      </c>
      <c r="Z377" s="1" t="str">
        <f>VLOOKUP(A377,Participanti!A:E,5,0)</f>
        <v>Silver</v>
      </c>
    </row>
    <row r="378" spans="1:26" x14ac:dyDescent="0.2">
      <c r="A378" s="42" t="s">
        <v>167</v>
      </c>
      <c r="B378" s="1" t="str">
        <f>VLOOKUP(A378,Participanti!A:B,2,0)</f>
        <v>M</v>
      </c>
      <c r="C378" s="60">
        <v>8</v>
      </c>
      <c r="D378" s="43">
        <v>38.03</v>
      </c>
      <c r="E378" s="180">
        <v>0.19829861111111111</v>
      </c>
      <c r="F378" s="180">
        <v>0.19843749999999999</v>
      </c>
      <c r="G378" s="182">
        <f t="shared" si="65"/>
        <v>0.19836805555555553</v>
      </c>
      <c r="H378" s="45">
        <v>1637</v>
      </c>
      <c r="I378" s="11">
        <f t="shared" si="73"/>
        <v>5.2160940193414548E-3</v>
      </c>
      <c r="J378" s="31">
        <f t="shared" si="66"/>
        <v>5</v>
      </c>
      <c r="K378" s="31">
        <f>IF(J378=0,0,IF(B378="F",VLOOKUP(I378,Barem!$G$2:$H$16,2,1),VLOOKUP(I378,Barem!$G$17:$H$31,2,1)))</f>
        <v>0.5</v>
      </c>
      <c r="L378" s="43">
        <v>3</v>
      </c>
      <c r="M378" s="87" t="str">
        <f>VLOOKUP(C378,Barem!K:Q,7,0)</f>
        <v>D</v>
      </c>
      <c r="N378" s="10">
        <f t="shared" si="75"/>
        <v>0.5</v>
      </c>
      <c r="O378" s="10">
        <f t="shared" si="75"/>
        <v>0.25</v>
      </c>
      <c r="P378" s="10">
        <f t="shared" si="75"/>
        <v>0.25</v>
      </c>
      <c r="Q378" s="33">
        <f>IF(B378="M",IF(AND(H378&gt;=200,H378&lt;500,I378&lt;Barem!$M$21),H378/1500,IF(AND(H378&gt;=500,H378&lt;750,I378&lt;Barem!$M$22),H378/1500,IF(AND(H378&gt;=750,H378&lt;1000,I378&lt;Barem!$M$23),H378/1500,IF(AND(H378&gt;=1000,H378&lt;1500,I378&lt;Barem!$M$24),H378/1500,IF(AND(H378&gt;=1500,H378&lt;2000,I378&lt;Barem!$M$25),H378/1500,IF(AND(H378&gt;=2000,H378&lt;3000,I378&lt;Barem!$M$26),H378/1500,IF(AND(H378&gt;=3000,I378&lt;Barem!$M$27),H378/1500,0))))))),IF(AND(H378&gt;=200,H378&lt;500,I378&lt;Barem!$N$21),H378/1500,IF(AND(H378&gt;=500,H378&lt;750,I378&lt;Barem!$N$22),H378/1500,IF(AND(H378&gt;=750,H378&lt;1000,I378&lt;Barem!$N$23),H378/1500,IF(AND(H378&gt;=1000,H378&lt;1500,I378&lt;Barem!$N$24),H378/1500,IF(AND(H378&gt;=1500,H378&lt;2000,I378&lt;Barem!$N$25),H378/1500,IF(AND(H378&gt;=2000,H378&lt;3000,I378&lt;Barem!$N$26),H378/1500,IF(AND(H378&gt;=3000,I378&lt;Barem!$N$27),H378/1500,0))))))))</f>
        <v>1.0913333333333333</v>
      </c>
      <c r="R378" s="19">
        <f>IF(D378&gt;21,VLOOKUP(D378,Barem!$S$1:$T$141,2,1),0)</f>
        <v>0.8</v>
      </c>
      <c r="S378" s="95">
        <f>IF(D378&lt;1,0,IF(B378="F",VLOOKUP(I378,Barem!$W$2:$Y$13,2,1),VLOOKUP(I378,Barem!$W$14:$Y$25,2,1)))</f>
        <v>0</v>
      </c>
      <c r="T378" s="19">
        <f>VLOOKUP(A378,Participanti!A:C,3,0)</f>
        <v>0</v>
      </c>
      <c r="U378" s="17">
        <f t="shared" si="74"/>
        <v>5.2663333333333329</v>
      </c>
      <c r="V378" s="49"/>
      <c r="W378" s="137" t="s">
        <v>577</v>
      </c>
      <c r="X378" s="96">
        <f t="shared" si="63"/>
        <v>4</v>
      </c>
      <c r="Y378" s="62">
        <f t="shared" si="64"/>
        <v>1</v>
      </c>
      <c r="Z378" s="1" t="str">
        <f>VLOOKUP(A378,Participanti!A:E,5,0)</f>
        <v>Silver</v>
      </c>
    </row>
    <row r="379" spans="1:26" x14ac:dyDescent="0.2">
      <c r="A379" s="42" t="s">
        <v>308</v>
      </c>
      <c r="B379" s="1" t="str">
        <f>VLOOKUP(A379,Participanti!A:B,2,0)</f>
        <v>F</v>
      </c>
      <c r="C379" s="60">
        <v>8</v>
      </c>
      <c r="D379" s="43">
        <v>26.26</v>
      </c>
      <c r="E379" s="180">
        <v>0.11438657407407407</v>
      </c>
      <c r="F379" s="180">
        <v>0.11776620370370371</v>
      </c>
      <c r="G379" s="182">
        <f t="shared" si="65"/>
        <v>0.11607638888888888</v>
      </c>
      <c r="H379" s="45">
        <v>72</v>
      </c>
      <c r="I379" s="11">
        <f t="shared" si="73"/>
        <v>4.4202737581450447E-3</v>
      </c>
      <c r="J379" s="31">
        <f t="shared" si="66"/>
        <v>5</v>
      </c>
      <c r="K379" s="31">
        <f>IF(J379=0,0,IF(B379="F",VLOOKUP(I379,Barem!$G$2:$H$16,2,1),VLOOKUP(I379,Barem!$G$17:$H$31,2,1)))</f>
        <v>3</v>
      </c>
      <c r="L379" s="43">
        <v>5</v>
      </c>
      <c r="M379" s="87" t="str">
        <f>VLOOKUP(C379,Barem!K:Q,7,0)</f>
        <v>D</v>
      </c>
      <c r="N379" s="10">
        <f t="shared" si="75"/>
        <v>0.5</v>
      </c>
      <c r="O379" s="10">
        <f t="shared" si="75"/>
        <v>0.25</v>
      </c>
      <c r="P379" s="10">
        <f t="shared" si="75"/>
        <v>0.25</v>
      </c>
      <c r="Q379" s="33">
        <f>IF(B379="M",IF(AND(H379&gt;=200,H379&lt;500,I379&lt;Barem!$M$21),H379/1500,IF(AND(H379&gt;=500,H379&lt;750,I379&lt;Barem!$M$22),H379/1500,IF(AND(H379&gt;=750,H379&lt;1000,I379&lt;Barem!$M$23),H379/1500,IF(AND(H379&gt;=1000,H379&lt;1500,I379&lt;Barem!$M$24),H379/1500,IF(AND(H379&gt;=1500,H379&lt;2000,I379&lt;Barem!$M$25),H379/1500,IF(AND(H379&gt;=2000,H379&lt;3000,I379&lt;Barem!$M$26),H379/1500,IF(AND(H379&gt;=3000,I379&lt;Barem!$M$27),H379/1500,0))))))),IF(AND(H379&gt;=200,H379&lt;500,I379&lt;Barem!$N$21),H379/1500,IF(AND(H379&gt;=500,H379&lt;750,I379&lt;Barem!$N$22),H379/1500,IF(AND(H379&gt;=750,H379&lt;1000,I379&lt;Barem!$N$23),H379/1500,IF(AND(H379&gt;=1000,H379&lt;1500,I379&lt;Barem!$N$24),H379/1500,IF(AND(H379&gt;=1500,H379&lt;2000,I379&lt;Barem!$N$25),H379/1500,IF(AND(H379&gt;=2000,H379&lt;3000,I379&lt;Barem!$N$26),H379/1500,IF(AND(H379&gt;=3000,I379&lt;Barem!$N$27),H379/1500,0))))))))</f>
        <v>0</v>
      </c>
      <c r="R379" s="19">
        <f>IF(D379&gt;21,VLOOKUP(D379,Barem!$S$1:$T$141,2,1),0)</f>
        <v>0.2</v>
      </c>
      <c r="S379" s="95">
        <f>IF(D379&lt;1,0,IF(B379="F",VLOOKUP(I379,Barem!$W$2:$Y$13,2,1),VLOOKUP(I379,Barem!$W$14:$Y$25,2,1)))</f>
        <v>0</v>
      </c>
      <c r="T379" s="19">
        <f>VLOOKUP(A379,Participanti!A:C,3,0)</f>
        <v>0</v>
      </c>
      <c r="U379" s="17">
        <f t="shared" si="74"/>
        <v>4.7</v>
      </c>
      <c r="V379" s="49"/>
      <c r="W379" s="137"/>
      <c r="X379" s="96">
        <f t="shared" si="63"/>
        <v>4</v>
      </c>
      <c r="Y379" s="62">
        <f t="shared" si="64"/>
        <v>1</v>
      </c>
      <c r="Z379" s="1" t="str">
        <f>VLOOKUP(A379,Participanti!A:E,5,0)</f>
        <v>Bronze</v>
      </c>
    </row>
    <row r="380" spans="1:26" x14ac:dyDescent="0.2">
      <c r="A380" s="42" t="s">
        <v>7</v>
      </c>
      <c r="B380" s="1" t="str">
        <f>VLOOKUP(A380,Participanti!A:B,2,0)</f>
        <v>M</v>
      </c>
      <c r="C380" s="60">
        <v>8</v>
      </c>
      <c r="D380" s="43">
        <v>43.89</v>
      </c>
      <c r="E380" s="180">
        <v>0.45921296296296299</v>
      </c>
      <c r="F380" s="180">
        <v>0.45927083333333335</v>
      </c>
      <c r="G380" s="182">
        <f t="shared" si="65"/>
        <v>0.4592418981481482</v>
      </c>
      <c r="H380" s="45">
        <v>2140</v>
      </c>
      <c r="I380" s="11">
        <f t="shared" si="73"/>
        <v>1.0463474553386835E-2</v>
      </c>
      <c r="J380" s="31">
        <f t="shared" si="66"/>
        <v>5</v>
      </c>
      <c r="K380" s="31">
        <f>IF(J380=0,0,IF(B380="F",VLOOKUP(I380,Barem!$G$2:$H$16,2,1),VLOOKUP(I380,Barem!$G$17:$H$31,2,1)))</f>
        <v>0</v>
      </c>
      <c r="L380" s="43">
        <v>0</v>
      </c>
      <c r="M380" s="87" t="s">
        <v>83</v>
      </c>
      <c r="N380" s="10">
        <f t="shared" si="75"/>
        <v>0.25</v>
      </c>
      <c r="O380" s="10">
        <f t="shared" si="75"/>
        <v>0.25</v>
      </c>
      <c r="P380" s="10">
        <f t="shared" si="75"/>
        <v>0.5</v>
      </c>
      <c r="Q380" s="33">
        <f>IF(B380="M",IF(AND(H380&gt;=200,H380&lt;500,I380&lt;Barem!$M$21),H380/1500,IF(AND(H380&gt;=500,H380&lt;750,I380&lt;Barem!$M$22),H380/1500,IF(AND(H380&gt;=750,H380&lt;1000,I380&lt;Barem!$M$23),H380/1500,IF(AND(H380&gt;=1000,H380&lt;1500,I380&lt;Barem!$M$24),H380/1500,IF(AND(H380&gt;=1500,H380&lt;2000,I380&lt;Barem!$M$25),H380/1500,IF(AND(H380&gt;=2000,H380&lt;3000,I380&lt;Barem!$M$26),H380/1500,IF(AND(H380&gt;=3000,I380&lt;Barem!$M$27),H380/1500,0))))))),IF(AND(H380&gt;=200,H380&lt;500,I380&lt;Barem!$N$21),H380/1500,IF(AND(H380&gt;=500,H380&lt;750,I380&lt;Barem!$N$22),H380/1500,IF(AND(H380&gt;=750,H380&lt;1000,I380&lt;Barem!$N$23),H380/1500,IF(AND(H380&gt;=1000,H380&lt;1500,I380&lt;Barem!$N$24),H380/1500,IF(AND(H380&gt;=1500,H380&lt;2000,I380&lt;Barem!$N$25),H380/1500,IF(AND(H380&gt;=2000,H380&lt;3000,I380&lt;Barem!$N$26),H380/1500,IF(AND(H380&gt;=3000,I380&lt;Barem!$N$27),H380/1500,0))))))))</f>
        <v>0</v>
      </c>
      <c r="R380" s="189">
        <v>0</v>
      </c>
      <c r="S380" s="95">
        <f>IF(D380&lt;1,0,IF(B380="F",VLOOKUP(I380,Barem!$W$2:$Y$13,2,1),VLOOKUP(I380,Barem!$W$14:$Y$25,2,1)))</f>
        <v>0</v>
      </c>
      <c r="T380" s="19">
        <f>VLOOKUP(A380,Participanti!A:C,3,0)</f>
        <v>0.4</v>
      </c>
      <c r="U380" s="17">
        <f t="shared" si="74"/>
        <v>1.65</v>
      </c>
      <c r="V380" s="49"/>
      <c r="W380" s="137"/>
      <c r="X380" s="96">
        <f t="shared" si="63"/>
        <v>4</v>
      </c>
      <c r="Y380" s="62">
        <f t="shared" si="64"/>
        <v>1</v>
      </c>
      <c r="Z380" s="1" t="str">
        <f>VLOOKUP(A380,Participanti!A:E,5,0)</f>
        <v>Gold</v>
      </c>
    </row>
    <row r="381" spans="1:26" x14ac:dyDescent="0.2">
      <c r="A381" s="42" t="s">
        <v>537</v>
      </c>
      <c r="B381" s="1" t="str">
        <f>VLOOKUP(A381,Participanti!A:B,2,0)</f>
        <v>M</v>
      </c>
      <c r="C381" s="60">
        <v>8</v>
      </c>
      <c r="D381" s="43">
        <v>21.32</v>
      </c>
      <c r="E381" s="180">
        <v>6.2615740740740736E-2</v>
      </c>
      <c r="F381" s="180">
        <v>6.2615740740740736E-2</v>
      </c>
      <c r="G381" s="182">
        <f t="shared" si="65"/>
        <v>6.2615740740740736E-2</v>
      </c>
      <c r="H381" s="45">
        <v>24</v>
      </c>
      <c r="I381" s="11">
        <f t="shared" si="73"/>
        <v>2.9369484399972201E-3</v>
      </c>
      <c r="J381" s="31">
        <f t="shared" si="66"/>
        <v>5</v>
      </c>
      <c r="K381" s="31">
        <f>IF(J381=0,0,IF(B381="F",VLOOKUP(I381,Barem!$G$2:$H$16,2,1),VLOOKUP(I381,Barem!$G$17:$H$31,2,1)))</f>
        <v>4.75</v>
      </c>
      <c r="L381" s="43">
        <v>0.5</v>
      </c>
      <c r="M381" s="87" t="s">
        <v>80</v>
      </c>
      <c r="N381" s="10">
        <f t="shared" si="75"/>
        <v>0.25</v>
      </c>
      <c r="O381" s="10">
        <f t="shared" si="75"/>
        <v>0.5</v>
      </c>
      <c r="P381" s="10">
        <f t="shared" si="75"/>
        <v>0.25</v>
      </c>
      <c r="Q381" s="33">
        <f>IF(B381="M",IF(AND(H381&gt;=200,H381&lt;500,I381&lt;Barem!$M$21),H381/1500,IF(AND(H381&gt;=500,H381&lt;750,I381&lt;Barem!$M$22),H381/1500,IF(AND(H381&gt;=750,H381&lt;1000,I381&lt;Barem!$M$23),H381/1500,IF(AND(H381&gt;=1000,H381&lt;1500,I381&lt;Barem!$M$24),H381/1500,IF(AND(H381&gt;=1500,H381&lt;2000,I381&lt;Barem!$M$25),H381/1500,IF(AND(H381&gt;=2000,H381&lt;3000,I381&lt;Barem!$M$26),H381/1500,IF(AND(H381&gt;=3000,I381&lt;Barem!$M$27),H381/1500,0))))))),IF(AND(H381&gt;=200,H381&lt;500,I381&lt;Barem!$N$21),H381/1500,IF(AND(H381&gt;=500,H381&lt;750,I381&lt;Barem!$N$22),H381/1500,IF(AND(H381&gt;=750,H381&lt;1000,I381&lt;Barem!$N$23),H381/1500,IF(AND(H381&gt;=1000,H381&lt;1500,I381&lt;Barem!$N$24),H381/1500,IF(AND(H381&gt;=1500,H381&lt;2000,I381&lt;Barem!$N$25),H381/1500,IF(AND(H381&gt;=2000,H381&lt;3000,I381&lt;Barem!$N$26),H381/1500,IF(AND(H381&gt;=3000,I381&lt;Barem!$N$27),H381/1500,0))))))))</f>
        <v>0</v>
      </c>
      <c r="R381" s="19">
        <f>IF(D381&gt;21,VLOOKUP(D381,Barem!$S$1:$T$141,2,1),0)</f>
        <v>0</v>
      </c>
      <c r="S381" s="95">
        <f>IF(D381&lt;1,0,IF(B381="F",VLOOKUP(I381,Barem!$W$2:$Y$13,2,1),VLOOKUP(I381,Barem!$W$14:$Y$25,2,1)))</f>
        <v>0</v>
      </c>
      <c r="T381" s="19">
        <f>VLOOKUP(A381,Participanti!A:C,3,0)</f>
        <v>0</v>
      </c>
      <c r="U381" s="17">
        <f t="shared" si="74"/>
        <v>3.75</v>
      </c>
      <c r="V381" s="49"/>
      <c r="W381" s="137"/>
      <c r="X381" s="96">
        <f t="shared" si="63"/>
        <v>4</v>
      </c>
      <c r="Y381" s="62">
        <f t="shared" si="64"/>
        <v>1</v>
      </c>
      <c r="Z381" s="1" t="str">
        <f>VLOOKUP(A381,Participanti!A:E,5,0)</f>
        <v>Bronze</v>
      </c>
    </row>
    <row r="382" spans="1:26" x14ac:dyDescent="0.2">
      <c r="A382" s="42" t="s">
        <v>391</v>
      </c>
      <c r="B382" s="1" t="str">
        <f>VLOOKUP(A382,Participanti!A:B,2,0)</f>
        <v>M</v>
      </c>
      <c r="C382" s="60">
        <v>8</v>
      </c>
      <c r="D382" s="43">
        <v>21.11</v>
      </c>
      <c r="E382" s="180">
        <v>8.4212962962962962E-2</v>
      </c>
      <c r="F382" s="180">
        <v>8.5150462962962969E-2</v>
      </c>
      <c r="G382" s="182">
        <f t="shared" si="65"/>
        <v>8.4681712962962966E-2</v>
      </c>
      <c r="H382" s="45">
        <v>10</v>
      </c>
      <c r="I382" s="11">
        <f t="shared" si="73"/>
        <v>4.0114501640437219E-3</v>
      </c>
      <c r="J382" s="31">
        <f t="shared" si="66"/>
        <v>5</v>
      </c>
      <c r="K382" s="31">
        <f>IF(J382=0,0,IF(B382="F",VLOOKUP(I382,Barem!$G$2:$H$16,2,1),VLOOKUP(I382,Barem!$G$17:$H$31,2,1)))</f>
        <v>3</v>
      </c>
      <c r="L382" s="43">
        <v>4.5</v>
      </c>
      <c r="M382" s="87" t="s">
        <v>83</v>
      </c>
      <c r="N382" s="10">
        <f t="shared" si="75"/>
        <v>0.25</v>
      </c>
      <c r="O382" s="10">
        <f t="shared" si="75"/>
        <v>0.25</v>
      </c>
      <c r="P382" s="10">
        <f t="shared" si="75"/>
        <v>0.5</v>
      </c>
      <c r="Q382" s="33">
        <f>IF(B382="M",IF(AND(H382&gt;=200,H382&lt;500,I382&lt;Barem!$M$21),H382/1500,IF(AND(H382&gt;=500,H382&lt;750,I382&lt;Barem!$M$22),H382/1500,IF(AND(H382&gt;=750,H382&lt;1000,I382&lt;Barem!$M$23),H382/1500,IF(AND(H382&gt;=1000,H382&lt;1500,I382&lt;Barem!$M$24),H382/1500,IF(AND(H382&gt;=1500,H382&lt;2000,I382&lt;Barem!$M$25),H382/1500,IF(AND(H382&gt;=2000,H382&lt;3000,I382&lt;Barem!$M$26),H382/1500,IF(AND(H382&gt;=3000,I382&lt;Barem!$M$27),H382/1500,0))))))),IF(AND(H382&gt;=200,H382&lt;500,I382&lt;Barem!$N$21),H382/1500,IF(AND(H382&gt;=500,H382&lt;750,I382&lt;Barem!$N$22),H382/1500,IF(AND(H382&gt;=750,H382&lt;1000,I382&lt;Barem!$N$23),H382/1500,IF(AND(H382&gt;=1000,H382&lt;1500,I382&lt;Barem!$N$24),H382/1500,IF(AND(H382&gt;=1500,H382&lt;2000,I382&lt;Barem!$N$25),H382/1500,IF(AND(H382&gt;=2000,H382&lt;3000,I382&lt;Barem!$N$26),H382/1500,IF(AND(H382&gt;=3000,I382&lt;Barem!$N$27),H382/1500,0))))))))</f>
        <v>0</v>
      </c>
      <c r="R382" s="19">
        <f>IF(D382&gt;21,VLOOKUP(D382,Barem!$S$1:$T$141,2,1),0)</f>
        <v>0</v>
      </c>
      <c r="S382" s="95">
        <f>IF(D382&lt;1,0,IF(B382="F",VLOOKUP(I382,Barem!$W$2:$Y$13,2,1),VLOOKUP(I382,Barem!$W$14:$Y$25,2,1)))</f>
        <v>0</v>
      </c>
      <c r="T382" s="19">
        <f>VLOOKUP(A382,Participanti!A:C,3,0)</f>
        <v>0.4</v>
      </c>
      <c r="U382" s="17">
        <f t="shared" si="74"/>
        <v>4.6500000000000004</v>
      </c>
      <c r="V382" s="49"/>
      <c r="W382" s="137"/>
      <c r="X382" s="96">
        <f t="shared" si="63"/>
        <v>4</v>
      </c>
      <c r="Y382" s="62">
        <f t="shared" si="64"/>
        <v>1</v>
      </c>
      <c r="Z382" s="1" t="str">
        <f>VLOOKUP(A382,Participanti!A:E,5,0)</f>
        <v>Gold</v>
      </c>
    </row>
    <row r="383" spans="1:26" x14ac:dyDescent="0.2">
      <c r="A383" s="42" t="s">
        <v>523</v>
      </c>
      <c r="B383" s="1" t="str">
        <f>VLOOKUP(A383,Participanti!A:B,2,0)</f>
        <v>M</v>
      </c>
      <c r="C383" s="60">
        <v>8</v>
      </c>
      <c r="D383" s="43">
        <v>17.07</v>
      </c>
      <c r="E383" s="180">
        <v>5.4930555555555559E-2</v>
      </c>
      <c r="F383" s="180">
        <v>5.5034722222222221E-2</v>
      </c>
      <c r="G383" s="182">
        <f t="shared" si="65"/>
        <v>5.4982638888888893E-2</v>
      </c>
      <c r="H383" s="45">
        <v>101</v>
      </c>
      <c r="I383" s="11">
        <f t="shared" si="73"/>
        <v>3.2210098939009311E-3</v>
      </c>
      <c r="J383" s="31">
        <f t="shared" si="66"/>
        <v>4.0642857142857141</v>
      </c>
      <c r="K383" s="31">
        <f>IF(J383=0,0,IF(B383="F",VLOOKUP(I383,Barem!$G$2:$H$16,2,1),VLOOKUP(I383,Barem!$G$17:$H$31,2,1)))</f>
        <v>4.25</v>
      </c>
      <c r="L383" s="43">
        <v>4</v>
      </c>
      <c r="M383" s="87" t="str">
        <f>VLOOKUP(C383,Barem!K:Q,7,0)</f>
        <v>D</v>
      </c>
      <c r="N383" s="10">
        <f t="shared" si="75"/>
        <v>0.5</v>
      </c>
      <c r="O383" s="10">
        <f t="shared" si="75"/>
        <v>0.25</v>
      </c>
      <c r="P383" s="10">
        <f t="shared" si="75"/>
        <v>0.25</v>
      </c>
      <c r="Q383" s="33">
        <f>IF(B383="M",IF(AND(H383&gt;=200,H383&lt;500,I383&lt;Barem!$M$21),H383/1500,IF(AND(H383&gt;=500,H383&lt;750,I383&lt;Barem!$M$22),H383/1500,IF(AND(H383&gt;=750,H383&lt;1000,I383&lt;Barem!$M$23),H383/1500,IF(AND(H383&gt;=1000,H383&lt;1500,I383&lt;Barem!$M$24),H383/1500,IF(AND(H383&gt;=1500,H383&lt;2000,I383&lt;Barem!$M$25),H383/1500,IF(AND(H383&gt;=2000,H383&lt;3000,I383&lt;Barem!$M$26),H383/1500,IF(AND(H383&gt;=3000,I383&lt;Barem!$M$27),H383/1500,0))))))),IF(AND(H383&gt;=200,H383&lt;500,I383&lt;Barem!$N$21),H383/1500,IF(AND(H383&gt;=500,H383&lt;750,I383&lt;Barem!$N$22),H383/1500,IF(AND(H383&gt;=750,H383&lt;1000,I383&lt;Barem!$N$23),H383/1500,IF(AND(H383&gt;=1000,H383&lt;1500,I383&lt;Barem!$N$24),H383/1500,IF(AND(H383&gt;=1500,H383&lt;2000,I383&lt;Barem!$N$25),H383/1500,IF(AND(H383&gt;=2000,H383&lt;3000,I383&lt;Barem!$N$26),H383/1500,IF(AND(H383&gt;=3000,I383&lt;Barem!$N$27),H383/1500,0))))))))</f>
        <v>0</v>
      </c>
      <c r="R383" s="19">
        <f>IF(D383&gt;21,VLOOKUP(D383,Barem!$S$1:$T$141,2,1),0)</f>
        <v>0</v>
      </c>
      <c r="S383" s="95">
        <f>IF(D383&lt;1,0,IF(B383="F",VLOOKUP(I383,Barem!$W$2:$Y$13,2,1),VLOOKUP(I383,Barem!$W$14:$Y$25,2,1)))</f>
        <v>0</v>
      </c>
      <c r="T383" s="19">
        <f>VLOOKUP(A383,Participanti!A:C,3,0)</f>
        <v>0</v>
      </c>
      <c r="U383" s="17">
        <f t="shared" si="74"/>
        <v>4.0946428571428566</v>
      </c>
      <c r="V383" s="49"/>
      <c r="W383" s="137"/>
      <c r="X383" s="96">
        <f t="shared" si="63"/>
        <v>4</v>
      </c>
      <c r="Y383" s="62">
        <f t="shared" si="64"/>
        <v>1</v>
      </c>
      <c r="Z383" s="1" t="str">
        <f>VLOOKUP(A383,Participanti!A:E,5,0)</f>
        <v>Silver</v>
      </c>
    </row>
    <row r="384" spans="1:26" x14ac:dyDescent="0.2">
      <c r="A384" s="42" t="s">
        <v>383</v>
      </c>
      <c r="B384" s="1" t="str">
        <f>VLOOKUP(A384,Participanti!A:B,2,0)</f>
        <v>M</v>
      </c>
      <c r="C384" s="60">
        <v>8</v>
      </c>
      <c r="D384" s="43">
        <v>23.48</v>
      </c>
      <c r="E384" s="180">
        <v>0.1187037037037037</v>
      </c>
      <c r="F384" s="180">
        <v>0.12979166666666667</v>
      </c>
      <c r="G384" s="182">
        <f t="shared" si="65"/>
        <v>0.12424768518518518</v>
      </c>
      <c r="H384" s="45">
        <v>116</v>
      </c>
      <c r="I384" s="11">
        <f t="shared" si="73"/>
        <v>5.2916390624014129E-3</v>
      </c>
      <c r="J384" s="31">
        <f t="shared" si="66"/>
        <v>5</v>
      </c>
      <c r="K384" s="31">
        <f>IF(J384=0,0,IF(B384="F",VLOOKUP(I384,Barem!$G$2:$H$16,2,1),VLOOKUP(I384,Barem!$G$17:$H$31,2,1)))</f>
        <v>0.5</v>
      </c>
      <c r="L384" s="43">
        <v>5</v>
      </c>
      <c r="M384" s="87" t="s">
        <v>83</v>
      </c>
      <c r="N384" s="10">
        <f t="shared" si="75"/>
        <v>0.25</v>
      </c>
      <c r="O384" s="10">
        <f t="shared" si="75"/>
        <v>0.25</v>
      </c>
      <c r="P384" s="10">
        <f t="shared" si="75"/>
        <v>0.5</v>
      </c>
      <c r="Q384" s="33">
        <f>IF(B384="M",IF(AND(H384&gt;=200,H384&lt;500,I384&lt;Barem!$M$21),H384/1500,IF(AND(H384&gt;=500,H384&lt;750,I384&lt;Barem!$M$22),H384/1500,IF(AND(H384&gt;=750,H384&lt;1000,I384&lt;Barem!$M$23),H384/1500,IF(AND(H384&gt;=1000,H384&lt;1500,I384&lt;Barem!$M$24),H384/1500,IF(AND(H384&gt;=1500,H384&lt;2000,I384&lt;Barem!$M$25),H384/1500,IF(AND(H384&gt;=2000,H384&lt;3000,I384&lt;Barem!$M$26),H384/1500,IF(AND(H384&gt;=3000,I384&lt;Barem!$M$27),H384/1500,0))))))),IF(AND(H384&gt;=200,H384&lt;500,I384&lt;Barem!$N$21),H384/1500,IF(AND(H384&gt;=500,H384&lt;750,I384&lt;Barem!$N$22),H384/1500,IF(AND(H384&gt;=750,H384&lt;1000,I384&lt;Barem!$N$23),H384/1500,IF(AND(H384&gt;=1000,H384&lt;1500,I384&lt;Barem!$N$24),H384/1500,IF(AND(H384&gt;=1500,H384&lt;2000,I384&lt;Barem!$N$25),H384/1500,IF(AND(H384&gt;=2000,H384&lt;3000,I384&lt;Barem!$N$26),H384/1500,IF(AND(H384&gt;=3000,I384&lt;Barem!$N$27),H384/1500,0))))))))</f>
        <v>0</v>
      </c>
      <c r="R384" s="19">
        <f>IF(D384&gt;21,VLOOKUP(D384,Barem!$S$1:$T$141,2,1),0)</f>
        <v>0.1</v>
      </c>
      <c r="S384" s="95">
        <f>IF(D384&lt;1,0,IF(B384="F",VLOOKUP(I384,Barem!$W$2:$Y$13,2,1),VLOOKUP(I384,Barem!$W$14:$Y$25,2,1)))</f>
        <v>0</v>
      </c>
      <c r="T384" s="19">
        <f>VLOOKUP(A384,Participanti!A:C,3,0)</f>
        <v>0</v>
      </c>
      <c r="U384" s="17">
        <f t="shared" si="74"/>
        <v>3.9750000000000001</v>
      </c>
      <c r="V384" s="49"/>
      <c r="W384" s="137"/>
      <c r="X384" s="96">
        <f t="shared" si="63"/>
        <v>4</v>
      </c>
      <c r="Y384" s="62">
        <f t="shared" si="64"/>
        <v>1</v>
      </c>
      <c r="Z384" s="1" t="str">
        <f>VLOOKUP(A384,Participanti!A:E,5,0)</f>
        <v>Gold</v>
      </c>
    </row>
    <row r="385" spans="1:26" x14ac:dyDescent="0.2">
      <c r="A385" s="42" t="s">
        <v>505</v>
      </c>
      <c r="B385" s="1" t="str">
        <f>VLOOKUP(A385,Participanti!A:B,2,0)</f>
        <v>M</v>
      </c>
      <c r="C385" s="60">
        <v>8</v>
      </c>
      <c r="D385" s="43">
        <v>25.18</v>
      </c>
      <c r="E385" s="180">
        <v>7.9270833333333332E-2</v>
      </c>
      <c r="F385" s="180">
        <v>7.9270833333333332E-2</v>
      </c>
      <c r="G385" s="182">
        <f t="shared" si="65"/>
        <v>7.9270833333333332E-2</v>
      </c>
      <c r="H385" s="45">
        <v>62</v>
      </c>
      <c r="I385" s="11">
        <f t="shared" si="73"/>
        <v>3.1481665342864705E-3</v>
      </c>
      <c r="J385" s="31">
        <f t="shared" si="66"/>
        <v>5</v>
      </c>
      <c r="K385" s="31">
        <f>IF(J385=0,0,IF(B385="F",VLOOKUP(I385,Barem!$G$2:$H$16,2,1),VLOOKUP(I385,Barem!$G$17:$H$31,2,1)))</f>
        <v>4.25</v>
      </c>
      <c r="L385" s="43">
        <v>4</v>
      </c>
      <c r="M385" s="87" t="str">
        <f>VLOOKUP(C385,Barem!K:Q,7,0)</f>
        <v>D</v>
      </c>
      <c r="N385" s="10">
        <f t="shared" si="75"/>
        <v>0.5</v>
      </c>
      <c r="O385" s="10">
        <f t="shared" si="75"/>
        <v>0.25</v>
      </c>
      <c r="P385" s="10">
        <f t="shared" si="75"/>
        <v>0.25</v>
      </c>
      <c r="Q385" s="33">
        <f>IF(B385="M",IF(AND(H385&gt;=200,H385&lt;500,I385&lt;Barem!$M$21),H385/1500,IF(AND(H385&gt;=500,H385&lt;750,I385&lt;Barem!$M$22),H385/1500,IF(AND(H385&gt;=750,H385&lt;1000,I385&lt;Barem!$M$23),H385/1500,IF(AND(H385&gt;=1000,H385&lt;1500,I385&lt;Barem!$M$24),H385/1500,IF(AND(H385&gt;=1500,H385&lt;2000,I385&lt;Barem!$M$25),H385/1500,IF(AND(H385&gt;=2000,H385&lt;3000,I385&lt;Barem!$M$26),H385/1500,IF(AND(H385&gt;=3000,I385&lt;Barem!$M$27),H385/1500,0))))))),IF(AND(H385&gt;=200,H385&lt;500,I385&lt;Barem!$N$21),H385/1500,IF(AND(H385&gt;=500,H385&lt;750,I385&lt;Barem!$N$22),H385/1500,IF(AND(H385&gt;=750,H385&lt;1000,I385&lt;Barem!$N$23),H385/1500,IF(AND(H385&gt;=1000,H385&lt;1500,I385&lt;Barem!$N$24),H385/1500,IF(AND(H385&gt;=1500,H385&lt;2000,I385&lt;Barem!$N$25),H385/1500,IF(AND(H385&gt;=2000,H385&lt;3000,I385&lt;Barem!$N$26),H385/1500,IF(AND(H385&gt;=3000,I385&lt;Barem!$N$27),H385/1500,0))))))))</f>
        <v>0</v>
      </c>
      <c r="R385" s="19">
        <f>IF(D385&gt;21,VLOOKUP(D385,Barem!$S$1:$T$141,2,1),0)</f>
        <v>0.2</v>
      </c>
      <c r="S385" s="95">
        <f>IF(D385&lt;1,0,IF(B385="F",VLOOKUP(I385,Barem!$W$2:$Y$13,2,1),VLOOKUP(I385,Barem!$W$14:$Y$25,2,1)))</f>
        <v>0</v>
      </c>
      <c r="T385" s="19">
        <f>VLOOKUP(A385,Participanti!A:C,3,0)</f>
        <v>0</v>
      </c>
      <c r="U385" s="17">
        <f t="shared" si="74"/>
        <v>4.7625000000000002</v>
      </c>
      <c r="V385" s="49"/>
      <c r="W385" s="137"/>
      <c r="X385" s="96">
        <f t="shared" si="63"/>
        <v>4</v>
      </c>
      <c r="Y385" s="62">
        <f t="shared" si="64"/>
        <v>1</v>
      </c>
      <c r="Z385" s="1" t="str">
        <f>VLOOKUP(A385,Participanti!A:E,5,0)</f>
        <v>Gold</v>
      </c>
    </row>
    <row r="386" spans="1:26" x14ac:dyDescent="0.2">
      <c r="A386" s="42" t="s">
        <v>118</v>
      </c>
      <c r="B386" s="1" t="str">
        <f>VLOOKUP(A386,Participanti!A:B,2,0)</f>
        <v>M</v>
      </c>
      <c r="C386" s="60">
        <v>8</v>
      </c>
      <c r="D386" s="43">
        <v>8.2100000000000009</v>
      </c>
      <c r="E386" s="180">
        <v>3.1712962962962964E-2</v>
      </c>
      <c r="F386" s="180">
        <v>3.1712962962962964E-2</v>
      </c>
      <c r="G386" s="182">
        <f t="shared" si="65"/>
        <v>3.1712962962962964E-2</v>
      </c>
      <c r="H386" s="45">
        <v>16</v>
      </c>
      <c r="I386" s="11">
        <f t="shared" si="73"/>
        <v>3.8627238688140023E-3</v>
      </c>
      <c r="J386" s="31">
        <f t="shared" si="66"/>
        <v>1.9547619047619049</v>
      </c>
      <c r="K386" s="31">
        <f>IF(J386=0,0,IF(B386="F",VLOOKUP(I386,Barem!$G$2:$H$16,2,1),VLOOKUP(I386,Barem!$G$17:$H$31,2,1)))</f>
        <v>3.25</v>
      </c>
      <c r="L386" s="43">
        <v>3.5</v>
      </c>
      <c r="M386" s="87" t="s">
        <v>83</v>
      </c>
      <c r="N386" s="10">
        <f t="shared" si="75"/>
        <v>0.25</v>
      </c>
      <c r="O386" s="10">
        <f t="shared" si="75"/>
        <v>0.25</v>
      </c>
      <c r="P386" s="10">
        <f t="shared" si="75"/>
        <v>0.5</v>
      </c>
      <c r="Q386" s="33">
        <f>IF(B386="M",IF(AND(H386&gt;=200,H386&lt;500,I386&lt;Barem!$M$21),H386/1500,IF(AND(H386&gt;=500,H386&lt;750,I386&lt;Barem!$M$22),H386/1500,IF(AND(H386&gt;=750,H386&lt;1000,I386&lt;Barem!$M$23),H386/1500,IF(AND(H386&gt;=1000,H386&lt;1500,I386&lt;Barem!$M$24),H386/1500,IF(AND(H386&gt;=1500,H386&lt;2000,I386&lt;Barem!$M$25),H386/1500,IF(AND(H386&gt;=2000,H386&lt;3000,I386&lt;Barem!$M$26),H386/1500,IF(AND(H386&gt;=3000,I386&lt;Barem!$M$27),H386/1500,0))))))),IF(AND(H386&gt;=200,H386&lt;500,I386&lt;Barem!$N$21),H386/1500,IF(AND(H386&gt;=500,H386&lt;750,I386&lt;Barem!$N$22),H386/1500,IF(AND(H386&gt;=750,H386&lt;1000,I386&lt;Barem!$N$23),H386/1500,IF(AND(H386&gt;=1000,H386&lt;1500,I386&lt;Barem!$N$24),H386/1500,IF(AND(H386&gt;=1500,H386&lt;2000,I386&lt;Barem!$N$25),H386/1500,IF(AND(H386&gt;=2000,H386&lt;3000,I386&lt;Barem!$N$26),H386/1500,IF(AND(H386&gt;=3000,I386&lt;Barem!$N$27),H386/1500,0))))))))</f>
        <v>0</v>
      </c>
      <c r="R386" s="19">
        <f>IF(D386&gt;21,VLOOKUP(D386,Barem!$S$1:$T$141,2,1),0)</f>
        <v>0</v>
      </c>
      <c r="S386" s="95">
        <f>IF(D386&lt;1,0,IF(B386="F",VLOOKUP(I386,Barem!$W$2:$Y$13,2,1),VLOOKUP(I386,Barem!$W$14:$Y$25,2,1)))</f>
        <v>0</v>
      </c>
      <c r="T386" s="19">
        <f>VLOOKUP(A386,Participanti!A:C,3,0)</f>
        <v>0</v>
      </c>
      <c r="U386" s="17">
        <f t="shared" si="74"/>
        <v>3.0511904761904765</v>
      </c>
      <c r="V386" s="49"/>
      <c r="W386" s="137"/>
      <c r="X386" s="96">
        <f t="shared" ref="X386:X449" si="76">COUNTIFS(A:A,A386,M:M,M386)</f>
        <v>4</v>
      </c>
      <c r="Y386" s="62">
        <f t="shared" ref="Y386:Y449" si="77">COUNTIFS(A:A,A386,C:C,C386)</f>
        <v>1</v>
      </c>
      <c r="Z386" s="1" t="str">
        <f>VLOOKUP(A386,Participanti!A:E,5,0)</f>
        <v>Gold</v>
      </c>
    </row>
    <row r="387" spans="1:26" x14ac:dyDescent="0.2">
      <c r="A387" s="42" t="s">
        <v>154</v>
      </c>
      <c r="B387" s="1" t="str">
        <f>VLOOKUP(A387,Participanti!A:B,2,0)</f>
        <v>M</v>
      </c>
      <c r="C387" s="60">
        <v>8</v>
      </c>
      <c r="D387" s="43">
        <v>19.53</v>
      </c>
      <c r="E387" s="180">
        <v>6.3819444444444443E-2</v>
      </c>
      <c r="F387" s="180">
        <v>6.3819444444444443E-2</v>
      </c>
      <c r="G387" s="182">
        <f t="shared" si="65"/>
        <v>6.3819444444444443E-2</v>
      </c>
      <c r="H387" s="45">
        <v>34</v>
      </c>
      <c r="I387" s="11">
        <f t="shared" si="73"/>
        <v>3.2677646924958751E-3</v>
      </c>
      <c r="J387" s="31">
        <f t="shared" si="66"/>
        <v>4.6500000000000004</v>
      </c>
      <c r="K387" s="31">
        <f>IF(J387=0,0,IF(B387="F",VLOOKUP(I387,Barem!$G$2:$H$16,2,1),VLOOKUP(I387,Barem!$G$17:$H$31,2,1)))</f>
        <v>4.25</v>
      </c>
      <c r="L387" s="43">
        <v>2</v>
      </c>
      <c r="M387" s="87" t="s">
        <v>80</v>
      </c>
      <c r="N387" s="10">
        <f t="shared" si="75"/>
        <v>0.25</v>
      </c>
      <c r="O387" s="10">
        <f t="shared" si="75"/>
        <v>0.5</v>
      </c>
      <c r="P387" s="10">
        <f t="shared" si="75"/>
        <v>0.25</v>
      </c>
      <c r="Q387" s="33">
        <f>IF(B387="M",IF(AND(H387&gt;=200,H387&lt;500,I387&lt;Barem!$M$21),H387/1500,IF(AND(H387&gt;=500,H387&lt;750,I387&lt;Barem!$M$22),H387/1500,IF(AND(H387&gt;=750,H387&lt;1000,I387&lt;Barem!$M$23),H387/1500,IF(AND(H387&gt;=1000,H387&lt;1500,I387&lt;Barem!$M$24),H387/1500,IF(AND(H387&gt;=1500,H387&lt;2000,I387&lt;Barem!$M$25),H387/1500,IF(AND(H387&gt;=2000,H387&lt;3000,I387&lt;Barem!$M$26),H387/1500,IF(AND(H387&gt;=3000,I387&lt;Barem!$M$27),H387/1500,0))))))),IF(AND(H387&gt;=200,H387&lt;500,I387&lt;Barem!$N$21),H387/1500,IF(AND(H387&gt;=500,H387&lt;750,I387&lt;Barem!$N$22),H387/1500,IF(AND(H387&gt;=750,H387&lt;1000,I387&lt;Barem!$N$23),H387/1500,IF(AND(H387&gt;=1000,H387&lt;1500,I387&lt;Barem!$N$24),H387/1500,IF(AND(H387&gt;=1500,H387&lt;2000,I387&lt;Barem!$N$25),H387/1500,IF(AND(H387&gt;=2000,H387&lt;3000,I387&lt;Barem!$N$26),H387/1500,IF(AND(H387&gt;=3000,I387&lt;Barem!$N$27),H387/1500,0))))))))</f>
        <v>0</v>
      </c>
      <c r="R387" s="19">
        <f>IF(D387&gt;21,VLOOKUP(D387,Barem!$S$1:$T$141,2,1),0)</f>
        <v>0</v>
      </c>
      <c r="S387" s="95">
        <f>IF(D387&lt;1,0,IF(B387="F",VLOOKUP(I387,Barem!$W$2:$Y$13,2,1),VLOOKUP(I387,Barem!$W$14:$Y$25,2,1)))</f>
        <v>0</v>
      </c>
      <c r="T387" s="19">
        <f>VLOOKUP(A387,Participanti!A:C,3,0)</f>
        <v>0</v>
      </c>
      <c r="U387" s="17">
        <f t="shared" si="74"/>
        <v>3.7875000000000001</v>
      </c>
      <c r="V387" s="49"/>
      <c r="W387" s="137"/>
      <c r="X387" s="96">
        <f t="shared" si="76"/>
        <v>4</v>
      </c>
      <c r="Y387" s="62">
        <f t="shared" si="77"/>
        <v>1</v>
      </c>
      <c r="Z387" s="1" t="str">
        <f>VLOOKUP(A387,Participanti!A:E,5,0)</f>
        <v>Gold</v>
      </c>
    </row>
    <row r="388" spans="1:26" x14ac:dyDescent="0.2">
      <c r="A388" s="42" t="s">
        <v>13</v>
      </c>
      <c r="B388" s="1" t="str">
        <f>VLOOKUP(A388,Participanti!A:B,2,0)</f>
        <v>M</v>
      </c>
      <c r="C388" s="60">
        <v>8</v>
      </c>
      <c r="D388" s="43">
        <v>13.86</v>
      </c>
      <c r="E388" s="180">
        <v>4.6886574074074074E-2</v>
      </c>
      <c r="F388" s="180">
        <v>4.7500000000000001E-2</v>
      </c>
      <c r="G388" s="182">
        <f t="shared" si="65"/>
        <v>4.7193287037037041E-2</v>
      </c>
      <c r="H388" s="45">
        <v>21</v>
      </c>
      <c r="I388" s="11">
        <f t="shared" si="73"/>
        <v>3.4049990647212875E-3</v>
      </c>
      <c r="J388" s="31">
        <f t="shared" si="66"/>
        <v>3.3</v>
      </c>
      <c r="K388" s="31">
        <f>IF(J388=0,0,IF(B388="F",VLOOKUP(I388,Barem!$G$2:$H$16,2,1),VLOOKUP(I388,Barem!$G$17:$H$31,2,1)))</f>
        <v>4</v>
      </c>
      <c r="L388" s="43">
        <v>5</v>
      </c>
      <c r="M388" s="87" t="s">
        <v>83</v>
      </c>
      <c r="N388" s="10">
        <f t="shared" si="75"/>
        <v>0.25</v>
      </c>
      <c r="O388" s="10">
        <f t="shared" si="75"/>
        <v>0.25</v>
      </c>
      <c r="P388" s="10">
        <f t="shared" si="75"/>
        <v>0.5</v>
      </c>
      <c r="Q388" s="33">
        <f>IF(B388="M",IF(AND(H388&gt;=200,H388&lt;500,I388&lt;Barem!$M$21),H388/1500,IF(AND(H388&gt;=500,H388&lt;750,I388&lt;Barem!$M$22),H388/1500,IF(AND(H388&gt;=750,H388&lt;1000,I388&lt;Barem!$M$23),H388/1500,IF(AND(H388&gt;=1000,H388&lt;1500,I388&lt;Barem!$M$24),H388/1500,IF(AND(H388&gt;=1500,H388&lt;2000,I388&lt;Barem!$M$25),H388/1500,IF(AND(H388&gt;=2000,H388&lt;3000,I388&lt;Barem!$M$26),H388/1500,IF(AND(H388&gt;=3000,I388&lt;Barem!$M$27),H388/1500,0))))))),IF(AND(H388&gt;=200,H388&lt;500,I388&lt;Barem!$N$21),H388/1500,IF(AND(H388&gt;=500,H388&lt;750,I388&lt;Barem!$N$22),H388/1500,IF(AND(H388&gt;=750,H388&lt;1000,I388&lt;Barem!$N$23),H388/1500,IF(AND(H388&gt;=1000,H388&lt;1500,I388&lt;Barem!$N$24),H388/1500,IF(AND(H388&gt;=1500,H388&lt;2000,I388&lt;Barem!$N$25),H388/1500,IF(AND(H388&gt;=2000,H388&lt;3000,I388&lt;Barem!$N$26),H388/1500,IF(AND(H388&gt;=3000,I388&lt;Barem!$N$27),H388/1500,0))))))))</f>
        <v>0</v>
      </c>
      <c r="R388" s="19">
        <f>IF(D388&gt;21,VLOOKUP(D388,Barem!$S$1:$T$141,2,1),0)</f>
        <v>0</v>
      </c>
      <c r="S388" s="95">
        <f>IF(D388&lt;1,0,IF(B388="F",VLOOKUP(I388,Barem!$W$2:$Y$13,2,1),VLOOKUP(I388,Barem!$W$14:$Y$25,2,1)))</f>
        <v>0</v>
      </c>
      <c r="T388" s="19">
        <f>VLOOKUP(A388,Participanti!A:C,3,0)</f>
        <v>0</v>
      </c>
      <c r="U388" s="17">
        <f t="shared" si="74"/>
        <v>4.3250000000000002</v>
      </c>
      <c r="V388" s="49"/>
      <c r="W388" s="137"/>
      <c r="X388" s="96">
        <f t="shared" si="76"/>
        <v>4</v>
      </c>
      <c r="Y388" s="62">
        <f t="shared" si="77"/>
        <v>1</v>
      </c>
      <c r="Z388" s="1" t="str">
        <f>VLOOKUP(A388,Participanti!A:E,5,0)</f>
        <v>Gold</v>
      </c>
    </row>
    <row r="389" spans="1:26" x14ac:dyDescent="0.2">
      <c r="A389" s="42" t="s">
        <v>465</v>
      </c>
      <c r="B389" s="1" t="str">
        <f>VLOOKUP(A389,Participanti!A:B,2,0)</f>
        <v>M</v>
      </c>
      <c r="C389" s="60">
        <v>8</v>
      </c>
      <c r="D389" s="43">
        <v>42.15</v>
      </c>
      <c r="E389" s="180">
        <v>0.1794212962962963</v>
      </c>
      <c r="F389" s="180">
        <v>0.18364583333333334</v>
      </c>
      <c r="G389" s="182">
        <f t="shared" si="65"/>
        <v>0.18153356481481481</v>
      </c>
      <c r="H389" s="45">
        <v>129</v>
      </c>
      <c r="I389" s="11">
        <f t="shared" si="73"/>
        <v>4.3068461403277533E-3</v>
      </c>
      <c r="J389" s="31">
        <f t="shared" si="66"/>
        <v>5</v>
      </c>
      <c r="K389" s="31">
        <f>IF(J389=0,0,IF(B389="F",VLOOKUP(I389,Barem!$G$2:$H$16,2,1),VLOOKUP(I389,Barem!$G$17:$H$31,2,1)))</f>
        <v>2.5</v>
      </c>
      <c r="L389" s="43">
        <v>4.5</v>
      </c>
      <c r="M389" s="87" t="str">
        <f>VLOOKUP(C389,Barem!K:Q,7,0)</f>
        <v>D</v>
      </c>
      <c r="N389" s="10">
        <f t="shared" si="75"/>
        <v>0.5</v>
      </c>
      <c r="O389" s="10">
        <f t="shared" si="75"/>
        <v>0.25</v>
      </c>
      <c r="P389" s="10">
        <f t="shared" si="75"/>
        <v>0.25</v>
      </c>
      <c r="Q389" s="33">
        <f>IF(B389="M",IF(AND(H389&gt;=200,H389&lt;500,I389&lt;Barem!$M$21),H389/1500,IF(AND(H389&gt;=500,H389&lt;750,I389&lt;Barem!$M$22),H389/1500,IF(AND(H389&gt;=750,H389&lt;1000,I389&lt;Barem!$M$23),H389/1500,IF(AND(H389&gt;=1000,H389&lt;1500,I389&lt;Barem!$M$24),H389/1500,IF(AND(H389&gt;=1500,H389&lt;2000,I389&lt;Barem!$M$25),H389/1500,IF(AND(H389&gt;=2000,H389&lt;3000,I389&lt;Barem!$M$26),H389/1500,IF(AND(H389&gt;=3000,I389&lt;Barem!$M$27),H389/1500,0))))))),IF(AND(H389&gt;=200,H389&lt;500,I389&lt;Barem!$N$21),H389/1500,IF(AND(H389&gt;=500,H389&lt;750,I389&lt;Barem!$N$22),H389/1500,IF(AND(H389&gt;=750,H389&lt;1000,I389&lt;Barem!$N$23),H389/1500,IF(AND(H389&gt;=1000,H389&lt;1500,I389&lt;Barem!$N$24),H389/1500,IF(AND(H389&gt;=1500,H389&lt;2000,I389&lt;Barem!$N$25),H389/1500,IF(AND(H389&gt;=2000,H389&lt;3000,I389&lt;Barem!$N$26),H389/1500,IF(AND(H389&gt;=3000,I389&lt;Barem!$N$27),H389/1500,0))))))))</f>
        <v>0</v>
      </c>
      <c r="R389" s="19">
        <f>IF(D389&gt;21,VLOOKUP(D389,Barem!$S$1:$T$141,2,1),0)</f>
        <v>1</v>
      </c>
      <c r="S389" s="95">
        <f>IF(D389&lt;1,0,IF(B389="F",VLOOKUP(I389,Barem!$W$2:$Y$13,2,1),VLOOKUP(I389,Barem!$W$14:$Y$25,2,1)))</f>
        <v>0</v>
      </c>
      <c r="T389" s="19">
        <f>VLOOKUP(A389,Participanti!A:C,3,0)</f>
        <v>0</v>
      </c>
      <c r="U389" s="17">
        <f t="shared" si="74"/>
        <v>5.25</v>
      </c>
      <c r="V389" s="49"/>
      <c r="W389" s="137"/>
      <c r="X389" s="96">
        <f t="shared" si="76"/>
        <v>4</v>
      </c>
      <c r="Y389" s="62">
        <f t="shared" si="77"/>
        <v>1</v>
      </c>
      <c r="Z389" s="1" t="str">
        <f>VLOOKUP(A389,Participanti!A:E,5,0)</f>
        <v>Gold</v>
      </c>
    </row>
    <row r="390" spans="1:26" x14ac:dyDescent="0.2">
      <c r="A390" s="42" t="s">
        <v>549</v>
      </c>
      <c r="B390" s="1" t="str">
        <f>VLOOKUP(A390,Participanti!A:B,2,0)</f>
        <v>M</v>
      </c>
      <c r="C390" s="60">
        <v>8</v>
      </c>
      <c r="D390" s="43">
        <v>5.03</v>
      </c>
      <c r="E390" s="180">
        <v>1.4131944444444445E-2</v>
      </c>
      <c r="F390" s="180">
        <v>1.4398148148148148E-2</v>
      </c>
      <c r="G390" s="182">
        <f t="shared" si="65"/>
        <v>1.4265046296296297E-2</v>
      </c>
      <c r="H390" s="45">
        <v>15</v>
      </c>
      <c r="I390" s="11">
        <f t="shared" si="73"/>
        <v>2.8359932994624841E-3</v>
      </c>
      <c r="J390" s="31">
        <f t="shared" si="66"/>
        <v>1.1976190476190476</v>
      </c>
      <c r="K390" s="31">
        <f>IF(J390=0,0,IF(B390="F",VLOOKUP(I390,Barem!$G$2:$H$16,2,1),VLOOKUP(I390,Barem!$G$17:$H$31,2,1)))</f>
        <v>4.75</v>
      </c>
      <c r="L390" s="43">
        <v>4</v>
      </c>
      <c r="M390" s="87" t="s">
        <v>83</v>
      </c>
      <c r="N390" s="10">
        <f t="shared" ref="N390:P409" si="78">IF($M390=N$1,50%,25%)</f>
        <v>0.25</v>
      </c>
      <c r="O390" s="10">
        <f t="shared" si="78"/>
        <v>0.25</v>
      </c>
      <c r="P390" s="10">
        <f t="shared" si="78"/>
        <v>0.5</v>
      </c>
      <c r="Q390" s="33">
        <f>IF(B390="M",IF(AND(H390&gt;=200,H390&lt;500,I390&lt;Barem!$M$21),H390/1500,IF(AND(H390&gt;=500,H390&lt;750,I390&lt;Barem!$M$22),H390/1500,IF(AND(H390&gt;=750,H390&lt;1000,I390&lt;Barem!$M$23),H390/1500,IF(AND(H390&gt;=1000,H390&lt;1500,I390&lt;Barem!$M$24),H390/1500,IF(AND(H390&gt;=1500,H390&lt;2000,I390&lt;Barem!$M$25),H390/1500,IF(AND(H390&gt;=2000,H390&lt;3000,I390&lt;Barem!$M$26),H390/1500,IF(AND(H390&gt;=3000,I390&lt;Barem!$M$27),H390/1500,0))))))),IF(AND(H390&gt;=200,H390&lt;500,I390&lt;Barem!$N$21),H390/1500,IF(AND(H390&gt;=500,H390&lt;750,I390&lt;Barem!$N$22),H390/1500,IF(AND(H390&gt;=750,H390&lt;1000,I390&lt;Barem!$N$23),H390/1500,IF(AND(H390&gt;=1000,H390&lt;1500,I390&lt;Barem!$N$24),H390/1500,IF(AND(H390&gt;=1500,H390&lt;2000,I390&lt;Barem!$N$25),H390/1500,IF(AND(H390&gt;=2000,H390&lt;3000,I390&lt;Barem!$N$26),H390/1500,IF(AND(H390&gt;=3000,I390&lt;Barem!$N$27),H390/1500,0))))))))</f>
        <v>0</v>
      </c>
      <c r="R390" s="19">
        <f>IF(D390&gt;21,VLOOKUP(D390,Barem!$S$1:$T$141,2,1),0)</f>
        <v>0</v>
      </c>
      <c r="S390" s="95">
        <f>IF(D390&lt;1,0,IF(B390="F",VLOOKUP(I390,Barem!$W$2:$Y$13,2,1),VLOOKUP(I390,Barem!$W$14:$Y$25,2,1)))</f>
        <v>0</v>
      </c>
      <c r="T390" s="19">
        <f>VLOOKUP(A390,Participanti!A:C,3,0)</f>
        <v>0</v>
      </c>
      <c r="U390" s="17">
        <f t="shared" si="74"/>
        <v>3.486904761904762</v>
      </c>
      <c r="V390" s="49"/>
      <c r="W390" s="137"/>
      <c r="X390" s="96">
        <f t="shared" si="76"/>
        <v>4</v>
      </c>
      <c r="Y390" s="62">
        <f t="shared" si="77"/>
        <v>1</v>
      </c>
      <c r="Z390" s="1" t="str">
        <f>VLOOKUP(A390,Participanti!A:E,5,0)</f>
        <v>Gold</v>
      </c>
    </row>
    <row r="391" spans="1:26" x14ac:dyDescent="0.2">
      <c r="A391" s="42" t="s">
        <v>305</v>
      </c>
      <c r="B391" s="1" t="str">
        <f>VLOOKUP(A391,Participanti!A:B,2,0)</f>
        <v>M</v>
      </c>
      <c r="C391" s="60">
        <v>8</v>
      </c>
      <c r="D391" s="43">
        <v>12.34</v>
      </c>
      <c r="E391" s="180">
        <v>3.9583333333333331E-2</v>
      </c>
      <c r="F391" s="180">
        <v>3.9583333333333331E-2</v>
      </c>
      <c r="G391" s="182">
        <f t="shared" si="65"/>
        <v>3.9583333333333331E-2</v>
      </c>
      <c r="H391" s="45">
        <v>141</v>
      </c>
      <c r="I391" s="11">
        <f t="shared" si="73"/>
        <v>3.2077255537547272E-3</v>
      </c>
      <c r="J391" s="31">
        <f t="shared" si="66"/>
        <v>2.9380952380952379</v>
      </c>
      <c r="K391" s="31">
        <f>IF(J391=0,0,IF(B391="F",VLOOKUP(I391,Barem!$G$2:$H$16,2,1),VLOOKUP(I391,Barem!$G$17:$H$31,2,1)))</f>
        <v>4.25</v>
      </c>
      <c r="L391" s="43">
        <v>0</v>
      </c>
      <c r="M391" s="188" t="s">
        <v>82</v>
      </c>
      <c r="N391" s="10">
        <f t="shared" si="78"/>
        <v>0.5</v>
      </c>
      <c r="O391" s="10">
        <f t="shared" si="78"/>
        <v>0.25</v>
      </c>
      <c r="P391" s="10">
        <f t="shared" si="78"/>
        <v>0.25</v>
      </c>
      <c r="Q391" s="33">
        <f>IF(B391="M",IF(AND(H391&gt;=200,H391&lt;500,I391&lt;Barem!$M$21),H391/1500,IF(AND(H391&gt;=500,H391&lt;750,I391&lt;Barem!$M$22),H391/1500,IF(AND(H391&gt;=750,H391&lt;1000,I391&lt;Barem!$M$23),H391/1500,IF(AND(H391&gt;=1000,H391&lt;1500,I391&lt;Barem!$M$24),H391/1500,IF(AND(H391&gt;=1500,H391&lt;2000,I391&lt;Barem!$M$25),H391/1500,IF(AND(H391&gt;=2000,H391&lt;3000,I391&lt;Barem!$M$26),H391/1500,IF(AND(H391&gt;=3000,I391&lt;Barem!$M$27),H391/1500,0))))))),IF(AND(H391&gt;=200,H391&lt;500,I391&lt;Barem!$N$21),H391/1500,IF(AND(H391&gt;=500,H391&lt;750,I391&lt;Barem!$N$22),H391/1500,IF(AND(H391&gt;=750,H391&lt;1000,I391&lt;Barem!$N$23),H391/1500,IF(AND(H391&gt;=1000,H391&lt;1500,I391&lt;Barem!$N$24),H391/1500,IF(AND(H391&gt;=1500,H391&lt;2000,I391&lt;Barem!$N$25),H391/1500,IF(AND(H391&gt;=2000,H391&lt;3000,I391&lt;Barem!$N$26),H391/1500,IF(AND(H391&gt;=3000,I391&lt;Barem!$N$27),H391/1500,0))))))))</f>
        <v>0</v>
      </c>
      <c r="R391" s="19">
        <f>IF(D391&gt;21,VLOOKUP(D391,Barem!$S$1:$T$141,2,1),0)</f>
        <v>0</v>
      </c>
      <c r="S391" s="95">
        <f>IF(D391&lt;1,0,IF(B391="F",VLOOKUP(I391,Barem!$W$2:$Y$13,2,1),VLOOKUP(I391,Barem!$W$14:$Y$25,2,1)))</f>
        <v>0</v>
      </c>
      <c r="T391" s="19">
        <f>VLOOKUP(A391,Participanti!A:C,3,0)</f>
        <v>0</v>
      </c>
      <c r="U391" s="17">
        <f t="shared" si="74"/>
        <v>2.5315476190476192</v>
      </c>
      <c r="V391" s="49"/>
      <c r="W391" s="137"/>
      <c r="X391" s="96">
        <f t="shared" si="76"/>
        <v>4</v>
      </c>
      <c r="Y391" s="62">
        <f t="shared" si="77"/>
        <v>1</v>
      </c>
      <c r="Z391" s="1" t="str">
        <f>VLOOKUP(A391,Participanti!A:E,5,0)</f>
        <v>Silver</v>
      </c>
    </row>
    <row r="392" spans="1:26" x14ac:dyDescent="0.2">
      <c r="A392" s="42" t="s">
        <v>525</v>
      </c>
      <c r="B392" s="1" t="str">
        <f>VLOOKUP(A392,Participanti!A:B,2,0)</f>
        <v>M</v>
      </c>
      <c r="C392" s="60">
        <v>8</v>
      </c>
      <c r="D392" s="43">
        <v>10</v>
      </c>
      <c r="E392" s="180">
        <v>4.0694444444444443E-2</v>
      </c>
      <c r="F392" s="180">
        <v>4.0694444444444443E-2</v>
      </c>
      <c r="G392" s="182">
        <f t="shared" si="65"/>
        <v>4.0694444444444443E-2</v>
      </c>
      <c r="H392" s="45">
        <v>2</v>
      </c>
      <c r="I392" s="11">
        <f t="shared" si="73"/>
        <v>4.0694444444444441E-3</v>
      </c>
      <c r="J392" s="31">
        <f t="shared" si="66"/>
        <v>2.3809523809523809</v>
      </c>
      <c r="K392" s="31">
        <f>IF(J392=0,0,IF(B392="F",VLOOKUP(I392,Barem!$G$2:$H$16,2,1),VLOOKUP(I392,Barem!$G$17:$H$31,2,1)))</f>
        <v>3</v>
      </c>
      <c r="L392" s="43">
        <v>4.25</v>
      </c>
      <c r="M392" s="87" t="s">
        <v>80</v>
      </c>
      <c r="N392" s="10">
        <f t="shared" si="78"/>
        <v>0.25</v>
      </c>
      <c r="O392" s="10">
        <f t="shared" si="78"/>
        <v>0.5</v>
      </c>
      <c r="P392" s="10">
        <f t="shared" si="78"/>
        <v>0.25</v>
      </c>
      <c r="Q392" s="33">
        <f>IF(B392="M",IF(AND(H392&gt;=200,H392&lt;500,I392&lt;Barem!$M$21),H392/1500,IF(AND(H392&gt;=500,H392&lt;750,I392&lt;Barem!$M$22),H392/1500,IF(AND(H392&gt;=750,H392&lt;1000,I392&lt;Barem!$M$23),H392/1500,IF(AND(H392&gt;=1000,H392&lt;1500,I392&lt;Barem!$M$24),H392/1500,IF(AND(H392&gt;=1500,H392&lt;2000,I392&lt;Barem!$M$25),H392/1500,IF(AND(H392&gt;=2000,H392&lt;3000,I392&lt;Barem!$M$26),H392/1500,IF(AND(H392&gt;=3000,I392&lt;Barem!$M$27),H392/1500,0))))))),IF(AND(H392&gt;=200,H392&lt;500,I392&lt;Barem!$N$21),H392/1500,IF(AND(H392&gt;=500,H392&lt;750,I392&lt;Barem!$N$22),H392/1500,IF(AND(H392&gt;=750,H392&lt;1000,I392&lt;Barem!$N$23),H392/1500,IF(AND(H392&gt;=1000,H392&lt;1500,I392&lt;Barem!$N$24),H392/1500,IF(AND(H392&gt;=1500,H392&lt;2000,I392&lt;Barem!$N$25),H392/1500,IF(AND(H392&gt;=2000,H392&lt;3000,I392&lt;Barem!$N$26),H392/1500,IF(AND(H392&gt;=3000,I392&lt;Barem!$N$27),H392/1500,0))))))))</f>
        <v>0</v>
      </c>
      <c r="R392" s="19">
        <f>IF(D392&gt;21,VLOOKUP(D392,Barem!$S$1:$T$141,2,1),0)</f>
        <v>0</v>
      </c>
      <c r="S392" s="95">
        <f>IF(D392&lt;1,0,IF(B392="F",VLOOKUP(I392,Barem!$W$2:$Y$13,2,1),VLOOKUP(I392,Barem!$W$14:$Y$25,2,1)))</f>
        <v>0</v>
      </c>
      <c r="T392" s="19">
        <f>VLOOKUP(A392,Participanti!A:C,3,0)</f>
        <v>0</v>
      </c>
      <c r="U392" s="17">
        <f t="shared" si="74"/>
        <v>3.1577380952380953</v>
      </c>
      <c r="V392" s="49"/>
      <c r="W392" s="137"/>
      <c r="X392" s="96">
        <f t="shared" si="76"/>
        <v>3</v>
      </c>
      <c r="Y392" s="62">
        <f t="shared" si="77"/>
        <v>1</v>
      </c>
      <c r="Z392" s="1" t="str">
        <f>VLOOKUP(A392,Participanti!A:E,5,0)</f>
        <v>Bronze</v>
      </c>
    </row>
    <row r="393" spans="1:26" x14ac:dyDescent="0.2">
      <c r="A393" s="42" t="s">
        <v>200</v>
      </c>
      <c r="B393" s="1" t="str">
        <f>VLOOKUP(A393,Participanti!A:B,2,0)</f>
        <v>M</v>
      </c>
      <c r="C393" s="60">
        <v>8</v>
      </c>
      <c r="D393" s="43">
        <v>18.52</v>
      </c>
      <c r="E393" s="180">
        <v>7.8935185185185192E-2</v>
      </c>
      <c r="F393" s="180">
        <v>8.1099537037037039E-2</v>
      </c>
      <c r="G393" s="182">
        <f t="shared" si="65"/>
        <v>8.0017361111111115E-2</v>
      </c>
      <c r="H393" s="45">
        <v>499</v>
      </c>
      <c r="I393" s="11">
        <f t="shared" si="73"/>
        <v>4.3205918526517881E-3</v>
      </c>
      <c r="J393" s="31">
        <f t="shared" si="66"/>
        <v>4.409523809523809</v>
      </c>
      <c r="K393" s="31">
        <f>IF(J393=0,0,IF(B393="F",VLOOKUP(I393,Barem!$G$2:$H$16,2,1),VLOOKUP(I393,Barem!$G$17:$H$31,2,1)))</f>
        <v>2.5</v>
      </c>
      <c r="L393" s="43">
        <v>2</v>
      </c>
      <c r="M393" s="87" t="str">
        <f>VLOOKUP(C393,Barem!K:Q,7,0)</f>
        <v>D</v>
      </c>
      <c r="N393" s="10">
        <f t="shared" si="78"/>
        <v>0.5</v>
      </c>
      <c r="O393" s="10">
        <f t="shared" si="78"/>
        <v>0.25</v>
      </c>
      <c r="P393" s="10">
        <f t="shared" si="78"/>
        <v>0.25</v>
      </c>
      <c r="Q393" s="33">
        <f>IF(B393="M",IF(AND(H393&gt;=200,H393&lt;500,I393&lt;Barem!$M$21),H393/1500,IF(AND(H393&gt;=500,H393&lt;750,I393&lt;Barem!$M$22),H393/1500,IF(AND(H393&gt;=750,H393&lt;1000,I393&lt;Barem!$M$23),H393/1500,IF(AND(H393&gt;=1000,H393&lt;1500,I393&lt;Barem!$M$24),H393/1500,IF(AND(H393&gt;=1500,H393&lt;2000,I393&lt;Barem!$M$25),H393/1500,IF(AND(H393&gt;=2000,H393&lt;3000,I393&lt;Barem!$M$26),H393/1500,IF(AND(H393&gt;=3000,I393&lt;Barem!$M$27),H393/1500,0))))))),IF(AND(H393&gt;=200,H393&lt;500,I393&lt;Barem!$N$21),H393/1500,IF(AND(H393&gt;=500,H393&lt;750,I393&lt;Barem!$N$22),H393/1500,IF(AND(H393&gt;=750,H393&lt;1000,I393&lt;Barem!$N$23),H393/1500,IF(AND(H393&gt;=1000,H393&lt;1500,I393&lt;Barem!$N$24),H393/1500,IF(AND(H393&gt;=1500,H393&lt;2000,I393&lt;Barem!$N$25),H393/1500,IF(AND(H393&gt;=2000,H393&lt;3000,I393&lt;Barem!$N$26),H393/1500,IF(AND(H393&gt;=3000,I393&lt;Barem!$N$27),H393/1500,0))))))))</f>
        <v>0.33266666666666667</v>
      </c>
      <c r="R393" s="19">
        <f>IF(D393&gt;21,VLOOKUP(D393,Barem!$S$1:$T$141,2,1),0)</f>
        <v>0</v>
      </c>
      <c r="S393" s="95">
        <f>IF(D393&lt;1,0,IF(B393="F",VLOOKUP(I393,Barem!$W$2:$Y$13,2,1),VLOOKUP(I393,Barem!$W$14:$Y$25,2,1)))</f>
        <v>0</v>
      </c>
      <c r="T393" s="19">
        <f>VLOOKUP(A393,Participanti!A:C,3,0)</f>
        <v>0</v>
      </c>
      <c r="U393" s="17">
        <f t="shared" si="74"/>
        <v>3.6624285714285714</v>
      </c>
      <c r="V393" s="49"/>
      <c r="W393" s="137"/>
      <c r="X393" s="96">
        <f t="shared" si="76"/>
        <v>4</v>
      </c>
      <c r="Y393" s="62">
        <f t="shared" si="77"/>
        <v>1</v>
      </c>
      <c r="Z393" s="1" t="str">
        <f>VLOOKUP(A393,Participanti!A:E,5,0)</f>
        <v>Gold</v>
      </c>
    </row>
    <row r="394" spans="1:26" x14ac:dyDescent="0.2">
      <c r="A394" s="42" t="s">
        <v>450</v>
      </c>
      <c r="B394" s="1" t="str">
        <f>VLOOKUP(A394,Participanti!A:B,2,0)</f>
        <v>M</v>
      </c>
      <c r="C394" s="60">
        <v>8</v>
      </c>
      <c r="D394" s="43">
        <v>14.11</v>
      </c>
      <c r="E394" s="180">
        <v>5.8506944444444445E-2</v>
      </c>
      <c r="F394" s="180">
        <v>9.5405092592592597E-2</v>
      </c>
      <c r="G394" s="182">
        <f t="shared" ref="G394:G447" si="79">AVERAGE(E394:F394)</f>
        <v>7.6956018518518521E-2</v>
      </c>
      <c r="H394" s="45">
        <v>54</v>
      </c>
      <c r="I394" s="11">
        <f t="shared" si="73"/>
        <v>5.4540055647426307E-3</v>
      </c>
      <c r="J394" s="31">
        <f t="shared" ref="J394:J447" si="80">IF(B394="F",IF(D394&lt;2.5,0,IF(D394&gt;19.99,5,D394/4)),IF(D394&lt;3,0, IF(D394&gt;20.99,5,D394/4.2)))</f>
        <v>3.3595238095238091</v>
      </c>
      <c r="K394" s="31">
        <f>IF(J394=0,0,IF(B394="F",VLOOKUP(I394,Barem!$G$2:$H$16,2,1),VLOOKUP(I394,Barem!$G$17:$H$31,2,1)))</f>
        <v>0.5</v>
      </c>
      <c r="L394" s="43">
        <v>2.25</v>
      </c>
      <c r="M394" s="87" t="s">
        <v>83</v>
      </c>
      <c r="N394" s="10">
        <f t="shared" si="78"/>
        <v>0.25</v>
      </c>
      <c r="O394" s="10">
        <f t="shared" si="78"/>
        <v>0.25</v>
      </c>
      <c r="P394" s="10">
        <f t="shared" si="78"/>
        <v>0.5</v>
      </c>
      <c r="Q394" s="33">
        <f>IF(B394="M",IF(AND(H394&gt;=200,H394&lt;500,I394&lt;Barem!$M$21),H394/1500,IF(AND(H394&gt;=500,H394&lt;750,I394&lt;Barem!$M$22),H394/1500,IF(AND(H394&gt;=750,H394&lt;1000,I394&lt;Barem!$M$23),H394/1500,IF(AND(H394&gt;=1000,H394&lt;1500,I394&lt;Barem!$M$24),H394/1500,IF(AND(H394&gt;=1500,H394&lt;2000,I394&lt;Barem!$M$25),H394/1500,IF(AND(H394&gt;=2000,H394&lt;3000,I394&lt;Barem!$M$26),H394/1500,IF(AND(H394&gt;=3000,I394&lt;Barem!$M$27),H394/1500,0))))))),IF(AND(H394&gt;=200,H394&lt;500,I394&lt;Barem!$N$21),H394/1500,IF(AND(H394&gt;=500,H394&lt;750,I394&lt;Barem!$N$22),H394/1500,IF(AND(H394&gt;=750,H394&lt;1000,I394&lt;Barem!$N$23),H394/1500,IF(AND(H394&gt;=1000,H394&lt;1500,I394&lt;Barem!$N$24),H394/1500,IF(AND(H394&gt;=1500,H394&lt;2000,I394&lt;Barem!$N$25),H394/1500,IF(AND(H394&gt;=2000,H394&lt;3000,I394&lt;Barem!$N$26),H394/1500,IF(AND(H394&gt;=3000,I394&lt;Barem!$N$27),H394/1500,0))))))))</f>
        <v>0</v>
      </c>
      <c r="R394" s="19">
        <f>IF(D394&gt;21,VLOOKUP(D394,Barem!$S$1:$T$141,2,1),0)</f>
        <v>0</v>
      </c>
      <c r="S394" s="95">
        <f>IF(D394&lt;1,0,IF(B394="F",VLOOKUP(I394,Barem!$W$2:$Y$13,2,1),VLOOKUP(I394,Barem!$W$14:$Y$25,2,1)))</f>
        <v>0</v>
      </c>
      <c r="T394" s="19">
        <f>VLOOKUP(A394,Participanti!A:C,3,0)</f>
        <v>0</v>
      </c>
      <c r="U394" s="17">
        <f t="shared" si="74"/>
        <v>2.0898809523809523</v>
      </c>
      <c r="V394" s="49"/>
      <c r="W394" s="137"/>
      <c r="X394" s="96">
        <f t="shared" si="76"/>
        <v>4</v>
      </c>
      <c r="Y394" s="62">
        <f t="shared" si="77"/>
        <v>1</v>
      </c>
      <c r="Z394" s="1" t="str">
        <f>VLOOKUP(A394,Participanti!A:E,5,0)</f>
        <v>Bronze</v>
      </c>
    </row>
    <row r="395" spans="1:26" x14ac:dyDescent="0.2">
      <c r="A395" s="42" t="s">
        <v>124</v>
      </c>
      <c r="B395" s="1" t="str">
        <f>VLOOKUP(A395,Participanti!A:B,2,0)</f>
        <v>M</v>
      </c>
      <c r="C395" s="60">
        <v>8</v>
      </c>
      <c r="D395" s="43">
        <v>11.86</v>
      </c>
      <c r="E395" s="180">
        <v>3.6863425925925924E-2</v>
      </c>
      <c r="F395" s="180">
        <v>3.6793981481481483E-2</v>
      </c>
      <c r="G395" s="182">
        <f t="shared" si="79"/>
        <v>3.6828703703703704E-2</v>
      </c>
      <c r="H395" s="45">
        <v>128</v>
      </c>
      <c r="I395" s="11">
        <f t="shared" si="73"/>
        <v>3.1052869901942418E-3</v>
      </c>
      <c r="J395" s="31">
        <f t="shared" si="80"/>
        <v>2.8238095238095235</v>
      </c>
      <c r="K395" s="31">
        <f>IF(J395=0,0,IF(B395="F",VLOOKUP(I395,Barem!$G$2:$H$16,2,1),VLOOKUP(I395,Barem!$G$17:$H$31,2,1)))</f>
        <v>4.5</v>
      </c>
      <c r="L395" s="43">
        <v>4</v>
      </c>
      <c r="M395" s="87" t="s">
        <v>80</v>
      </c>
      <c r="N395" s="10">
        <f t="shared" si="78"/>
        <v>0.25</v>
      </c>
      <c r="O395" s="10">
        <f t="shared" si="78"/>
        <v>0.5</v>
      </c>
      <c r="P395" s="10">
        <f t="shared" si="78"/>
        <v>0.25</v>
      </c>
      <c r="Q395" s="33">
        <f>IF(B395="M",IF(AND(H395&gt;=200,H395&lt;500,I395&lt;Barem!$M$21),H395/1500,IF(AND(H395&gt;=500,H395&lt;750,I395&lt;Barem!$M$22),H395/1500,IF(AND(H395&gt;=750,H395&lt;1000,I395&lt;Barem!$M$23),H395/1500,IF(AND(H395&gt;=1000,H395&lt;1500,I395&lt;Barem!$M$24),H395/1500,IF(AND(H395&gt;=1500,H395&lt;2000,I395&lt;Barem!$M$25),H395/1500,IF(AND(H395&gt;=2000,H395&lt;3000,I395&lt;Barem!$M$26),H395/1500,IF(AND(H395&gt;=3000,I395&lt;Barem!$M$27),H395/1500,0))))))),IF(AND(H395&gt;=200,H395&lt;500,I395&lt;Barem!$N$21),H395/1500,IF(AND(H395&gt;=500,H395&lt;750,I395&lt;Barem!$N$22),H395/1500,IF(AND(H395&gt;=750,H395&lt;1000,I395&lt;Barem!$N$23),H395/1500,IF(AND(H395&gt;=1000,H395&lt;1500,I395&lt;Barem!$N$24),H395/1500,IF(AND(H395&gt;=1500,H395&lt;2000,I395&lt;Barem!$N$25),H395/1500,IF(AND(H395&gt;=2000,H395&lt;3000,I395&lt;Barem!$N$26),H395/1500,IF(AND(H395&gt;=3000,I395&lt;Barem!$N$27),H395/1500,0))))))))</f>
        <v>0</v>
      </c>
      <c r="R395" s="19">
        <f>IF(D395&gt;21,VLOOKUP(D395,Barem!$S$1:$T$141,2,1),0)</f>
        <v>0</v>
      </c>
      <c r="S395" s="95">
        <f>IF(D395&lt;1,0,IF(B395="F",VLOOKUP(I395,Barem!$W$2:$Y$13,2,1),VLOOKUP(I395,Barem!$W$14:$Y$25,2,1)))</f>
        <v>0</v>
      </c>
      <c r="T395" s="19">
        <f>VLOOKUP(A395,Participanti!A:C,3,0)</f>
        <v>0</v>
      </c>
      <c r="U395" s="17">
        <f t="shared" si="74"/>
        <v>3.9559523809523807</v>
      </c>
      <c r="V395" s="49"/>
      <c r="W395" s="137"/>
      <c r="X395" s="96">
        <f t="shared" si="76"/>
        <v>4</v>
      </c>
      <c r="Y395" s="62">
        <f t="shared" si="77"/>
        <v>1</v>
      </c>
      <c r="Z395" s="1" t="str">
        <f>VLOOKUP(A395,Participanti!A:E,5,0)</f>
        <v>Bronze</v>
      </c>
    </row>
    <row r="396" spans="1:26" x14ac:dyDescent="0.2">
      <c r="A396" s="42" t="s">
        <v>174</v>
      </c>
      <c r="B396" s="1" t="str">
        <f>VLOOKUP(A396,Participanti!A:B,2,0)</f>
        <v>M</v>
      </c>
      <c r="C396" s="60">
        <v>8</v>
      </c>
      <c r="D396" s="43">
        <v>23.12</v>
      </c>
      <c r="E396" s="180">
        <v>0.13822916666666665</v>
      </c>
      <c r="F396" s="180">
        <v>0.14681712962962962</v>
      </c>
      <c r="G396" s="182">
        <f t="shared" si="79"/>
        <v>0.14252314814814815</v>
      </c>
      <c r="H396" s="45">
        <v>920</v>
      </c>
      <c r="I396" s="11">
        <f t="shared" si="73"/>
        <v>6.1644960271690372E-3</v>
      </c>
      <c r="J396" s="31">
        <f t="shared" si="80"/>
        <v>5</v>
      </c>
      <c r="K396" s="31">
        <f>IF(J396=0,0,IF(B396="F",VLOOKUP(I396,Barem!$G$2:$H$16,2,1),VLOOKUP(I396,Barem!$G$17:$H$31,2,1)))</f>
        <v>0</v>
      </c>
      <c r="L396" s="43">
        <v>2</v>
      </c>
      <c r="M396" s="87" t="str">
        <f>VLOOKUP(C396,Barem!K:Q,7,0)</f>
        <v>D</v>
      </c>
      <c r="N396" s="10">
        <f t="shared" si="78"/>
        <v>0.5</v>
      </c>
      <c r="O396" s="10">
        <f t="shared" si="78"/>
        <v>0.25</v>
      </c>
      <c r="P396" s="10">
        <f t="shared" si="78"/>
        <v>0.25</v>
      </c>
      <c r="Q396" s="33">
        <f>IF(B396="M",IF(AND(H396&gt;=200,H396&lt;500,I396&lt;Barem!$M$21),H396/1500,IF(AND(H396&gt;=500,H396&lt;750,I396&lt;Barem!$M$22),H396/1500,IF(AND(H396&gt;=750,H396&lt;1000,I396&lt;Barem!$M$23),H396/1500,IF(AND(H396&gt;=1000,H396&lt;1500,I396&lt;Barem!$M$24),H396/1500,IF(AND(H396&gt;=1500,H396&lt;2000,I396&lt;Barem!$M$25),H396/1500,IF(AND(H396&gt;=2000,H396&lt;3000,I396&lt;Barem!$M$26),H396/1500,IF(AND(H396&gt;=3000,I396&lt;Barem!$M$27),H396/1500,0))))))),IF(AND(H396&gt;=200,H396&lt;500,I396&lt;Barem!$N$21),H396/1500,IF(AND(H396&gt;=500,H396&lt;750,I396&lt;Barem!$N$22),H396/1500,IF(AND(H396&gt;=750,H396&lt;1000,I396&lt;Barem!$N$23),H396/1500,IF(AND(H396&gt;=1000,H396&lt;1500,I396&lt;Barem!$N$24),H396/1500,IF(AND(H396&gt;=1500,H396&lt;2000,I396&lt;Barem!$N$25),H396/1500,IF(AND(H396&gt;=2000,H396&lt;3000,I396&lt;Barem!$N$26),H396/1500,IF(AND(H396&gt;=3000,I396&lt;Barem!$N$27),H396/1500,0))))))))</f>
        <v>0.61333333333333329</v>
      </c>
      <c r="R396" s="19">
        <f>IF(D396&gt;21,VLOOKUP(D396,Barem!$S$1:$T$141,2,1),0)</f>
        <v>0.1</v>
      </c>
      <c r="S396" s="95">
        <f>IF(D396&lt;1,0,IF(B396="F",VLOOKUP(I396,Barem!$W$2:$Y$13,2,1),VLOOKUP(I396,Barem!$W$14:$Y$25,2,1)))</f>
        <v>0</v>
      </c>
      <c r="T396" s="19">
        <f>VLOOKUP(A396,Participanti!A:C,3,0)</f>
        <v>0</v>
      </c>
      <c r="U396" s="17">
        <f t="shared" si="74"/>
        <v>3.7133333333333334</v>
      </c>
      <c r="V396" s="49"/>
      <c r="W396" s="137" t="s">
        <v>577</v>
      </c>
      <c r="X396" s="96">
        <f t="shared" si="76"/>
        <v>2</v>
      </c>
      <c r="Y396" s="62">
        <f t="shared" si="77"/>
        <v>1</v>
      </c>
      <c r="Z396" s="1" t="str">
        <f>VLOOKUP(A396,Participanti!A:E,5,0)</f>
        <v>Bronze</v>
      </c>
    </row>
    <row r="397" spans="1:26" x14ac:dyDescent="0.2">
      <c r="A397" s="42" t="s">
        <v>176</v>
      </c>
      <c r="B397" s="1" t="str">
        <f>VLOOKUP(A397,Participanti!A:B,2,0)</f>
        <v>M</v>
      </c>
      <c r="C397" s="60">
        <v>8</v>
      </c>
      <c r="D397" s="43">
        <v>23.34</v>
      </c>
      <c r="E397" s="180">
        <v>0.11489583333333334</v>
      </c>
      <c r="F397" s="180">
        <v>0.1133912037037037</v>
      </c>
      <c r="G397" s="182">
        <f t="shared" si="79"/>
        <v>0.11414351851851852</v>
      </c>
      <c r="H397" s="45">
        <v>941</v>
      </c>
      <c r="I397" s="11">
        <f t="shared" si="73"/>
        <v>4.8904678028499791E-3</v>
      </c>
      <c r="J397" s="31">
        <f t="shared" si="80"/>
        <v>5</v>
      </c>
      <c r="K397" s="31">
        <f>IF(J397=0,0,IF(B397="F",VLOOKUP(I397,Barem!$G$2:$H$16,2,1),VLOOKUP(I397,Barem!$G$17:$H$31,2,1)))</f>
        <v>0.5</v>
      </c>
      <c r="L397" s="43">
        <v>5</v>
      </c>
      <c r="M397" s="87" t="str">
        <f>VLOOKUP(C397,Barem!K:Q,7,0)</f>
        <v>D</v>
      </c>
      <c r="N397" s="10">
        <f t="shared" si="78"/>
        <v>0.5</v>
      </c>
      <c r="O397" s="10">
        <f t="shared" si="78"/>
        <v>0.25</v>
      </c>
      <c r="P397" s="10">
        <f t="shared" si="78"/>
        <v>0.25</v>
      </c>
      <c r="Q397" s="33">
        <f>IF(B397="M",IF(AND(H397&gt;=200,H397&lt;500,I397&lt;Barem!$M$21),H397/1500,IF(AND(H397&gt;=500,H397&lt;750,I397&lt;Barem!$M$22),H397/1500,IF(AND(H397&gt;=750,H397&lt;1000,I397&lt;Barem!$M$23),H397/1500,IF(AND(H397&gt;=1000,H397&lt;1500,I397&lt;Barem!$M$24),H397/1500,IF(AND(H397&gt;=1500,H397&lt;2000,I397&lt;Barem!$M$25),H397/1500,IF(AND(H397&gt;=2000,H397&lt;3000,I397&lt;Barem!$M$26),H397/1500,IF(AND(H397&gt;=3000,I397&lt;Barem!$M$27),H397/1500,0))))))),IF(AND(H397&gt;=200,H397&lt;500,I397&lt;Barem!$N$21),H397/1500,IF(AND(H397&gt;=500,H397&lt;750,I397&lt;Barem!$N$22),H397/1500,IF(AND(H397&gt;=750,H397&lt;1000,I397&lt;Barem!$N$23),H397/1500,IF(AND(H397&gt;=1000,H397&lt;1500,I397&lt;Barem!$N$24),H397/1500,IF(AND(H397&gt;=1500,H397&lt;2000,I397&lt;Barem!$N$25),H397/1500,IF(AND(H397&gt;=2000,H397&lt;3000,I397&lt;Barem!$N$26),H397/1500,IF(AND(H397&gt;=3000,I397&lt;Barem!$N$27),H397/1500,0))))))))</f>
        <v>0.6273333333333333</v>
      </c>
      <c r="R397" s="19">
        <f>IF(D397&gt;21,VLOOKUP(D397,Barem!$S$1:$T$141,2,1),0)</f>
        <v>0.1</v>
      </c>
      <c r="S397" s="95">
        <f>IF(D397&lt;1,0,IF(B397="F",VLOOKUP(I397,Barem!$W$2:$Y$13,2,1),VLOOKUP(I397,Barem!$W$14:$Y$25,2,1)))</f>
        <v>0</v>
      </c>
      <c r="T397" s="19">
        <f>VLOOKUP(A397,Participanti!A:C,3,0)</f>
        <v>0</v>
      </c>
      <c r="U397" s="17">
        <f t="shared" si="74"/>
        <v>4.6023333333333332</v>
      </c>
      <c r="V397" s="49"/>
      <c r="W397" s="137" t="s">
        <v>577</v>
      </c>
      <c r="X397" s="96">
        <f t="shared" si="76"/>
        <v>4</v>
      </c>
      <c r="Y397" s="62">
        <f t="shared" si="77"/>
        <v>1</v>
      </c>
      <c r="Z397" s="1" t="str">
        <f>VLOOKUP(A397,Participanti!A:E,5,0)</f>
        <v>Gold</v>
      </c>
    </row>
    <row r="398" spans="1:26" x14ac:dyDescent="0.2">
      <c r="A398" s="42" t="s">
        <v>225</v>
      </c>
      <c r="B398" s="1" t="str">
        <f>VLOOKUP(A398,Participanti!A:B,2,0)</f>
        <v>M</v>
      </c>
      <c r="C398" s="60">
        <v>8</v>
      </c>
      <c r="D398" s="43">
        <v>9.01</v>
      </c>
      <c r="E398" s="180">
        <v>2.6122685185185186E-2</v>
      </c>
      <c r="F398" s="180">
        <v>2.6296296296296297E-2</v>
      </c>
      <c r="G398" s="182">
        <f t="shared" si="79"/>
        <v>2.6209490740740742E-2</v>
      </c>
      <c r="H398" s="45">
        <v>40</v>
      </c>
      <c r="I398" s="11">
        <f t="shared" si="73"/>
        <v>2.9089334895383732E-3</v>
      </c>
      <c r="J398" s="31">
        <f t="shared" si="80"/>
        <v>2.1452380952380952</v>
      </c>
      <c r="K398" s="31">
        <f>IF(J398=0,0,IF(B398="F",VLOOKUP(I398,Barem!$G$2:$H$16,2,1),VLOOKUP(I398,Barem!$G$17:$H$31,2,1)))</f>
        <v>4.75</v>
      </c>
      <c r="L398" s="43">
        <v>2.75</v>
      </c>
      <c r="M398" s="87" t="s">
        <v>83</v>
      </c>
      <c r="N398" s="10">
        <f t="shared" si="78"/>
        <v>0.25</v>
      </c>
      <c r="O398" s="10">
        <f t="shared" si="78"/>
        <v>0.25</v>
      </c>
      <c r="P398" s="10">
        <f t="shared" si="78"/>
        <v>0.5</v>
      </c>
      <c r="Q398" s="33">
        <f>IF(B398="M",IF(AND(H398&gt;=200,H398&lt;500,I398&lt;Barem!$M$21),H398/1500,IF(AND(H398&gt;=500,H398&lt;750,I398&lt;Barem!$M$22),H398/1500,IF(AND(H398&gt;=750,H398&lt;1000,I398&lt;Barem!$M$23),H398/1500,IF(AND(H398&gt;=1000,H398&lt;1500,I398&lt;Barem!$M$24),H398/1500,IF(AND(H398&gt;=1500,H398&lt;2000,I398&lt;Barem!$M$25),H398/1500,IF(AND(H398&gt;=2000,H398&lt;3000,I398&lt;Barem!$M$26),H398/1500,IF(AND(H398&gt;=3000,I398&lt;Barem!$M$27),H398/1500,0))))))),IF(AND(H398&gt;=200,H398&lt;500,I398&lt;Barem!$N$21),H398/1500,IF(AND(H398&gt;=500,H398&lt;750,I398&lt;Barem!$N$22),H398/1500,IF(AND(H398&gt;=750,H398&lt;1000,I398&lt;Barem!$N$23),H398/1500,IF(AND(H398&gt;=1000,H398&lt;1500,I398&lt;Barem!$N$24),H398/1500,IF(AND(H398&gt;=1500,H398&lt;2000,I398&lt;Barem!$N$25),H398/1500,IF(AND(H398&gt;=2000,H398&lt;3000,I398&lt;Barem!$N$26),H398/1500,IF(AND(H398&gt;=3000,I398&lt;Barem!$N$27),H398/1500,0))))))))</f>
        <v>0</v>
      </c>
      <c r="R398" s="19">
        <f>IF(D398&gt;21,VLOOKUP(D398,Barem!$S$1:$T$141,2,1),0)</f>
        <v>0</v>
      </c>
      <c r="S398" s="95">
        <f>IF(D398&lt;1,0,IF(B398="F",VLOOKUP(I398,Barem!$W$2:$Y$13,2,1),VLOOKUP(I398,Barem!$W$14:$Y$25,2,1)))</f>
        <v>0</v>
      </c>
      <c r="T398" s="19">
        <f>VLOOKUP(A398,Participanti!A:C,3,0)</f>
        <v>0</v>
      </c>
      <c r="U398" s="17">
        <f t="shared" si="74"/>
        <v>3.0988095238095239</v>
      </c>
      <c r="V398" s="49"/>
      <c r="W398" s="137"/>
      <c r="X398" s="96">
        <f t="shared" si="76"/>
        <v>4</v>
      </c>
      <c r="Y398" s="62">
        <f t="shared" si="77"/>
        <v>1</v>
      </c>
      <c r="Z398" s="1" t="str">
        <f>VLOOKUP(A398,Participanti!A:E,5,0)</f>
        <v>Gold</v>
      </c>
    </row>
    <row r="399" spans="1:26" x14ac:dyDescent="0.2">
      <c r="A399" s="42" t="s">
        <v>459</v>
      </c>
      <c r="B399" s="1" t="str">
        <f>VLOOKUP(A399,Participanti!A:B,2,0)</f>
        <v>M</v>
      </c>
      <c r="C399" s="60">
        <v>8</v>
      </c>
      <c r="D399" s="43">
        <v>3.02</v>
      </c>
      <c r="E399" s="180">
        <v>9.3171296296296301E-3</v>
      </c>
      <c r="F399" s="180">
        <v>9.3402777777777772E-3</v>
      </c>
      <c r="G399" s="182">
        <f t="shared" si="79"/>
        <v>9.3287037037037036E-3</v>
      </c>
      <c r="H399" s="45">
        <v>0</v>
      </c>
      <c r="I399" s="11">
        <f t="shared" si="73"/>
        <v>3.0889747363257295E-3</v>
      </c>
      <c r="J399" s="31">
        <f t="shared" si="80"/>
        <v>0.71904761904761905</v>
      </c>
      <c r="K399" s="31">
        <f>IF(J399=0,0,IF(B399="F",VLOOKUP(I399,Barem!$G$2:$H$16,2,1),VLOOKUP(I399,Barem!$G$17:$H$31,2,1)))</f>
        <v>4.5</v>
      </c>
      <c r="L399" s="43">
        <v>5</v>
      </c>
      <c r="M399" s="87" t="s">
        <v>80</v>
      </c>
      <c r="N399" s="10">
        <f t="shared" si="78"/>
        <v>0.25</v>
      </c>
      <c r="O399" s="10">
        <f t="shared" si="78"/>
        <v>0.5</v>
      </c>
      <c r="P399" s="10">
        <f t="shared" si="78"/>
        <v>0.25</v>
      </c>
      <c r="Q399" s="33">
        <f>IF(B399="M",IF(AND(H399&gt;=200,H399&lt;500,I399&lt;Barem!$M$21),H399/1500,IF(AND(H399&gt;=500,H399&lt;750,I399&lt;Barem!$M$22),H399/1500,IF(AND(H399&gt;=750,H399&lt;1000,I399&lt;Barem!$M$23),H399/1500,IF(AND(H399&gt;=1000,H399&lt;1500,I399&lt;Barem!$M$24),H399/1500,IF(AND(H399&gt;=1500,H399&lt;2000,I399&lt;Barem!$M$25),H399/1500,IF(AND(H399&gt;=2000,H399&lt;3000,I399&lt;Barem!$M$26),H399/1500,IF(AND(H399&gt;=3000,I399&lt;Barem!$M$27),H399/1500,0))))))),IF(AND(H399&gt;=200,H399&lt;500,I399&lt;Barem!$N$21),H399/1500,IF(AND(H399&gt;=500,H399&lt;750,I399&lt;Barem!$N$22),H399/1500,IF(AND(H399&gt;=750,H399&lt;1000,I399&lt;Barem!$N$23),H399/1500,IF(AND(H399&gt;=1000,H399&lt;1500,I399&lt;Barem!$N$24),H399/1500,IF(AND(H399&gt;=1500,H399&lt;2000,I399&lt;Barem!$N$25),H399/1500,IF(AND(H399&gt;=2000,H399&lt;3000,I399&lt;Barem!$N$26),H399/1500,IF(AND(H399&gt;=3000,I399&lt;Barem!$N$27),H399/1500,0))))))))</f>
        <v>0</v>
      </c>
      <c r="R399" s="19">
        <f>IF(D399&gt;21,VLOOKUP(D399,Barem!$S$1:$T$141,2,1),0)</f>
        <v>0</v>
      </c>
      <c r="S399" s="95">
        <f>IF(D399&lt;1,0,IF(B399="F",VLOOKUP(I399,Barem!$W$2:$Y$13,2,1),VLOOKUP(I399,Barem!$W$14:$Y$25,2,1)))</f>
        <v>0</v>
      </c>
      <c r="T399" s="19">
        <f>VLOOKUP(A399,Participanti!A:C,3,0)</f>
        <v>0</v>
      </c>
      <c r="U399" s="17">
        <f t="shared" si="74"/>
        <v>3.6797619047619046</v>
      </c>
      <c r="V399" s="49"/>
      <c r="W399" s="137"/>
      <c r="X399" s="96">
        <f t="shared" si="76"/>
        <v>4</v>
      </c>
      <c r="Y399" s="62">
        <f t="shared" si="77"/>
        <v>1</v>
      </c>
      <c r="Z399" s="1" t="str">
        <f>VLOOKUP(A399,Participanti!A:E,5,0)</f>
        <v>Gold</v>
      </c>
    </row>
    <row r="400" spans="1:26" x14ac:dyDescent="0.2">
      <c r="A400" s="42" t="s">
        <v>329</v>
      </c>
      <c r="B400" s="1" t="str">
        <f>VLOOKUP(A400,Participanti!A:B,2,0)</f>
        <v>M</v>
      </c>
      <c r="C400" s="60">
        <v>8</v>
      </c>
      <c r="D400" s="43">
        <v>38.01</v>
      </c>
      <c r="E400" s="180">
        <v>0.17337962962962963</v>
      </c>
      <c r="F400" s="180">
        <v>0.17414351851851853</v>
      </c>
      <c r="G400" s="182">
        <f t="shared" si="79"/>
        <v>0.17376157407407408</v>
      </c>
      <c r="H400" s="45">
        <v>1752</v>
      </c>
      <c r="I400" s="11">
        <f t="shared" si="73"/>
        <v>4.571469983532599E-3</v>
      </c>
      <c r="J400" s="31">
        <f t="shared" si="80"/>
        <v>5</v>
      </c>
      <c r="K400" s="31">
        <f>IF(J400=0,0,IF(B400="F",VLOOKUP(I400,Barem!$G$2:$H$16,2,1),VLOOKUP(I400,Barem!$G$17:$H$31,2,1)))</f>
        <v>1.5</v>
      </c>
      <c r="L400" s="43">
        <v>4</v>
      </c>
      <c r="M400" s="87" t="str">
        <f>VLOOKUP(C400,Barem!K:Q,7,0)</f>
        <v>D</v>
      </c>
      <c r="N400" s="10">
        <f t="shared" si="78"/>
        <v>0.5</v>
      </c>
      <c r="O400" s="10">
        <f t="shared" si="78"/>
        <v>0.25</v>
      </c>
      <c r="P400" s="10">
        <f t="shared" si="78"/>
        <v>0.25</v>
      </c>
      <c r="Q400" s="33">
        <f>IF(B400="M",IF(AND(H400&gt;=200,H400&lt;500,I400&lt;Barem!$M$21),H400/1500,IF(AND(H400&gt;=500,H400&lt;750,I400&lt;Barem!$M$22),H400/1500,IF(AND(H400&gt;=750,H400&lt;1000,I400&lt;Barem!$M$23),H400/1500,IF(AND(H400&gt;=1000,H400&lt;1500,I400&lt;Barem!$M$24),H400/1500,IF(AND(H400&gt;=1500,H400&lt;2000,I400&lt;Barem!$M$25),H400/1500,IF(AND(H400&gt;=2000,H400&lt;3000,I400&lt;Barem!$M$26),H400/1500,IF(AND(H400&gt;=3000,I400&lt;Barem!$M$27),H400/1500,0))))))),IF(AND(H400&gt;=200,H400&lt;500,I400&lt;Barem!$N$21),H400/1500,IF(AND(H400&gt;=500,H400&lt;750,I400&lt;Barem!$N$22),H400/1500,IF(AND(H400&gt;=750,H400&lt;1000,I400&lt;Barem!$N$23),H400/1500,IF(AND(H400&gt;=1000,H400&lt;1500,I400&lt;Barem!$N$24),H400/1500,IF(AND(H400&gt;=1500,H400&lt;2000,I400&lt;Barem!$N$25),H400/1500,IF(AND(H400&gt;=2000,H400&lt;3000,I400&lt;Barem!$N$26),H400/1500,IF(AND(H400&gt;=3000,I400&lt;Barem!$N$27),H400/1500,0))))))))</f>
        <v>1.1679999999999999</v>
      </c>
      <c r="R400" s="19">
        <f>IF(D400&gt;21,VLOOKUP(D400,Barem!$S$1:$T$141,2,1),0)</f>
        <v>0.8</v>
      </c>
      <c r="S400" s="95">
        <f>IF(D400&lt;1,0,IF(B400="F",VLOOKUP(I400,Barem!$W$2:$Y$13,2,1),VLOOKUP(I400,Barem!$W$14:$Y$25,2,1)))</f>
        <v>0</v>
      </c>
      <c r="T400" s="19">
        <f>VLOOKUP(A400,Participanti!A:C,3,0)</f>
        <v>0</v>
      </c>
      <c r="U400" s="17">
        <f t="shared" si="74"/>
        <v>5.843</v>
      </c>
      <c r="V400" s="49"/>
      <c r="W400" s="137" t="s">
        <v>577</v>
      </c>
      <c r="X400" s="96">
        <f t="shared" si="76"/>
        <v>3</v>
      </c>
      <c r="Y400" s="62">
        <f t="shared" si="77"/>
        <v>1</v>
      </c>
      <c r="Z400" s="1" t="str">
        <f>VLOOKUP(A400,Participanti!A:E,5,0)</f>
        <v>Gold</v>
      </c>
    </row>
    <row r="401" spans="1:26" x14ac:dyDescent="0.2">
      <c r="A401" s="42" t="s">
        <v>336</v>
      </c>
      <c r="B401" s="1" t="str">
        <f>VLOOKUP(A401,Participanti!A:B,2,0)</f>
        <v>M</v>
      </c>
      <c r="C401" s="60">
        <v>8</v>
      </c>
      <c r="D401" s="43">
        <v>21.22</v>
      </c>
      <c r="E401" s="180">
        <v>8.2696759259259262E-2</v>
      </c>
      <c r="F401" s="180">
        <v>8.2696759259259262E-2</v>
      </c>
      <c r="G401" s="182">
        <f t="shared" si="79"/>
        <v>8.2696759259259262E-2</v>
      </c>
      <c r="H401" s="45">
        <v>79</v>
      </c>
      <c r="I401" s="11">
        <f t="shared" ref="I401:I432" si="81">G401/D401</f>
        <v>3.8971140084476563E-3</v>
      </c>
      <c r="J401" s="31">
        <f t="shared" si="80"/>
        <v>5</v>
      </c>
      <c r="K401" s="31">
        <f>IF(J401=0,0,IF(B401="F",VLOOKUP(I401,Barem!$G$2:$H$16,2,1),VLOOKUP(I401,Barem!$G$17:$H$31,2,1)))</f>
        <v>3.25</v>
      </c>
      <c r="L401" s="43">
        <v>4</v>
      </c>
      <c r="M401" s="87" t="s">
        <v>80</v>
      </c>
      <c r="N401" s="10">
        <f t="shared" si="78"/>
        <v>0.25</v>
      </c>
      <c r="O401" s="10">
        <f t="shared" si="78"/>
        <v>0.5</v>
      </c>
      <c r="P401" s="10">
        <f t="shared" si="78"/>
        <v>0.25</v>
      </c>
      <c r="Q401" s="33">
        <f>IF(B401="M",IF(AND(H401&gt;=200,H401&lt;500,I401&lt;Barem!$M$21),H401/1500,IF(AND(H401&gt;=500,H401&lt;750,I401&lt;Barem!$M$22),H401/1500,IF(AND(H401&gt;=750,H401&lt;1000,I401&lt;Barem!$M$23),H401/1500,IF(AND(H401&gt;=1000,H401&lt;1500,I401&lt;Barem!$M$24),H401/1500,IF(AND(H401&gt;=1500,H401&lt;2000,I401&lt;Barem!$M$25),H401/1500,IF(AND(H401&gt;=2000,H401&lt;3000,I401&lt;Barem!$M$26),H401/1500,IF(AND(H401&gt;=3000,I401&lt;Barem!$M$27),H401/1500,0))))))),IF(AND(H401&gt;=200,H401&lt;500,I401&lt;Barem!$N$21),H401/1500,IF(AND(H401&gt;=500,H401&lt;750,I401&lt;Barem!$N$22),H401/1500,IF(AND(H401&gt;=750,H401&lt;1000,I401&lt;Barem!$N$23),H401/1500,IF(AND(H401&gt;=1000,H401&lt;1500,I401&lt;Barem!$N$24),H401/1500,IF(AND(H401&gt;=1500,H401&lt;2000,I401&lt;Barem!$N$25),H401/1500,IF(AND(H401&gt;=2000,H401&lt;3000,I401&lt;Barem!$N$26),H401/1500,IF(AND(H401&gt;=3000,I401&lt;Barem!$N$27),H401/1500,0))))))))</f>
        <v>0</v>
      </c>
      <c r="R401" s="19">
        <f>IF(D401&gt;21,VLOOKUP(D401,Barem!$S$1:$T$141,2,1),0)</f>
        <v>0</v>
      </c>
      <c r="S401" s="95">
        <f>IF(D401&lt;1,0,IF(B401="F",VLOOKUP(I401,Barem!$W$2:$Y$13,2,1),VLOOKUP(I401,Barem!$W$14:$Y$25,2,1)))</f>
        <v>0</v>
      </c>
      <c r="T401" s="19">
        <f>VLOOKUP(A401,Participanti!A:C,3,0)</f>
        <v>0.7</v>
      </c>
      <c r="U401" s="17">
        <f t="shared" ref="U401:U423" si="82">IF(H401&lt;0,0,J401*N401+K401*O401+L401*P401+Q401+R401+S401+T401)</f>
        <v>4.5750000000000002</v>
      </c>
      <c r="V401" s="49"/>
      <c r="W401" s="137"/>
      <c r="X401" s="96">
        <f t="shared" si="76"/>
        <v>4</v>
      </c>
      <c r="Y401" s="62">
        <f t="shared" si="77"/>
        <v>1</v>
      </c>
      <c r="Z401" s="1" t="str">
        <f>VLOOKUP(A401,Participanti!A:E,5,0)</f>
        <v>Bronze</v>
      </c>
    </row>
    <row r="402" spans="1:26" x14ac:dyDescent="0.2">
      <c r="A402" s="42" t="s">
        <v>387</v>
      </c>
      <c r="B402" s="1" t="str">
        <f>VLOOKUP(A402,Participanti!A:B,2,0)</f>
        <v>M</v>
      </c>
      <c r="C402" s="60">
        <v>8</v>
      </c>
      <c r="D402" s="43">
        <v>18.28</v>
      </c>
      <c r="E402" s="180">
        <v>6.4907407407407414E-2</v>
      </c>
      <c r="F402" s="180">
        <v>6.4907407407407414E-2</v>
      </c>
      <c r="G402" s="182">
        <f t="shared" si="79"/>
        <v>6.4907407407407414E-2</v>
      </c>
      <c r="H402" s="45">
        <v>29</v>
      </c>
      <c r="I402" s="11">
        <f t="shared" si="81"/>
        <v>3.5507334467947162E-3</v>
      </c>
      <c r="J402" s="31">
        <f t="shared" si="80"/>
        <v>4.3523809523809529</v>
      </c>
      <c r="K402" s="31">
        <f>IF(J402=0,0,IF(B402="F",VLOOKUP(I402,Barem!$G$2:$H$16,2,1),VLOOKUP(I402,Barem!$G$17:$H$31,2,1)))</f>
        <v>3.75</v>
      </c>
      <c r="L402" s="43">
        <v>1.5</v>
      </c>
      <c r="M402" s="87" t="str">
        <f>VLOOKUP(C402,Barem!K:Q,7,0)</f>
        <v>D</v>
      </c>
      <c r="N402" s="10">
        <f t="shared" si="78"/>
        <v>0.5</v>
      </c>
      <c r="O402" s="10">
        <f t="shared" si="78"/>
        <v>0.25</v>
      </c>
      <c r="P402" s="10">
        <f t="shared" si="78"/>
        <v>0.25</v>
      </c>
      <c r="Q402" s="33">
        <f>IF(B402="M",IF(AND(H402&gt;=200,H402&lt;500,I402&lt;Barem!$M$21),H402/1500,IF(AND(H402&gt;=500,H402&lt;750,I402&lt;Barem!$M$22),H402/1500,IF(AND(H402&gt;=750,H402&lt;1000,I402&lt;Barem!$M$23),H402/1500,IF(AND(H402&gt;=1000,H402&lt;1500,I402&lt;Barem!$M$24),H402/1500,IF(AND(H402&gt;=1500,H402&lt;2000,I402&lt;Barem!$M$25),H402/1500,IF(AND(H402&gt;=2000,H402&lt;3000,I402&lt;Barem!$M$26),H402/1500,IF(AND(H402&gt;=3000,I402&lt;Barem!$M$27),H402/1500,0))))))),IF(AND(H402&gt;=200,H402&lt;500,I402&lt;Barem!$N$21),H402/1500,IF(AND(H402&gt;=500,H402&lt;750,I402&lt;Barem!$N$22),H402/1500,IF(AND(H402&gt;=750,H402&lt;1000,I402&lt;Barem!$N$23),H402/1500,IF(AND(H402&gt;=1000,H402&lt;1500,I402&lt;Barem!$N$24),H402/1500,IF(AND(H402&gt;=1500,H402&lt;2000,I402&lt;Barem!$N$25),H402/1500,IF(AND(H402&gt;=2000,H402&lt;3000,I402&lt;Barem!$N$26),H402/1500,IF(AND(H402&gt;=3000,I402&lt;Barem!$N$27),H402/1500,0))))))))</f>
        <v>0</v>
      </c>
      <c r="R402" s="19">
        <f>IF(D402&gt;21,VLOOKUP(D402,Barem!$S$1:$T$141,2,1),0)</f>
        <v>0</v>
      </c>
      <c r="S402" s="95">
        <f>IF(D402&lt;1,0,IF(B402="F",VLOOKUP(I402,Barem!$W$2:$Y$13,2,1),VLOOKUP(I402,Barem!$W$14:$Y$25,2,1)))</f>
        <v>0</v>
      </c>
      <c r="T402" s="19">
        <f>VLOOKUP(A402,Participanti!A:C,3,0)</f>
        <v>0</v>
      </c>
      <c r="U402" s="17">
        <f t="shared" si="82"/>
        <v>3.4886904761904765</v>
      </c>
      <c r="V402" s="49"/>
      <c r="W402" s="137"/>
      <c r="X402" s="96">
        <f t="shared" si="76"/>
        <v>4</v>
      </c>
      <c r="Y402" s="62">
        <f t="shared" si="77"/>
        <v>1</v>
      </c>
      <c r="Z402" s="1" t="str">
        <f>VLOOKUP(A402,Participanti!A:E,5,0)</f>
        <v>Bronze</v>
      </c>
    </row>
    <row r="403" spans="1:26" x14ac:dyDescent="0.2">
      <c r="A403" s="42" t="s">
        <v>168</v>
      </c>
      <c r="B403" s="1" t="str">
        <f>VLOOKUP(A403,Participanti!A:B,2,0)</f>
        <v>M</v>
      </c>
      <c r="C403" s="60">
        <v>8</v>
      </c>
      <c r="D403" s="43">
        <v>6.28</v>
      </c>
      <c r="E403" s="180">
        <v>2.3206018518518518E-2</v>
      </c>
      <c r="F403" s="180">
        <v>2.3206018518518518E-2</v>
      </c>
      <c r="G403" s="182">
        <f t="shared" si="79"/>
        <v>2.3206018518518518E-2</v>
      </c>
      <c r="H403" s="45">
        <v>1</v>
      </c>
      <c r="I403" s="11">
        <f t="shared" si="81"/>
        <v>3.6952258787449868E-3</v>
      </c>
      <c r="J403" s="31">
        <f t="shared" si="80"/>
        <v>1.4952380952380953</v>
      </c>
      <c r="K403" s="31">
        <f>IF(J403=0,0,IF(B403="F",VLOOKUP(I403,Barem!$G$2:$H$16,2,1),VLOOKUP(I403,Barem!$G$17:$H$31,2,1)))</f>
        <v>3.5</v>
      </c>
      <c r="L403" s="43">
        <v>1.75</v>
      </c>
      <c r="M403" s="87" t="s">
        <v>83</v>
      </c>
      <c r="N403" s="10">
        <f t="shared" si="78"/>
        <v>0.25</v>
      </c>
      <c r="O403" s="10">
        <f t="shared" si="78"/>
        <v>0.25</v>
      </c>
      <c r="P403" s="10">
        <f t="shared" si="78"/>
        <v>0.5</v>
      </c>
      <c r="Q403" s="33">
        <f>IF(B403="M",IF(AND(H403&gt;=200,H403&lt;500,I403&lt;Barem!$M$21),H403/1500,IF(AND(H403&gt;=500,H403&lt;750,I403&lt;Barem!$M$22),H403/1500,IF(AND(H403&gt;=750,H403&lt;1000,I403&lt;Barem!$M$23),H403/1500,IF(AND(H403&gt;=1000,H403&lt;1500,I403&lt;Barem!$M$24),H403/1500,IF(AND(H403&gt;=1500,H403&lt;2000,I403&lt;Barem!$M$25),H403/1500,IF(AND(H403&gt;=2000,H403&lt;3000,I403&lt;Barem!$M$26),H403/1500,IF(AND(H403&gt;=3000,I403&lt;Barem!$M$27),H403/1500,0))))))),IF(AND(H403&gt;=200,H403&lt;500,I403&lt;Barem!$N$21),H403/1500,IF(AND(H403&gt;=500,H403&lt;750,I403&lt;Barem!$N$22),H403/1500,IF(AND(H403&gt;=750,H403&lt;1000,I403&lt;Barem!$N$23),H403/1500,IF(AND(H403&gt;=1000,H403&lt;1500,I403&lt;Barem!$N$24),H403/1500,IF(AND(H403&gt;=1500,H403&lt;2000,I403&lt;Barem!$N$25),H403/1500,IF(AND(H403&gt;=2000,H403&lt;3000,I403&lt;Barem!$N$26),H403/1500,IF(AND(H403&gt;=3000,I403&lt;Barem!$N$27),H403/1500,0))))))))</f>
        <v>0</v>
      </c>
      <c r="R403" s="19">
        <f>IF(D403&gt;21,VLOOKUP(D403,Barem!$S$1:$T$141,2,1),0)</f>
        <v>0</v>
      </c>
      <c r="S403" s="95">
        <f>IF(D403&lt;1,0,IF(B403="F",VLOOKUP(I403,Barem!$W$2:$Y$13,2,1),VLOOKUP(I403,Barem!$W$14:$Y$25,2,1)))</f>
        <v>0</v>
      </c>
      <c r="T403" s="19">
        <f>VLOOKUP(A403,Participanti!A:C,3,0)</f>
        <v>0</v>
      </c>
      <c r="U403" s="17">
        <f t="shared" si="82"/>
        <v>2.1238095238095238</v>
      </c>
      <c r="V403" s="49"/>
      <c r="W403" s="137"/>
      <c r="X403" s="96">
        <f t="shared" si="76"/>
        <v>4</v>
      </c>
      <c r="Y403" s="62">
        <f t="shared" si="77"/>
        <v>1</v>
      </c>
      <c r="Z403" s="1" t="str">
        <f>VLOOKUP(A403,Participanti!A:E,5,0)</f>
        <v>Silver</v>
      </c>
    </row>
    <row r="404" spans="1:26" x14ac:dyDescent="0.2">
      <c r="A404" s="42" t="s">
        <v>528</v>
      </c>
      <c r="B404" s="1" t="str">
        <f>VLOOKUP(A404,Participanti!A:B,2,0)</f>
        <v>M</v>
      </c>
      <c r="C404" s="60">
        <v>8</v>
      </c>
      <c r="D404" s="43">
        <v>12</v>
      </c>
      <c r="E404" s="180">
        <v>2.9571759259259259E-2</v>
      </c>
      <c r="F404" s="180">
        <v>2.9571759259259259E-2</v>
      </c>
      <c r="G404" s="182">
        <f t="shared" si="79"/>
        <v>2.9571759259259259E-2</v>
      </c>
      <c r="H404" s="45">
        <v>19</v>
      </c>
      <c r="I404" s="11">
        <f t="shared" si="81"/>
        <v>2.4643132716049383E-3</v>
      </c>
      <c r="J404" s="31">
        <f t="shared" si="80"/>
        <v>2.8571428571428572</v>
      </c>
      <c r="K404" s="31">
        <f>IF(J404=0,0,IF(B404="F",VLOOKUP(I404,Barem!$G$2:$H$16,2,1),VLOOKUP(I404,Barem!$G$17:$H$31,2,1)))</f>
        <v>5</v>
      </c>
      <c r="L404" s="43">
        <v>4.25</v>
      </c>
      <c r="M404" s="87" t="s">
        <v>83</v>
      </c>
      <c r="N404" s="10">
        <f t="shared" si="78"/>
        <v>0.25</v>
      </c>
      <c r="O404" s="10">
        <f t="shared" si="78"/>
        <v>0.25</v>
      </c>
      <c r="P404" s="10">
        <f t="shared" si="78"/>
        <v>0.5</v>
      </c>
      <c r="Q404" s="33">
        <f>IF(B404="M",IF(AND(H404&gt;=200,H404&lt;500,I404&lt;Barem!$M$21),H404/1500,IF(AND(H404&gt;=500,H404&lt;750,I404&lt;Barem!$M$22),H404/1500,IF(AND(H404&gt;=750,H404&lt;1000,I404&lt;Barem!$M$23),H404/1500,IF(AND(H404&gt;=1000,H404&lt;1500,I404&lt;Barem!$M$24),H404/1500,IF(AND(H404&gt;=1500,H404&lt;2000,I404&lt;Barem!$M$25),H404/1500,IF(AND(H404&gt;=2000,H404&lt;3000,I404&lt;Barem!$M$26),H404/1500,IF(AND(H404&gt;=3000,I404&lt;Barem!$M$27),H404/1500,0))))))),IF(AND(H404&gt;=200,H404&lt;500,I404&lt;Barem!$N$21),H404/1500,IF(AND(H404&gt;=500,H404&lt;750,I404&lt;Barem!$N$22),H404/1500,IF(AND(H404&gt;=750,H404&lt;1000,I404&lt;Barem!$N$23),H404/1500,IF(AND(H404&gt;=1000,H404&lt;1500,I404&lt;Barem!$N$24),H404/1500,IF(AND(H404&gt;=1500,H404&lt;2000,I404&lt;Barem!$N$25),H404/1500,IF(AND(H404&gt;=2000,H404&lt;3000,I404&lt;Barem!$N$26),H404/1500,IF(AND(H404&gt;=3000,I404&lt;Barem!$N$27),H404/1500,0))))))))</f>
        <v>0</v>
      </c>
      <c r="R404" s="19">
        <f>IF(D404&gt;21,VLOOKUP(D404,Barem!$S$1:$T$141,2,1),0)</f>
        <v>0</v>
      </c>
      <c r="S404" s="95">
        <f>IF(D404&lt;1,0,IF(B404="F",VLOOKUP(I404,Barem!$W$2:$Y$13,2,1),VLOOKUP(I404,Barem!$W$14:$Y$25,2,1)))</f>
        <v>3.1500000000000004</v>
      </c>
      <c r="T404" s="19">
        <f>VLOOKUP(A404,Participanti!A:C,3,0)</f>
        <v>0</v>
      </c>
      <c r="U404" s="17">
        <f t="shared" si="82"/>
        <v>7.2392857142857148</v>
      </c>
      <c r="V404" s="49"/>
      <c r="W404" s="137"/>
      <c r="X404" s="96">
        <f t="shared" si="76"/>
        <v>4</v>
      </c>
      <c r="Y404" s="62">
        <f t="shared" si="77"/>
        <v>1</v>
      </c>
      <c r="Z404" s="1" t="str">
        <f>VLOOKUP(A404,Participanti!A:E,5,0)</f>
        <v>Silver</v>
      </c>
    </row>
    <row r="405" spans="1:26" x14ac:dyDescent="0.2">
      <c r="A405" s="42" t="s">
        <v>39</v>
      </c>
      <c r="B405" s="1" t="str">
        <f>VLOOKUP(A405,Participanti!A:B,2,0)</f>
        <v>M</v>
      </c>
      <c r="C405" s="60">
        <v>8</v>
      </c>
      <c r="D405" s="43">
        <v>22.48</v>
      </c>
      <c r="E405" s="180">
        <v>5.7349537037037039E-2</v>
      </c>
      <c r="F405" s="180">
        <v>5.7395833333333333E-2</v>
      </c>
      <c r="G405" s="182">
        <f t="shared" si="79"/>
        <v>5.7372685185185186E-2</v>
      </c>
      <c r="H405" s="45">
        <v>54</v>
      </c>
      <c r="I405" s="11">
        <f t="shared" si="81"/>
        <v>2.5521657110847504E-3</v>
      </c>
      <c r="J405" s="31">
        <f t="shared" si="80"/>
        <v>5</v>
      </c>
      <c r="K405" s="31">
        <f>IF(J405=0,0,IF(B405="F",VLOOKUP(I405,Barem!$G$2:$H$16,2,1),VLOOKUP(I405,Barem!$G$17:$H$31,2,1)))</f>
        <v>5</v>
      </c>
      <c r="L405" s="43">
        <v>2.25</v>
      </c>
      <c r="M405" s="87" t="s">
        <v>80</v>
      </c>
      <c r="N405" s="10">
        <f t="shared" si="78"/>
        <v>0.25</v>
      </c>
      <c r="O405" s="10">
        <f t="shared" si="78"/>
        <v>0.5</v>
      </c>
      <c r="P405" s="10">
        <f t="shared" si="78"/>
        <v>0.25</v>
      </c>
      <c r="Q405" s="33">
        <f>IF(B405="M",IF(AND(H405&gt;=200,H405&lt;500,I405&lt;Barem!$M$21),H405/1500,IF(AND(H405&gt;=500,H405&lt;750,I405&lt;Barem!$M$22),H405/1500,IF(AND(H405&gt;=750,H405&lt;1000,I405&lt;Barem!$M$23),H405/1500,IF(AND(H405&gt;=1000,H405&lt;1500,I405&lt;Barem!$M$24),H405/1500,IF(AND(H405&gt;=1500,H405&lt;2000,I405&lt;Barem!$M$25),H405/1500,IF(AND(H405&gt;=2000,H405&lt;3000,I405&lt;Barem!$M$26),H405/1500,IF(AND(H405&gt;=3000,I405&lt;Barem!$M$27),H405/1500,0))))))),IF(AND(H405&gt;=200,H405&lt;500,I405&lt;Barem!$N$21),H405/1500,IF(AND(H405&gt;=500,H405&lt;750,I405&lt;Barem!$N$22),H405/1500,IF(AND(H405&gt;=750,H405&lt;1000,I405&lt;Barem!$N$23),H405/1500,IF(AND(H405&gt;=1000,H405&lt;1500,I405&lt;Barem!$N$24),H405/1500,IF(AND(H405&gt;=1500,H405&lt;2000,I405&lt;Barem!$N$25),H405/1500,IF(AND(H405&gt;=2000,H405&lt;3000,I405&lt;Barem!$N$26),H405/1500,IF(AND(H405&gt;=3000,I405&lt;Barem!$N$27),H405/1500,0))))))))</f>
        <v>0</v>
      </c>
      <c r="R405" s="19">
        <f>IF(D405&gt;21,VLOOKUP(D405,Barem!$S$1:$T$141,2,1),0)</f>
        <v>0</v>
      </c>
      <c r="S405" s="95">
        <f>IF(D405&lt;1,0,IF(B405="F",VLOOKUP(I405,Barem!$W$2:$Y$13,2,1),VLOOKUP(I405,Barem!$W$14:$Y$25,2,1)))</f>
        <v>1.4999999999999998</v>
      </c>
      <c r="T405" s="19">
        <f>VLOOKUP(A405,Participanti!A:C,3,0)</f>
        <v>0</v>
      </c>
      <c r="U405" s="17">
        <f t="shared" si="82"/>
        <v>5.8125</v>
      </c>
      <c r="V405" s="49"/>
      <c r="W405" s="137" t="s">
        <v>578</v>
      </c>
      <c r="X405" s="96">
        <f t="shared" si="76"/>
        <v>4</v>
      </c>
      <c r="Y405" s="62">
        <f t="shared" si="77"/>
        <v>1</v>
      </c>
      <c r="Z405" s="1" t="str">
        <f>VLOOKUP(A405,Participanti!A:E,5,0)</f>
        <v>Bronze</v>
      </c>
    </row>
    <row r="406" spans="1:26" x14ac:dyDescent="0.2">
      <c r="A406" s="42" t="s">
        <v>495</v>
      </c>
      <c r="B406" s="1" t="str">
        <f>VLOOKUP(A406,Participanti!A:B,2,0)</f>
        <v>F</v>
      </c>
      <c r="C406" s="60">
        <v>8</v>
      </c>
      <c r="D406" s="43">
        <v>33.020000000000003</v>
      </c>
      <c r="E406" s="180">
        <v>0.12729166666666666</v>
      </c>
      <c r="F406" s="180">
        <v>0.12771990740740741</v>
      </c>
      <c r="G406" s="182">
        <f t="shared" si="79"/>
        <v>0.12750578703703702</v>
      </c>
      <c r="H406" s="45">
        <v>177</v>
      </c>
      <c r="I406" s="11">
        <f t="shared" si="81"/>
        <v>3.8614714426722292E-3</v>
      </c>
      <c r="J406" s="31">
        <f t="shared" si="80"/>
        <v>5</v>
      </c>
      <c r="K406" s="31">
        <f>IF(J406=0,0,IF(B406="F",VLOOKUP(I406,Barem!$G$2:$H$16,2,1),VLOOKUP(I406,Barem!$G$17:$H$31,2,1)))</f>
        <v>3.75</v>
      </c>
      <c r="L406" s="43">
        <v>5</v>
      </c>
      <c r="M406" s="87" t="str">
        <f>VLOOKUP(C406,Barem!K:Q,7,0)</f>
        <v>D</v>
      </c>
      <c r="N406" s="10">
        <f t="shared" si="78"/>
        <v>0.5</v>
      </c>
      <c r="O406" s="10">
        <f t="shared" si="78"/>
        <v>0.25</v>
      </c>
      <c r="P406" s="10">
        <f t="shared" si="78"/>
        <v>0.25</v>
      </c>
      <c r="Q406" s="33">
        <f>IF(B406="M",IF(AND(H406&gt;=200,H406&lt;500,I406&lt;Barem!$M$21),H406/1500,IF(AND(H406&gt;=500,H406&lt;750,I406&lt;Barem!$M$22),H406/1500,IF(AND(H406&gt;=750,H406&lt;1000,I406&lt;Barem!$M$23),H406/1500,IF(AND(H406&gt;=1000,H406&lt;1500,I406&lt;Barem!$M$24),H406/1500,IF(AND(H406&gt;=1500,H406&lt;2000,I406&lt;Barem!$M$25),H406/1500,IF(AND(H406&gt;=2000,H406&lt;3000,I406&lt;Barem!$M$26),H406/1500,IF(AND(H406&gt;=3000,I406&lt;Barem!$M$27),H406/1500,0))))))),IF(AND(H406&gt;=200,H406&lt;500,I406&lt;Barem!$N$21),H406/1500,IF(AND(H406&gt;=500,H406&lt;750,I406&lt;Barem!$N$22),H406/1500,IF(AND(H406&gt;=750,H406&lt;1000,I406&lt;Barem!$N$23),H406/1500,IF(AND(H406&gt;=1000,H406&lt;1500,I406&lt;Barem!$N$24),H406/1500,IF(AND(H406&gt;=1500,H406&lt;2000,I406&lt;Barem!$N$25),H406/1500,IF(AND(H406&gt;=2000,H406&lt;3000,I406&lt;Barem!$N$26),H406/1500,IF(AND(H406&gt;=3000,I406&lt;Barem!$N$27),H406/1500,0))))))))</f>
        <v>0</v>
      </c>
      <c r="R406" s="19">
        <f>IF(D406&gt;21,VLOOKUP(D406,Barem!$S$1:$T$141,2,1),0)</f>
        <v>0.6</v>
      </c>
      <c r="S406" s="95">
        <f>IF(D406&lt;1,0,IF(B406="F",VLOOKUP(I406,Barem!$W$2:$Y$13,2,1),VLOOKUP(I406,Barem!$W$14:$Y$25,2,1)))</f>
        <v>0</v>
      </c>
      <c r="T406" s="19">
        <f>VLOOKUP(A406,Participanti!A:C,3,0)</f>
        <v>0</v>
      </c>
      <c r="U406" s="17">
        <f t="shared" si="82"/>
        <v>5.2874999999999996</v>
      </c>
      <c r="V406" s="49"/>
      <c r="W406" s="137"/>
      <c r="X406" s="96">
        <f t="shared" si="76"/>
        <v>4</v>
      </c>
      <c r="Y406" s="62">
        <f t="shared" si="77"/>
        <v>1</v>
      </c>
      <c r="Z406" s="1" t="str">
        <f>VLOOKUP(A406,Participanti!A:E,5,0)</f>
        <v>Silver</v>
      </c>
    </row>
    <row r="407" spans="1:26" x14ac:dyDescent="0.2">
      <c r="A407" s="42" t="s">
        <v>244</v>
      </c>
      <c r="B407" s="1" t="str">
        <f>VLOOKUP(A407,Participanti!A:B,2,0)</f>
        <v>F</v>
      </c>
      <c r="C407" s="60">
        <v>8</v>
      </c>
      <c r="D407" s="43">
        <v>5.0199999999999996</v>
      </c>
      <c r="E407" s="180">
        <v>1.5995370370370372E-2</v>
      </c>
      <c r="F407" s="180">
        <v>1.5995370370370372E-2</v>
      </c>
      <c r="G407" s="182">
        <f t="shared" si="79"/>
        <v>1.5995370370370372E-2</v>
      </c>
      <c r="H407" s="45">
        <v>13</v>
      </c>
      <c r="I407" s="11">
        <f t="shared" si="81"/>
        <v>3.1863287590379228E-3</v>
      </c>
      <c r="J407" s="31">
        <f t="shared" si="80"/>
        <v>1.2549999999999999</v>
      </c>
      <c r="K407" s="31">
        <f>IF(J407=0,0,IF(B407="F",VLOOKUP(I407,Barem!$G$2:$H$16,2,1),VLOOKUP(I407,Barem!$G$17:$H$31,2,1)))</f>
        <v>4.75</v>
      </c>
      <c r="L407" s="43">
        <v>0.5</v>
      </c>
      <c r="M407" s="87" t="str">
        <f>VLOOKUP(C407,Barem!K:Q,7,0)</f>
        <v>D</v>
      </c>
      <c r="N407" s="10">
        <f t="shared" si="78"/>
        <v>0.5</v>
      </c>
      <c r="O407" s="10">
        <f t="shared" si="78"/>
        <v>0.25</v>
      </c>
      <c r="P407" s="10">
        <f t="shared" si="78"/>
        <v>0.25</v>
      </c>
      <c r="Q407" s="33">
        <f>IF(B407="M",IF(AND(H407&gt;=200,H407&lt;500,I407&lt;Barem!$M$21),H407/1500,IF(AND(H407&gt;=500,H407&lt;750,I407&lt;Barem!$M$22),H407/1500,IF(AND(H407&gt;=750,H407&lt;1000,I407&lt;Barem!$M$23),H407/1500,IF(AND(H407&gt;=1000,H407&lt;1500,I407&lt;Barem!$M$24),H407/1500,IF(AND(H407&gt;=1500,H407&lt;2000,I407&lt;Barem!$M$25),H407/1500,IF(AND(H407&gt;=2000,H407&lt;3000,I407&lt;Barem!$M$26),H407/1500,IF(AND(H407&gt;=3000,I407&lt;Barem!$M$27),H407/1500,0))))))),IF(AND(H407&gt;=200,H407&lt;500,I407&lt;Barem!$N$21),H407/1500,IF(AND(H407&gt;=500,H407&lt;750,I407&lt;Barem!$N$22),H407/1500,IF(AND(H407&gt;=750,H407&lt;1000,I407&lt;Barem!$N$23),H407/1500,IF(AND(H407&gt;=1000,H407&lt;1500,I407&lt;Barem!$N$24),H407/1500,IF(AND(H407&gt;=1500,H407&lt;2000,I407&lt;Barem!$N$25),H407/1500,IF(AND(H407&gt;=2000,H407&lt;3000,I407&lt;Barem!$N$26),H407/1500,IF(AND(H407&gt;=3000,I407&lt;Barem!$N$27),H407/1500,0))))))))</f>
        <v>0</v>
      </c>
      <c r="R407" s="19">
        <f>IF(D407&gt;21,VLOOKUP(D407,Barem!$S$1:$T$141,2,1),0)</f>
        <v>0</v>
      </c>
      <c r="S407" s="95">
        <f>IF(D407&lt;1,0,IF(B407="F",VLOOKUP(I407,Barem!$W$2:$Y$13,2,1),VLOOKUP(I407,Barem!$W$14:$Y$25,2,1)))</f>
        <v>0</v>
      </c>
      <c r="T407" s="19">
        <f>VLOOKUP(A407,Participanti!A:C,3,0)</f>
        <v>0</v>
      </c>
      <c r="U407" s="17">
        <f t="shared" si="82"/>
        <v>1.94</v>
      </c>
      <c r="V407" s="49"/>
      <c r="W407" s="137" t="s">
        <v>579</v>
      </c>
      <c r="X407" s="96">
        <f t="shared" si="76"/>
        <v>4</v>
      </c>
      <c r="Y407" s="62">
        <f t="shared" si="77"/>
        <v>1</v>
      </c>
      <c r="Z407" s="1" t="str">
        <f>VLOOKUP(A407,Participanti!A:E,5,0)</f>
        <v>Bronze</v>
      </c>
    </row>
    <row r="408" spans="1:26" x14ac:dyDescent="0.2">
      <c r="A408" s="42" t="s">
        <v>201</v>
      </c>
      <c r="B408" s="1" t="str">
        <f>VLOOKUP(A408,Participanti!A:B,2,0)</f>
        <v>M</v>
      </c>
      <c r="C408" s="60">
        <v>8</v>
      </c>
      <c r="D408" s="43">
        <v>10.050000000000001</v>
      </c>
      <c r="E408" s="180">
        <v>3.8807870370370368E-2</v>
      </c>
      <c r="F408" s="180">
        <v>3.9212962962962963E-2</v>
      </c>
      <c r="G408" s="182">
        <f t="shared" si="79"/>
        <v>3.9010416666666665E-2</v>
      </c>
      <c r="H408" s="45">
        <v>65</v>
      </c>
      <c r="I408" s="11">
        <f t="shared" si="81"/>
        <v>3.8816334991708121E-3</v>
      </c>
      <c r="J408" s="31">
        <f t="shared" si="80"/>
        <v>2.3928571428571428</v>
      </c>
      <c r="K408" s="31">
        <f>IF(J408=0,0,IF(B408="F",VLOOKUP(I408,Barem!$G$2:$H$16,2,1),VLOOKUP(I408,Barem!$G$17:$H$31,2,1)))</f>
        <v>3.25</v>
      </c>
      <c r="L408" s="43">
        <v>3</v>
      </c>
      <c r="M408" s="87" t="s">
        <v>83</v>
      </c>
      <c r="N408" s="10">
        <f t="shared" si="78"/>
        <v>0.25</v>
      </c>
      <c r="O408" s="10">
        <f t="shared" si="78"/>
        <v>0.25</v>
      </c>
      <c r="P408" s="10">
        <f t="shared" si="78"/>
        <v>0.5</v>
      </c>
      <c r="Q408" s="33">
        <f>IF(B408="M",IF(AND(H408&gt;=200,H408&lt;500,I408&lt;Barem!$M$21),H408/1500,IF(AND(H408&gt;=500,H408&lt;750,I408&lt;Barem!$M$22),H408/1500,IF(AND(H408&gt;=750,H408&lt;1000,I408&lt;Barem!$M$23),H408/1500,IF(AND(H408&gt;=1000,H408&lt;1500,I408&lt;Barem!$M$24),H408/1500,IF(AND(H408&gt;=1500,H408&lt;2000,I408&lt;Barem!$M$25),H408/1500,IF(AND(H408&gt;=2000,H408&lt;3000,I408&lt;Barem!$M$26),H408/1500,IF(AND(H408&gt;=3000,I408&lt;Barem!$M$27),H408/1500,0))))))),IF(AND(H408&gt;=200,H408&lt;500,I408&lt;Barem!$N$21),H408/1500,IF(AND(H408&gt;=500,H408&lt;750,I408&lt;Barem!$N$22),H408/1500,IF(AND(H408&gt;=750,H408&lt;1000,I408&lt;Barem!$N$23),H408/1500,IF(AND(H408&gt;=1000,H408&lt;1500,I408&lt;Barem!$N$24),H408/1500,IF(AND(H408&gt;=1500,H408&lt;2000,I408&lt;Barem!$N$25),H408/1500,IF(AND(H408&gt;=2000,H408&lt;3000,I408&lt;Barem!$N$26),H408/1500,IF(AND(H408&gt;=3000,I408&lt;Barem!$N$27),H408/1500,0))))))))</f>
        <v>0</v>
      </c>
      <c r="R408" s="19">
        <f>IF(D408&gt;21,VLOOKUP(D408,Barem!$S$1:$T$141,2,1),0)</f>
        <v>0</v>
      </c>
      <c r="S408" s="95">
        <f>IF(D408&lt;1,0,IF(B408="F",VLOOKUP(I408,Barem!$W$2:$Y$13,2,1),VLOOKUP(I408,Barem!$W$14:$Y$25,2,1)))</f>
        <v>0</v>
      </c>
      <c r="T408" s="19">
        <f>VLOOKUP(A408,Participanti!A:C,3,0)</f>
        <v>0.4</v>
      </c>
      <c r="U408" s="17">
        <f t="shared" si="82"/>
        <v>3.3107142857142855</v>
      </c>
      <c r="V408" s="49"/>
      <c r="W408" s="137"/>
      <c r="X408" s="96">
        <f t="shared" si="76"/>
        <v>4</v>
      </c>
      <c r="Y408" s="62">
        <f t="shared" si="77"/>
        <v>1</v>
      </c>
      <c r="Z408" s="1" t="str">
        <f>VLOOKUP(A408,Participanti!A:E,5,0)</f>
        <v>Silver</v>
      </c>
    </row>
    <row r="409" spans="1:26" x14ac:dyDescent="0.2">
      <c r="A409" s="42" t="s">
        <v>332</v>
      </c>
      <c r="B409" s="1" t="str">
        <f>VLOOKUP(A409,Participanti!A:B,2,0)</f>
        <v>F</v>
      </c>
      <c r="C409" s="60">
        <v>8</v>
      </c>
      <c r="D409" s="43">
        <v>7.04</v>
      </c>
      <c r="E409" s="180">
        <v>2.5578703703703704E-2</v>
      </c>
      <c r="F409" s="180">
        <v>2.5578703703703704E-2</v>
      </c>
      <c r="G409" s="182">
        <f t="shared" si="79"/>
        <v>2.5578703703703704E-2</v>
      </c>
      <c r="H409" s="45">
        <v>14</v>
      </c>
      <c r="I409" s="11">
        <f t="shared" si="81"/>
        <v>3.6333385942760943E-3</v>
      </c>
      <c r="J409" s="31">
        <f t="shared" si="80"/>
        <v>1.76</v>
      </c>
      <c r="K409" s="31">
        <f>IF(J409=0,0,IF(B409="F",VLOOKUP(I409,Barem!$G$2:$H$16,2,1),VLOOKUP(I409,Barem!$G$17:$H$31,2,1)))</f>
        <v>4.25</v>
      </c>
      <c r="L409" s="43">
        <v>4.25</v>
      </c>
      <c r="M409" s="87" t="s">
        <v>80</v>
      </c>
      <c r="N409" s="10">
        <f t="shared" si="78"/>
        <v>0.25</v>
      </c>
      <c r="O409" s="10">
        <f t="shared" si="78"/>
        <v>0.5</v>
      </c>
      <c r="P409" s="10">
        <f t="shared" si="78"/>
        <v>0.25</v>
      </c>
      <c r="Q409" s="33">
        <f>IF(B409="M",IF(AND(H409&gt;=200,H409&lt;500,I409&lt;Barem!$M$21),H409/1500,IF(AND(H409&gt;=500,H409&lt;750,I409&lt;Barem!$M$22),H409/1500,IF(AND(H409&gt;=750,H409&lt;1000,I409&lt;Barem!$M$23),H409/1500,IF(AND(H409&gt;=1000,H409&lt;1500,I409&lt;Barem!$M$24),H409/1500,IF(AND(H409&gt;=1500,H409&lt;2000,I409&lt;Barem!$M$25),H409/1500,IF(AND(H409&gt;=2000,H409&lt;3000,I409&lt;Barem!$M$26),H409/1500,IF(AND(H409&gt;=3000,I409&lt;Barem!$M$27),H409/1500,0))))))),IF(AND(H409&gt;=200,H409&lt;500,I409&lt;Barem!$N$21),H409/1500,IF(AND(H409&gt;=500,H409&lt;750,I409&lt;Barem!$N$22),H409/1500,IF(AND(H409&gt;=750,H409&lt;1000,I409&lt;Barem!$N$23),H409/1500,IF(AND(H409&gt;=1000,H409&lt;1500,I409&lt;Barem!$N$24),H409/1500,IF(AND(H409&gt;=1500,H409&lt;2000,I409&lt;Barem!$N$25),H409/1500,IF(AND(H409&gt;=2000,H409&lt;3000,I409&lt;Barem!$N$26),H409/1500,IF(AND(H409&gt;=3000,I409&lt;Barem!$N$27),H409/1500,0))))))))</f>
        <v>0</v>
      </c>
      <c r="R409" s="19">
        <f>IF(D409&gt;21,VLOOKUP(D409,Barem!$S$1:$T$141,2,1),0)</f>
        <v>0</v>
      </c>
      <c r="S409" s="95">
        <f>IF(D409&lt;1,0,IF(B409="F",VLOOKUP(I409,Barem!$W$2:$Y$13,2,1),VLOOKUP(I409,Barem!$W$14:$Y$25,2,1)))</f>
        <v>0</v>
      </c>
      <c r="T409" s="19">
        <f>VLOOKUP(A409,Participanti!A:C,3,0)</f>
        <v>0</v>
      </c>
      <c r="U409" s="17">
        <f t="shared" si="82"/>
        <v>3.6274999999999999</v>
      </c>
      <c r="V409" s="49"/>
      <c r="W409" s="137"/>
      <c r="X409" s="96">
        <f t="shared" si="76"/>
        <v>3</v>
      </c>
      <c r="Y409" s="62">
        <f t="shared" si="77"/>
        <v>1</v>
      </c>
      <c r="Z409" s="1" t="str">
        <f>VLOOKUP(A409,Participanti!A:E,5,0)</f>
        <v>Silver</v>
      </c>
    </row>
    <row r="410" spans="1:26" x14ac:dyDescent="0.2">
      <c r="A410" s="42" t="s">
        <v>323</v>
      </c>
      <c r="B410" s="1" t="str">
        <f>VLOOKUP(A410,Participanti!A:B,2,0)</f>
        <v>M</v>
      </c>
      <c r="C410" s="60">
        <v>8</v>
      </c>
      <c r="D410" s="43">
        <v>18.09</v>
      </c>
      <c r="E410" s="180">
        <v>5.4872685185185184E-2</v>
      </c>
      <c r="F410" s="180">
        <v>5.6041666666666663E-2</v>
      </c>
      <c r="G410" s="182">
        <f t="shared" si="79"/>
        <v>5.5457175925925924E-2</v>
      </c>
      <c r="H410" s="45">
        <v>14</v>
      </c>
      <c r="I410" s="11">
        <f t="shared" si="81"/>
        <v>3.0656260876686524E-3</v>
      </c>
      <c r="J410" s="31">
        <f t="shared" si="80"/>
        <v>4.3071428571428569</v>
      </c>
      <c r="K410" s="31">
        <f>IF(J410=0,0,IF(B410="F",VLOOKUP(I410,Barem!$G$2:$H$16,2,1),VLOOKUP(I410,Barem!$G$17:$H$31,2,1)))</f>
        <v>4.5</v>
      </c>
      <c r="L410" s="43">
        <v>0.5</v>
      </c>
      <c r="M410" s="87" t="s">
        <v>80</v>
      </c>
      <c r="N410" s="10">
        <f t="shared" ref="N410:P429" si="83">IF($M410=N$1,50%,25%)</f>
        <v>0.25</v>
      </c>
      <c r="O410" s="10">
        <f t="shared" si="83"/>
        <v>0.5</v>
      </c>
      <c r="P410" s="10">
        <f t="shared" si="83"/>
        <v>0.25</v>
      </c>
      <c r="Q410" s="33">
        <f>IF(B410="M",IF(AND(H410&gt;=200,H410&lt;500,I410&lt;Barem!$M$21),H410/1500,IF(AND(H410&gt;=500,H410&lt;750,I410&lt;Barem!$M$22),H410/1500,IF(AND(H410&gt;=750,H410&lt;1000,I410&lt;Barem!$M$23),H410/1500,IF(AND(H410&gt;=1000,H410&lt;1500,I410&lt;Barem!$M$24),H410/1500,IF(AND(H410&gt;=1500,H410&lt;2000,I410&lt;Barem!$M$25),H410/1500,IF(AND(H410&gt;=2000,H410&lt;3000,I410&lt;Barem!$M$26),H410/1500,IF(AND(H410&gt;=3000,I410&lt;Barem!$M$27),H410/1500,0))))))),IF(AND(H410&gt;=200,H410&lt;500,I410&lt;Barem!$N$21),H410/1500,IF(AND(H410&gt;=500,H410&lt;750,I410&lt;Barem!$N$22),H410/1500,IF(AND(H410&gt;=750,H410&lt;1000,I410&lt;Barem!$N$23),H410/1500,IF(AND(H410&gt;=1000,H410&lt;1500,I410&lt;Barem!$N$24),H410/1500,IF(AND(H410&gt;=1500,H410&lt;2000,I410&lt;Barem!$N$25),H410/1500,IF(AND(H410&gt;=2000,H410&lt;3000,I410&lt;Barem!$N$26),H410/1500,IF(AND(H410&gt;=3000,I410&lt;Barem!$N$27),H410/1500,0))))))))</f>
        <v>0</v>
      </c>
      <c r="R410" s="19">
        <f>IF(D410&gt;21,VLOOKUP(D410,Barem!$S$1:$T$141,2,1),0)</f>
        <v>0</v>
      </c>
      <c r="S410" s="95">
        <f>IF(D410&lt;1,0,IF(B410="F",VLOOKUP(I410,Barem!$W$2:$Y$13,2,1),VLOOKUP(I410,Barem!$W$14:$Y$25,2,1)))</f>
        <v>0</v>
      </c>
      <c r="T410" s="19">
        <f>VLOOKUP(A410,Participanti!A:C,3,0)</f>
        <v>0</v>
      </c>
      <c r="U410" s="17">
        <f t="shared" si="82"/>
        <v>3.4517857142857142</v>
      </c>
      <c r="V410" s="49"/>
      <c r="W410" s="137"/>
      <c r="X410" s="96">
        <f t="shared" si="76"/>
        <v>4</v>
      </c>
      <c r="Y410" s="62">
        <f t="shared" si="77"/>
        <v>1</v>
      </c>
      <c r="Z410" s="1" t="str">
        <f>VLOOKUP(A410,Participanti!A:E,5,0)</f>
        <v>Silver</v>
      </c>
    </row>
    <row r="411" spans="1:26" x14ac:dyDescent="0.2">
      <c r="A411" s="42" t="s">
        <v>259</v>
      </c>
      <c r="B411" s="1" t="str">
        <f>VLOOKUP(A411,Participanti!A:B,2,0)</f>
        <v>M</v>
      </c>
      <c r="C411" s="60">
        <v>8</v>
      </c>
      <c r="D411" s="43">
        <v>29.01</v>
      </c>
      <c r="E411" s="180">
        <v>0.17775462962962962</v>
      </c>
      <c r="F411" s="180">
        <v>0.18783564814814815</v>
      </c>
      <c r="G411" s="182">
        <f t="shared" si="79"/>
        <v>0.18279513888888888</v>
      </c>
      <c r="H411" s="45">
        <v>1138</v>
      </c>
      <c r="I411" s="11">
        <f t="shared" si="81"/>
        <v>6.3011078555287444E-3</v>
      </c>
      <c r="J411" s="31">
        <f t="shared" si="80"/>
        <v>5</v>
      </c>
      <c r="K411" s="31">
        <f>IF(J411=0,0,IF(B411="F",VLOOKUP(I411,Barem!$G$2:$H$16,2,1),VLOOKUP(I411,Barem!$G$17:$H$31,2,1)))</f>
        <v>0</v>
      </c>
      <c r="L411" s="43">
        <v>5</v>
      </c>
      <c r="M411" s="87" t="s">
        <v>83</v>
      </c>
      <c r="N411" s="10">
        <f t="shared" si="83"/>
        <v>0.25</v>
      </c>
      <c r="O411" s="10">
        <f t="shared" si="83"/>
        <v>0.25</v>
      </c>
      <c r="P411" s="10">
        <f t="shared" si="83"/>
        <v>0.5</v>
      </c>
      <c r="Q411" s="33">
        <f>IF(B411="M",IF(AND(H411&gt;=200,H411&lt;500,I411&lt;Barem!$M$21),H411/1500,IF(AND(H411&gt;=500,H411&lt;750,I411&lt;Barem!$M$22),H411/1500,IF(AND(H411&gt;=750,H411&lt;1000,I411&lt;Barem!$M$23),H411/1500,IF(AND(H411&gt;=1000,H411&lt;1500,I411&lt;Barem!$M$24),H411/1500,IF(AND(H411&gt;=1500,H411&lt;2000,I411&lt;Barem!$M$25),H411/1500,IF(AND(H411&gt;=2000,H411&lt;3000,I411&lt;Barem!$M$26),H411/1500,IF(AND(H411&gt;=3000,I411&lt;Barem!$M$27),H411/1500,0))))))),IF(AND(H411&gt;=200,H411&lt;500,I411&lt;Barem!$N$21),H411/1500,IF(AND(H411&gt;=500,H411&lt;750,I411&lt;Barem!$N$22),H411/1500,IF(AND(H411&gt;=750,H411&lt;1000,I411&lt;Barem!$N$23),H411/1500,IF(AND(H411&gt;=1000,H411&lt;1500,I411&lt;Barem!$N$24),H411/1500,IF(AND(H411&gt;=1500,H411&lt;2000,I411&lt;Barem!$N$25),H411/1500,IF(AND(H411&gt;=2000,H411&lt;3000,I411&lt;Barem!$N$26),H411/1500,IF(AND(H411&gt;=3000,I411&lt;Barem!$N$27),H411/1500,0))))))))</f>
        <v>0.75866666666666671</v>
      </c>
      <c r="R411" s="19">
        <f>IF(D411&gt;21,VLOOKUP(D411,Barem!$S$1:$T$141,2,1),0)</f>
        <v>0.4</v>
      </c>
      <c r="S411" s="95">
        <f>IF(D411&lt;1,0,IF(B411="F",VLOOKUP(I411,Barem!$W$2:$Y$13,2,1),VLOOKUP(I411,Barem!$W$14:$Y$25,2,1)))</f>
        <v>0</v>
      </c>
      <c r="T411" s="19">
        <f>VLOOKUP(A411,Participanti!A:C,3,0)</f>
        <v>0</v>
      </c>
      <c r="U411" s="17">
        <f t="shared" si="82"/>
        <v>4.908666666666667</v>
      </c>
      <c r="V411" s="49"/>
      <c r="W411" s="137"/>
      <c r="X411" s="96">
        <f t="shared" si="76"/>
        <v>4</v>
      </c>
      <c r="Y411" s="62">
        <f t="shared" si="77"/>
        <v>1</v>
      </c>
      <c r="Z411" s="1" t="str">
        <f>VLOOKUP(A411,Participanti!A:E,5,0)</f>
        <v>Silver</v>
      </c>
    </row>
    <row r="412" spans="1:26" x14ac:dyDescent="0.2">
      <c r="A412" s="42" t="s">
        <v>496</v>
      </c>
      <c r="B412" s="1" t="str">
        <f>VLOOKUP(A412,Participanti!A:B,2,0)</f>
        <v>M</v>
      </c>
      <c r="C412" s="60">
        <v>7</v>
      </c>
      <c r="D412" s="43">
        <v>9.31</v>
      </c>
      <c r="E412" s="180">
        <v>3.2222222222222222E-2</v>
      </c>
      <c r="F412" s="180">
        <v>3.3506944444444443E-2</v>
      </c>
      <c r="G412" s="182">
        <f t="shared" si="79"/>
        <v>3.2864583333333336E-2</v>
      </c>
      <c r="H412" s="45">
        <v>57</v>
      </c>
      <c r="I412" s="11">
        <f t="shared" si="81"/>
        <v>3.5300304332259221E-3</v>
      </c>
      <c r="J412" s="31">
        <f t="shared" si="80"/>
        <v>2.2166666666666668</v>
      </c>
      <c r="K412" s="31">
        <f>IF(J412=0,0,IF(B412="F",VLOOKUP(I412,Barem!$G$2:$H$16,2,1),VLOOKUP(I412,Barem!$G$17:$H$31,2,1)))</f>
        <v>3.75</v>
      </c>
      <c r="L412" s="43">
        <v>0</v>
      </c>
      <c r="M412" s="87" t="str">
        <f>VLOOKUP(C412,Barem!K:Q,7,0)</f>
        <v>V</v>
      </c>
      <c r="N412" s="10">
        <f t="shared" si="83"/>
        <v>0.25</v>
      </c>
      <c r="O412" s="10">
        <f t="shared" si="83"/>
        <v>0.5</v>
      </c>
      <c r="P412" s="10">
        <f t="shared" si="83"/>
        <v>0.25</v>
      </c>
      <c r="Q412" s="33">
        <f>IF(B412="M",IF(AND(H412&gt;=200,H412&lt;500,I412&lt;Barem!$M$21),H412/1500,IF(AND(H412&gt;=500,H412&lt;750,I412&lt;Barem!$M$22),H412/1500,IF(AND(H412&gt;=750,H412&lt;1000,I412&lt;Barem!$M$23),H412/1500,IF(AND(H412&gt;=1000,H412&lt;1500,I412&lt;Barem!$M$24),H412/1500,IF(AND(H412&gt;=1500,H412&lt;2000,I412&lt;Barem!$M$25),H412/1500,IF(AND(H412&gt;=2000,H412&lt;3000,I412&lt;Barem!$M$26),H412/1500,IF(AND(H412&gt;=3000,I412&lt;Barem!$M$27),H412/1500,0))))))),IF(AND(H412&gt;=200,H412&lt;500,I412&lt;Barem!$N$21),H412/1500,IF(AND(H412&gt;=500,H412&lt;750,I412&lt;Barem!$N$22),H412/1500,IF(AND(H412&gt;=750,H412&lt;1000,I412&lt;Barem!$N$23),H412/1500,IF(AND(H412&gt;=1000,H412&lt;1500,I412&lt;Barem!$N$24),H412/1500,IF(AND(H412&gt;=1500,H412&lt;2000,I412&lt;Barem!$N$25),H412/1500,IF(AND(H412&gt;=2000,H412&lt;3000,I412&lt;Barem!$N$26),H412/1500,IF(AND(H412&gt;=3000,I412&lt;Barem!$N$27),H412/1500,0))))))))</f>
        <v>0</v>
      </c>
      <c r="R412" s="19">
        <f>IF(D412&gt;21,VLOOKUP(D412,Barem!$S$1:$T$141,2,1),0)</f>
        <v>0</v>
      </c>
      <c r="S412" s="95">
        <f>IF(D412&lt;1,0,IF(B412="F",VLOOKUP(I412,Barem!$W$2:$Y$13,2,1),VLOOKUP(I412,Barem!$W$14:$Y$25,2,1)))</f>
        <v>0</v>
      </c>
      <c r="T412" s="19">
        <f>VLOOKUP(A412,Participanti!A:C,3,0)</f>
        <v>0</v>
      </c>
      <c r="U412" s="17">
        <f t="shared" si="82"/>
        <v>2.4291666666666667</v>
      </c>
      <c r="V412" s="49"/>
      <c r="W412" s="137"/>
      <c r="X412" s="96">
        <f t="shared" si="76"/>
        <v>4</v>
      </c>
      <c r="Y412" s="62">
        <f t="shared" si="77"/>
        <v>1</v>
      </c>
      <c r="Z412" s="1" t="str">
        <f>VLOOKUP(A412,Participanti!A:E,5,0)</f>
        <v>Silver</v>
      </c>
    </row>
    <row r="413" spans="1:26" x14ac:dyDescent="0.2">
      <c r="A413" s="42" t="s">
        <v>187</v>
      </c>
      <c r="B413" s="1" t="str">
        <f>VLOOKUP(A413,Participanti!A:B,2,0)</f>
        <v>M</v>
      </c>
      <c r="C413" s="60">
        <v>8</v>
      </c>
      <c r="D413" s="43">
        <v>21.18</v>
      </c>
      <c r="E413" s="180">
        <v>6.7268518518518519E-2</v>
      </c>
      <c r="F413" s="180">
        <v>6.7268518518518519E-2</v>
      </c>
      <c r="G413" s="182">
        <f t="shared" si="79"/>
        <v>6.7268518518518519E-2</v>
      </c>
      <c r="H413" s="45">
        <v>19</v>
      </c>
      <c r="I413" s="11">
        <f t="shared" si="81"/>
        <v>3.1760395901094672E-3</v>
      </c>
      <c r="J413" s="31">
        <f t="shared" si="80"/>
        <v>5</v>
      </c>
      <c r="K413" s="31">
        <f>IF(J413=0,0,IF(B413="F",VLOOKUP(I413,Barem!$G$2:$H$16,2,1),VLOOKUP(I413,Barem!$G$17:$H$31,2,1)))</f>
        <v>4.25</v>
      </c>
      <c r="L413" s="43">
        <v>5</v>
      </c>
      <c r="M413" s="87" t="str">
        <f>VLOOKUP(C413,Barem!K:Q,7,0)</f>
        <v>D</v>
      </c>
      <c r="N413" s="10">
        <f t="shared" si="83"/>
        <v>0.5</v>
      </c>
      <c r="O413" s="10">
        <f t="shared" si="83"/>
        <v>0.25</v>
      </c>
      <c r="P413" s="10">
        <f t="shared" si="83"/>
        <v>0.25</v>
      </c>
      <c r="Q413" s="33">
        <f>IF(B413="M",IF(AND(H413&gt;=200,H413&lt;500,I413&lt;Barem!$M$21),H413/1500,IF(AND(H413&gt;=500,H413&lt;750,I413&lt;Barem!$M$22),H413/1500,IF(AND(H413&gt;=750,H413&lt;1000,I413&lt;Barem!$M$23),H413/1500,IF(AND(H413&gt;=1000,H413&lt;1500,I413&lt;Barem!$M$24),H413/1500,IF(AND(H413&gt;=1500,H413&lt;2000,I413&lt;Barem!$M$25),H413/1500,IF(AND(H413&gt;=2000,H413&lt;3000,I413&lt;Barem!$M$26),H413/1500,IF(AND(H413&gt;=3000,I413&lt;Barem!$M$27),H413/1500,0))))))),IF(AND(H413&gt;=200,H413&lt;500,I413&lt;Barem!$N$21),H413/1500,IF(AND(H413&gt;=500,H413&lt;750,I413&lt;Barem!$N$22),H413/1500,IF(AND(H413&gt;=750,H413&lt;1000,I413&lt;Barem!$N$23),H413/1500,IF(AND(H413&gt;=1000,H413&lt;1500,I413&lt;Barem!$N$24),H413/1500,IF(AND(H413&gt;=1500,H413&lt;2000,I413&lt;Barem!$N$25),H413/1500,IF(AND(H413&gt;=2000,H413&lt;3000,I413&lt;Barem!$N$26),H413/1500,IF(AND(H413&gt;=3000,I413&lt;Barem!$N$27),H413/1500,0))))))))</f>
        <v>0</v>
      </c>
      <c r="R413" s="19">
        <f>IF(D413&gt;21,VLOOKUP(D413,Barem!$S$1:$T$141,2,1),0)</f>
        <v>0</v>
      </c>
      <c r="S413" s="95">
        <f>IF(D413&lt;1,0,IF(B413="F",VLOOKUP(I413,Barem!$W$2:$Y$13,2,1),VLOOKUP(I413,Barem!$W$14:$Y$25,2,1)))</f>
        <v>0</v>
      </c>
      <c r="T413" s="19">
        <f>VLOOKUP(A413,Participanti!A:C,3,0)</f>
        <v>0</v>
      </c>
      <c r="U413" s="17">
        <f t="shared" si="82"/>
        <v>4.8125</v>
      </c>
      <c r="V413" s="49"/>
      <c r="W413" s="137"/>
      <c r="X413" s="96">
        <f t="shared" si="76"/>
        <v>4</v>
      </c>
      <c r="Y413" s="62">
        <f t="shared" si="77"/>
        <v>1</v>
      </c>
      <c r="Z413" s="1" t="str">
        <f>VLOOKUP(A413,Participanti!A:E,5,0)</f>
        <v>Silver</v>
      </c>
    </row>
    <row r="414" spans="1:26" x14ac:dyDescent="0.2">
      <c r="A414" s="42" t="s">
        <v>187</v>
      </c>
      <c r="B414" s="1" t="str">
        <f>VLOOKUP(A414,Participanti!A:B,2,0)</f>
        <v>M</v>
      </c>
      <c r="C414" s="60">
        <v>9</v>
      </c>
      <c r="D414" s="43">
        <v>24.45</v>
      </c>
      <c r="E414" s="180">
        <v>8.1331018518518525E-2</v>
      </c>
      <c r="F414" s="180">
        <v>8.1631944444444438E-2</v>
      </c>
      <c r="G414" s="182">
        <f t="shared" si="79"/>
        <v>8.1481481481481488E-2</v>
      </c>
      <c r="H414" s="45">
        <v>33</v>
      </c>
      <c r="I414" s="11">
        <f t="shared" si="81"/>
        <v>3.3325759297129446E-3</v>
      </c>
      <c r="J414" s="31">
        <f t="shared" si="80"/>
        <v>5</v>
      </c>
      <c r="K414" s="31">
        <f>IF(J414=0,0,IF(B414="F",VLOOKUP(I414,Barem!$G$2:$H$16,2,1),VLOOKUP(I414,Barem!$G$17:$H$31,2,1)))</f>
        <v>4</v>
      </c>
      <c r="L414" s="43">
        <v>3.25</v>
      </c>
      <c r="M414" s="87" t="s">
        <v>82</v>
      </c>
      <c r="N414" s="10">
        <f t="shared" si="83"/>
        <v>0.5</v>
      </c>
      <c r="O414" s="10">
        <f t="shared" si="83"/>
        <v>0.25</v>
      </c>
      <c r="P414" s="10">
        <f t="shared" si="83"/>
        <v>0.25</v>
      </c>
      <c r="Q414" s="33">
        <f>IF(B414="M",IF(AND(H414&gt;=200,H414&lt;500,I414&lt;Barem!$M$21),H414/1500,IF(AND(H414&gt;=500,H414&lt;750,I414&lt;Barem!$M$22),H414/1500,IF(AND(H414&gt;=750,H414&lt;1000,I414&lt;Barem!$M$23),H414/1500,IF(AND(H414&gt;=1000,H414&lt;1500,I414&lt;Barem!$M$24),H414/1500,IF(AND(H414&gt;=1500,H414&lt;2000,I414&lt;Barem!$M$25),H414/1500,IF(AND(H414&gt;=2000,H414&lt;3000,I414&lt;Barem!$M$26),H414/1500,IF(AND(H414&gt;=3000,I414&lt;Barem!$M$27),H414/1500,0))))))),IF(AND(H414&gt;=200,H414&lt;500,I414&lt;Barem!$N$21),H414/1500,IF(AND(H414&gt;=500,H414&lt;750,I414&lt;Barem!$N$22),H414/1500,IF(AND(H414&gt;=750,H414&lt;1000,I414&lt;Barem!$N$23),H414/1500,IF(AND(H414&gt;=1000,H414&lt;1500,I414&lt;Barem!$N$24),H414/1500,IF(AND(H414&gt;=1500,H414&lt;2000,I414&lt;Barem!$N$25),H414/1500,IF(AND(H414&gt;=2000,H414&lt;3000,I414&lt;Barem!$N$26),H414/1500,IF(AND(H414&gt;=3000,I414&lt;Barem!$N$27),H414/1500,0))))))))</f>
        <v>0</v>
      </c>
      <c r="R414" s="19">
        <f>IF(D414&gt;21,VLOOKUP(D414,Barem!$S$1:$T$141,2,1),0)</f>
        <v>0.1</v>
      </c>
      <c r="S414" s="95">
        <f>IF(D414&lt;1,0,IF(B414="F",VLOOKUP(I414,Barem!$W$2:$Y$13,2,1),VLOOKUP(I414,Barem!$W$14:$Y$25,2,1)))</f>
        <v>0</v>
      </c>
      <c r="T414" s="19">
        <f>VLOOKUP(A414,Participanti!A:C,3,0)</f>
        <v>0</v>
      </c>
      <c r="U414" s="17">
        <f t="shared" si="82"/>
        <v>4.4124999999999996</v>
      </c>
      <c r="V414" s="49"/>
      <c r="W414" s="137"/>
      <c r="X414" s="96">
        <f t="shared" si="76"/>
        <v>4</v>
      </c>
      <c r="Y414" s="62">
        <f t="shared" si="77"/>
        <v>1</v>
      </c>
      <c r="Z414" s="1" t="str">
        <f>VLOOKUP(A414,Participanti!A:E,5,0)</f>
        <v>Silver</v>
      </c>
    </row>
    <row r="415" spans="1:26" x14ac:dyDescent="0.2">
      <c r="A415" s="42" t="s">
        <v>20</v>
      </c>
      <c r="B415" s="1" t="str">
        <f>VLOOKUP(A415,Participanti!A:B,2,0)</f>
        <v>M</v>
      </c>
      <c r="C415" s="60">
        <v>9</v>
      </c>
      <c r="D415" s="43">
        <v>5.29</v>
      </c>
      <c r="E415" s="180">
        <v>1.6087962962962964E-2</v>
      </c>
      <c r="F415" s="180">
        <v>1.6087962962962964E-2</v>
      </c>
      <c r="G415" s="182">
        <f t="shared" si="79"/>
        <v>1.6087962962962964E-2</v>
      </c>
      <c r="H415" s="45">
        <v>7</v>
      </c>
      <c r="I415" s="11">
        <f t="shared" si="81"/>
        <v>3.0412028285374221E-3</v>
      </c>
      <c r="J415" s="31">
        <f t="shared" si="80"/>
        <v>1.2595238095238095</v>
      </c>
      <c r="K415" s="31">
        <f>IF(J415=0,0,IF(B415="F",VLOOKUP(I415,Barem!$G$2:$H$16,2,1),VLOOKUP(I415,Barem!$G$17:$H$31,2,1)))</f>
        <v>4.5</v>
      </c>
      <c r="L415" s="43">
        <v>4</v>
      </c>
      <c r="M415" s="87" t="s">
        <v>80</v>
      </c>
      <c r="N415" s="10">
        <f t="shared" si="83"/>
        <v>0.25</v>
      </c>
      <c r="O415" s="10">
        <f t="shared" si="83"/>
        <v>0.5</v>
      </c>
      <c r="P415" s="10">
        <f t="shared" si="83"/>
        <v>0.25</v>
      </c>
      <c r="Q415" s="33">
        <f>IF(B415="M",IF(AND(H415&gt;=200,H415&lt;500,I415&lt;Barem!$M$21),H415/1500,IF(AND(H415&gt;=500,H415&lt;750,I415&lt;Barem!$M$22),H415/1500,IF(AND(H415&gt;=750,H415&lt;1000,I415&lt;Barem!$M$23),H415/1500,IF(AND(H415&gt;=1000,H415&lt;1500,I415&lt;Barem!$M$24),H415/1500,IF(AND(H415&gt;=1500,H415&lt;2000,I415&lt;Barem!$M$25),H415/1500,IF(AND(H415&gt;=2000,H415&lt;3000,I415&lt;Barem!$M$26),H415/1500,IF(AND(H415&gt;=3000,I415&lt;Barem!$M$27),H415/1500,0))))))),IF(AND(H415&gt;=200,H415&lt;500,I415&lt;Barem!$N$21),H415/1500,IF(AND(H415&gt;=500,H415&lt;750,I415&lt;Barem!$N$22),H415/1500,IF(AND(H415&gt;=750,H415&lt;1000,I415&lt;Barem!$N$23),H415/1500,IF(AND(H415&gt;=1000,H415&lt;1500,I415&lt;Barem!$N$24),H415/1500,IF(AND(H415&gt;=1500,H415&lt;2000,I415&lt;Barem!$N$25),H415/1500,IF(AND(H415&gt;=2000,H415&lt;3000,I415&lt;Barem!$N$26),H415/1500,IF(AND(H415&gt;=3000,I415&lt;Barem!$N$27),H415/1500,0))))))))</f>
        <v>0</v>
      </c>
      <c r="R415" s="19">
        <f>IF(D415&gt;21,VLOOKUP(D415,Barem!$S$1:$T$141,2,1),0)</f>
        <v>0</v>
      </c>
      <c r="S415" s="95">
        <f>IF(D415&lt;1,0,IF(B415="F",VLOOKUP(I415,Barem!$W$2:$Y$13,2,1),VLOOKUP(I415,Barem!$W$14:$Y$25,2,1)))</f>
        <v>0</v>
      </c>
      <c r="T415" s="19">
        <f>VLOOKUP(A415,Participanti!A:C,3,0)</f>
        <v>0</v>
      </c>
      <c r="U415" s="17">
        <f t="shared" si="82"/>
        <v>3.5648809523809524</v>
      </c>
      <c r="V415" s="49"/>
      <c r="W415" s="137" t="s">
        <v>581</v>
      </c>
      <c r="X415" s="96">
        <f t="shared" si="76"/>
        <v>4</v>
      </c>
      <c r="Y415" s="62">
        <f t="shared" si="77"/>
        <v>1</v>
      </c>
      <c r="Z415" s="1" t="str">
        <f>VLOOKUP(A415,Participanti!A:E,5,0)</f>
        <v>Bronze</v>
      </c>
    </row>
    <row r="416" spans="1:26" x14ac:dyDescent="0.2">
      <c r="A416" s="42" t="s">
        <v>490</v>
      </c>
      <c r="B416" s="1" t="str">
        <f>VLOOKUP(A416,Participanti!A:B,2,0)</f>
        <v>M</v>
      </c>
      <c r="C416" s="60">
        <v>9</v>
      </c>
      <c r="D416" s="43">
        <v>3.01</v>
      </c>
      <c r="E416" s="180">
        <v>9.1898148148148156E-3</v>
      </c>
      <c r="F416" s="180">
        <v>9.2361111111111116E-3</v>
      </c>
      <c r="G416" s="182">
        <f t="shared" si="79"/>
        <v>9.2129629629629645E-3</v>
      </c>
      <c r="H416" s="45">
        <v>22</v>
      </c>
      <c r="I416" s="11">
        <f t="shared" si="81"/>
        <v>3.0607850375292244E-3</v>
      </c>
      <c r="J416" s="31">
        <f t="shared" si="80"/>
        <v>0.71666666666666656</v>
      </c>
      <c r="K416" s="31">
        <f>IF(J416=0,0,IF(B416="F",VLOOKUP(I416,Barem!$G$2:$H$16,2,1),VLOOKUP(I416,Barem!$G$17:$H$31,2,1)))</f>
        <v>4.5</v>
      </c>
      <c r="L416" s="43">
        <v>0</v>
      </c>
      <c r="M416" s="87" t="s">
        <v>82</v>
      </c>
      <c r="N416" s="10">
        <f t="shared" si="83"/>
        <v>0.5</v>
      </c>
      <c r="O416" s="10">
        <f t="shared" si="83"/>
        <v>0.25</v>
      </c>
      <c r="P416" s="10">
        <f t="shared" si="83"/>
        <v>0.25</v>
      </c>
      <c r="Q416" s="33">
        <f>IF(B416="M",IF(AND(H416&gt;=200,H416&lt;500,I416&lt;Barem!$M$21),H416/1500,IF(AND(H416&gt;=500,H416&lt;750,I416&lt;Barem!$M$22),H416/1500,IF(AND(H416&gt;=750,H416&lt;1000,I416&lt;Barem!$M$23),H416/1500,IF(AND(H416&gt;=1000,H416&lt;1500,I416&lt;Barem!$M$24),H416/1500,IF(AND(H416&gt;=1500,H416&lt;2000,I416&lt;Barem!$M$25),H416/1500,IF(AND(H416&gt;=2000,H416&lt;3000,I416&lt;Barem!$M$26),H416/1500,IF(AND(H416&gt;=3000,I416&lt;Barem!$M$27),H416/1500,0))))))),IF(AND(H416&gt;=200,H416&lt;500,I416&lt;Barem!$N$21),H416/1500,IF(AND(H416&gt;=500,H416&lt;750,I416&lt;Barem!$N$22),H416/1500,IF(AND(H416&gt;=750,H416&lt;1000,I416&lt;Barem!$N$23),H416/1500,IF(AND(H416&gt;=1000,H416&lt;1500,I416&lt;Barem!$N$24),H416/1500,IF(AND(H416&gt;=1500,H416&lt;2000,I416&lt;Barem!$N$25),H416/1500,IF(AND(H416&gt;=2000,H416&lt;3000,I416&lt;Barem!$N$26),H416/1500,IF(AND(H416&gt;=3000,I416&lt;Barem!$N$27),H416/1500,0))))))))</f>
        <v>0</v>
      </c>
      <c r="R416" s="19">
        <f>IF(D416&gt;21,VLOOKUP(D416,Barem!$S$1:$T$141,2,1),0)</f>
        <v>0</v>
      </c>
      <c r="S416" s="95">
        <f>IF(D416&lt;1,0,IF(B416="F",VLOOKUP(I416,Barem!$W$2:$Y$13,2,1),VLOOKUP(I416,Barem!$W$14:$Y$25,2,1)))</f>
        <v>0</v>
      </c>
      <c r="T416" s="19">
        <f>VLOOKUP(A416,Participanti!A:C,3,0)</f>
        <v>0</v>
      </c>
      <c r="U416" s="17">
        <f t="shared" si="82"/>
        <v>1.4833333333333334</v>
      </c>
      <c r="V416" s="49"/>
      <c r="W416" s="137"/>
      <c r="X416" s="96">
        <f t="shared" si="76"/>
        <v>4</v>
      </c>
      <c r="Y416" s="62">
        <f t="shared" si="77"/>
        <v>1</v>
      </c>
      <c r="Z416" s="1" t="str">
        <f>VLOOKUP(A416,Participanti!A:E,5,0)</f>
        <v>Silver</v>
      </c>
    </row>
    <row r="417" spans="1:26" x14ac:dyDescent="0.2">
      <c r="A417" s="42" t="s">
        <v>225</v>
      </c>
      <c r="B417" s="1" t="str">
        <f>VLOOKUP(A417,Participanti!A:B,2,0)</f>
        <v>M</v>
      </c>
      <c r="C417" s="60">
        <v>9</v>
      </c>
      <c r="D417" s="43">
        <v>5.29</v>
      </c>
      <c r="E417" s="180">
        <v>1.2986111111111111E-2</v>
      </c>
      <c r="F417" s="180">
        <v>1.2986111111111111E-2</v>
      </c>
      <c r="G417" s="182">
        <f t="shared" si="79"/>
        <v>1.2986111111111111E-2</v>
      </c>
      <c r="H417" s="45">
        <v>9</v>
      </c>
      <c r="I417" s="11">
        <f t="shared" si="81"/>
        <v>2.4548414198697754E-3</v>
      </c>
      <c r="J417" s="31">
        <f t="shared" si="80"/>
        <v>1.2595238095238095</v>
      </c>
      <c r="K417" s="31">
        <f>IF(J417=0,0,IF(B417="F",VLOOKUP(I417,Barem!$G$2:$H$16,2,1),VLOOKUP(I417,Barem!$G$17:$H$31,2,1)))</f>
        <v>5</v>
      </c>
      <c r="L417" s="43">
        <v>4</v>
      </c>
      <c r="M417" s="87" t="s">
        <v>80</v>
      </c>
      <c r="N417" s="10">
        <f t="shared" si="83"/>
        <v>0.25</v>
      </c>
      <c r="O417" s="10">
        <f t="shared" si="83"/>
        <v>0.5</v>
      </c>
      <c r="P417" s="10">
        <f t="shared" si="83"/>
        <v>0.25</v>
      </c>
      <c r="Q417" s="33">
        <f>IF(B417="M",IF(AND(H417&gt;=200,H417&lt;500,I417&lt;Barem!$M$21),H417/1500,IF(AND(H417&gt;=500,H417&lt;750,I417&lt;Barem!$M$22),H417/1500,IF(AND(H417&gt;=750,H417&lt;1000,I417&lt;Barem!$M$23),H417/1500,IF(AND(H417&gt;=1000,H417&lt;1500,I417&lt;Barem!$M$24),H417/1500,IF(AND(H417&gt;=1500,H417&lt;2000,I417&lt;Barem!$M$25),H417/1500,IF(AND(H417&gt;=2000,H417&lt;3000,I417&lt;Barem!$M$26),H417/1500,IF(AND(H417&gt;=3000,I417&lt;Barem!$M$27),H417/1500,0))))))),IF(AND(H417&gt;=200,H417&lt;500,I417&lt;Barem!$N$21),H417/1500,IF(AND(H417&gt;=500,H417&lt;750,I417&lt;Barem!$N$22),H417/1500,IF(AND(H417&gt;=750,H417&lt;1000,I417&lt;Barem!$N$23),H417/1500,IF(AND(H417&gt;=1000,H417&lt;1500,I417&lt;Barem!$N$24),H417/1500,IF(AND(H417&gt;=1500,H417&lt;2000,I417&lt;Barem!$N$25),H417/1500,IF(AND(H417&gt;=2000,H417&lt;3000,I417&lt;Barem!$N$26),H417/1500,IF(AND(H417&gt;=3000,I417&lt;Barem!$N$27),H417/1500,0))))))))</f>
        <v>0</v>
      </c>
      <c r="R417" s="19">
        <f>IF(D417&gt;21,VLOOKUP(D417,Barem!$S$1:$T$141,2,1),0)</f>
        <v>0</v>
      </c>
      <c r="S417" s="95">
        <f>IF(D417&lt;1,0,IF(B417="F",VLOOKUP(I417,Barem!$W$2:$Y$13,2,1),VLOOKUP(I417,Barem!$W$14:$Y$25,2,1)))</f>
        <v>3.1500000000000004</v>
      </c>
      <c r="T417" s="19">
        <f>VLOOKUP(A417,Participanti!A:C,3,0)</f>
        <v>0</v>
      </c>
      <c r="U417" s="17">
        <f t="shared" si="82"/>
        <v>6.9648809523809527</v>
      </c>
      <c r="V417" s="49"/>
      <c r="W417" s="137" t="s">
        <v>581</v>
      </c>
      <c r="X417" s="96">
        <f t="shared" si="76"/>
        <v>4</v>
      </c>
      <c r="Y417" s="62">
        <f t="shared" si="77"/>
        <v>1</v>
      </c>
      <c r="Z417" s="1" t="str">
        <f>VLOOKUP(A417,Participanti!A:E,5,0)</f>
        <v>Gold</v>
      </c>
    </row>
    <row r="418" spans="1:26" x14ac:dyDescent="0.2">
      <c r="A418" s="42" t="s">
        <v>158</v>
      </c>
      <c r="B418" s="1" t="str">
        <f>VLOOKUP(A418,Participanti!A:B,2,0)</f>
        <v>M</v>
      </c>
      <c r="C418" s="60">
        <v>9</v>
      </c>
      <c r="D418" s="43">
        <v>24.17</v>
      </c>
      <c r="E418" s="180">
        <v>8.5787037037037037E-2</v>
      </c>
      <c r="F418" s="180">
        <v>8.6041666666666669E-2</v>
      </c>
      <c r="G418" s="182">
        <f t="shared" si="79"/>
        <v>8.5914351851851853E-2</v>
      </c>
      <c r="H418" s="45">
        <v>238</v>
      </c>
      <c r="I418" s="11">
        <f t="shared" si="81"/>
        <v>3.5545863405813754E-3</v>
      </c>
      <c r="J418" s="31">
        <f t="shared" si="80"/>
        <v>5</v>
      </c>
      <c r="K418" s="31">
        <f>IF(J418=0,0,IF(B418="F",VLOOKUP(I418,Barem!$G$2:$H$16,2,1),VLOOKUP(I418,Barem!$G$17:$H$31,2,1)))</f>
        <v>3.75</v>
      </c>
      <c r="L418" s="43">
        <v>4</v>
      </c>
      <c r="M418" s="87" t="s">
        <v>82</v>
      </c>
      <c r="N418" s="10">
        <f t="shared" si="83"/>
        <v>0.5</v>
      </c>
      <c r="O418" s="10">
        <f t="shared" si="83"/>
        <v>0.25</v>
      </c>
      <c r="P418" s="10">
        <f t="shared" si="83"/>
        <v>0.25</v>
      </c>
      <c r="Q418" s="33">
        <f>IF(B418="M",IF(AND(H418&gt;=200,H418&lt;500,I418&lt;Barem!$M$21),H418/1500,IF(AND(H418&gt;=500,H418&lt;750,I418&lt;Barem!$M$22),H418/1500,IF(AND(H418&gt;=750,H418&lt;1000,I418&lt;Barem!$M$23),H418/1500,IF(AND(H418&gt;=1000,H418&lt;1500,I418&lt;Barem!$M$24),H418/1500,IF(AND(H418&gt;=1500,H418&lt;2000,I418&lt;Barem!$M$25),H418/1500,IF(AND(H418&gt;=2000,H418&lt;3000,I418&lt;Barem!$M$26),H418/1500,IF(AND(H418&gt;=3000,I418&lt;Barem!$M$27),H418/1500,0))))))),IF(AND(H418&gt;=200,H418&lt;500,I418&lt;Barem!$N$21),H418/1500,IF(AND(H418&gt;=500,H418&lt;750,I418&lt;Barem!$N$22),H418/1500,IF(AND(H418&gt;=750,H418&lt;1000,I418&lt;Barem!$N$23),H418/1500,IF(AND(H418&gt;=1000,H418&lt;1500,I418&lt;Barem!$N$24),H418/1500,IF(AND(H418&gt;=1500,H418&lt;2000,I418&lt;Barem!$N$25),H418/1500,IF(AND(H418&gt;=2000,H418&lt;3000,I418&lt;Barem!$N$26),H418/1500,IF(AND(H418&gt;=3000,I418&lt;Barem!$N$27),H418/1500,0))))))))</f>
        <v>0.15866666666666668</v>
      </c>
      <c r="R418" s="19">
        <f>IF(D418&gt;21,VLOOKUP(D418,Barem!$S$1:$T$141,2,1),0)</f>
        <v>0.1</v>
      </c>
      <c r="S418" s="95">
        <f>IF(D418&lt;1,0,IF(B418="F",VLOOKUP(I418,Barem!$W$2:$Y$13,2,1),VLOOKUP(I418,Barem!$W$14:$Y$25,2,1)))</f>
        <v>0</v>
      </c>
      <c r="T418" s="19">
        <f>VLOOKUP(A418,Participanti!A:C,3,0)</f>
        <v>0</v>
      </c>
      <c r="U418" s="17">
        <f t="shared" si="82"/>
        <v>4.6961666666666666</v>
      </c>
      <c r="V418" s="49"/>
      <c r="W418" s="137"/>
      <c r="X418" s="96">
        <f t="shared" si="76"/>
        <v>4</v>
      </c>
      <c r="Y418" s="62">
        <f t="shared" si="77"/>
        <v>1</v>
      </c>
      <c r="Z418" s="1" t="str">
        <f>VLOOKUP(A418,Participanti!A:E,5,0)</f>
        <v>Gold</v>
      </c>
    </row>
    <row r="419" spans="1:26" x14ac:dyDescent="0.2">
      <c r="A419" s="42" t="s">
        <v>200</v>
      </c>
      <c r="B419" s="1" t="str">
        <f>VLOOKUP(A419,Participanti!A:B,2,0)</f>
        <v>M</v>
      </c>
      <c r="C419" s="60">
        <v>9</v>
      </c>
      <c r="D419" s="43">
        <v>12.08</v>
      </c>
      <c r="E419" s="180">
        <v>4.7233796296296295E-2</v>
      </c>
      <c r="F419" s="180">
        <v>4.7662037037037037E-2</v>
      </c>
      <c r="G419" s="182">
        <f t="shared" si="79"/>
        <v>4.7447916666666666E-2</v>
      </c>
      <c r="H419" s="45">
        <v>324</v>
      </c>
      <c r="I419" s="11">
        <f t="shared" si="81"/>
        <v>3.9278076710816774E-3</v>
      </c>
      <c r="J419" s="31">
        <f t="shared" si="80"/>
        <v>2.8761904761904762</v>
      </c>
      <c r="K419" s="31">
        <f>IF(J419=0,0,IF(B419="F",VLOOKUP(I419,Barem!$G$2:$H$16,2,1),VLOOKUP(I419,Barem!$G$17:$H$31,2,1)))</f>
        <v>3.25</v>
      </c>
      <c r="L419" s="43">
        <v>1</v>
      </c>
      <c r="M419" s="87" t="str">
        <f>VLOOKUP(C419,Barem!K:Q,7,0)</f>
        <v>P</v>
      </c>
      <c r="N419" s="10">
        <f t="shared" si="83"/>
        <v>0.25</v>
      </c>
      <c r="O419" s="10">
        <f t="shared" si="83"/>
        <v>0.25</v>
      </c>
      <c r="P419" s="10">
        <f t="shared" si="83"/>
        <v>0.5</v>
      </c>
      <c r="Q419" s="33">
        <f>IF(B419="M",IF(AND(H419&gt;=200,H419&lt;500,I419&lt;Barem!$M$21),H419/1500,IF(AND(H419&gt;=500,H419&lt;750,I419&lt;Barem!$M$22),H419/1500,IF(AND(H419&gt;=750,H419&lt;1000,I419&lt;Barem!$M$23),H419/1500,IF(AND(H419&gt;=1000,H419&lt;1500,I419&lt;Barem!$M$24),H419/1500,IF(AND(H419&gt;=1500,H419&lt;2000,I419&lt;Barem!$M$25),H419/1500,IF(AND(H419&gt;=2000,H419&lt;3000,I419&lt;Barem!$M$26),H419/1500,IF(AND(H419&gt;=3000,I419&lt;Barem!$M$27),H419/1500,0))))))),IF(AND(H419&gt;=200,H419&lt;500,I419&lt;Barem!$N$21),H419/1500,IF(AND(H419&gt;=500,H419&lt;750,I419&lt;Barem!$N$22),H419/1500,IF(AND(H419&gt;=750,H419&lt;1000,I419&lt;Barem!$N$23),H419/1500,IF(AND(H419&gt;=1000,H419&lt;1500,I419&lt;Barem!$N$24),H419/1500,IF(AND(H419&gt;=1500,H419&lt;2000,I419&lt;Barem!$N$25),H419/1500,IF(AND(H419&gt;=2000,H419&lt;3000,I419&lt;Barem!$N$26),H419/1500,IF(AND(H419&gt;=3000,I419&lt;Barem!$N$27),H419/1500,0))))))))</f>
        <v>0.216</v>
      </c>
      <c r="R419" s="19">
        <f>IF(D419&gt;21,VLOOKUP(D419,Barem!$S$1:$T$141,2,1),0)</f>
        <v>0</v>
      </c>
      <c r="S419" s="95">
        <f>IF(D419&lt;1,0,IF(B419="F",VLOOKUP(I419,Barem!$W$2:$Y$13,2,1),VLOOKUP(I419,Barem!$W$14:$Y$25,2,1)))</f>
        <v>0</v>
      </c>
      <c r="T419" s="19">
        <f>VLOOKUP(A419,Participanti!A:C,3,0)</f>
        <v>0</v>
      </c>
      <c r="U419" s="17">
        <f t="shared" si="82"/>
        <v>2.2475476190476193</v>
      </c>
      <c r="V419" s="49"/>
      <c r="W419" s="137"/>
      <c r="X419" s="96">
        <f t="shared" si="76"/>
        <v>4</v>
      </c>
      <c r="Y419" s="62">
        <f t="shared" si="77"/>
        <v>1</v>
      </c>
      <c r="Z419" s="1" t="str">
        <f>VLOOKUP(A419,Participanti!A:E,5,0)</f>
        <v>Gold</v>
      </c>
    </row>
    <row r="420" spans="1:26" x14ac:dyDescent="0.2">
      <c r="A420" s="42" t="s">
        <v>329</v>
      </c>
      <c r="B420" s="1" t="str">
        <f>VLOOKUP(A420,Participanti!A:B,2,0)</f>
        <v>M</v>
      </c>
      <c r="C420" s="60">
        <v>9</v>
      </c>
      <c r="D420" s="43">
        <v>25.45</v>
      </c>
      <c r="E420" s="180">
        <v>0.10603009259259259</v>
      </c>
      <c r="F420" s="180">
        <v>0.10782407407407407</v>
      </c>
      <c r="G420" s="182">
        <f t="shared" si="79"/>
        <v>0.10692708333333334</v>
      </c>
      <c r="H420" s="45">
        <v>1048</v>
      </c>
      <c r="I420" s="11">
        <f t="shared" si="81"/>
        <v>4.201457105435495E-3</v>
      </c>
      <c r="J420" s="31">
        <f t="shared" si="80"/>
        <v>5</v>
      </c>
      <c r="K420" s="31">
        <f>IF(J420=0,0,IF(B420="F",VLOOKUP(I420,Barem!$G$2:$H$16,2,1),VLOOKUP(I420,Barem!$G$17:$H$31,2,1)))</f>
        <v>2.5</v>
      </c>
      <c r="L420" s="43">
        <v>4</v>
      </c>
      <c r="M420" s="87" t="str">
        <f>VLOOKUP(C420,Barem!K:Q,7,0)</f>
        <v>P</v>
      </c>
      <c r="N420" s="10">
        <f t="shared" si="83"/>
        <v>0.25</v>
      </c>
      <c r="O420" s="10">
        <f t="shared" si="83"/>
        <v>0.25</v>
      </c>
      <c r="P420" s="10">
        <f t="shared" si="83"/>
        <v>0.5</v>
      </c>
      <c r="Q420" s="33">
        <f>IF(B420="M",IF(AND(H420&gt;=200,H420&lt;500,I420&lt;Barem!$M$21),H420/1500,IF(AND(H420&gt;=500,H420&lt;750,I420&lt;Barem!$M$22),H420/1500,IF(AND(H420&gt;=750,H420&lt;1000,I420&lt;Barem!$M$23),H420/1500,IF(AND(H420&gt;=1000,H420&lt;1500,I420&lt;Barem!$M$24),H420/1500,IF(AND(H420&gt;=1500,H420&lt;2000,I420&lt;Barem!$M$25),H420/1500,IF(AND(H420&gt;=2000,H420&lt;3000,I420&lt;Barem!$M$26),H420/1500,IF(AND(H420&gt;=3000,I420&lt;Barem!$M$27),H420/1500,0))))))),IF(AND(H420&gt;=200,H420&lt;500,I420&lt;Barem!$N$21),H420/1500,IF(AND(H420&gt;=500,H420&lt;750,I420&lt;Barem!$N$22),H420/1500,IF(AND(H420&gt;=750,H420&lt;1000,I420&lt;Barem!$N$23),H420/1500,IF(AND(H420&gt;=1000,H420&lt;1500,I420&lt;Barem!$N$24),H420/1500,IF(AND(H420&gt;=1500,H420&lt;2000,I420&lt;Barem!$N$25),H420/1500,IF(AND(H420&gt;=2000,H420&lt;3000,I420&lt;Barem!$N$26),H420/1500,IF(AND(H420&gt;=3000,I420&lt;Barem!$N$27),H420/1500,0))))))))</f>
        <v>0.69866666666666666</v>
      </c>
      <c r="R420" s="19">
        <f>IF(D420&gt;21,VLOOKUP(D420,Barem!$S$1:$T$141,2,1),0)</f>
        <v>0.2</v>
      </c>
      <c r="S420" s="95">
        <f>IF(D420&lt;1,0,IF(B420="F",VLOOKUP(I420,Barem!$W$2:$Y$13,2,1),VLOOKUP(I420,Barem!$W$14:$Y$25,2,1)))</f>
        <v>0</v>
      </c>
      <c r="T420" s="19">
        <f>VLOOKUP(A420,Participanti!A:C,3,0)</f>
        <v>0</v>
      </c>
      <c r="U420" s="17">
        <f t="shared" si="82"/>
        <v>4.7736666666666672</v>
      </c>
      <c r="V420" s="49"/>
      <c r="W420" s="137"/>
      <c r="X420" s="96">
        <f t="shared" si="76"/>
        <v>3</v>
      </c>
      <c r="Y420" s="62">
        <f t="shared" si="77"/>
        <v>1</v>
      </c>
      <c r="Z420" s="1" t="str">
        <f>VLOOKUP(A420,Participanti!A:E,5,0)</f>
        <v>Gold</v>
      </c>
    </row>
    <row r="421" spans="1:26" x14ac:dyDescent="0.2">
      <c r="A421" s="42" t="s">
        <v>118</v>
      </c>
      <c r="B421" s="1" t="str">
        <f>VLOOKUP(A421,Participanti!A:B,2,0)</f>
        <v>M</v>
      </c>
      <c r="C421" s="60">
        <v>9</v>
      </c>
      <c r="D421" s="43">
        <v>39.049999999999997</v>
      </c>
      <c r="E421" s="180">
        <v>0.16497685185185185</v>
      </c>
      <c r="F421" s="180">
        <v>0.17482638888888888</v>
      </c>
      <c r="G421" s="182">
        <f t="shared" si="79"/>
        <v>0.16990162037037038</v>
      </c>
      <c r="H421" s="45">
        <v>54</v>
      </c>
      <c r="I421" s="11">
        <f t="shared" si="81"/>
        <v>4.3508737610850291E-3</v>
      </c>
      <c r="J421" s="31">
        <f t="shared" si="80"/>
        <v>5</v>
      </c>
      <c r="K421" s="31">
        <f>IF(J421=0,0,IF(B421="F",VLOOKUP(I421,Barem!$G$2:$H$16,2,1),VLOOKUP(I421,Barem!$G$17:$H$31,2,1)))</f>
        <v>2.5</v>
      </c>
      <c r="L421" s="43">
        <v>5</v>
      </c>
      <c r="M421" s="87" t="str">
        <f>VLOOKUP(C421,Barem!K:Q,7,0)</f>
        <v>P</v>
      </c>
      <c r="N421" s="10">
        <f t="shared" si="83"/>
        <v>0.25</v>
      </c>
      <c r="O421" s="10">
        <f t="shared" si="83"/>
        <v>0.25</v>
      </c>
      <c r="P421" s="10">
        <f t="shared" si="83"/>
        <v>0.5</v>
      </c>
      <c r="Q421" s="33">
        <f>IF(B421="M",IF(AND(H421&gt;=200,H421&lt;500,I421&lt;Barem!$M$21),H421/1500,IF(AND(H421&gt;=500,H421&lt;750,I421&lt;Barem!$M$22),H421/1500,IF(AND(H421&gt;=750,H421&lt;1000,I421&lt;Barem!$M$23),H421/1500,IF(AND(H421&gt;=1000,H421&lt;1500,I421&lt;Barem!$M$24),H421/1500,IF(AND(H421&gt;=1500,H421&lt;2000,I421&lt;Barem!$M$25),H421/1500,IF(AND(H421&gt;=2000,H421&lt;3000,I421&lt;Barem!$M$26),H421/1500,IF(AND(H421&gt;=3000,I421&lt;Barem!$M$27),H421/1500,0))))))),IF(AND(H421&gt;=200,H421&lt;500,I421&lt;Barem!$N$21),H421/1500,IF(AND(H421&gt;=500,H421&lt;750,I421&lt;Barem!$N$22),H421/1500,IF(AND(H421&gt;=750,H421&lt;1000,I421&lt;Barem!$N$23),H421/1500,IF(AND(H421&gt;=1000,H421&lt;1500,I421&lt;Barem!$N$24),H421/1500,IF(AND(H421&gt;=1500,H421&lt;2000,I421&lt;Barem!$N$25),H421/1500,IF(AND(H421&gt;=2000,H421&lt;3000,I421&lt;Barem!$N$26),H421/1500,IF(AND(H421&gt;=3000,I421&lt;Barem!$N$27),H421/1500,0))))))))</f>
        <v>0</v>
      </c>
      <c r="R421" s="19">
        <f>IF(D421&gt;21,VLOOKUP(D421,Barem!$S$1:$T$141,2,1),0)</f>
        <v>0.9</v>
      </c>
      <c r="S421" s="95">
        <f>IF(D421&lt;1,0,IF(B421="F",VLOOKUP(I421,Barem!$W$2:$Y$13,2,1),VLOOKUP(I421,Barem!$W$14:$Y$25,2,1)))</f>
        <v>0</v>
      </c>
      <c r="T421" s="19">
        <f>VLOOKUP(A421,Participanti!A:C,3,0)</f>
        <v>0</v>
      </c>
      <c r="U421" s="17">
        <f t="shared" si="82"/>
        <v>5.2750000000000004</v>
      </c>
      <c r="V421" s="49"/>
      <c r="W421" s="137"/>
      <c r="X421" s="96">
        <f t="shared" si="76"/>
        <v>4</v>
      </c>
      <c r="Y421" s="62">
        <f t="shared" si="77"/>
        <v>1</v>
      </c>
      <c r="Z421" s="1" t="str">
        <f>VLOOKUP(A421,Participanti!A:E,5,0)</f>
        <v>Gold</v>
      </c>
    </row>
    <row r="422" spans="1:26" x14ac:dyDescent="0.2">
      <c r="A422" s="42" t="s">
        <v>391</v>
      </c>
      <c r="B422" s="1" t="str">
        <f>VLOOKUP(A422,Participanti!A:B,2,0)</f>
        <v>M</v>
      </c>
      <c r="C422" s="60">
        <v>9</v>
      </c>
      <c r="D422" s="43">
        <v>16.2</v>
      </c>
      <c r="E422" s="180">
        <v>6.2430555555555559E-2</v>
      </c>
      <c r="F422" s="180">
        <v>6.4212962962962958E-2</v>
      </c>
      <c r="G422" s="182">
        <f t="shared" si="79"/>
        <v>6.3321759259259258E-2</v>
      </c>
      <c r="H422" s="45">
        <v>12</v>
      </c>
      <c r="I422" s="11">
        <f t="shared" si="81"/>
        <v>3.9087505715592139E-3</v>
      </c>
      <c r="J422" s="31">
        <f t="shared" si="80"/>
        <v>3.8571428571428568</v>
      </c>
      <c r="K422" s="31">
        <f>IF(J422=0,0,IF(B422="F",VLOOKUP(I422,Barem!$G$2:$H$16,2,1),VLOOKUP(I422,Barem!$G$17:$H$31,2,1)))</f>
        <v>3.25</v>
      </c>
      <c r="L422" s="43">
        <v>1.5</v>
      </c>
      <c r="M422" s="87" t="s">
        <v>80</v>
      </c>
      <c r="N422" s="10">
        <f t="shared" si="83"/>
        <v>0.25</v>
      </c>
      <c r="O422" s="10">
        <f t="shared" si="83"/>
        <v>0.5</v>
      </c>
      <c r="P422" s="10">
        <f t="shared" si="83"/>
        <v>0.25</v>
      </c>
      <c r="Q422" s="33">
        <f>IF(B422="M",IF(AND(H422&gt;=200,H422&lt;500,I422&lt;Barem!$M$21),H422/1500,IF(AND(H422&gt;=500,H422&lt;750,I422&lt;Barem!$M$22),H422/1500,IF(AND(H422&gt;=750,H422&lt;1000,I422&lt;Barem!$M$23),H422/1500,IF(AND(H422&gt;=1000,H422&lt;1500,I422&lt;Barem!$M$24),H422/1500,IF(AND(H422&gt;=1500,H422&lt;2000,I422&lt;Barem!$M$25),H422/1500,IF(AND(H422&gt;=2000,H422&lt;3000,I422&lt;Barem!$M$26),H422/1500,IF(AND(H422&gt;=3000,I422&lt;Barem!$M$27),H422/1500,0))))))),IF(AND(H422&gt;=200,H422&lt;500,I422&lt;Barem!$N$21),H422/1500,IF(AND(H422&gt;=500,H422&lt;750,I422&lt;Barem!$N$22),H422/1500,IF(AND(H422&gt;=750,H422&lt;1000,I422&lt;Barem!$N$23),H422/1500,IF(AND(H422&gt;=1000,H422&lt;1500,I422&lt;Barem!$N$24),H422/1500,IF(AND(H422&gt;=1500,H422&lt;2000,I422&lt;Barem!$N$25),H422/1500,IF(AND(H422&gt;=2000,H422&lt;3000,I422&lt;Barem!$N$26),H422/1500,IF(AND(H422&gt;=3000,I422&lt;Barem!$N$27),H422/1500,0))))))))</f>
        <v>0</v>
      </c>
      <c r="R422" s="19">
        <f>IF(D422&gt;21,VLOOKUP(D422,Barem!$S$1:$T$141,2,1),0)</f>
        <v>0</v>
      </c>
      <c r="S422" s="95">
        <f>IF(D422&lt;1,0,IF(B422="F",VLOOKUP(I422,Barem!$W$2:$Y$13,2,1),VLOOKUP(I422,Barem!$W$14:$Y$25,2,1)))</f>
        <v>0</v>
      </c>
      <c r="T422" s="19">
        <f>VLOOKUP(A422,Participanti!A:C,3,0)</f>
        <v>0.4</v>
      </c>
      <c r="U422" s="17">
        <f t="shared" si="82"/>
        <v>3.3642857142857143</v>
      </c>
      <c r="V422" s="49"/>
      <c r="W422" s="137"/>
      <c r="X422" s="96">
        <f t="shared" si="76"/>
        <v>4</v>
      </c>
      <c r="Y422" s="62">
        <f t="shared" si="77"/>
        <v>1</v>
      </c>
      <c r="Z422" s="1" t="str">
        <f>VLOOKUP(A422,Participanti!A:E,5,0)</f>
        <v>Gold</v>
      </c>
    </row>
    <row r="423" spans="1:26" x14ac:dyDescent="0.2">
      <c r="A423" s="42" t="s">
        <v>549</v>
      </c>
      <c r="B423" s="1" t="str">
        <f>VLOOKUP(A423,Participanti!A:B,2,0)</f>
        <v>M</v>
      </c>
      <c r="C423" s="60">
        <v>9</v>
      </c>
      <c r="D423" s="43">
        <v>21.17</v>
      </c>
      <c r="E423" s="180">
        <v>6.5972222222222224E-2</v>
      </c>
      <c r="F423" s="180">
        <v>6.6875000000000004E-2</v>
      </c>
      <c r="G423" s="182">
        <f t="shared" si="79"/>
        <v>6.6423611111111114E-2</v>
      </c>
      <c r="H423" s="45">
        <v>71</v>
      </c>
      <c r="I423" s="11">
        <f t="shared" si="81"/>
        <v>3.1376292447383614E-3</v>
      </c>
      <c r="J423" s="31">
        <f t="shared" si="80"/>
        <v>5</v>
      </c>
      <c r="K423" s="31">
        <f>IF(J423=0,0,IF(B423="F",VLOOKUP(I423,Barem!$G$2:$H$16,2,1),VLOOKUP(I423,Barem!$G$17:$H$31,2,1)))</f>
        <v>4.25</v>
      </c>
      <c r="L423" s="43">
        <v>2.25</v>
      </c>
      <c r="M423" s="87" t="s">
        <v>82</v>
      </c>
      <c r="N423" s="10">
        <f t="shared" si="83"/>
        <v>0.5</v>
      </c>
      <c r="O423" s="10">
        <f t="shared" si="83"/>
        <v>0.25</v>
      </c>
      <c r="P423" s="10">
        <f t="shared" si="83"/>
        <v>0.25</v>
      </c>
      <c r="Q423" s="33">
        <f>IF(B423="M",IF(AND(H423&gt;=200,H423&lt;500,I423&lt;Barem!$M$21),H423/1500,IF(AND(H423&gt;=500,H423&lt;750,I423&lt;Barem!$M$22),H423/1500,IF(AND(H423&gt;=750,H423&lt;1000,I423&lt;Barem!$M$23),H423/1500,IF(AND(H423&gt;=1000,H423&lt;1500,I423&lt;Barem!$M$24),H423/1500,IF(AND(H423&gt;=1500,H423&lt;2000,I423&lt;Barem!$M$25),H423/1500,IF(AND(H423&gt;=2000,H423&lt;3000,I423&lt;Barem!$M$26),H423/1500,IF(AND(H423&gt;=3000,I423&lt;Barem!$M$27),H423/1500,0))))))),IF(AND(H423&gt;=200,H423&lt;500,I423&lt;Barem!$N$21),H423/1500,IF(AND(H423&gt;=500,H423&lt;750,I423&lt;Barem!$N$22),H423/1500,IF(AND(H423&gt;=750,H423&lt;1000,I423&lt;Barem!$N$23),H423/1500,IF(AND(H423&gt;=1000,H423&lt;1500,I423&lt;Barem!$N$24),H423/1500,IF(AND(H423&gt;=1500,H423&lt;2000,I423&lt;Barem!$N$25),H423/1500,IF(AND(H423&gt;=2000,H423&lt;3000,I423&lt;Barem!$N$26),H423/1500,IF(AND(H423&gt;=3000,I423&lt;Barem!$N$27),H423/1500,0))))))))</f>
        <v>0</v>
      </c>
      <c r="R423" s="19">
        <f>IF(D423&gt;21,VLOOKUP(D423,Barem!$S$1:$T$141,2,1),0)</f>
        <v>0</v>
      </c>
      <c r="S423" s="95">
        <f>IF(D423&lt;1,0,IF(B423="F",VLOOKUP(I423,Barem!$W$2:$Y$13,2,1),VLOOKUP(I423,Barem!$W$14:$Y$25,2,1)))</f>
        <v>0</v>
      </c>
      <c r="T423" s="19">
        <f>VLOOKUP(A423,Participanti!A:C,3,0)</f>
        <v>0</v>
      </c>
      <c r="U423" s="17">
        <f t="shared" si="82"/>
        <v>4.125</v>
      </c>
      <c r="V423" s="49"/>
      <c r="W423" s="137"/>
      <c r="X423" s="96">
        <f t="shared" si="76"/>
        <v>4</v>
      </c>
      <c r="Y423" s="62">
        <f t="shared" si="77"/>
        <v>1</v>
      </c>
      <c r="Z423" s="1" t="str">
        <f>VLOOKUP(A423,Participanti!A:E,5,0)</f>
        <v>Gold</v>
      </c>
    </row>
    <row r="424" spans="1:26" x14ac:dyDescent="0.2">
      <c r="A424" s="42" t="s">
        <v>201</v>
      </c>
      <c r="B424" s="1" t="str">
        <f>VLOOKUP(A424,Participanti!A:B,2,0)</f>
        <v>M</v>
      </c>
      <c r="C424" s="60">
        <v>9</v>
      </c>
      <c r="D424" s="43">
        <v>0</v>
      </c>
      <c r="E424" s="180">
        <v>0</v>
      </c>
      <c r="F424" s="180">
        <v>0</v>
      </c>
      <c r="G424" s="182">
        <f t="shared" si="79"/>
        <v>0</v>
      </c>
      <c r="H424" s="45">
        <v>0</v>
      </c>
      <c r="I424" s="11" t="e">
        <f t="shared" si="81"/>
        <v>#DIV/0!</v>
      </c>
      <c r="J424" s="31">
        <f t="shared" si="80"/>
        <v>0</v>
      </c>
      <c r="K424" s="31">
        <f>IF(J424=0,0,IF(B424="F",VLOOKUP(I424,Barem!$G$2:$H$16,2,1),VLOOKUP(I424,Barem!$G$17:$H$31,2,1)))</f>
        <v>0</v>
      </c>
      <c r="L424" s="43">
        <v>0</v>
      </c>
      <c r="M424" s="87" t="s">
        <v>550</v>
      </c>
      <c r="N424" s="10">
        <f t="shared" si="83"/>
        <v>0.25</v>
      </c>
      <c r="O424" s="10">
        <f t="shared" si="83"/>
        <v>0.25</v>
      </c>
      <c r="P424" s="10">
        <f t="shared" si="83"/>
        <v>0.25</v>
      </c>
      <c r="Q424" s="33">
        <v>0</v>
      </c>
      <c r="R424" s="19">
        <f>IF(D424&gt;21,VLOOKUP(D424,Barem!$S$1:$T$141,2,1),0)</f>
        <v>0</v>
      </c>
      <c r="S424" s="95">
        <f>IF(D424&lt;1,0,IF(B424="F",VLOOKUP(I424,Barem!$W$2:$Y$13,2,1),VLOOKUP(I424,Barem!$W$14:$Y$25,2,1)))</f>
        <v>0</v>
      </c>
      <c r="T424" s="19">
        <f>VLOOKUP(A424,Participanti!A:C,3,0)</f>
        <v>0.4</v>
      </c>
      <c r="U424" s="17">
        <v>0.5</v>
      </c>
      <c r="V424" s="49"/>
      <c r="W424" s="137"/>
      <c r="X424" s="96">
        <f t="shared" si="76"/>
        <v>1</v>
      </c>
      <c r="Y424" s="62">
        <f t="shared" si="77"/>
        <v>1</v>
      </c>
      <c r="Z424" s="1" t="str">
        <f>VLOOKUP(A424,Participanti!A:E,5,0)</f>
        <v>Silver</v>
      </c>
    </row>
    <row r="425" spans="1:26" x14ac:dyDescent="0.2">
      <c r="A425" s="42" t="s">
        <v>458</v>
      </c>
      <c r="B425" s="1" t="str">
        <f>VLOOKUP(A425,Participanti!A:B,2,0)</f>
        <v>F</v>
      </c>
      <c r="C425" s="60">
        <v>9</v>
      </c>
      <c r="D425" s="43">
        <v>10.050000000000001</v>
      </c>
      <c r="E425" s="180">
        <v>4.099537037037037E-2</v>
      </c>
      <c r="F425" s="180">
        <v>4.1041666666666664E-2</v>
      </c>
      <c r="G425" s="182">
        <f t="shared" si="79"/>
        <v>4.1018518518518517E-2</v>
      </c>
      <c r="H425" s="45">
        <v>20</v>
      </c>
      <c r="I425" s="11">
        <f t="shared" si="81"/>
        <v>4.0814446287083094E-3</v>
      </c>
      <c r="J425" s="31">
        <f t="shared" si="80"/>
        <v>2.5125000000000002</v>
      </c>
      <c r="K425" s="31">
        <f>IF(J425=0,0,IF(B425="F",VLOOKUP(I425,Barem!$G$2:$H$16,2,1),VLOOKUP(I425,Barem!$G$17:$H$31,2,1)))</f>
        <v>3.5</v>
      </c>
      <c r="L425" s="43">
        <v>3.75</v>
      </c>
      <c r="M425" s="87" t="s">
        <v>82</v>
      </c>
      <c r="N425" s="10">
        <f t="shared" si="83"/>
        <v>0.5</v>
      </c>
      <c r="O425" s="10">
        <f t="shared" si="83"/>
        <v>0.25</v>
      </c>
      <c r="P425" s="10">
        <f t="shared" si="83"/>
        <v>0.25</v>
      </c>
      <c r="Q425" s="33">
        <f>IF(B425="M",IF(AND(H425&gt;=200,H425&lt;500,I425&lt;Barem!$M$21),H425/1500,IF(AND(H425&gt;=500,H425&lt;750,I425&lt;Barem!$M$22),H425/1500,IF(AND(H425&gt;=750,H425&lt;1000,I425&lt;Barem!$M$23),H425/1500,IF(AND(H425&gt;=1000,H425&lt;1500,I425&lt;Barem!$M$24),H425/1500,IF(AND(H425&gt;=1500,H425&lt;2000,I425&lt;Barem!$M$25),H425/1500,IF(AND(H425&gt;=2000,H425&lt;3000,I425&lt;Barem!$M$26),H425/1500,IF(AND(H425&gt;=3000,I425&lt;Barem!$M$27),H425/1500,0))))))),IF(AND(H425&gt;=200,H425&lt;500,I425&lt;Barem!$N$21),H425/1500,IF(AND(H425&gt;=500,H425&lt;750,I425&lt;Barem!$N$22),H425/1500,IF(AND(H425&gt;=750,H425&lt;1000,I425&lt;Barem!$N$23),H425/1500,IF(AND(H425&gt;=1000,H425&lt;1500,I425&lt;Barem!$N$24),H425/1500,IF(AND(H425&gt;=1500,H425&lt;2000,I425&lt;Barem!$N$25),H425/1500,IF(AND(H425&gt;=2000,H425&lt;3000,I425&lt;Barem!$N$26),H425/1500,IF(AND(H425&gt;=3000,I425&lt;Barem!$N$27),H425/1500,0))))))))</f>
        <v>0</v>
      </c>
      <c r="R425" s="19">
        <f>IF(D425&gt;21,VLOOKUP(D425,Barem!$S$1:$T$141,2,1),0)</f>
        <v>0</v>
      </c>
      <c r="S425" s="95">
        <f>IF(D425&lt;1,0,IF(B425="F",VLOOKUP(I425,Barem!$W$2:$Y$13,2,1),VLOOKUP(I425,Barem!$W$14:$Y$25,2,1)))</f>
        <v>0</v>
      </c>
      <c r="T425" s="19">
        <f>VLOOKUP(A425,Participanti!A:C,3,0)</f>
        <v>0</v>
      </c>
      <c r="U425" s="17">
        <f t="shared" ref="U425:U447" si="84">IF(H425&lt;0,0,J425*N425+K425*O425+L425*P425+Q425+R425+S425+T425)</f>
        <v>3.0687500000000001</v>
      </c>
      <c r="V425" s="49"/>
      <c r="W425" s="137"/>
      <c r="X425" s="96">
        <f t="shared" si="76"/>
        <v>4</v>
      </c>
      <c r="Y425" s="62">
        <f t="shared" si="77"/>
        <v>1</v>
      </c>
      <c r="Z425" s="1" t="str">
        <f>VLOOKUP(A425,Participanti!A:E,5,0)</f>
        <v>Silver</v>
      </c>
    </row>
    <row r="426" spans="1:26" x14ac:dyDescent="0.2">
      <c r="A426" s="42" t="s">
        <v>39</v>
      </c>
      <c r="B426" s="1" t="str">
        <f>VLOOKUP(A426,Participanti!A:B,2,0)</f>
        <v>M</v>
      </c>
      <c r="C426" s="60">
        <v>9</v>
      </c>
      <c r="D426" s="43">
        <v>15.01</v>
      </c>
      <c r="E426" s="180">
        <v>3.7581018518518521E-2</v>
      </c>
      <c r="F426" s="180">
        <v>3.7812499999999999E-2</v>
      </c>
      <c r="G426" s="182">
        <f t="shared" si="79"/>
        <v>3.7696759259259263E-2</v>
      </c>
      <c r="H426" s="45">
        <v>63</v>
      </c>
      <c r="I426" s="11">
        <f t="shared" si="81"/>
        <v>2.5114429886248677E-3</v>
      </c>
      <c r="J426" s="31">
        <f t="shared" si="80"/>
        <v>3.5738095238095235</v>
      </c>
      <c r="K426" s="31">
        <f>IF(J426=0,0,IF(B426="F",VLOOKUP(I426,Barem!$G$2:$H$16,2,1),VLOOKUP(I426,Barem!$G$17:$H$31,2,1)))</f>
        <v>5</v>
      </c>
      <c r="L426" s="43">
        <v>1.75</v>
      </c>
      <c r="M426" s="87" t="s">
        <v>80</v>
      </c>
      <c r="N426" s="10">
        <f t="shared" si="83"/>
        <v>0.25</v>
      </c>
      <c r="O426" s="10">
        <f t="shared" si="83"/>
        <v>0.5</v>
      </c>
      <c r="P426" s="10">
        <f t="shared" si="83"/>
        <v>0.25</v>
      </c>
      <c r="Q426" s="33">
        <f>IF(B426="M",IF(AND(H426&gt;=200,H426&lt;500,I426&lt;Barem!$M$21),H426/1500,IF(AND(H426&gt;=500,H426&lt;750,I426&lt;Barem!$M$22),H426/1500,IF(AND(H426&gt;=750,H426&lt;1000,I426&lt;Barem!$M$23),H426/1500,IF(AND(H426&gt;=1000,H426&lt;1500,I426&lt;Barem!$M$24),H426/1500,IF(AND(H426&gt;=1500,H426&lt;2000,I426&lt;Barem!$M$25),H426/1500,IF(AND(H426&gt;=2000,H426&lt;3000,I426&lt;Barem!$M$26),H426/1500,IF(AND(H426&gt;=3000,I426&lt;Barem!$M$27),H426/1500,0))))))),IF(AND(H426&gt;=200,H426&lt;500,I426&lt;Barem!$N$21),H426/1500,IF(AND(H426&gt;=500,H426&lt;750,I426&lt;Barem!$N$22),H426/1500,IF(AND(H426&gt;=750,H426&lt;1000,I426&lt;Barem!$N$23),H426/1500,IF(AND(H426&gt;=1000,H426&lt;1500,I426&lt;Barem!$N$24),H426/1500,IF(AND(H426&gt;=1500,H426&lt;2000,I426&lt;Barem!$N$25),H426/1500,IF(AND(H426&gt;=2000,H426&lt;3000,I426&lt;Barem!$N$26),H426/1500,IF(AND(H426&gt;=3000,I426&lt;Barem!$N$27),H426/1500,0))))))))</f>
        <v>0</v>
      </c>
      <c r="R426" s="19">
        <f>IF(D426&gt;21,VLOOKUP(D426,Barem!$S$1:$T$141,2,1),0)</f>
        <v>0</v>
      </c>
      <c r="S426" s="95">
        <f>IF(D426&lt;1,0,IF(B426="F",VLOOKUP(I426,Barem!$W$2:$Y$13,2,1),VLOOKUP(I426,Barem!$W$14:$Y$25,2,1)))</f>
        <v>2.25</v>
      </c>
      <c r="T426" s="19">
        <f>VLOOKUP(A426,Participanti!A:C,3,0)</f>
        <v>0</v>
      </c>
      <c r="U426" s="17">
        <f t="shared" si="84"/>
        <v>6.0809523809523807</v>
      </c>
      <c r="V426" s="49"/>
      <c r="W426" s="137"/>
      <c r="X426" s="96">
        <f t="shared" si="76"/>
        <v>4</v>
      </c>
      <c r="Y426" s="62">
        <f t="shared" si="77"/>
        <v>1</v>
      </c>
      <c r="Z426" s="1" t="str">
        <f>VLOOKUP(A426,Participanti!A:E,5,0)</f>
        <v>Bronze</v>
      </c>
    </row>
    <row r="427" spans="1:26" x14ac:dyDescent="0.2">
      <c r="A427" s="42" t="s">
        <v>58</v>
      </c>
      <c r="B427" s="1" t="str">
        <f>VLOOKUP(A427,Participanti!A:B,2,0)</f>
        <v>M</v>
      </c>
      <c r="C427" s="60">
        <v>9</v>
      </c>
      <c r="D427" s="43">
        <v>43.02</v>
      </c>
      <c r="E427" s="180">
        <v>0.1532175925925926</v>
      </c>
      <c r="F427" s="180">
        <v>0.1532175925925926</v>
      </c>
      <c r="G427" s="182">
        <f t="shared" si="79"/>
        <v>0.1532175925925926</v>
      </c>
      <c r="H427" s="45">
        <v>206</v>
      </c>
      <c r="I427" s="11">
        <f t="shared" si="81"/>
        <v>3.5615432959691445E-3</v>
      </c>
      <c r="J427" s="31">
        <f t="shared" si="80"/>
        <v>5</v>
      </c>
      <c r="K427" s="31">
        <f>IF(J427=0,0,IF(B427="F",VLOOKUP(I427,Barem!$G$2:$H$16,2,1),VLOOKUP(I427,Barem!$G$17:$H$31,2,1)))</f>
        <v>3.75</v>
      </c>
      <c r="L427" s="43">
        <v>4.25</v>
      </c>
      <c r="M427" s="87" t="s">
        <v>82</v>
      </c>
      <c r="N427" s="10">
        <f t="shared" si="83"/>
        <v>0.5</v>
      </c>
      <c r="O427" s="10">
        <f t="shared" si="83"/>
        <v>0.25</v>
      </c>
      <c r="P427" s="10">
        <f t="shared" si="83"/>
        <v>0.25</v>
      </c>
      <c r="Q427" s="33">
        <f>IF(B427="M",IF(AND(H427&gt;=200,H427&lt;500,I427&lt;Barem!$M$21),H427/1500,IF(AND(H427&gt;=500,H427&lt;750,I427&lt;Barem!$M$22),H427/1500,IF(AND(H427&gt;=750,H427&lt;1000,I427&lt;Barem!$M$23),H427/1500,IF(AND(H427&gt;=1000,H427&lt;1500,I427&lt;Barem!$M$24),H427/1500,IF(AND(H427&gt;=1500,H427&lt;2000,I427&lt;Barem!$M$25),H427/1500,IF(AND(H427&gt;=2000,H427&lt;3000,I427&lt;Barem!$M$26),H427/1500,IF(AND(H427&gt;=3000,I427&lt;Barem!$M$27),H427/1500,0))))))),IF(AND(H427&gt;=200,H427&lt;500,I427&lt;Barem!$N$21),H427/1500,IF(AND(H427&gt;=500,H427&lt;750,I427&lt;Barem!$N$22),H427/1500,IF(AND(H427&gt;=750,H427&lt;1000,I427&lt;Barem!$N$23),H427/1500,IF(AND(H427&gt;=1000,H427&lt;1500,I427&lt;Barem!$N$24),H427/1500,IF(AND(H427&gt;=1500,H427&lt;2000,I427&lt;Barem!$N$25),H427/1500,IF(AND(H427&gt;=2000,H427&lt;3000,I427&lt;Barem!$N$26),H427/1500,IF(AND(H427&gt;=3000,I427&lt;Barem!$N$27),H427/1500,0))))))))</f>
        <v>0.13733333333333334</v>
      </c>
      <c r="R427" s="19">
        <f>IF(D427&gt;21,VLOOKUP(D427,Barem!$S$1:$T$141,2,1),0)</f>
        <v>1.1000000000000001</v>
      </c>
      <c r="S427" s="95">
        <f>IF(D427&lt;1,0,IF(B427="F",VLOOKUP(I427,Barem!$W$2:$Y$13,2,1),VLOOKUP(I427,Barem!$W$14:$Y$25,2,1)))</f>
        <v>0</v>
      </c>
      <c r="T427" s="19">
        <f>VLOOKUP(A427,Participanti!A:C,3,0)</f>
        <v>0</v>
      </c>
      <c r="U427" s="17">
        <f t="shared" si="84"/>
        <v>5.7373333333333338</v>
      </c>
      <c r="V427" s="49"/>
      <c r="W427" s="137"/>
      <c r="X427" s="96">
        <f t="shared" si="76"/>
        <v>4</v>
      </c>
      <c r="Y427" s="62">
        <f t="shared" si="77"/>
        <v>1</v>
      </c>
      <c r="Z427" s="1" t="str">
        <f>VLOOKUP(A427,Participanti!A:E,5,0)</f>
        <v>Gold</v>
      </c>
    </row>
    <row r="428" spans="1:26" x14ac:dyDescent="0.2">
      <c r="A428" s="42" t="s">
        <v>496</v>
      </c>
      <c r="B428" s="1" t="str">
        <f>VLOOKUP(A428,Participanti!A:B,2,0)</f>
        <v>M</v>
      </c>
      <c r="C428" s="60">
        <v>8</v>
      </c>
      <c r="D428" s="43">
        <v>25.79</v>
      </c>
      <c r="E428" s="180">
        <v>0.15599537037037037</v>
      </c>
      <c r="F428" s="180">
        <v>0.16593749999999999</v>
      </c>
      <c r="G428" s="182">
        <f t="shared" si="79"/>
        <v>0.16096643518518516</v>
      </c>
      <c r="H428" s="45">
        <v>1501</v>
      </c>
      <c r="I428" s="11">
        <f t="shared" si="81"/>
        <v>6.2414282739505691E-3</v>
      </c>
      <c r="J428" s="31">
        <f t="shared" si="80"/>
        <v>5</v>
      </c>
      <c r="K428" s="31">
        <f>IF(J428=0,0,IF(B428="F",VLOOKUP(I428,Barem!$G$2:$H$16,2,1),VLOOKUP(I428,Barem!$G$17:$H$31,2,1)))</f>
        <v>0</v>
      </c>
      <c r="L428" s="43">
        <v>0</v>
      </c>
      <c r="M428" s="87" t="str">
        <f>VLOOKUP(C428,Barem!K:Q,7,0)</f>
        <v>D</v>
      </c>
      <c r="N428" s="10">
        <f t="shared" si="83"/>
        <v>0.5</v>
      </c>
      <c r="O428" s="10">
        <f t="shared" si="83"/>
        <v>0.25</v>
      </c>
      <c r="P428" s="10">
        <f t="shared" si="83"/>
        <v>0.25</v>
      </c>
      <c r="Q428" s="33">
        <f>IF(B428="M",IF(AND(H428&gt;=200,H428&lt;500,I428&lt;Barem!$M$21),H428/1500,IF(AND(H428&gt;=500,H428&lt;750,I428&lt;Barem!$M$22),H428/1500,IF(AND(H428&gt;=750,H428&lt;1000,I428&lt;Barem!$M$23),H428/1500,IF(AND(H428&gt;=1000,H428&lt;1500,I428&lt;Barem!$M$24),H428/1500,IF(AND(H428&gt;=1500,H428&lt;2000,I428&lt;Barem!$M$25),H428/1500,IF(AND(H428&gt;=2000,H428&lt;3000,I428&lt;Barem!$M$26),H428/1500,IF(AND(H428&gt;=3000,I428&lt;Barem!$M$27),H428/1500,0))))))),IF(AND(H428&gt;=200,H428&lt;500,I428&lt;Barem!$N$21),H428/1500,IF(AND(H428&gt;=500,H428&lt;750,I428&lt;Barem!$N$22),H428/1500,IF(AND(H428&gt;=750,H428&lt;1000,I428&lt;Barem!$N$23),H428/1500,IF(AND(H428&gt;=1000,H428&lt;1500,I428&lt;Barem!$N$24),H428/1500,IF(AND(H428&gt;=1500,H428&lt;2000,I428&lt;Barem!$N$25),H428/1500,IF(AND(H428&gt;=2000,H428&lt;3000,I428&lt;Barem!$N$26),H428/1500,IF(AND(H428&gt;=3000,I428&lt;Barem!$N$27),H428/1500,0))))))))</f>
        <v>1.0006666666666666</v>
      </c>
      <c r="R428" s="19">
        <f>IF(D428&gt;21,VLOOKUP(D428,Barem!$S$1:$T$141,2,1),0)</f>
        <v>0.2</v>
      </c>
      <c r="S428" s="95">
        <f>IF(D428&lt;1,0,IF(B428="F",VLOOKUP(I428,Barem!$W$2:$Y$13,2,1),VLOOKUP(I428,Barem!$W$14:$Y$25,2,1)))</f>
        <v>0</v>
      </c>
      <c r="T428" s="19">
        <f>VLOOKUP(A428,Participanti!A:C,3,0)</f>
        <v>0</v>
      </c>
      <c r="U428" s="17">
        <f t="shared" si="84"/>
        <v>3.7006666666666668</v>
      </c>
      <c r="V428" s="49"/>
      <c r="W428" s="137"/>
      <c r="X428" s="96">
        <f t="shared" si="76"/>
        <v>4</v>
      </c>
      <c r="Y428" s="62">
        <f t="shared" si="77"/>
        <v>1</v>
      </c>
      <c r="Z428" s="1" t="str">
        <f>VLOOKUP(A428,Participanti!A:E,5,0)</f>
        <v>Silver</v>
      </c>
    </row>
    <row r="429" spans="1:26" x14ac:dyDescent="0.2">
      <c r="A429" s="42" t="s">
        <v>495</v>
      </c>
      <c r="B429" s="1" t="str">
        <f>VLOOKUP(A429,Participanti!A:B,2,0)</f>
        <v>F</v>
      </c>
      <c r="C429" s="60">
        <v>9</v>
      </c>
      <c r="D429" s="43">
        <v>5.28</v>
      </c>
      <c r="E429" s="180">
        <v>1.6655092592592593E-2</v>
      </c>
      <c r="F429" s="180">
        <v>1.6655092592592593E-2</v>
      </c>
      <c r="G429" s="182">
        <f t="shared" si="79"/>
        <v>1.6655092592592593E-2</v>
      </c>
      <c r="H429" s="45">
        <v>9</v>
      </c>
      <c r="I429" s="11">
        <f t="shared" si="81"/>
        <v>3.1543735970819302E-3</v>
      </c>
      <c r="J429" s="31">
        <f t="shared" si="80"/>
        <v>1.32</v>
      </c>
      <c r="K429" s="31">
        <f>IF(J429=0,0,IF(B429="F",VLOOKUP(I429,Barem!$G$2:$H$16,2,1),VLOOKUP(I429,Barem!$G$17:$H$31,2,1)))</f>
        <v>4.75</v>
      </c>
      <c r="L429" s="43">
        <v>3.75</v>
      </c>
      <c r="M429" s="87" t="str">
        <f>VLOOKUP(C429,Barem!K:Q,7,0)</f>
        <v>P</v>
      </c>
      <c r="N429" s="10">
        <f t="shared" si="83"/>
        <v>0.25</v>
      </c>
      <c r="O429" s="10">
        <f t="shared" si="83"/>
        <v>0.25</v>
      </c>
      <c r="P429" s="10">
        <f t="shared" si="83"/>
        <v>0.5</v>
      </c>
      <c r="Q429" s="33">
        <f>IF(B429="M",IF(AND(H429&gt;=200,H429&lt;500,I429&lt;Barem!$M$21),H429/1500,IF(AND(H429&gt;=500,H429&lt;750,I429&lt;Barem!$M$22),H429/1500,IF(AND(H429&gt;=750,H429&lt;1000,I429&lt;Barem!$M$23),H429/1500,IF(AND(H429&gt;=1000,H429&lt;1500,I429&lt;Barem!$M$24),H429/1500,IF(AND(H429&gt;=1500,H429&lt;2000,I429&lt;Barem!$M$25),H429/1500,IF(AND(H429&gt;=2000,H429&lt;3000,I429&lt;Barem!$M$26),H429/1500,IF(AND(H429&gt;=3000,I429&lt;Barem!$M$27),H429/1500,0))))))),IF(AND(H429&gt;=200,H429&lt;500,I429&lt;Barem!$N$21),H429/1500,IF(AND(H429&gt;=500,H429&lt;750,I429&lt;Barem!$N$22),H429/1500,IF(AND(H429&gt;=750,H429&lt;1000,I429&lt;Barem!$N$23),H429/1500,IF(AND(H429&gt;=1000,H429&lt;1500,I429&lt;Barem!$N$24),H429/1500,IF(AND(H429&gt;=1500,H429&lt;2000,I429&lt;Barem!$N$25),H429/1500,IF(AND(H429&gt;=2000,H429&lt;3000,I429&lt;Barem!$N$26),H429/1500,IF(AND(H429&gt;=3000,I429&lt;Barem!$N$27),H429/1500,0))))))))</f>
        <v>0</v>
      </c>
      <c r="R429" s="19">
        <f>IF(D429&gt;21,VLOOKUP(D429,Barem!$S$1:$T$141,2,1),0)</f>
        <v>0</v>
      </c>
      <c r="S429" s="95">
        <f>IF(D429&lt;1,0,IF(B429="F",VLOOKUP(I429,Barem!$W$2:$Y$13,2,1),VLOOKUP(I429,Barem!$W$14:$Y$25,2,1)))</f>
        <v>0</v>
      </c>
      <c r="T429" s="19">
        <f>VLOOKUP(A429,Participanti!A:C,3,0)</f>
        <v>0</v>
      </c>
      <c r="U429" s="17">
        <f t="shared" si="84"/>
        <v>3.3925000000000001</v>
      </c>
      <c r="V429" s="49"/>
      <c r="W429" s="137" t="s">
        <v>581</v>
      </c>
      <c r="X429" s="96">
        <f t="shared" si="76"/>
        <v>4</v>
      </c>
      <c r="Y429" s="62">
        <f t="shared" si="77"/>
        <v>1</v>
      </c>
      <c r="Z429" s="1" t="str">
        <f>VLOOKUP(A429,Participanti!A:E,5,0)</f>
        <v>Silver</v>
      </c>
    </row>
    <row r="430" spans="1:26" x14ac:dyDescent="0.2">
      <c r="A430" s="42" t="s">
        <v>194</v>
      </c>
      <c r="B430" s="1" t="str">
        <f>VLOOKUP(A430,Participanti!A:B,2,0)</f>
        <v>F</v>
      </c>
      <c r="C430" s="60">
        <v>9</v>
      </c>
      <c r="D430" s="43">
        <v>5.28</v>
      </c>
      <c r="E430" s="180">
        <v>1.892361111111111E-2</v>
      </c>
      <c r="F430" s="180">
        <v>1.892361111111111E-2</v>
      </c>
      <c r="G430" s="182">
        <f t="shared" si="79"/>
        <v>1.892361111111111E-2</v>
      </c>
      <c r="H430" s="45">
        <v>5</v>
      </c>
      <c r="I430" s="11">
        <f t="shared" si="81"/>
        <v>3.5840172558922554E-3</v>
      </c>
      <c r="J430" s="31">
        <f t="shared" si="80"/>
        <v>1.32</v>
      </c>
      <c r="K430" s="31">
        <f>IF(J430=0,0,IF(B430="F",VLOOKUP(I430,Barem!$G$2:$H$16,2,1),VLOOKUP(I430,Barem!$G$17:$H$31,2,1)))</f>
        <v>4.25</v>
      </c>
      <c r="L430" s="43">
        <v>0.75</v>
      </c>
      <c r="M430" s="87" t="str">
        <f>VLOOKUP(C430,Barem!K:Q,7,0)</f>
        <v>P</v>
      </c>
      <c r="N430" s="10">
        <f t="shared" ref="N430:P447" si="85">IF($M430=N$1,50%,25%)</f>
        <v>0.25</v>
      </c>
      <c r="O430" s="10">
        <f t="shared" si="85"/>
        <v>0.25</v>
      </c>
      <c r="P430" s="10">
        <f t="shared" si="85"/>
        <v>0.5</v>
      </c>
      <c r="Q430" s="33">
        <f>IF(B430="M",IF(AND(H430&gt;=200,H430&lt;500,I430&lt;Barem!$M$21),H430/1500,IF(AND(H430&gt;=500,H430&lt;750,I430&lt;Barem!$M$22),H430/1500,IF(AND(H430&gt;=750,H430&lt;1000,I430&lt;Barem!$M$23),H430/1500,IF(AND(H430&gt;=1000,H430&lt;1500,I430&lt;Barem!$M$24),H430/1500,IF(AND(H430&gt;=1500,H430&lt;2000,I430&lt;Barem!$M$25),H430/1500,IF(AND(H430&gt;=2000,H430&lt;3000,I430&lt;Barem!$M$26),H430/1500,IF(AND(H430&gt;=3000,I430&lt;Barem!$M$27),H430/1500,0))))))),IF(AND(H430&gt;=200,H430&lt;500,I430&lt;Barem!$N$21),H430/1500,IF(AND(H430&gt;=500,H430&lt;750,I430&lt;Barem!$N$22),H430/1500,IF(AND(H430&gt;=750,H430&lt;1000,I430&lt;Barem!$N$23),H430/1500,IF(AND(H430&gt;=1000,H430&lt;1500,I430&lt;Barem!$N$24),H430/1500,IF(AND(H430&gt;=1500,H430&lt;2000,I430&lt;Barem!$N$25),H430/1500,IF(AND(H430&gt;=2000,H430&lt;3000,I430&lt;Barem!$N$26),H430/1500,IF(AND(H430&gt;=3000,I430&lt;Barem!$N$27),H430/1500,0))))))))</f>
        <v>0</v>
      </c>
      <c r="R430" s="19">
        <f>IF(D430&gt;21,VLOOKUP(D430,Barem!$S$1:$T$141,2,1),0)</f>
        <v>0</v>
      </c>
      <c r="S430" s="95">
        <f>IF(D430&lt;1,0,IF(B430="F",VLOOKUP(I430,Barem!$W$2:$Y$13,2,1),VLOOKUP(I430,Barem!$W$14:$Y$25,2,1)))</f>
        <v>0</v>
      </c>
      <c r="T430" s="19">
        <f>VLOOKUP(A430,Participanti!A:C,3,0)</f>
        <v>0</v>
      </c>
      <c r="U430" s="17">
        <f t="shared" si="84"/>
        <v>1.7675000000000001</v>
      </c>
      <c r="V430" s="49"/>
      <c r="W430" s="137" t="s">
        <v>581</v>
      </c>
      <c r="X430" s="96">
        <f t="shared" si="76"/>
        <v>4</v>
      </c>
      <c r="Y430" s="62">
        <f t="shared" si="77"/>
        <v>1</v>
      </c>
      <c r="Z430" s="1" t="str">
        <f>VLOOKUP(A430,Participanti!A:E,5,0)</f>
        <v>Silver</v>
      </c>
    </row>
    <row r="431" spans="1:26" x14ac:dyDescent="0.2">
      <c r="A431" s="42" t="s">
        <v>244</v>
      </c>
      <c r="B431" s="1" t="str">
        <f>VLOOKUP(A431,Participanti!A:B,2,0)</f>
        <v>F</v>
      </c>
      <c r="C431" s="60">
        <v>9</v>
      </c>
      <c r="D431" s="43">
        <v>9.0299999999999994</v>
      </c>
      <c r="E431" s="180">
        <v>3.5798611111111114E-2</v>
      </c>
      <c r="F431" s="180">
        <v>3.5833333333333335E-2</v>
      </c>
      <c r="G431" s="182">
        <f t="shared" si="79"/>
        <v>3.5815972222222228E-2</v>
      </c>
      <c r="H431" s="45">
        <v>38</v>
      </c>
      <c r="I431" s="11">
        <f t="shared" si="81"/>
        <v>3.9663313645871799E-3</v>
      </c>
      <c r="J431" s="31">
        <f t="shared" si="80"/>
        <v>2.2574999999999998</v>
      </c>
      <c r="K431" s="31">
        <f>IF(J431=0,0,IF(B431="F",VLOOKUP(I431,Barem!$G$2:$H$16,2,1),VLOOKUP(I431,Barem!$G$17:$H$31,2,1)))</f>
        <v>3.75</v>
      </c>
      <c r="L431" s="43">
        <v>0.25</v>
      </c>
      <c r="M431" s="87" t="str">
        <f>VLOOKUP(C431,Barem!K:Q,7,0)</f>
        <v>P</v>
      </c>
      <c r="N431" s="10">
        <f t="shared" si="85"/>
        <v>0.25</v>
      </c>
      <c r="O431" s="10">
        <f t="shared" si="85"/>
        <v>0.25</v>
      </c>
      <c r="P431" s="10">
        <f t="shared" si="85"/>
        <v>0.5</v>
      </c>
      <c r="Q431" s="33">
        <f>IF(B431="M",IF(AND(H431&gt;=200,H431&lt;500,I431&lt;Barem!$M$21),H431/1500,IF(AND(H431&gt;=500,H431&lt;750,I431&lt;Barem!$M$22),H431/1500,IF(AND(H431&gt;=750,H431&lt;1000,I431&lt;Barem!$M$23),H431/1500,IF(AND(H431&gt;=1000,H431&lt;1500,I431&lt;Barem!$M$24),H431/1500,IF(AND(H431&gt;=1500,H431&lt;2000,I431&lt;Barem!$M$25),H431/1500,IF(AND(H431&gt;=2000,H431&lt;3000,I431&lt;Barem!$M$26),H431/1500,IF(AND(H431&gt;=3000,I431&lt;Barem!$M$27),H431/1500,0))))))),IF(AND(H431&gt;=200,H431&lt;500,I431&lt;Barem!$N$21),H431/1500,IF(AND(H431&gt;=500,H431&lt;750,I431&lt;Barem!$N$22),H431/1500,IF(AND(H431&gt;=750,H431&lt;1000,I431&lt;Barem!$N$23),H431/1500,IF(AND(H431&gt;=1000,H431&lt;1500,I431&lt;Barem!$N$24),H431/1500,IF(AND(H431&gt;=1500,H431&lt;2000,I431&lt;Barem!$N$25),H431/1500,IF(AND(H431&gt;=2000,H431&lt;3000,I431&lt;Barem!$N$26),H431/1500,IF(AND(H431&gt;=3000,I431&lt;Barem!$N$27),H431/1500,0))))))))</f>
        <v>0</v>
      </c>
      <c r="R431" s="19">
        <f>IF(D431&gt;21,VLOOKUP(D431,Barem!$S$1:$T$141,2,1),0)</f>
        <v>0</v>
      </c>
      <c r="S431" s="95">
        <f>IF(D431&lt;1,0,IF(B431="F",VLOOKUP(I431,Barem!$W$2:$Y$13,2,1),VLOOKUP(I431,Barem!$W$14:$Y$25,2,1)))</f>
        <v>0</v>
      </c>
      <c r="T431" s="19">
        <f>VLOOKUP(A431,Participanti!A:C,3,0)</f>
        <v>0</v>
      </c>
      <c r="U431" s="17">
        <f t="shared" si="84"/>
        <v>1.6268750000000001</v>
      </c>
      <c r="V431" s="49"/>
      <c r="W431" s="137"/>
      <c r="X431" s="96">
        <f t="shared" si="76"/>
        <v>4</v>
      </c>
      <c r="Y431" s="62">
        <f t="shared" si="77"/>
        <v>1</v>
      </c>
      <c r="Z431" s="1" t="str">
        <f>VLOOKUP(A431,Participanti!A:E,5,0)</f>
        <v>Bronze</v>
      </c>
    </row>
    <row r="432" spans="1:26" x14ac:dyDescent="0.2">
      <c r="A432" s="42" t="s">
        <v>154</v>
      </c>
      <c r="B432" s="1" t="str">
        <f>VLOOKUP(A432,Participanti!A:B,2,0)</f>
        <v>M</v>
      </c>
      <c r="C432" s="60">
        <v>9</v>
      </c>
      <c r="D432" s="43">
        <v>25.63</v>
      </c>
      <c r="E432" s="180">
        <v>8.3344907407407409E-2</v>
      </c>
      <c r="F432" s="180">
        <v>8.4212962962962962E-2</v>
      </c>
      <c r="G432" s="182">
        <f t="shared" si="79"/>
        <v>8.3778935185185185E-2</v>
      </c>
      <c r="H432" s="45">
        <v>50</v>
      </c>
      <c r="I432" s="11">
        <f t="shared" si="81"/>
        <v>3.2687840493634485E-3</v>
      </c>
      <c r="J432" s="31">
        <f t="shared" si="80"/>
        <v>5</v>
      </c>
      <c r="K432" s="31">
        <f>IF(J432=0,0,IF(B432="F",VLOOKUP(I432,Barem!$G$2:$H$16,2,1),VLOOKUP(I432,Barem!$G$17:$H$31,2,1)))</f>
        <v>4.25</v>
      </c>
      <c r="L432" s="43">
        <v>2</v>
      </c>
      <c r="M432" s="87" t="s">
        <v>82</v>
      </c>
      <c r="N432" s="10">
        <f t="shared" si="85"/>
        <v>0.5</v>
      </c>
      <c r="O432" s="10">
        <f t="shared" si="85"/>
        <v>0.25</v>
      </c>
      <c r="P432" s="10">
        <f t="shared" si="85"/>
        <v>0.25</v>
      </c>
      <c r="Q432" s="33">
        <f>IF(B432="M",IF(AND(H432&gt;=200,H432&lt;500,I432&lt;Barem!$M$21),H432/1500,IF(AND(H432&gt;=500,H432&lt;750,I432&lt;Barem!$M$22),H432/1500,IF(AND(H432&gt;=750,H432&lt;1000,I432&lt;Barem!$M$23),H432/1500,IF(AND(H432&gt;=1000,H432&lt;1500,I432&lt;Barem!$M$24),H432/1500,IF(AND(H432&gt;=1500,H432&lt;2000,I432&lt;Barem!$M$25),H432/1500,IF(AND(H432&gt;=2000,H432&lt;3000,I432&lt;Barem!$M$26),H432/1500,IF(AND(H432&gt;=3000,I432&lt;Barem!$M$27),H432/1500,0))))))),IF(AND(H432&gt;=200,H432&lt;500,I432&lt;Barem!$N$21),H432/1500,IF(AND(H432&gt;=500,H432&lt;750,I432&lt;Barem!$N$22),H432/1500,IF(AND(H432&gt;=750,H432&lt;1000,I432&lt;Barem!$N$23),H432/1500,IF(AND(H432&gt;=1000,H432&lt;1500,I432&lt;Barem!$N$24),H432/1500,IF(AND(H432&gt;=1500,H432&lt;2000,I432&lt;Barem!$N$25),H432/1500,IF(AND(H432&gt;=2000,H432&lt;3000,I432&lt;Barem!$N$26),H432/1500,IF(AND(H432&gt;=3000,I432&lt;Barem!$N$27),H432/1500,0))))))))</f>
        <v>0</v>
      </c>
      <c r="R432" s="19">
        <f>IF(D432&gt;21,VLOOKUP(D432,Barem!$S$1:$T$141,2,1),0)</f>
        <v>0.2</v>
      </c>
      <c r="S432" s="95">
        <f>IF(D432&lt;1,0,IF(B432="F",VLOOKUP(I432,Barem!$W$2:$Y$13,2,1),VLOOKUP(I432,Barem!$W$14:$Y$25,2,1)))</f>
        <v>0</v>
      </c>
      <c r="T432" s="19">
        <f>VLOOKUP(A432,Participanti!A:C,3,0)</f>
        <v>0</v>
      </c>
      <c r="U432" s="17">
        <f t="shared" si="84"/>
        <v>4.2625000000000002</v>
      </c>
      <c r="V432" s="49"/>
      <c r="W432" s="137"/>
      <c r="X432" s="96">
        <f t="shared" si="76"/>
        <v>4</v>
      </c>
      <c r="Y432" s="62">
        <f t="shared" si="77"/>
        <v>1</v>
      </c>
      <c r="Z432" s="1" t="str">
        <f>VLOOKUP(A432,Participanti!A:E,5,0)</f>
        <v>Gold</v>
      </c>
    </row>
    <row r="433" spans="1:26" x14ac:dyDescent="0.2">
      <c r="A433" s="42" t="s">
        <v>525</v>
      </c>
      <c r="B433" s="1" t="str">
        <f>VLOOKUP(A433,Participanti!A:B,2,0)</f>
        <v>M</v>
      </c>
      <c r="C433" s="60">
        <v>9</v>
      </c>
      <c r="D433" s="43">
        <v>10</v>
      </c>
      <c r="E433" s="180">
        <v>4.0694444444444443E-2</v>
      </c>
      <c r="F433" s="180">
        <v>4.0694444444444443E-2</v>
      </c>
      <c r="G433" s="182">
        <f t="shared" si="79"/>
        <v>4.0694444444444443E-2</v>
      </c>
      <c r="H433" s="45">
        <v>2</v>
      </c>
      <c r="I433" s="11">
        <f t="shared" ref="I433:I447" si="86">G433/D433</f>
        <v>4.0694444444444441E-3</v>
      </c>
      <c r="J433" s="31">
        <f t="shared" si="80"/>
        <v>2.3809523809523809</v>
      </c>
      <c r="K433" s="31">
        <f>IF(J433=0,0,IF(B433="F",VLOOKUP(I433,Barem!$G$2:$H$16,2,1),VLOOKUP(I433,Barem!$G$17:$H$31,2,1)))</f>
        <v>3</v>
      </c>
      <c r="L433" s="43">
        <v>4</v>
      </c>
      <c r="M433" s="87" t="s">
        <v>80</v>
      </c>
      <c r="N433" s="10">
        <f t="shared" si="85"/>
        <v>0.25</v>
      </c>
      <c r="O433" s="10">
        <f t="shared" si="85"/>
        <v>0.5</v>
      </c>
      <c r="P433" s="10">
        <f t="shared" si="85"/>
        <v>0.25</v>
      </c>
      <c r="Q433" s="33">
        <f>IF(B433="M",IF(AND(H433&gt;=200,H433&lt;500,I433&lt;Barem!$M$21),H433/1500,IF(AND(H433&gt;=500,H433&lt;750,I433&lt;Barem!$M$22),H433/1500,IF(AND(H433&gt;=750,H433&lt;1000,I433&lt;Barem!$M$23),H433/1500,IF(AND(H433&gt;=1000,H433&lt;1500,I433&lt;Barem!$M$24),H433/1500,IF(AND(H433&gt;=1500,H433&lt;2000,I433&lt;Barem!$M$25),H433/1500,IF(AND(H433&gt;=2000,H433&lt;3000,I433&lt;Barem!$M$26),H433/1500,IF(AND(H433&gt;=3000,I433&lt;Barem!$M$27),H433/1500,0))))))),IF(AND(H433&gt;=200,H433&lt;500,I433&lt;Barem!$N$21),H433/1500,IF(AND(H433&gt;=500,H433&lt;750,I433&lt;Barem!$N$22),H433/1500,IF(AND(H433&gt;=750,H433&lt;1000,I433&lt;Barem!$N$23),H433/1500,IF(AND(H433&gt;=1000,H433&lt;1500,I433&lt;Barem!$N$24),H433/1500,IF(AND(H433&gt;=1500,H433&lt;2000,I433&lt;Barem!$N$25),H433/1500,IF(AND(H433&gt;=2000,H433&lt;3000,I433&lt;Barem!$N$26),H433/1500,IF(AND(H433&gt;=3000,I433&lt;Barem!$N$27),H433/1500,0))))))))</f>
        <v>0</v>
      </c>
      <c r="R433" s="19">
        <f>IF(D433&gt;21,VLOOKUP(D433,Barem!$S$1:$T$141,2,1),0)</f>
        <v>0</v>
      </c>
      <c r="S433" s="95">
        <f>IF(D433&lt;1,0,IF(B433="F",VLOOKUP(I433,Barem!$W$2:$Y$13,2,1),VLOOKUP(I433,Barem!$W$14:$Y$25,2,1)))</f>
        <v>0</v>
      </c>
      <c r="T433" s="19">
        <f>VLOOKUP(A433,Participanti!A:C,3,0)</f>
        <v>0</v>
      </c>
      <c r="U433" s="17">
        <f t="shared" si="84"/>
        <v>3.0952380952380953</v>
      </c>
      <c r="V433" s="49"/>
      <c r="W433" s="137"/>
      <c r="X433" s="96">
        <f t="shared" si="76"/>
        <v>3</v>
      </c>
      <c r="Y433" s="62">
        <f t="shared" si="77"/>
        <v>1</v>
      </c>
      <c r="Z433" s="1" t="str">
        <f>VLOOKUP(A433,Participanti!A:E,5,0)</f>
        <v>Bronze</v>
      </c>
    </row>
    <row r="434" spans="1:26" x14ac:dyDescent="0.2">
      <c r="A434" s="42" t="s">
        <v>459</v>
      </c>
      <c r="B434" s="1" t="str">
        <f>VLOOKUP(A434,Participanti!A:B,2,0)</f>
        <v>M</v>
      </c>
      <c r="C434" s="60">
        <v>9</v>
      </c>
      <c r="D434" s="43">
        <v>11.62</v>
      </c>
      <c r="E434" s="180">
        <v>4.1597222222222223E-2</v>
      </c>
      <c r="F434" s="180">
        <v>4.2222222222222223E-2</v>
      </c>
      <c r="G434" s="182">
        <f t="shared" si="79"/>
        <v>4.1909722222222223E-2</v>
      </c>
      <c r="H434" s="45">
        <v>30</v>
      </c>
      <c r="I434" s="11">
        <f t="shared" si="86"/>
        <v>3.6066886593995031E-3</v>
      </c>
      <c r="J434" s="31">
        <f t="shared" si="80"/>
        <v>2.7666666666666662</v>
      </c>
      <c r="K434" s="31">
        <f>IF(J434=0,0,IF(B434="F",VLOOKUP(I434,Barem!$G$2:$H$16,2,1),VLOOKUP(I434,Barem!$G$17:$H$31,2,1)))</f>
        <v>3.75</v>
      </c>
      <c r="L434" s="43">
        <v>5</v>
      </c>
      <c r="M434" s="87" t="s">
        <v>80</v>
      </c>
      <c r="N434" s="10">
        <f t="shared" si="85"/>
        <v>0.25</v>
      </c>
      <c r="O434" s="10">
        <f t="shared" si="85"/>
        <v>0.5</v>
      </c>
      <c r="P434" s="10">
        <f t="shared" si="85"/>
        <v>0.25</v>
      </c>
      <c r="Q434" s="33">
        <f>IF(B434="M",IF(AND(H434&gt;=200,H434&lt;500,I434&lt;Barem!$M$21),H434/1500,IF(AND(H434&gt;=500,H434&lt;750,I434&lt;Barem!$M$22),H434/1500,IF(AND(H434&gt;=750,H434&lt;1000,I434&lt;Barem!$M$23),H434/1500,IF(AND(H434&gt;=1000,H434&lt;1500,I434&lt;Barem!$M$24),H434/1500,IF(AND(H434&gt;=1500,H434&lt;2000,I434&lt;Barem!$M$25),H434/1500,IF(AND(H434&gt;=2000,H434&lt;3000,I434&lt;Barem!$M$26),H434/1500,IF(AND(H434&gt;=3000,I434&lt;Barem!$M$27),H434/1500,0))))))),IF(AND(H434&gt;=200,H434&lt;500,I434&lt;Barem!$N$21),H434/1500,IF(AND(H434&gt;=500,H434&lt;750,I434&lt;Barem!$N$22),H434/1500,IF(AND(H434&gt;=750,H434&lt;1000,I434&lt;Barem!$N$23),H434/1500,IF(AND(H434&gt;=1000,H434&lt;1500,I434&lt;Barem!$N$24),H434/1500,IF(AND(H434&gt;=1500,H434&lt;2000,I434&lt;Barem!$N$25),H434/1500,IF(AND(H434&gt;=2000,H434&lt;3000,I434&lt;Barem!$N$26),H434/1500,IF(AND(H434&gt;=3000,I434&lt;Barem!$N$27),H434/1500,0))))))))</f>
        <v>0</v>
      </c>
      <c r="R434" s="19">
        <f>IF(D434&gt;21,VLOOKUP(D434,Barem!$S$1:$T$141,2,1),0)</f>
        <v>0</v>
      </c>
      <c r="S434" s="95">
        <f>IF(D434&lt;1,0,IF(B434="F",VLOOKUP(I434,Barem!$W$2:$Y$13,2,1),VLOOKUP(I434,Barem!$W$14:$Y$25,2,1)))</f>
        <v>0</v>
      </c>
      <c r="T434" s="19">
        <f>VLOOKUP(A434,Participanti!A:C,3,0)</f>
        <v>0</v>
      </c>
      <c r="U434" s="17">
        <f t="shared" si="84"/>
        <v>3.8166666666666664</v>
      </c>
      <c r="V434" s="49"/>
      <c r="W434" s="137"/>
      <c r="X434" s="96">
        <f t="shared" si="76"/>
        <v>4</v>
      </c>
      <c r="Y434" s="62">
        <f t="shared" si="77"/>
        <v>1</v>
      </c>
      <c r="Z434" s="1" t="str">
        <f>VLOOKUP(A434,Participanti!A:E,5,0)</f>
        <v>Gold</v>
      </c>
    </row>
    <row r="435" spans="1:26" x14ac:dyDescent="0.2">
      <c r="A435" s="42" t="s">
        <v>7</v>
      </c>
      <c r="B435" s="1" t="str">
        <f>VLOOKUP(A435,Participanti!A:B,2,0)</f>
        <v>M</v>
      </c>
      <c r="C435" s="60">
        <v>9</v>
      </c>
      <c r="D435" s="43">
        <v>42.11</v>
      </c>
      <c r="E435" s="180">
        <v>0.35005787037037039</v>
      </c>
      <c r="F435" s="180">
        <v>0.37868055555555558</v>
      </c>
      <c r="G435" s="182">
        <f t="shared" si="79"/>
        <v>0.36436921296296299</v>
      </c>
      <c r="H435" s="45">
        <v>1668</v>
      </c>
      <c r="I435" s="11">
        <f t="shared" si="86"/>
        <v>8.6527953683914263E-3</v>
      </c>
      <c r="J435" s="31">
        <f t="shared" si="80"/>
        <v>5</v>
      </c>
      <c r="K435" s="31">
        <f>IF(J435=0,0,IF(B435="F",VLOOKUP(I435,Barem!$G$2:$H$16,2,1),VLOOKUP(I435,Barem!$G$17:$H$31,2,1)))</f>
        <v>0</v>
      </c>
      <c r="L435" s="43">
        <v>3.25</v>
      </c>
      <c r="M435" s="87" t="str">
        <f>VLOOKUP(C435,Barem!K:Q,7,0)</f>
        <v>P</v>
      </c>
      <c r="N435" s="10">
        <f t="shared" si="85"/>
        <v>0.25</v>
      </c>
      <c r="O435" s="10">
        <f t="shared" si="85"/>
        <v>0.25</v>
      </c>
      <c r="P435" s="10">
        <f t="shared" si="85"/>
        <v>0.5</v>
      </c>
      <c r="Q435" s="33">
        <f>IF(B435="M",IF(AND(H435&gt;=200,H435&lt;500,I435&lt;Barem!$M$21),H435/1500,IF(AND(H435&gt;=500,H435&lt;750,I435&lt;Barem!$M$22),H435/1500,IF(AND(H435&gt;=750,H435&lt;1000,I435&lt;Barem!$M$23),H435/1500,IF(AND(H435&gt;=1000,H435&lt;1500,I435&lt;Barem!$M$24),H435/1500,IF(AND(H435&gt;=1500,H435&lt;2000,I435&lt;Barem!$M$25),H435/1500,IF(AND(H435&gt;=2000,H435&lt;3000,I435&lt;Barem!$M$26),H435/1500,IF(AND(H435&gt;=3000,I435&lt;Barem!$M$27),H435/1500,0))))))),IF(AND(H435&gt;=200,H435&lt;500,I435&lt;Barem!$N$21),H435/1500,IF(AND(H435&gt;=500,H435&lt;750,I435&lt;Barem!$N$22),H435/1500,IF(AND(H435&gt;=750,H435&lt;1000,I435&lt;Barem!$N$23),H435/1500,IF(AND(H435&gt;=1000,H435&lt;1500,I435&lt;Barem!$N$24),H435/1500,IF(AND(H435&gt;=1500,H435&lt;2000,I435&lt;Barem!$N$25),H435/1500,IF(AND(H435&gt;=2000,H435&lt;3000,I435&lt;Barem!$N$26),H435/1500,IF(AND(H435&gt;=3000,I435&lt;Barem!$N$27),H435/1500,0))))))))</f>
        <v>1.1120000000000001</v>
      </c>
      <c r="R435" s="19">
        <f>IF(D435&gt;21,VLOOKUP(D435,Barem!$S$1:$T$141,2,1),0)</f>
        <v>1</v>
      </c>
      <c r="S435" s="95">
        <f>IF(D435&lt;1,0,IF(B435="F",VLOOKUP(I435,Barem!$W$2:$Y$13,2,1),VLOOKUP(I435,Barem!$W$14:$Y$25,2,1)))</f>
        <v>0</v>
      </c>
      <c r="T435" s="19">
        <f>VLOOKUP(A435,Participanti!A:C,3,0)</f>
        <v>0.4</v>
      </c>
      <c r="U435" s="17">
        <f t="shared" si="84"/>
        <v>5.3870000000000005</v>
      </c>
      <c r="V435" s="49"/>
      <c r="W435" s="137"/>
      <c r="X435" s="96">
        <f t="shared" si="76"/>
        <v>4</v>
      </c>
      <c r="Y435" s="62">
        <f t="shared" si="77"/>
        <v>1</v>
      </c>
      <c r="Z435" s="1" t="str">
        <f>VLOOKUP(A435,Participanti!A:E,5,0)</f>
        <v>Gold</v>
      </c>
    </row>
    <row r="436" spans="1:26" x14ac:dyDescent="0.2">
      <c r="A436" s="42" t="s">
        <v>505</v>
      </c>
      <c r="B436" s="1" t="str">
        <f>VLOOKUP(A436,Participanti!A:B,2,0)</f>
        <v>M</v>
      </c>
      <c r="C436" s="60">
        <v>9</v>
      </c>
      <c r="D436" s="43">
        <v>5.29</v>
      </c>
      <c r="E436" s="180">
        <v>1.3680555555555555E-2</v>
      </c>
      <c r="F436" s="180">
        <v>1.3680555555555555E-2</v>
      </c>
      <c r="G436" s="182">
        <f t="shared" si="79"/>
        <v>1.3680555555555555E-2</v>
      </c>
      <c r="H436" s="45">
        <v>2</v>
      </c>
      <c r="I436" s="11">
        <f t="shared" si="86"/>
        <v>2.5861163621088007E-3</v>
      </c>
      <c r="J436" s="31">
        <f t="shared" si="80"/>
        <v>1.2595238095238095</v>
      </c>
      <c r="K436" s="31">
        <f>IF(J436=0,0,IF(B436="F",VLOOKUP(I436,Barem!$G$2:$H$16,2,1),VLOOKUP(I436,Barem!$G$17:$H$31,2,1)))</f>
        <v>5</v>
      </c>
      <c r="L436" s="43">
        <v>4</v>
      </c>
      <c r="M436" s="87" t="s">
        <v>80</v>
      </c>
      <c r="N436" s="10">
        <f t="shared" si="85"/>
        <v>0.25</v>
      </c>
      <c r="O436" s="10">
        <f t="shared" si="85"/>
        <v>0.5</v>
      </c>
      <c r="P436" s="10">
        <f t="shared" si="85"/>
        <v>0.25</v>
      </c>
      <c r="Q436" s="33">
        <f>IF(B436="M",IF(AND(H436&gt;=200,H436&lt;500,I436&lt;Barem!$M$21),H436/1500,IF(AND(H436&gt;=500,H436&lt;750,I436&lt;Barem!$M$22),H436/1500,IF(AND(H436&gt;=750,H436&lt;1000,I436&lt;Barem!$M$23),H436/1500,IF(AND(H436&gt;=1000,H436&lt;1500,I436&lt;Barem!$M$24),H436/1500,IF(AND(H436&gt;=1500,H436&lt;2000,I436&lt;Barem!$M$25),H436/1500,IF(AND(H436&gt;=2000,H436&lt;3000,I436&lt;Barem!$M$26),H436/1500,IF(AND(H436&gt;=3000,I436&lt;Barem!$M$27),H436/1500,0))))))),IF(AND(H436&gt;=200,H436&lt;500,I436&lt;Barem!$N$21),H436/1500,IF(AND(H436&gt;=500,H436&lt;750,I436&lt;Barem!$N$22),H436/1500,IF(AND(H436&gt;=750,H436&lt;1000,I436&lt;Barem!$N$23),H436/1500,IF(AND(H436&gt;=1000,H436&lt;1500,I436&lt;Barem!$N$24),H436/1500,IF(AND(H436&gt;=1500,H436&lt;2000,I436&lt;Barem!$N$25),H436/1500,IF(AND(H436&gt;=2000,H436&lt;3000,I436&lt;Barem!$N$26),H436/1500,IF(AND(H436&gt;=3000,I436&lt;Barem!$N$27),H436/1500,0))))))))</f>
        <v>0</v>
      </c>
      <c r="R436" s="19">
        <f>IF(D436&gt;21,VLOOKUP(D436,Barem!$S$1:$T$141,2,1),0)</f>
        <v>0</v>
      </c>
      <c r="S436" s="95">
        <f>IF(D436&lt;1,0,IF(B436="F",VLOOKUP(I436,Barem!$W$2:$Y$13,2,1),VLOOKUP(I436,Barem!$W$14:$Y$25,2,1)))</f>
        <v>1.4999999999999998</v>
      </c>
      <c r="T436" s="19">
        <f>VLOOKUP(A436,Participanti!A:C,3,0)</f>
        <v>0</v>
      </c>
      <c r="U436" s="17">
        <f t="shared" si="84"/>
        <v>5.3148809523809524</v>
      </c>
      <c r="V436" s="49"/>
      <c r="W436" s="137" t="s">
        <v>581</v>
      </c>
      <c r="X436" s="96">
        <f t="shared" si="76"/>
        <v>4</v>
      </c>
      <c r="Y436" s="62">
        <f t="shared" si="77"/>
        <v>1</v>
      </c>
      <c r="Z436" s="1" t="str">
        <f>VLOOKUP(A436,Participanti!A:E,5,0)</f>
        <v>Gold</v>
      </c>
    </row>
    <row r="437" spans="1:26" x14ac:dyDescent="0.2">
      <c r="A437" s="42" t="s">
        <v>383</v>
      </c>
      <c r="B437" s="1" t="str">
        <f>VLOOKUP(A437,Participanti!A:B,2,0)</f>
        <v>M</v>
      </c>
      <c r="C437" s="60">
        <v>9</v>
      </c>
      <c r="D437" s="43">
        <v>10.01</v>
      </c>
      <c r="E437" s="180">
        <v>3.2164351851851854E-2</v>
      </c>
      <c r="F437" s="180">
        <v>3.2164351851851854E-2</v>
      </c>
      <c r="G437" s="182">
        <f t="shared" si="79"/>
        <v>3.2164351851851854E-2</v>
      </c>
      <c r="H437" s="45">
        <v>58</v>
      </c>
      <c r="I437" s="11">
        <f t="shared" si="86"/>
        <v>3.2132219632219636E-3</v>
      </c>
      <c r="J437" s="31">
        <f t="shared" si="80"/>
        <v>2.3833333333333333</v>
      </c>
      <c r="K437" s="31">
        <f>IF(J437=0,0,IF(B437="F",VLOOKUP(I437,Barem!$G$2:$H$16,2,1),VLOOKUP(I437,Barem!$G$17:$H$31,2,1)))</f>
        <v>4.25</v>
      </c>
      <c r="L437" s="43">
        <v>5</v>
      </c>
      <c r="M437" s="87" t="s">
        <v>80</v>
      </c>
      <c r="N437" s="10">
        <f t="shared" si="85"/>
        <v>0.25</v>
      </c>
      <c r="O437" s="10">
        <f t="shared" si="85"/>
        <v>0.5</v>
      </c>
      <c r="P437" s="10">
        <f t="shared" si="85"/>
        <v>0.25</v>
      </c>
      <c r="Q437" s="33">
        <f>IF(B437="M",IF(AND(H437&gt;=200,H437&lt;500,I437&lt;Barem!$M$21),H437/1500,IF(AND(H437&gt;=500,H437&lt;750,I437&lt;Barem!$M$22),H437/1500,IF(AND(H437&gt;=750,H437&lt;1000,I437&lt;Barem!$M$23),H437/1500,IF(AND(H437&gt;=1000,H437&lt;1500,I437&lt;Barem!$M$24),H437/1500,IF(AND(H437&gt;=1500,H437&lt;2000,I437&lt;Barem!$M$25),H437/1500,IF(AND(H437&gt;=2000,H437&lt;3000,I437&lt;Barem!$M$26),H437/1500,IF(AND(H437&gt;=3000,I437&lt;Barem!$M$27),H437/1500,0))))))),IF(AND(H437&gt;=200,H437&lt;500,I437&lt;Barem!$N$21),H437/1500,IF(AND(H437&gt;=500,H437&lt;750,I437&lt;Barem!$N$22),H437/1500,IF(AND(H437&gt;=750,H437&lt;1000,I437&lt;Barem!$N$23),H437/1500,IF(AND(H437&gt;=1000,H437&lt;1500,I437&lt;Barem!$N$24),H437/1500,IF(AND(H437&gt;=1500,H437&lt;2000,I437&lt;Barem!$N$25),H437/1500,IF(AND(H437&gt;=2000,H437&lt;3000,I437&lt;Barem!$N$26),H437/1500,IF(AND(H437&gt;=3000,I437&lt;Barem!$N$27),H437/1500,0))))))))</f>
        <v>0</v>
      </c>
      <c r="R437" s="19">
        <f>IF(D437&gt;21,VLOOKUP(D437,Barem!$S$1:$T$141,2,1),0)</f>
        <v>0</v>
      </c>
      <c r="S437" s="95">
        <f>IF(D437&lt;1,0,IF(B437="F",VLOOKUP(I437,Barem!$W$2:$Y$13,2,1),VLOOKUP(I437,Barem!$W$14:$Y$25,2,1)))</f>
        <v>0</v>
      </c>
      <c r="T437" s="19">
        <f>VLOOKUP(A437,Participanti!A:C,3,0)</f>
        <v>0</v>
      </c>
      <c r="U437" s="17">
        <f t="shared" si="84"/>
        <v>3.9708333333333332</v>
      </c>
      <c r="V437" s="49"/>
      <c r="W437" s="137"/>
      <c r="X437" s="96">
        <f t="shared" si="76"/>
        <v>4</v>
      </c>
      <c r="Y437" s="62">
        <f t="shared" si="77"/>
        <v>1</v>
      </c>
      <c r="Z437" s="1" t="str">
        <f>VLOOKUP(A437,Participanti!A:E,5,0)</f>
        <v>Gold</v>
      </c>
    </row>
    <row r="438" spans="1:26" x14ac:dyDescent="0.2">
      <c r="A438" s="42" t="s">
        <v>176</v>
      </c>
      <c r="B438" s="1" t="str">
        <f>VLOOKUP(A438,Participanti!A:B,2,0)</f>
        <v>M</v>
      </c>
      <c r="C438" s="60">
        <v>9</v>
      </c>
      <c r="D438" s="43">
        <v>14.01</v>
      </c>
      <c r="E438" s="180">
        <v>5.0486111111111114E-2</v>
      </c>
      <c r="F438" s="180">
        <v>5.0902777777777776E-2</v>
      </c>
      <c r="G438" s="182">
        <f t="shared" si="79"/>
        <v>5.0694444444444445E-2</v>
      </c>
      <c r="H438" s="45">
        <v>27</v>
      </c>
      <c r="I438" s="11">
        <f t="shared" si="86"/>
        <v>3.6184471409310809E-3</v>
      </c>
      <c r="J438" s="31">
        <f t="shared" si="80"/>
        <v>3.3357142857142854</v>
      </c>
      <c r="K438" s="31">
        <f>IF(J438=0,0,IF(B438="F",VLOOKUP(I438,Barem!$G$2:$H$16,2,1),VLOOKUP(I438,Barem!$G$17:$H$31,2,1)))</f>
        <v>3.75</v>
      </c>
      <c r="L438" s="43">
        <v>5</v>
      </c>
      <c r="M438" s="87" t="s">
        <v>80</v>
      </c>
      <c r="N438" s="10">
        <f t="shared" si="85"/>
        <v>0.25</v>
      </c>
      <c r="O438" s="10">
        <f t="shared" si="85"/>
        <v>0.5</v>
      </c>
      <c r="P438" s="10">
        <f t="shared" si="85"/>
        <v>0.25</v>
      </c>
      <c r="Q438" s="33">
        <f>IF(B438="M",IF(AND(H438&gt;=200,H438&lt;500,I438&lt;Barem!$M$21),H438/1500,IF(AND(H438&gt;=500,H438&lt;750,I438&lt;Barem!$M$22),H438/1500,IF(AND(H438&gt;=750,H438&lt;1000,I438&lt;Barem!$M$23),H438/1500,IF(AND(H438&gt;=1000,H438&lt;1500,I438&lt;Barem!$M$24),H438/1500,IF(AND(H438&gt;=1500,H438&lt;2000,I438&lt;Barem!$M$25),H438/1500,IF(AND(H438&gt;=2000,H438&lt;3000,I438&lt;Barem!$M$26),H438/1500,IF(AND(H438&gt;=3000,I438&lt;Barem!$M$27),H438/1500,0))))))),IF(AND(H438&gt;=200,H438&lt;500,I438&lt;Barem!$N$21),H438/1500,IF(AND(H438&gt;=500,H438&lt;750,I438&lt;Barem!$N$22),H438/1500,IF(AND(H438&gt;=750,H438&lt;1000,I438&lt;Barem!$N$23),H438/1500,IF(AND(H438&gt;=1000,H438&lt;1500,I438&lt;Barem!$N$24),H438/1500,IF(AND(H438&gt;=1500,H438&lt;2000,I438&lt;Barem!$N$25),H438/1500,IF(AND(H438&gt;=2000,H438&lt;3000,I438&lt;Barem!$N$26),H438/1500,IF(AND(H438&gt;=3000,I438&lt;Barem!$N$27),H438/1500,0))))))))</f>
        <v>0</v>
      </c>
      <c r="R438" s="19">
        <f>IF(D438&gt;21,VLOOKUP(D438,Barem!$S$1:$T$141,2,1),0)</f>
        <v>0</v>
      </c>
      <c r="S438" s="95">
        <f>IF(D438&lt;1,0,IF(B438="F",VLOOKUP(I438,Barem!$W$2:$Y$13,2,1),VLOOKUP(I438,Barem!$W$14:$Y$25,2,1)))</f>
        <v>0</v>
      </c>
      <c r="T438" s="19">
        <f>VLOOKUP(A438,Participanti!A:C,3,0)</f>
        <v>0</v>
      </c>
      <c r="U438" s="17">
        <f t="shared" si="84"/>
        <v>3.9589285714285714</v>
      </c>
      <c r="V438" s="49"/>
      <c r="W438" s="137"/>
      <c r="X438" s="96">
        <f t="shared" si="76"/>
        <v>4</v>
      </c>
      <c r="Y438" s="62">
        <f t="shared" si="77"/>
        <v>1</v>
      </c>
      <c r="Z438" s="1" t="str">
        <f>VLOOKUP(A438,Participanti!A:E,5,0)</f>
        <v>Gold</v>
      </c>
    </row>
    <row r="439" spans="1:26" x14ac:dyDescent="0.2">
      <c r="A439" s="42" t="s">
        <v>465</v>
      </c>
      <c r="B439" s="1" t="str">
        <f>VLOOKUP(A439,Participanti!A:B,2,0)</f>
        <v>M</v>
      </c>
      <c r="C439" s="60">
        <v>9</v>
      </c>
      <c r="D439" s="43">
        <v>30.2</v>
      </c>
      <c r="E439" s="180">
        <v>0.13464120370370369</v>
      </c>
      <c r="F439" s="180">
        <v>0.13612268518518519</v>
      </c>
      <c r="G439" s="182">
        <f t="shared" si="79"/>
        <v>0.13538194444444446</v>
      </c>
      <c r="H439" s="45">
        <v>84</v>
      </c>
      <c r="I439" s="11">
        <f t="shared" si="86"/>
        <v>4.4828458425312731E-3</v>
      </c>
      <c r="J439" s="31">
        <f t="shared" si="80"/>
        <v>5</v>
      </c>
      <c r="K439" s="31">
        <f>IF(J439=0,0,IF(B439="F",VLOOKUP(I439,Barem!$G$2:$H$16,2,1),VLOOKUP(I439,Barem!$G$17:$H$31,2,1)))</f>
        <v>2</v>
      </c>
      <c r="L439" s="43">
        <v>3.5</v>
      </c>
      <c r="M439" s="87" t="str">
        <f>VLOOKUP(C439,Barem!K:Q,7,0)</f>
        <v>P</v>
      </c>
      <c r="N439" s="10">
        <f t="shared" si="85"/>
        <v>0.25</v>
      </c>
      <c r="O439" s="10">
        <f t="shared" si="85"/>
        <v>0.25</v>
      </c>
      <c r="P439" s="10">
        <f t="shared" si="85"/>
        <v>0.5</v>
      </c>
      <c r="Q439" s="33">
        <f>IF(B439="M",IF(AND(H439&gt;=200,H439&lt;500,I439&lt;Barem!$M$21),H439/1500,IF(AND(H439&gt;=500,H439&lt;750,I439&lt;Barem!$M$22),H439/1500,IF(AND(H439&gt;=750,H439&lt;1000,I439&lt;Barem!$M$23),H439/1500,IF(AND(H439&gt;=1000,H439&lt;1500,I439&lt;Barem!$M$24),H439/1500,IF(AND(H439&gt;=1500,H439&lt;2000,I439&lt;Barem!$M$25),H439/1500,IF(AND(H439&gt;=2000,H439&lt;3000,I439&lt;Barem!$M$26),H439/1500,IF(AND(H439&gt;=3000,I439&lt;Barem!$M$27),H439/1500,0))))))),IF(AND(H439&gt;=200,H439&lt;500,I439&lt;Barem!$N$21),H439/1500,IF(AND(H439&gt;=500,H439&lt;750,I439&lt;Barem!$N$22),H439/1500,IF(AND(H439&gt;=750,H439&lt;1000,I439&lt;Barem!$N$23),H439/1500,IF(AND(H439&gt;=1000,H439&lt;1500,I439&lt;Barem!$N$24),H439/1500,IF(AND(H439&gt;=1500,H439&lt;2000,I439&lt;Barem!$N$25),H439/1500,IF(AND(H439&gt;=2000,H439&lt;3000,I439&lt;Barem!$N$26),H439/1500,IF(AND(H439&gt;=3000,I439&lt;Barem!$N$27),H439/1500,0))))))))</f>
        <v>0</v>
      </c>
      <c r="R439" s="19">
        <f>IF(D439&gt;21,VLOOKUP(D439,Barem!$S$1:$T$141,2,1),0)</f>
        <v>0.4</v>
      </c>
      <c r="S439" s="95">
        <f>IF(D439&lt;1,0,IF(B439="F",VLOOKUP(I439,Barem!$W$2:$Y$13,2,1),VLOOKUP(I439,Barem!$W$14:$Y$25,2,1)))</f>
        <v>0</v>
      </c>
      <c r="T439" s="19">
        <f>VLOOKUP(A439,Participanti!A:C,3,0)</f>
        <v>0</v>
      </c>
      <c r="U439" s="17">
        <f t="shared" si="84"/>
        <v>3.9</v>
      </c>
      <c r="V439" s="49"/>
      <c r="W439" s="137"/>
      <c r="X439" s="96">
        <f t="shared" si="76"/>
        <v>4</v>
      </c>
      <c r="Y439" s="62">
        <f t="shared" si="77"/>
        <v>1</v>
      </c>
      <c r="Z439" s="1" t="str">
        <f>VLOOKUP(A439,Participanti!A:E,5,0)</f>
        <v>Gold</v>
      </c>
    </row>
    <row r="440" spans="1:26" x14ac:dyDescent="0.2">
      <c r="A440" s="42" t="s">
        <v>13</v>
      </c>
      <c r="B440" s="1" t="str">
        <f>VLOOKUP(A440,Participanti!A:B,2,0)</f>
        <v>M</v>
      </c>
      <c r="C440" s="60">
        <v>9</v>
      </c>
      <c r="D440" s="43">
        <v>23.51</v>
      </c>
      <c r="E440" s="180">
        <v>0.19186342592592592</v>
      </c>
      <c r="F440" s="180">
        <v>0.23199074074074075</v>
      </c>
      <c r="G440" s="182">
        <f t="shared" si="79"/>
        <v>0.21192708333333332</v>
      </c>
      <c r="H440" s="45">
        <v>1653</v>
      </c>
      <c r="I440" s="11">
        <f t="shared" si="86"/>
        <v>9.0143378704097537E-3</v>
      </c>
      <c r="J440" s="31">
        <f t="shared" si="80"/>
        <v>5</v>
      </c>
      <c r="K440" s="31">
        <f>IF(J440=0,0,IF(B440="F",VLOOKUP(I440,Barem!$G$2:$H$16,2,1),VLOOKUP(I440,Barem!$G$17:$H$31,2,1)))</f>
        <v>0</v>
      </c>
      <c r="L440" s="43">
        <v>4</v>
      </c>
      <c r="M440" s="87" t="s">
        <v>82</v>
      </c>
      <c r="N440" s="10">
        <f t="shared" si="85"/>
        <v>0.5</v>
      </c>
      <c r="O440" s="10">
        <f t="shared" si="85"/>
        <v>0.25</v>
      </c>
      <c r="P440" s="10">
        <f t="shared" si="85"/>
        <v>0.25</v>
      </c>
      <c r="Q440" s="33">
        <f>IF(B440="M",IF(AND(H440&gt;=200,H440&lt;500,I440&lt;Barem!$M$21),H440/1500,IF(AND(H440&gt;=500,H440&lt;750,I440&lt;Barem!$M$22),H440/1500,IF(AND(H440&gt;=750,H440&lt;1000,I440&lt;Barem!$M$23),H440/1500,IF(AND(H440&gt;=1000,H440&lt;1500,I440&lt;Barem!$M$24),H440/1500,IF(AND(H440&gt;=1500,H440&lt;2000,I440&lt;Barem!$M$25),H440/1500,IF(AND(H440&gt;=2000,H440&lt;3000,I440&lt;Barem!$M$26),H440/1500,IF(AND(H440&gt;=3000,I440&lt;Barem!$M$27),H440/1500,0))))))),IF(AND(H440&gt;=200,H440&lt;500,I440&lt;Barem!$N$21),H440/1500,IF(AND(H440&gt;=500,H440&lt;750,I440&lt;Barem!$N$22),H440/1500,IF(AND(H440&gt;=750,H440&lt;1000,I440&lt;Barem!$N$23),H440/1500,IF(AND(H440&gt;=1000,H440&lt;1500,I440&lt;Barem!$N$24),H440/1500,IF(AND(H440&gt;=1500,H440&lt;2000,I440&lt;Barem!$N$25),H440/1500,IF(AND(H440&gt;=2000,H440&lt;3000,I440&lt;Barem!$N$26),H440/1500,IF(AND(H440&gt;=3000,I440&lt;Barem!$N$27),H440/1500,0))))))))</f>
        <v>1.1020000000000001</v>
      </c>
      <c r="R440" s="189">
        <v>0</v>
      </c>
      <c r="S440" s="95">
        <f>IF(D440&lt;1,0,IF(B440="F",VLOOKUP(I440,Barem!$W$2:$Y$13,2,1),VLOOKUP(I440,Barem!$W$14:$Y$25,2,1)))</f>
        <v>0</v>
      </c>
      <c r="T440" s="19">
        <f>VLOOKUP(A440,Participanti!A:C,3,0)</f>
        <v>0</v>
      </c>
      <c r="U440" s="17">
        <f t="shared" si="84"/>
        <v>4.6020000000000003</v>
      </c>
      <c r="V440" s="49"/>
      <c r="W440" s="137"/>
      <c r="X440" s="96">
        <f t="shared" si="76"/>
        <v>4</v>
      </c>
      <c r="Y440" s="62">
        <f t="shared" si="77"/>
        <v>1</v>
      </c>
      <c r="Z440" s="1" t="str">
        <f>VLOOKUP(A440,Participanti!A:E,5,0)</f>
        <v>Gold</v>
      </c>
    </row>
    <row r="441" spans="1:26" x14ac:dyDescent="0.2">
      <c r="A441" s="42" t="s">
        <v>316</v>
      </c>
      <c r="B441" s="1" t="str">
        <f>VLOOKUP(A441,Participanti!A:B,2,0)</f>
        <v>M</v>
      </c>
      <c r="C441" s="60">
        <v>9</v>
      </c>
      <c r="D441" s="43">
        <v>8.68</v>
      </c>
      <c r="E441" s="180">
        <v>3.982638888888889E-2</v>
      </c>
      <c r="F441" s="180">
        <v>4.8460648148148149E-2</v>
      </c>
      <c r="G441" s="182">
        <f t="shared" si="79"/>
        <v>4.4143518518518519E-2</v>
      </c>
      <c r="H441" s="45">
        <v>60</v>
      </c>
      <c r="I441" s="11">
        <f t="shared" si="86"/>
        <v>5.0856588154975253E-3</v>
      </c>
      <c r="J441" s="31">
        <f t="shared" si="80"/>
        <v>2.0666666666666664</v>
      </c>
      <c r="K441" s="31">
        <f>IF(J441=0,0,IF(B441="F",VLOOKUP(I441,Barem!$G$2:$H$16,2,1),VLOOKUP(I441,Barem!$G$17:$H$31,2,1)))</f>
        <v>0.5</v>
      </c>
      <c r="L441" s="43">
        <v>3</v>
      </c>
      <c r="M441" s="87" t="str">
        <f>VLOOKUP(C441,Barem!K:Q,7,0)</f>
        <v>P</v>
      </c>
      <c r="N441" s="10">
        <f t="shared" si="85"/>
        <v>0.25</v>
      </c>
      <c r="O441" s="10">
        <f t="shared" si="85"/>
        <v>0.25</v>
      </c>
      <c r="P441" s="10">
        <f t="shared" si="85"/>
        <v>0.5</v>
      </c>
      <c r="Q441" s="33">
        <f>IF(B441="M",IF(AND(H441&gt;=200,H441&lt;500,I441&lt;Barem!$M$21),H441/1500,IF(AND(H441&gt;=500,H441&lt;750,I441&lt;Barem!$M$22),H441/1500,IF(AND(H441&gt;=750,H441&lt;1000,I441&lt;Barem!$M$23),H441/1500,IF(AND(H441&gt;=1000,H441&lt;1500,I441&lt;Barem!$M$24),H441/1500,IF(AND(H441&gt;=1500,H441&lt;2000,I441&lt;Barem!$M$25),H441/1500,IF(AND(H441&gt;=2000,H441&lt;3000,I441&lt;Barem!$M$26),H441/1500,IF(AND(H441&gt;=3000,I441&lt;Barem!$M$27),H441/1500,0))))))),IF(AND(H441&gt;=200,H441&lt;500,I441&lt;Barem!$N$21),H441/1500,IF(AND(H441&gt;=500,H441&lt;750,I441&lt;Barem!$N$22),H441/1500,IF(AND(H441&gt;=750,H441&lt;1000,I441&lt;Barem!$N$23),H441/1500,IF(AND(H441&gt;=1000,H441&lt;1500,I441&lt;Barem!$N$24),H441/1500,IF(AND(H441&gt;=1500,H441&lt;2000,I441&lt;Barem!$N$25),H441/1500,IF(AND(H441&gt;=2000,H441&lt;3000,I441&lt;Barem!$N$26),H441/1500,IF(AND(H441&gt;=3000,I441&lt;Barem!$N$27),H441/1500,0))))))))</f>
        <v>0</v>
      </c>
      <c r="R441" s="19">
        <f>IF(D441&gt;21,VLOOKUP(D441,Barem!$S$1:$T$141,2,1),0)</f>
        <v>0</v>
      </c>
      <c r="S441" s="95">
        <f>IF(D441&lt;1,0,IF(B441="F",VLOOKUP(I441,Barem!$W$2:$Y$13,2,1),VLOOKUP(I441,Barem!$W$14:$Y$25,2,1)))</f>
        <v>0</v>
      </c>
      <c r="T441" s="19">
        <f>VLOOKUP(A441,Participanti!A:C,3,0)</f>
        <v>0</v>
      </c>
      <c r="U441" s="17">
        <f t="shared" si="84"/>
        <v>2.1416666666666666</v>
      </c>
      <c r="V441" s="49"/>
      <c r="W441" s="137"/>
      <c r="X441" s="96">
        <f t="shared" si="76"/>
        <v>4</v>
      </c>
      <c r="Y441" s="62">
        <f t="shared" si="77"/>
        <v>1</v>
      </c>
      <c r="Z441" s="1" t="str">
        <f>VLOOKUP(A441,Participanti!A:E,5,0)</f>
        <v>Gold</v>
      </c>
    </row>
    <row r="442" spans="1:26" x14ac:dyDescent="0.2">
      <c r="A442" s="42" t="s">
        <v>387</v>
      </c>
      <c r="B442" s="1" t="str">
        <f>VLOOKUP(A442,Participanti!A:B,2,0)</f>
        <v>M</v>
      </c>
      <c r="C442" s="60">
        <v>9</v>
      </c>
      <c r="D442" s="43">
        <v>11.01</v>
      </c>
      <c r="E442" s="180">
        <v>3.9282407407407405E-2</v>
      </c>
      <c r="F442" s="180">
        <v>3.9282407407407405E-2</v>
      </c>
      <c r="G442" s="182">
        <f t="shared" si="79"/>
        <v>3.9282407407407405E-2</v>
      </c>
      <c r="H442" s="45">
        <v>21</v>
      </c>
      <c r="I442" s="11">
        <f t="shared" si="86"/>
        <v>3.5678844148417264E-3</v>
      </c>
      <c r="J442" s="31">
        <f t="shared" si="80"/>
        <v>2.6214285714285714</v>
      </c>
      <c r="K442" s="31">
        <f>IF(J442=0,0,IF(B442="F",VLOOKUP(I442,Barem!$G$2:$H$16,2,1),VLOOKUP(I442,Barem!$G$17:$H$31,2,1)))</f>
        <v>3.75</v>
      </c>
      <c r="L442" s="43">
        <v>2</v>
      </c>
      <c r="M442" s="87" t="str">
        <f>VLOOKUP(C442,Barem!K:Q,7,0)</f>
        <v>P</v>
      </c>
      <c r="N442" s="10">
        <f t="shared" si="85"/>
        <v>0.25</v>
      </c>
      <c r="O442" s="10">
        <f t="shared" si="85"/>
        <v>0.25</v>
      </c>
      <c r="P442" s="10">
        <f t="shared" si="85"/>
        <v>0.5</v>
      </c>
      <c r="Q442" s="33">
        <f>IF(B442="M",IF(AND(H442&gt;=200,H442&lt;500,I442&lt;Barem!$M$21),H442/1500,IF(AND(H442&gt;=500,H442&lt;750,I442&lt;Barem!$M$22),H442/1500,IF(AND(H442&gt;=750,H442&lt;1000,I442&lt;Barem!$M$23),H442/1500,IF(AND(H442&gt;=1000,H442&lt;1500,I442&lt;Barem!$M$24),H442/1500,IF(AND(H442&gt;=1500,H442&lt;2000,I442&lt;Barem!$M$25),H442/1500,IF(AND(H442&gt;=2000,H442&lt;3000,I442&lt;Barem!$M$26),H442/1500,IF(AND(H442&gt;=3000,I442&lt;Barem!$M$27),H442/1500,0))))))),IF(AND(H442&gt;=200,H442&lt;500,I442&lt;Barem!$N$21),H442/1500,IF(AND(H442&gt;=500,H442&lt;750,I442&lt;Barem!$N$22),H442/1500,IF(AND(H442&gt;=750,H442&lt;1000,I442&lt;Barem!$N$23),H442/1500,IF(AND(H442&gt;=1000,H442&lt;1500,I442&lt;Barem!$N$24),H442/1500,IF(AND(H442&gt;=1500,H442&lt;2000,I442&lt;Barem!$N$25),H442/1500,IF(AND(H442&gt;=2000,H442&lt;3000,I442&lt;Barem!$N$26),H442/1500,IF(AND(H442&gt;=3000,I442&lt;Barem!$N$27),H442/1500,0))))))))</f>
        <v>0</v>
      </c>
      <c r="R442" s="19">
        <f>IF(D442&gt;21,VLOOKUP(D442,Barem!$S$1:$T$141,2,1),0)</f>
        <v>0</v>
      </c>
      <c r="S442" s="95">
        <f>IF(D442&lt;1,0,IF(B442="F",VLOOKUP(I442,Barem!$W$2:$Y$13,2,1),VLOOKUP(I442,Barem!$W$14:$Y$25,2,1)))</f>
        <v>0</v>
      </c>
      <c r="T442" s="19">
        <f>VLOOKUP(A442,Participanti!A:C,3,0)</f>
        <v>0</v>
      </c>
      <c r="U442" s="17">
        <f t="shared" si="84"/>
        <v>2.592857142857143</v>
      </c>
      <c r="V442" s="49"/>
      <c r="W442" s="137"/>
      <c r="X442" s="96">
        <f t="shared" si="76"/>
        <v>4</v>
      </c>
      <c r="Y442" s="62">
        <f t="shared" si="77"/>
        <v>1</v>
      </c>
      <c r="Z442" s="1" t="str">
        <f>VLOOKUP(A442,Participanti!A:E,5,0)</f>
        <v>Bronze</v>
      </c>
    </row>
    <row r="443" spans="1:26" x14ac:dyDescent="0.2">
      <c r="A443" s="42" t="s">
        <v>308</v>
      </c>
      <c r="B443" s="1" t="str">
        <f>VLOOKUP(A443,Participanti!A:B,2,0)</f>
        <v>F</v>
      </c>
      <c r="C443" s="60">
        <v>9</v>
      </c>
      <c r="D443" s="43">
        <v>12.02</v>
      </c>
      <c r="E443" s="180">
        <v>4.6354166666666669E-2</v>
      </c>
      <c r="F443" s="180">
        <v>4.6782407407407404E-2</v>
      </c>
      <c r="G443" s="182">
        <f t="shared" si="79"/>
        <v>4.656828703703704E-2</v>
      </c>
      <c r="H443" s="45">
        <v>17</v>
      </c>
      <c r="I443" s="11">
        <f t="shared" si="86"/>
        <v>3.8742335305355278E-3</v>
      </c>
      <c r="J443" s="31">
        <f t="shared" si="80"/>
        <v>3.0049999999999999</v>
      </c>
      <c r="K443" s="31">
        <f>IF(J443=0,0,IF(B443="F",VLOOKUP(I443,Barem!$G$2:$H$16,2,1),VLOOKUP(I443,Barem!$G$17:$H$31,2,1)))</f>
        <v>3.75</v>
      </c>
      <c r="L443" s="43">
        <v>4.25</v>
      </c>
      <c r="M443" s="87" t="s">
        <v>80</v>
      </c>
      <c r="N443" s="10">
        <f t="shared" si="85"/>
        <v>0.25</v>
      </c>
      <c r="O443" s="10">
        <f t="shared" si="85"/>
        <v>0.5</v>
      </c>
      <c r="P443" s="10">
        <f t="shared" si="85"/>
        <v>0.25</v>
      </c>
      <c r="Q443" s="33">
        <f>IF(B443="M",IF(AND(H443&gt;=200,H443&lt;500,I443&lt;Barem!$M$21),H443/1500,IF(AND(H443&gt;=500,H443&lt;750,I443&lt;Barem!$M$22),H443/1500,IF(AND(H443&gt;=750,H443&lt;1000,I443&lt;Barem!$M$23),H443/1500,IF(AND(H443&gt;=1000,H443&lt;1500,I443&lt;Barem!$M$24),H443/1500,IF(AND(H443&gt;=1500,H443&lt;2000,I443&lt;Barem!$M$25),H443/1500,IF(AND(H443&gt;=2000,H443&lt;3000,I443&lt;Barem!$M$26),H443/1500,IF(AND(H443&gt;=3000,I443&lt;Barem!$M$27),H443/1500,0))))))),IF(AND(H443&gt;=200,H443&lt;500,I443&lt;Barem!$N$21),H443/1500,IF(AND(H443&gt;=500,H443&lt;750,I443&lt;Barem!$N$22),H443/1500,IF(AND(H443&gt;=750,H443&lt;1000,I443&lt;Barem!$N$23),H443/1500,IF(AND(H443&gt;=1000,H443&lt;1500,I443&lt;Barem!$N$24),H443/1500,IF(AND(H443&gt;=1500,H443&lt;2000,I443&lt;Barem!$N$25),H443/1500,IF(AND(H443&gt;=2000,H443&lt;3000,I443&lt;Barem!$N$26),H443/1500,IF(AND(H443&gt;=3000,I443&lt;Barem!$N$27),H443/1500,0))))))))</f>
        <v>0</v>
      </c>
      <c r="R443" s="19">
        <f>IF(D443&gt;21,VLOOKUP(D443,Barem!$S$1:$T$141,2,1),0)</f>
        <v>0</v>
      </c>
      <c r="S443" s="95">
        <f>IF(D443&lt;1,0,IF(B443="F",VLOOKUP(I443,Barem!$W$2:$Y$13,2,1),VLOOKUP(I443,Barem!$W$14:$Y$25,2,1)))</f>
        <v>0</v>
      </c>
      <c r="T443" s="19">
        <f>VLOOKUP(A443,Participanti!A:C,3,0)</f>
        <v>0</v>
      </c>
      <c r="U443" s="17">
        <f t="shared" si="84"/>
        <v>3.6887499999999998</v>
      </c>
      <c r="V443" s="49"/>
      <c r="W443" s="137"/>
      <c r="X443" s="96">
        <f t="shared" si="76"/>
        <v>4</v>
      </c>
      <c r="Y443" s="62">
        <f t="shared" si="77"/>
        <v>1</v>
      </c>
      <c r="Z443" s="1" t="str">
        <f>VLOOKUP(A443,Participanti!A:E,5,0)</f>
        <v>Bronze</v>
      </c>
    </row>
    <row r="444" spans="1:26" x14ac:dyDescent="0.2">
      <c r="A444" s="42" t="s">
        <v>336</v>
      </c>
      <c r="B444" s="1" t="str">
        <f>VLOOKUP(A444,Participanti!A:B,2,0)</f>
        <v>M</v>
      </c>
      <c r="C444" s="60">
        <v>9</v>
      </c>
      <c r="D444" s="43">
        <v>4.04</v>
      </c>
      <c r="E444" s="180">
        <v>1.3715277777777778E-2</v>
      </c>
      <c r="F444" s="180">
        <v>1.3715277777777778E-2</v>
      </c>
      <c r="G444" s="182">
        <f t="shared" si="79"/>
        <v>1.3715277777777778E-2</v>
      </c>
      <c r="H444" s="45">
        <v>5</v>
      </c>
      <c r="I444" s="11">
        <f t="shared" si="86"/>
        <v>3.3948707370737071E-3</v>
      </c>
      <c r="J444" s="31">
        <f t="shared" si="80"/>
        <v>0.96190476190476182</v>
      </c>
      <c r="K444" s="31">
        <f>IF(J444=0,0,IF(B444="F",VLOOKUP(I444,Barem!$G$2:$H$16,2,1),VLOOKUP(I444,Barem!$G$17:$H$31,2,1)))</f>
        <v>4</v>
      </c>
      <c r="L444" s="43">
        <v>3.5</v>
      </c>
      <c r="M444" s="87" t="s">
        <v>80</v>
      </c>
      <c r="N444" s="10">
        <f t="shared" si="85"/>
        <v>0.25</v>
      </c>
      <c r="O444" s="10">
        <f t="shared" si="85"/>
        <v>0.5</v>
      </c>
      <c r="P444" s="10">
        <f t="shared" si="85"/>
        <v>0.25</v>
      </c>
      <c r="Q444" s="33">
        <f>IF(B444="M",IF(AND(H444&gt;=200,H444&lt;500,I444&lt;Barem!$M$21),H444/1500,IF(AND(H444&gt;=500,H444&lt;750,I444&lt;Barem!$M$22),H444/1500,IF(AND(H444&gt;=750,H444&lt;1000,I444&lt;Barem!$M$23),H444/1500,IF(AND(H444&gt;=1000,H444&lt;1500,I444&lt;Barem!$M$24),H444/1500,IF(AND(H444&gt;=1500,H444&lt;2000,I444&lt;Barem!$M$25),H444/1500,IF(AND(H444&gt;=2000,H444&lt;3000,I444&lt;Barem!$M$26),H444/1500,IF(AND(H444&gt;=3000,I444&lt;Barem!$M$27),H444/1500,0))))))),IF(AND(H444&gt;=200,H444&lt;500,I444&lt;Barem!$N$21),H444/1500,IF(AND(H444&gt;=500,H444&lt;750,I444&lt;Barem!$N$22),H444/1500,IF(AND(H444&gt;=750,H444&lt;1000,I444&lt;Barem!$N$23),H444/1500,IF(AND(H444&gt;=1000,H444&lt;1500,I444&lt;Barem!$N$24),H444/1500,IF(AND(H444&gt;=1500,H444&lt;2000,I444&lt;Barem!$N$25),H444/1500,IF(AND(H444&gt;=2000,H444&lt;3000,I444&lt;Barem!$N$26),H444/1500,IF(AND(H444&gt;=3000,I444&lt;Barem!$N$27),H444/1500,0))))))))</f>
        <v>0</v>
      </c>
      <c r="R444" s="19">
        <f>IF(D444&gt;21,VLOOKUP(D444,Barem!$S$1:$T$141,2,1),0)</f>
        <v>0</v>
      </c>
      <c r="S444" s="95">
        <f>IF(D444&lt;1,0,IF(B444="F",VLOOKUP(I444,Barem!$W$2:$Y$13,2,1),VLOOKUP(I444,Barem!$W$14:$Y$25,2,1)))</f>
        <v>0</v>
      </c>
      <c r="T444" s="19">
        <f>VLOOKUP(A444,Participanti!A:C,3,0)</f>
        <v>0.7</v>
      </c>
      <c r="U444" s="17">
        <f t="shared" si="84"/>
        <v>3.8154761904761907</v>
      </c>
      <c r="V444" s="49"/>
      <c r="W444" s="137"/>
      <c r="X444" s="96">
        <f t="shared" si="76"/>
        <v>4</v>
      </c>
      <c r="Y444" s="62">
        <f t="shared" si="77"/>
        <v>1</v>
      </c>
      <c r="Z444" s="1" t="str">
        <f>VLOOKUP(A444,Participanti!A:E,5,0)</f>
        <v>Bronze</v>
      </c>
    </row>
    <row r="445" spans="1:26" x14ac:dyDescent="0.2">
      <c r="A445" s="42" t="s">
        <v>537</v>
      </c>
      <c r="B445" s="1" t="str">
        <f>VLOOKUP(A445,Participanti!A:B,2,0)</f>
        <v>M</v>
      </c>
      <c r="C445" s="60">
        <v>9</v>
      </c>
      <c r="D445" s="43">
        <v>15.01</v>
      </c>
      <c r="E445" s="180">
        <v>4.3252314814814813E-2</v>
      </c>
      <c r="F445" s="180">
        <v>4.3252314814814813E-2</v>
      </c>
      <c r="G445" s="182">
        <f t="shared" si="79"/>
        <v>4.3252314814814813E-2</v>
      </c>
      <c r="H445" s="45">
        <v>37</v>
      </c>
      <c r="I445" s="11">
        <f t="shared" si="86"/>
        <v>2.881566609914378E-3</v>
      </c>
      <c r="J445" s="31">
        <f t="shared" si="80"/>
        <v>3.5738095238095235</v>
      </c>
      <c r="K445" s="31">
        <f>IF(J445=0,0,IF(B445="F",VLOOKUP(I445,Barem!$G$2:$H$16,2,1),VLOOKUP(I445,Barem!$G$17:$H$31,2,1)))</f>
        <v>4.75</v>
      </c>
      <c r="L445" s="43">
        <v>0</v>
      </c>
      <c r="M445" s="87" t="s">
        <v>80</v>
      </c>
      <c r="N445" s="10">
        <f t="shared" si="85"/>
        <v>0.25</v>
      </c>
      <c r="O445" s="10">
        <f t="shared" si="85"/>
        <v>0.5</v>
      </c>
      <c r="P445" s="10">
        <f t="shared" si="85"/>
        <v>0.25</v>
      </c>
      <c r="Q445" s="33">
        <f>IF(B445="M",IF(AND(H445&gt;=200,H445&lt;500,I445&lt;Barem!$M$21),H445/1500,IF(AND(H445&gt;=500,H445&lt;750,I445&lt;Barem!$M$22),H445/1500,IF(AND(H445&gt;=750,H445&lt;1000,I445&lt;Barem!$M$23),H445/1500,IF(AND(H445&gt;=1000,H445&lt;1500,I445&lt;Barem!$M$24),H445/1500,IF(AND(H445&gt;=1500,H445&lt;2000,I445&lt;Barem!$M$25),H445/1500,IF(AND(H445&gt;=2000,H445&lt;3000,I445&lt;Barem!$M$26),H445/1500,IF(AND(H445&gt;=3000,I445&lt;Barem!$M$27),H445/1500,0))))))),IF(AND(H445&gt;=200,H445&lt;500,I445&lt;Barem!$N$21),H445/1500,IF(AND(H445&gt;=500,H445&lt;750,I445&lt;Barem!$N$22),H445/1500,IF(AND(H445&gt;=750,H445&lt;1000,I445&lt;Barem!$N$23),H445/1500,IF(AND(H445&gt;=1000,H445&lt;1500,I445&lt;Barem!$N$24),H445/1500,IF(AND(H445&gt;=1500,H445&lt;2000,I445&lt;Barem!$N$25),H445/1500,IF(AND(H445&gt;=2000,H445&lt;3000,I445&lt;Barem!$N$26),H445/1500,IF(AND(H445&gt;=3000,I445&lt;Barem!$N$27),H445/1500,0))))))))</f>
        <v>0</v>
      </c>
      <c r="R445" s="19">
        <f>IF(D445&gt;21,VLOOKUP(D445,Barem!$S$1:$T$141,2,1),0)</f>
        <v>0</v>
      </c>
      <c r="S445" s="95">
        <f>IF(D445&lt;1,0,IF(B445="F",VLOOKUP(I445,Barem!$W$2:$Y$13,2,1),VLOOKUP(I445,Barem!$W$14:$Y$25,2,1)))</f>
        <v>0</v>
      </c>
      <c r="T445" s="19">
        <f>VLOOKUP(A445,Participanti!A:C,3,0)</f>
        <v>0</v>
      </c>
      <c r="U445" s="17">
        <f t="shared" si="84"/>
        <v>3.2684523809523807</v>
      </c>
      <c r="V445" s="49"/>
      <c r="W445" s="137"/>
      <c r="X445" s="96">
        <f t="shared" si="76"/>
        <v>4</v>
      </c>
      <c r="Y445" s="62">
        <f t="shared" si="77"/>
        <v>1</v>
      </c>
      <c r="Z445" s="1" t="str">
        <f>VLOOKUP(A445,Participanti!A:E,5,0)</f>
        <v>Bronze</v>
      </c>
    </row>
    <row r="446" spans="1:26" x14ac:dyDescent="0.2">
      <c r="A446" s="42" t="s">
        <v>124</v>
      </c>
      <c r="B446" s="1" t="str">
        <f>VLOOKUP(A446,Participanti!A:B,2,0)</f>
        <v>M</v>
      </c>
      <c r="C446" s="60">
        <v>9</v>
      </c>
      <c r="D446" s="43">
        <v>7.17</v>
      </c>
      <c r="E446" s="180">
        <v>2.4710648148148148E-2</v>
      </c>
      <c r="F446" s="180">
        <v>2.4710648148148148E-2</v>
      </c>
      <c r="G446" s="182">
        <f t="shared" si="79"/>
        <v>2.4710648148148148E-2</v>
      </c>
      <c r="H446" s="45">
        <v>0</v>
      </c>
      <c r="I446" s="11">
        <f t="shared" si="86"/>
        <v>3.4463944418616664E-3</v>
      </c>
      <c r="J446" s="31">
        <f t="shared" si="80"/>
        <v>1.7071428571428571</v>
      </c>
      <c r="K446" s="31">
        <f>IF(J446=0,0,IF(B446="F",VLOOKUP(I446,Barem!$G$2:$H$16,2,1),VLOOKUP(I446,Barem!$G$17:$H$31,2,1)))</f>
        <v>4</v>
      </c>
      <c r="L446" s="43">
        <v>0.75</v>
      </c>
      <c r="M446" s="87" t="s">
        <v>82</v>
      </c>
      <c r="N446" s="10">
        <f t="shared" si="85"/>
        <v>0.5</v>
      </c>
      <c r="O446" s="10">
        <f t="shared" si="85"/>
        <v>0.25</v>
      </c>
      <c r="P446" s="10">
        <f t="shared" si="85"/>
        <v>0.25</v>
      </c>
      <c r="Q446" s="33">
        <f>IF(B446="M",IF(AND(H446&gt;=200,H446&lt;500,I446&lt;Barem!$M$21),H446/1500,IF(AND(H446&gt;=500,H446&lt;750,I446&lt;Barem!$M$22),H446/1500,IF(AND(H446&gt;=750,H446&lt;1000,I446&lt;Barem!$M$23),H446/1500,IF(AND(H446&gt;=1000,H446&lt;1500,I446&lt;Barem!$M$24),H446/1500,IF(AND(H446&gt;=1500,H446&lt;2000,I446&lt;Barem!$M$25),H446/1500,IF(AND(H446&gt;=2000,H446&lt;3000,I446&lt;Barem!$M$26),H446/1500,IF(AND(H446&gt;=3000,I446&lt;Barem!$M$27),H446/1500,0))))))),IF(AND(H446&gt;=200,H446&lt;500,I446&lt;Barem!$N$21),H446/1500,IF(AND(H446&gt;=500,H446&lt;750,I446&lt;Barem!$N$22),H446/1500,IF(AND(H446&gt;=750,H446&lt;1000,I446&lt;Barem!$N$23),H446/1500,IF(AND(H446&gt;=1000,H446&lt;1500,I446&lt;Barem!$N$24),H446/1500,IF(AND(H446&gt;=1500,H446&lt;2000,I446&lt;Barem!$N$25),H446/1500,IF(AND(H446&gt;=2000,H446&lt;3000,I446&lt;Barem!$N$26),H446/1500,IF(AND(H446&gt;=3000,I446&lt;Barem!$N$27),H446/1500,0))))))))</f>
        <v>0</v>
      </c>
      <c r="R446" s="19">
        <f>IF(D446&gt;21,VLOOKUP(D446,Barem!$S$1:$T$141,2,1),0)</f>
        <v>0</v>
      </c>
      <c r="S446" s="95">
        <f>IF(D446&lt;1,0,IF(B446="F",VLOOKUP(I446,Barem!$W$2:$Y$13,2,1),VLOOKUP(I446,Barem!$W$14:$Y$25,2,1)))</f>
        <v>0</v>
      </c>
      <c r="T446" s="19">
        <f>VLOOKUP(A446,Participanti!A:C,3,0)</f>
        <v>0</v>
      </c>
      <c r="U446" s="17">
        <f t="shared" si="84"/>
        <v>2.0410714285714286</v>
      </c>
      <c r="V446" s="49"/>
      <c r="W446" s="137"/>
      <c r="X446" s="96">
        <f t="shared" si="76"/>
        <v>4</v>
      </c>
      <c r="Y446" s="62">
        <f t="shared" si="77"/>
        <v>1</v>
      </c>
      <c r="Z446" s="1" t="str">
        <f>VLOOKUP(A446,Participanti!A:E,5,0)</f>
        <v>Bronze</v>
      </c>
    </row>
    <row r="447" spans="1:26" x14ac:dyDescent="0.2">
      <c r="A447" s="42" t="s">
        <v>496</v>
      </c>
      <c r="B447" s="1" t="str">
        <f>VLOOKUP(A447,Participanti!A:B,2,0)</f>
        <v>M</v>
      </c>
      <c r="C447" s="60">
        <v>9</v>
      </c>
      <c r="D447" s="43">
        <v>7.17</v>
      </c>
      <c r="E447" s="180">
        <v>2.4525462962962964E-2</v>
      </c>
      <c r="F447" s="180">
        <v>2.4814814814814814E-2</v>
      </c>
      <c r="G447" s="182">
        <f t="shared" si="79"/>
        <v>2.4670138888888887E-2</v>
      </c>
      <c r="H447" s="45">
        <v>19</v>
      </c>
      <c r="I447" s="11">
        <f t="shared" si="86"/>
        <v>3.4407446149077947E-3</v>
      </c>
      <c r="J447" s="31">
        <f t="shared" si="80"/>
        <v>1.7071428571428571</v>
      </c>
      <c r="K447" s="31">
        <f>IF(J447=0,0,IF(B447="F",VLOOKUP(I447,Barem!$G$2:$H$16,2,1),VLOOKUP(I447,Barem!$G$17:$H$31,2,1)))</f>
        <v>4</v>
      </c>
      <c r="L447" s="43">
        <v>0</v>
      </c>
      <c r="M447" s="87" t="s">
        <v>80</v>
      </c>
      <c r="N447" s="10">
        <f t="shared" si="85"/>
        <v>0.25</v>
      </c>
      <c r="O447" s="10">
        <f t="shared" si="85"/>
        <v>0.5</v>
      </c>
      <c r="P447" s="10">
        <f t="shared" si="85"/>
        <v>0.25</v>
      </c>
      <c r="Q447" s="33">
        <f>IF(B447="M",IF(AND(H447&gt;=200,H447&lt;500,I447&lt;Barem!$M$21),H447/1500,IF(AND(H447&gt;=500,H447&lt;750,I447&lt;Barem!$M$22),H447/1500,IF(AND(H447&gt;=750,H447&lt;1000,I447&lt;Barem!$M$23),H447/1500,IF(AND(H447&gt;=1000,H447&lt;1500,I447&lt;Barem!$M$24),H447/1500,IF(AND(H447&gt;=1500,H447&lt;2000,I447&lt;Barem!$M$25),H447/1500,IF(AND(H447&gt;=2000,H447&lt;3000,I447&lt;Barem!$M$26),H447/1500,IF(AND(H447&gt;=3000,I447&lt;Barem!$M$27),H447/1500,0))))))),IF(AND(H447&gt;=200,H447&lt;500,I447&lt;Barem!$N$21),H447/1500,IF(AND(H447&gt;=500,H447&lt;750,I447&lt;Barem!$N$22),H447/1500,IF(AND(H447&gt;=750,H447&lt;1000,I447&lt;Barem!$N$23),H447/1500,IF(AND(H447&gt;=1000,H447&lt;1500,I447&lt;Barem!$N$24),H447/1500,IF(AND(H447&gt;=1500,H447&lt;2000,I447&lt;Barem!$N$25),H447/1500,IF(AND(H447&gt;=2000,H447&lt;3000,I447&lt;Barem!$N$26),H447/1500,IF(AND(H447&gt;=3000,I447&lt;Barem!$N$27),H447/1500,0))))))))</f>
        <v>0</v>
      </c>
      <c r="R447" s="19">
        <f>IF(D447&gt;21,VLOOKUP(D447,Barem!$S$1:$T$141,2,1),0)</f>
        <v>0</v>
      </c>
      <c r="S447" s="95">
        <f>IF(D447&lt;1,0,IF(B447="F",VLOOKUP(I447,Barem!$W$2:$Y$13,2,1),VLOOKUP(I447,Barem!$W$14:$Y$25,2,1)))</f>
        <v>0</v>
      </c>
      <c r="T447" s="19">
        <f>VLOOKUP(A447,Participanti!A:C,3,0)</f>
        <v>0</v>
      </c>
      <c r="U447" s="17">
        <f t="shared" si="84"/>
        <v>2.4267857142857143</v>
      </c>
      <c r="V447" s="49"/>
      <c r="W447" s="137"/>
      <c r="X447" s="96">
        <f t="shared" si="76"/>
        <v>4</v>
      </c>
      <c r="Y447" s="62">
        <f t="shared" si="77"/>
        <v>1</v>
      </c>
      <c r="Z447" s="1" t="str">
        <f>VLOOKUP(A447,Participanti!A:E,5,0)</f>
        <v>Silver</v>
      </c>
    </row>
    <row r="448" spans="1:26" x14ac:dyDescent="0.2">
      <c r="A448" s="42" t="s">
        <v>582</v>
      </c>
      <c r="B448" s="1" t="str">
        <f>VLOOKUP(A448,Participanti!A:B,2,0)</f>
        <v>M</v>
      </c>
      <c r="C448" s="60">
        <v>9</v>
      </c>
      <c r="D448" s="43">
        <v>10</v>
      </c>
      <c r="E448" s="180">
        <v>3.1377314814814816E-2</v>
      </c>
      <c r="F448" s="180">
        <v>3.7141203703703704E-2</v>
      </c>
      <c r="G448" s="182">
        <f t="shared" ref="G448:G508" si="87">AVERAGE(E448:F448)</f>
        <v>3.425925925925926E-2</v>
      </c>
      <c r="H448" s="45">
        <v>95</v>
      </c>
      <c r="I448" s="11">
        <f t="shared" ref="I448:I476" si="88">G448/D448</f>
        <v>3.425925925925926E-3</v>
      </c>
      <c r="J448" s="31">
        <f t="shared" ref="J448:J476" si="89">IF(B448="F",IF(D448&lt;2.5,0,IF(D448&gt;19.99,5,D448/4)),IF(D448&lt;3,0, IF(D448&gt;20.99,5,D448/4.2)))</f>
        <v>2.3809523809523809</v>
      </c>
      <c r="K448" s="31">
        <f>IF(J448=0,0,IF(B448="F",VLOOKUP(I448,Barem!$G$2:$H$16,2,1),VLOOKUP(I448,Barem!$G$17:$H$31,2,1)))</f>
        <v>4</v>
      </c>
      <c r="L448" s="43">
        <v>1</v>
      </c>
      <c r="M448" s="87" t="str">
        <f>VLOOKUP(C448,Barem!K:Q,7,0)</f>
        <v>P</v>
      </c>
      <c r="N448" s="10">
        <f t="shared" ref="N448:P491" si="90">IF($M448=N$1,50%,25%)</f>
        <v>0.25</v>
      </c>
      <c r="O448" s="10">
        <f t="shared" si="90"/>
        <v>0.25</v>
      </c>
      <c r="P448" s="10">
        <f t="shared" si="90"/>
        <v>0.5</v>
      </c>
      <c r="Q448" s="33">
        <f>IF(B448="M",IF(AND(H448&gt;=200,H448&lt;500,I448&lt;Barem!$M$21),H448/1500,IF(AND(H448&gt;=500,H448&lt;750,I448&lt;Barem!$M$22),H448/1500,IF(AND(H448&gt;=750,H448&lt;1000,I448&lt;Barem!$M$23),H448/1500,IF(AND(H448&gt;=1000,H448&lt;1500,I448&lt;Barem!$M$24),H448/1500,IF(AND(H448&gt;=1500,H448&lt;2000,I448&lt;Barem!$M$25),H448/1500,IF(AND(H448&gt;=2000,H448&lt;3000,I448&lt;Barem!$M$26),H448/1500,IF(AND(H448&gt;=3000,I448&lt;Barem!$M$27),H448/1500,0))))))),IF(AND(H448&gt;=200,H448&lt;500,I448&lt;Barem!$N$21),H448/1500,IF(AND(H448&gt;=500,H448&lt;750,I448&lt;Barem!$N$22),H448/1500,IF(AND(H448&gt;=750,H448&lt;1000,I448&lt;Barem!$N$23),H448/1500,IF(AND(H448&gt;=1000,H448&lt;1500,I448&lt;Barem!$N$24),H448/1500,IF(AND(H448&gt;=1500,H448&lt;2000,I448&lt;Barem!$N$25),H448/1500,IF(AND(H448&gt;=2000,H448&lt;3000,I448&lt;Barem!$N$26),H448/1500,IF(AND(H448&gt;=3000,I448&lt;Barem!$N$27),H448/1500,0))))))))</f>
        <v>0</v>
      </c>
      <c r="R448" s="19">
        <f>IF(D448&gt;21,VLOOKUP(D448,Barem!$S$1:$T$141,2,1),0)</f>
        <v>0</v>
      </c>
      <c r="S448" s="95">
        <f>IF(D448&lt;1,0,IF(B448="F",VLOOKUP(I448,Barem!$W$2:$Y$13,2,1),VLOOKUP(I448,Barem!$W$14:$Y$25,2,1)))</f>
        <v>0</v>
      </c>
      <c r="T448" s="19">
        <f>VLOOKUP(A448,Participanti!A:C,3,0)</f>
        <v>0</v>
      </c>
      <c r="U448" s="17">
        <f t="shared" ref="U448:U476" si="91">IF(H448&lt;0,0,J448*N448+K448*O448+L448*P448+Q448+R448+S448+T448)</f>
        <v>2.0952380952380953</v>
      </c>
      <c r="V448" s="49"/>
      <c r="W448" s="137"/>
      <c r="X448" s="96">
        <f t="shared" si="76"/>
        <v>4</v>
      </c>
      <c r="Y448" s="62">
        <f t="shared" si="77"/>
        <v>1</v>
      </c>
      <c r="Z448" s="1" t="str">
        <f>VLOOKUP(A448,Participanti!A:E,5,0)</f>
        <v>Bronze</v>
      </c>
    </row>
    <row r="449" spans="1:26" x14ac:dyDescent="0.2">
      <c r="A449" s="42" t="s">
        <v>523</v>
      </c>
      <c r="B449" s="1" t="str">
        <f>VLOOKUP(A449,Participanti!A:B,2,0)</f>
        <v>M</v>
      </c>
      <c r="C449" s="60">
        <v>9</v>
      </c>
      <c r="D449" s="43">
        <v>12.09</v>
      </c>
      <c r="E449" s="180">
        <v>3.2824074074074075E-2</v>
      </c>
      <c r="F449" s="180">
        <v>3.2858796296296296E-2</v>
      </c>
      <c r="G449" s="182">
        <f t="shared" si="87"/>
        <v>3.2841435185185189E-2</v>
      </c>
      <c r="H449" s="45">
        <v>74</v>
      </c>
      <c r="I449" s="11">
        <f t="shared" si="88"/>
        <v>2.7164131666819842E-3</v>
      </c>
      <c r="J449" s="31">
        <f t="shared" si="89"/>
        <v>2.8785714285714286</v>
      </c>
      <c r="K449" s="31">
        <f>IF(J449=0,0,IF(B449="F",VLOOKUP(I449,Barem!$G$2:$H$16,2,1),VLOOKUP(I449,Barem!$G$17:$H$31,2,1)))</f>
        <v>5</v>
      </c>
      <c r="L449" s="43">
        <v>5</v>
      </c>
      <c r="M449" s="87" t="str">
        <f>VLOOKUP(C449,Barem!K:Q,7,0)</f>
        <v>P</v>
      </c>
      <c r="N449" s="10">
        <f t="shared" si="90"/>
        <v>0.25</v>
      </c>
      <c r="O449" s="10">
        <f t="shared" si="90"/>
        <v>0.25</v>
      </c>
      <c r="P449" s="10">
        <f t="shared" si="90"/>
        <v>0.5</v>
      </c>
      <c r="Q449" s="33">
        <f>IF(B449="M",IF(AND(H449&gt;=200,H449&lt;500,I449&lt;Barem!$M$21),H449/1500,IF(AND(H449&gt;=500,H449&lt;750,I449&lt;Barem!$M$22),H449/1500,IF(AND(H449&gt;=750,H449&lt;1000,I449&lt;Barem!$M$23),H449/1500,IF(AND(H449&gt;=1000,H449&lt;1500,I449&lt;Barem!$M$24),H449/1500,IF(AND(H449&gt;=1500,H449&lt;2000,I449&lt;Barem!$M$25),H449/1500,IF(AND(H449&gt;=2000,H449&lt;3000,I449&lt;Barem!$M$26),H449/1500,IF(AND(H449&gt;=3000,I449&lt;Barem!$M$27),H449/1500,0))))))),IF(AND(H449&gt;=200,H449&lt;500,I449&lt;Barem!$N$21),H449/1500,IF(AND(H449&gt;=500,H449&lt;750,I449&lt;Barem!$N$22),H449/1500,IF(AND(H449&gt;=750,H449&lt;1000,I449&lt;Barem!$N$23),H449/1500,IF(AND(H449&gt;=1000,H449&lt;1500,I449&lt;Barem!$N$24),H449/1500,IF(AND(H449&gt;=1500,H449&lt;2000,I449&lt;Barem!$N$25),H449/1500,IF(AND(H449&gt;=2000,H449&lt;3000,I449&lt;Barem!$N$26),H449/1500,IF(AND(H449&gt;=3000,I449&lt;Barem!$N$27),H449/1500,0))))))))</f>
        <v>0</v>
      </c>
      <c r="R449" s="19">
        <f>IF(D449&gt;21,VLOOKUP(D449,Barem!$S$1:$T$141,2,1),0)</f>
        <v>0</v>
      </c>
      <c r="S449" s="95">
        <f>IF(D449&lt;1,0,IF(B449="F",VLOOKUP(I449,Barem!$W$2:$Y$13,2,1),VLOOKUP(I449,Barem!$W$14:$Y$25,2,1)))</f>
        <v>0.45000000000000007</v>
      </c>
      <c r="T449" s="19">
        <f>VLOOKUP(A449,Participanti!A:C,3,0)</f>
        <v>0</v>
      </c>
      <c r="U449" s="17">
        <f t="shared" si="91"/>
        <v>4.9196428571428568</v>
      </c>
      <c r="V449" s="49"/>
      <c r="W449" s="137"/>
      <c r="X449" s="96">
        <f t="shared" si="76"/>
        <v>4</v>
      </c>
      <c r="Y449" s="62">
        <f t="shared" si="77"/>
        <v>1</v>
      </c>
      <c r="Z449" s="1" t="str">
        <f>VLOOKUP(A449,Participanti!A:E,5,0)</f>
        <v>Silver</v>
      </c>
    </row>
    <row r="450" spans="1:26" x14ac:dyDescent="0.2">
      <c r="A450" s="42" t="s">
        <v>523</v>
      </c>
      <c r="B450" s="1" t="str">
        <f>VLOOKUP(A450,Participanti!A:B,2,0)</f>
        <v>M</v>
      </c>
      <c r="C450" s="60">
        <v>10</v>
      </c>
      <c r="D450" s="43">
        <v>3.01</v>
      </c>
      <c r="E450" s="180">
        <v>6.7592592592592591E-3</v>
      </c>
      <c r="F450" s="180">
        <v>6.7592592592592591E-3</v>
      </c>
      <c r="G450" s="182">
        <f t="shared" si="87"/>
        <v>6.7592592592592591E-3</v>
      </c>
      <c r="H450" s="45">
        <v>4</v>
      </c>
      <c r="I450" s="11">
        <f t="shared" si="88"/>
        <v>2.2456010828103851E-3</v>
      </c>
      <c r="J450" s="31">
        <f t="shared" si="89"/>
        <v>0.71666666666666656</v>
      </c>
      <c r="K450" s="31">
        <f>IF(J450=0,0,IF(B450="F",VLOOKUP(I450,Barem!$G$2:$H$16,2,1),VLOOKUP(I450,Barem!$G$17:$H$31,2,1)))</f>
        <v>5</v>
      </c>
      <c r="L450" s="43">
        <v>5</v>
      </c>
      <c r="M450" s="87" t="str">
        <f>VLOOKUP(C450,Barem!K:Q,7,0)</f>
        <v>V</v>
      </c>
      <c r="N450" s="10">
        <f t="shared" si="90"/>
        <v>0.25</v>
      </c>
      <c r="O450" s="10">
        <f t="shared" si="90"/>
        <v>0.5</v>
      </c>
      <c r="P450" s="10">
        <f t="shared" si="90"/>
        <v>0.25</v>
      </c>
      <c r="Q450" s="33">
        <f>IF(B450="M",IF(AND(H450&gt;=200,H450&lt;500,I450&lt;Barem!$M$21),H450/1500,IF(AND(H450&gt;=500,H450&lt;750,I450&lt;Barem!$M$22),H450/1500,IF(AND(H450&gt;=750,H450&lt;1000,I450&lt;Barem!$M$23),H450/1500,IF(AND(H450&gt;=1000,H450&lt;1500,I450&lt;Barem!$M$24),H450/1500,IF(AND(H450&gt;=1500,H450&lt;2000,I450&lt;Barem!$M$25),H450/1500,IF(AND(H450&gt;=2000,H450&lt;3000,I450&lt;Barem!$M$26),H450/1500,IF(AND(H450&gt;=3000,I450&lt;Barem!$M$27),H450/1500,0))))))),IF(AND(H450&gt;=200,H450&lt;500,I450&lt;Barem!$N$21),H450/1500,IF(AND(H450&gt;=500,H450&lt;750,I450&lt;Barem!$N$22),H450/1500,IF(AND(H450&gt;=750,H450&lt;1000,I450&lt;Barem!$N$23),H450/1500,IF(AND(H450&gt;=1000,H450&lt;1500,I450&lt;Barem!$N$24),H450/1500,IF(AND(H450&gt;=1500,H450&lt;2000,I450&lt;Barem!$N$25),H450/1500,IF(AND(H450&gt;=2000,H450&lt;3000,I450&lt;Barem!$N$26),H450/1500,IF(AND(H450&gt;=3000,I450&lt;Barem!$N$27),H450/1500,0))))))))</f>
        <v>0</v>
      </c>
      <c r="R450" s="19">
        <f>IF(D450&gt;21,VLOOKUP(D450,Barem!$S$1:$T$141,2,1),0)</f>
        <v>0</v>
      </c>
      <c r="S450" s="95">
        <f>IF(D450&lt;1,0,IF(B450="F",VLOOKUP(I450,Barem!$W$2:$Y$13,2,1),VLOOKUP(I450,Barem!$W$14:$Y$25,2,1)))</f>
        <v>8.25</v>
      </c>
      <c r="T450" s="19">
        <f>VLOOKUP(A450,Participanti!A:C,3,0)</f>
        <v>0</v>
      </c>
      <c r="U450" s="17">
        <f t="shared" si="91"/>
        <v>12.179166666666667</v>
      </c>
      <c r="V450" s="49"/>
      <c r="W450" s="137"/>
      <c r="X450" s="96">
        <f t="shared" ref="X450:X513" si="92">COUNTIFS(A:A,A450,M:M,M450)</f>
        <v>4</v>
      </c>
      <c r="Y450" s="62">
        <f t="shared" ref="Y450:Y513" si="93">COUNTIFS(A:A,A450,C:C,C450)</f>
        <v>1</v>
      </c>
      <c r="Z450" s="1" t="str">
        <f>VLOOKUP(A450,Participanti!A:E,5,0)</f>
        <v>Silver</v>
      </c>
    </row>
    <row r="451" spans="1:26" x14ac:dyDescent="0.2">
      <c r="A451" s="42" t="s">
        <v>528</v>
      </c>
      <c r="B451" s="1" t="str">
        <f>VLOOKUP(A451,Participanti!A:B,2,0)</f>
        <v>M</v>
      </c>
      <c r="C451" s="60">
        <v>9</v>
      </c>
      <c r="D451" s="43">
        <v>5.29</v>
      </c>
      <c r="E451" s="180">
        <v>1.2546296296296297E-2</v>
      </c>
      <c r="F451" s="180">
        <v>1.2546296296296297E-2</v>
      </c>
      <c r="G451" s="182">
        <f t="shared" si="87"/>
        <v>1.2546296296296297E-2</v>
      </c>
      <c r="H451" s="45">
        <v>4</v>
      </c>
      <c r="I451" s="11">
        <f t="shared" si="88"/>
        <v>2.3717006231183924E-3</v>
      </c>
      <c r="J451" s="31">
        <f t="shared" si="89"/>
        <v>1.2595238095238095</v>
      </c>
      <c r="K451" s="31">
        <f>IF(J451=0,0,IF(B451="F",VLOOKUP(I451,Barem!$G$2:$H$16,2,1),VLOOKUP(I451,Barem!$G$17:$H$31,2,1)))</f>
        <v>5</v>
      </c>
      <c r="L451" s="43">
        <v>3</v>
      </c>
      <c r="M451" s="87" t="str">
        <f>VLOOKUP(C451,Barem!K:Q,7,0)</f>
        <v>P</v>
      </c>
      <c r="N451" s="10">
        <f t="shared" si="90"/>
        <v>0.25</v>
      </c>
      <c r="O451" s="10">
        <f t="shared" si="90"/>
        <v>0.25</v>
      </c>
      <c r="P451" s="10">
        <f t="shared" si="90"/>
        <v>0.5</v>
      </c>
      <c r="Q451" s="33">
        <f>IF(B451="M",IF(AND(H451&gt;=200,H451&lt;500,I451&lt;Barem!$M$21),H451/1500,IF(AND(H451&gt;=500,H451&lt;750,I451&lt;Barem!$M$22),H451/1500,IF(AND(H451&gt;=750,H451&lt;1000,I451&lt;Barem!$M$23),H451/1500,IF(AND(H451&gt;=1000,H451&lt;1500,I451&lt;Barem!$M$24),H451/1500,IF(AND(H451&gt;=1500,H451&lt;2000,I451&lt;Barem!$M$25),H451/1500,IF(AND(H451&gt;=2000,H451&lt;3000,I451&lt;Barem!$M$26),H451/1500,IF(AND(H451&gt;=3000,I451&lt;Barem!$M$27),H451/1500,0))))))),IF(AND(H451&gt;=200,H451&lt;500,I451&lt;Barem!$N$21),H451/1500,IF(AND(H451&gt;=500,H451&lt;750,I451&lt;Barem!$N$22),H451/1500,IF(AND(H451&gt;=750,H451&lt;1000,I451&lt;Barem!$N$23),H451/1500,IF(AND(H451&gt;=1000,H451&lt;1500,I451&lt;Barem!$N$24),H451/1500,IF(AND(H451&gt;=1500,H451&lt;2000,I451&lt;Barem!$N$25),H451/1500,IF(AND(H451&gt;=2000,H451&lt;3000,I451&lt;Barem!$N$26),H451/1500,IF(AND(H451&gt;=3000,I451&lt;Barem!$N$27),H451/1500,0))))))))</f>
        <v>0</v>
      </c>
      <c r="R451" s="19">
        <f>IF(D451&gt;21,VLOOKUP(D451,Barem!$S$1:$T$141,2,1),0)</f>
        <v>0</v>
      </c>
      <c r="S451" s="95">
        <f>IF(D451&lt;1,0,IF(B451="F",VLOOKUP(I451,Barem!$W$2:$Y$13,2,1),VLOOKUP(I451,Barem!$W$14:$Y$25,2,1)))</f>
        <v>5.4</v>
      </c>
      <c r="T451" s="19">
        <f>VLOOKUP(A451,Participanti!A:C,3,0)</f>
        <v>0</v>
      </c>
      <c r="U451" s="17">
        <f t="shared" si="91"/>
        <v>8.4648809523809518</v>
      </c>
      <c r="V451" s="49"/>
      <c r="W451" s="137" t="s">
        <v>581</v>
      </c>
      <c r="X451" s="96">
        <f t="shared" si="92"/>
        <v>4</v>
      </c>
      <c r="Y451" s="62">
        <f t="shared" si="93"/>
        <v>1</v>
      </c>
      <c r="Z451" s="1" t="str">
        <f>VLOOKUP(A451,Participanti!A:E,5,0)</f>
        <v>Silver</v>
      </c>
    </row>
    <row r="452" spans="1:26" x14ac:dyDescent="0.2">
      <c r="A452" s="42" t="s">
        <v>528</v>
      </c>
      <c r="B452" s="1" t="str">
        <f>VLOOKUP(A452,Participanti!A:B,2,0)</f>
        <v>M</v>
      </c>
      <c r="C452" s="60">
        <v>10</v>
      </c>
      <c r="D452" s="43">
        <v>13</v>
      </c>
      <c r="E452" s="180">
        <v>3.2858796296296296E-2</v>
      </c>
      <c r="F452" s="180">
        <v>3.2858796296296296E-2</v>
      </c>
      <c r="G452" s="182">
        <f t="shared" si="87"/>
        <v>3.2858796296296296E-2</v>
      </c>
      <c r="H452" s="45">
        <v>19</v>
      </c>
      <c r="I452" s="11">
        <f t="shared" si="88"/>
        <v>2.5275997150997149E-3</v>
      </c>
      <c r="J452" s="31">
        <f t="shared" si="89"/>
        <v>3.0952380952380949</v>
      </c>
      <c r="K452" s="31">
        <f>IF(J452=0,0,IF(B452="F",VLOOKUP(I452,Barem!$G$2:$H$16,2,1),VLOOKUP(I452,Barem!$G$17:$H$31,2,1)))</f>
        <v>5</v>
      </c>
      <c r="L452" s="43">
        <v>0.25</v>
      </c>
      <c r="M452" s="87" t="s">
        <v>82</v>
      </c>
      <c r="N452" s="10">
        <f t="shared" si="90"/>
        <v>0.5</v>
      </c>
      <c r="O452" s="10">
        <f t="shared" si="90"/>
        <v>0.25</v>
      </c>
      <c r="P452" s="10">
        <f t="shared" si="90"/>
        <v>0.25</v>
      </c>
      <c r="Q452" s="33">
        <f>IF(B452="M",IF(AND(H452&gt;=200,H452&lt;500,I452&lt;Barem!$M$21),H452/1500,IF(AND(H452&gt;=500,H452&lt;750,I452&lt;Barem!$M$22),H452/1500,IF(AND(H452&gt;=750,H452&lt;1000,I452&lt;Barem!$M$23),H452/1500,IF(AND(H452&gt;=1000,H452&lt;1500,I452&lt;Barem!$M$24),H452/1500,IF(AND(H452&gt;=1500,H452&lt;2000,I452&lt;Barem!$M$25),H452/1500,IF(AND(H452&gt;=2000,H452&lt;3000,I452&lt;Barem!$M$26),H452/1500,IF(AND(H452&gt;=3000,I452&lt;Barem!$M$27),H452/1500,0))))))),IF(AND(H452&gt;=200,H452&lt;500,I452&lt;Barem!$N$21),H452/1500,IF(AND(H452&gt;=500,H452&lt;750,I452&lt;Barem!$N$22),H452/1500,IF(AND(H452&gt;=750,H452&lt;1000,I452&lt;Barem!$N$23),H452/1500,IF(AND(H452&gt;=1000,H452&lt;1500,I452&lt;Barem!$N$24),H452/1500,IF(AND(H452&gt;=1500,H452&lt;2000,I452&lt;Barem!$N$25),H452/1500,IF(AND(H452&gt;=2000,H452&lt;3000,I452&lt;Barem!$N$26),H452/1500,IF(AND(H452&gt;=3000,I452&lt;Barem!$N$27),H452/1500,0))))))))</f>
        <v>0</v>
      </c>
      <c r="R452" s="19">
        <f>IF(D452&gt;21,VLOOKUP(D452,Barem!$S$1:$T$141,2,1),0)</f>
        <v>0</v>
      </c>
      <c r="S452" s="95">
        <f>IF(D452&lt;1,0,IF(B452="F",VLOOKUP(I452,Barem!$W$2:$Y$13,2,1),VLOOKUP(I452,Barem!$W$14:$Y$25,2,1)))</f>
        <v>2.25</v>
      </c>
      <c r="T452" s="19">
        <f>VLOOKUP(A452,Participanti!A:C,3,0)</f>
        <v>0</v>
      </c>
      <c r="U452" s="17">
        <f t="shared" si="91"/>
        <v>5.1101190476190474</v>
      </c>
      <c r="V452" s="49"/>
      <c r="W452" s="137"/>
      <c r="X452" s="96">
        <f t="shared" si="92"/>
        <v>4</v>
      </c>
      <c r="Y452" s="62">
        <f t="shared" si="93"/>
        <v>1</v>
      </c>
      <c r="Z452" s="1" t="str">
        <f>VLOOKUP(A452,Participanti!A:E,5,0)</f>
        <v>Silver</v>
      </c>
    </row>
    <row r="453" spans="1:26" x14ac:dyDescent="0.2">
      <c r="A453" s="42" t="s">
        <v>259</v>
      </c>
      <c r="B453" s="1" t="str">
        <f>VLOOKUP(A453,Participanti!A:B,2,0)</f>
        <v>M</v>
      </c>
      <c r="C453" s="60">
        <v>9</v>
      </c>
      <c r="D453" s="43">
        <v>12.51</v>
      </c>
      <c r="E453" s="180">
        <v>4.3136574074074077E-2</v>
      </c>
      <c r="F453" s="180">
        <v>4.3136574074074077E-2</v>
      </c>
      <c r="G453" s="182">
        <f t="shared" si="87"/>
        <v>4.3136574074074077E-2</v>
      </c>
      <c r="H453" s="45">
        <v>251</v>
      </c>
      <c r="I453" s="11">
        <f t="shared" si="88"/>
        <v>3.4481673920123165E-3</v>
      </c>
      <c r="J453" s="31">
        <f t="shared" si="89"/>
        <v>2.9785714285714282</v>
      </c>
      <c r="K453" s="31">
        <f>IF(J453=0,0,IF(B453="F",VLOOKUP(I453,Barem!$G$2:$H$16,2,1),VLOOKUP(I453,Barem!$G$17:$H$31,2,1)))</f>
        <v>4</v>
      </c>
      <c r="L453" s="43">
        <v>3.25</v>
      </c>
      <c r="M453" s="87" t="s">
        <v>80</v>
      </c>
      <c r="N453" s="10">
        <f t="shared" si="90"/>
        <v>0.25</v>
      </c>
      <c r="O453" s="10">
        <f t="shared" si="90"/>
        <v>0.5</v>
      </c>
      <c r="P453" s="10">
        <f t="shared" si="90"/>
        <v>0.25</v>
      </c>
      <c r="Q453" s="33">
        <f>IF(B453="M",IF(AND(H453&gt;=200,H453&lt;500,I453&lt;Barem!$M$21),H453/1500,IF(AND(H453&gt;=500,H453&lt;750,I453&lt;Barem!$M$22),H453/1500,IF(AND(H453&gt;=750,H453&lt;1000,I453&lt;Barem!$M$23),H453/1500,IF(AND(H453&gt;=1000,H453&lt;1500,I453&lt;Barem!$M$24),H453/1500,IF(AND(H453&gt;=1500,H453&lt;2000,I453&lt;Barem!$M$25),H453/1500,IF(AND(H453&gt;=2000,H453&lt;3000,I453&lt;Barem!$M$26),H453/1500,IF(AND(H453&gt;=3000,I453&lt;Barem!$M$27),H453/1500,0))))))),IF(AND(H453&gt;=200,H453&lt;500,I453&lt;Barem!$N$21),H453/1500,IF(AND(H453&gt;=500,H453&lt;750,I453&lt;Barem!$N$22),H453/1500,IF(AND(H453&gt;=750,H453&lt;1000,I453&lt;Barem!$N$23),H453/1500,IF(AND(H453&gt;=1000,H453&lt;1500,I453&lt;Barem!$N$24),H453/1500,IF(AND(H453&gt;=1500,H453&lt;2000,I453&lt;Barem!$N$25),H453/1500,IF(AND(H453&gt;=2000,H453&lt;3000,I453&lt;Barem!$N$26),H453/1500,IF(AND(H453&gt;=3000,I453&lt;Barem!$N$27),H453/1500,0))))))))</f>
        <v>0.16733333333333333</v>
      </c>
      <c r="R453" s="19">
        <f>IF(D453&gt;21,VLOOKUP(D453,Barem!$S$1:$T$141,2,1),0)</f>
        <v>0</v>
      </c>
      <c r="S453" s="95">
        <f>IF(D453&lt;1,0,IF(B453="F",VLOOKUP(I453,Barem!$W$2:$Y$13,2,1),VLOOKUP(I453,Barem!$W$14:$Y$25,2,1)))</f>
        <v>0</v>
      </c>
      <c r="T453" s="19">
        <f>VLOOKUP(A453,Participanti!A:C,3,0)</f>
        <v>0</v>
      </c>
      <c r="U453" s="17">
        <f t="shared" si="91"/>
        <v>3.7244761904761905</v>
      </c>
      <c r="V453" s="49"/>
      <c r="W453" s="137"/>
      <c r="X453" s="96">
        <f t="shared" si="92"/>
        <v>4</v>
      </c>
      <c r="Y453" s="62">
        <f t="shared" si="93"/>
        <v>1</v>
      </c>
      <c r="Z453" s="1" t="str">
        <f>VLOOKUP(A453,Participanti!A:E,5,0)</f>
        <v>Silver</v>
      </c>
    </row>
    <row r="454" spans="1:26" x14ac:dyDescent="0.2">
      <c r="A454" s="42" t="s">
        <v>259</v>
      </c>
      <c r="B454" s="1" t="str">
        <f>VLOOKUP(A454,Participanti!A:B,2,0)</f>
        <v>M</v>
      </c>
      <c r="C454" s="60">
        <v>10</v>
      </c>
      <c r="D454" s="43">
        <v>21</v>
      </c>
      <c r="E454" s="180">
        <v>8.2569444444444445E-2</v>
      </c>
      <c r="F454" s="180">
        <v>8.3472222222222225E-2</v>
      </c>
      <c r="G454" s="182">
        <f t="shared" si="87"/>
        <v>8.3020833333333335E-2</v>
      </c>
      <c r="H454" s="45">
        <v>246</v>
      </c>
      <c r="I454" s="11">
        <f t="shared" si="88"/>
        <v>3.9533730158730161E-3</v>
      </c>
      <c r="J454" s="31">
        <f t="shared" si="89"/>
        <v>5</v>
      </c>
      <c r="K454" s="31">
        <f>IF(J454=0,0,IF(B454="F",VLOOKUP(I454,Barem!$G$2:$H$16,2,1),VLOOKUP(I454,Barem!$G$17:$H$31,2,1)))</f>
        <v>3.25</v>
      </c>
      <c r="L454" s="43">
        <v>3</v>
      </c>
      <c r="M454" s="87" t="s">
        <v>82</v>
      </c>
      <c r="N454" s="10">
        <f t="shared" si="90"/>
        <v>0.5</v>
      </c>
      <c r="O454" s="10">
        <f t="shared" si="90"/>
        <v>0.25</v>
      </c>
      <c r="P454" s="10">
        <f t="shared" si="90"/>
        <v>0.25</v>
      </c>
      <c r="Q454" s="33">
        <f>IF(B454="M",IF(AND(H454&gt;=200,H454&lt;500,I454&lt;Barem!$M$21),H454/1500,IF(AND(H454&gt;=500,H454&lt;750,I454&lt;Barem!$M$22),H454/1500,IF(AND(H454&gt;=750,H454&lt;1000,I454&lt;Barem!$M$23),H454/1500,IF(AND(H454&gt;=1000,H454&lt;1500,I454&lt;Barem!$M$24),H454/1500,IF(AND(H454&gt;=1500,H454&lt;2000,I454&lt;Barem!$M$25),H454/1500,IF(AND(H454&gt;=2000,H454&lt;3000,I454&lt;Barem!$M$26),H454/1500,IF(AND(H454&gt;=3000,I454&lt;Barem!$M$27),H454/1500,0))))))),IF(AND(H454&gt;=200,H454&lt;500,I454&lt;Barem!$N$21),H454/1500,IF(AND(H454&gt;=500,H454&lt;750,I454&lt;Barem!$N$22),H454/1500,IF(AND(H454&gt;=750,H454&lt;1000,I454&lt;Barem!$N$23),H454/1500,IF(AND(H454&gt;=1000,H454&lt;1500,I454&lt;Barem!$N$24),H454/1500,IF(AND(H454&gt;=1500,H454&lt;2000,I454&lt;Barem!$N$25),H454/1500,IF(AND(H454&gt;=2000,H454&lt;3000,I454&lt;Barem!$N$26),H454/1500,IF(AND(H454&gt;=3000,I454&lt;Barem!$N$27),H454/1500,0))))))))</f>
        <v>0.16400000000000001</v>
      </c>
      <c r="R454" s="19">
        <f>IF(D454&gt;21,VLOOKUP(D454,Barem!$S$1:$T$141,2,1),0)</f>
        <v>0</v>
      </c>
      <c r="S454" s="95">
        <f>IF(D454&lt;1,0,IF(B454="F",VLOOKUP(I454,Barem!$W$2:$Y$13,2,1),VLOOKUP(I454,Barem!$W$14:$Y$25,2,1)))</f>
        <v>0</v>
      </c>
      <c r="T454" s="19">
        <f>VLOOKUP(A454,Participanti!A:C,3,0)</f>
        <v>0</v>
      </c>
      <c r="U454" s="17">
        <f t="shared" si="91"/>
        <v>4.2264999999999997</v>
      </c>
      <c r="V454" s="49"/>
      <c r="W454" s="137"/>
      <c r="X454" s="96">
        <f t="shared" si="92"/>
        <v>4</v>
      </c>
      <c r="Y454" s="62">
        <f t="shared" si="93"/>
        <v>1</v>
      </c>
      <c r="Z454" s="1" t="str">
        <f>VLOOKUP(A454,Participanti!A:E,5,0)</f>
        <v>Silver</v>
      </c>
    </row>
    <row r="455" spans="1:26" x14ac:dyDescent="0.2">
      <c r="A455" s="42" t="s">
        <v>308</v>
      </c>
      <c r="B455" s="1" t="str">
        <f>VLOOKUP(A455,Participanti!A:B,2,0)</f>
        <v>F</v>
      </c>
      <c r="C455" s="60">
        <v>10</v>
      </c>
      <c r="D455" s="43">
        <v>12.02</v>
      </c>
      <c r="E455" s="180">
        <v>4.6840277777777779E-2</v>
      </c>
      <c r="F455" s="180">
        <v>4.7511574074074074E-2</v>
      </c>
      <c r="G455" s="182">
        <f t="shared" si="87"/>
        <v>4.7175925925925927E-2</v>
      </c>
      <c r="H455" s="45">
        <v>39</v>
      </c>
      <c r="I455" s="11">
        <f t="shared" si="88"/>
        <v>3.9247858507425893E-3</v>
      </c>
      <c r="J455" s="31">
        <f t="shared" si="89"/>
        <v>3.0049999999999999</v>
      </c>
      <c r="K455" s="31">
        <f>IF(J455=0,0,IF(B455="F",VLOOKUP(I455,Barem!$G$2:$H$16,2,1),VLOOKUP(I455,Barem!$G$17:$H$31,2,1)))</f>
        <v>3.75</v>
      </c>
      <c r="L455" s="43">
        <v>5</v>
      </c>
      <c r="M455" s="87" t="str">
        <f>VLOOKUP(C455,Barem!K:Q,7,0)</f>
        <v>V</v>
      </c>
      <c r="N455" s="10">
        <f t="shared" si="90"/>
        <v>0.25</v>
      </c>
      <c r="O455" s="10">
        <f t="shared" si="90"/>
        <v>0.5</v>
      </c>
      <c r="P455" s="10">
        <f t="shared" si="90"/>
        <v>0.25</v>
      </c>
      <c r="Q455" s="33">
        <f>IF(B455="M",IF(AND(H455&gt;=200,H455&lt;500,I455&lt;Barem!$M$21),H455/1500,IF(AND(H455&gt;=500,H455&lt;750,I455&lt;Barem!$M$22),H455/1500,IF(AND(H455&gt;=750,H455&lt;1000,I455&lt;Barem!$M$23),H455/1500,IF(AND(H455&gt;=1000,H455&lt;1500,I455&lt;Barem!$M$24),H455/1500,IF(AND(H455&gt;=1500,H455&lt;2000,I455&lt;Barem!$M$25),H455/1500,IF(AND(H455&gt;=2000,H455&lt;3000,I455&lt;Barem!$M$26),H455/1500,IF(AND(H455&gt;=3000,I455&lt;Barem!$M$27),H455/1500,0))))))),IF(AND(H455&gt;=200,H455&lt;500,I455&lt;Barem!$N$21),H455/1500,IF(AND(H455&gt;=500,H455&lt;750,I455&lt;Barem!$N$22),H455/1500,IF(AND(H455&gt;=750,H455&lt;1000,I455&lt;Barem!$N$23),H455/1500,IF(AND(H455&gt;=1000,H455&lt;1500,I455&lt;Barem!$N$24),H455/1500,IF(AND(H455&gt;=1500,H455&lt;2000,I455&lt;Barem!$N$25),H455/1500,IF(AND(H455&gt;=2000,H455&lt;3000,I455&lt;Barem!$N$26),H455/1500,IF(AND(H455&gt;=3000,I455&lt;Barem!$N$27),H455/1500,0))))))))</f>
        <v>0</v>
      </c>
      <c r="R455" s="19">
        <f>IF(D455&gt;21,VLOOKUP(D455,Barem!$S$1:$T$141,2,1),0)</f>
        <v>0</v>
      </c>
      <c r="S455" s="95">
        <f>IF(D455&lt;1,0,IF(B455="F",VLOOKUP(I455,Barem!$W$2:$Y$13,2,1),VLOOKUP(I455,Barem!$W$14:$Y$25,2,1)))</f>
        <v>0</v>
      </c>
      <c r="T455" s="19">
        <f>VLOOKUP(A455,Participanti!A:C,3,0)</f>
        <v>0</v>
      </c>
      <c r="U455" s="17">
        <f t="shared" si="91"/>
        <v>3.8762499999999998</v>
      </c>
      <c r="V455" s="49"/>
      <c r="W455" s="137"/>
      <c r="X455" s="96">
        <f t="shared" si="92"/>
        <v>4</v>
      </c>
      <c r="Y455" s="62">
        <f t="shared" si="93"/>
        <v>1</v>
      </c>
      <c r="Z455" s="1" t="str">
        <f>VLOOKUP(A455,Participanti!A:E,5,0)</f>
        <v>Bronze</v>
      </c>
    </row>
    <row r="456" spans="1:26" x14ac:dyDescent="0.2">
      <c r="A456" s="42" t="s">
        <v>158</v>
      </c>
      <c r="B456" s="1" t="str">
        <f>VLOOKUP(A456,Participanti!A:B,2,0)</f>
        <v>M</v>
      </c>
      <c r="C456" s="60">
        <v>10</v>
      </c>
      <c r="D456" s="43">
        <v>10.3</v>
      </c>
      <c r="E456" s="180">
        <v>3.3761574074074076E-2</v>
      </c>
      <c r="F456" s="180">
        <v>3.4062500000000002E-2</v>
      </c>
      <c r="G456" s="182">
        <f t="shared" si="87"/>
        <v>3.3912037037037039E-2</v>
      </c>
      <c r="H456" s="45">
        <v>36</v>
      </c>
      <c r="I456" s="11">
        <f t="shared" si="88"/>
        <v>3.2924307802948581E-3</v>
      </c>
      <c r="J456" s="31">
        <f t="shared" si="89"/>
        <v>2.4523809523809526</v>
      </c>
      <c r="K456" s="31">
        <f>IF(J456=0,0,IF(B456="F",VLOOKUP(I456,Barem!$G$2:$H$16,2,1),VLOOKUP(I456,Barem!$G$17:$H$31,2,1)))</f>
        <v>4.25</v>
      </c>
      <c r="L456" s="43">
        <v>2.5</v>
      </c>
      <c r="M456" s="87" t="str">
        <f>VLOOKUP(C456,Barem!K:Q,7,0)</f>
        <v>V</v>
      </c>
      <c r="N456" s="10">
        <f t="shared" si="90"/>
        <v>0.25</v>
      </c>
      <c r="O456" s="10">
        <f t="shared" si="90"/>
        <v>0.5</v>
      </c>
      <c r="P456" s="10">
        <f t="shared" si="90"/>
        <v>0.25</v>
      </c>
      <c r="Q456" s="33">
        <f>IF(B456="M",IF(AND(H456&gt;=200,H456&lt;500,I456&lt;Barem!$M$21),H456/1500,IF(AND(H456&gt;=500,H456&lt;750,I456&lt;Barem!$M$22),H456/1500,IF(AND(H456&gt;=750,H456&lt;1000,I456&lt;Barem!$M$23),H456/1500,IF(AND(H456&gt;=1000,H456&lt;1500,I456&lt;Barem!$M$24),H456/1500,IF(AND(H456&gt;=1500,H456&lt;2000,I456&lt;Barem!$M$25),H456/1500,IF(AND(H456&gt;=2000,H456&lt;3000,I456&lt;Barem!$M$26),H456/1500,IF(AND(H456&gt;=3000,I456&lt;Barem!$M$27),H456/1500,0))))))),IF(AND(H456&gt;=200,H456&lt;500,I456&lt;Barem!$N$21),H456/1500,IF(AND(H456&gt;=500,H456&lt;750,I456&lt;Barem!$N$22),H456/1500,IF(AND(H456&gt;=750,H456&lt;1000,I456&lt;Barem!$N$23),H456/1500,IF(AND(H456&gt;=1000,H456&lt;1500,I456&lt;Barem!$N$24),H456/1500,IF(AND(H456&gt;=1500,H456&lt;2000,I456&lt;Barem!$N$25),H456/1500,IF(AND(H456&gt;=2000,H456&lt;3000,I456&lt;Barem!$N$26),H456/1500,IF(AND(H456&gt;=3000,I456&lt;Barem!$N$27),H456/1500,0))))))))</f>
        <v>0</v>
      </c>
      <c r="R456" s="19">
        <f>IF(D456&gt;21,VLOOKUP(D456,Barem!$S$1:$T$141,2,1),0)</f>
        <v>0</v>
      </c>
      <c r="S456" s="95">
        <f>IF(D456&lt;1,0,IF(B456="F",VLOOKUP(I456,Barem!$W$2:$Y$13,2,1),VLOOKUP(I456,Barem!$W$14:$Y$25,2,1)))</f>
        <v>0</v>
      </c>
      <c r="T456" s="19">
        <f>VLOOKUP(A456,Participanti!A:C,3,0)</f>
        <v>0</v>
      </c>
      <c r="U456" s="17">
        <f t="shared" si="91"/>
        <v>3.3630952380952381</v>
      </c>
      <c r="V456" s="49"/>
      <c r="W456" s="137"/>
      <c r="X456" s="96">
        <f t="shared" si="92"/>
        <v>4</v>
      </c>
      <c r="Y456" s="62">
        <f t="shared" si="93"/>
        <v>1</v>
      </c>
      <c r="Z456" s="1" t="str">
        <f>VLOOKUP(A456,Participanti!A:E,5,0)</f>
        <v>Gold</v>
      </c>
    </row>
    <row r="457" spans="1:26" x14ac:dyDescent="0.2">
      <c r="A457" s="42" t="s">
        <v>39</v>
      </c>
      <c r="B457" s="1" t="str">
        <f>VLOOKUP(A457,Participanti!A:B,2,0)</f>
        <v>M</v>
      </c>
      <c r="C457" s="60">
        <v>10</v>
      </c>
      <c r="D457" s="43">
        <v>16</v>
      </c>
      <c r="E457" s="180">
        <v>4.1157407407407406E-2</v>
      </c>
      <c r="F457" s="180">
        <v>4.1157407407407406E-2</v>
      </c>
      <c r="G457" s="182">
        <f t="shared" si="87"/>
        <v>4.1157407407407406E-2</v>
      </c>
      <c r="H457" s="45">
        <v>103</v>
      </c>
      <c r="I457" s="11">
        <f t="shared" si="88"/>
        <v>2.5723379629629629E-3</v>
      </c>
      <c r="J457" s="31">
        <f t="shared" si="89"/>
        <v>3.8095238095238093</v>
      </c>
      <c r="K457" s="31">
        <f>IF(J457=0,0,IF(B457="F",VLOOKUP(I457,Barem!$G$2:$H$16,2,1),VLOOKUP(I457,Barem!$G$17:$H$31,2,1)))</f>
        <v>5</v>
      </c>
      <c r="L457" s="43">
        <v>3</v>
      </c>
      <c r="M457" s="87" t="s">
        <v>82</v>
      </c>
      <c r="N457" s="10">
        <f t="shared" si="90"/>
        <v>0.5</v>
      </c>
      <c r="O457" s="10">
        <f t="shared" si="90"/>
        <v>0.25</v>
      </c>
      <c r="P457" s="10">
        <f t="shared" si="90"/>
        <v>0.25</v>
      </c>
      <c r="Q457" s="33">
        <f>IF(B457="M",IF(AND(H457&gt;=200,H457&lt;500,I457&lt;Barem!$M$21),H457/1500,IF(AND(H457&gt;=500,H457&lt;750,I457&lt;Barem!$M$22),H457/1500,IF(AND(H457&gt;=750,H457&lt;1000,I457&lt;Barem!$M$23),H457/1500,IF(AND(H457&gt;=1000,H457&lt;1500,I457&lt;Barem!$M$24),H457/1500,IF(AND(H457&gt;=1500,H457&lt;2000,I457&lt;Barem!$M$25),H457/1500,IF(AND(H457&gt;=2000,H457&lt;3000,I457&lt;Barem!$M$26),H457/1500,IF(AND(H457&gt;=3000,I457&lt;Barem!$M$27),H457/1500,0))))))),IF(AND(H457&gt;=200,H457&lt;500,I457&lt;Barem!$N$21),H457/1500,IF(AND(H457&gt;=500,H457&lt;750,I457&lt;Barem!$N$22),H457/1500,IF(AND(H457&gt;=750,H457&lt;1000,I457&lt;Barem!$N$23),H457/1500,IF(AND(H457&gt;=1000,H457&lt;1500,I457&lt;Barem!$N$24),H457/1500,IF(AND(H457&gt;=1500,H457&lt;2000,I457&lt;Barem!$N$25),H457/1500,IF(AND(H457&gt;=2000,H457&lt;3000,I457&lt;Barem!$N$26),H457/1500,IF(AND(H457&gt;=3000,I457&lt;Barem!$N$27),H457/1500,0))))))))</f>
        <v>0</v>
      </c>
      <c r="R457" s="19">
        <f>IF(D457&gt;21,VLOOKUP(D457,Barem!$S$1:$T$141,2,1),0)</f>
        <v>0</v>
      </c>
      <c r="S457" s="95">
        <f>IF(D457&lt;1,0,IF(B457="F",VLOOKUP(I457,Barem!$W$2:$Y$13,2,1),VLOOKUP(I457,Barem!$W$14:$Y$25,2,1)))</f>
        <v>1.4999999999999998</v>
      </c>
      <c r="T457" s="19">
        <f>VLOOKUP(A457,Participanti!A:C,3,0)</f>
        <v>0</v>
      </c>
      <c r="U457" s="17">
        <f t="shared" si="91"/>
        <v>5.4047619047619042</v>
      </c>
      <c r="V457" s="49"/>
      <c r="W457" s="137"/>
      <c r="X457" s="96">
        <f t="shared" si="92"/>
        <v>3</v>
      </c>
      <c r="Y457" s="62">
        <f t="shared" si="93"/>
        <v>1</v>
      </c>
      <c r="Z457" s="1" t="str">
        <f>VLOOKUP(A457,Participanti!A:E,5,0)</f>
        <v>Bronze</v>
      </c>
    </row>
    <row r="458" spans="1:26" x14ac:dyDescent="0.2">
      <c r="A458" s="42" t="s">
        <v>495</v>
      </c>
      <c r="B458" s="1" t="str">
        <f>VLOOKUP(A458,Participanti!A:B,2,0)</f>
        <v>F</v>
      </c>
      <c r="C458" s="60">
        <v>10</v>
      </c>
      <c r="D458" s="43">
        <v>0</v>
      </c>
      <c r="E458" s="180">
        <v>0</v>
      </c>
      <c r="F458" s="180">
        <v>0</v>
      </c>
      <c r="G458" s="182">
        <v>0</v>
      </c>
      <c r="H458" s="45">
        <v>0</v>
      </c>
      <c r="I458" s="11">
        <v>0</v>
      </c>
      <c r="J458" s="31">
        <f t="shared" si="89"/>
        <v>0</v>
      </c>
      <c r="K458" s="31">
        <f>IF(J458=0,0,IF(B458="F",VLOOKUP(I458,Barem!$G$2:$H$16,2,1),VLOOKUP(I458,Barem!$G$17:$H$31,2,1)))</f>
        <v>0</v>
      </c>
      <c r="L458" s="43">
        <v>0</v>
      </c>
      <c r="M458" s="87" t="s">
        <v>550</v>
      </c>
      <c r="N458" s="10">
        <f t="shared" si="90"/>
        <v>0.25</v>
      </c>
      <c r="O458" s="10">
        <f t="shared" si="90"/>
        <v>0.25</v>
      </c>
      <c r="P458" s="10">
        <f t="shared" si="90"/>
        <v>0.25</v>
      </c>
      <c r="Q458" s="33">
        <f>IF(B458="M",IF(AND(H458&gt;=200,H458&lt;500,I458&lt;Barem!$M$21),H458/1500,IF(AND(H458&gt;=500,H458&lt;750,I458&lt;Barem!$M$22),H458/1500,IF(AND(H458&gt;=750,H458&lt;1000,I458&lt;Barem!$M$23),H458/1500,IF(AND(H458&gt;=1000,H458&lt;1500,I458&lt;Barem!$M$24),H458/1500,IF(AND(H458&gt;=1500,H458&lt;2000,I458&lt;Barem!$M$25),H458/1500,IF(AND(H458&gt;=2000,H458&lt;3000,I458&lt;Barem!$M$26),H458/1500,IF(AND(H458&gt;=3000,I458&lt;Barem!$M$27),H458/1500,0))))))),IF(AND(H458&gt;=200,H458&lt;500,I458&lt;Barem!$N$21),H458/1500,IF(AND(H458&gt;=500,H458&lt;750,I458&lt;Barem!$N$22),H458/1500,IF(AND(H458&gt;=750,H458&lt;1000,I458&lt;Barem!$N$23),H458/1500,IF(AND(H458&gt;=1000,H458&lt;1500,I458&lt;Barem!$N$24),H458/1500,IF(AND(H458&gt;=1500,H458&lt;2000,I458&lt;Barem!$N$25),H458/1500,IF(AND(H458&gt;=2000,H458&lt;3000,I458&lt;Barem!$N$26),H458/1500,IF(AND(H458&gt;=3000,I458&lt;Barem!$N$27),H458/1500,0))))))))</f>
        <v>0</v>
      </c>
      <c r="R458" s="19">
        <f>IF(D458&gt;21,VLOOKUP(D458,Barem!$S$1:$T$141,2,1),0)</f>
        <v>0</v>
      </c>
      <c r="S458" s="95">
        <f>IF(D458&lt;1,0,IF(B458="F",VLOOKUP(I458,Barem!$W$2:$Y$13,2,1),VLOOKUP(I458,Barem!$W$14:$Y$25,2,1)))</f>
        <v>0</v>
      </c>
      <c r="T458" s="19">
        <f>VLOOKUP(A458,Participanti!A:C,3,0)</f>
        <v>0</v>
      </c>
      <c r="U458" s="17">
        <v>0.5</v>
      </c>
      <c r="V458" s="49"/>
      <c r="W458" s="137"/>
      <c r="X458" s="96">
        <f t="shared" si="92"/>
        <v>1</v>
      </c>
      <c r="Y458" s="62">
        <f t="shared" si="93"/>
        <v>1</v>
      </c>
      <c r="Z458" s="1" t="str">
        <f>VLOOKUP(A458,Participanti!A:E,5,0)</f>
        <v>Silver</v>
      </c>
    </row>
    <row r="459" spans="1:26" x14ac:dyDescent="0.2">
      <c r="A459" s="42" t="s">
        <v>339</v>
      </c>
      <c r="B459" s="1" t="str">
        <f>VLOOKUP(A459,Participanti!A:B,2,0)</f>
        <v>M</v>
      </c>
      <c r="C459" s="60">
        <v>9</v>
      </c>
      <c r="D459" s="43">
        <v>11.12</v>
      </c>
      <c r="E459" s="180">
        <v>4.2465277777777775E-2</v>
      </c>
      <c r="F459" s="180">
        <v>4.3715277777777777E-2</v>
      </c>
      <c r="G459" s="182">
        <f t="shared" si="87"/>
        <v>4.3090277777777776E-2</v>
      </c>
      <c r="H459" s="45">
        <v>282</v>
      </c>
      <c r="I459" s="11">
        <f t="shared" si="88"/>
        <v>3.8750249800159871E-3</v>
      </c>
      <c r="J459" s="31">
        <f t="shared" si="89"/>
        <v>2.6476190476190475</v>
      </c>
      <c r="K459" s="31">
        <f>IF(J459=0,0,IF(B459="F",VLOOKUP(I459,Barem!$G$2:$H$16,2,1),VLOOKUP(I459,Barem!$G$17:$H$31,2,1)))</f>
        <v>3.25</v>
      </c>
      <c r="L459" s="43">
        <v>2</v>
      </c>
      <c r="M459" s="87" t="s">
        <v>80</v>
      </c>
      <c r="N459" s="10">
        <f t="shared" si="90"/>
        <v>0.25</v>
      </c>
      <c r="O459" s="10">
        <f t="shared" si="90"/>
        <v>0.5</v>
      </c>
      <c r="P459" s="10">
        <f t="shared" si="90"/>
        <v>0.25</v>
      </c>
      <c r="Q459" s="33">
        <f>IF(B459="M",IF(AND(H459&gt;=200,H459&lt;500,I459&lt;Barem!$M$21),H459/1500,IF(AND(H459&gt;=500,H459&lt;750,I459&lt;Barem!$M$22),H459/1500,IF(AND(H459&gt;=750,H459&lt;1000,I459&lt;Barem!$M$23),H459/1500,IF(AND(H459&gt;=1000,H459&lt;1500,I459&lt;Barem!$M$24),H459/1500,IF(AND(H459&gt;=1500,H459&lt;2000,I459&lt;Barem!$M$25),H459/1500,IF(AND(H459&gt;=2000,H459&lt;3000,I459&lt;Barem!$M$26),H459/1500,IF(AND(H459&gt;=3000,I459&lt;Barem!$M$27),H459/1500,0))))))),IF(AND(H459&gt;=200,H459&lt;500,I459&lt;Barem!$N$21),H459/1500,IF(AND(H459&gt;=500,H459&lt;750,I459&lt;Barem!$N$22),H459/1500,IF(AND(H459&gt;=750,H459&lt;1000,I459&lt;Barem!$N$23),H459/1500,IF(AND(H459&gt;=1000,H459&lt;1500,I459&lt;Barem!$N$24),H459/1500,IF(AND(H459&gt;=1500,H459&lt;2000,I459&lt;Barem!$N$25),H459/1500,IF(AND(H459&gt;=2000,H459&lt;3000,I459&lt;Barem!$N$26),H459/1500,IF(AND(H459&gt;=3000,I459&lt;Barem!$N$27),H459/1500,0))))))))</f>
        <v>0.188</v>
      </c>
      <c r="R459" s="19">
        <f>IF(D459&gt;21,VLOOKUP(D459,Barem!$S$1:$T$141,2,1),0)</f>
        <v>0</v>
      </c>
      <c r="S459" s="95">
        <f>IF(D459&lt;1,0,IF(B459="F",VLOOKUP(I459,Barem!$W$2:$Y$13,2,1),VLOOKUP(I459,Barem!$W$14:$Y$25,2,1)))</f>
        <v>0</v>
      </c>
      <c r="T459" s="19">
        <f>VLOOKUP(A459,Participanti!A:C,3,0)</f>
        <v>0</v>
      </c>
      <c r="U459" s="17">
        <f t="shared" si="91"/>
        <v>2.9749047619047619</v>
      </c>
      <c r="V459" s="49"/>
      <c r="W459" s="137"/>
      <c r="X459" s="96">
        <f t="shared" si="92"/>
        <v>4</v>
      </c>
      <c r="Y459" s="62">
        <f t="shared" si="93"/>
        <v>1</v>
      </c>
      <c r="Z459" s="1" t="str">
        <f>VLOOKUP(A459,Participanti!A:E,5,0)</f>
        <v>Silver</v>
      </c>
    </row>
    <row r="460" spans="1:26" x14ac:dyDescent="0.2">
      <c r="A460" s="42" t="s">
        <v>339</v>
      </c>
      <c r="B460" s="1" t="str">
        <f>VLOOKUP(A460,Participanti!A:B,2,0)</f>
        <v>M</v>
      </c>
      <c r="C460" s="60">
        <v>10</v>
      </c>
      <c r="D460" s="43">
        <v>11.78</v>
      </c>
      <c r="E460" s="180">
        <v>4.6296296296296294E-2</v>
      </c>
      <c r="F460" s="180">
        <v>4.7314814814814816E-2</v>
      </c>
      <c r="G460" s="182">
        <f t="shared" si="87"/>
        <v>4.6805555555555559E-2</v>
      </c>
      <c r="H460" s="45">
        <v>280</v>
      </c>
      <c r="I460" s="11">
        <f t="shared" si="88"/>
        <v>3.9733069232220338E-3</v>
      </c>
      <c r="J460" s="31">
        <f t="shared" si="89"/>
        <v>2.8047619047619046</v>
      </c>
      <c r="K460" s="31">
        <f>IF(J460=0,0,IF(B460="F",VLOOKUP(I460,Barem!$G$2:$H$16,2,1),VLOOKUP(I460,Barem!$G$17:$H$31,2,1)))</f>
        <v>3.25</v>
      </c>
      <c r="L460" s="43">
        <v>2</v>
      </c>
      <c r="M460" s="87" t="str">
        <f>VLOOKUP(C460,Barem!K:Q,7,0)</f>
        <v>V</v>
      </c>
      <c r="N460" s="10">
        <f t="shared" si="90"/>
        <v>0.25</v>
      </c>
      <c r="O460" s="10">
        <f t="shared" si="90"/>
        <v>0.5</v>
      </c>
      <c r="P460" s="10">
        <f t="shared" si="90"/>
        <v>0.25</v>
      </c>
      <c r="Q460" s="33">
        <f>IF(B460="M",IF(AND(H460&gt;=200,H460&lt;500,I460&lt;Barem!$M$21),H460/1500,IF(AND(H460&gt;=500,H460&lt;750,I460&lt;Barem!$M$22),H460/1500,IF(AND(H460&gt;=750,H460&lt;1000,I460&lt;Barem!$M$23),H460/1500,IF(AND(H460&gt;=1000,H460&lt;1500,I460&lt;Barem!$M$24),H460/1500,IF(AND(H460&gt;=1500,H460&lt;2000,I460&lt;Barem!$M$25),H460/1500,IF(AND(H460&gt;=2000,H460&lt;3000,I460&lt;Barem!$M$26),H460/1500,IF(AND(H460&gt;=3000,I460&lt;Barem!$M$27),H460/1500,0))))))),IF(AND(H460&gt;=200,H460&lt;500,I460&lt;Barem!$N$21),H460/1500,IF(AND(H460&gt;=500,H460&lt;750,I460&lt;Barem!$N$22),H460/1500,IF(AND(H460&gt;=750,H460&lt;1000,I460&lt;Barem!$N$23),H460/1500,IF(AND(H460&gt;=1000,H460&lt;1500,I460&lt;Barem!$N$24),H460/1500,IF(AND(H460&gt;=1500,H460&lt;2000,I460&lt;Barem!$N$25),H460/1500,IF(AND(H460&gt;=2000,H460&lt;3000,I460&lt;Barem!$N$26),H460/1500,IF(AND(H460&gt;=3000,I460&lt;Barem!$N$27),H460/1500,0))))))))</f>
        <v>0.18666666666666668</v>
      </c>
      <c r="R460" s="19">
        <f>IF(D460&gt;21,VLOOKUP(D460,Barem!$S$1:$T$141,2,1),0)</f>
        <v>0</v>
      </c>
      <c r="S460" s="95">
        <f>IF(D460&lt;1,0,IF(B460="F",VLOOKUP(I460,Barem!$W$2:$Y$13,2,1),VLOOKUP(I460,Barem!$W$14:$Y$25,2,1)))</f>
        <v>0</v>
      </c>
      <c r="T460" s="19">
        <f>VLOOKUP(A460,Participanti!A:C,3,0)</f>
        <v>0</v>
      </c>
      <c r="U460" s="17">
        <f t="shared" si="91"/>
        <v>3.0128571428571425</v>
      </c>
      <c r="V460" s="49"/>
      <c r="W460" s="137"/>
      <c r="X460" s="96">
        <f t="shared" si="92"/>
        <v>4</v>
      </c>
      <c r="Y460" s="62">
        <f t="shared" si="93"/>
        <v>1</v>
      </c>
      <c r="Z460" s="1" t="str">
        <f>VLOOKUP(A460,Participanti!A:E,5,0)</f>
        <v>Silver</v>
      </c>
    </row>
    <row r="461" spans="1:26" x14ac:dyDescent="0.2">
      <c r="A461" s="42" t="s">
        <v>207</v>
      </c>
      <c r="B461" s="1" t="str">
        <f>VLOOKUP(A461,Participanti!A:B,2,0)</f>
        <v>F</v>
      </c>
      <c r="C461" s="60">
        <v>9</v>
      </c>
      <c r="D461" s="43">
        <v>5.69</v>
      </c>
      <c r="E461" s="180">
        <v>2.7581018518518519E-2</v>
      </c>
      <c r="F461" s="180">
        <v>2.9282407407407406E-2</v>
      </c>
      <c r="G461" s="182">
        <f t="shared" si="87"/>
        <v>2.8431712962962964E-2</v>
      </c>
      <c r="H461" s="45">
        <v>70</v>
      </c>
      <c r="I461" s="11">
        <f t="shared" si="88"/>
        <v>4.9967861094838244E-3</v>
      </c>
      <c r="J461" s="31">
        <f t="shared" si="89"/>
        <v>1.4225000000000001</v>
      </c>
      <c r="K461" s="31">
        <f>IF(J461=0,0,IF(B461="F",VLOOKUP(I461,Barem!$G$2:$H$16,2,1),VLOOKUP(I461,Barem!$G$17:$H$31,2,1)))</f>
        <v>1.5</v>
      </c>
      <c r="L461" s="43">
        <v>0.5</v>
      </c>
      <c r="M461" s="87" t="str">
        <f>VLOOKUP(C461,Barem!K:Q,7,0)</f>
        <v>P</v>
      </c>
      <c r="N461" s="10">
        <f t="shared" si="90"/>
        <v>0.25</v>
      </c>
      <c r="O461" s="10">
        <f t="shared" si="90"/>
        <v>0.25</v>
      </c>
      <c r="P461" s="10">
        <f t="shared" si="90"/>
        <v>0.5</v>
      </c>
      <c r="Q461" s="33">
        <f>IF(B461="M",IF(AND(H461&gt;=200,H461&lt;500,I461&lt;Barem!$M$21),H461/1500,IF(AND(H461&gt;=500,H461&lt;750,I461&lt;Barem!$M$22),H461/1500,IF(AND(H461&gt;=750,H461&lt;1000,I461&lt;Barem!$M$23),H461/1500,IF(AND(H461&gt;=1000,H461&lt;1500,I461&lt;Barem!$M$24),H461/1500,IF(AND(H461&gt;=1500,H461&lt;2000,I461&lt;Barem!$M$25),H461/1500,IF(AND(H461&gt;=2000,H461&lt;3000,I461&lt;Barem!$M$26),H461/1500,IF(AND(H461&gt;=3000,I461&lt;Barem!$M$27),H461/1500,0))))))),IF(AND(H461&gt;=200,H461&lt;500,I461&lt;Barem!$N$21),H461/1500,IF(AND(H461&gt;=500,H461&lt;750,I461&lt;Barem!$N$22),H461/1500,IF(AND(H461&gt;=750,H461&lt;1000,I461&lt;Barem!$N$23),H461/1500,IF(AND(H461&gt;=1000,H461&lt;1500,I461&lt;Barem!$N$24),H461/1500,IF(AND(H461&gt;=1500,H461&lt;2000,I461&lt;Barem!$N$25),H461/1500,IF(AND(H461&gt;=2000,H461&lt;3000,I461&lt;Barem!$N$26),H461/1500,IF(AND(H461&gt;=3000,I461&lt;Barem!$N$27),H461/1500,0))))))))</f>
        <v>0</v>
      </c>
      <c r="R461" s="19">
        <f>IF(D461&gt;21,VLOOKUP(D461,Barem!$S$1:$T$141,2,1),0)</f>
        <v>0</v>
      </c>
      <c r="S461" s="95">
        <f>IF(D461&lt;1,0,IF(B461="F",VLOOKUP(I461,Barem!$W$2:$Y$13,2,1),VLOOKUP(I461,Barem!$W$14:$Y$25,2,1)))</f>
        <v>0</v>
      </c>
      <c r="T461" s="19">
        <f>VLOOKUP(A461,Participanti!A:C,3,0)</f>
        <v>0</v>
      </c>
      <c r="U461" s="17">
        <f t="shared" si="91"/>
        <v>0.98062500000000008</v>
      </c>
      <c r="V461" s="49"/>
      <c r="W461" s="137"/>
      <c r="X461" s="96">
        <f t="shared" si="92"/>
        <v>2</v>
      </c>
      <c r="Y461" s="62">
        <f t="shared" si="93"/>
        <v>1</v>
      </c>
      <c r="Z461" s="1" t="str">
        <f>VLOOKUP(A461,Participanti!A:E,5,0)</f>
        <v>Silver</v>
      </c>
    </row>
    <row r="462" spans="1:26" x14ac:dyDescent="0.2">
      <c r="A462" s="42" t="s">
        <v>105</v>
      </c>
      <c r="B462" s="1" t="str">
        <f>VLOOKUP(A462,Participanti!A:B,2,0)</f>
        <v>M</v>
      </c>
      <c r="C462" s="60">
        <v>9</v>
      </c>
      <c r="D462" s="43">
        <v>11.28</v>
      </c>
      <c r="E462" s="180">
        <v>3.8657407407407404E-2</v>
      </c>
      <c r="F462" s="180">
        <v>4.7650462962962964E-2</v>
      </c>
      <c r="G462" s="182">
        <f t="shared" si="87"/>
        <v>4.3153935185185184E-2</v>
      </c>
      <c r="H462" s="45">
        <v>13</v>
      </c>
      <c r="I462" s="11">
        <f t="shared" si="88"/>
        <v>3.8257034738639348E-3</v>
      </c>
      <c r="J462" s="31">
        <f t="shared" si="89"/>
        <v>2.6857142857142855</v>
      </c>
      <c r="K462" s="31">
        <f>IF(J462=0,0,IF(B462="F",VLOOKUP(I462,Barem!$G$2:$H$16,2,1),VLOOKUP(I462,Barem!$G$17:$H$31,2,1)))</f>
        <v>3.5</v>
      </c>
      <c r="L462" s="43">
        <v>1</v>
      </c>
      <c r="M462" s="87" t="s">
        <v>80</v>
      </c>
      <c r="N462" s="10">
        <f t="shared" si="90"/>
        <v>0.25</v>
      </c>
      <c r="O462" s="10">
        <f t="shared" si="90"/>
        <v>0.5</v>
      </c>
      <c r="P462" s="10">
        <f t="shared" si="90"/>
        <v>0.25</v>
      </c>
      <c r="Q462" s="33">
        <f>IF(B462="M",IF(AND(H462&gt;=200,H462&lt;500,I462&lt;Barem!$M$21),H462/1500,IF(AND(H462&gt;=500,H462&lt;750,I462&lt;Barem!$M$22),H462/1500,IF(AND(H462&gt;=750,H462&lt;1000,I462&lt;Barem!$M$23),H462/1500,IF(AND(H462&gt;=1000,H462&lt;1500,I462&lt;Barem!$M$24),H462/1500,IF(AND(H462&gt;=1500,H462&lt;2000,I462&lt;Barem!$M$25),H462/1500,IF(AND(H462&gt;=2000,H462&lt;3000,I462&lt;Barem!$M$26),H462/1500,IF(AND(H462&gt;=3000,I462&lt;Barem!$M$27),H462/1500,0))))))),IF(AND(H462&gt;=200,H462&lt;500,I462&lt;Barem!$N$21),H462/1500,IF(AND(H462&gt;=500,H462&lt;750,I462&lt;Barem!$N$22),H462/1500,IF(AND(H462&gt;=750,H462&lt;1000,I462&lt;Barem!$N$23),H462/1500,IF(AND(H462&gt;=1000,H462&lt;1500,I462&lt;Barem!$N$24),H462/1500,IF(AND(H462&gt;=1500,H462&lt;2000,I462&lt;Barem!$N$25),H462/1500,IF(AND(H462&gt;=2000,H462&lt;3000,I462&lt;Barem!$N$26),H462/1500,IF(AND(H462&gt;=3000,I462&lt;Barem!$N$27),H462/1500,0))))))))</f>
        <v>0</v>
      </c>
      <c r="R462" s="19">
        <f>IF(D462&gt;21,VLOOKUP(D462,Barem!$S$1:$T$141,2,1),0)</f>
        <v>0</v>
      </c>
      <c r="S462" s="95">
        <f>IF(D462&lt;1,0,IF(B462="F",VLOOKUP(I462,Barem!$W$2:$Y$13,2,1),VLOOKUP(I462,Barem!$W$14:$Y$25,2,1)))</f>
        <v>0</v>
      </c>
      <c r="T462" s="19">
        <f>VLOOKUP(A462,Participanti!A:C,3,0)</f>
        <v>0</v>
      </c>
      <c r="U462" s="17">
        <f t="shared" si="91"/>
        <v>2.6714285714285713</v>
      </c>
      <c r="V462" s="49"/>
      <c r="W462" s="137"/>
      <c r="X462" s="96">
        <f t="shared" si="92"/>
        <v>2</v>
      </c>
      <c r="Y462" s="62">
        <f t="shared" si="93"/>
        <v>1</v>
      </c>
      <c r="Z462" s="1" t="str">
        <f>VLOOKUP(A462,Participanti!A:E,5,0)</f>
        <v>Silver</v>
      </c>
    </row>
    <row r="463" spans="1:26" x14ac:dyDescent="0.2">
      <c r="A463" s="42" t="s">
        <v>305</v>
      </c>
      <c r="B463" s="1" t="str">
        <f>VLOOKUP(A463,Participanti!A:B,2,0)</f>
        <v>M</v>
      </c>
      <c r="C463" s="60">
        <v>9</v>
      </c>
      <c r="D463" s="43">
        <v>21.4</v>
      </c>
      <c r="E463" s="180">
        <v>7.2430555555555554E-2</v>
      </c>
      <c r="F463" s="180">
        <v>7.2893518518518524E-2</v>
      </c>
      <c r="G463" s="182">
        <f t="shared" si="87"/>
        <v>7.2662037037037039E-2</v>
      </c>
      <c r="H463" s="45">
        <v>138</v>
      </c>
      <c r="I463" s="11">
        <f t="shared" si="88"/>
        <v>3.3954222914503291E-3</v>
      </c>
      <c r="J463" s="31">
        <f t="shared" si="89"/>
        <v>5</v>
      </c>
      <c r="K463" s="31">
        <f>IF(J463=0,0,IF(B463="F",VLOOKUP(I463,Barem!$G$2:$H$16,2,1),VLOOKUP(I463,Barem!$G$17:$H$31,2,1)))</f>
        <v>4</v>
      </c>
      <c r="L463" s="43">
        <v>1.5</v>
      </c>
      <c r="M463" s="87" t="str">
        <f>VLOOKUP(C463,Barem!K:Q,7,0)</f>
        <v>P</v>
      </c>
      <c r="N463" s="10">
        <f t="shared" si="90"/>
        <v>0.25</v>
      </c>
      <c r="O463" s="10">
        <f t="shared" si="90"/>
        <v>0.25</v>
      </c>
      <c r="P463" s="10">
        <f t="shared" si="90"/>
        <v>0.5</v>
      </c>
      <c r="Q463" s="33">
        <f>IF(B463="M",IF(AND(H463&gt;=200,H463&lt;500,I463&lt;Barem!$M$21),H463/1500,IF(AND(H463&gt;=500,H463&lt;750,I463&lt;Barem!$M$22),H463/1500,IF(AND(H463&gt;=750,H463&lt;1000,I463&lt;Barem!$M$23),H463/1500,IF(AND(H463&gt;=1000,H463&lt;1500,I463&lt;Barem!$M$24),H463/1500,IF(AND(H463&gt;=1500,H463&lt;2000,I463&lt;Barem!$M$25),H463/1500,IF(AND(H463&gt;=2000,H463&lt;3000,I463&lt;Barem!$M$26),H463/1500,IF(AND(H463&gt;=3000,I463&lt;Barem!$M$27),H463/1500,0))))))),IF(AND(H463&gt;=200,H463&lt;500,I463&lt;Barem!$N$21),H463/1500,IF(AND(H463&gt;=500,H463&lt;750,I463&lt;Barem!$N$22),H463/1500,IF(AND(H463&gt;=750,H463&lt;1000,I463&lt;Barem!$N$23),H463/1500,IF(AND(H463&gt;=1000,H463&lt;1500,I463&lt;Barem!$N$24),H463/1500,IF(AND(H463&gt;=1500,H463&lt;2000,I463&lt;Barem!$N$25),H463/1500,IF(AND(H463&gt;=2000,H463&lt;3000,I463&lt;Barem!$N$26),H463/1500,IF(AND(H463&gt;=3000,I463&lt;Barem!$N$27),H463/1500,0))))))))</f>
        <v>0</v>
      </c>
      <c r="R463" s="19">
        <f>IF(D463&gt;21,VLOOKUP(D463,Barem!$S$1:$T$141,2,1),0)</f>
        <v>0</v>
      </c>
      <c r="S463" s="95">
        <f>IF(D463&lt;1,0,IF(B463="F",VLOOKUP(I463,Barem!$W$2:$Y$13,2,1),VLOOKUP(I463,Barem!$W$14:$Y$25,2,1)))</f>
        <v>0</v>
      </c>
      <c r="T463" s="19">
        <f>VLOOKUP(A463,Participanti!A:C,3,0)</f>
        <v>0</v>
      </c>
      <c r="U463" s="17">
        <f t="shared" si="91"/>
        <v>3</v>
      </c>
      <c r="V463" s="49"/>
      <c r="W463" s="137"/>
      <c r="X463" s="96">
        <f t="shared" si="92"/>
        <v>4</v>
      </c>
      <c r="Y463" s="62">
        <f t="shared" si="93"/>
        <v>1</v>
      </c>
      <c r="Z463" s="1" t="str">
        <f>VLOOKUP(A463,Participanti!A:E,5,0)</f>
        <v>Silver</v>
      </c>
    </row>
    <row r="464" spans="1:26" x14ac:dyDescent="0.2">
      <c r="A464" s="42" t="s">
        <v>305</v>
      </c>
      <c r="B464" s="1" t="str">
        <f>VLOOKUP(A464,Participanti!A:B,2,0)</f>
        <v>M</v>
      </c>
      <c r="C464" s="60">
        <v>10</v>
      </c>
      <c r="D464" s="43">
        <v>12.51</v>
      </c>
      <c r="E464" s="180">
        <v>4.4351851851851851E-2</v>
      </c>
      <c r="F464" s="180">
        <v>4.5254629629629631E-2</v>
      </c>
      <c r="G464" s="182">
        <f t="shared" si="87"/>
        <v>4.4803240740740741E-2</v>
      </c>
      <c r="H464" s="45">
        <v>176</v>
      </c>
      <c r="I464" s="11">
        <f t="shared" si="88"/>
        <v>3.5813941439441039E-3</v>
      </c>
      <c r="J464" s="31">
        <f t="shared" si="89"/>
        <v>2.9785714285714282</v>
      </c>
      <c r="K464" s="31">
        <f>IF(J464=0,0,IF(B464="F",VLOOKUP(I464,Barem!$G$2:$H$16,2,1),VLOOKUP(I464,Barem!$G$17:$H$31,2,1)))</f>
        <v>3.75</v>
      </c>
      <c r="L464" s="43">
        <v>1</v>
      </c>
      <c r="M464" s="87" t="s">
        <v>83</v>
      </c>
      <c r="N464" s="10">
        <f t="shared" si="90"/>
        <v>0.25</v>
      </c>
      <c r="O464" s="10">
        <f t="shared" si="90"/>
        <v>0.25</v>
      </c>
      <c r="P464" s="10">
        <f t="shared" si="90"/>
        <v>0.5</v>
      </c>
      <c r="Q464" s="33">
        <f>IF(B464="M",IF(AND(H464&gt;=200,H464&lt;500,I464&lt;Barem!$M$21),H464/1500,IF(AND(H464&gt;=500,H464&lt;750,I464&lt;Barem!$M$22),H464/1500,IF(AND(H464&gt;=750,H464&lt;1000,I464&lt;Barem!$M$23),H464/1500,IF(AND(H464&gt;=1000,H464&lt;1500,I464&lt;Barem!$M$24),H464/1500,IF(AND(H464&gt;=1500,H464&lt;2000,I464&lt;Barem!$M$25),H464/1500,IF(AND(H464&gt;=2000,H464&lt;3000,I464&lt;Barem!$M$26),H464/1500,IF(AND(H464&gt;=3000,I464&lt;Barem!$M$27),H464/1500,0))))))),IF(AND(H464&gt;=200,H464&lt;500,I464&lt;Barem!$N$21),H464/1500,IF(AND(H464&gt;=500,H464&lt;750,I464&lt;Barem!$N$22),H464/1500,IF(AND(H464&gt;=750,H464&lt;1000,I464&lt;Barem!$N$23),H464/1500,IF(AND(H464&gt;=1000,H464&lt;1500,I464&lt;Barem!$N$24),H464/1500,IF(AND(H464&gt;=1500,H464&lt;2000,I464&lt;Barem!$N$25),H464/1500,IF(AND(H464&gt;=2000,H464&lt;3000,I464&lt;Barem!$N$26),H464/1500,IF(AND(H464&gt;=3000,I464&lt;Barem!$N$27),H464/1500,0))))))))</f>
        <v>0</v>
      </c>
      <c r="R464" s="19">
        <f>IF(D464&gt;21,VLOOKUP(D464,Barem!$S$1:$T$141,2,1),0)</f>
        <v>0</v>
      </c>
      <c r="S464" s="95">
        <f>IF(D464&lt;1,0,IF(B464="F",VLOOKUP(I464,Barem!$W$2:$Y$13,2,1),VLOOKUP(I464,Barem!$W$14:$Y$25,2,1)))</f>
        <v>0</v>
      </c>
      <c r="T464" s="19">
        <f>VLOOKUP(A464,Participanti!A:C,3,0)</f>
        <v>0</v>
      </c>
      <c r="U464" s="17">
        <f t="shared" si="91"/>
        <v>2.1821428571428569</v>
      </c>
      <c r="V464" s="49"/>
      <c r="W464" s="137"/>
      <c r="X464" s="96">
        <f t="shared" si="92"/>
        <v>4</v>
      </c>
      <c r="Y464" s="62">
        <f t="shared" si="93"/>
        <v>1</v>
      </c>
      <c r="Z464" s="1" t="str">
        <f>VLOOKUP(A464,Participanti!A:E,5,0)</f>
        <v>Silver</v>
      </c>
    </row>
    <row r="465" spans="1:26" x14ac:dyDescent="0.2">
      <c r="A465" s="42" t="s">
        <v>450</v>
      </c>
      <c r="B465" s="1" t="str">
        <f>VLOOKUP(A465,Participanti!A:B,2,0)</f>
        <v>M</v>
      </c>
      <c r="C465" s="60">
        <v>9</v>
      </c>
      <c r="D465" s="43">
        <v>5.27</v>
      </c>
      <c r="E465" s="180">
        <v>1.7673611111111112E-2</v>
      </c>
      <c r="F465" s="180">
        <v>1.7673611111111112E-2</v>
      </c>
      <c r="G465" s="182">
        <f t="shared" si="87"/>
        <v>1.7673611111111112E-2</v>
      </c>
      <c r="H465" s="45">
        <v>7</v>
      </c>
      <c r="I465" s="11">
        <f t="shared" si="88"/>
        <v>3.3536263967952778E-3</v>
      </c>
      <c r="J465" s="31">
        <f t="shared" si="89"/>
        <v>1.2547619047619045</v>
      </c>
      <c r="K465" s="31">
        <f>IF(J465=0,0,IF(B465="F",VLOOKUP(I465,Barem!$G$2:$H$16,2,1),VLOOKUP(I465,Barem!$G$17:$H$31,2,1)))</f>
        <v>4</v>
      </c>
      <c r="L465" s="43">
        <v>1.25</v>
      </c>
      <c r="M465" s="87" t="s">
        <v>80</v>
      </c>
      <c r="N465" s="10">
        <f t="shared" si="90"/>
        <v>0.25</v>
      </c>
      <c r="O465" s="10">
        <f t="shared" si="90"/>
        <v>0.5</v>
      </c>
      <c r="P465" s="10">
        <f t="shared" si="90"/>
        <v>0.25</v>
      </c>
      <c r="Q465" s="33">
        <f>IF(B465="M",IF(AND(H465&gt;=200,H465&lt;500,I465&lt;Barem!$M$21),H465/1500,IF(AND(H465&gt;=500,H465&lt;750,I465&lt;Barem!$M$22),H465/1500,IF(AND(H465&gt;=750,H465&lt;1000,I465&lt;Barem!$M$23),H465/1500,IF(AND(H465&gt;=1000,H465&lt;1500,I465&lt;Barem!$M$24),H465/1500,IF(AND(H465&gt;=1500,H465&lt;2000,I465&lt;Barem!$M$25),H465/1500,IF(AND(H465&gt;=2000,H465&lt;3000,I465&lt;Barem!$M$26),H465/1500,IF(AND(H465&gt;=3000,I465&lt;Barem!$M$27),H465/1500,0))))))),IF(AND(H465&gt;=200,H465&lt;500,I465&lt;Barem!$N$21),H465/1500,IF(AND(H465&gt;=500,H465&lt;750,I465&lt;Barem!$N$22),H465/1500,IF(AND(H465&gt;=750,H465&lt;1000,I465&lt;Barem!$N$23),H465/1500,IF(AND(H465&gt;=1000,H465&lt;1500,I465&lt;Barem!$N$24),H465/1500,IF(AND(H465&gt;=1500,H465&lt;2000,I465&lt;Barem!$N$25),H465/1500,IF(AND(H465&gt;=2000,H465&lt;3000,I465&lt;Barem!$N$26),H465/1500,IF(AND(H465&gt;=3000,I465&lt;Barem!$N$27),H465/1500,0))))))))</f>
        <v>0</v>
      </c>
      <c r="R465" s="19">
        <f>IF(D465&gt;21,VLOOKUP(D465,Barem!$S$1:$T$141,2,1),0)</f>
        <v>0</v>
      </c>
      <c r="S465" s="95">
        <f>IF(D465&lt;1,0,IF(B465="F",VLOOKUP(I465,Barem!$W$2:$Y$13,2,1),VLOOKUP(I465,Barem!$W$14:$Y$25,2,1)))</f>
        <v>0</v>
      </c>
      <c r="T465" s="19">
        <f>VLOOKUP(A465,Participanti!A:C,3,0)</f>
        <v>0</v>
      </c>
      <c r="U465" s="17">
        <f t="shared" si="91"/>
        <v>2.6261904761904762</v>
      </c>
      <c r="V465" s="49"/>
      <c r="W465" s="137" t="s">
        <v>581</v>
      </c>
      <c r="X465" s="96">
        <f t="shared" si="92"/>
        <v>4</v>
      </c>
      <c r="Y465" s="62">
        <f t="shared" si="93"/>
        <v>1</v>
      </c>
      <c r="Z465" s="1" t="str">
        <f>VLOOKUP(A465,Participanti!A:E,5,0)</f>
        <v>Bronze</v>
      </c>
    </row>
    <row r="466" spans="1:26" x14ac:dyDescent="0.2">
      <c r="A466" s="42" t="s">
        <v>459</v>
      </c>
      <c r="B466" s="1" t="str">
        <f>VLOOKUP(A466,Participanti!A:B,2,0)</f>
        <v>M</v>
      </c>
      <c r="C466" s="60">
        <v>10</v>
      </c>
      <c r="D466" s="43">
        <v>12.16</v>
      </c>
      <c r="E466" s="180">
        <v>4.7488425925925927E-2</v>
      </c>
      <c r="F466" s="180">
        <v>4.7523148148148148E-2</v>
      </c>
      <c r="G466" s="182">
        <f t="shared" si="87"/>
        <v>4.7505787037037034E-2</v>
      </c>
      <c r="H466" s="45">
        <v>43</v>
      </c>
      <c r="I466" s="11">
        <f t="shared" si="88"/>
        <v>3.9067259076510721E-3</v>
      </c>
      <c r="J466" s="31">
        <f t="shared" si="89"/>
        <v>2.8952380952380952</v>
      </c>
      <c r="K466" s="31">
        <f>IF(J466=0,0,IF(B466="F",VLOOKUP(I466,Barem!$G$2:$H$16,2,1),VLOOKUP(I466,Barem!$G$17:$H$31,2,1)))</f>
        <v>3.25</v>
      </c>
      <c r="L466" s="43">
        <v>5</v>
      </c>
      <c r="M466" s="87" t="s">
        <v>83</v>
      </c>
      <c r="N466" s="10">
        <f t="shared" si="90"/>
        <v>0.25</v>
      </c>
      <c r="O466" s="10">
        <f t="shared" si="90"/>
        <v>0.25</v>
      </c>
      <c r="P466" s="10">
        <f t="shared" si="90"/>
        <v>0.5</v>
      </c>
      <c r="Q466" s="33">
        <f>IF(B466="M",IF(AND(H466&gt;=200,H466&lt;500,I466&lt;Barem!$M$21),H466/1500,IF(AND(H466&gt;=500,H466&lt;750,I466&lt;Barem!$M$22),H466/1500,IF(AND(H466&gt;=750,H466&lt;1000,I466&lt;Barem!$M$23),H466/1500,IF(AND(H466&gt;=1000,H466&lt;1500,I466&lt;Barem!$M$24),H466/1500,IF(AND(H466&gt;=1500,H466&lt;2000,I466&lt;Barem!$M$25),H466/1500,IF(AND(H466&gt;=2000,H466&lt;3000,I466&lt;Barem!$M$26),H466/1500,IF(AND(H466&gt;=3000,I466&lt;Barem!$M$27),H466/1500,0))))))),IF(AND(H466&gt;=200,H466&lt;500,I466&lt;Barem!$N$21),H466/1500,IF(AND(H466&gt;=500,H466&lt;750,I466&lt;Barem!$N$22),H466/1500,IF(AND(H466&gt;=750,H466&lt;1000,I466&lt;Barem!$N$23),H466/1500,IF(AND(H466&gt;=1000,H466&lt;1500,I466&lt;Barem!$N$24),H466/1500,IF(AND(H466&gt;=1500,H466&lt;2000,I466&lt;Barem!$N$25),H466/1500,IF(AND(H466&gt;=2000,H466&lt;3000,I466&lt;Barem!$N$26),H466/1500,IF(AND(H466&gt;=3000,I466&lt;Barem!$N$27),H466/1500,0))))))))</f>
        <v>0</v>
      </c>
      <c r="R466" s="19">
        <f>IF(D466&gt;21,VLOOKUP(D466,Barem!$S$1:$T$141,2,1),0)</f>
        <v>0</v>
      </c>
      <c r="S466" s="95">
        <f>IF(D466&lt;1,0,IF(B466="F",VLOOKUP(I466,Barem!$W$2:$Y$13,2,1),VLOOKUP(I466,Barem!$W$14:$Y$25,2,1)))</f>
        <v>0</v>
      </c>
      <c r="T466" s="19">
        <f>VLOOKUP(A466,Participanti!A:C,3,0)</f>
        <v>0</v>
      </c>
      <c r="U466" s="17">
        <f t="shared" si="91"/>
        <v>4.0363095238095239</v>
      </c>
      <c r="V466" s="49"/>
      <c r="W466" s="137"/>
      <c r="X466" s="96">
        <f t="shared" si="92"/>
        <v>4</v>
      </c>
      <c r="Y466" s="62">
        <f t="shared" si="93"/>
        <v>1</v>
      </c>
      <c r="Z466" s="1" t="str">
        <f>VLOOKUP(A466,Participanti!A:E,5,0)</f>
        <v>Gold</v>
      </c>
    </row>
    <row r="467" spans="1:26" x14ac:dyDescent="0.2">
      <c r="A467" s="42" t="s">
        <v>13</v>
      </c>
      <c r="B467" s="1" t="str">
        <f>VLOOKUP(A467,Participanti!A:B,2,0)</f>
        <v>M</v>
      </c>
      <c r="C467" s="60">
        <v>10</v>
      </c>
      <c r="D467" s="43">
        <v>21.11</v>
      </c>
      <c r="E467" s="180">
        <v>0.12591435185185185</v>
      </c>
      <c r="F467" s="180">
        <v>0.12810185185185186</v>
      </c>
      <c r="G467" s="182">
        <f t="shared" si="87"/>
        <v>0.12700810185185185</v>
      </c>
      <c r="H467" s="45">
        <v>1100</v>
      </c>
      <c r="I467" s="11">
        <f t="shared" si="88"/>
        <v>6.0164899029773499E-3</v>
      </c>
      <c r="J467" s="31">
        <f t="shared" si="89"/>
        <v>5</v>
      </c>
      <c r="K467" s="31">
        <f>IF(J467=0,0,IF(B467="F",VLOOKUP(I467,Barem!$G$2:$H$16,2,1),VLOOKUP(I467,Barem!$G$17:$H$31,2,1)))</f>
        <v>0</v>
      </c>
      <c r="L467" s="43">
        <v>4.5</v>
      </c>
      <c r="M467" s="87" t="s">
        <v>82</v>
      </c>
      <c r="N467" s="10">
        <f t="shared" si="90"/>
        <v>0.5</v>
      </c>
      <c r="O467" s="10">
        <f t="shared" si="90"/>
        <v>0.25</v>
      </c>
      <c r="P467" s="10">
        <f t="shared" si="90"/>
        <v>0.25</v>
      </c>
      <c r="Q467" s="33">
        <f>IF(B467="M",IF(AND(H467&gt;=200,H467&lt;500,I467&lt;Barem!$M$21),H467/1500,IF(AND(H467&gt;=500,H467&lt;750,I467&lt;Barem!$M$22),H467/1500,IF(AND(H467&gt;=750,H467&lt;1000,I467&lt;Barem!$M$23),H467/1500,IF(AND(H467&gt;=1000,H467&lt;1500,I467&lt;Barem!$M$24),H467/1500,IF(AND(H467&gt;=1500,H467&lt;2000,I467&lt;Barem!$M$25),H467/1500,IF(AND(H467&gt;=2000,H467&lt;3000,I467&lt;Barem!$M$26),H467/1500,IF(AND(H467&gt;=3000,I467&lt;Barem!$M$27),H467/1500,0))))))),IF(AND(H467&gt;=200,H467&lt;500,I467&lt;Barem!$N$21),H467/1500,IF(AND(H467&gt;=500,H467&lt;750,I467&lt;Barem!$N$22),H467/1500,IF(AND(H467&gt;=750,H467&lt;1000,I467&lt;Barem!$N$23),H467/1500,IF(AND(H467&gt;=1000,H467&lt;1500,I467&lt;Barem!$N$24),H467/1500,IF(AND(H467&gt;=1500,H467&lt;2000,I467&lt;Barem!$N$25),H467/1500,IF(AND(H467&gt;=2000,H467&lt;3000,I467&lt;Barem!$N$26),H467/1500,IF(AND(H467&gt;=3000,I467&lt;Barem!$N$27),H467/1500,0))))))))</f>
        <v>0.73333333333333328</v>
      </c>
      <c r="R467" s="19">
        <f>IF(D467&gt;21,VLOOKUP(D467,Barem!$S$1:$T$141,2,1),0)</f>
        <v>0</v>
      </c>
      <c r="S467" s="95">
        <f>IF(D467&lt;1,0,IF(B467="F",VLOOKUP(I467,Barem!$W$2:$Y$13,2,1),VLOOKUP(I467,Barem!$W$14:$Y$25,2,1)))</f>
        <v>0</v>
      </c>
      <c r="T467" s="19">
        <f>VLOOKUP(A467,Participanti!A:C,3,0)</f>
        <v>0</v>
      </c>
      <c r="U467" s="17">
        <f t="shared" si="91"/>
        <v>4.3583333333333334</v>
      </c>
      <c r="V467" s="49"/>
      <c r="W467" s="137"/>
      <c r="X467" s="96">
        <f t="shared" si="92"/>
        <v>4</v>
      </c>
      <c r="Y467" s="62">
        <f t="shared" si="93"/>
        <v>1</v>
      </c>
      <c r="Z467" s="1" t="str">
        <f>VLOOKUP(A467,Participanti!A:E,5,0)</f>
        <v>Gold</v>
      </c>
    </row>
    <row r="468" spans="1:26" x14ac:dyDescent="0.2">
      <c r="A468" s="42" t="s">
        <v>490</v>
      </c>
      <c r="B468" s="1" t="str">
        <f>VLOOKUP(A468,Participanti!A:B,2,0)</f>
        <v>M</v>
      </c>
      <c r="C468" s="60">
        <v>10</v>
      </c>
      <c r="D468" s="43">
        <v>7</v>
      </c>
      <c r="E468" s="180">
        <v>3.2731481481481479E-2</v>
      </c>
      <c r="F468" s="180">
        <v>4.2303240740740738E-2</v>
      </c>
      <c r="G468" s="182">
        <f t="shared" si="87"/>
        <v>3.7517361111111105E-2</v>
      </c>
      <c r="H468" s="45">
        <v>209</v>
      </c>
      <c r="I468" s="11">
        <f t="shared" si="88"/>
        <v>5.3596230158730147E-3</v>
      </c>
      <c r="J468" s="31">
        <f t="shared" si="89"/>
        <v>1.6666666666666665</v>
      </c>
      <c r="K468" s="31">
        <f>IF(J468=0,0,IF(B468="F",VLOOKUP(I468,Barem!$G$2:$H$16,2,1),VLOOKUP(I468,Barem!$G$17:$H$31,2,1)))</f>
        <v>0.5</v>
      </c>
      <c r="L468" s="43">
        <v>4.5</v>
      </c>
      <c r="M468" s="87" t="s">
        <v>83</v>
      </c>
      <c r="N468" s="10">
        <f t="shared" si="90"/>
        <v>0.25</v>
      </c>
      <c r="O468" s="10">
        <f t="shared" si="90"/>
        <v>0.25</v>
      </c>
      <c r="P468" s="10">
        <f t="shared" si="90"/>
        <v>0.5</v>
      </c>
      <c r="Q468" s="33">
        <f>IF(B468="M",IF(AND(H468&gt;=200,H468&lt;500,I468&lt;Barem!$M$21),H468/1500,IF(AND(H468&gt;=500,H468&lt;750,I468&lt;Barem!$M$22),H468/1500,IF(AND(H468&gt;=750,H468&lt;1000,I468&lt;Barem!$M$23),H468/1500,IF(AND(H468&gt;=1000,H468&lt;1500,I468&lt;Barem!$M$24),H468/1500,IF(AND(H468&gt;=1500,H468&lt;2000,I468&lt;Barem!$M$25),H468/1500,IF(AND(H468&gt;=2000,H468&lt;3000,I468&lt;Barem!$M$26),H468/1500,IF(AND(H468&gt;=3000,I468&lt;Barem!$M$27),H468/1500,0))))))),IF(AND(H468&gt;=200,H468&lt;500,I468&lt;Barem!$N$21),H468/1500,IF(AND(H468&gt;=500,H468&lt;750,I468&lt;Barem!$N$22),H468/1500,IF(AND(H468&gt;=750,H468&lt;1000,I468&lt;Barem!$N$23),H468/1500,IF(AND(H468&gt;=1000,H468&lt;1500,I468&lt;Barem!$N$24),H468/1500,IF(AND(H468&gt;=1500,H468&lt;2000,I468&lt;Barem!$N$25),H468/1500,IF(AND(H468&gt;=2000,H468&lt;3000,I468&lt;Barem!$N$26),H468/1500,IF(AND(H468&gt;=3000,I468&lt;Barem!$N$27),H468/1500,0))))))))</f>
        <v>0</v>
      </c>
      <c r="R468" s="19">
        <f>IF(D468&gt;21,VLOOKUP(D468,Barem!$S$1:$T$141,2,1),0)</f>
        <v>0</v>
      </c>
      <c r="S468" s="95">
        <f>IF(D468&lt;1,0,IF(B468="F",VLOOKUP(I468,Barem!$W$2:$Y$13,2,1),VLOOKUP(I468,Barem!$W$14:$Y$25,2,1)))</f>
        <v>0</v>
      </c>
      <c r="T468" s="19">
        <f>VLOOKUP(A468,Participanti!A:C,3,0)</f>
        <v>0</v>
      </c>
      <c r="U468" s="17">
        <f t="shared" si="91"/>
        <v>2.7916666666666665</v>
      </c>
      <c r="V468" s="49"/>
      <c r="W468" s="137"/>
      <c r="X468" s="96">
        <f t="shared" si="92"/>
        <v>3</v>
      </c>
      <c r="Y468" s="62">
        <f t="shared" si="93"/>
        <v>1</v>
      </c>
      <c r="Z468" s="1" t="str">
        <f>VLOOKUP(A468,Participanti!A:E,5,0)</f>
        <v>Silver</v>
      </c>
    </row>
    <row r="469" spans="1:26" x14ac:dyDescent="0.2">
      <c r="A469" s="42" t="s">
        <v>316</v>
      </c>
      <c r="B469" s="1" t="str">
        <f>VLOOKUP(A469,Participanti!A:B,2,0)</f>
        <v>M</v>
      </c>
      <c r="C469" s="60">
        <v>10</v>
      </c>
      <c r="D469" s="43">
        <v>10.31</v>
      </c>
      <c r="E469" s="180">
        <v>3.6851851851851851E-2</v>
      </c>
      <c r="F469" s="180">
        <v>3.8495370370370367E-2</v>
      </c>
      <c r="G469" s="182">
        <f t="shared" si="87"/>
        <v>3.7673611111111109E-2</v>
      </c>
      <c r="H469" s="45">
        <v>54</v>
      </c>
      <c r="I469" s="11">
        <f t="shared" si="88"/>
        <v>3.6540844918633471E-3</v>
      </c>
      <c r="J469" s="31">
        <f t="shared" si="89"/>
        <v>2.4547619047619049</v>
      </c>
      <c r="K469" s="31">
        <f>IF(J469=0,0,IF(B469="F",VLOOKUP(I469,Barem!$G$2:$H$16,2,1),VLOOKUP(I469,Barem!$G$17:$H$31,2,1)))</f>
        <v>3.75</v>
      </c>
      <c r="L469" s="43">
        <v>3.5</v>
      </c>
      <c r="M469" s="87" t="str">
        <f>VLOOKUP(C469,Barem!K:Q,7,0)</f>
        <v>V</v>
      </c>
      <c r="N469" s="10">
        <f t="shared" si="90"/>
        <v>0.25</v>
      </c>
      <c r="O469" s="10">
        <f t="shared" si="90"/>
        <v>0.5</v>
      </c>
      <c r="P469" s="10">
        <f t="shared" si="90"/>
        <v>0.25</v>
      </c>
      <c r="Q469" s="33">
        <f>IF(B469="M",IF(AND(H469&gt;=200,H469&lt;500,I469&lt;Barem!$M$21),H469/1500,IF(AND(H469&gt;=500,H469&lt;750,I469&lt;Barem!$M$22),H469/1500,IF(AND(H469&gt;=750,H469&lt;1000,I469&lt;Barem!$M$23),H469/1500,IF(AND(H469&gt;=1000,H469&lt;1500,I469&lt;Barem!$M$24),H469/1500,IF(AND(H469&gt;=1500,H469&lt;2000,I469&lt;Barem!$M$25),H469/1500,IF(AND(H469&gt;=2000,H469&lt;3000,I469&lt;Barem!$M$26),H469/1500,IF(AND(H469&gt;=3000,I469&lt;Barem!$M$27),H469/1500,0))))))),IF(AND(H469&gt;=200,H469&lt;500,I469&lt;Barem!$N$21),H469/1500,IF(AND(H469&gt;=500,H469&lt;750,I469&lt;Barem!$N$22),H469/1500,IF(AND(H469&gt;=750,H469&lt;1000,I469&lt;Barem!$N$23),H469/1500,IF(AND(H469&gt;=1000,H469&lt;1500,I469&lt;Barem!$N$24),H469/1500,IF(AND(H469&gt;=1500,H469&lt;2000,I469&lt;Barem!$N$25),H469/1500,IF(AND(H469&gt;=2000,H469&lt;3000,I469&lt;Barem!$N$26),H469/1500,IF(AND(H469&gt;=3000,I469&lt;Barem!$N$27),H469/1500,0))))))))</f>
        <v>0</v>
      </c>
      <c r="R469" s="19">
        <f>IF(D469&gt;21,VLOOKUP(D469,Barem!$S$1:$T$141,2,1),0)</f>
        <v>0</v>
      </c>
      <c r="S469" s="95">
        <f>IF(D469&lt;1,0,IF(B469="F",VLOOKUP(I469,Barem!$W$2:$Y$13,2,1),VLOOKUP(I469,Barem!$W$14:$Y$25,2,1)))</f>
        <v>0</v>
      </c>
      <c r="T469" s="19">
        <f>VLOOKUP(A469,Participanti!A:C,3,0)</f>
        <v>0</v>
      </c>
      <c r="U469" s="17">
        <f t="shared" si="91"/>
        <v>3.3636904761904765</v>
      </c>
      <c r="V469" s="49"/>
      <c r="W469" s="137"/>
      <c r="X469" s="96">
        <f t="shared" si="92"/>
        <v>4</v>
      </c>
      <c r="Y469" s="62">
        <f t="shared" si="93"/>
        <v>1</v>
      </c>
      <c r="Z469" s="1" t="str">
        <f>VLOOKUP(A469,Participanti!A:E,5,0)</f>
        <v>Gold</v>
      </c>
    </row>
    <row r="470" spans="1:26" x14ac:dyDescent="0.2">
      <c r="A470" s="42" t="s">
        <v>105</v>
      </c>
      <c r="B470" s="1" t="str">
        <f>VLOOKUP(A470,Participanti!A:B,2,0)</f>
        <v>M</v>
      </c>
      <c r="C470" s="60">
        <v>10</v>
      </c>
      <c r="D470" s="43">
        <v>12.22</v>
      </c>
      <c r="E470" s="180">
        <v>4.2337962962962966E-2</v>
      </c>
      <c r="F470" s="180">
        <v>4.2337962962962966E-2</v>
      </c>
      <c r="G470" s="182">
        <f t="shared" si="87"/>
        <v>4.2337962962962966E-2</v>
      </c>
      <c r="H470" s="45">
        <v>43</v>
      </c>
      <c r="I470" s="11">
        <f t="shared" si="88"/>
        <v>3.4646450869855127E-3</v>
      </c>
      <c r="J470" s="31">
        <f t="shared" si="89"/>
        <v>2.9095238095238094</v>
      </c>
      <c r="K470" s="31">
        <f>IF(J470=0,0,IF(B470="F",VLOOKUP(I470,Barem!$G$2:$H$16,2,1),VLOOKUP(I470,Barem!$G$17:$H$31,2,1)))</f>
        <v>4</v>
      </c>
      <c r="L470" s="43">
        <v>0.5</v>
      </c>
      <c r="M470" s="87" t="str">
        <f>VLOOKUP(C470,Barem!K:Q,7,0)</f>
        <v>V</v>
      </c>
      <c r="N470" s="10">
        <f t="shared" si="90"/>
        <v>0.25</v>
      </c>
      <c r="O470" s="10">
        <f t="shared" si="90"/>
        <v>0.5</v>
      </c>
      <c r="P470" s="10">
        <f t="shared" si="90"/>
        <v>0.25</v>
      </c>
      <c r="Q470" s="33">
        <f>IF(B470="M",IF(AND(H470&gt;=200,H470&lt;500,I470&lt;Barem!$M$21),H470/1500,IF(AND(H470&gt;=500,H470&lt;750,I470&lt;Barem!$M$22),H470/1500,IF(AND(H470&gt;=750,H470&lt;1000,I470&lt;Barem!$M$23),H470/1500,IF(AND(H470&gt;=1000,H470&lt;1500,I470&lt;Barem!$M$24),H470/1500,IF(AND(H470&gt;=1500,H470&lt;2000,I470&lt;Barem!$M$25),H470/1500,IF(AND(H470&gt;=2000,H470&lt;3000,I470&lt;Barem!$M$26),H470/1500,IF(AND(H470&gt;=3000,I470&lt;Barem!$M$27),H470/1500,0))))))),IF(AND(H470&gt;=200,H470&lt;500,I470&lt;Barem!$N$21),H470/1500,IF(AND(H470&gt;=500,H470&lt;750,I470&lt;Barem!$N$22),H470/1500,IF(AND(H470&gt;=750,H470&lt;1000,I470&lt;Barem!$N$23),H470/1500,IF(AND(H470&gt;=1000,H470&lt;1500,I470&lt;Barem!$N$24),H470/1500,IF(AND(H470&gt;=1500,H470&lt;2000,I470&lt;Barem!$N$25),H470/1500,IF(AND(H470&gt;=2000,H470&lt;3000,I470&lt;Barem!$N$26),H470/1500,IF(AND(H470&gt;=3000,I470&lt;Barem!$N$27),H470/1500,0))))))))</f>
        <v>0</v>
      </c>
      <c r="R470" s="19">
        <f>IF(D470&gt;21,VLOOKUP(D470,Barem!$S$1:$T$141,2,1),0)</f>
        <v>0</v>
      </c>
      <c r="S470" s="95">
        <f>IF(D470&lt;1,0,IF(B470="F",VLOOKUP(I470,Barem!$W$2:$Y$13,2,1),VLOOKUP(I470,Barem!$W$14:$Y$25,2,1)))</f>
        <v>0</v>
      </c>
      <c r="T470" s="19">
        <f>VLOOKUP(A470,Participanti!A:C,3,0)</f>
        <v>0</v>
      </c>
      <c r="U470" s="17">
        <f t="shared" si="91"/>
        <v>2.8523809523809525</v>
      </c>
      <c r="V470" s="49"/>
      <c r="W470" s="137"/>
      <c r="X470" s="96">
        <f t="shared" si="92"/>
        <v>2</v>
      </c>
      <c r="Y470" s="62">
        <f t="shared" si="93"/>
        <v>1</v>
      </c>
      <c r="Z470" s="1" t="str">
        <f>VLOOKUP(A470,Participanti!A:E,5,0)</f>
        <v>Silver</v>
      </c>
    </row>
    <row r="471" spans="1:26" x14ac:dyDescent="0.2">
      <c r="A471" s="42" t="s">
        <v>537</v>
      </c>
      <c r="B471" s="1" t="str">
        <f>VLOOKUP(A471,Participanti!A:B,2,0)</f>
        <v>M</v>
      </c>
      <c r="C471" s="60">
        <v>10</v>
      </c>
      <c r="D471" s="43">
        <v>14.51</v>
      </c>
      <c r="E471" s="180">
        <v>4.8958333333333333E-2</v>
      </c>
      <c r="F471" s="180">
        <v>4.8958333333333333E-2</v>
      </c>
      <c r="G471" s="182">
        <f t="shared" si="87"/>
        <v>4.8958333333333333E-2</v>
      </c>
      <c r="H471" s="45">
        <v>35</v>
      </c>
      <c r="I471" s="11">
        <f t="shared" si="88"/>
        <v>3.3741098093269012E-3</v>
      </c>
      <c r="J471" s="31">
        <f t="shared" si="89"/>
        <v>3.4547619047619045</v>
      </c>
      <c r="K471" s="31">
        <f>IF(J471=0,0,IF(B471="F",VLOOKUP(I471,Barem!$G$2:$H$16,2,1),VLOOKUP(I471,Barem!$G$17:$H$31,2,1)))</f>
        <v>4</v>
      </c>
      <c r="L471" s="43">
        <v>0.25</v>
      </c>
      <c r="M471" s="87" t="s">
        <v>83</v>
      </c>
      <c r="N471" s="10">
        <f t="shared" si="90"/>
        <v>0.25</v>
      </c>
      <c r="O471" s="10">
        <f t="shared" si="90"/>
        <v>0.25</v>
      </c>
      <c r="P471" s="10">
        <f t="shared" si="90"/>
        <v>0.5</v>
      </c>
      <c r="Q471" s="33">
        <f>IF(B471="M",IF(AND(H471&gt;=200,H471&lt;500,I471&lt;Barem!$M$21),H471/1500,IF(AND(H471&gt;=500,H471&lt;750,I471&lt;Barem!$M$22),H471/1500,IF(AND(H471&gt;=750,H471&lt;1000,I471&lt;Barem!$M$23),H471/1500,IF(AND(H471&gt;=1000,H471&lt;1500,I471&lt;Barem!$M$24),H471/1500,IF(AND(H471&gt;=1500,H471&lt;2000,I471&lt;Barem!$M$25),H471/1500,IF(AND(H471&gt;=2000,H471&lt;3000,I471&lt;Barem!$M$26),H471/1500,IF(AND(H471&gt;=3000,I471&lt;Barem!$M$27),H471/1500,0))))))),IF(AND(H471&gt;=200,H471&lt;500,I471&lt;Barem!$N$21),H471/1500,IF(AND(H471&gt;=500,H471&lt;750,I471&lt;Barem!$N$22),H471/1500,IF(AND(H471&gt;=750,H471&lt;1000,I471&lt;Barem!$N$23),H471/1500,IF(AND(H471&gt;=1000,H471&lt;1500,I471&lt;Barem!$N$24),H471/1500,IF(AND(H471&gt;=1500,H471&lt;2000,I471&lt;Barem!$N$25),H471/1500,IF(AND(H471&gt;=2000,H471&lt;3000,I471&lt;Barem!$N$26),H471/1500,IF(AND(H471&gt;=3000,I471&lt;Barem!$N$27),H471/1500,0))))))))</f>
        <v>0</v>
      </c>
      <c r="R471" s="19">
        <f>IF(D471&gt;21,VLOOKUP(D471,Barem!$S$1:$T$141,2,1),0)</f>
        <v>0</v>
      </c>
      <c r="S471" s="95">
        <f>IF(D471&lt;1,0,IF(B471="F",VLOOKUP(I471,Barem!$W$2:$Y$13,2,1),VLOOKUP(I471,Barem!$W$14:$Y$25,2,1)))</f>
        <v>0</v>
      </c>
      <c r="T471" s="19">
        <f>VLOOKUP(A471,Participanti!A:C,3,0)</f>
        <v>0</v>
      </c>
      <c r="U471" s="17">
        <f t="shared" si="91"/>
        <v>1.988690476190476</v>
      </c>
      <c r="V471" s="49"/>
      <c r="W471" s="137"/>
      <c r="X471" s="96">
        <f t="shared" si="92"/>
        <v>4</v>
      </c>
      <c r="Y471" s="62">
        <f t="shared" si="93"/>
        <v>1</v>
      </c>
      <c r="Z471" s="1" t="str">
        <f>VLOOKUP(A471,Participanti!A:E,5,0)</f>
        <v>Bronze</v>
      </c>
    </row>
    <row r="472" spans="1:26" x14ac:dyDescent="0.2">
      <c r="A472" s="42" t="s">
        <v>58</v>
      </c>
      <c r="B472" s="1" t="str">
        <f>VLOOKUP(A472,Participanti!A:B,2,0)</f>
        <v>M</v>
      </c>
      <c r="C472" s="60">
        <v>10</v>
      </c>
      <c r="D472" s="43">
        <v>50.05</v>
      </c>
      <c r="E472" s="180">
        <v>0.20399305555555555</v>
      </c>
      <c r="F472" s="180">
        <v>0.20733796296296297</v>
      </c>
      <c r="G472" s="182">
        <f t="shared" si="87"/>
        <v>0.20566550925925925</v>
      </c>
      <c r="H472" s="45">
        <v>375</v>
      </c>
      <c r="I472" s="11">
        <f t="shared" si="88"/>
        <v>4.1092009842009841E-3</v>
      </c>
      <c r="J472" s="31">
        <f t="shared" si="89"/>
        <v>5</v>
      </c>
      <c r="K472" s="31">
        <f>IF(J472=0,0,IF(B472="F",VLOOKUP(I472,Barem!$G$2:$H$16,2,1),VLOOKUP(I472,Barem!$G$17:$H$31,2,1)))</f>
        <v>3</v>
      </c>
      <c r="L472" s="43">
        <v>4</v>
      </c>
      <c r="M472" s="87" t="s">
        <v>83</v>
      </c>
      <c r="N472" s="10">
        <f t="shared" si="90"/>
        <v>0.25</v>
      </c>
      <c r="O472" s="10">
        <f t="shared" si="90"/>
        <v>0.25</v>
      </c>
      <c r="P472" s="10">
        <f t="shared" si="90"/>
        <v>0.5</v>
      </c>
      <c r="Q472" s="33">
        <f>IF(B472="M",IF(AND(H472&gt;=200,H472&lt;500,I472&lt;Barem!$M$21),H472/1500,IF(AND(H472&gt;=500,H472&lt;750,I472&lt;Barem!$M$22),H472/1500,IF(AND(H472&gt;=750,H472&lt;1000,I472&lt;Barem!$M$23),H472/1500,IF(AND(H472&gt;=1000,H472&lt;1500,I472&lt;Barem!$M$24),H472/1500,IF(AND(H472&gt;=1500,H472&lt;2000,I472&lt;Barem!$M$25),H472/1500,IF(AND(H472&gt;=2000,H472&lt;3000,I472&lt;Barem!$M$26),H472/1500,IF(AND(H472&gt;=3000,I472&lt;Barem!$M$27),H472/1500,0))))))),IF(AND(H472&gt;=200,H472&lt;500,I472&lt;Barem!$N$21),H472/1500,IF(AND(H472&gt;=500,H472&lt;750,I472&lt;Barem!$N$22),H472/1500,IF(AND(H472&gt;=750,H472&lt;1000,I472&lt;Barem!$N$23),H472/1500,IF(AND(H472&gt;=1000,H472&lt;1500,I472&lt;Barem!$N$24),H472/1500,IF(AND(H472&gt;=1500,H472&lt;2000,I472&lt;Barem!$N$25),H472/1500,IF(AND(H472&gt;=2000,H472&lt;3000,I472&lt;Barem!$N$26),H472/1500,IF(AND(H472&gt;=3000,I472&lt;Barem!$N$27),H472/1500,0))))))))</f>
        <v>0.25</v>
      </c>
      <c r="R472" s="19">
        <f>IF(D472&gt;21,VLOOKUP(D472,Barem!$S$1:$T$141,2,1),0)</f>
        <v>1.4</v>
      </c>
      <c r="S472" s="95">
        <f>IF(D472&lt;1,0,IF(B472="F",VLOOKUP(I472,Barem!$W$2:$Y$13,2,1),VLOOKUP(I472,Barem!$W$14:$Y$25,2,1)))</f>
        <v>0</v>
      </c>
      <c r="T472" s="19">
        <f>VLOOKUP(A472,Participanti!A:C,3,0)</f>
        <v>0</v>
      </c>
      <c r="U472" s="17">
        <f t="shared" si="91"/>
        <v>5.65</v>
      </c>
      <c r="V472" s="49"/>
      <c r="W472" s="137"/>
      <c r="X472" s="96">
        <f t="shared" si="92"/>
        <v>4</v>
      </c>
      <c r="Y472" s="62">
        <f t="shared" si="93"/>
        <v>1</v>
      </c>
      <c r="Z472" s="1" t="str">
        <f>VLOOKUP(A472,Participanti!A:E,5,0)</f>
        <v>Gold</v>
      </c>
    </row>
    <row r="473" spans="1:26" x14ac:dyDescent="0.2">
      <c r="A473" s="42" t="s">
        <v>458</v>
      </c>
      <c r="B473" s="1" t="str">
        <f>VLOOKUP(A473,Participanti!A:B,2,0)</f>
        <v>F</v>
      </c>
      <c r="C473" s="60">
        <v>10</v>
      </c>
      <c r="D473" s="43">
        <v>10.26</v>
      </c>
      <c r="E473" s="180">
        <v>4.3402777777777776E-2</v>
      </c>
      <c r="F473" s="180">
        <v>4.358796296296296E-2</v>
      </c>
      <c r="G473" s="182">
        <f t="shared" si="87"/>
        <v>4.3495370370370365E-2</v>
      </c>
      <c r="H473" s="45">
        <v>44</v>
      </c>
      <c r="I473" s="11">
        <f t="shared" si="88"/>
        <v>4.2393148509132913E-3</v>
      </c>
      <c r="J473" s="31">
        <f t="shared" si="89"/>
        <v>2.5649999999999999</v>
      </c>
      <c r="K473" s="31">
        <f>IF(J473=0,0,IF(B473="F",VLOOKUP(I473,Barem!$G$2:$H$16,2,1),VLOOKUP(I473,Barem!$G$17:$H$31,2,1)))</f>
        <v>3.25</v>
      </c>
      <c r="L473" s="43">
        <v>5</v>
      </c>
      <c r="M473" s="87" t="s">
        <v>83</v>
      </c>
      <c r="N473" s="10">
        <f t="shared" si="90"/>
        <v>0.25</v>
      </c>
      <c r="O473" s="10">
        <f t="shared" si="90"/>
        <v>0.25</v>
      </c>
      <c r="P473" s="10">
        <f t="shared" si="90"/>
        <v>0.5</v>
      </c>
      <c r="Q473" s="33">
        <f>IF(B473="M",IF(AND(H473&gt;=200,H473&lt;500,I473&lt;Barem!$M$21),H473/1500,IF(AND(H473&gt;=500,H473&lt;750,I473&lt;Barem!$M$22),H473/1500,IF(AND(H473&gt;=750,H473&lt;1000,I473&lt;Barem!$M$23),H473/1500,IF(AND(H473&gt;=1000,H473&lt;1500,I473&lt;Barem!$M$24),H473/1500,IF(AND(H473&gt;=1500,H473&lt;2000,I473&lt;Barem!$M$25),H473/1500,IF(AND(H473&gt;=2000,H473&lt;3000,I473&lt;Barem!$M$26),H473/1500,IF(AND(H473&gt;=3000,I473&lt;Barem!$M$27),H473/1500,0))))))),IF(AND(H473&gt;=200,H473&lt;500,I473&lt;Barem!$N$21),H473/1500,IF(AND(H473&gt;=500,H473&lt;750,I473&lt;Barem!$N$22),H473/1500,IF(AND(H473&gt;=750,H473&lt;1000,I473&lt;Barem!$N$23),H473/1500,IF(AND(H473&gt;=1000,H473&lt;1500,I473&lt;Barem!$N$24),H473/1500,IF(AND(H473&gt;=1500,H473&lt;2000,I473&lt;Barem!$N$25),H473/1500,IF(AND(H473&gt;=2000,H473&lt;3000,I473&lt;Barem!$N$26),H473/1500,IF(AND(H473&gt;=3000,I473&lt;Barem!$N$27),H473/1500,0))))))))</f>
        <v>0</v>
      </c>
      <c r="R473" s="19">
        <f>IF(D473&gt;21,VLOOKUP(D473,Barem!$S$1:$T$141,2,1),0)</f>
        <v>0</v>
      </c>
      <c r="S473" s="95">
        <f>IF(D473&lt;1,0,IF(B473="F",VLOOKUP(I473,Barem!$W$2:$Y$13,2,1),VLOOKUP(I473,Barem!$W$14:$Y$25,2,1)))</f>
        <v>0</v>
      </c>
      <c r="T473" s="19">
        <f>VLOOKUP(A473,Participanti!A:C,3,0)</f>
        <v>0</v>
      </c>
      <c r="U473" s="17">
        <f t="shared" si="91"/>
        <v>3.9537499999999999</v>
      </c>
      <c r="V473" s="49"/>
      <c r="W473" s="137"/>
      <c r="X473" s="96">
        <f t="shared" si="92"/>
        <v>4</v>
      </c>
      <c r="Y473" s="62">
        <f t="shared" si="93"/>
        <v>1</v>
      </c>
      <c r="Z473" s="1" t="str">
        <f>VLOOKUP(A473,Participanti!A:E,5,0)</f>
        <v>Silver</v>
      </c>
    </row>
    <row r="474" spans="1:26" x14ac:dyDescent="0.2">
      <c r="A474" s="42" t="s">
        <v>118</v>
      </c>
      <c r="B474" s="1" t="str">
        <f>VLOOKUP(A474,Participanti!A:B,2,0)</f>
        <v>M</v>
      </c>
      <c r="C474" s="60">
        <v>10</v>
      </c>
      <c r="D474" s="43">
        <v>5.01</v>
      </c>
      <c r="E474" s="180">
        <v>1.7430555555555557E-2</v>
      </c>
      <c r="F474" s="180">
        <v>1.7430555555555557E-2</v>
      </c>
      <c r="G474" s="182">
        <f t="shared" si="87"/>
        <v>1.7430555555555557E-2</v>
      </c>
      <c r="H474" s="45">
        <v>5</v>
      </c>
      <c r="I474" s="11">
        <f t="shared" si="88"/>
        <v>3.4791528055001112E-3</v>
      </c>
      <c r="J474" s="31">
        <f t="shared" si="89"/>
        <v>1.1928571428571428</v>
      </c>
      <c r="K474" s="31">
        <f>IF(J474=0,0,IF(B474="F",VLOOKUP(I474,Barem!$G$2:$H$16,2,1),VLOOKUP(I474,Barem!$G$17:$H$31,2,1)))</f>
        <v>4</v>
      </c>
      <c r="L474" s="43">
        <v>2</v>
      </c>
      <c r="M474" s="87" t="s">
        <v>82</v>
      </c>
      <c r="N474" s="10">
        <f t="shared" si="90"/>
        <v>0.5</v>
      </c>
      <c r="O474" s="10">
        <f t="shared" si="90"/>
        <v>0.25</v>
      </c>
      <c r="P474" s="10">
        <f t="shared" si="90"/>
        <v>0.25</v>
      </c>
      <c r="Q474" s="33">
        <f>IF(B474="M",IF(AND(H474&gt;=200,H474&lt;500,I474&lt;Barem!$M$21),H474/1500,IF(AND(H474&gt;=500,H474&lt;750,I474&lt;Barem!$M$22),H474/1500,IF(AND(H474&gt;=750,H474&lt;1000,I474&lt;Barem!$M$23),H474/1500,IF(AND(H474&gt;=1000,H474&lt;1500,I474&lt;Barem!$M$24),H474/1500,IF(AND(H474&gt;=1500,H474&lt;2000,I474&lt;Barem!$M$25),H474/1500,IF(AND(H474&gt;=2000,H474&lt;3000,I474&lt;Barem!$M$26),H474/1500,IF(AND(H474&gt;=3000,I474&lt;Barem!$M$27),H474/1500,0))))))),IF(AND(H474&gt;=200,H474&lt;500,I474&lt;Barem!$N$21),H474/1500,IF(AND(H474&gt;=500,H474&lt;750,I474&lt;Barem!$N$22),H474/1500,IF(AND(H474&gt;=750,H474&lt;1000,I474&lt;Barem!$N$23),H474/1500,IF(AND(H474&gt;=1000,H474&lt;1500,I474&lt;Barem!$N$24),H474/1500,IF(AND(H474&gt;=1500,H474&lt;2000,I474&lt;Barem!$N$25),H474/1500,IF(AND(H474&gt;=2000,H474&lt;3000,I474&lt;Barem!$N$26),H474/1500,IF(AND(H474&gt;=3000,I474&lt;Barem!$N$27),H474/1500,0))))))))</f>
        <v>0</v>
      </c>
      <c r="R474" s="19">
        <f>IF(D474&gt;21,VLOOKUP(D474,Barem!$S$1:$T$141,2,1),0)</f>
        <v>0</v>
      </c>
      <c r="S474" s="95">
        <f>IF(D474&lt;1,0,IF(B474="F",VLOOKUP(I474,Barem!$W$2:$Y$13,2,1),VLOOKUP(I474,Barem!$W$14:$Y$25,2,1)))</f>
        <v>0</v>
      </c>
      <c r="T474" s="19">
        <f>VLOOKUP(A474,Participanti!A:C,3,0)</f>
        <v>0</v>
      </c>
      <c r="U474" s="17">
        <f t="shared" si="91"/>
        <v>2.0964285714285715</v>
      </c>
      <c r="V474" s="49"/>
      <c r="W474" s="137"/>
      <c r="X474" s="96">
        <f t="shared" si="92"/>
        <v>4</v>
      </c>
      <c r="Y474" s="62">
        <f t="shared" si="93"/>
        <v>1</v>
      </c>
      <c r="Z474" s="1" t="str">
        <f>VLOOKUP(A474,Participanti!A:E,5,0)</f>
        <v>Gold</v>
      </c>
    </row>
    <row r="475" spans="1:26" x14ac:dyDescent="0.2">
      <c r="A475" s="42" t="s">
        <v>20</v>
      </c>
      <c r="B475" s="1" t="str">
        <f>VLOOKUP(A475,Participanti!A:B,2,0)</f>
        <v>M</v>
      </c>
      <c r="C475" s="60">
        <v>10</v>
      </c>
      <c r="D475" s="43">
        <v>13.1</v>
      </c>
      <c r="E475" s="180">
        <v>4.5995370370370367E-2</v>
      </c>
      <c r="F475" s="180">
        <v>4.6180555555555558E-2</v>
      </c>
      <c r="G475" s="182">
        <f t="shared" si="87"/>
        <v>4.6087962962962963E-2</v>
      </c>
      <c r="H475" s="45">
        <v>29</v>
      </c>
      <c r="I475" s="11">
        <f t="shared" si="88"/>
        <v>3.5181651116765623E-3</v>
      </c>
      <c r="J475" s="31">
        <f t="shared" si="89"/>
        <v>3.1190476190476186</v>
      </c>
      <c r="K475" s="31">
        <f>IF(J475=0,0,IF(B475="F",VLOOKUP(I475,Barem!$G$2:$H$16,2,1),VLOOKUP(I475,Barem!$G$17:$H$31,2,1)))</f>
        <v>3.75</v>
      </c>
      <c r="L475" s="43">
        <v>4</v>
      </c>
      <c r="M475" s="87" t="s">
        <v>82</v>
      </c>
      <c r="N475" s="10">
        <f t="shared" si="90"/>
        <v>0.5</v>
      </c>
      <c r="O475" s="10">
        <f t="shared" si="90"/>
        <v>0.25</v>
      </c>
      <c r="P475" s="10">
        <f t="shared" si="90"/>
        <v>0.25</v>
      </c>
      <c r="Q475" s="33">
        <f>IF(B475="M",IF(AND(H475&gt;=200,H475&lt;500,I475&lt;Barem!$M$21),H475/1500,IF(AND(H475&gt;=500,H475&lt;750,I475&lt;Barem!$M$22),H475/1500,IF(AND(H475&gt;=750,H475&lt;1000,I475&lt;Barem!$M$23),H475/1500,IF(AND(H475&gt;=1000,H475&lt;1500,I475&lt;Barem!$M$24),H475/1500,IF(AND(H475&gt;=1500,H475&lt;2000,I475&lt;Barem!$M$25),H475/1500,IF(AND(H475&gt;=2000,H475&lt;3000,I475&lt;Barem!$M$26),H475/1500,IF(AND(H475&gt;=3000,I475&lt;Barem!$M$27),H475/1500,0))))))),IF(AND(H475&gt;=200,H475&lt;500,I475&lt;Barem!$N$21),H475/1500,IF(AND(H475&gt;=500,H475&lt;750,I475&lt;Barem!$N$22),H475/1500,IF(AND(H475&gt;=750,H475&lt;1000,I475&lt;Barem!$N$23),H475/1500,IF(AND(H475&gt;=1000,H475&lt;1500,I475&lt;Barem!$N$24),H475/1500,IF(AND(H475&gt;=1500,H475&lt;2000,I475&lt;Barem!$N$25),H475/1500,IF(AND(H475&gt;=2000,H475&lt;3000,I475&lt;Barem!$N$26),H475/1500,IF(AND(H475&gt;=3000,I475&lt;Barem!$N$27),H475/1500,0))))))))</f>
        <v>0</v>
      </c>
      <c r="R475" s="19">
        <f>IF(D475&gt;21,VLOOKUP(D475,Barem!$S$1:$T$141,2,1),0)</f>
        <v>0</v>
      </c>
      <c r="S475" s="95">
        <f>IF(D475&lt;1,0,IF(B475="F",VLOOKUP(I475,Barem!$W$2:$Y$13,2,1),VLOOKUP(I475,Barem!$W$14:$Y$25,2,1)))</f>
        <v>0</v>
      </c>
      <c r="T475" s="19">
        <f>VLOOKUP(A475,Participanti!A:C,3,0)</f>
        <v>0</v>
      </c>
      <c r="U475" s="17">
        <f t="shared" si="91"/>
        <v>3.4970238095238093</v>
      </c>
      <c r="V475" s="49"/>
      <c r="W475" s="137"/>
      <c r="X475" s="96">
        <f t="shared" si="92"/>
        <v>1</v>
      </c>
      <c r="Y475" s="62">
        <f t="shared" si="93"/>
        <v>1</v>
      </c>
      <c r="Z475" s="1" t="str">
        <f>VLOOKUP(A475,Participanti!A:E,5,0)</f>
        <v>Bronze</v>
      </c>
    </row>
    <row r="476" spans="1:26" x14ac:dyDescent="0.2">
      <c r="A476" s="42" t="s">
        <v>124</v>
      </c>
      <c r="B476" s="1" t="str">
        <f>VLOOKUP(A476,Participanti!A:B,2,0)</f>
        <v>M</v>
      </c>
      <c r="C476" s="60">
        <v>10</v>
      </c>
      <c r="D476" s="43">
        <v>8.74</v>
      </c>
      <c r="E476" s="180">
        <v>2.8993055555555557E-2</v>
      </c>
      <c r="F476" s="180">
        <v>2.9571759259259259E-2</v>
      </c>
      <c r="G476" s="182">
        <f>AVERAGE(E476:F476)</f>
        <v>2.928240740740741E-2</v>
      </c>
      <c r="H476" s="45">
        <v>0</v>
      </c>
      <c r="I476" s="11">
        <f t="shared" si="88"/>
        <v>3.3503898635477585E-3</v>
      </c>
      <c r="J476" s="31">
        <f t="shared" si="89"/>
        <v>2.0809523809523811</v>
      </c>
      <c r="K476" s="31">
        <f>IF(J476=0,0,IF(B476="F",VLOOKUP(I476,Barem!$G$2:$H$16,2,1),VLOOKUP(I476,Barem!$G$17:$H$31,2,1)))</f>
        <v>4</v>
      </c>
      <c r="L476" s="43">
        <v>1.5</v>
      </c>
      <c r="M476" s="87" t="s">
        <v>83</v>
      </c>
      <c r="N476" s="10">
        <f t="shared" si="90"/>
        <v>0.25</v>
      </c>
      <c r="O476" s="10">
        <f t="shared" si="90"/>
        <v>0.25</v>
      </c>
      <c r="P476" s="10">
        <f t="shared" si="90"/>
        <v>0.5</v>
      </c>
      <c r="Q476" s="33">
        <f>IF(B476="M",IF(AND(H476&gt;=200,H476&lt;500,I476&lt;Barem!$M$21),H476/1500,IF(AND(H476&gt;=500,H476&lt;750,I476&lt;Barem!$M$22),H476/1500,IF(AND(H476&gt;=750,H476&lt;1000,I476&lt;Barem!$M$23),H476/1500,IF(AND(H476&gt;=1000,H476&lt;1500,I476&lt;Barem!$M$24),H476/1500,IF(AND(H476&gt;=1500,H476&lt;2000,I476&lt;Barem!$M$25),H476/1500,IF(AND(H476&gt;=2000,H476&lt;3000,I476&lt;Barem!$M$26),H476/1500,IF(AND(H476&gt;=3000,I476&lt;Barem!$M$27),H476/1500,0))))))),IF(AND(H476&gt;=200,H476&lt;500,I476&lt;Barem!$N$21),H476/1500,IF(AND(H476&gt;=500,H476&lt;750,I476&lt;Barem!$N$22),H476/1500,IF(AND(H476&gt;=750,H476&lt;1000,I476&lt;Barem!$N$23),H476/1500,IF(AND(H476&gt;=1000,H476&lt;1500,I476&lt;Barem!$N$24),H476/1500,IF(AND(H476&gt;=1500,H476&lt;2000,I476&lt;Barem!$N$25),H476/1500,IF(AND(H476&gt;=2000,H476&lt;3000,I476&lt;Barem!$N$26),H476/1500,IF(AND(H476&gt;=3000,I476&lt;Barem!$N$27),H476/1500,0))))))))</f>
        <v>0</v>
      </c>
      <c r="R476" s="19">
        <f>IF(D476&gt;21,VLOOKUP(D476,Barem!$S$1:$T$141,2,1),0)</f>
        <v>0</v>
      </c>
      <c r="S476" s="95">
        <f>IF(D476&lt;1,0,IF(B476="F",VLOOKUP(I476,Barem!$W$2:$Y$13,2,1),VLOOKUP(I476,Barem!$W$14:$Y$25,2,1)))</f>
        <v>0</v>
      </c>
      <c r="T476" s="19">
        <f>VLOOKUP(A476,Participanti!A:C,3,0)</f>
        <v>0</v>
      </c>
      <c r="U476" s="17">
        <f t="shared" si="91"/>
        <v>2.2702380952380952</v>
      </c>
      <c r="V476" s="49"/>
      <c r="W476" s="137"/>
      <c r="X476" s="96">
        <f t="shared" si="92"/>
        <v>4</v>
      </c>
      <c r="Y476" s="62">
        <f t="shared" si="93"/>
        <v>1</v>
      </c>
      <c r="Z476" s="1" t="str">
        <f>VLOOKUP(A476,Participanti!A:E,5,0)</f>
        <v>Bronze</v>
      </c>
    </row>
    <row r="477" spans="1:26" x14ac:dyDescent="0.2">
      <c r="A477" s="42" t="s">
        <v>336</v>
      </c>
      <c r="B477" s="1" t="str">
        <f>VLOOKUP(A477,Participanti!A:B,2,0)</f>
        <v>M</v>
      </c>
      <c r="C477" s="60">
        <v>10</v>
      </c>
      <c r="D477" s="43">
        <v>21.21</v>
      </c>
      <c r="E477" s="180">
        <v>8.6724537037037031E-2</v>
      </c>
      <c r="F477" s="180">
        <v>8.8877314814814812E-2</v>
      </c>
      <c r="G477" s="182">
        <f t="shared" si="87"/>
        <v>8.7800925925925921E-2</v>
      </c>
      <c r="H477" s="45">
        <v>71</v>
      </c>
      <c r="I477" s="11">
        <f t="shared" ref="I477:I540" si="94">G477/D477</f>
        <v>4.139600467983306E-3</v>
      </c>
      <c r="J477" s="31">
        <f t="shared" ref="J477:J540" si="95">IF(B477="F",IF(D477&lt;2.5,0,IF(D477&gt;19.99,5,D477/4)),IF(D477&lt;3,0, IF(D477&gt;20.99,5,D477/4.2)))</f>
        <v>5</v>
      </c>
      <c r="K477" s="31">
        <f>IF(J477=0,0,IF(B477="F",VLOOKUP(I477,Barem!$G$2:$H$16,2,1),VLOOKUP(I477,Barem!$G$17:$H$31,2,1)))</f>
        <v>3</v>
      </c>
      <c r="L477" s="43">
        <v>4</v>
      </c>
      <c r="M477" s="87" t="s">
        <v>82</v>
      </c>
      <c r="N477" s="10">
        <f t="shared" si="90"/>
        <v>0.5</v>
      </c>
      <c r="O477" s="10">
        <f t="shared" si="90"/>
        <v>0.25</v>
      </c>
      <c r="P477" s="10">
        <f t="shared" si="90"/>
        <v>0.25</v>
      </c>
      <c r="Q477" s="33">
        <f>IF(B477="M",IF(AND(H477&gt;=200,H477&lt;500,I477&lt;Barem!$M$21),H477/1500,IF(AND(H477&gt;=500,H477&lt;750,I477&lt;Barem!$M$22),H477/1500,IF(AND(H477&gt;=750,H477&lt;1000,I477&lt;Barem!$M$23),H477/1500,IF(AND(H477&gt;=1000,H477&lt;1500,I477&lt;Barem!$M$24),H477/1500,IF(AND(H477&gt;=1500,H477&lt;2000,I477&lt;Barem!$M$25),H477/1500,IF(AND(H477&gt;=2000,H477&lt;3000,I477&lt;Barem!$M$26),H477/1500,IF(AND(H477&gt;=3000,I477&lt;Barem!$M$27),H477/1500,0))))))),IF(AND(H477&gt;=200,H477&lt;500,I477&lt;Barem!$N$21),H477/1500,IF(AND(H477&gt;=500,H477&lt;750,I477&lt;Barem!$N$22),H477/1500,IF(AND(H477&gt;=750,H477&lt;1000,I477&lt;Barem!$N$23),H477/1500,IF(AND(H477&gt;=1000,H477&lt;1500,I477&lt;Barem!$N$24),H477/1500,IF(AND(H477&gt;=1500,H477&lt;2000,I477&lt;Barem!$N$25),H477/1500,IF(AND(H477&gt;=2000,H477&lt;3000,I477&lt;Barem!$N$26),H477/1500,IF(AND(H477&gt;=3000,I477&lt;Barem!$N$27),H477/1500,0))))))))</f>
        <v>0</v>
      </c>
      <c r="R477" s="19">
        <f>IF(D477&gt;21,VLOOKUP(D477,Barem!$S$1:$T$141,2,1),0)</f>
        <v>0</v>
      </c>
      <c r="S477" s="95">
        <f>IF(D477&lt;1,0,IF(B477="F",VLOOKUP(I477,Barem!$W$2:$Y$13,2,1),VLOOKUP(I477,Barem!$W$14:$Y$25,2,1)))</f>
        <v>0</v>
      </c>
      <c r="T477" s="19">
        <f>VLOOKUP(A477,Participanti!A:C,3,0)</f>
        <v>0.7</v>
      </c>
      <c r="U477" s="17">
        <f t="shared" ref="U477:U540" si="96">IF(H477&lt;0,0,J477*N477+K477*O477+L477*P477+Q477+R477+S477+T477)</f>
        <v>4.95</v>
      </c>
      <c r="V477" s="49"/>
      <c r="W477" s="137"/>
      <c r="X477" s="96">
        <f t="shared" si="92"/>
        <v>4</v>
      </c>
      <c r="Y477" s="62">
        <f t="shared" si="93"/>
        <v>1</v>
      </c>
      <c r="Z477" s="1" t="str">
        <f>VLOOKUP(A477,Participanti!A:E,5,0)</f>
        <v>Bronze</v>
      </c>
    </row>
    <row r="478" spans="1:26" x14ac:dyDescent="0.2">
      <c r="A478" s="42" t="s">
        <v>329</v>
      </c>
      <c r="B478" s="1" t="str">
        <f>VLOOKUP(A478,Participanti!A:B,2,0)</f>
        <v>M</v>
      </c>
      <c r="C478" s="60">
        <v>10</v>
      </c>
      <c r="D478" s="43">
        <v>25.03</v>
      </c>
      <c r="E478" s="180">
        <v>8.6180555555555552E-2</v>
      </c>
      <c r="F478" s="180">
        <v>8.9803240740740739E-2</v>
      </c>
      <c r="G478" s="182">
        <f t="shared" si="87"/>
        <v>8.7991898148148145E-2</v>
      </c>
      <c r="H478" s="45">
        <v>633</v>
      </c>
      <c r="I478" s="11">
        <f t="shared" si="94"/>
        <v>3.5154573770734376E-3</v>
      </c>
      <c r="J478" s="31">
        <f t="shared" si="95"/>
        <v>5</v>
      </c>
      <c r="K478" s="31">
        <f>IF(J478=0,0,IF(B478="F",VLOOKUP(I478,Barem!$G$2:$H$16,2,1),VLOOKUP(I478,Barem!$G$17:$H$31,2,1)))</f>
        <v>3.75</v>
      </c>
      <c r="L478" s="43">
        <v>3.75</v>
      </c>
      <c r="M478" s="87" t="str">
        <f>VLOOKUP(C478,Barem!K:Q,7,0)</f>
        <v>V</v>
      </c>
      <c r="N478" s="10">
        <f t="shared" si="90"/>
        <v>0.25</v>
      </c>
      <c r="O478" s="10">
        <f t="shared" si="90"/>
        <v>0.5</v>
      </c>
      <c r="P478" s="10">
        <f t="shared" si="90"/>
        <v>0.25</v>
      </c>
      <c r="Q478" s="33">
        <f>IF(B478="M",IF(AND(H478&gt;=200,H478&lt;500,I478&lt;Barem!$M$21),H478/1500,IF(AND(H478&gt;=500,H478&lt;750,I478&lt;Barem!$M$22),H478/1500,IF(AND(H478&gt;=750,H478&lt;1000,I478&lt;Barem!$M$23),H478/1500,IF(AND(H478&gt;=1000,H478&lt;1500,I478&lt;Barem!$M$24),H478/1500,IF(AND(H478&gt;=1500,H478&lt;2000,I478&lt;Barem!$M$25),H478/1500,IF(AND(H478&gt;=2000,H478&lt;3000,I478&lt;Barem!$M$26),H478/1500,IF(AND(H478&gt;=3000,I478&lt;Barem!$M$27),H478/1500,0))))))),IF(AND(H478&gt;=200,H478&lt;500,I478&lt;Barem!$N$21),H478/1500,IF(AND(H478&gt;=500,H478&lt;750,I478&lt;Barem!$N$22),H478/1500,IF(AND(H478&gt;=750,H478&lt;1000,I478&lt;Barem!$N$23),H478/1500,IF(AND(H478&gt;=1000,H478&lt;1500,I478&lt;Barem!$N$24),H478/1500,IF(AND(H478&gt;=1500,H478&lt;2000,I478&lt;Barem!$N$25),H478/1500,IF(AND(H478&gt;=2000,H478&lt;3000,I478&lt;Barem!$N$26),H478/1500,IF(AND(H478&gt;=3000,I478&lt;Barem!$N$27),H478/1500,0))))))))</f>
        <v>0.42199999999999999</v>
      </c>
      <c r="R478" s="19">
        <f>IF(D478&gt;21,VLOOKUP(D478,Barem!$S$1:$T$141,2,1),0)</f>
        <v>0.2</v>
      </c>
      <c r="S478" s="95">
        <f>IF(D478&lt;1,0,IF(B478="F",VLOOKUP(I478,Barem!$W$2:$Y$13,2,1),VLOOKUP(I478,Barem!$W$14:$Y$25,2,1)))</f>
        <v>0</v>
      </c>
      <c r="T478" s="19">
        <f>VLOOKUP(A478,Participanti!A:C,3,0)</f>
        <v>0</v>
      </c>
      <c r="U478" s="17">
        <f t="shared" si="96"/>
        <v>4.6844999999999999</v>
      </c>
      <c r="V478" s="49"/>
      <c r="W478" s="137"/>
      <c r="X478" s="96">
        <f t="shared" si="92"/>
        <v>4</v>
      </c>
      <c r="Y478" s="62">
        <f t="shared" si="93"/>
        <v>1</v>
      </c>
      <c r="Z478" s="1" t="str">
        <f>VLOOKUP(A478,Participanti!A:E,5,0)</f>
        <v>Gold</v>
      </c>
    </row>
    <row r="479" spans="1:26" x14ac:dyDescent="0.2">
      <c r="A479" s="42" t="s">
        <v>387</v>
      </c>
      <c r="B479" s="1" t="str">
        <f>VLOOKUP(A479,Participanti!A:B,2,0)</f>
        <v>M</v>
      </c>
      <c r="C479" s="60">
        <v>10</v>
      </c>
      <c r="D479" s="43">
        <v>10.029999999999999</v>
      </c>
      <c r="E479" s="180">
        <v>3.5648148148148151E-2</v>
      </c>
      <c r="F479" s="180">
        <v>3.5648148148148151E-2</v>
      </c>
      <c r="G479" s="182">
        <f t="shared" si="87"/>
        <v>3.5648148148148151E-2</v>
      </c>
      <c r="H479" s="45">
        <v>10</v>
      </c>
      <c r="I479" s="11">
        <f t="shared" si="94"/>
        <v>3.5541523577415903E-3</v>
      </c>
      <c r="J479" s="31">
        <f t="shared" si="95"/>
        <v>2.388095238095238</v>
      </c>
      <c r="K479" s="31">
        <f>IF(J479=0,0,IF(B479="F",VLOOKUP(I479,Barem!$G$2:$H$16,2,1),VLOOKUP(I479,Barem!$G$17:$H$31,2,1)))</f>
        <v>3.75</v>
      </c>
      <c r="L479" s="43">
        <v>0.75</v>
      </c>
      <c r="M479" s="87" t="str">
        <f>VLOOKUP(C479,Barem!K:Q,7,0)</f>
        <v>V</v>
      </c>
      <c r="N479" s="10">
        <f t="shared" si="90"/>
        <v>0.25</v>
      </c>
      <c r="O479" s="10">
        <f t="shared" si="90"/>
        <v>0.5</v>
      </c>
      <c r="P479" s="10">
        <f t="shared" si="90"/>
        <v>0.25</v>
      </c>
      <c r="Q479" s="33">
        <f>IF(B479="M",IF(AND(H479&gt;=200,H479&lt;500,I479&lt;Barem!$M$21),H479/1500,IF(AND(H479&gt;=500,H479&lt;750,I479&lt;Barem!$M$22),H479/1500,IF(AND(H479&gt;=750,H479&lt;1000,I479&lt;Barem!$M$23),H479/1500,IF(AND(H479&gt;=1000,H479&lt;1500,I479&lt;Barem!$M$24),H479/1500,IF(AND(H479&gt;=1500,H479&lt;2000,I479&lt;Barem!$M$25),H479/1500,IF(AND(H479&gt;=2000,H479&lt;3000,I479&lt;Barem!$M$26),H479/1500,IF(AND(H479&gt;=3000,I479&lt;Barem!$M$27),H479/1500,0))))))),IF(AND(H479&gt;=200,H479&lt;500,I479&lt;Barem!$N$21),H479/1500,IF(AND(H479&gt;=500,H479&lt;750,I479&lt;Barem!$N$22),H479/1500,IF(AND(H479&gt;=750,H479&lt;1000,I479&lt;Barem!$N$23),H479/1500,IF(AND(H479&gt;=1000,H479&lt;1500,I479&lt;Barem!$N$24),H479/1500,IF(AND(H479&gt;=1500,H479&lt;2000,I479&lt;Barem!$N$25),H479/1500,IF(AND(H479&gt;=2000,H479&lt;3000,I479&lt;Barem!$N$26),H479/1500,IF(AND(H479&gt;=3000,I479&lt;Barem!$N$27),H479/1500,0))))))))</f>
        <v>0</v>
      </c>
      <c r="R479" s="19">
        <f>IF(D479&gt;21,VLOOKUP(D479,Barem!$S$1:$T$141,2,1),0)</f>
        <v>0</v>
      </c>
      <c r="S479" s="95">
        <f>IF(D479&lt;1,0,IF(B479="F",VLOOKUP(I479,Barem!$W$2:$Y$13,2,1),VLOOKUP(I479,Barem!$W$14:$Y$25,2,1)))</f>
        <v>0</v>
      </c>
      <c r="T479" s="19">
        <f>VLOOKUP(A479,Participanti!A:C,3,0)</f>
        <v>0</v>
      </c>
      <c r="U479" s="17">
        <f t="shared" si="96"/>
        <v>2.6595238095238094</v>
      </c>
      <c r="V479" s="49"/>
      <c r="W479" s="137"/>
      <c r="X479" s="96">
        <f t="shared" si="92"/>
        <v>4</v>
      </c>
      <c r="Y479" s="62">
        <f t="shared" si="93"/>
        <v>1</v>
      </c>
      <c r="Z479" s="1" t="str">
        <f>VLOOKUP(A479,Participanti!A:E,5,0)</f>
        <v>Bronze</v>
      </c>
    </row>
    <row r="480" spans="1:26" x14ac:dyDescent="0.2">
      <c r="A480" s="42" t="s">
        <v>154</v>
      </c>
      <c r="B480" s="1" t="str">
        <f>VLOOKUP(A480,Participanti!A:B,2,0)</f>
        <v>M</v>
      </c>
      <c r="C480" s="60">
        <v>10</v>
      </c>
      <c r="D480" s="43">
        <v>28.08</v>
      </c>
      <c r="E480" s="180">
        <v>9.015046296296296E-2</v>
      </c>
      <c r="F480" s="180">
        <v>9.0740740740740747E-2</v>
      </c>
      <c r="G480" s="182">
        <f t="shared" si="87"/>
        <v>9.0445601851851853E-2</v>
      </c>
      <c r="H480" s="45">
        <v>9</v>
      </c>
      <c r="I480" s="11">
        <f t="shared" si="94"/>
        <v>3.2209972169462914E-3</v>
      </c>
      <c r="J480" s="31">
        <f t="shared" si="95"/>
        <v>5</v>
      </c>
      <c r="K480" s="31">
        <f>IF(J480=0,0,IF(B480="F",VLOOKUP(I480,Barem!$G$2:$H$16,2,1),VLOOKUP(I480,Barem!$G$17:$H$31,2,1)))</f>
        <v>4.25</v>
      </c>
      <c r="L480" s="43">
        <v>2.25</v>
      </c>
      <c r="M480" s="87" t="str">
        <f>VLOOKUP(C480,Barem!K:Q,7,0)</f>
        <v>V</v>
      </c>
      <c r="N480" s="10">
        <f t="shared" si="90"/>
        <v>0.25</v>
      </c>
      <c r="O480" s="10">
        <f t="shared" si="90"/>
        <v>0.5</v>
      </c>
      <c r="P480" s="10">
        <f t="shared" si="90"/>
        <v>0.25</v>
      </c>
      <c r="Q480" s="33">
        <f>IF(B480="M",IF(AND(H480&gt;=200,H480&lt;500,I480&lt;Barem!$M$21),H480/1500,IF(AND(H480&gt;=500,H480&lt;750,I480&lt;Barem!$M$22),H480/1500,IF(AND(H480&gt;=750,H480&lt;1000,I480&lt;Barem!$M$23),H480/1500,IF(AND(H480&gt;=1000,H480&lt;1500,I480&lt;Barem!$M$24),H480/1500,IF(AND(H480&gt;=1500,H480&lt;2000,I480&lt;Barem!$M$25),H480/1500,IF(AND(H480&gt;=2000,H480&lt;3000,I480&lt;Barem!$M$26),H480/1500,IF(AND(H480&gt;=3000,I480&lt;Barem!$M$27),H480/1500,0))))))),IF(AND(H480&gt;=200,H480&lt;500,I480&lt;Barem!$N$21),H480/1500,IF(AND(H480&gt;=500,H480&lt;750,I480&lt;Barem!$N$22),H480/1500,IF(AND(H480&gt;=750,H480&lt;1000,I480&lt;Barem!$N$23),H480/1500,IF(AND(H480&gt;=1000,H480&lt;1500,I480&lt;Barem!$N$24),H480/1500,IF(AND(H480&gt;=1500,H480&lt;2000,I480&lt;Barem!$N$25),H480/1500,IF(AND(H480&gt;=2000,H480&lt;3000,I480&lt;Barem!$N$26),H480/1500,IF(AND(H480&gt;=3000,I480&lt;Barem!$N$27),H480/1500,0))))))))</f>
        <v>0</v>
      </c>
      <c r="R480" s="19">
        <f>IF(D480&gt;21,VLOOKUP(D480,Barem!$S$1:$T$141,2,1),0)</f>
        <v>0.3</v>
      </c>
      <c r="S480" s="95">
        <f>IF(D480&lt;1,0,IF(B480="F",VLOOKUP(I480,Barem!$W$2:$Y$13,2,1),VLOOKUP(I480,Barem!$W$14:$Y$25,2,1)))</f>
        <v>0</v>
      </c>
      <c r="T480" s="19">
        <f>VLOOKUP(A480,Participanti!A:C,3,0)</f>
        <v>0</v>
      </c>
      <c r="U480" s="17">
        <f t="shared" si="96"/>
        <v>4.2374999999999998</v>
      </c>
      <c r="V480" s="49"/>
      <c r="W480" s="137"/>
      <c r="X480" s="96">
        <f t="shared" si="92"/>
        <v>4</v>
      </c>
      <c r="Y480" s="62">
        <f t="shared" si="93"/>
        <v>1</v>
      </c>
      <c r="Z480" s="1" t="str">
        <f>VLOOKUP(A480,Participanti!A:E,5,0)</f>
        <v>Gold</v>
      </c>
    </row>
    <row r="481" spans="1:26" x14ac:dyDescent="0.2">
      <c r="A481" s="42" t="s">
        <v>194</v>
      </c>
      <c r="B481" s="1" t="str">
        <f>VLOOKUP(A481,Participanti!A:B,2,0)</f>
        <v>F</v>
      </c>
      <c r="C481" s="60">
        <v>10</v>
      </c>
      <c r="D481" s="43">
        <v>5.0199999999999996</v>
      </c>
      <c r="E481" s="180">
        <v>2.0173611111111111E-2</v>
      </c>
      <c r="F481" s="180">
        <v>2.0173611111111111E-2</v>
      </c>
      <c r="G481" s="182">
        <f t="shared" si="87"/>
        <v>2.0173611111111111E-2</v>
      </c>
      <c r="H481" s="45">
        <v>11</v>
      </c>
      <c r="I481" s="11">
        <f t="shared" si="94"/>
        <v>4.0186476316954409E-3</v>
      </c>
      <c r="J481" s="31">
        <f t="shared" si="95"/>
        <v>1.2549999999999999</v>
      </c>
      <c r="K481" s="31">
        <f>IF(J481=0,0,IF(B481="F",VLOOKUP(I481,Barem!$G$2:$H$16,2,1),VLOOKUP(I481,Barem!$G$17:$H$31,2,1)))</f>
        <v>3.5</v>
      </c>
      <c r="L481" s="43">
        <v>0.5</v>
      </c>
      <c r="M481" s="87" t="str">
        <f>VLOOKUP(C481,Barem!K:Q,7,0)</f>
        <v>V</v>
      </c>
      <c r="N481" s="10">
        <f t="shared" si="90"/>
        <v>0.25</v>
      </c>
      <c r="O481" s="10">
        <f t="shared" si="90"/>
        <v>0.5</v>
      </c>
      <c r="P481" s="10">
        <f t="shared" si="90"/>
        <v>0.25</v>
      </c>
      <c r="Q481" s="33">
        <f>IF(B481="M",IF(AND(H481&gt;=200,H481&lt;500,I481&lt;Barem!$M$21),H481/1500,IF(AND(H481&gt;=500,H481&lt;750,I481&lt;Barem!$M$22),H481/1500,IF(AND(H481&gt;=750,H481&lt;1000,I481&lt;Barem!$M$23),H481/1500,IF(AND(H481&gt;=1000,H481&lt;1500,I481&lt;Barem!$M$24),H481/1500,IF(AND(H481&gt;=1500,H481&lt;2000,I481&lt;Barem!$M$25),H481/1500,IF(AND(H481&gt;=2000,H481&lt;3000,I481&lt;Barem!$M$26),H481/1500,IF(AND(H481&gt;=3000,I481&lt;Barem!$M$27),H481/1500,0))))))),IF(AND(H481&gt;=200,H481&lt;500,I481&lt;Barem!$N$21),H481/1500,IF(AND(H481&gt;=500,H481&lt;750,I481&lt;Barem!$N$22),H481/1500,IF(AND(H481&gt;=750,H481&lt;1000,I481&lt;Barem!$N$23),H481/1500,IF(AND(H481&gt;=1000,H481&lt;1500,I481&lt;Barem!$N$24),H481/1500,IF(AND(H481&gt;=1500,H481&lt;2000,I481&lt;Barem!$N$25),H481/1500,IF(AND(H481&gt;=2000,H481&lt;3000,I481&lt;Barem!$N$26),H481/1500,IF(AND(H481&gt;=3000,I481&lt;Barem!$N$27),H481/1500,0))))))))</f>
        <v>0</v>
      </c>
      <c r="R481" s="19">
        <f>IF(D481&gt;21,VLOOKUP(D481,Barem!$S$1:$T$141,2,1),0)</f>
        <v>0</v>
      </c>
      <c r="S481" s="95">
        <f>IF(D481&lt;1,0,IF(B481="F",VLOOKUP(I481,Barem!$W$2:$Y$13,2,1),VLOOKUP(I481,Barem!$W$14:$Y$25,2,1)))</f>
        <v>0</v>
      </c>
      <c r="T481" s="19">
        <f>VLOOKUP(A481,Participanti!A:C,3,0)</f>
        <v>0</v>
      </c>
      <c r="U481" s="17">
        <f t="shared" si="96"/>
        <v>2.1887499999999998</v>
      </c>
      <c r="V481" s="49"/>
      <c r="W481" s="137"/>
      <c r="X481" s="96">
        <f t="shared" si="92"/>
        <v>4</v>
      </c>
      <c r="Y481" s="62">
        <f t="shared" si="93"/>
        <v>1</v>
      </c>
      <c r="Z481" s="1" t="str">
        <f>VLOOKUP(A481,Participanti!A:E,5,0)</f>
        <v>Silver</v>
      </c>
    </row>
    <row r="482" spans="1:26" x14ac:dyDescent="0.2">
      <c r="A482" s="42" t="s">
        <v>450</v>
      </c>
      <c r="B482" s="1" t="str">
        <f>VLOOKUP(A482,Participanti!A:B,2,0)</f>
        <v>M</v>
      </c>
      <c r="C482" s="60">
        <v>10</v>
      </c>
      <c r="D482" s="43">
        <v>10</v>
      </c>
      <c r="E482" s="180">
        <v>3.4016203703703701E-2</v>
      </c>
      <c r="F482" s="180">
        <v>3.4016203703703701E-2</v>
      </c>
      <c r="G482" s="182">
        <f>AVERAGE(E482:F482)</f>
        <v>3.4016203703703701E-2</v>
      </c>
      <c r="H482" s="45">
        <v>26</v>
      </c>
      <c r="I482" s="11">
        <f t="shared" si="94"/>
        <v>3.40162037037037E-3</v>
      </c>
      <c r="J482" s="31">
        <f t="shared" si="95"/>
        <v>2.3809523809523809</v>
      </c>
      <c r="K482" s="31">
        <f>IF(J482=0,0,IF(B482="F",VLOOKUP(I482,Barem!$G$2:$H$16,2,1),VLOOKUP(I482,Barem!$G$17:$H$31,2,1)))</f>
        <v>4</v>
      </c>
      <c r="L482" s="43">
        <v>1</v>
      </c>
      <c r="M482" s="87" t="str">
        <f>VLOOKUP(C482,Barem!K:Q,7,0)</f>
        <v>V</v>
      </c>
      <c r="N482" s="10">
        <f t="shared" si="90"/>
        <v>0.25</v>
      </c>
      <c r="O482" s="10">
        <f t="shared" si="90"/>
        <v>0.5</v>
      </c>
      <c r="P482" s="10">
        <f t="shared" si="90"/>
        <v>0.25</v>
      </c>
      <c r="Q482" s="33">
        <f>IF(B482="M",IF(AND(H482&gt;=200,H482&lt;500,I482&lt;Barem!$M$21),H482/1500,IF(AND(H482&gt;=500,H482&lt;750,I482&lt;Barem!$M$22),H482/1500,IF(AND(H482&gt;=750,H482&lt;1000,I482&lt;Barem!$M$23),H482/1500,IF(AND(H482&gt;=1000,H482&lt;1500,I482&lt;Barem!$M$24),H482/1500,IF(AND(H482&gt;=1500,H482&lt;2000,I482&lt;Barem!$M$25),H482/1500,IF(AND(H482&gt;=2000,H482&lt;3000,I482&lt;Barem!$M$26),H482/1500,IF(AND(H482&gt;=3000,I482&lt;Barem!$M$27),H482/1500,0))))))),IF(AND(H482&gt;=200,H482&lt;500,I482&lt;Barem!$N$21),H482/1500,IF(AND(H482&gt;=500,H482&lt;750,I482&lt;Barem!$N$22),H482/1500,IF(AND(H482&gt;=750,H482&lt;1000,I482&lt;Barem!$N$23),H482/1500,IF(AND(H482&gt;=1000,H482&lt;1500,I482&lt;Barem!$N$24),H482/1500,IF(AND(H482&gt;=1500,H482&lt;2000,I482&lt;Barem!$N$25),H482/1500,IF(AND(H482&gt;=2000,H482&lt;3000,I482&lt;Barem!$N$26),H482/1500,IF(AND(H482&gt;=3000,I482&lt;Barem!$N$27),H482/1500,0))))))))</f>
        <v>0</v>
      </c>
      <c r="R482" s="19">
        <f>IF(D482&gt;21,VLOOKUP(D482,Barem!$S$1:$T$141,2,1),0)</f>
        <v>0</v>
      </c>
      <c r="S482" s="95">
        <f>IF(D482&lt;1,0,IF(B482="F",VLOOKUP(I482,Barem!$W$2:$Y$13,2,1),VLOOKUP(I482,Barem!$W$14:$Y$25,2,1)))</f>
        <v>0</v>
      </c>
      <c r="T482" s="19">
        <f>VLOOKUP(A482,Participanti!A:C,3,0)</f>
        <v>0</v>
      </c>
      <c r="U482" s="17">
        <f t="shared" si="96"/>
        <v>2.8452380952380953</v>
      </c>
      <c r="V482" s="49"/>
      <c r="W482" s="137"/>
      <c r="X482" s="96">
        <f t="shared" si="92"/>
        <v>4</v>
      </c>
      <c r="Y482" s="62">
        <f t="shared" si="93"/>
        <v>1</v>
      </c>
      <c r="Z482" s="1" t="str">
        <f>VLOOKUP(A482,Participanti!A:E,5,0)</f>
        <v>Bronze</v>
      </c>
    </row>
    <row r="483" spans="1:26" x14ac:dyDescent="0.2">
      <c r="A483" s="42" t="s">
        <v>225</v>
      </c>
      <c r="B483" s="1" t="str">
        <f>VLOOKUP(A483,Participanti!A:B,2,0)</f>
        <v>M</v>
      </c>
      <c r="C483" s="60">
        <v>10</v>
      </c>
      <c r="D483" s="43">
        <v>16.010000000000002</v>
      </c>
      <c r="E483" s="180">
        <v>4.7245370370370368E-2</v>
      </c>
      <c r="F483" s="180">
        <v>4.7835648148148148E-2</v>
      </c>
      <c r="G483" s="182">
        <f t="shared" si="87"/>
        <v>4.7540509259259262E-2</v>
      </c>
      <c r="H483" s="45">
        <v>67</v>
      </c>
      <c r="I483" s="11">
        <f t="shared" si="94"/>
        <v>2.9694259374927704E-3</v>
      </c>
      <c r="J483" s="31">
        <f t="shared" si="95"/>
        <v>3.8119047619047621</v>
      </c>
      <c r="K483" s="31">
        <f>IF(J483=0,0,IF(B483="F",VLOOKUP(I483,Barem!$G$2:$H$16,2,1),VLOOKUP(I483,Barem!$G$17:$H$31,2,1)))</f>
        <v>4.5</v>
      </c>
      <c r="L483" s="43">
        <v>4</v>
      </c>
      <c r="M483" s="87" t="s">
        <v>83</v>
      </c>
      <c r="N483" s="10">
        <f t="shared" si="90"/>
        <v>0.25</v>
      </c>
      <c r="O483" s="10">
        <f t="shared" si="90"/>
        <v>0.25</v>
      </c>
      <c r="P483" s="10">
        <f t="shared" si="90"/>
        <v>0.5</v>
      </c>
      <c r="Q483" s="33">
        <f>IF(B483="M",IF(AND(H483&gt;=200,H483&lt;500,I483&lt;Barem!$M$21),H483/1500,IF(AND(H483&gt;=500,H483&lt;750,I483&lt;Barem!$M$22),H483/1500,IF(AND(H483&gt;=750,H483&lt;1000,I483&lt;Barem!$M$23),H483/1500,IF(AND(H483&gt;=1000,H483&lt;1500,I483&lt;Barem!$M$24),H483/1500,IF(AND(H483&gt;=1500,H483&lt;2000,I483&lt;Barem!$M$25),H483/1500,IF(AND(H483&gt;=2000,H483&lt;3000,I483&lt;Barem!$M$26),H483/1500,IF(AND(H483&gt;=3000,I483&lt;Barem!$M$27),H483/1500,0))))))),IF(AND(H483&gt;=200,H483&lt;500,I483&lt;Barem!$N$21),H483/1500,IF(AND(H483&gt;=500,H483&lt;750,I483&lt;Barem!$N$22),H483/1500,IF(AND(H483&gt;=750,H483&lt;1000,I483&lt;Barem!$N$23),H483/1500,IF(AND(H483&gt;=1000,H483&lt;1500,I483&lt;Barem!$N$24),H483/1500,IF(AND(H483&gt;=1500,H483&lt;2000,I483&lt;Barem!$N$25),H483/1500,IF(AND(H483&gt;=2000,H483&lt;3000,I483&lt;Barem!$N$26),H483/1500,IF(AND(H483&gt;=3000,I483&lt;Barem!$N$27),H483/1500,0))))))))</f>
        <v>0</v>
      </c>
      <c r="R483" s="19">
        <f>IF(D483&gt;21,VLOOKUP(D483,Barem!$S$1:$T$141,2,1),0)</f>
        <v>0</v>
      </c>
      <c r="S483" s="95">
        <f>IF(D483&lt;1,0,IF(B483="F",VLOOKUP(I483,Barem!$W$2:$Y$13,2,1),VLOOKUP(I483,Barem!$W$14:$Y$25,2,1)))</f>
        <v>0</v>
      </c>
      <c r="T483" s="19">
        <f>VLOOKUP(A483,Participanti!A:C,3,0)</f>
        <v>0</v>
      </c>
      <c r="U483" s="17">
        <f t="shared" si="96"/>
        <v>4.0779761904761909</v>
      </c>
      <c r="V483" s="49"/>
      <c r="W483" s="137"/>
      <c r="X483" s="96">
        <f t="shared" si="92"/>
        <v>4</v>
      </c>
      <c r="Y483" s="62">
        <f t="shared" si="93"/>
        <v>1</v>
      </c>
      <c r="Z483" s="1" t="str">
        <f>VLOOKUP(A483,Participanti!A:E,5,0)</f>
        <v>Gold</v>
      </c>
    </row>
    <row r="484" spans="1:26" x14ac:dyDescent="0.2">
      <c r="A484" s="42" t="s">
        <v>187</v>
      </c>
      <c r="B484" s="1" t="str">
        <f>VLOOKUP(A484,Participanti!A:B,2,0)</f>
        <v>M</v>
      </c>
      <c r="C484" s="60">
        <v>10</v>
      </c>
      <c r="D484" s="43">
        <v>7</v>
      </c>
      <c r="E484" s="180">
        <v>2.1493055555555557E-2</v>
      </c>
      <c r="F484" s="180">
        <v>2.1539351851851851E-2</v>
      </c>
      <c r="G484" s="182">
        <f t="shared" si="87"/>
        <v>2.1516203703703704E-2</v>
      </c>
      <c r="H484" s="45">
        <v>11</v>
      </c>
      <c r="I484" s="11">
        <f t="shared" si="94"/>
        <v>3.0737433862433861E-3</v>
      </c>
      <c r="J484" s="31">
        <f t="shared" si="95"/>
        <v>1.6666666666666665</v>
      </c>
      <c r="K484" s="31">
        <f>IF(J484=0,0,IF(B484="F",VLOOKUP(I484,Barem!$G$2:$H$16,2,1),VLOOKUP(I484,Barem!$G$17:$H$31,2,1)))</f>
        <v>4.5</v>
      </c>
      <c r="L484" s="43">
        <v>0.5</v>
      </c>
      <c r="M484" s="87" t="str">
        <f>VLOOKUP(C484,Barem!K:Q,7,0)</f>
        <v>V</v>
      </c>
      <c r="N484" s="10">
        <f t="shared" si="90"/>
        <v>0.25</v>
      </c>
      <c r="O484" s="10">
        <f t="shared" si="90"/>
        <v>0.5</v>
      </c>
      <c r="P484" s="10">
        <f t="shared" si="90"/>
        <v>0.25</v>
      </c>
      <c r="Q484" s="33">
        <f>IF(B484="M",IF(AND(H484&gt;=200,H484&lt;500,I484&lt;Barem!$M$21),H484/1500,IF(AND(H484&gt;=500,H484&lt;750,I484&lt;Barem!$M$22),H484/1500,IF(AND(H484&gt;=750,H484&lt;1000,I484&lt;Barem!$M$23),H484/1500,IF(AND(H484&gt;=1000,H484&lt;1500,I484&lt;Barem!$M$24),H484/1500,IF(AND(H484&gt;=1500,H484&lt;2000,I484&lt;Barem!$M$25),H484/1500,IF(AND(H484&gt;=2000,H484&lt;3000,I484&lt;Barem!$M$26),H484/1500,IF(AND(H484&gt;=3000,I484&lt;Barem!$M$27),H484/1500,0))))))),IF(AND(H484&gt;=200,H484&lt;500,I484&lt;Barem!$N$21),H484/1500,IF(AND(H484&gt;=500,H484&lt;750,I484&lt;Barem!$N$22),H484/1500,IF(AND(H484&gt;=750,H484&lt;1000,I484&lt;Barem!$N$23),H484/1500,IF(AND(H484&gt;=1000,H484&lt;1500,I484&lt;Barem!$N$24),H484/1500,IF(AND(H484&gt;=1500,H484&lt;2000,I484&lt;Barem!$N$25),H484/1500,IF(AND(H484&gt;=2000,H484&lt;3000,I484&lt;Barem!$N$26),H484/1500,IF(AND(H484&gt;=3000,I484&lt;Barem!$N$27),H484/1500,0))))))))</f>
        <v>0</v>
      </c>
      <c r="R484" s="19">
        <f>IF(D484&gt;21,VLOOKUP(D484,Barem!$S$1:$T$141,2,1),0)</f>
        <v>0</v>
      </c>
      <c r="S484" s="95">
        <f>IF(D484&lt;1,0,IF(B484="F",VLOOKUP(I484,Barem!$W$2:$Y$13,2,1),VLOOKUP(I484,Barem!$W$14:$Y$25,2,1)))</f>
        <v>0</v>
      </c>
      <c r="T484" s="19">
        <f>VLOOKUP(A484,Participanti!A:C,3,0)</f>
        <v>0</v>
      </c>
      <c r="U484" s="17">
        <f t="shared" si="96"/>
        <v>2.7916666666666665</v>
      </c>
      <c r="V484" s="49"/>
      <c r="W484" s="137"/>
      <c r="X484" s="96">
        <f t="shared" si="92"/>
        <v>4</v>
      </c>
      <c r="Y484" s="62">
        <f t="shared" si="93"/>
        <v>1</v>
      </c>
      <c r="Z484" s="1" t="str">
        <f>VLOOKUP(A484,Participanti!A:E,5,0)</f>
        <v>Silver</v>
      </c>
    </row>
    <row r="485" spans="1:26" x14ac:dyDescent="0.2">
      <c r="A485" s="42" t="s">
        <v>167</v>
      </c>
      <c r="B485" s="1" t="str">
        <f>VLOOKUP(A485,Participanti!A:B,2,0)</f>
        <v>M</v>
      </c>
      <c r="C485" s="60">
        <v>10</v>
      </c>
      <c r="D485" s="43">
        <v>31</v>
      </c>
      <c r="E485" s="180">
        <v>0.11651620370370371</v>
      </c>
      <c r="F485" s="180">
        <v>0.11701388888888889</v>
      </c>
      <c r="G485" s="182">
        <f t="shared" si="87"/>
        <v>0.1167650462962963</v>
      </c>
      <c r="H485" s="45">
        <v>30</v>
      </c>
      <c r="I485" s="11">
        <f t="shared" si="94"/>
        <v>3.7666143966547196E-3</v>
      </c>
      <c r="J485" s="31">
        <f t="shared" si="95"/>
        <v>5</v>
      </c>
      <c r="K485" s="31">
        <f>IF(J485=0,0,IF(B485="F",VLOOKUP(I485,Barem!$G$2:$H$16,2,1),VLOOKUP(I485,Barem!$G$17:$H$31,2,1)))</f>
        <v>3.5</v>
      </c>
      <c r="L485" s="43">
        <v>4</v>
      </c>
      <c r="M485" s="87" t="str">
        <f>VLOOKUP(C485,Barem!K:Q,7,0)</f>
        <v>V</v>
      </c>
      <c r="N485" s="10">
        <f t="shared" si="90"/>
        <v>0.25</v>
      </c>
      <c r="O485" s="10">
        <f t="shared" si="90"/>
        <v>0.5</v>
      </c>
      <c r="P485" s="10">
        <f t="shared" si="90"/>
        <v>0.25</v>
      </c>
      <c r="Q485" s="33">
        <f>IF(B485="M",IF(AND(H485&gt;=200,H485&lt;500,I485&lt;Barem!$M$21),H485/1500,IF(AND(H485&gt;=500,H485&lt;750,I485&lt;Barem!$M$22),H485/1500,IF(AND(H485&gt;=750,H485&lt;1000,I485&lt;Barem!$M$23),H485/1500,IF(AND(H485&gt;=1000,H485&lt;1500,I485&lt;Barem!$M$24),H485/1500,IF(AND(H485&gt;=1500,H485&lt;2000,I485&lt;Barem!$M$25),H485/1500,IF(AND(H485&gt;=2000,H485&lt;3000,I485&lt;Barem!$M$26),H485/1500,IF(AND(H485&gt;=3000,I485&lt;Barem!$M$27),H485/1500,0))))))),IF(AND(H485&gt;=200,H485&lt;500,I485&lt;Barem!$N$21),H485/1500,IF(AND(H485&gt;=500,H485&lt;750,I485&lt;Barem!$N$22),H485/1500,IF(AND(H485&gt;=750,H485&lt;1000,I485&lt;Barem!$N$23),H485/1500,IF(AND(H485&gt;=1000,H485&lt;1500,I485&lt;Barem!$N$24),H485/1500,IF(AND(H485&gt;=1500,H485&lt;2000,I485&lt;Barem!$N$25),H485/1500,IF(AND(H485&gt;=2000,H485&lt;3000,I485&lt;Barem!$N$26),H485/1500,IF(AND(H485&gt;=3000,I485&lt;Barem!$N$27),H485/1500,0))))))))</f>
        <v>0</v>
      </c>
      <c r="R485" s="19">
        <f>IF(D485&gt;21,VLOOKUP(D485,Barem!$S$1:$T$141,2,1),0)</f>
        <v>0.5</v>
      </c>
      <c r="S485" s="95">
        <f>IF(D485&lt;1,0,IF(B485="F",VLOOKUP(I485,Barem!$W$2:$Y$13,2,1),VLOOKUP(I485,Barem!$W$14:$Y$25,2,1)))</f>
        <v>0</v>
      </c>
      <c r="T485" s="19">
        <f>VLOOKUP(A485,Participanti!A:C,3,0)</f>
        <v>0</v>
      </c>
      <c r="U485" s="17">
        <f t="shared" si="96"/>
        <v>4.5</v>
      </c>
      <c r="V485" s="49"/>
      <c r="W485" s="137"/>
      <c r="X485" s="96">
        <f t="shared" si="92"/>
        <v>4</v>
      </c>
      <c r="Y485" s="62">
        <f t="shared" si="93"/>
        <v>1</v>
      </c>
      <c r="Z485" s="1" t="str">
        <f>VLOOKUP(A485,Participanti!A:E,5,0)</f>
        <v>Silver</v>
      </c>
    </row>
    <row r="486" spans="1:26" x14ac:dyDescent="0.2">
      <c r="A486" s="42" t="s">
        <v>167</v>
      </c>
      <c r="B486" s="1" t="str">
        <f>VLOOKUP(A486,Participanti!A:B,2,0)</f>
        <v>M</v>
      </c>
      <c r="C486" s="60">
        <v>9</v>
      </c>
      <c r="D486" s="43">
        <v>28.01</v>
      </c>
      <c r="E486" s="180">
        <v>0.10155092592592592</v>
      </c>
      <c r="F486" s="180">
        <v>0.11074074074074074</v>
      </c>
      <c r="G486" s="182">
        <f t="shared" si="87"/>
        <v>0.10614583333333333</v>
      </c>
      <c r="H486" s="45">
        <v>19</v>
      </c>
      <c r="I486" s="11">
        <f t="shared" si="94"/>
        <v>3.789569201475663E-3</v>
      </c>
      <c r="J486" s="31">
        <f t="shared" si="95"/>
        <v>5</v>
      </c>
      <c r="K486" s="31">
        <f>IF(J486=0,0,IF(B486="F",VLOOKUP(I486,Barem!$G$2:$H$16,2,1),VLOOKUP(I486,Barem!$G$17:$H$31,2,1)))</f>
        <v>3.5</v>
      </c>
      <c r="L486" s="43">
        <v>2.25</v>
      </c>
      <c r="M486" s="87" t="s">
        <v>83</v>
      </c>
      <c r="N486" s="10">
        <f t="shared" si="90"/>
        <v>0.25</v>
      </c>
      <c r="O486" s="10">
        <f t="shared" si="90"/>
        <v>0.25</v>
      </c>
      <c r="P486" s="10">
        <f t="shared" si="90"/>
        <v>0.5</v>
      </c>
      <c r="Q486" s="33">
        <f>IF(B486="M",IF(AND(H486&gt;=200,H486&lt;500,I486&lt;Barem!$M$21),H486/1500,IF(AND(H486&gt;=500,H486&lt;750,I486&lt;Barem!$M$22),H486/1500,IF(AND(H486&gt;=750,H486&lt;1000,I486&lt;Barem!$M$23),H486/1500,IF(AND(H486&gt;=1000,H486&lt;1500,I486&lt;Barem!$M$24),H486/1500,IF(AND(H486&gt;=1500,H486&lt;2000,I486&lt;Barem!$M$25),H486/1500,IF(AND(H486&gt;=2000,H486&lt;3000,I486&lt;Barem!$M$26),H486/1500,IF(AND(H486&gt;=3000,I486&lt;Barem!$M$27),H486/1500,0))))))),IF(AND(H486&gt;=200,H486&lt;500,I486&lt;Barem!$N$21),H486/1500,IF(AND(H486&gt;=500,H486&lt;750,I486&lt;Barem!$N$22),H486/1500,IF(AND(H486&gt;=750,H486&lt;1000,I486&lt;Barem!$N$23),H486/1500,IF(AND(H486&gt;=1000,H486&lt;1500,I486&lt;Barem!$N$24),H486/1500,IF(AND(H486&gt;=1500,H486&lt;2000,I486&lt;Barem!$N$25),H486/1500,IF(AND(H486&gt;=2000,H486&lt;3000,I486&lt;Barem!$N$26),H486/1500,IF(AND(H486&gt;=3000,I486&lt;Barem!$N$27),H486/1500,0))))))))</f>
        <v>0</v>
      </c>
      <c r="R486" s="19">
        <f>IF(D486&gt;21,VLOOKUP(D486,Barem!$S$1:$T$141,2,1),0)</f>
        <v>0.3</v>
      </c>
      <c r="S486" s="95">
        <f>IF(D486&lt;1,0,IF(B486="F",VLOOKUP(I486,Barem!$W$2:$Y$13,2,1),VLOOKUP(I486,Barem!$W$14:$Y$25,2,1)))</f>
        <v>0</v>
      </c>
      <c r="T486" s="19">
        <f>VLOOKUP(A486,Participanti!A:C,3,0)</f>
        <v>0</v>
      </c>
      <c r="U486" s="17">
        <f t="shared" si="96"/>
        <v>3.55</v>
      </c>
      <c r="V486" s="49"/>
      <c r="W486" s="137"/>
      <c r="X486" s="96">
        <f t="shared" si="92"/>
        <v>4</v>
      </c>
      <c r="Y486" s="62">
        <f t="shared" si="93"/>
        <v>1</v>
      </c>
      <c r="Z486" s="1" t="str">
        <f>VLOOKUP(A486,Participanti!A:E,5,0)</f>
        <v>Silver</v>
      </c>
    </row>
    <row r="487" spans="1:26" x14ac:dyDescent="0.2">
      <c r="A487" s="42" t="s">
        <v>168</v>
      </c>
      <c r="B487" s="1" t="str">
        <f>VLOOKUP(A487,Participanti!A:B,2,0)</f>
        <v>M</v>
      </c>
      <c r="C487" s="60">
        <v>9</v>
      </c>
      <c r="D487" s="43">
        <v>5.27</v>
      </c>
      <c r="E487" s="180">
        <v>1.4189814814814815E-2</v>
      </c>
      <c r="F487" s="180">
        <v>1.4189814814814815E-2</v>
      </c>
      <c r="G487" s="182">
        <f t="shared" si="87"/>
        <v>1.4189814814814815E-2</v>
      </c>
      <c r="H487" s="45">
        <v>8</v>
      </c>
      <c r="I487" s="11">
        <f t="shared" si="94"/>
        <v>2.6925644809895287E-3</v>
      </c>
      <c r="J487" s="31">
        <f t="shared" si="95"/>
        <v>1.2547619047619045</v>
      </c>
      <c r="K487" s="31">
        <f>IF(J487=0,0,IF(B487="F",VLOOKUP(I487,Barem!$G$2:$H$16,2,1),VLOOKUP(I487,Barem!$G$17:$H$31,2,1)))</f>
        <v>5</v>
      </c>
      <c r="L487" s="43">
        <v>3.5</v>
      </c>
      <c r="M487" s="87" t="str">
        <f>VLOOKUP(C487,Barem!K:Q,7,0)</f>
        <v>P</v>
      </c>
      <c r="N487" s="10">
        <f t="shared" si="90"/>
        <v>0.25</v>
      </c>
      <c r="O487" s="10">
        <f t="shared" si="90"/>
        <v>0.25</v>
      </c>
      <c r="P487" s="10">
        <f t="shared" si="90"/>
        <v>0.5</v>
      </c>
      <c r="Q487" s="33">
        <f>IF(B487="M",IF(AND(H487&gt;=200,H487&lt;500,I487&lt;Barem!$M$21),H487/1500,IF(AND(H487&gt;=500,H487&lt;750,I487&lt;Barem!$M$22),H487/1500,IF(AND(H487&gt;=750,H487&lt;1000,I487&lt;Barem!$M$23),H487/1500,IF(AND(H487&gt;=1000,H487&lt;1500,I487&lt;Barem!$M$24),H487/1500,IF(AND(H487&gt;=1500,H487&lt;2000,I487&lt;Barem!$M$25),H487/1500,IF(AND(H487&gt;=2000,H487&lt;3000,I487&lt;Barem!$M$26),H487/1500,IF(AND(H487&gt;=3000,I487&lt;Barem!$M$27),H487/1500,0))))))),IF(AND(H487&gt;=200,H487&lt;500,I487&lt;Barem!$N$21),H487/1500,IF(AND(H487&gt;=500,H487&lt;750,I487&lt;Barem!$N$22),H487/1500,IF(AND(H487&gt;=750,H487&lt;1000,I487&lt;Barem!$N$23),H487/1500,IF(AND(H487&gt;=1000,H487&lt;1500,I487&lt;Barem!$N$24),H487/1500,IF(AND(H487&gt;=1500,H487&lt;2000,I487&lt;Barem!$N$25),H487/1500,IF(AND(H487&gt;=2000,H487&lt;3000,I487&lt;Barem!$N$26),H487/1500,IF(AND(H487&gt;=3000,I487&lt;Barem!$N$27),H487/1500,0))))))))</f>
        <v>0</v>
      </c>
      <c r="R487" s="19">
        <f>IF(D487&gt;21,VLOOKUP(D487,Barem!$S$1:$T$141,2,1),0)</f>
        <v>0</v>
      </c>
      <c r="S487" s="95">
        <f>IF(D487&lt;1,0,IF(B487="F",VLOOKUP(I487,Barem!$W$2:$Y$13,2,1),VLOOKUP(I487,Barem!$W$14:$Y$25,2,1)))</f>
        <v>0.45000000000000007</v>
      </c>
      <c r="T487" s="19">
        <f>VLOOKUP(A487,Participanti!A:C,3,0)</f>
        <v>0</v>
      </c>
      <c r="U487" s="17">
        <f t="shared" si="96"/>
        <v>3.7636904761904764</v>
      </c>
      <c r="V487" s="49"/>
      <c r="W487" s="137" t="s">
        <v>581</v>
      </c>
      <c r="X487" s="96">
        <f t="shared" si="92"/>
        <v>4</v>
      </c>
      <c r="Y487" s="62">
        <f t="shared" si="93"/>
        <v>1</v>
      </c>
      <c r="Z487" s="1" t="str">
        <f>VLOOKUP(A487,Participanti!A:E,5,0)</f>
        <v>Silver</v>
      </c>
    </row>
    <row r="488" spans="1:26" x14ac:dyDescent="0.2">
      <c r="A488" s="42" t="s">
        <v>168</v>
      </c>
      <c r="B488" s="1" t="str">
        <f>VLOOKUP(A488,Participanti!A:B,2,0)</f>
        <v>M</v>
      </c>
      <c r="C488" s="60">
        <v>10</v>
      </c>
      <c r="D488" s="43">
        <v>13.08</v>
      </c>
      <c r="E488" s="180">
        <v>4.5208333333333336E-2</v>
      </c>
      <c r="F488" s="180">
        <v>4.5439814814814815E-2</v>
      </c>
      <c r="G488" s="182">
        <f t="shared" si="87"/>
        <v>4.5324074074074072E-2</v>
      </c>
      <c r="H488" s="45">
        <v>33</v>
      </c>
      <c r="I488" s="11">
        <f t="shared" si="94"/>
        <v>3.4651432778344091E-3</v>
      </c>
      <c r="J488" s="31">
        <f t="shared" si="95"/>
        <v>3.1142857142857143</v>
      </c>
      <c r="K488" s="31">
        <f>IF(J488=0,0,IF(B488="F",VLOOKUP(I488,Barem!$G$2:$H$16,2,1),VLOOKUP(I488,Barem!$G$17:$H$31,2,1)))</f>
        <v>4</v>
      </c>
      <c r="L488" s="43">
        <v>1</v>
      </c>
      <c r="M488" s="87" t="s">
        <v>83</v>
      </c>
      <c r="N488" s="10">
        <f t="shared" si="90"/>
        <v>0.25</v>
      </c>
      <c r="O488" s="10">
        <f t="shared" si="90"/>
        <v>0.25</v>
      </c>
      <c r="P488" s="10">
        <f t="shared" si="90"/>
        <v>0.5</v>
      </c>
      <c r="Q488" s="33">
        <f>IF(B488="M",IF(AND(H488&gt;=200,H488&lt;500,I488&lt;Barem!$M$21),H488/1500,IF(AND(H488&gt;=500,H488&lt;750,I488&lt;Barem!$M$22),H488/1500,IF(AND(H488&gt;=750,H488&lt;1000,I488&lt;Barem!$M$23),H488/1500,IF(AND(H488&gt;=1000,H488&lt;1500,I488&lt;Barem!$M$24),H488/1500,IF(AND(H488&gt;=1500,H488&lt;2000,I488&lt;Barem!$M$25),H488/1500,IF(AND(H488&gt;=2000,H488&lt;3000,I488&lt;Barem!$M$26),H488/1500,IF(AND(H488&gt;=3000,I488&lt;Barem!$M$27),H488/1500,0))))))),IF(AND(H488&gt;=200,H488&lt;500,I488&lt;Barem!$N$21),H488/1500,IF(AND(H488&gt;=500,H488&lt;750,I488&lt;Barem!$N$22),H488/1500,IF(AND(H488&gt;=750,H488&lt;1000,I488&lt;Barem!$N$23),H488/1500,IF(AND(H488&gt;=1000,H488&lt;1500,I488&lt;Barem!$N$24),H488/1500,IF(AND(H488&gt;=1500,H488&lt;2000,I488&lt;Barem!$N$25),H488/1500,IF(AND(H488&gt;=2000,H488&lt;3000,I488&lt;Barem!$N$26),H488/1500,IF(AND(H488&gt;=3000,I488&lt;Barem!$N$27),H488/1500,0))))))))</f>
        <v>0</v>
      </c>
      <c r="R488" s="19">
        <f>IF(D488&gt;21,VLOOKUP(D488,Barem!$S$1:$T$141,2,1),0)</f>
        <v>0</v>
      </c>
      <c r="S488" s="95">
        <f>IF(D488&lt;1,0,IF(B488="F",VLOOKUP(I488,Barem!$W$2:$Y$13,2,1),VLOOKUP(I488,Barem!$W$14:$Y$25,2,1)))</f>
        <v>0</v>
      </c>
      <c r="T488" s="19">
        <f>VLOOKUP(A488,Participanti!A:C,3,0)</f>
        <v>0</v>
      </c>
      <c r="U488" s="17">
        <f t="shared" si="96"/>
        <v>2.2785714285714285</v>
      </c>
      <c r="V488" s="49"/>
      <c r="W488" s="137"/>
      <c r="X488" s="96">
        <f t="shared" si="92"/>
        <v>4</v>
      </c>
      <c r="Y488" s="62">
        <f t="shared" si="93"/>
        <v>1</v>
      </c>
      <c r="Z488" s="1" t="str">
        <f>VLOOKUP(A488,Participanti!A:E,5,0)</f>
        <v>Silver</v>
      </c>
    </row>
    <row r="489" spans="1:26" x14ac:dyDescent="0.2">
      <c r="A489" s="42" t="s">
        <v>290</v>
      </c>
      <c r="B489" s="1" t="str">
        <f>VLOOKUP(A489,Participanti!A:B,2,0)</f>
        <v>M</v>
      </c>
      <c r="C489" s="60">
        <v>9</v>
      </c>
      <c r="D489" s="43">
        <v>12</v>
      </c>
      <c r="E489" s="180">
        <v>4.0208333333333332E-2</v>
      </c>
      <c r="F489" s="180">
        <v>4.0208333333333332E-2</v>
      </c>
      <c r="G489" s="182">
        <f t="shared" si="87"/>
        <v>4.0208333333333332E-2</v>
      </c>
      <c r="H489" s="45">
        <v>25</v>
      </c>
      <c r="I489" s="11">
        <f t="shared" si="94"/>
        <v>3.3506944444444443E-3</v>
      </c>
      <c r="J489" s="31">
        <f t="shared" si="95"/>
        <v>2.8571428571428572</v>
      </c>
      <c r="K489" s="31">
        <f>IF(J489=0,0,IF(B489="F",VLOOKUP(I489,Barem!$G$2:$H$16,2,1),VLOOKUP(I489,Barem!$G$17:$H$31,2,1)))</f>
        <v>4</v>
      </c>
      <c r="L489" s="43">
        <v>2</v>
      </c>
      <c r="M489" s="87" t="str">
        <f>VLOOKUP(C489,Barem!K:Q,7,0)</f>
        <v>P</v>
      </c>
      <c r="N489" s="10">
        <f t="shared" si="90"/>
        <v>0.25</v>
      </c>
      <c r="O489" s="10">
        <f t="shared" si="90"/>
        <v>0.25</v>
      </c>
      <c r="P489" s="10">
        <f t="shared" si="90"/>
        <v>0.5</v>
      </c>
      <c r="Q489" s="33">
        <f>IF(B489="M",IF(AND(H489&gt;=200,H489&lt;500,I489&lt;Barem!$M$21),H489/1500,IF(AND(H489&gt;=500,H489&lt;750,I489&lt;Barem!$M$22),H489/1500,IF(AND(H489&gt;=750,H489&lt;1000,I489&lt;Barem!$M$23),H489/1500,IF(AND(H489&gt;=1000,H489&lt;1500,I489&lt;Barem!$M$24),H489/1500,IF(AND(H489&gt;=1500,H489&lt;2000,I489&lt;Barem!$M$25),H489/1500,IF(AND(H489&gt;=2000,H489&lt;3000,I489&lt;Barem!$M$26),H489/1500,IF(AND(H489&gt;=3000,I489&lt;Barem!$M$27),H489/1500,0))))))),IF(AND(H489&gt;=200,H489&lt;500,I489&lt;Barem!$N$21),H489/1500,IF(AND(H489&gt;=500,H489&lt;750,I489&lt;Barem!$N$22),H489/1500,IF(AND(H489&gt;=750,H489&lt;1000,I489&lt;Barem!$N$23),H489/1500,IF(AND(H489&gt;=1000,H489&lt;1500,I489&lt;Barem!$N$24),H489/1500,IF(AND(H489&gt;=1500,H489&lt;2000,I489&lt;Barem!$N$25),H489/1500,IF(AND(H489&gt;=2000,H489&lt;3000,I489&lt;Barem!$N$26),H489/1500,IF(AND(H489&gt;=3000,I489&lt;Barem!$N$27),H489/1500,0))))))))</f>
        <v>0</v>
      </c>
      <c r="R489" s="19">
        <f>IF(D489&gt;21,VLOOKUP(D489,Barem!$S$1:$T$141,2,1),0)</f>
        <v>0</v>
      </c>
      <c r="S489" s="95">
        <f>IF(D489&lt;1,0,IF(B489="F",VLOOKUP(I489,Barem!$W$2:$Y$13,2,1),VLOOKUP(I489,Barem!$W$14:$Y$25,2,1)))</f>
        <v>0</v>
      </c>
      <c r="T489" s="19">
        <f>VLOOKUP(A489,Participanti!A:C,3,0)</f>
        <v>0</v>
      </c>
      <c r="U489" s="17">
        <f t="shared" si="96"/>
        <v>2.7142857142857144</v>
      </c>
      <c r="V489" s="49"/>
      <c r="W489" s="137"/>
      <c r="X489" s="96">
        <f t="shared" si="92"/>
        <v>4</v>
      </c>
      <c r="Y489" s="62">
        <f t="shared" si="93"/>
        <v>1</v>
      </c>
      <c r="Z489" s="1" t="str">
        <f>VLOOKUP(A489,Participanti!A:E,5,0)</f>
        <v>Bronze</v>
      </c>
    </row>
    <row r="490" spans="1:26" x14ac:dyDescent="0.2">
      <c r="A490" s="42" t="s">
        <v>332</v>
      </c>
      <c r="B490" s="1" t="str">
        <f>VLOOKUP(A490,Participanti!A:B,2,0)</f>
        <v>F</v>
      </c>
      <c r="C490" s="60">
        <v>9</v>
      </c>
      <c r="D490" s="43">
        <v>0</v>
      </c>
      <c r="E490" s="180">
        <v>0</v>
      </c>
      <c r="F490" s="180">
        <v>0</v>
      </c>
      <c r="G490" s="182">
        <f t="shared" si="87"/>
        <v>0</v>
      </c>
      <c r="H490" s="45">
        <v>0</v>
      </c>
      <c r="I490" s="11">
        <v>0</v>
      </c>
      <c r="J490" s="31">
        <f t="shared" si="95"/>
        <v>0</v>
      </c>
      <c r="K490" s="31">
        <f>IF(J490=0,0,IF(B490="F",VLOOKUP(I490,Barem!$G$2:$H$16,2,1),VLOOKUP(I490,Barem!$G$17:$H$31,2,1)))</f>
        <v>0</v>
      </c>
      <c r="L490" s="43">
        <v>0</v>
      </c>
      <c r="M490" s="87" t="s">
        <v>550</v>
      </c>
      <c r="N490" s="10">
        <f t="shared" si="90"/>
        <v>0.25</v>
      </c>
      <c r="O490" s="10">
        <f t="shared" si="90"/>
        <v>0.25</v>
      </c>
      <c r="P490" s="10">
        <f t="shared" si="90"/>
        <v>0.25</v>
      </c>
      <c r="Q490" s="33">
        <f>IF(B490="M",IF(AND(H490&gt;=200,H490&lt;500,I490&lt;Barem!$M$21),H490/1500,IF(AND(H490&gt;=500,H490&lt;750,I490&lt;Barem!$M$22),H490/1500,IF(AND(H490&gt;=750,H490&lt;1000,I490&lt;Barem!$M$23),H490/1500,IF(AND(H490&gt;=1000,H490&lt;1500,I490&lt;Barem!$M$24),H490/1500,IF(AND(H490&gt;=1500,H490&lt;2000,I490&lt;Barem!$M$25),H490/1500,IF(AND(H490&gt;=2000,H490&lt;3000,I490&lt;Barem!$M$26),H490/1500,IF(AND(H490&gt;=3000,I490&lt;Barem!$M$27),H490/1500,0))))))),IF(AND(H490&gt;=200,H490&lt;500,I490&lt;Barem!$N$21),H490/1500,IF(AND(H490&gt;=500,H490&lt;750,I490&lt;Barem!$N$22),H490/1500,IF(AND(H490&gt;=750,H490&lt;1000,I490&lt;Barem!$N$23),H490/1500,IF(AND(H490&gt;=1000,H490&lt;1500,I490&lt;Barem!$N$24),H490/1500,IF(AND(H490&gt;=1500,H490&lt;2000,I490&lt;Barem!$N$25),H490/1500,IF(AND(H490&gt;=2000,H490&lt;3000,I490&lt;Barem!$N$26),H490/1500,IF(AND(H490&gt;=3000,I490&lt;Barem!$N$27),H490/1500,0))))))))</f>
        <v>0</v>
      </c>
      <c r="R490" s="19">
        <f>IF(D490&gt;21,VLOOKUP(D490,Barem!$S$1:$T$141,2,1),0)</f>
        <v>0</v>
      </c>
      <c r="S490" s="95">
        <f>IF(D490&lt;1,0,IF(B490="F",VLOOKUP(I490,Barem!$W$2:$Y$13,2,1),VLOOKUP(I490,Barem!$W$14:$Y$25,2,1)))</f>
        <v>0</v>
      </c>
      <c r="T490" s="19">
        <f>VLOOKUP(A490,Participanti!A:C,3,0)</f>
        <v>0</v>
      </c>
      <c r="U490" s="17">
        <v>0.5</v>
      </c>
      <c r="V490" s="49"/>
      <c r="W490" s="137"/>
      <c r="X490" s="96">
        <f t="shared" si="92"/>
        <v>1</v>
      </c>
      <c r="Y490" s="62">
        <f t="shared" si="93"/>
        <v>1</v>
      </c>
      <c r="Z490" s="1" t="str">
        <f>VLOOKUP(A490,Participanti!A:E,5,0)</f>
        <v>Silver</v>
      </c>
    </row>
    <row r="491" spans="1:26" x14ac:dyDescent="0.2">
      <c r="A491" s="42" t="s">
        <v>323</v>
      </c>
      <c r="B491" s="1" t="str">
        <f>VLOOKUP(A491,Participanti!A:B,2,0)</f>
        <v>M</v>
      </c>
      <c r="C491" s="60">
        <v>9</v>
      </c>
      <c r="D491" s="43">
        <v>16.190000000000001</v>
      </c>
      <c r="E491" s="180">
        <v>4.9270833333333333E-2</v>
      </c>
      <c r="F491" s="180">
        <v>5.2071759259259262E-2</v>
      </c>
      <c r="G491" s="182">
        <f t="shared" si="87"/>
        <v>5.0671296296296298E-2</v>
      </c>
      <c r="H491" s="45">
        <v>20</v>
      </c>
      <c r="I491" s="11">
        <f t="shared" si="94"/>
        <v>3.1297897650584493E-3</v>
      </c>
      <c r="J491" s="31">
        <f t="shared" si="95"/>
        <v>3.8547619047619048</v>
      </c>
      <c r="K491" s="31">
        <f>IF(J491=0,0,IF(B491="F",VLOOKUP(I491,Barem!$G$2:$H$16,2,1),VLOOKUP(I491,Barem!$G$17:$H$31,2,1)))</f>
        <v>4.5</v>
      </c>
      <c r="L491" s="43">
        <v>3.5</v>
      </c>
      <c r="M491" s="87" t="s">
        <v>80</v>
      </c>
      <c r="N491" s="10">
        <f t="shared" si="90"/>
        <v>0.25</v>
      </c>
      <c r="O491" s="10">
        <f t="shared" si="90"/>
        <v>0.5</v>
      </c>
      <c r="P491" s="10">
        <f t="shared" si="90"/>
        <v>0.25</v>
      </c>
      <c r="Q491" s="33">
        <f>IF(B491="M",IF(AND(H491&gt;=200,H491&lt;500,I491&lt;Barem!$M$21),H491/1500,IF(AND(H491&gt;=500,H491&lt;750,I491&lt;Barem!$M$22),H491/1500,IF(AND(H491&gt;=750,H491&lt;1000,I491&lt;Barem!$M$23),H491/1500,IF(AND(H491&gt;=1000,H491&lt;1500,I491&lt;Barem!$M$24),H491/1500,IF(AND(H491&gt;=1500,H491&lt;2000,I491&lt;Barem!$M$25),H491/1500,IF(AND(H491&gt;=2000,H491&lt;3000,I491&lt;Barem!$M$26),H491/1500,IF(AND(H491&gt;=3000,I491&lt;Barem!$M$27),H491/1500,0))))))),IF(AND(H491&gt;=200,H491&lt;500,I491&lt;Barem!$N$21),H491/1500,IF(AND(H491&gt;=500,H491&lt;750,I491&lt;Barem!$N$22),H491/1500,IF(AND(H491&gt;=750,H491&lt;1000,I491&lt;Barem!$N$23),H491/1500,IF(AND(H491&gt;=1000,H491&lt;1500,I491&lt;Barem!$N$24),H491/1500,IF(AND(H491&gt;=1500,H491&lt;2000,I491&lt;Barem!$N$25),H491/1500,IF(AND(H491&gt;=2000,H491&lt;3000,I491&lt;Barem!$N$26),H491/1500,IF(AND(H491&gt;=3000,I491&lt;Barem!$N$27),H491/1500,0))))))))</f>
        <v>0</v>
      </c>
      <c r="R491" s="19">
        <f>IF(D491&gt;21,VLOOKUP(D491,Barem!$S$1:$T$141,2,1),0)</f>
        <v>0</v>
      </c>
      <c r="S491" s="95">
        <f>IF(D491&lt;1,0,IF(B491="F",VLOOKUP(I491,Barem!$W$2:$Y$13,2,1),VLOOKUP(I491,Barem!$W$14:$Y$25,2,1)))</f>
        <v>0</v>
      </c>
      <c r="T491" s="19">
        <f>VLOOKUP(A491,Participanti!A:C,3,0)</f>
        <v>0</v>
      </c>
      <c r="U491" s="17">
        <f t="shared" si="96"/>
        <v>4.0886904761904761</v>
      </c>
      <c r="V491" s="49"/>
      <c r="W491" s="137"/>
      <c r="X491" s="96">
        <f t="shared" si="92"/>
        <v>4</v>
      </c>
      <c r="Y491" s="62">
        <f t="shared" si="93"/>
        <v>1</v>
      </c>
      <c r="Z491" s="1" t="str">
        <f>VLOOKUP(A491,Participanti!A:E,5,0)</f>
        <v>Silver</v>
      </c>
    </row>
    <row r="492" spans="1:26" x14ac:dyDescent="0.2">
      <c r="A492" s="42" t="s">
        <v>323</v>
      </c>
      <c r="B492" s="1" t="str">
        <f>VLOOKUP(A492,Participanti!A:B,2,0)</f>
        <v>M</v>
      </c>
      <c r="C492" s="60">
        <v>10</v>
      </c>
      <c r="D492" s="43">
        <v>8.41</v>
      </c>
      <c r="E492" s="180">
        <v>2.9247685185185186E-2</v>
      </c>
      <c r="F492" s="180">
        <v>3.0497685185185187E-2</v>
      </c>
      <c r="G492" s="182">
        <f t="shared" si="87"/>
        <v>2.9872685185185186E-2</v>
      </c>
      <c r="H492" s="45">
        <v>12</v>
      </c>
      <c r="I492" s="11">
        <f t="shared" si="94"/>
        <v>3.5520434227330781E-3</v>
      </c>
      <c r="J492" s="31">
        <f t="shared" si="95"/>
        <v>2.0023809523809524</v>
      </c>
      <c r="K492" s="31">
        <f>IF(J492=0,0,IF(B492="F",VLOOKUP(I492,Barem!$G$2:$H$16,2,1),VLOOKUP(I492,Barem!$G$17:$H$31,2,1)))</f>
        <v>3.75</v>
      </c>
      <c r="L492" s="43">
        <v>0.5</v>
      </c>
      <c r="M492" s="87" t="str">
        <f>VLOOKUP(C492,Barem!K:Q,7,0)</f>
        <v>V</v>
      </c>
      <c r="N492" s="10">
        <f t="shared" ref="N492:P555" si="97">IF($M492=N$1,50%,25%)</f>
        <v>0.25</v>
      </c>
      <c r="O492" s="10">
        <f t="shared" si="97"/>
        <v>0.5</v>
      </c>
      <c r="P492" s="10">
        <f t="shared" si="97"/>
        <v>0.25</v>
      </c>
      <c r="Q492" s="33">
        <f>IF(B492="M",IF(AND(H492&gt;=200,H492&lt;500,I492&lt;Barem!$M$21),H492/1500,IF(AND(H492&gt;=500,H492&lt;750,I492&lt;Barem!$M$22),H492/1500,IF(AND(H492&gt;=750,H492&lt;1000,I492&lt;Barem!$M$23),H492/1500,IF(AND(H492&gt;=1000,H492&lt;1500,I492&lt;Barem!$M$24),H492/1500,IF(AND(H492&gt;=1500,H492&lt;2000,I492&lt;Barem!$M$25),H492/1500,IF(AND(H492&gt;=2000,H492&lt;3000,I492&lt;Barem!$M$26),H492/1500,IF(AND(H492&gt;=3000,I492&lt;Barem!$M$27),H492/1500,0))))))),IF(AND(H492&gt;=200,H492&lt;500,I492&lt;Barem!$N$21),H492/1500,IF(AND(H492&gt;=500,H492&lt;750,I492&lt;Barem!$N$22),H492/1500,IF(AND(H492&gt;=750,H492&lt;1000,I492&lt;Barem!$N$23),H492/1500,IF(AND(H492&gt;=1000,H492&lt;1500,I492&lt;Barem!$N$24),H492/1500,IF(AND(H492&gt;=1500,H492&lt;2000,I492&lt;Barem!$N$25),H492/1500,IF(AND(H492&gt;=2000,H492&lt;3000,I492&lt;Barem!$N$26),H492/1500,IF(AND(H492&gt;=3000,I492&lt;Barem!$N$27),H492/1500,0))))))))</f>
        <v>0</v>
      </c>
      <c r="R492" s="19">
        <f>IF(D492&gt;21,VLOOKUP(D492,Barem!$S$1:$T$141,2,1),0)</f>
        <v>0</v>
      </c>
      <c r="S492" s="95">
        <f>IF(D492&lt;1,0,IF(B492="F",VLOOKUP(I492,Barem!$W$2:$Y$13,2,1),VLOOKUP(I492,Barem!$W$14:$Y$25,2,1)))</f>
        <v>0</v>
      </c>
      <c r="T492" s="19">
        <f>VLOOKUP(A492,Participanti!A:C,3,0)</f>
        <v>0</v>
      </c>
      <c r="U492" s="17">
        <f t="shared" si="96"/>
        <v>2.5005952380952383</v>
      </c>
      <c r="V492" s="49"/>
      <c r="W492" s="137"/>
      <c r="X492" s="96">
        <f t="shared" si="92"/>
        <v>4</v>
      </c>
      <c r="Y492" s="62">
        <f t="shared" si="93"/>
        <v>1</v>
      </c>
      <c r="Z492" s="1" t="str">
        <f>VLOOKUP(A492,Participanti!A:E,5,0)</f>
        <v>Silver</v>
      </c>
    </row>
    <row r="493" spans="1:26" x14ac:dyDescent="0.2">
      <c r="A493" s="42" t="s">
        <v>7</v>
      </c>
      <c r="B493" s="1" t="str">
        <f>VLOOKUP(A493,Participanti!A:B,2,0)</f>
        <v>M</v>
      </c>
      <c r="C493" s="60">
        <v>10</v>
      </c>
      <c r="D493" s="43">
        <v>22.89</v>
      </c>
      <c r="E493" s="180">
        <v>0.16109953703703703</v>
      </c>
      <c r="F493" s="180">
        <v>0.16670138888888889</v>
      </c>
      <c r="G493" s="182">
        <f t="shared" si="87"/>
        <v>0.16390046296296296</v>
      </c>
      <c r="H493" s="45">
        <v>78</v>
      </c>
      <c r="I493" s="11">
        <f t="shared" si="94"/>
        <v>7.1603522482727375E-3</v>
      </c>
      <c r="J493" s="31">
        <f t="shared" si="95"/>
        <v>5</v>
      </c>
      <c r="K493" s="31">
        <f>IF(J493=0,0,IF(B493="F",VLOOKUP(I493,Barem!$G$2:$H$16,2,1),VLOOKUP(I493,Barem!$G$17:$H$31,2,1)))</f>
        <v>0</v>
      </c>
      <c r="L493" s="43">
        <v>3.25</v>
      </c>
      <c r="M493" s="87" t="s">
        <v>82</v>
      </c>
      <c r="N493" s="10">
        <f t="shared" si="97"/>
        <v>0.5</v>
      </c>
      <c r="O493" s="10">
        <f t="shared" si="97"/>
        <v>0.25</v>
      </c>
      <c r="P493" s="10">
        <f t="shared" si="97"/>
        <v>0.25</v>
      </c>
      <c r="Q493" s="33">
        <f>IF(B493="M",IF(AND(H493&gt;=200,H493&lt;500,I493&lt;Barem!$M$21),H493/1500,IF(AND(H493&gt;=500,H493&lt;750,I493&lt;Barem!$M$22),H493/1500,IF(AND(H493&gt;=750,H493&lt;1000,I493&lt;Barem!$M$23),H493/1500,IF(AND(H493&gt;=1000,H493&lt;1500,I493&lt;Barem!$M$24),H493/1500,IF(AND(H493&gt;=1500,H493&lt;2000,I493&lt;Barem!$M$25),H493/1500,IF(AND(H493&gt;=2000,H493&lt;3000,I493&lt;Barem!$M$26),H493/1500,IF(AND(H493&gt;=3000,I493&lt;Barem!$M$27),H493/1500,0))))))),IF(AND(H493&gt;=200,H493&lt;500,I493&lt;Barem!$N$21),H493/1500,IF(AND(H493&gt;=500,H493&lt;750,I493&lt;Barem!$N$22),H493/1500,IF(AND(H493&gt;=750,H493&lt;1000,I493&lt;Barem!$N$23),H493/1500,IF(AND(H493&gt;=1000,H493&lt;1500,I493&lt;Barem!$N$24),H493/1500,IF(AND(H493&gt;=1500,H493&lt;2000,I493&lt;Barem!$N$25),H493/1500,IF(AND(H493&gt;=2000,H493&lt;3000,I493&lt;Barem!$N$26),H493/1500,IF(AND(H493&gt;=3000,I493&lt;Barem!$N$27),H493/1500,0))))))))</f>
        <v>0</v>
      </c>
      <c r="R493" s="19">
        <f>IF(D493&gt;21,VLOOKUP(D493,Barem!$S$1:$T$141,2,1),0)</f>
        <v>0</v>
      </c>
      <c r="S493" s="95">
        <f>IF(D493&lt;1,0,IF(B493="F",VLOOKUP(I493,Barem!$W$2:$Y$13,2,1),VLOOKUP(I493,Barem!$W$14:$Y$25,2,1)))</f>
        <v>0</v>
      </c>
      <c r="T493" s="19">
        <f>VLOOKUP(A493,Participanti!A:C,3,0)</f>
        <v>0.4</v>
      </c>
      <c r="U493" s="17">
        <f t="shared" si="96"/>
        <v>3.7124999999999999</v>
      </c>
      <c r="V493" s="49"/>
      <c r="W493" s="137"/>
      <c r="X493" s="96">
        <f t="shared" si="92"/>
        <v>4</v>
      </c>
      <c r="Y493" s="62">
        <f t="shared" si="93"/>
        <v>1</v>
      </c>
      <c r="Z493" s="1" t="str">
        <f>VLOOKUP(A493,Participanti!A:E,5,0)</f>
        <v>Gold</v>
      </c>
    </row>
    <row r="494" spans="1:26" x14ac:dyDescent="0.2">
      <c r="A494" s="42" t="s">
        <v>505</v>
      </c>
      <c r="B494" s="1" t="str">
        <f>VLOOKUP(A494,Participanti!A:B,2,0)</f>
        <v>M</v>
      </c>
      <c r="C494" s="60">
        <v>10</v>
      </c>
      <c r="D494" s="43">
        <v>21.56</v>
      </c>
      <c r="E494" s="180">
        <v>6.3958333333333339E-2</v>
      </c>
      <c r="F494" s="180">
        <v>6.3958333333333339E-2</v>
      </c>
      <c r="G494" s="182">
        <f t="shared" si="87"/>
        <v>6.3958333333333339E-2</v>
      </c>
      <c r="H494" s="45">
        <v>46</v>
      </c>
      <c r="I494" s="11">
        <f t="shared" si="94"/>
        <v>2.9665275200989492E-3</v>
      </c>
      <c r="J494" s="31">
        <f t="shared" si="95"/>
        <v>5</v>
      </c>
      <c r="K494" s="31">
        <f>IF(J494=0,0,IF(B494="F",VLOOKUP(I494,Barem!$G$2:$H$16,2,1),VLOOKUP(I494,Barem!$G$17:$H$31,2,1)))</f>
        <v>4.5</v>
      </c>
      <c r="L494" s="43">
        <v>4.25</v>
      </c>
      <c r="M494" s="87" t="s">
        <v>82</v>
      </c>
      <c r="N494" s="10">
        <f t="shared" si="97"/>
        <v>0.5</v>
      </c>
      <c r="O494" s="10">
        <f t="shared" si="97"/>
        <v>0.25</v>
      </c>
      <c r="P494" s="10">
        <f t="shared" si="97"/>
        <v>0.25</v>
      </c>
      <c r="Q494" s="33">
        <f>IF(B494="M",IF(AND(H494&gt;=200,H494&lt;500,I494&lt;Barem!$M$21),H494/1500,IF(AND(H494&gt;=500,H494&lt;750,I494&lt;Barem!$M$22),H494/1500,IF(AND(H494&gt;=750,H494&lt;1000,I494&lt;Barem!$M$23),H494/1500,IF(AND(H494&gt;=1000,H494&lt;1500,I494&lt;Barem!$M$24),H494/1500,IF(AND(H494&gt;=1500,H494&lt;2000,I494&lt;Barem!$M$25),H494/1500,IF(AND(H494&gt;=2000,H494&lt;3000,I494&lt;Barem!$M$26),H494/1500,IF(AND(H494&gt;=3000,I494&lt;Barem!$M$27),H494/1500,0))))))),IF(AND(H494&gt;=200,H494&lt;500,I494&lt;Barem!$N$21),H494/1500,IF(AND(H494&gt;=500,H494&lt;750,I494&lt;Barem!$N$22),H494/1500,IF(AND(H494&gt;=750,H494&lt;1000,I494&lt;Barem!$N$23),H494/1500,IF(AND(H494&gt;=1000,H494&lt;1500,I494&lt;Barem!$N$24),H494/1500,IF(AND(H494&gt;=1500,H494&lt;2000,I494&lt;Barem!$N$25),H494/1500,IF(AND(H494&gt;=2000,H494&lt;3000,I494&lt;Barem!$N$26),H494/1500,IF(AND(H494&gt;=3000,I494&lt;Barem!$N$27),H494/1500,0))))))))</f>
        <v>0</v>
      </c>
      <c r="R494" s="19">
        <f>IF(D494&gt;21,VLOOKUP(D494,Barem!$S$1:$T$141,2,1),0)</f>
        <v>0</v>
      </c>
      <c r="S494" s="95">
        <f>IF(D494&lt;1,0,IF(B494="F",VLOOKUP(I494,Barem!$W$2:$Y$13,2,1),VLOOKUP(I494,Barem!$W$14:$Y$25,2,1)))</f>
        <v>0</v>
      </c>
      <c r="T494" s="19">
        <f>VLOOKUP(A494,Participanti!A:C,3,0)</f>
        <v>0</v>
      </c>
      <c r="U494" s="17">
        <f t="shared" si="96"/>
        <v>4.6875</v>
      </c>
      <c r="V494" s="49"/>
      <c r="W494" s="137"/>
      <c r="X494" s="96">
        <f t="shared" si="92"/>
        <v>4</v>
      </c>
      <c r="Y494" s="62">
        <f t="shared" si="93"/>
        <v>1</v>
      </c>
      <c r="Z494" s="1" t="str">
        <f>VLOOKUP(A494,Participanti!A:E,5,0)</f>
        <v>Gold</v>
      </c>
    </row>
    <row r="495" spans="1:26" x14ac:dyDescent="0.2">
      <c r="A495" s="42" t="s">
        <v>383</v>
      </c>
      <c r="B495" s="1" t="str">
        <f>VLOOKUP(A495,Participanti!A:B,2,0)</f>
        <v>M</v>
      </c>
      <c r="C495" s="60">
        <v>10</v>
      </c>
      <c r="D495" s="43">
        <v>25.17</v>
      </c>
      <c r="E495" s="180">
        <v>9.5358796296296303E-2</v>
      </c>
      <c r="F495" s="180">
        <v>9.5474537037037038E-2</v>
      </c>
      <c r="G495" s="182">
        <f t="shared" si="87"/>
        <v>9.5416666666666677E-2</v>
      </c>
      <c r="H495" s="45">
        <v>143</v>
      </c>
      <c r="I495" s="11">
        <f t="shared" si="94"/>
        <v>3.7908886240233084E-3</v>
      </c>
      <c r="J495" s="31">
        <f t="shared" si="95"/>
        <v>5</v>
      </c>
      <c r="K495" s="31">
        <f>IF(J495=0,0,IF(B495="F",VLOOKUP(I495,Barem!$G$2:$H$16,2,1),VLOOKUP(I495,Barem!$G$17:$H$31,2,1)))</f>
        <v>3.5</v>
      </c>
      <c r="L495" s="43">
        <v>5</v>
      </c>
      <c r="M495" s="87" t="s">
        <v>83</v>
      </c>
      <c r="N495" s="10">
        <f t="shared" si="97"/>
        <v>0.25</v>
      </c>
      <c r="O495" s="10">
        <f t="shared" si="97"/>
        <v>0.25</v>
      </c>
      <c r="P495" s="10">
        <f t="shared" si="97"/>
        <v>0.5</v>
      </c>
      <c r="Q495" s="33">
        <f>IF(B495="M",IF(AND(H495&gt;=200,H495&lt;500,I495&lt;Barem!$M$21),H495/1500,IF(AND(H495&gt;=500,H495&lt;750,I495&lt;Barem!$M$22),H495/1500,IF(AND(H495&gt;=750,H495&lt;1000,I495&lt;Barem!$M$23),H495/1500,IF(AND(H495&gt;=1000,H495&lt;1500,I495&lt;Barem!$M$24),H495/1500,IF(AND(H495&gt;=1500,H495&lt;2000,I495&lt;Barem!$M$25),H495/1500,IF(AND(H495&gt;=2000,H495&lt;3000,I495&lt;Barem!$M$26),H495/1500,IF(AND(H495&gt;=3000,I495&lt;Barem!$M$27),H495/1500,0))))))),IF(AND(H495&gt;=200,H495&lt;500,I495&lt;Barem!$N$21),H495/1500,IF(AND(H495&gt;=500,H495&lt;750,I495&lt;Barem!$N$22),H495/1500,IF(AND(H495&gt;=750,H495&lt;1000,I495&lt;Barem!$N$23),H495/1500,IF(AND(H495&gt;=1000,H495&lt;1500,I495&lt;Barem!$N$24),H495/1500,IF(AND(H495&gt;=1500,H495&lt;2000,I495&lt;Barem!$N$25),H495/1500,IF(AND(H495&gt;=2000,H495&lt;3000,I495&lt;Barem!$N$26),H495/1500,IF(AND(H495&gt;=3000,I495&lt;Barem!$N$27),H495/1500,0))))))))</f>
        <v>0</v>
      </c>
      <c r="R495" s="19">
        <f>IF(D495&gt;21,VLOOKUP(D495,Barem!$S$1:$T$141,2,1),0)</f>
        <v>0.2</v>
      </c>
      <c r="S495" s="95">
        <f>IF(D495&lt;1,0,IF(B495="F",VLOOKUP(I495,Barem!$W$2:$Y$13,2,1),VLOOKUP(I495,Barem!$W$14:$Y$25,2,1)))</f>
        <v>0</v>
      </c>
      <c r="T495" s="19">
        <f>VLOOKUP(A495,Participanti!A:C,3,0)</f>
        <v>0</v>
      </c>
      <c r="U495" s="17">
        <f t="shared" si="96"/>
        <v>4.8250000000000002</v>
      </c>
      <c r="V495" s="49"/>
      <c r="W495" s="137"/>
      <c r="X495" s="96">
        <f t="shared" si="92"/>
        <v>4</v>
      </c>
      <c r="Y495" s="62">
        <f t="shared" si="93"/>
        <v>1</v>
      </c>
      <c r="Z495" s="1" t="str">
        <f>VLOOKUP(A495,Participanti!A:E,5,0)</f>
        <v>Gold</v>
      </c>
    </row>
    <row r="496" spans="1:26" x14ac:dyDescent="0.2">
      <c r="A496" s="42" t="s">
        <v>176</v>
      </c>
      <c r="B496" s="1" t="str">
        <f>VLOOKUP(A496,Participanti!A:B,2,0)</f>
        <v>M</v>
      </c>
      <c r="C496" s="60">
        <v>10</v>
      </c>
      <c r="D496" s="43">
        <v>14.14</v>
      </c>
      <c r="E496" s="180">
        <v>5.0752314814814813E-2</v>
      </c>
      <c r="F496" s="180">
        <v>5.1076388888888886E-2</v>
      </c>
      <c r="G496" s="182">
        <f t="shared" si="87"/>
        <v>5.091435185185185E-2</v>
      </c>
      <c r="H496" s="45">
        <v>22</v>
      </c>
      <c r="I496" s="11">
        <f t="shared" si="94"/>
        <v>3.6007320970192253E-3</v>
      </c>
      <c r="J496" s="31">
        <f t="shared" si="95"/>
        <v>3.3666666666666667</v>
      </c>
      <c r="K496" s="31">
        <f>IF(J496=0,0,IF(B496="F",VLOOKUP(I496,Barem!$G$2:$H$16,2,1),VLOOKUP(I496,Barem!$G$17:$H$31,2,1)))</f>
        <v>3.75</v>
      </c>
      <c r="L496" s="43">
        <v>5</v>
      </c>
      <c r="M496" s="87" t="str">
        <f>VLOOKUP(C496,Barem!K:Q,7,0)</f>
        <v>V</v>
      </c>
      <c r="N496" s="10">
        <f t="shared" si="97"/>
        <v>0.25</v>
      </c>
      <c r="O496" s="10">
        <f t="shared" si="97"/>
        <v>0.5</v>
      </c>
      <c r="P496" s="10">
        <f t="shared" si="97"/>
        <v>0.25</v>
      </c>
      <c r="Q496" s="33">
        <f>IF(B496="M",IF(AND(H496&gt;=200,H496&lt;500,I496&lt;Barem!$M$21),H496/1500,IF(AND(H496&gt;=500,H496&lt;750,I496&lt;Barem!$M$22),H496/1500,IF(AND(H496&gt;=750,H496&lt;1000,I496&lt;Barem!$M$23),H496/1500,IF(AND(H496&gt;=1000,H496&lt;1500,I496&lt;Barem!$M$24),H496/1500,IF(AND(H496&gt;=1500,H496&lt;2000,I496&lt;Barem!$M$25),H496/1500,IF(AND(H496&gt;=2000,H496&lt;3000,I496&lt;Barem!$M$26),H496/1500,IF(AND(H496&gt;=3000,I496&lt;Barem!$M$27),H496/1500,0))))))),IF(AND(H496&gt;=200,H496&lt;500,I496&lt;Barem!$N$21),H496/1500,IF(AND(H496&gt;=500,H496&lt;750,I496&lt;Barem!$N$22),H496/1500,IF(AND(H496&gt;=750,H496&lt;1000,I496&lt;Barem!$N$23),H496/1500,IF(AND(H496&gt;=1000,H496&lt;1500,I496&lt;Barem!$N$24),H496/1500,IF(AND(H496&gt;=1500,H496&lt;2000,I496&lt;Barem!$N$25),H496/1500,IF(AND(H496&gt;=2000,H496&lt;3000,I496&lt;Barem!$N$26),H496/1500,IF(AND(H496&gt;=3000,I496&lt;Barem!$N$27),H496/1500,0))))))))</f>
        <v>0</v>
      </c>
      <c r="R496" s="19">
        <f>IF(D496&gt;21,VLOOKUP(D496,Barem!$S$1:$T$141,2,1),0)</f>
        <v>0</v>
      </c>
      <c r="S496" s="95">
        <f>IF(D496&lt;1,0,IF(B496="F",VLOOKUP(I496,Barem!$W$2:$Y$13,2,1),VLOOKUP(I496,Barem!$W$14:$Y$25,2,1)))</f>
        <v>0</v>
      </c>
      <c r="T496" s="19">
        <f>VLOOKUP(A496,Participanti!A:C,3,0)</f>
        <v>0</v>
      </c>
      <c r="U496" s="17">
        <f t="shared" si="96"/>
        <v>3.9666666666666668</v>
      </c>
      <c r="V496" s="49"/>
      <c r="W496" s="137"/>
      <c r="X496" s="96">
        <f t="shared" si="92"/>
        <v>4</v>
      </c>
      <c r="Y496" s="62">
        <f t="shared" si="93"/>
        <v>1</v>
      </c>
      <c r="Z496" s="1" t="str">
        <f>VLOOKUP(A496,Participanti!A:E,5,0)</f>
        <v>Gold</v>
      </c>
    </row>
    <row r="497" spans="1:26" x14ac:dyDescent="0.2">
      <c r="A497" s="42" t="s">
        <v>465</v>
      </c>
      <c r="B497" s="1" t="str">
        <f>VLOOKUP(A497,Participanti!A:B,2,0)</f>
        <v>M</v>
      </c>
      <c r="C497" s="60">
        <v>10</v>
      </c>
      <c r="D497" s="43">
        <v>30.21</v>
      </c>
      <c r="E497" s="180">
        <v>0.11622685185185185</v>
      </c>
      <c r="F497" s="180">
        <v>0.11622685185185185</v>
      </c>
      <c r="G497" s="182">
        <f t="shared" si="87"/>
        <v>0.11622685185185185</v>
      </c>
      <c r="H497" s="45">
        <v>0</v>
      </c>
      <c r="I497" s="11">
        <f t="shared" si="94"/>
        <v>3.8472973138646755E-3</v>
      </c>
      <c r="J497" s="31">
        <f t="shared" si="95"/>
        <v>5</v>
      </c>
      <c r="K497" s="31">
        <f>IF(J497=0,0,IF(B497="F",VLOOKUP(I497,Barem!$G$2:$H$16,2,1),VLOOKUP(I497,Barem!$G$17:$H$31,2,1)))</f>
        <v>3.25</v>
      </c>
      <c r="L497" s="43">
        <v>4</v>
      </c>
      <c r="M497" s="190" t="s">
        <v>82</v>
      </c>
      <c r="N497" s="10">
        <f t="shared" si="97"/>
        <v>0.5</v>
      </c>
      <c r="O497" s="10">
        <f t="shared" si="97"/>
        <v>0.25</v>
      </c>
      <c r="P497" s="10">
        <f t="shared" si="97"/>
        <v>0.25</v>
      </c>
      <c r="Q497" s="33">
        <f>IF(B497="M",IF(AND(H497&gt;=200,H497&lt;500,I497&lt;Barem!$M$21),H497/1500,IF(AND(H497&gt;=500,H497&lt;750,I497&lt;Barem!$M$22),H497/1500,IF(AND(H497&gt;=750,H497&lt;1000,I497&lt;Barem!$M$23),H497/1500,IF(AND(H497&gt;=1000,H497&lt;1500,I497&lt;Barem!$M$24),H497/1500,IF(AND(H497&gt;=1500,H497&lt;2000,I497&lt;Barem!$M$25),H497/1500,IF(AND(H497&gt;=2000,H497&lt;3000,I497&lt;Barem!$M$26),H497/1500,IF(AND(H497&gt;=3000,I497&lt;Barem!$M$27),H497/1500,0))))))),IF(AND(H497&gt;=200,H497&lt;500,I497&lt;Barem!$N$21),H497/1500,IF(AND(H497&gt;=500,H497&lt;750,I497&lt;Barem!$N$22),H497/1500,IF(AND(H497&gt;=750,H497&lt;1000,I497&lt;Barem!$N$23),H497/1500,IF(AND(H497&gt;=1000,H497&lt;1500,I497&lt;Barem!$N$24),H497/1500,IF(AND(H497&gt;=1500,H497&lt;2000,I497&lt;Barem!$N$25),H497/1500,IF(AND(H497&gt;=2000,H497&lt;3000,I497&lt;Barem!$N$26),H497/1500,IF(AND(H497&gt;=3000,I497&lt;Barem!$N$27),H497/1500,0))))))))</f>
        <v>0</v>
      </c>
      <c r="R497" s="19">
        <f>IF(D497&gt;21,VLOOKUP(D497,Barem!$S$1:$T$141,2,1),0)</f>
        <v>0.4</v>
      </c>
      <c r="S497" s="95">
        <f>IF(D497&lt;1,0,IF(B497="F",VLOOKUP(I497,Barem!$W$2:$Y$13,2,1),VLOOKUP(I497,Barem!$W$14:$Y$25,2,1)))</f>
        <v>0</v>
      </c>
      <c r="T497" s="19">
        <f>VLOOKUP(A497,Participanti!A:C,3,0)</f>
        <v>0</v>
      </c>
      <c r="U497" s="17">
        <f t="shared" si="96"/>
        <v>4.7125000000000004</v>
      </c>
      <c r="V497" s="49"/>
      <c r="W497" s="137"/>
      <c r="X497" s="96">
        <f t="shared" si="92"/>
        <v>4</v>
      </c>
      <c r="Y497" s="62">
        <f t="shared" si="93"/>
        <v>1</v>
      </c>
      <c r="Z497" s="1" t="str">
        <f>VLOOKUP(A497,Participanti!A:E,5,0)</f>
        <v>Gold</v>
      </c>
    </row>
    <row r="498" spans="1:26" x14ac:dyDescent="0.2">
      <c r="A498" s="42" t="s">
        <v>391</v>
      </c>
      <c r="B498" s="1" t="str">
        <f>VLOOKUP(A498,Participanti!A:B,2,0)</f>
        <v>M</v>
      </c>
      <c r="C498" s="60">
        <v>10</v>
      </c>
      <c r="D498" s="43">
        <v>25.11</v>
      </c>
      <c r="E498" s="180">
        <v>0.10537037037037036</v>
      </c>
      <c r="F498" s="180">
        <v>0.10657407407407407</v>
      </c>
      <c r="G498" s="182">
        <f t="shared" si="87"/>
        <v>0.10597222222222222</v>
      </c>
      <c r="H498" s="45">
        <v>24</v>
      </c>
      <c r="I498" s="11">
        <f t="shared" si="94"/>
        <v>4.2203194831629716E-3</v>
      </c>
      <c r="J498" s="31">
        <f t="shared" si="95"/>
        <v>5</v>
      </c>
      <c r="K498" s="31">
        <f>IF(J498=0,0,IF(B498="F",VLOOKUP(I498,Barem!$G$2:$H$16,2,1),VLOOKUP(I498,Barem!$G$17:$H$31,2,1)))</f>
        <v>2.5</v>
      </c>
      <c r="L498" s="43">
        <v>2.5</v>
      </c>
      <c r="M498" s="87" t="s">
        <v>82</v>
      </c>
      <c r="N498" s="10">
        <f t="shared" si="97"/>
        <v>0.5</v>
      </c>
      <c r="O498" s="10">
        <f t="shared" si="97"/>
        <v>0.25</v>
      </c>
      <c r="P498" s="10">
        <f t="shared" si="97"/>
        <v>0.25</v>
      </c>
      <c r="Q498" s="33">
        <f>IF(B498="M",IF(AND(H498&gt;=200,H498&lt;500,I498&lt;Barem!$M$21),H498/1500,IF(AND(H498&gt;=500,H498&lt;750,I498&lt;Barem!$M$22),H498/1500,IF(AND(H498&gt;=750,H498&lt;1000,I498&lt;Barem!$M$23),H498/1500,IF(AND(H498&gt;=1000,H498&lt;1500,I498&lt;Barem!$M$24),H498/1500,IF(AND(H498&gt;=1500,H498&lt;2000,I498&lt;Barem!$M$25),H498/1500,IF(AND(H498&gt;=2000,H498&lt;3000,I498&lt;Barem!$M$26),H498/1500,IF(AND(H498&gt;=3000,I498&lt;Barem!$M$27),H498/1500,0))))))),IF(AND(H498&gt;=200,H498&lt;500,I498&lt;Barem!$N$21),H498/1500,IF(AND(H498&gt;=500,H498&lt;750,I498&lt;Barem!$N$22),H498/1500,IF(AND(H498&gt;=750,H498&lt;1000,I498&lt;Barem!$N$23),H498/1500,IF(AND(H498&gt;=1000,H498&lt;1500,I498&lt;Barem!$N$24),H498/1500,IF(AND(H498&gt;=1500,H498&lt;2000,I498&lt;Barem!$N$25),H498/1500,IF(AND(H498&gt;=2000,H498&lt;3000,I498&lt;Barem!$N$26),H498/1500,IF(AND(H498&gt;=3000,I498&lt;Barem!$N$27),H498/1500,0))))))))</f>
        <v>0</v>
      </c>
      <c r="R498" s="19">
        <f>IF(D498&gt;21,VLOOKUP(D498,Barem!$S$1:$T$141,2,1),0)</f>
        <v>0.2</v>
      </c>
      <c r="S498" s="95">
        <f>IF(D498&lt;1,0,IF(B498="F",VLOOKUP(I498,Barem!$W$2:$Y$13,2,1),VLOOKUP(I498,Barem!$W$14:$Y$25,2,1)))</f>
        <v>0</v>
      </c>
      <c r="T498" s="19">
        <f>VLOOKUP(A498,Participanti!A:C,3,0)</f>
        <v>0.4</v>
      </c>
      <c r="U498" s="17">
        <f t="shared" si="96"/>
        <v>4.3500000000000005</v>
      </c>
      <c r="V498" s="49"/>
      <c r="W498" s="137"/>
      <c r="X498" s="96">
        <f t="shared" si="92"/>
        <v>4</v>
      </c>
      <c r="Y498" s="62">
        <f t="shared" si="93"/>
        <v>1</v>
      </c>
      <c r="Z498" s="1" t="str">
        <f>VLOOKUP(A498,Participanti!A:E,5,0)</f>
        <v>Gold</v>
      </c>
    </row>
    <row r="499" spans="1:26" x14ac:dyDescent="0.2">
      <c r="A499" s="42" t="s">
        <v>496</v>
      </c>
      <c r="B499" s="1" t="str">
        <f>VLOOKUP(A499,Participanti!A:B,2,0)</f>
        <v>M</v>
      </c>
      <c r="C499" s="60">
        <v>10</v>
      </c>
      <c r="D499" s="43">
        <v>25.37</v>
      </c>
      <c r="E499" s="180">
        <v>0.15476851851851853</v>
      </c>
      <c r="F499" s="180">
        <v>0.16589120370370369</v>
      </c>
      <c r="G499" s="182">
        <f t="shared" si="87"/>
        <v>0.16032986111111111</v>
      </c>
      <c r="H499" s="45">
        <v>1310</v>
      </c>
      <c r="I499" s="11">
        <f t="shared" si="94"/>
        <v>6.319663425743441E-3</v>
      </c>
      <c r="J499" s="31">
        <f t="shared" si="95"/>
        <v>5</v>
      </c>
      <c r="K499" s="31">
        <f>IF(J499=0,0,IF(B499="F",VLOOKUP(I499,Barem!$G$2:$H$16,2,1),VLOOKUP(I499,Barem!$G$17:$H$31,2,1)))</f>
        <v>0</v>
      </c>
      <c r="L499" s="43">
        <v>0.5</v>
      </c>
      <c r="M499" s="87" t="str">
        <f>VLOOKUP(C499,Barem!K:Q,7,0)</f>
        <v>V</v>
      </c>
      <c r="N499" s="10">
        <f t="shared" si="97"/>
        <v>0.25</v>
      </c>
      <c r="O499" s="10">
        <f t="shared" si="97"/>
        <v>0.5</v>
      </c>
      <c r="P499" s="10">
        <f t="shared" si="97"/>
        <v>0.25</v>
      </c>
      <c r="Q499" s="33">
        <f>IF(B499="M",IF(AND(H499&gt;=200,H499&lt;500,I499&lt;Barem!$M$21),H499/1500,IF(AND(H499&gt;=500,H499&lt;750,I499&lt;Barem!$M$22),H499/1500,IF(AND(H499&gt;=750,H499&lt;1000,I499&lt;Barem!$M$23),H499/1500,IF(AND(H499&gt;=1000,H499&lt;1500,I499&lt;Barem!$M$24),H499/1500,IF(AND(H499&gt;=1500,H499&lt;2000,I499&lt;Barem!$M$25),H499/1500,IF(AND(H499&gt;=2000,H499&lt;3000,I499&lt;Barem!$M$26),H499/1500,IF(AND(H499&gt;=3000,I499&lt;Barem!$M$27),H499/1500,0))))))),IF(AND(H499&gt;=200,H499&lt;500,I499&lt;Barem!$N$21),H499/1500,IF(AND(H499&gt;=500,H499&lt;750,I499&lt;Barem!$N$22),H499/1500,IF(AND(H499&gt;=750,H499&lt;1000,I499&lt;Barem!$N$23),H499/1500,IF(AND(H499&gt;=1000,H499&lt;1500,I499&lt;Barem!$N$24),H499/1500,IF(AND(H499&gt;=1500,H499&lt;2000,I499&lt;Barem!$N$25),H499/1500,IF(AND(H499&gt;=2000,H499&lt;3000,I499&lt;Barem!$N$26),H499/1500,IF(AND(H499&gt;=3000,I499&lt;Barem!$N$27),H499/1500,0))))))))</f>
        <v>0.87333333333333329</v>
      </c>
      <c r="R499" s="19">
        <f>IF(D499&gt;21,VLOOKUP(D499,Barem!$S$1:$T$141,2,1),0)</f>
        <v>0.2</v>
      </c>
      <c r="S499" s="95">
        <f>IF(D499&lt;1,0,IF(B499="F",VLOOKUP(I499,Barem!$W$2:$Y$13,2,1),VLOOKUP(I499,Barem!$W$14:$Y$25,2,1)))</f>
        <v>0</v>
      </c>
      <c r="T499" s="19">
        <f>VLOOKUP(A499,Participanti!A:C,3,0)</f>
        <v>0</v>
      </c>
      <c r="U499" s="17">
        <f t="shared" si="96"/>
        <v>2.4483333333333333</v>
      </c>
      <c r="V499" s="49"/>
      <c r="W499" s="137"/>
      <c r="X499" s="96">
        <f t="shared" si="92"/>
        <v>4</v>
      </c>
      <c r="Y499" s="62">
        <f t="shared" si="93"/>
        <v>1</v>
      </c>
      <c r="Z499" s="1" t="str">
        <f>VLOOKUP(A499,Participanti!A:E,5,0)</f>
        <v>Silver</v>
      </c>
    </row>
    <row r="500" spans="1:26" x14ac:dyDescent="0.2">
      <c r="A500" s="42" t="s">
        <v>549</v>
      </c>
      <c r="B500" s="1" t="str">
        <f>VLOOKUP(A500,Participanti!A:B,2,0)</f>
        <v>M</v>
      </c>
      <c r="C500" s="60">
        <v>10</v>
      </c>
      <c r="D500" s="43">
        <v>15.03</v>
      </c>
      <c r="E500" s="180">
        <v>4.8344907407407406E-2</v>
      </c>
      <c r="F500" s="180">
        <v>4.9490740740740738E-2</v>
      </c>
      <c r="G500" s="182">
        <f t="shared" si="87"/>
        <v>4.8917824074074072E-2</v>
      </c>
      <c r="H500" s="45">
        <v>34</v>
      </c>
      <c r="I500" s="11">
        <f t="shared" si="94"/>
        <v>3.2546789137773836E-3</v>
      </c>
      <c r="J500" s="31">
        <f t="shared" si="95"/>
        <v>3.5785714285714283</v>
      </c>
      <c r="K500" s="31">
        <f>IF(J500=0,0,IF(B500="F",VLOOKUP(I500,Barem!$G$2:$H$16,2,1),VLOOKUP(I500,Barem!$G$17:$H$31,2,1)))</f>
        <v>4.25</v>
      </c>
      <c r="L500" s="43">
        <v>2</v>
      </c>
      <c r="M500" s="87" t="s">
        <v>82</v>
      </c>
      <c r="N500" s="10">
        <f t="shared" si="97"/>
        <v>0.5</v>
      </c>
      <c r="O500" s="10">
        <f t="shared" si="97"/>
        <v>0.25</v>
      </c>
      <c r="P500" s="10">
        <f t="shared" si="97"/>
        <v>0.25</v>
      </c>
      <c r="Q500" s="33">
        <f>IF(B500="M",IF(AND(H500&gt;=200,H500&lt;500,I500&lt;Barem!$M$21),H500/1500,IF(AND(H500&gt;=500,H500&lt;750,I500&lt;Barem!$M$22),H500/1500,IF(AND(H500&gt;=750,H500&lt;1000,I500&lt;Barem!$M$23),H500/1500,IF(AND(H500&gt;=1000,H500&lt;1500,I500&lt;Barem!$M$24),H500/1500,IF(AND(H500&gt;=1500,H500&lt;2000,I500&lt;Barem!$M$25),H500/1500,IF(AND(H500&gt;=2000,H500&lt;3000,I500&lt;Barem!$M$26),H500/1500,IF(AND(H500&gt;=3000,I500&lt;Barem!$M$27),H500/1500,0))))))),IF(AND(H500&gt;=200,H500&lt;500,I500&lt;Barem!$N$21),H500/1500,IF(AND(H500&gt;=500,H500&lt;750,I500&lt;Barem!$N$22),H500/1500,IF(AND(H500&gt;=750,H500&lt;1000,I500&lt;Barem!$N$23),H500/1500,IF(AND(H500&gt;=1000,H500&lt;1500,I500&lt;Barem!$N$24),H500/1500,IF(AND(H500&gt;=1500,H500&lt;2000,I500&lt;Barem!$N$25),H500/1500,IF(AND(H500&gt;=2000,H500&lt;3000,I500&lt;Barem!$N$26),H500/1500,IF(AND(H500&gt;=3000,I500&lt;Barem!$N$27),H500/1500,0))))))))</f>
        <v>0</v>
      </c>
      <c r="R500" s="19">
        <f>IF(D500&gt;21,VLOOKUP(D500,Barem!$S$1:$T$141,2,1),0)</f>
        <v>0</v>
      </c>
      <c r="S500" s="95">
        <f>IF(D500&lt;1,0,IF(B500="F",VLOOKUP(I500,Barem!$W$2:$Y$13,2,1),VLOOKUP(I500,Barem!$W$14:$Y$25,2,1)))</f>
        <v>0</v>
      </c>
      <c r="T500" s="19">
        <f>VLOOKUP(A500,Participanti!A:C,3,0)</f>
        <v>0</v>
      </c>
      <c r="U500" s="17">
        <f t="shared" si="96"/>
        <v>3.3517857142857141</v>
      </c>
      <c r="V500" s="49"/>
      <c r="W500" s="137"/>
      <c r="X500" s="96">
        <f t="shared" si="92"/>
        <v>4</v>
      </c>
      <c r="Y500" s="62">
        <f t="shared" si="93"/>
        <v>1</v>
      </c>
      <c r="Z500" s="1" t="str">
        <f>VLOOKUP(A500,Participanti!A:E,5,0)</f>
        <v>Gold</v>
      </c>
    </row>
    <row r="501" spans="1:26" x14ac:dyDescent="0.2">
      <c r="A501" s="42" t="s">
        <v>200</v>
      </c>
      <c r="B501" s="1" t="str">
        <f>VLOOKUP(A501,Participanti!A:B,2,0)</f>
        <v>M</v>
      </c>
      <c r="C501" s="60">
        <v>10</v>
      </c>
      <c r="D501" s="43">
        <v>15.18</v>
      </c>
      <c r="E501" s="180">
        <v>5.4074074074074073E-2</v>
      </c>
      <c r="F501" s="180">
        <v>5.4074074074074073E-2</v>
      </c>
      <c r="G501" s="182">
        <f t="shared" si="87"/>
        <v>5.4074074074074073E-2</v>
      </c>
      <c r="H501" s="45">
        <v>68</v>
      </c>
      <c r="I501" s="11">
        <f t="shared" si="94"/>
        <v>3.5621919679890693E-3</v>
      </c>
      <c r="J501" s="31">
        <f t="shared" si="95"/>
        <v>3.6142857142857139</v>
      </c>
      <c r="K501" s="31">
        <f>IF(J501=0,0,IF(B501="F",VLOOKUP(I501,Barem!$G$2:$H$16,2,1),VLOOKUP(I501,Barem!$G$17:$H$31,2,1)))</f>
        <v>3.75</v>
      </c>
      <c r="L501" s="43">
        <v>0.5</v>
      </c>
      <c r="M501" s="87" t="str">
        <f>VLOOKUP(C501,Barem!K:Q,7,0)</f>
        <v>V</v>
      </c>
      <c r="N501" s="10">
        <f t="shared" si="97"/>
        <v>0.25</v>
      </c>
      <c r="O501" s="10">
        <f t="shared" si="97"/>
        <v>0.5</v>
      </c>
      <c r="P501" s="10">
        <f t="shared" si="97"/>
        <v>0.25</v>
      </c>
      <c r="Q501" s="33">
        <f>IF(B501="M",IF(AND(H501&gt;=200,H501&lt;500,I501&lt;Barem!$M$21),H501/1500,IF(AND(H501&gt;=500,H501&lt;750,I501&lt;Barem!$M$22),H501/1500,IF(AND(H501&gt;=750,H501&lt;1000,I501&lt;Barem!$M$23),H501/1500,IF(AND(H501&gt;=1000,H501&lt;1500,I501&lt;Barem!$M$24),H501/1500,IF(AND(H501&gt;=1500,H501&lt;2000,I501&lt;Barem!$M$25),H501/1500,IF(AND(H501&gt;=2000,H501&lt;3000,I501&lt;Barem!$M$26),H501/1500,IF(AND(H501&gt;=3000,I501&lt;Barem!$M$27),H501/1500,0))))))),IF(AND(H501&gt;=200,H501&lt;500,I501&lt;Barem!$N$21),H501/1500,IF(AND(H501&gt;=500,H501&lt;750,I501&lt;Barem!$N$22),H501/1500,IF(AND(H501&gt;=750,H501&lt;1000,I501&lt;Barem!$N$23),H501/1500,IF(AND(H501&gt;=1000,H501&lt;1500,I501&lt;Barem!$N$24),H501/1500,IF(AND(H501&gt;=1500,H501&lt;2000,I501&lt;Barem!$N$25),H501/1500,IF(AND(H501&gt;=2000,H501&lt;3000,I501&lt;Barem!$N$26),H501/1500,IF(AND(H501&gt;=3000,I501&lt;Barem!$N$27),H501/1500,0))))))))</f>
        <v>0</v>
      </c>
      <c r="R501" s="19">
        <f>IF(D501&gt;21,VLOOKUP(D501,Barem!$S$1:$T$141,2,1),0)</f>
        <v>0</v>
      </c>
      <c r="S501" s="95">
        <f>IF(D501&lt;1,0,IF(B501="F",VLOOKUP(I501,Barem!$W$2:$Y$13,2,1),VLOOKUP(I501,Barem!$W$14:$Y$25,2,1)))</f>
        <v>0</v>
      </c>
      <c r="T501" s="19">
        <f>VLOOKUP(A501,Participanti!A:C,3,0)</f>
        <v>0</v>
      </c>
      <c r="U501" s="17">
        <f t="shared" si="96"/>
        <v>2.9035714285714285</v>
      </c>
      <c r="V501" s="49"/>
      <c r="W501" s="137"/>
      <c r="X501" s="96">
        <f t="shared" si="92"/>
        <v>4</v>
      </c>
      <c r="Y501" s="62">
        <f t="shared" si="93"/>
        <v>1</v>
      </c>
      <c r="Z501" s="1" t="str">
        <f>VLOOKUP(A501,Participanti!A:E,5,0)</f>
        <v>Gold</v>
      </c>
    </row>
    <row r="502" spans="1:26" x14ac:dyDescent="0.2">
      <c r="A502" s="42" t="s">
        <v>58</v>
      </c>
      <c r="B502" s="1" t="str">
        <f>VLOOKUP(A502,Participanti!A:B,2,0)</f>
        <v>M</v>
      </c>
      <c r="C502" s="60">
        <v>11</v>
      </c>
      <c r="D502" s="43">
        <v>51.89</v>
      </c>
      <c r="E502" s="180">
        <v>0.23311342592592593</v>
      </c>
      <c r="F502" s="180">
        <v>0.23320601851851852</v>
      </c>
      <c r="G502" s="182">
        <f t="shared" si="87"/>
        <v>0.23315972222222223</v>
      </c>
      <c r="H502" s="45">
        <v>1664</v>
      </c>
      <c r="I502" s="11">
        <f t="shared" si="94"/>
        <v>4.4933459668957841E-3</v>
      </c>
      <c r="J502" s="31">
        <f t="shared" si="95"/>
        <v>5</v>
      </c>
      <c r="K502" s="31">
        <f>IF(J502=0,0,IF(B502="F",VLOOKUP(I502,Barem!$G$2:$H$16,2,1),VLOOKUP(I502,Barem!$G$17:$H$31,2,1)))</f>
        <v>2</v>
      </c>
      <c r="L502" s="43">
        <v>5</v>
      </c>
      <c r="M502" s="87" t="str">
        <f>VLOOKUP(C502,Barem!K:Q,7,0)</f>
        <v>D</v>
      </c>
      <c r="N502" s="10">
        <f t="shared" si="97"/>
        <v>0.5</v>
      </c>
      <c r="O502" s="10">
        <f t="shared" si="97"/>
        <v>0.25</v>
      </c>
      <c r="P502" s="10">
        <f t="shared" si="97"/>
        <v>0.25</v>
      </c>
      <c r="Q502" s="33">
        <f>IF(B502="M",IF(AND(H502&gt;=200,H502&lt;500,I502&lt;Barem!$M$21),H502/1500,IF(AND(H502&gt;=500,H502&lt;750,I502&lt;Barem!$M$22),H502/1500,IF(AND(H502&gt;=750,H502&lt;1000,I502&lt;Barem!$M$23),H502/1500,IF(AND(H502&gt;=1000,H502&lt;1500,I502&lt;Barem!$M$24),H502/1500,IF(AND(H502&gt;=1500,H502&lt;2000,I502&lt;Barem!$M$25),H502/1500,IF(AND(H502&gt;=2000,H502&lt;3000,I502&lt;Barem!$M$26),H502/1500,IF(AND(H502&gt;=3000,I502&lt;Barem!$M$27),H502/1500,0))))))),IF(AND(H502&gt;=200,H502&lt;500,I502&lt;Barem!$N$21),H502/1500,IF(AND(H502&gt;=500,H502&lt;750,I502&lt;Barem!$N$22),H502/1500,IF(AND(H502&gt;=750,H502&lt;1000,I502&lt;Barem!$N$23),H502/1500,IF(AND(H502&gt;=1000,H502&lt;1500,I502&lt;Barem!$N$24),H502/1500,IF(AND(H502&gt;=1500,H502&lt;2000,I502&lt;Barem!$N$25),H502/1500,IF(AND(H502&gt;=2000,H502&lt;3000,I502&lt;Barem!$N$26),H502/1500,IF(AND(H502&gt;=3000,I502&lt;Barem!$N$27),H502/1500,0))))))))</f>
        <v>1.1093333333333333</v>
      </c>
      <c r="R502" s="19">
        <f>IF(D502&gt;21,VLOOKUP(D502,Barem!$S$1:$T$141,2,1),0)</f>
        <v>1.5</v>
      </c>
      <c r="S502" s="95">
        <f>IF(D502&lt;1,0,IF(B502="F",VLOOKUP(I502,Barem!$W$2:$Y$13,2,1),VLOOKUP(I502,Barem!$W$14:$Y$25,2,1)))</f>
        <v>0</v>
      </c>
      <c r="T502" s="19">
        <f>VLOOKUP(A502,Participanti!A:C,3,0)</f>
        <v>0</v>
      </c>
      <c r="U502" s="17">
        <f t="shared" si="96"/>
        <v>6.8593333333333337</v>
      </c>
      <c r="V502" s="49"/>
      <c r="W502" s="137" t="s">
        <v>583</v>
      </c>
      <c r="X502" s="96">
        <f t="shared" si="92"/>
        <v>4</v>
      </c>
      <c r="Y502" s="62">
        <f t="shared" si="93"/>
        <v>1</v>
      </c>
      <c r="Z502" s="1" t="str">
        <f>VLOOKUP(A502,Participanti!A:E,5,0)</f>
        <v>Gold</v>
      </c>
    </row>
    <row r="503" spans="1:26" x14ac:dyDescent="0.2">
      <c r="A503" s="42" t="s">
        <v>225</v>
      </c>
      <c r="B503" s="1" t="str">
        <f>VLOOKUP(A503,Participanti!A:B,2,0)</f>
        <v>M</v>
      </c>
      <c r="C503" s="60">
        <v>11</v>
      </c>
      <c r="D503" s="43">
        <v>21.3</v>
      </c>
      <c r="E503" s="180">
        <v>5.4791666666666669E-2</v>
      </c>
      <c r="F503" s="180">
        <v>5.4791666666666669E-2</v>
      </c>
      <c r="G503" s="182">
        <f t="shared" si="87"/>
        <v>5.4791666666666669E-2</v>
      </c>
      <c r="H503" s="45">
        <v>97</v>
      </c>
      <c r="I503" s="11">
        <f t="shared" si="94"/>
        <v>2.572378716744914E-3</v>
      </c>
      <c r="J503" s="31">
        <f t="shared" si="95"/>
        <v>5</v>
      </c>
      <c r="K503" s="31">
        <f>IF(J503=0,0,IF(B503="F",VLOOKUP(I503,Barem!$G$2:$H$16,2,1),VLOOKUP(I503,Barem!$G$17:$H$31,2,1)))</f>
        <v>5</v>
      </c>
      <c r="L503" s="43">
        <v>4.5</v>
      </c>
      <c r="M503" s="87" t="s">
        <v>82</v>
      </c>
      <c r="N503" s="10">
        <f t="shared" si="97"/>
        <v>0.5</v>
      </c>
      <c r="O503" s="10">
        <f t="shared" si="97"/>
        <v>0.25</v>
      </c>
      <c r="P503" s="10">
        <f t="shared" si="97"/>
        <v>0.25</v>
      </c>
      <c r="Q503" s="33">
        <f>IF(B503="M",IF(AND(H503&gt;=200,H503&lt;500,I503&lt;Barem!$M$21),H503/1500,IF(AND(H503&gt;=500,H503&lt;750,I503&lt;Barem!$M$22),H503/1500,IF(AND(H503&gt;=750,H503&lt;1000,I503&lt;Barem!$M$23),H503/1500,IF(AND(H503&gt;=1000,H503&lt;1500,I503&lt;Barem!$M$24),H503/1500,IF(AND(H503&gt;=1500,H503&lt;2000,I503&lt;Barem!$M$25),H503/1500,IF(AND(H503&gt;=2000,H503&lt;3000,I503&lt;Barem!$M$26),H503/1500,IF(AND(H503&gt;=3000,I503&lt;Barem!$M$27),H503/1500,0))))))),IF(AND(H503&gt;=200,H503&lt;500,I503&lt;Barem!$N$21),H503/1500,IF(AND(H503&gt;=500,H503&lt;750,I503&lt;Barem!$N$22),H503/1500,IF(AND(H503&gt;=750,H503&lt;1000,I503&lt;Barem!$N$23),H503/1500,IF(AND(H503&gt;=1000,H503&lt;1500,I503&lt;Barem!$N$24),H503/1500,IF(AND(H503&gt;=1500,H503&lt;2000,I503&lt;Barem!$N$25),H503/1500,IF(AND(H503&gt;=2000,H503&lt;3000,I503&lt;Barem!$N$26),H503/1500,IF(AND(H503&gt;=3000,I503&lt;Barem!$N$27),H503/1500,0))))))))</f>
        <v>0</v>
      </c>
      <c r="R503" s="19">
        <f>IF(D503&gt;21,VLOOKUP(D503,Barem!$S$1:$T$141,2,1),0)</f>
        <v>0</v>
      </c>
      <c r="S503" s="95">
        <f>IF(D503&lt;1,0,IF(B503="F",VLOOKUP(I503,Barem!$W$2:$Y$13,2,1),VLOOKUP(I503,Barem!$W$14:$Y$25,2,1)))</f>
        <v>1.4999999999999998</v>
      </c>
      <c r="T503" s="19">
        <f>VLOOKUP(A503,Participanti!A:C,3,0)</f>
        <v>0</v>
      </c>
      <c r="U503" s="17">
        <f t="shared" si="96"/>
        <v>6.375</v>
      </c>
      <c r="V503" s="49"/>
      <c r="W503" s="137" t="s">
        <v>584</v>
      </c>
      <c r="X503" s="96">
        <f t="shared" si="92"/>
        <v>4</v>
      </c>
      <c r="Y503" s="62">
        <f t="shared" si="93"/>
        <v>1</v>
      </c>
      <c r="Z503" s="1" t="str">
        <f>VLOOKUP(A503,Participanti!A:E,5,0)</f>
        <v>Gold</v>
      </c>
    </row>
    <row r="504" spans="1:26" x14ac:dyDescent="0.2">
      <c r="A504" s="42" t="s">
        <v>495</v>
      </c>
      <c r="B504" s="1" t="str">
        <f>VLOOKUP(A504,Participanti!A:B,2,0)</f>
        <v>F</v>
      </c>
      <c r="C504" s="60">
        <v>11</v>
      </c>
      <c r="D504" s="43">
        <v>49.34</v>
      </c>
      <c r="E504" s="180">
        <v>0.3517939814814815</v>
      </c>
      <c r="F504" s="180">
        <v>0.36505787037037035</v>
      </c>
      <c r="G504" s="182">
        <f t="shared" si="87"/>
        <v>0.35842592592592593</v>
      </c>
      <c r="H504" s="45">
        <v>1632</v>
      </c>
      <c r="I504" s="11">
        <f t="shared" si="94"/>
        <v>7.2644087135372093E-3</v>
      </c>
      <c r="J504" s="31">
        <f t="shared" si="95"/>
        <v>5</v>
      </c>
      <c r="K504" s="31">
        <f>IF(J504=0,0,IF(B504="F",VLOOKUP(I504,Barem!$G$2:$H$16,2,1),VLOOKUP(I504,Barem!$G$17:$H$31,2,1)))</f>
        <v>0</v>
      </c>
      <c r="L504" s="43">
        <v>5</v>
      </c>
      <c r="M504" s="87" t="str">
        <f>VLOOKUP(C504,Barem!K:Q,7,0)</f>
        <v>D</v>
      </c>
      <c r="N504" s="10">
        <f t="shared" si="97"/>
        <v>0.5</v>
      </c>
      <c r="O504" s="10">
        <f t="shared" si="97"/>
        <v>0.25</v>
      </c>
      <c r="P504" s="10">
        <f t="shared" si="97"/>
        <v>0.25</v>
      </c>
      <c r="Q504" s="33">
        <f>IF(B504="M",IF(AND(H504&gt;=200,H504&lt;500,I504&lt;Barem!$M$21),H504/1500,IF(AND(H504&gt;=500,H504&lt;750,I504&lt;Barem!$M$22),H504/1500,IF(AND(H504&gt;=750,H504&lt;1000,I504&lt;Barem!$M$23),H504/1500,IF(AND(H504&gt;=1000,H504&lt;1500,I504&lt;Barem!$M$24),H504/1500,IF(AND(H504&gt;=1500,H504&lt;2000,I504&lt;Barem!$M$25),H504/1500,IF(AND(H504&gt;=2000,H504&lt;3000,I504&lt;Barem!$M$26),H504/1500,IF(AND(H504&gt;=3000,I504&lt;Barem!$M$27),H504/1500,0))))))),IF(AND(H504&gt;=200,H504&lt;500,I504&lt;Barem!$N$21),H504/1500,IF(AND(H504&gt;=500,H504&lt;750,I504&lt;Barem!$N$22),H504/1500,IF(AND(H504&gt;=750,H504&lt;1000,I504&lt;Barem!$N$23),H504/1500,IF(AND(H504&gt;=1000,H504&lt;1500,I504&lt;Barem!$N$24),H504/1500,IF(AND(H504&gt;=1500,H504&lt;2000,I504&lt;Barem!$N$25),H504/1500,IF(AND(H504&gt;=2000,H504&lt;3000,I504&lt;Barem!$N$26),H504/1500,IF(AND(H504&gt;=3000,I504&lt;Barem!$N$27),H504/1500,0))))))))</f>
        <v>1.0880000000000001</v>
      </c>
      <c r="R504" s="19">
        <f>IF(D504&gt;21,VLOOKUP(D504,Barem!$S$1:$T$141,2,1),0)</f>
        <v>1.4</v>
      </c>
      <c r="S504" s="95">
        <f>IF(D504&lt;1,0,IF(B504="F",VLOOKUP(I504,Barem!$W$2:$Y$13,2,1),VLOOKUP(I504,Barem!$W$14:$Y$25,2,1)))</f>
        <v>0</v>
      </c>
      <c r="T504" s="19">
        <f>VLOOKUP(A504,Participanti!A:C,3,0)</f>
        <v>0</v>
      </c>
      <c r="U504" s="17">
        <f t="shared" si="96"/>
        <v>6.2379999999999995</v>
      </c>
      <c r="V504" s="49"/>
      <c r="W504" s="137" t="s">
        <v>583</v>
      </c>
      <c r="X504" s="96">
        <f t="shared" si="92"/>
        <v>4</v>
      </c>
      <c r="Y504" s="62">
        <f t="shared" si="93"/>
        <v>1</v>
      </c>
      <c r="Z504" s="1" t="str">
        <f>VLOOKUP(A504,Participanti!A:E,5,0)</f>
        <v>Silver</v>
      </c>
    </row>
    <row r="505" spans="1:26" x14ac:dyDescent="0.2">
      <c r="A505" s="42" t="s">
        <v>310</v>
      </c>
      <c r="B505" s="1" t="str">
        <f>VLOOKUP(A505,Participanti!A:B,2,0)</f>
        <v>M</v>
      </c>
      <c r="C505" s="60">
        <v>11</v>
      </c>
      <c r="D505" s="43">
        <v>51.11</v>
      </c>
      <c r="E505" s="180">
        <v>0.2832986111111111</v>
      </c>
      <c r="F505" s="180">
        <v>0.29958333333333331</v>
      </c>
      <c r="G505" s="182">
        <f t="shared" si="87"/>
        <v>0.29144097222222221</v>
      </c>
      <c r="H505" s="45">
        <v>1591</v>
      </c>
      <c r="I505" s="11">
        <f t="shared" si="94"/>
        <v>5.7022299397812993E-3</v>
      </c>
      <c r="J505" s="31">
        <f t="shared" si="95"/>
        <v>5</v>
      </c>
      <c r="K505" s="31">
        <f>IF(J505=0,0,IF(B505="F",VLOOKUP(I505,Barem!$G$2:$H$16,2,1),VLOOKUP(I505,Barem!$G$17:$H$31,2,1)))</f>
        <v>0</v>
      </c>
      <c r="L505" s="43">
        <v>4.5</v>
      </c>
      <c r="M505" s="87" t="str">
        <f>VLOOKUP(C505,Barem!K:Q,7,0)</f>
        <v>D</v>
      </c>
      <c r="N505" s="10">
        <f t="shared" si="97"/>
        <v>0.5</v>
      </c>
      <c r="O505" s="10">
        <f t="shared" si="97"/>
        <v>0.25</v>
      </c>
      <c r="P505" s="10">
        <f t="shared" si="97"/>
        <v>0.25</v>
      </c>
      <c r="Q505" s="33">
        <f>IF(B505="M",IF(AND(H505&gt;=200,H505&lt;500,I505&lt;Barem!$M$21),H505/1500,IF(AND(H505&gt;=500,H505&lt;750,I505&lt;Barem!$M$22),H505/1500,IF(AND(H505&gt;=750,H505&lt;1000,I505&lt;Barem!$M$23),H505/1500,IF(AND(H505&gt;=1000,H505&lt;1500,I505&lt;Barem!$M$24),H505/1500,IF(AND(H505&gt;=1500,H505&lt;2000,I505&lt;Barem!$M$25),H505/1500,IF(AND(H505&gt;=2000,H505&lt;3000,I505&lt;Barem!$M$26),H505/1500,IF(AND(H505&gt;=3000,I505&lt;Barem!$M$27),H505/1500,0))))))),IF(AND(H505&gt;=200,H505&lt;500,I505&lt;Barem!$N$21),H505/1500,IF(AND(H505&gt;=500,H505&lt;750,I505&lt;Barem!$N$22),H505/1500,IF(AND(H505&gt;=750,H505&lt;1000,I505&lt;Barem!$N$23),H505/1500,IF(AND(H505&gt;=1000,H505&lt;1500,I505&lt;Barem!$N$24),H505/1500,IF(AND(H505&gt;=1500,H505&lt;2000,I505&lt;Barem!$N$25),H505/1500,IF(AND(H505&gt;=2000,H505&lt;3000,I505&lt;Barem!$N$26),H505/1500,IF(AND(H505&gt;=3000,I505&lt;Barem!$N$27),H505/1500,0))))))))</f>
        <v>1.0606666666666666</v>
      </c>
      <c r="R505" s="19">
        <f>IF(D505&gt;21,VLOOKUP(D505,Barem!$S$1:$T$141,2,1),0)</f>
        <v>1.5</v>
      </c>
      <c r="S505" s="95">
        <f>IF(D505&lt;1,0,IF(B505="F",VLOOKUP(I505,Barem!$W$2:$Y$13,2,1),VLOOKUP(I505,Barem!$W$14:$Y$25,2,1)))</f>
        <v>0</v>
      </c>
      <c r="T505" s="19">
        <f>VLOOKUP(A505,Participanti!A:C,3,0)</f>
        <v>0</v>
      </c>
      <c r="U505" s="17">
        <f t="shared" si="96"/>
        <v>6.1856666666666662</v>
      </c>
      <c r="V505" s="49"/>
      <c r="W505" s="137" t="s">
        <v>583</v>
      </c>
      <c r="X505" s="96">
        <f t="shared" si="92"/>
        <v>1</v>
      </c>
      <c r="Y505" s="62">
        <f t="shared" si="93"/>
        <v>1</v>
      </c>
      <c r="Z505" s="1" t="str">
        <f>VLOOKUP(A505,Participanti!A:E,5,0)</f>
        <v>Bronze</v>
      </c>
    </row>
    <row r="506" spans="1:26" x14ac:dyDescent="0.2">
      <c r="A506" s="42" t="s">
        <v>174</v>
      </c>
      <c r="B506" s="1" t="str">
        <f>VLOOKUP(A506,Participanti!A:B,2,0)</f>
        <v>M</v>
      </c>
      <c r="C506" s="60">
        <v>11</v>
      </c>
      <c r="D506" s="43">
        <v>21.03</v>
      </c>
      <c r="E506" s="180">
        <v>0.14929398148148149</v>
      </c>
      <c r="F506" s="180">
        <v>0.16512731481481482</v>
      </c>
      <c r="G506" s="182">
        <f t="shared" si="87"/>
        <v>0.15721064814814817</v>
      </c>
      <c r="H506" s="45">
        <v>923</v>
      </c>
      <c r="I506" s="11">
        <f t="shared" si="94"/>
        <v>7.4755419946813204E-3</v>
      </c>
      <c r="J506" s="31">
        <f t="shared" si="95"/>
        <v>5</v>
      </c>
      <c r="K506" s="31">
        <f>IF(J506=0,0,IF(B506="F",VLOOKUP(I506,Barem!$G$2:$H$16,2,1),VLOOKUP(I506,Barem!$G$17:$H$31,2,1)))</f>
        <v>0</v>
      </c>
      <c r="L506" s="43">
        <v>3.5</v>
      </c>
      <c r="M506" s="87" t="str">
        <f>VLOOKUP(C506,Barem!K:Q,7,0)</f>
        <v>D</v>
      </c>
      <c r="N506" s="10">
        <f t="shared" si="97"/>
        <v>0.5</v>
      </c>
      <c r="O506" s="10">
        <f t="shared" si="97"/>
        <v>0.25</v>
      </c>
      <c r="P506" s="10">
        <f t="shared" si="97"/>
        <v>0.25</v>
      </c>
      <c r="Q506" s="33">
        <f>IF(B506="M",IF(AND(H506&gt;=200,H506&lt;500,I506&lt;Barem!$M$21),H506/1500,IF(AND(H506&gt;=500,H506&lt;750,I506&lt;Barem!$M$22),H506/1500,IF(AND(H506&gt;=750,H506&lt;1000,I506&lt;Barem!$M$23),H506/1500,IF(AND(H506&gt;=1000,H506&lt;1500,I506&lt;Barem!$M$24),H506/1500,IF(AND(H506&gt;=1500,H506&lt;2000,I506&lt;Barem!$M$25),H506/1500,IF(AND(H506&gt;=2000,H506&lt;3000,I506&lt;Barem!$M$26),H506/1500,IF(AND(H506&gt;=3000,I506&lt;Barem!$M$27),H506/1500,0))))))),IF(AND(H506&gt;=200,H506&lt;500,I506&lt;Barem!$N$21),H506/1500,IF(AND(H506&gt;=500,H506&lt;750,I506&lt;Barem!$N$22),H506/1500,IF(AND(H506&gt;=750,H506&lt;1000,I506&lt;Barem!$N$23),H506/1500,IF(AND(H506&gt;=1000,H506&lt;1500,I506&lt;Barem!$N$24),H506/1500,IF(AND(H506&gt;=1500,H506&lt;2000,I506&lt;Barem!$N$25),H506/1500,IF(AND(H506&gt;=2000,H506&lt;3000,I506&lt;Barem!$N$26),H506/1500,IF(AND(H506&gt;=3000,I506&lt;Barem!$N$27),H506/1500,0))))))))</f>
        <v>0</v>
      </c>
      <c r="R506" s="19">
        <f>IF(D506&gt;21,VLOOKUP(D506,Barem!$S$1:$T$141,2,1),0)</f>
        <v>0</v>
      </c>
      <c r="S506" s="95">
        <f>IF(D506&lt;1,0,IF(B506="F",VLOOKUP(I506,Barem!$W$2:$Y$13,2,1),VLOOKUP(I506,Barem!$W$14:$Y$25,2,1)))</f>
        <v>0</v>
      </c>
      <c r="T506" s="19">
        <f>VLOOKUP(A506,Participanti!A:C,3,0)</f>
        <v>0</v>
      </c>
      <c r="U506" s="17">
        <f t="shared" si="96"/>
        <v>3.375</v>
      </c>
      <c r="V506" s="49"/>
      <c r="W506" s="137" t="s">
        <v>583</v>
      </c>
      <c r="X506" s="96">
        <f t="shared" si="92"/>
        <v>2</v>
      </c>
      <c r="Y506" s="62">
        <f t="shared" si="93"/>
        <v>1</v>
      </c>
      <c r="Z506" s="1" t="str">
        <f>VLOOKUP(A506,Participanti!A:E,5,0)</f>
        <v>Bronze</v>
      </c>
    </row>
    <row r="507" spans="1:26" x14ac:dyDescent="0.2">
      <c r="A507" s="42" t="s">
        <v>244</v>
      </c>
      <c r="B507" s="1" t="str">
        <f>VLOOKUP(A507,Participanti!A:B,2,0)</f>
        <v>F</v>
      </c>
      <c r="C507" s="60">
        <v>11</v>
      </c>
      <c r="D507" s="43">
        <v>11.57</v>
      </c>
      <c r="E507" s="180">
        <v>5.423611111111111E-2</v>
      </c>
      <c r="F507" s="180">
        <v>5.5868055555555553E-2</v>
      </c>
      <c r="G507" s="182">
        <f t="shared" si="87"/>
        <v>5.5052083333333335E-2</v>
      </c>
      <c r="H507" s="45">
        <v>69</v>
      </c>
      <c r="I507" s="11">
        <f t="shared" si="94"/>
        <v>4.7581748775569E-3</v>
      </c>
      <c r="J507" s="31">
        <f t="shared" si="95"/>
        <v>2.8925000000000001</v>
      </c>
      <c r="K507" s="31">
        <f>IF(J507=0,0,IF(B507="F",VLOOKUP(I507,Barem!$G$2:$H$16,2,1),VLOOKUP(I507,Barem!$G$17:$H$31,2,1)))</f>
        <v>2</v>
      </c>
      <c r="L507" s="43">
        <v>0.5</v>
      </c>
      <c r="M507" s="87" t="str">
        <f>VLOOKUP(C507,Barem!K:Q,7,0)</f>
        <v>D</v>
      </c>
      <c r="N507" s="10">
        <f t="shared" si="97"/>
        <v>0.5</v>
      </c>
      <c r="O507" s="10">
        <f t="shared" si="97"/>
        <v>0.25</v>
      </c>
      <c r="P507" s="10">
        <f t="shared" si="97"/>
        <v>0.25</v>
      </c>
      <c r="Q507" s="33">
        <f>IF(B507="M",IF(AND(H507&gt;=200,H507&lt;500,I507&lt;Barem!$M$21),H507/1500,IF(AND(H507&gt;=500,H507&lt;750,I507&lt;Barem!$M$22),H507/1500,IF(AND(H507&gt;=750,H507&lt;1000,I507&lt;Barem!$M$23),H507/1500,IF(AND(H507&gt;=1000,H507&lt;1500,I507&lt;Barem!$M$24),H507/1500,IF(AND(H507&gt;=1500,H507&lt;2000,I507&lt;Barem!$M$25),H507/1500,IF(AND(H507&gt;=2000,H507&lt;3000,I507&lt;Barem!$M$26),H507/1500,IF(AND(H507&gt;=3000,I507&lt;Barem!$M$27),H507/1500,0))))))),IF(AND(H507&gt;=200,H507&lt;500,I507&lt;Barem!$N$21),H507/1500,IF(AND(H507&gt;=500,H507&lt;750,I507&lt;Barem!$N$22),H507/1500,IF(AND(H507&gt;=750,H507&lt;1000,I507&lt;Barem!$N$23),H507/1500,IF(AND(H507&gt;=1000,H507&lt;1500,I507&lt;Barem!$N$24),H507/1500,IF(AND(H507&gt;=1500,H507&lt;2000,I507&lt;Barem!$N$25),H507/1500,IF(AND(H507&gt;=2000,H507&lt;3000,I507&lt;Barem!$N$26),H507/1500,IF(AND(H507&gt;=3000,I507&lt;Barem!$N$27),H507/1500,0))))))))</f>
        <v>0</v>
      </c>
      <c r="R507" s="19">
        <f>IF(D507&gt;21,VLOOKUP(D507,Barem!$S$1:$T$141,2,1),0)</f>
        <v>0</v>
      </c>
      <c r="S507" s="95">
        <f>IF(D507&lt;1,0,IF(B507="F",VLOOKUP(I507,Barem!$W$2:$Y$13,2,1),VLOOKUP(I507,Barem!$W$14:$Y$25,2,1)))</f>
        <v>0</v>
      </c>
      <c r="T507" s="19">
        <f>VLOOKUP(A507,Participanti!A:C,3,0)</f>
        <v>0</v>
      </c>
      <c r="U507" s="17">
        <f t="shared" si="96"/>
        <v>2.07125</v>
      </c>
      <c r="V507" s="49"/>
      <c r="W507" s="137"/>
      <c r="X507" s="96">
        <f t="shared" si="92"/>
        <v>4</v>
      </c>
      <c r="Y507" s="62">
        <f t="shared" si="93"/>
        <v>1</v>
      </c>
      <c r="Z507" s="1" t="str">
        <f>VLOOKUP(A507,Participanti!A:E,5,0)</f>
        <v>Bronze</v>
      </c>
    </row>
    <row r="508" spans="1:26" x14ac:dyDescent="0.2">
      <c r="A508" s="42" t="s">
        <v>450</v>
      </c>
      <c r="B508" s="1" t="str">
        <f>VLOOKUP(A508,Participanti!A:B,2,0)</f>
        <v>M</v>
      </c>
      <c r="C508" s="60">
        <v>11</v>
      </c>
      <c r="D508" s="43">
        <v>51.86</v>
      </c>
      <c r="E508" s="180">
        <v>0.31877314814814817</v>
      </c>
      <c r="F508" s="180">
        <v>0.33473379629629629</v>
      </c>
      <c r="G508" s="182">
        <f t="shared" si="87"/>
        <v>0.32675347222222223</v>
      </c>
      <c r="H508" s="45">
        <v>1649</v>
      </c>
      <c r="I508" s="11">
        <f t="shared" si="94"/>
        <v>6.3006839996571969E-3</v>
      </c>
      <c r="J508" s="31">
        <f t="shared" si="95"/>
        <v>5</v>
      </c>
      <c r="K508" s="31">
        <f>IF(J508=0,0,IF(B508="F",VLOOKUP(I508,Barem!$G$2:$H$16,2,1),VLOOKUP(I508,Barem!$G$17:$H$31,2,1)))</f>
        <v>0</v>
      </c>
      <c r="L508" s="43">
        <v>3</v>
      </c>
      <c r="M508" s="87" t="s">
        <v>83</v>
      </c>
      <c r="N508" s="10">
        <f t="shared" si="97"/>
        <v>0.25</v>
      </c>
      <c r="O508" s="10">
        <f t="shared" si="97"/>
        <v>0.25</v>
      </c>
      <c r="P508" s="10">
        <f t="shared" si="97"/>
        <v>0.5</v>
      </c>
      <c r="Q508" s="33">
        <f>IF(B508="M",IF(AND(H508&gt;=200,H508&lt;500,I508&lt;Barem!$M$21),H508/1500,IF(AND(H508&gt;=500,H508&lt;750,I508&lt;Barem!$M$22),H508/1500,IF(AND(H508&gt;=750,H508&lt;1000,I508&lt;Barem!$M$23),H508/1500,IF(AND(H508&gt;=1000,H508&lt;1500,I508&lt;Barem!$M$24),H508/1500,IF(AND(H508&gt;=1500,H508&lt;2000,I508&lt;Barem!$M$25),H508/1500,IF(AND(H508&gt;=2000,H508&lt;3000,I508&lt;Barem!$M$26),H508/1500,IF(AND(H508&gt;=3000,I508&lt;Barem!$M$27),H508/1500,0))))))),IF(AND(H508&gt;=200,H508&lt;500,I508&lt;Barem!$N$21),H508/1500,IF(AND(H508&gt;=500,H508&lt;750,I508&lt;Barem!$N$22),H508/1500,IF(AND(H508&gt;=750,H508&lt;1000,I508&lt;Barem!$N$23),H508/1500,IF(AND(H508&gt;=1000,H508&lt;1500,I508&lt;Barem!$N$24),H508/1500,IF(AND(H508&gt;=1500,H508&lt;2000,I508&lt;Barem!$N$25),H508/1500,IF(AND(H508&gt;=2000,H508&lt;3000,I508&lt;Barem!$N$26),H508/1500,IF(AND(H508&gt;=3000,I508&lt;Barem!$N$27),H508/1500,0))))))))</f>
        <v>1.0993333333333333</v>
      </c>
      <c r="R508" s="19">
        <f>IF(D508&gt;21,VLOOKUP(D508,Barem!$S$1:$T$141,2,1),0)</f>
        <v>1.5</v>
      </c>
      <c r="S508" s="95">
        <f>IF(D508&lt;1,0,IF(B508="F",VLOOKUP(I508,Barem!$W$2:$Y$13,2,1),VLOOKUP(I508,Barem!$W$14:$Y$25,2,1)))</f>
        <v>0</v>
      </c>
      <c r="T508" s="19">
        <f>VLOOKUP(A508,Participanti!A:C,3,0)</f>
        <v>0</v>
      </c>
      <c r="U508" s="17">
        <f t="shared" si="96"/>
        <v>5.3493333333333331</v>
      </c>
      <c r="V508" s="49"/>
      <c r="W508" s="137" t="s">
        <v>583</v>
      </c>
      <c r="X508" s="96">
        <f t="shared" si="92"/>
        <v>4</v>
      </c>
      <c r="Y508" s="62">
        <f t="shared" si="93"/>
        <v>1</v>
      </c>
      <c r="Z508" s="1" t="str">
        <f>VLOOKUP(A508,Participanti!A:E,5,0)</f>
        <v>Bronze</v>
      </c>
    </row>
    <row r="509" spans="1:26" x14ac:dyDescent="0.2">
      <c r="A509" s="42" t="s">
        <v>458</v>
      </c>
      <c r="B509" s="1" t="str">
        <f>VLOOKUP(A509,Participanti!A:B,2,0)</f>
        <v>F</v>
      </c>
      <c r="C509" s="60">
        <v>11</v>
      </c>
      <c r="D509" s="43">
        <v>21.13</v>
      </c>
      <c r="E509" s="180">
        <v>8.7974537037037032E-2</v>
      </c>
      <c r="F509" s="180">
        <v>8.8240740740740745E-2</v>
      </c>
      <c r="G509" s="182">
        <f t="shared" ref="G509:G572" si="98">AVERAGE(E509:F509)</f>
        <v>8.8107638888888895E-2</v>
      </c>
      <c r="H509" s="45">
        <v>81</v>
      </c>
      <c r="I509" s="11">
        <f t="shared" si="94"/>
        <v>4.1697888731135309E-3</v>
      </c>
      <c r="J509" s="31">
        <f t="shared" si="95"/>
        <v>5</v>
      </c>
      <c r="K509" s="31">
        <f>IF(J509=0,0,IF(B509="F",VLOOKUP(I509,Barem!$G$2:$H$16,2,1),VLOOKUP(I509,Barem!$G$17:$H$31,2,1)))</f>
        <v>3.5</v>
      </c>
      <c r="L509" s="43">
        <v>4.5</v>
      </c>
      <c r="M509" s="87" t="str">
        <f>VLOOKUP(C509,Barem!K:Q,7,0)</f>
        <v>D</v>
      </c>
      <c r="N509" s="10">
        <f t="shared" si="97"/>
        <v>0.5</v>
      </c>
      <c r="O509" s="10">
        <f t="shared" si="97"/>
        <v>0.25</v>
      </c>
      <c r="P509" s="10">
        <f t="shared" si="97"/>
        <v>0.25</v>
      </c>
      <c r="Q509" s="33">
        <f>IF(B509="M",IF(AND(H509&gt;=200,H509&lt;500,I509&lt;Barem!$M$21),H509/1500,IF(AND(H509&gt;=500,H509&lt;750,I509&lt;Barem!$M$22),H509/1500,IF(AND(H509&gt;=750,H509&lt;1000,I509&lt;Barem!$M$23),H509/1500,IF(AND(H509&gt;=1000,H509&lt;1500,I509&lt;Barem!$M$24),H509/1500,IF(AND(H509&gt;=1500,H509&lt;2000,I509&lt;Barem!$M$25),H509/1500,IF(AND(H509&gt;=2000,H509&lt;3000,I509&lt;Barem!$M$26),H509/1500,IF(AND(H509&gt;=3000,I509&lt;Barem!$M$27),H509/1500,0))))))),IF(AND(H509&gt;=200,H509&lt;500,I509&lt;Barem!$N$21),H509/1500,IF(AND(H509&gt;=500,H509&lt;750,I509&lt;Barem!$N$22),H509/1500,IF(AND(H509&gt;=750,H509&lt;1000,I509&lt;Barem!$N$23),H509/1500,IF(AND(H509&gt;=1000,H509&lt;1500,I509&lt;Barem!$N$24),H509/1500,IF(AND(H509&gt;=1500,H509&lt;2000,I509&lt;Barem!$N$25),H509/1500,IF(AND(H509&gt;=2000,H509&lt;3000,I509&lt;Barem!$N$26),H509/1500,IF(AND(H509&gt;=3000,I509&lt;Barem!$N$27),H509/1500,0))))))))</f>
        <v>0</v>
      </c>
      <c r="R509" s="19">
        <f>IF(D509&gt;21,VLOOKUP(D509,Barem!$S$1:$T$141,2,1),0)</f>
        <v>0</v>
      </c>
      <c r="S509" s="95">
        <f>IF(D509&lt;1,0,IF(B509="F",VLOOKUP(I509,Barem!$W$2:$Y$13,2,1),VLOOKUP(I509,Barem!$W$14:$Y$25,2,1)))</f>
        <v>0</v>
      </c>
      <c r="T509" s="19">
        <f>VLOOKUP(A509,Participanti!A:C,3,0)</f>
        <v>0</v>
      </c>
      <c r="U509" s="17">
        <f t="shared" si="96"/>
        <v>4.5</v>
      </c>
      <c r="V509" s="49"/>
      <c r="W509" s="137" t="s">
        <v>584</v>
      </c>
      <c r="X509" s="96">
        <f t="shared" si="92"/>
        <v>4</v>
      </c>
      <c r="Y509" s="62">
        <f t="shared" si="93"/>
        <v>1</v>
      </c>
      <c r="Z509" s="1" t="str">
        <f>VLOOKUP(A509,Participanti!A:E,5,0)</f>
        <v>Silver</v>
      </c>
    </row>
    <row r="510" spans="1:26" x14ac:dyDescent="0.2">
      <c r="A510" s="42" t="s">
        <v>105</v>
      </c>
      <c r="B510" s="1" t="str">
        <f>VLOOKUP(A510,Participanti!A:B,2,0)</f>
        <v>M</v>
      </c>
      <c r="C510" s="60">
        <v>11</v>
      </c>
      <c r="D510" s="43">
        <v>16.3</v>
      </c>
      <c r="E510" s="180">
        <v>6.056712962962963E-2</v>
      </c>
      <c r="F510" s="180">
        <v>7.5231481481481483E-2</v>
      </c>
      <c r="G510" s="182">
        <f t="shared" si="98"/>
        <v>6.7899305555555553E-2</v>
      </c>
      <c r="H510" s="45">
        <v>24</v>
      </c>
      <c r="I510" s="11">
        <f t="shared" si="94"/>
        <v>4.1656015678254938E-3</v>
      </c>
      <c r="J510" s="31">
        <f t="shared" si="95"/>
        <v>3.8809523809523809</v>
      </c>
      <c r="K510" s="31">
        <f>IF(J510=0,0,IF(B510="F",VLOOKUP(I510,Barem!$G$2:$H$16,2,1),VLOOKUP(I510,Barem!$G$17:$H$31,2,1)))</f>
        <v>3</v>
      </c>
      <c r="L510" s="43">
        <v>0.75</v>
      </c>
      <c r="M510" s="87" t="str">
        <f>VLOOKUP(C510,Barem!K:Q,7,0)</f>
        <v>D</v>
      </c>
      <c r="N510" s="10">
        <f t="shared" si="97"/>
        <v>0.5</v>
      </c>
      <c r="O510" s="10">
        <f t="shared" si="97"/>
        <v>0.25</v>
      </c>
      <c r="P510" s="10">
        <f t="shared" si="97"/>
        <v>0.25</v>
      </c>
      <c r="Q510" s="33">
        <f>IF(B510="M",IF(AND(H510&gt;=200,H510&lt;500,I510&lt;Barem!$M$21),H510/1500,IF(AND(H510&gt;=500,H510&lt;750,I510&lt;Barem!$M$22),H510/1500,IF(AND(H510&gt;=750,H510&lt;1000,I510&lt;Barem!$M$23),H510/1500,IF(AND(H510&gt;=1000,H510&lt;1500,I510&lt;Barem!$M$24),H510/1500,IF(AND(H510&gt;=1500,H510&lt;2000,I510&lt;Barem!$M$25),H510/1500,IF(AND(H510&gt;=2000,H510&lt;3000,I510&lt;Barem!$M$26),H510/1500,IF(AND(H510&gt;=3000,I510&lt;Barem!$M$27),H510/1500,0))))))),IF(AND(H510&gt;=200,H510&lt;500,I510&lt;Barem!$N$21),H510/1500,IF(AND(H510&gt;=500,H510&lt;750,I510&lt;Barem!$N$22),H510/1500,IF(AND(H510&gt;=750,H510&lt;1000,I510&lt;Barem!$N$23),H510/1500,IF(AND(H510&gt;=1000,H510&lt;1500,I510&lt;Barem!$N$24),H510/1500,IF(AND(H510&gt;=1500,H510&lt;2000,I510&lt;Barem!$N$25),H510/1500,IF(AND(H510&gt;=2000,H510&lt;3000,I510&lt;Barem!$N$26),H510/1500,IF(AND(H510&gt;=3000,I510&lt;Barem!$N$27),H510/1500,0))))))))</f>
        <v>0</v>
      </c>
      <c r="R510" s="19">
        <f>IF(D510&gt;21,VLOOKUP(D510,Barem!$S$1:$T$141,2,1),0)</f>
        <v>0</v>
      </c>
      <c r="S510" s="95">
        <f>IF(D510&lt;1,0,IF(B510="F",VLOOKUP(I510,Barem!$W$2:$Y$13,2,1),VLOOKUP(I510,Barem!$W$14:$Y$25,2,1)))</f>
        <v>0</v>
      </c>
      <c r="T510" s="19">
        <f>VLOOKUP(A510,Participanti!A:C,3,0)</f>
        <v>0</v>
      </c>
      <c r="U510" s="17">
        <f t="shared" si="96"/>
        <v>2.8779761904761907</v>
      </c>
      <c r="V510" s="49"/>
      <c r="W510" s="137"/>
      <c r="X510" s="96">
        <f t="shared" si="92"/>
        <v>4</v>
      </c>
      <c r="Y510" s="62">
        <f t="shared" si="93"/>
        <v>1</v>
      </c>
      <c r="Z510" s="1" t="str">
        <f>VLOOKUP(A510,Participanti!A:E,5,0)</f>
        <v>Silver</v>
      </c>
    </row>
    <row r="511" spans="1:26" x14ac:dyDescent="0.2">
      <c r="A511" s="42" t="s">
        <v>158</v>
      </c>
      <c r="B511" s="1" t="str">
        <f>VLOOKUP(A511,Participanti!A:B,2,0)</f>
        <v>M</v>
      </c>
      <c r="C511" s="60">
        <v>11</v>
      </c>
      <c r="D511" s="43">
        <v>15.21</v>
      </c>
      <c r="E511" s="180">
        <v>5.3553240740740742E-2</v>
      </c>
      <c r="F511" s="180">
        <v>5.3634259259259257E-2</v>
      </c>
      <c r="G511" s="182">
        <f t="shared" si="98"/>
        <v>5.3593749999999996E-2</v>
      </c>
      <c r="H511" s="45">
        <v>38</v>
      </c>
      <c r="I511" s="11">
        <f t="shared" si="94"/>
        <v>3.5235864562787635E-3</v>
      </c>
      <c r="J511" s="31">
        <f t="shared" si="95"/>
        <v>3.6214285714285714</v>
      </c>
      <c r="K511" s="31">
        <f>IF(J511=0,0,IF(B511="F",VLOOKUP(I511,Barem!$G$2:$H$16,2,1),VLOOKUP(I511,Barem!$G$17:$H$31,2,1)))</f>
        <v>3.75</v>
      </c>
      <c r="L511" s="43">
        <v>4.5</v>
      </c>
      <c r="M511" s="87" t="str">
        <f>VLOOKUP(C511,Barem!K:Q,7,0)</f>
        <v>D</v>
      </c>
      <c r="N511" s="10">
        <f t="shared" si="97"/>
        <v>0.5</v>
      </c>
      <c r="O511" s="10">
        <f t="shared" si="97"/>
        <v>0.25</v>
      </c>
      <c r="P511" s="10">
        <f t="shared" si="97"/>
        <v>0.25</v>
      </c>
      <c r="Q511" s="33">
        <f>IF(B511="M",IF(AND(H511&gt;=200,H511&lt;500,I511&lt;Barem!$M$21),H511/1500,IF(AND(H511&gt;=500,H511&lt;750,I511&lt;Barem!$M$22),H511/1500,IF(AND(H511&gt;=750,H511&lt;1000,I511&lt;Barem!$M$23),H511/1500,IF(AND(H511&gt;=1000,H511&lt;1500,I511&lt;Barem!$M$24),H511/1500,IF(AND(H511&gt;=1500,H511&lt;2000,I511&lt;Barem!$M$25),H511/1500,IF(AND(H511&gt;=2000,H511&lt;3000,I511&lt;Barem!$M$26),H511/1500,IF(AND(H511&gt;=3000,I511&lt;Barem!$M$27),H511/1500,0))))))),IF(AND(H511&gt;=200,H511&lt;500,I511&lt;Barem!$N$21),H511/1500,IF(AND(H511&gt;=500,H511&lt;750,I511&lt;Barem!$N$22),H511/1500,IF(AND(H511&gt;=750,H511&lt;1000,I511&lt;Barem!$N$23),H511/1500,IF(AND(H511&gt;=1000,H511&lt;1500,I511&lt;Barem!$N$24),H511/1500,IF(AND(H511&gt;=1500,H511&lt;2000,I511&lt;Barem!$N$25),H511/1500,IF(AND(H511&gt;=2000,H511&lt;3000,I511&lt;Barem!$N$26),H511/1500,IF(AND(H511&gt;=3000,I511&lt;Barem!$N$27),H511/1500,0))))))))</f>
        <v>0</v>
      </c>
      <c r="R511" s="19">
        <f>IF(D511&gt;21,VLOOKUP(D511,Barem!$S$1:$T$141,2,1),0)</f>
        <v>0</v>
      </c>
      <c r="S511" s="95">
        <f>IF(D511&lt;1,0,IF(B511="F",VLOOKUP(I511,Barem!$W$2:$Y$13,2,1),VLOOKUP(I511,Barem!$W$14:$Y$25,2,1)))</f>
        <v>0</v>
      </c>
      <c r="T511" s="19">
        <f>VLOOKUP(A511,Participanti!A:C,3,0)</f>
        <v>0</v>
      </c>
      <c r="U511" s="17">
        <f t="shared" si="96"/>
        <v>3.8732142857142859</v>
      </c>
      <c r="V511" s="49"/>
      <c r="W511" s="137"/>
      <c r="X511" s="96">
        <f t="shared" si="92"/>
        <v>4</v>
      </c>
      <c r="Y511" s="62">
        <f t="shared" si="93"/>
        <v>1</v>
      </c>
      <c r="Z511" s="1" t="str">
        <f>VLOOKUP(A511,Participanti!A:E,5,0)</f>
        <v>Gold</v>
      </c>
    </row>
    <row r="512" spans="1:26" x14ac:dyDescent="0.2">
      <c r="A512" s="42" t="s">
        <v>383</v>
      </c>
      <c r="B512" s="1" t="str">
        <f>VLOOKUP(A512,Participanti!A:B,2,0)</f>
        <v>M</v>
      </c>
      <c r="C512" s="60">
        <v>11</v>
      </c>
      <c r="D512" s="43">
        <v>14.07</v>
      </c>
      <c r="E512" s="180">
        <v>4.884259259259259E-2</v>
      </c>
      <c r="F512" s="180">
        <v>5.1238425925925923E-2</v>
      </c>
      <c r="G512" s="182">
        <f t="shared" si="98"/>
        <v>5.0040509259259257E-2</v>
      </c>
      <c r="H512" s="45">
        <v>63</v>
      </c>
      <c r="I512" s="11">
        <f t="shared" si="94"/>
        <v>3.556539392982179E-3</v>
      </c>
      <c r="J512" s="31">
        <f t="shared" si="95"/>
        <v>3.35</v>
      </c>
      <c r="K512" s="31">
        <f>IF(J512=0,0,IF(B512="F",VLOOKUP(I512,Barem!$G$2:$H$16,2,1),VLOOKUP(I512,Barem!$G$17:$H$31,2,1)))</f>
        <v>3.75</v>
      </c>
      <c r="L512" s="43">
        <v>5</v>
      </c>
      <c r="M512" s="87" t="s">
        <v>80</v>
      </c>
      <c r="N512" s="10">
        <f t="shared" si="97"/>
        <v>0.25</v>
      </c>
      <c r="O512" s="10">
        <f t="shared" si="97"/>
        <v>0.5</v>
      </c>
      <c r="P512" s="10">
        <f t="shared" si="97"/>
        <v>0.25</v>
      </c>
      <c r="Q512" s="33">
        <f>IF(B512="M",IF(AND(H512&gt;=200,H512&lt;500,I512&lt;Barem!$M$21),H512/1500,IF(AND(H512&gt;=500,H512&lt;750,I512&lt;Barem!$M$22),H512/1500,IF(AND(H512&gt;=750,H512&lt;1000,I512&lt;Barem!$M$23),H512/1500,IF(AND(H512&gt;=1000,H512&lt;1500,I512&lt;Barem!$M$24),H512/1500,IF(AND(H512&gt;=1500,H512&lt;2000,I512&lt;Barem!$M$25),H512/1500,IF(AND(H512&gt;=2000,H512&lt;3000,I512&lt;Barem!$M$26),H512/1500,IF(AND(H512&gt;=3000,I512&lt;Barem!$M$27),H512/1500,0))))))),IF(AND(H512&gt;=200,H512&lt;500,I512&lt;Barem!$N$21),H512/1500,IF(AND(H512&gt;=500,H512&lt;750,I512&lt;Barem!$N$22),H512/1500,IF(AND(H512&gt;=750,H512&lt;1000,I512&lt;Barem!$N$23),H512/1500,IF(AND(H512&gt;=1000,H512&lt;1500,I512&lt;Barem!$N$24),H512/1500,IF(AND(H512&gt;=1500,H512&lt;2000,I512&lt;Barem!$N$25),H512/1500,IF(AND(H512&gt;=2000,H512&lt;3000,I512&lt;Barem!$N$26),H512/1500,IF(AND(H512&gt;=3000,I512&lt;Barem!$N$27),H512/1500,0))))))))</f>
        <v>0</v>
      </c>
      <c r="R512" s="19">
        <f>IF(D512&gt;21,VLOOKUP(D512,Barem!$S$1:$T$141,2,1),0)</f>
        <v>0</v>
      </c>
      <c r="S512" s="95">
        <f>IF(D512&lt;1,0,IF(B512="F",VLOOKUP(I512,Barem!$W$2:$Y$13,2,1),VLOOKUP(I512,Barem!$W$14:$Y$25,2,1)))</f>
        <v>0</v>
      </c>
      <c r="T512" s="19">
        <f>VLOOKUP(A512,Participanti!A:C,3,0)</f>
        <v>0</v>
      </c>
      <c r="U512" s="17">
        <f t="shared" si="96"/>
        <v>3.9624999999999999</v>
      </c>
      <c r="V512" s="49"/>
      <c r="W512" s="137"/>
      <c r="X512" s="96">
        <f t="shared" si="92"/>
        <v>4</v>
      </c>
      <c r="Y512" s="62">
        <f t="shared" si="93"/>
        <v>1</v>
      </c>
      <c r="Z512" s="1" t="str">
        <f>VLOOKUP(A512,Participanti!A:E,5,0)</f>
        <v>Gold</v>
      </c>
    </row>
    <row r="513" spans="1:26" x14ac:dyDescent="0.2">
      <c r="A513" s="42" t="s">
        <v>118</v>
      </c>
      <c r="B513" s="1" t="str">
        <f>VLOOKUP(A513,Participanti!A:B,2,0)</f>
        <v>M</v>
      </c>
      <c r="C513" s="60">
        <v>11</v>
      </c>
      <c r="D513" s="43">
        <v>10.08</v>
      </c>
      <c r="E513" s="180">
        <v>3.6689814814814814E-2</v>
      </c>
      <c r="F513" s="180">
        <v>3.6736111111111108E-2</v>
      </c>
      <c r="G513" s="182">
        <f t="shared" si="98"/>
        <v>3.6712962962962961E-2</v>
      </c>
      <c r="H513" s="45">
        <v>9</v>
      </c>
      <c r="I513" s="11">
        <f t="shared" si="94"/>
        <v>3.6421590241034682E-3</v>
      </c>
      <c r="J513" s="31">
        <f t="shared" si="95"/>
        <v>2.4</v>
      </c>
      <c r="K513" s="31">
        <f>IF(J513=0,0,IF(B513="F",VLOOKUP(I513,Barem!$G$2:$H$16,2,1),VLOOKUP(I513,Barem!$G$17:$H$31,2,1)))</f>
        <v>3.75</v>
      </c>
      <c r="L513" s="43">
        <v>1</v>
      </c>
      <c r="M513" s="87" t="s">
        <v>82</v>
      </c>
      <c r="N513" s="10">
        <f t="shared" si="97"/>
        <v>0.5</v>
      </c>
      <c r="O513" s="10">
        <f t="shared" si="97"/>
        <v>0.25</v>
      </c>
      <c r="P513" s="10">
        <f t="shared" si="97"/>
        <v>0.25</v>
      </c>
      <c r="Q513" s="33">
        <f>IF(B513="M",IF(AND(H513&gt;=200,H513&lt;500,I513&lt;Barem!$M$21),H513/1500,IF(AND(H513&gt;=500,H513&lt;750,I513&lt;Barem!$M$22),H513/1500,IF(AND(H513&gt;=750,H513&lt;1000,I513&lt;Barem!$M$23),H513/1500,IF(AND(H513&gt;=1000,H513&lt;1500,I513&lt;Barem!$M$24),H513/1500,IF(AND(H513&gt;=1500,H513&lt;2000,I513&lt;Barem!$M$25),H513/1500,IF(AND(H513&gt;=2000,H513&lt;3000,I513&lt;Barem!$M$26),H513/1500,IF(AND(H513&gt;=3000,I513&lt;Barem!$M$27),H513/1500,0))))))),IF(AND(H513&gt;=200,H513&lt;500,I513&lt;Barem!$N$21),H513/1500,IF(AND(H513&gt;=500,H513&lt;750,I513&lt;Barem!$N$22),H513/1500,IF(AND(H513&gt;=750,H513&lt;1000,I513&lt;Barem!$N$23),H513/1500,IF(AND(H513&gt;=1000,H513&lt;1500,I513&lt;Barem!$N$24),H513/1500,IF(AND(H513&gt;=1500,H513&lt;2000,I513&lt;Barem!$N$25),H513/1500,IF(AND(H513&gt;=2000,H513&lt;3000,I513&lt;Barem!$N$26),H513/1500,IF(AND(H513&gt;=3000,I513&lt;Barem!$N$27),H513/1500,0))))))))</f>
        <v>0</v>
      </c>
      <c r="R513" s="19">
        <f>IF(D513&gt;21,VLOOKUP(D513,Barem!$S$1:$T$141,2,1),0)</f>
        <v>0</v>
      </c>
      <c r="S513" s="95">
        <f>IF(D513&lt;1,0,IF(B513="F",VLOOKUP(I513,Barem!$W$2:$Y$13,2,1),VLOOKUP(I513,Barem!$W$14:$Y$25,2,1)))</f>
        <v>0</v>
      </c>
      <c r="T513" s="19">
        <f>VLOOKUP(A513,Participanti!A:C,3,0)</f>
        <v>0</v>
      </c>
      <c r="U513" s="17">
        <f t="shared" si="96"/>
        <v>2.3875000000000002</v>
      </c>
      <c r="V513" s="49"/>
      <c r="W513" s="137"/>
      <c r="X513" s="96">
        <f t="shared" si="92"/>
        <v>4</v>
      </c>
      <c r="Y513" s="62">
        <f t="shared" si="93"/>
        <v>1</v>
      </c>
      <c r="Z513" s="1" t="str">
        <f>VLOOKUP(A513,Participanti!A:E,5,0)</f>
        <v>Gold</v>
      </c>
    </row>
    <row r="514" spans="1:26" x14ac:dyDescent="0.2">
      <c r="A514" s="42" t="s">
        <v>7</v>
      </c>
      <c r="B514" s="1" t="str">
        <f>VLOOKUP(A514,Participanti!A:B,2,0)</f>
        <v>M</v>
      </c>
      <c r="C514" s="60">
        <v>11</v>
      </c>
      <c r="D514" s="43">
        <v>45.85</v>
      </c>
      <c r="E514" s="180">
        <v>0.41938657407407409</v>
      </c>
      <c r="F514" s="180">
        <v>0.44738425925925923</v>
      </c>
      <c r="G514" s="182">
        <f t="shared" si="98"/>
        <v>0.43338541666666663</v>
      </c>
      <c r="H514" s="45">
        <v>2317</v>
      </c>
      <c r="I514" s="11">
        <f t="shared" si="94"/>
        <v>9.45224463831334E-3</v>
      </c>
      <c r="J514" s="31">
        <f t="shared" si="95"/>
        <v>5</v>
      </c>
      <c r="K514" s="31">
        <f>IF(J514=0,0,IF(B514="F",VLOOKUP(I514,Barem!$G$2:$H$16,2,1),VLOOKUP(I514,Barem!$G$17:$H$31,2,1)))</f>
        <v>0</v>
      </c>
      <c r="L514" s="43">
        <v>5</v>
      </c>
      <c r="M514" s="87" t="str">
        <f>VLOOKUP(C514,Barem!K:Q,7,0)</f>
        <v>D</v>
      </c>
      <c r="N514" s="10">
        <f t="shared" si="97"/>
        <v>0.5</v>
      </c>
      <c r="O514" s="10">
        <f t="shared" si="97"/>
        <v>0.25</v>
      </c>
      <c r="P514" s="10">
        <f t="shared" si="97"/>
        <v>0.25</v>
      </c>
      <c r="Q514" s="33">
        <f>IF(B514="M",IF(AND(H514&gt;=200,H514&lt;500,I514&lt;Barem!$M$21),H514/1500,IF(AND(H514&gt;=500,H514&lt;750,I514&lt;Barem!$M$22),H514/1500,IF(AND(H514&gt;=750,H514&lt;1000,I514&lt;Barem!$M$23),H514/1500,IF(AND(H514&gt;=1000,H514&lt;1500,I514&lt;Barem!$M$24),H514/1500,IF(AND(H514&gt;=1500,H514&lt;2000,I514&lt;Barem!$M$25),H514/1500,IF(AND(H514&gt;=2000,H514&lt;3000,I514&lt;Barem!$M$26),H514/1500,IF(AND(H514&gt;=3000,I514&lt;Barem!$M$27),H514/1500,0))))))),IF(AND(H514&gt;=200,H514&lt;500,I514&lt;Barem!$N$21),H514/1500,IF(AND(H514&gt;=500,H514&lt;750,I514&lt;Barem!$N$22),H514/1500,IF(AND(H514&gt;=750,H514&lt;1000,I514&lt;Barem!$N$23),H514/1500,IF(AND(H514&gt;=1000,H514&lt;1500,I514&lt;Barem!$N$24),H514/1500,IF(AND(H514&gt;=1500,H514&lt;2000,I514&lt;Barem!$N$25),H514/1500,IF(AND(H514&gt;=2000,H514&lt;3000,I514&lt;Barem!$N$26),H514/1500,IF(AND(H514&gt;=3000,I514&lt;Barem!$N$27),H514/1500,0))))))))</f>
        <v>1.5446666666666666</v>
      </c>
      <c r="R514" s="19">
        <f>IF(D514&gt;21,VLOOKUP(D514,Barem!$S$1:$T$141,2,1),0)</f>
        <v>1.2</v>
      </c>
      <c r="S514" s="95">
        <f>IF(D514&lt;1,0,IF(B514="F",VLOOKUP(I514,Barem!$W$2:$Y$13,2,1),VLOOKUP(I514,Barem!$W$14:$Y$25,2,1)))</f>
        <v>0</v>
      </c>
      <c r="T514" s="19">
        <f>VLOOKUP(A514,Participanti!A:C,3,0)</f>
        <v>0.4</v>
      </c>
      <c r="U514" s="17">
        <f t="shared" si="96"/>
        <v>6.8946666666666667</v>
      </c>
      <c r="V514" s="49"/>
      <c r="W514" s="137"/>
      <c r="X514" s="96">
        <f t="shared" ref="X514:X577" si="99">COUNTIFS(A:A,A514,M:M,M514)</f>
        <v>4</v>
      </c>
      <c r="Y514" s="62">
        <f t="shared" ref="Y514:Y577" si="100">COUNTIFS(A:A,A514,C:C,C514)</f>
        <v>1</v>
      </c>
      <c r="Z514" s="1" t="str">
        <f>VLOOKUP(A514,Participanti!A:E,5,0)</f>
        <v>Gold</v>
      </c>
    </row>
    <row r="515" spans="1:26" x14ac:dyDescent="0.2">
      <c r="A515" s="42" t="s">
        <v>505</v>
      </c>
      <c r="B515" s="1" t="str">
        <f>VLOOKUP(A515,Participanti!A:B,2,0)</f>
        <v>M</v>
      </c>
      <c r="C515" s="60">
        <v>11</v>
      </c>
      <c r="D515" s="43">
        <v>10.1</v>
      </c>
      <c r="E515" s="180">
        <v>2.6747685185185187E-2</v>
      </c>
      <c r="F515" s="180">
        <v>2.7083333333333334E-2</v>
      </c>
      <c r="G515" s="182">
        <f t="shared" si="98"/>
        <v>2.6915509259259261E-2</v>
      </c>
      <c r="H515" s="45">
        <v>16</v>
      </c>
      <c r="I515" s="11">
        <f t="shared" si="94"/>
        <v>2.6649019068573526E-3</v>
      </c>
      <c r="J515" s="31">
        <f t="shared" si="95"/>
        <v>2.4047619047619047</v>
      </c>
      <c r="K515" s="31">
        <f>IF(J515=0,0,IF(B515="F",VLOOKUP(I515,Barem!$G$2:$H$16,2,1),VLOOKUP(I515,Barem!$G$17:$H$31,2,1)))</f>
        <v>5</v>
      </c>
      <c r="L515" s="43">
        <v>4.5</v>
      </c>
      <c r="M515" s="87" t="s">
        <v>83</v>
      </c>
      <c r="N515" s="10">
        <f t="shared" si="97"/>
        <v>0.25</v>
      </c>
      <c r="O515" s="10">
        <f t="shared" si="97"/>
        <v>0.25</v>
      </c>
      <c r="P515" s="10">
        <f t="shared" si="97"/>
        <v>0.5</v>
      </c>
      <c r="Q515" s="33">
        <f>IF(B515="M",IF(AND(H515&gt;=200,H515&lt;500,I515&lt;Barem!$M$21),H515/1500,IF(AND(H515&gt;=500,H515&lt;750,I515&lt;Barem!$M$22),H515/1500,IF(AND(H515&gt;=750,H515&lt;1000,I515&lt;Barem!$M$23),H515/1500,IF(AND(H515&gt;=1000,H515&lt;1500,I515&lt;Barem!$M$24),H515/1500,IF(AND(H515&gt;=1500,H515&lt;2000,I515&lt;Barem!$M$25),H515/1500,IF(AND(H515&gt;=2000,H515&lt;3000,I515&lt;Barem!$M$26),H515/1500,IF(AND(H515&gt;=3000,I515&lt;Barem!$M$27),H515/1500,0))))))),IF(AND(H515&gt;=200,H515&lt;500,I515&lt;Barem!$N$21),H515/1500,IF(AND(H515&gt;=500,H515&lt;750,I515&lt;Barem!$N$22),H515/1500,IF(AND(H515&gt;=750,H515&lt;1000,I515&lt;Barem!$N$23),H515/1500,IF(AND(H515&gt;=1000,H515&lt;1500,I515&lt;Barem!$N$24),H515/1500,IF(AND(H515&gt;=1500,H515&lt;2000,I515&lt;Barem!$N$25),H515/1500,IF(AND(H515&gt;=2000,H515&lt;3000,I515&lt;Barem!$N$26),H515/1500,IF(AND(H515&gt;=3000,I515&lt;Barem!$N$27),H515/1500,0))))))))</f>
        <v>0</v>
      </c>
      <c r="R515" s="19">
        <f>IF(D515&gt;21,VLOOKUP(D515,Barem!$S$1:$T$141,2,1),0)</f>
        <v>0</v>
      </c>
      <c r="S515" s="95">
        <f>IF(D515&lt;1,0,IF(B515="F",VLOOKUP(I515,Barem!$W$2:$Y$13,2,1),VLOOKUP(I515,Barem!$W$14:$Y$25,2,1)))</f>
        <v>0.89999999999999991</v>
      </c>
      <c r="T515" s="19">
        <f>VLOOKUP(A515,Participanti!A:C,3,0)</f>
        <v>0</v>
      </c>
      <c r="U515" s="17">
        <f t="shared" si="96"/>
        <v>5.0011904761904766</v>
      </c>
      <c r="V515" s="49"/>
      <c r="W515" s="137"/>
      <c r="X515" s="96">
        <f t="shared" si="99"/>
        <v>4</v>
      </c>
      <c r="Y515" s="62">
        <f t="shared" si="100"/>
        <v>1</v>
      </c>
      <c r="Z515" s="1" t="str">
        <f>VLOOKUP(A515,Participanti!A:E,5,0)</f>
        <v>Gold</v>
      </c>
    </row>
    <row r="516" spans="1:26" x14ac:dyDescent="0.2">
      <c r="A516" s="42" t="s">
        <v>329</v>
      </c>
      <c r="B516" s="1" t="str">
        <f>VLOOKUP(A516,Participanti!A:B,2,0)</f>
        <v>M</v>
      </c>
      <c r="C516" s="60">
        <v>11</v>
      </c>
      <c r="D516" s="43">
        <v>21.24</v>
      </c>
      <c r="E516" s="180">
        <v>7.525462962962963E-2</v>
      </c>
      <c r="F516" s="180">
        <v>8.6412037037037037E-2</v>
      </c>
      <c r="G516" s="182">
        <f t="shared" si="98"/>
        <v>8.083333333333334E-2</v>
      </c>
      <c r="H516" s="45">
        <v>648</v>
      </c>
      <c r="I516" s="11">
        <f t="shared" si="94"/>
        <v>3.8057124921531708E-3</v>
      </c>
      <c r="J516" s="31">
        <f t="shared" si="95"/>
        <v>5</v>
      </c>
      <c r="K516" s="31">
        <f>IF(J516=0,0,IF(B516="F",VLOOKUP(I516,Barem!$G$2:$H$16,2,1),VLOOKUP(I516,Barem!$G$17:$H$31,2,1)))</f>
        <v>3.5</v>
      </c>
      <c r="L516" s="43">
        <v>2.75</v>
      </c>
      <c r="M516" s="87" t="str">
        <f>VLOOKUP(C516,Barem!K:Q,7,0)</f>
        <v>D</v>
      </c>
      <c r="N516" s="10">
        <f t="shared" si="97"/>
        <v>0.5</v>
      </c>
      <c r="O516" s="10">
        <f t="shared" si="97"/>
        <v>0.25</v>
      </c>
      <c r="P516" s="10">
        <f t="shared" si="97"/>
        <v>0.25</v>
      </c>
      <c r="Q516" s="33">
        <f>IF(B516="M",IF(AND(H516&gt;=200,H516&lt;500,I516&lt;Barem!$M$21),H516/1500,IF(AND(H516&gt;=500,H516&lt;750,I516&lt;Barem!$M$22),H516/1500,IF(AND(H516&gt;=750,H516&lt;1000,I516&lt;Barem!$M$23),H516/1500,IF(AND(H516&gt;=1000,H516&lt;1500,I516&lt;Barem!$M$24),H516/1500,IF(AND(H516&gt;=1500,H516&lt;2000,I516&lt;Barem!$M$25),H516/1500,IF(AND(H516&gt;=2000,H516&lt;3000,I516&lt;Barem!$M$26),H516/1500,IF(AND(H516&gt;=3000,I516&lt;Barem!$M$27),H516/1500,0))))))),IF(AND(H516&gt;=200,H516&lt;500,I516&lt;Barem!$N$21),H516/1500,IF(AND(H516&gt;=500,H516&lt;750,I516&lt;Barem!$N$22),H516/1500,IF(AND(H516&gt;=750,H516&lt;1000,I516&lt;Barem!$N$23),H516/1500,IF(AND(H516&gt;=1000,H516&lt;1500,I516&lt;Barem!$N$24),H516/1500,IF(AND(H516&gt;=1500,H516&lt;2000,I516&lt;Barem!$N$25),H516/1500,IF(AND(H516&gt;=2000,H516&lt;3000,I516&lt;Barem!$N$26),H516/1500,IF(AND(H516&gt;=3000,I516&lt;Barem!$N$27),H516/1500,0))))))))</f>
        <v>0.432</v>
      </c>
      <c r="R516" s="19">
        <f>IF(D516&gt;21,VLOOKUP(D516,Barem!$S$1:$T$141,2,1),0)</f>
        <v>0</v>
      </c>
      <c r="S516" s="95">
        <f>IF(D516&lt;1,0,IF(B516="F",VLOOKUP(I516,Barem!$W$2:$Y$13,2,1),VLOOKUP(I516,Barem!$W$14:$Y$25,2,1)))</f>
        <v>0</v>
      </c>
      <c r="T516" s="19">
        <f>VLOOKUP(A516,Participanti!A:C,3,0)</f>
        <v>0</v>
      </c>
      <c r="U516" s="17">
        <f t="shared" si="96"/>
        <v>4.4945000000000004</v>
      </c>
      <c r="V516" s="49"/>
      <c r="W516" s="137"/>
      <c r="X516" s="96">
        <f t="shared" si="99"/>
        <v>3</v>
      </c>
      <c r="Y516" s="62">
        <f t="shared" si="100"/>
        <v>1</v>
      </c>
      <c r="Z516" s="1" t="str">
        <f>VLOOKUP(A516,Participanti!A:E,5,0)</f>
        <v>Gold</v>
      </c>
    </row>
    <row r="517" spans="1:26" x14ac:dyDescent="0.2">
      <c r="A517" s="42" t="s">
        <v>391</v>
      </c>
      <c r="B517" s="1" t="str">
        <f>VLOOKUP(A517,Participanti!A:B,2,0)</f>
        <v>M</v>
      </c>
      <c r="C517" s="60">
        <v>11</v>
      </c>
      <c r="D517" s="43">
        <v>21.1</v>
      </c>
      <c r="E517" s="180">
        <v>8.6909722222222222E-2</v>
      </c>
      <c r="F517" s="180">
        <v>8.8541666666666671E-2</v>
      </c>
      <c r="G517" s="182">
        <f t="shared" si="98"/>
        <v>8.7725694444444446E-2</v>
      </c>
      <c r="H517" s="45">
        <v>11</v>
      </c>
      <c r="I517" s="11">
        <f t="shared" si="94"/>
        <v>4.1576158504476038E-3</v>
      </c>
      <c r="J517" s="31">
        <f t="shared" si="95"/>
        <v>5</v>
      </c>
      <c r="K517" s="31">
        <f>IF(J517=0,0,IF(B517="F",VLOOKUP(I517,Barem!$G$2:$H$16,2,1),VLOOKUP(I517,Barem!$G$17:$H$31,2,1)))</f>
        <v>3</v>
      </c>
      <c r="L517" s="43">
        <v>4</v>
      </c>
      <c r="M517" s="87" t="s">
        <v>83</v>
      </c>
      <c r="N517" s="10">
        <f t="shared" si="97"/>
        <v>0.25</v>
      </c>
      <c r="O517" s="10">
        <f t="shared" si="97"/>
        <v>0.25</v>
      </c>
      <c r="P517" s="10">
        <f t="shared" si="97"/>
        <v>0.5</v>
      </c>
      <c r="Q517" s="33">
        <f>IF(B517="M",IF(AND(H517&gt;=200,H517&lt;500,I517&lt;Barem!$M$21),H517/1500,IF(AND(H517&gt;=500,H517&lt;750,I517&lt;Barem!$M$22),H517/1500,IF(AND(H517&gt;=750,H517&lt;1000,I517&lt;Barem!$M$23),H517/1500,IF(AND(H517&gt;=1000,H517&lt;1500,I517&lt;Barem!$M$24),H517/1500,IF(AND(H517&gt;=1500,H517&lt;2000,I517&lt;Barem!$M$25),H517/1500,IF(AND(H517&gt;=2000,H517&lt;3000,I517&lt;Barem!$M$26),H517/1500,IF(AND(H517&gt;=3000,I517&lt;Barem!$M$27),H517/1500,0))))))),IF(AND(H517&gt;=200,H517&lt;500,I517&lt;Barem!$N$21),H517/1500,IF(AND(H517&gt;=500,H517&lt;750,I517&lt;Barem!$N$22),H517/1500,IF(AND(H517&gt;=750,H517&lt;1000,I517&lt;Barem!$N$23),H517/1500,IF(AND(H517&gt;=1000,H517&lt;1500,I517&lt;Barem!$N$24),H517/1500,IF(AND(H517&gt;=1500,H517&lt;2000,I517&lt;Barem!$N$25),H517/1500,IF(AND(H517&gt;=2000,H517&lt;3000,I517&lt;Barem!$N$26),H517/1500,IF(AND(H517&gt;=3000,I517&lt;Barem!$N$27),H517/1500,0))))))))</f>
        <v>0</v>
      </c>
      <c r="R517" s="19">
        <f>IF(D517&gt;21,VLOOKUP(D517,Barem!$S$1:$T$141,2,1),0)</f>
        <v>0</v>
      </c>
      <c r="S517" s="95">
        <f>IF(D517&lt;1,0,IF(B517="F",VLOOKUP(I517,Barem!$W$2:$Y$13,2,1),VLOOKUP(I517,Barem!$W$14:$Y$25,2,1)))</f>
        <v>0</v>
      </c>
      <c r="T517" s="19">
        <f>VLOOKUP(A517,Participanti!A:C,3,0)</f>
        <v>0.4</v>
      </c>
      <c r="U517" s="17">
        <f t="shared" si="96"/>
        <v>4.4000000000000004</v>
      </c>
      <c r="V517" s="49"/>
      <c r="W517" s="137"/>
      <c r="X517" s="96">
        <f t="shared" si="99"/>
        <v>4</v>
      </c>
      <c r="Y517" s="62">
        <f t="shared" si="100"/>
        <v>1</v>
      </c>
      <c r="Z517" s="1" t="str">
        <f>VLOOKUP(A517,Participanti!A:E,5,0)</f>
        <v>Gold</v>
      </c>
    </row>
    <row r="518" spans="1:26" x14ac:dyDescent="0.2">
      <c r="A518" s="42" t="s">
        <v>537</v>
      </c>
      <c r="B518" s="1" t="str">
        <f>VLOOKUP(A518,Participanti!A:B,2,0)</f>
        <v>M</v>
      </c>
      <c r="C518" s="60">
        <v>11</v>
      </c>
      <c r="D518" s="43">
        <v>10.19</v>
      </c>
      <c r="E518" s="180">
        <v>3.4895833333333334E-2</v>
      </c>
      <c r="F518" s="180">
        <v>3.5115740740740739E-2</v>
      </c>
      <c r="G518" s="182">
        <f t="shared" si="98"/>
        <v>3.5005787037037037E-2</v>
      </c>
      <c r="H518" s="45">
        <v>15</v>
      </c>
      <c r="I518" s="11">
        <f t="shared" si="94"/>
        <v>3.4353078544687968E-3</v>
      </c>
      <c r="J518" s="31">
        <f t="shared" si="95"/>
        <v>2.426190476190476</v>
      </c>
      <c r="K518" s="31">
        <f>IF(J518=0,0,IF(B518="F",VLOOKUP(I518,Barem!$G$2:$H$16,2,1),VLOOKUP(I518,Barem!$G$17:$H$31,2,1)))</f>
        <v>4</v>
      </c>
      <c r="L518" s="43">
        <v>1.25</v>
      </c>
      <c r="M518" s="87" t="str">
        <f>VLOOKUP(C518,Barem!K:Q,7,0)</f>
        <v>D</v>
      </c>
      <c r="N518" s="10">
        <f t="shared" si="97"/>
        <v>0.5</v>
      </c>
      <c r="O518" s="10">
        <f t="shared" si="97"/>
        <v>0.25</v>
      </c>
      <c r="P518" s="10">
        <f t="shared" si="97"/>
        <v>0.25</v>
      </c>
      <c r="Q518" s="33">
        <f>IF(B518="M",IF(AND(H518&gt;=200,H518&lt;500,I518&lt;Barem!$M$21),H518/1500,IF(AND(H518&gt;=500,H518&lt;750,I518&lt;Barem!$M$22),H518/1500,IF(AND(H518&gt;=750,H518&lt;1000,I518&lt;Barem!$M$23),H518/1500,IF(AND(H518&gt;=1000,H518&lt;1500,I518&lt;Barem!$M$24),H518/1500,IF(AND(H518&gt;=1500,H518&lt;2000,I518&lt;Barem!$M$25),H518/1500,IF(AND(H518&gt;=2000,H518&lt;3000,I518&lt;Barem!$M$26),H518/1500,IF(AND(H518&gt;=3000,I518&lt;Barem!$M$27),H518/1500,0))))))),IF(AND(H518&gt;=200,H518&lt;500,I518&lt;Barem!$N$21),H518/1500,IF(AND(H518&gt;=500,H518&lt;750,I518&lt;Barem!$N$22),H518/1500,IF(AND(H518&gt;=750,H518&lt;1000,I518&lt;Barem!$N$23),H518/1500,IF(AND(H518&gt;=1000,H518&lt;1500,I518&lt;Barem!$N$24),H518/1500,IF(AND(H518&gt;=1500,H518&lt;2000,I518&lt;Barem!$N$25),H518/1500,IF(AND(H518&gt;=2000,H518&lt;3000,I518&lt;Barem!$N$26),H518/1500,IF(AND(H518&gt;=3000,I518&lt;Barem!$N$27),H518/1500,0))))))))</f>
        <v>0</v>
      </c>
      <c r="R518" s="19">
        <f>IF(D518&gt;21,VLOOKUP(D518,Barem!$S$1:$T$141,2,1),0)</f>
        <v>0</v>
      </c>
      <c r="S518" s="95">
        <f>IF(D518&lt;1,0,IF(B518="F",VLOOKUP(I518,Barem!$W$2:$Y$13,2,1),VLOOKUP(I518,Barem!$W$14:$Y$25,2,1)))</f>
        <v>0</v>
      </c>
      <c r="T518" s="19">
        <f>VLOOKUP(A518,Participanti!A:C,3,0)</f>
        <v>0</v>
      </c>
      <c r="U518" s="17">
        <f t="shared" si="96"/>
        <v>2.5255952380952378</v>
      </c>
      <c r="V518" s="49"/>
      <c r="W518" s="137"/>
      <c r="X518" s="96">
        <f t="shared" si="99"/>
        <v>4</v>
      </c>
      <c r="Y518" s="62">
        <f t="shared" si="100"/>
        <v>1</v>
      </c>
      <c r="Z518" s="1" t="str">
        <f>VLOOKUP(A518,Participanti!A:E,5,0)</f>
        <v>Bronze</v>
      </c>
    </row>
    <row r="519" spans="1:26" x14ac:dyDescent="0.2">
      <c r="A519" s="42" t="s">
        <v>316</v>
      </c>
      <c r="B519" s="1" t="str">
        <f>VLOOKUP(A519,Participanti!A:B,2,0)</f>
        <v>M</v>
      </c>
      <c r="C519" s="60">
        <v>11</v>
      </c>
      <c r="D519" s="43">
        <v>10.61</v>
      </c>
      <c r="E519" s="180">
        <v>4.2395833333333334E-2</v>
      </c>
      <c r="F519" s="180">
        <v>4.2395833333333334E-2</v>
      </c>
      <c r="G519" s="182">
        <f t="shared" si="98"/>
        <v>4.2395833333333334E-2</v>
      </c>
      <c r="H519" s="45">
        <v>69</v>
      </c>
      <c r="I519" s="11">
        <f t="shared" si="94"/>
        <v>3.9958372604461199E-3</v>
      </c>
      <c r="J519" s="31">
        <f t="shared" si="95"/>
        <v>2.5261904761904761</v>
      </c>
      <c r="K519" s="31">
        <f>IF(J519=0,0,IF(B519="F",VLOOKUP(I519,Barem!$G$2:$H$16,2,1),VLOOKUP(I519,Barem!$G$17:$H$31,2,1)))</f>
        <v>3.25</v>
      </c>
      <c r="L519" s="43">
        <v>5</v>
      </c>
      <c r="M519" s="87" t="s">
        <v>80</v>
      </c>
      <c r="N519" s="10">
        <f t="shared" si="97"/>
        <v>0.25</v>
      </c>
      <c r="O519" s="10">
        <f t="shared" si="97"/>
        <v>0.5</v>
      </c>
      <c r="P519" s="10">
        <f t="shared" si="97"/>
        <v>0.25</v>
      </c>
      <c r="Q519" s="33">
        <f>IF(B519="M",IF(AND(H519&gt;=200,H519&lt;500,I519&lt;Barem!$M$21),H519/1500,IF(AND(H519&gt;=500,H519&lt;750,I519&lt;Barem!$M$22),H519/1500,IF(AND(H519&gt;=750,H519&lt;1000,I519&lt;Barem!$M$23),H519/1500,IF(AND(H519&gt;=1000,H519&lt;1500,I519&lt;Barem!$M$24),H519/1500,IF(AND(H519&gt;=1500,H519&lt;2000,I519&lt;Barem!$M$25),H519/1500,IF(AND(H519&gt;=2000,H519&lt;3000,I519&lt;Barem!$M$26),H519/1500,IF(AND(H519&gt;=3000,I519&lt;Barem!$M$27),H519/1500,0))))))),IF(AND(H519&gt;=200,H519&lt;500,I519&lt;Barem!$N$21),H519/1500,IF(AND(H519&gt;=500,H519&lt;750,I519&lt;Barem!$N$22),H519/1500,IF(AND(H519&gt;=750,H519&lt;1000,I519&lt;Barem!$N$23),H519/1500,IF(AND(H519&gt;=1000,H519&lt;1500,I519&lt;Barem!$N$24),H519/1500,IF(AND(H519&gt;=1500,H519&lt;2000,I519&lt;Barem!$N$25),H519/1500,IF(AND(H519&gt;=2000,H519&lt;3000,I519&lt;Barem!$N$26),H519/1500,IF(AND(H519&gt;=3000,I519&lt;Barem!$N$27),H519/1500,0))))))))</f>
        <v>0</v>
      </c>
      <c r="R519" s="19">
        <f>IF(D519&gt;21,VLOOKUP(D519,Barem!$S$1:$T$141,2,1),0)</f>
        <v>0</v>
      </c>
      <c r="S519" s="95">
        <f>IF(D519&lt;1,0,IF(B519="F",VLOOKUP(I519,Barem!$W$2:$Y$13,2,1),VLOOKUP(I519,Barem!$W$14:$Y$25,2,1)))</f>
        <v>0</v>
      </c>
      <c r="T519" s="19">
        <f>VLOOKUP(A519,Participanti!A:C,3,0)</f>
        <v>0</v>
      </c>
      <c r="U519" s="17">
        <f t="shared" si="96"/>
        <v>3.5065476190476188</v>
      </c>
      <c r="V519" s="49"/>
      <c r="W519" s="137"/>
      <c r="X519" s="96">
        <f t="shared" si="99"/>
        <v>4</v>
      </c>
      <c r="Y519" s="62">
        <f t="shared" si="100"/>
        <v>1</v>
      </c>
      <c r="Z519" s="1" t="str">
        <f>VLOOKUP(A519,Participanti!A:E,5,0)</f>
        <v>Gold</v>
      </c>
    </row>
    <row r="520" spans="1:26" x14ac:dyDescent="0.2">
      <c r="A520" s="191" t="s">
        <v>523</v>
      </c>
      <c r="B520" s="1" t="str">
        <f>VLOOKUP(A520,Participanti!A:B,2,0)</f>
        <v>M</v>
      </c>
      <c r="C520" s="60">
        <v>11</v>
      </c>
      <c r="D520" s="43">
        <v>13.35</v>
      </c>
      <c r="E520" s="180">
        <v>4.1678240740740738E-2</v>
      </c>
      <c r="F520" s="180">
        <v>4.1712962962962966E-2</v>
      </c>
      <c r="G520" s="182">
        <f t="shared" si="98"/>
        <v>4.1695601851851852E-2</v>
      </c>
      <c r="H520" s="45">
        <v>60</v>
      </c>
      <c r="I520" s="11">
        <f t="shared" si="94"/>
        <v>3.1232660563184906E-3</v>
      </c>
      <c r="J520" s="31">
        <f t="shared" si="95"/>
        <v>3.1785714285714284</v>
      </c>
      <c r="K520" s="31">
        <f>IF(J520=0,0,IF(B520="F",VLOOKUP(I520,Barem!$G$2:$H$16,2,1),VLOOKUP(I520,Barem!$G$17:$H$31,2,1)))</f>
        <v>4.5</v>
      </c>
      <c r="L520" s="43">
        <v>4</v>
      </c>
      <c r="M520" s="87" t="s">
        <v>83</v>
      </c>
      <c r="N520" s="10">
        <f t="shared" si="97"/>
        <v>0.25</v>
      </c>
      <c r="O520" s="10">
        <f t="shared" si="97"/>
        <v>0.25</v>
      </c>
      <c r="P520" s="10">
        <f t="shared" si="97"/>
        <v>0.5</v>
      </c>
      <c r="Q520" s="33">
        <f>IF(B520="M",IF(AND(H520&gt;=200,H520&lt;500,I520&lt;Barem!$M$21),H520/1500,IF(AND(H520&gt;=500,H520&lt;750,I520&lt;Barem!$M$22),H520/1500,IF(AND(H520&gt;=750,H520&lt;1000,I520&lt;Barem!$M$23),H520/1500,IF(AND(H520&gt;=1000,H520&lt;1500,I520&lt;Barem!$M$24),H520/1500,IF(AND(H520&gt;=1500,H520&lt;2000,I520&lt;Barem!$M$25),H520/1500,IF(AND(H520&gt;=2000,H520&lt;3000,I520&lt;Barem!$M$26),H520/1500,IF(AND(H520&gt;=3000,I520&lt;Barem!$M$27),H520/1500,0))))))),IF(AND(H520&gt;=200,H520&lt;500,I520&lt;Barem!$N$21),H520/1500,IF(AND(H520&gt;=500,H520&lt;750,I520&lt;Barem!$N$22),H520/1500,IF(AND(H520&gt;=750,H520&lt;1000,I520&lt;Barem!$N$23),H520/1500,IF(AND(H520&gt;=1000,H520&lt;1500,I520&lt;Barem!$N$24),H520/1500,IF(AND(H520&gt;=1500,H520&lt;2000,I520&lt;Barem!$N$25),H520/1500,IF(AND(H520&gt;=2000,H520&lt;3000,I520&lt;Barem!$N$26),H520/1500,IF(AND(H520&gt;=3000,I520&lt;Barem!$N$27),H520/1500,0))))))))</f>
        <v>0</v>
      </c>
      <c r="R520" s="19">
        <f>IF(D520&gt;21,VLOOKUP(D520,Barem!$S$1:$T$141,2,1),0)</f>
        <v>0</v>
      </c>
      <c r="S520" s="95">
        <f>IF(D520&lt;1,0,IF(B520="F",VLOOKUP(I520,Barem!$W$2:$Y$13,2,1),VLOOKUP(I520,Barem!$W$14:$Y$25,2,1)))</f>
        <v>0</v>
      </c>
      <c r="T520" s="19">
        <f>VLOOKUP(A520,Participanti!A:C,3,0)</f>
        <v>0</v>
      </c>
      <c r="U520" s="17">
        <f t="shared" si="96"/>
        <v>3.9196428571428572</v>
      </c>
      <c r="V520" s="49"/>
      <c r="W520" s="137" t="s">
        <v>585</v>
      </c>
      <c r="X520" s="96">
        <f t="shared" si="99"/>
        <v>4</v>
      </c>
      <c r="Y520" s="62">
        <f t="shared" si="100"/>
        <v>1</v>
      </c>
      <c r="Z520" s="1" t="str">
        <f>VLOOKUP(A520,Participanti!A:E,5,0)</f>
        <v>Silver</v>
      </c>
    </row>
    <row r="521" spans="1:26" x14ac:dyDescent="0.2">
      <c r="A521" s="42" t="s">
        <v>200</v>
      </c>
      <c r="B521" s="1" t="str">
        <f>VLOOKUP(A521,Participanti!A:B,2,0)</f>
        <v>M</v>
      </c>
      <c r="C521" s="60">
        <v>11</v>
      </c>
      <c r="D521" s="43">
        <v>21.6</v>
      </c>
      <c r="E521" s="180">
        <v>9.0509259259259262E-2</v>
      </c>
      <c r="F521" s="180">
        <v>9.7037037037037033E-2</v>
      </c>
      <c r="G521" s="182">
        <f t="shared" si="98"/>
        <v>9.3773148148148147E-2</v>
      </c>
      <c r="H521" s="45">
        <v>475</v>
      </c>
      <c r="I521" s="11">
        <f t="shared" si="94"/>
        <v>4.341349451303155E-3</v>
      </c>
      <c r="J521" s="31">
        <f t="shared" si="95"/>
        <v>5</v>
      </c>
      <c r="K521" s="31">
        <f>IF(J521=0,0,IF(B521="F",VLOOKUP(I521,Barem!$G$2:$H$16,2,1),VLOOKUP(I521,Barem!$G$17:$H$31,2,1)))</f>
        <v>2.5</v>
      </c>
      <c r="L521" s="43">
        <v>2</v>
      </c>
      <c r="M521" s="87" t="str">
        <f>VLOOKUP(C521,Barem!K:Q,7,0)</f>
        <v>D</v>
      </c>
      <c r="N521" s="10">
        <f t="shared" si="97"/>
        <v>0.5</v>
      </c>
      <c r="O521" s="10">
        <f t="shared" si="97"/>
        <v>0.25</v>
      </c>
      <c r="P521" s="10">
        <f t="shared" si="97"/>
        <v>0.25</v>
      </c>
      <c r="Q521" s="33">
        <f>IF(B521="M",IF(AND(H521&gt;=200,H521&lt;500,I521&lt;Barem!$M$21),H521/1500,IF(AND(H521&gt;=500,H521&lt;750,I521&lt;Barem!$M$22),H521/1500,IF(AND(H521&gt;=750,H521&lt;1000,I521&lt;Barem!$M$23),H521/1500,IF(AND(H521&gt;=1000,H521&lt;1500,I521&lt;Barem!$M$24),H521/1500,IF(AND(H521&gt;=1500,H521&lt;2000,I521&lt;Barem!$M$25),H521/1500,IF(AND(H521&gt;=2000,H521&lt;3000,I521&lt;Barem!$M$26),H521/1500,IF(AND(H521&gt;=3000,I521&lt;Barem!$M$27),H521/1500,0))))))),IF(AND(H521&gt;=200,H521&lt;500,I521&lt;Barem!$N$21),H521/1500,IF(AND(H521&gt;=500,H521&lt;750,I521&lt;Barem!$N$22),H521/1500,IF(AND(H521&gt;=750,H521&lt;1000,I521&lt;Barem!$N$23),H521/1500,IF(AND(H521&gt;=1000,H521&lt;1500,I521&lt;Barem!$N$24),H521/1500,IF(AND(H521&gt;=1500,H521&lt;2000,I521&lt;Barem!$N$25),H521/1500,IF(AND(H521&gt;=2000,H521&lt;3000,I521&lt;Barem!$N$26),H521/1500,IF(AND(H521&gt;=3000,I521&lt;Barem!$N$27),H521/1500,0))))))))</f>
        <v>0.31666666666666665</v>
      </c>
      <c r="R521" s="19">
        <f>IF(D521&gt;21,VLOOKUP(D521,Barem!$S$1:$T$141,2,1),0)</f>
        <v>0</v>
      </c>
      <c r="S521" s="95">
        <f>IF(D521&lt;1,0,IF(B521="F",VLOOKUP(I521,Barem!$W$2:$Y$13,2,1),VLOOKUP(I521,Barem!$W$14:$Y$25,2,1)))</f>
        <v>0</v>
      </c>
      <c r="T521" s="19">
        <f>VLOOKUP(A521,Participanti!A:C,3,0)</f>
        <v>0</v>
      </c>
      <c r="U521" s="17">
        <f t="shared" si="96"/>
        <v>3.9416666666666664</v>
      </c>
      <c r="V521" s="49"/>
      <c r="W521" s="137"/>
      <c r="X521" s="96">
        <f t="shared" si="99"/>
        <v>4</v>
      </c>
      <c r="Y521" s="62">
        <f t="shared" si="100"/>
        <v>1</v>
      </c>
      <c r="Z521" s="1" t="str">
        <f>VLOOKUP(A521,Participanti!A:E,5,0)</f>
        <v>Gold</v>
      </c>
    </row>
    <row r="522" spans="1:26" x14ac:dyDescent="0.2">
      <c r="A522" s="42" t="s">
        <v>339</v>
      </c>
      <c r="B522" s="1" t="str">
        <f>VLOOKUP(A522,Participanti!A:B,2,0)</f>
        <v>M</v>
      </c>
      <c r="C522" s="60">
        <v>11</v>
      </c>
      <c r="D522" s="43">
        <v>25.11</v>
      </c>
      <c r="E522" s="180">
        <v>0.11357638888888889</v>
      </c>
      <c r="F522" s="180">
        <v>0.12443287037037037</v>
      </c>
      <c r="G522" s="182">
        <f t="shared" si="98"/>
        <v>0.11900462962962963</v>
      </c>
      <c r="H522" s="45">
        <v>1211</v>
      </c>
      <c r="I522" s="11">
        <f t="shared" si="94"/>
        <v>4.7393321238402876E-3</v>
      </c>
      <c r="J522" s="31">
        <f t="shared" si="95"/>
        <v>5</v>
      </c>
      <c r="K522" s="31">
        <f>IF(J522=0,0,IF(B522="F",VLOOKUP(I522,Barem!$G$2:$H$16,2,1),VLOOKUP(I522,Barem!$G$17:$H$31,2,1)))</f>
        <v>1</v>
      </c>
      <c r="L522" s="43">
        <v>4</v>
      </c>
      <c r="M522" s="87" t="str">
        <f>VLOOKUP(C522,Barem!K:Q,7,0)</f>
        <v>D</v>
      </c>
      <c r="N522" s="10">
        <f t="shared" si="97"/>
        <v>0.5</v>
      </c>
      <c r="O522" s="10">
        <f t="shared" si="97"/>
        <v>0.25</v>
      </c>
      <c r="P522" s="10">
        <f t="shared" si="97"/>
        <v>0.25</v>
      </c>
      <c r="Q522" s="33">
        <f>IF(B522="M",IF(AND(H522&gt;=200,H522&lt;500,I522&lt;Barem!$M$21),H522/1500,IF(AND(H522&gt;=500,H522&lt;750,I522&lt;Barem!$M$22),H522/1500,IF(AND(H522&gt;=750,H522&lt;1000,I522&lt;Barem!$M$23),H522/1500,IF(AND(H522&gt;=1000,H522&lt;1500,I522&lt;Barem!$M$24),H522/1500,IF(AND(H522&gt;=1500,H522&lt;2000,I522&lt;Barem!$M$25),H522/1500,IF(AND(H522&gt;=2000,H522&lt;3000,I522&lt;Barem!$M$26),H522/1500,IF(AND(H522&gt;=3000,I522&lt;Barem!$M$27),H522/1500,0))))))),IF(AND(H522&gt;=200,H522&lt;500,I522&lt;Barem!$N$21),H522/1500,IF(AND(H522&gt;=500,H522&lt;750,I522&lt;Barem!$N$22),H522/1500,IF(AND(H522&gt;=750,H522&lt;1000,I522&lt;Barem!$N$23),H522/1500,IF(AND(H522&gt;=1000,H522&lt;1500,I522&lt;Barem!$N$24),H522/1500,IF(AND(H522&gt;=1500,H522&lt;2000,I522&lt;Barem!$N$25),H522/1500,IF(AND(H522&gt;=2000,H522&lt;3000,I522&lt;Barem!$N$26),H522/1500,IF(AND(H522&gt;=3000,I522&lt;Barem!$N$27),H522/1500,0))))))))</f>
        <v>0.80733333333333335</v>
      </c>
      <c r="R522" s="19">
        <f>IF(D522&gt;21,VLOOKUP(D522,Barem!$S$1:$T$141,2,1),0)</f>
        <v>0.2</v>
      </c>
      <c r="S522" s="95">
        <f>IF(D522&lt;1,0,IF(B522="F",VLOOKUP(I522,Barem!$W$2:$Y$13,2,1),VLOOKUP(I522,Barem!$W$14:$Y$25,2,1)))</f>
        <v>0</v>
      </c>
      <c r="T522" s="19">
        <f>VLOOKUP(A522,Participanti!A:C,3,0)</f>
        <v>0</v>
      </c>
      <c r="U522" s="17">
        <f t="shared" si="96"/>
        <v>4.7573333333333334</v>
      </c>
      <c r="V522" s="49"/>
      <c r="W522" s="137"/>
      <c r="X522" s="96">
        <f t="shared" si="99"/>
        <v>4</v>
      </c>
      <c r="Y522" s="62">
        <f t="shared" si="100"/>
        <v>1</v>
      </c>
      <c r="Z522" s="1" t="str">
        <f>VLOOKUP(A522,Participanti!A:E,5,0)</f>
        <v>Silver</v>
      </c>
    </row>
    <row r="523" spans="1:26" x14ac:dyDescent="0.2">
      <c r="A523" s="42" t="s">
        <v>154</v>
      </c>
      <c r="B523" s="1" t="str">
        <f>VLOOKUP(A523,Participanti!A:B,2,0)</f>
        <v>M</v>
      </c>
      <c r="C523" s="60">
        <v>11</v>
      </c>
      <c r="D523" s="43">
        <v>5.01</v>
      </c>
      <c r="E523" s="180">
        <v>1.3206018518518518E-2</v>
      </c>
      <c r="F523" s="180">
        <v>1.3206018518518518E-2</v>
      </c>
      <c r="G523" s="182">
        <f t="shared" si="98"/>
        <v>1.3206018518518518E-2</v>
      </c>
      <c r="H523" s="45">
        <v>0</v>
      </c>
      <c r="I523" s="11">
        <f t="shared" si="94"/>
        <v>2.6359318400236563E-3</v>
      </c>
      <c r="J523" s="31">
        <f t="shared" si="95"/>
        <v>1.1928571428571428</v>
      </c>
      <c r="K523" s="31">
        <f>IF(J523=0,0,IF(B523="F",VLOOKUP(I523,Barem!$G$2:$H$16,2,1),VLOOKUP(I523,Barem!$G$17:$H$31,2,1)))</f>
        <v>5</v>
      </c>
      <c r="L523" s="43">
        <v>2</v>
      </c>
      <c r="M523" s="87" t="s">
        <v>82</v>
      </c>
      <c r="N523" s="10">
        <f t="shared" si="97"/>
        <v>0.5</v>
      </c>
      <c r="O523" s="10">
        <f t="shared" si="97"/>
        <v>0.25</v>
      </c>
      <c r="P523" s="10">
        <f t="shared" si="97"/>
        <v>0.25</v>
      </c>
      <c r="Q523" s="33">
        <f>IF(B523="M",IF(AND(H523&gt;=200,H523&lt;500,I523&lt;Barem!$M$21),H523/1500,IF(AND(H523&gt;=500,H523&lt;750,I523&lt;Barem!$M$22),H523/1500,IF(AND(H523&gt;=750,H523&lt;1000,I523&lt;Barem!$M$23),H523/1500,IF(AND(H523&gt;=1000,H523&lt;1500,I523&lt;Barem!$M$24),H523/1500,IF(AND(H523&gt;=1500,H523&lt;2000,I523&lt;Barem!$M$25),H523/1500,IF(AND(H523&gt;=2000,H523&lt;3000,I523&lt;Barem!$M$26),H523/1500,IF(AND(H523&gt;=3000,I523&lt;Barem!$M$27),H523/1500,0))))))),IF(AND(H523&gt;=200,H523&lt;500,I523&lt;Barem!$N$21),H523/1500,IF(AND(H523&gt;=500,H523&lt;750,I523&lt;Barem!$N$22),H523/1500,IF(AND(H523&gt;=750,H523&lt;1000,I523&lt;Barem!$N$23),H523/1500,IF(AND(H523&gt;=1000,H523&lt;1500,I523&lt;Barem!$N$24),H523/1500,IF(AND(H523&gt;=1500,H523&lt;2000,I523&lt;Barem!$N$25),H523/1500,IF(AND(H523&gt;=2000,H523&lt;3000,I523&lt;Barem!$N$26),H523/1500,IF(AND(H523&gt;=3000,I523&lt;Barem!$N$27),H523/1500,0))))))))</f>
        <v>0</v>
      </c>
      <c r="R523" s="19">
        <f>IF(D523&gt;21,VLOOKUP(D523,Barem!$S$1:$T$141,2,1),0)</f>
        <v>0</v>
      </c>
      <c r="S523" s="95">
        <f>IF(D523&lt;1,0,IF(B523="F",VLOOKUP(I523,Barem!$W$2:$Y$13,2,1),VLOOKUP(I523,Barem!$W$14:$Y$25,2,1)))</f>
        <v>0.89999999999999991</v>
      </c>
      <c r="T523" s="19">
        <f>VLOOKUP(A523,Participanti!A:C,3,0)</f>
        <v>0</v>
      </c>
      <c r="U523" s="17">
        <f t="shared" si="96"/>
        <v>3.2464285714285714</v>
      </c>
      <c r="V523" s="49"/>
      <c r="W523" s="137"/>
      <c r="X523" s="96">
        <f t="shared" si="99"/>
        <v>4</v>
      </c>
      <c r="Y523" s="62">
        <f t="shared" si="100"/>
        <v>1</v>
      </c>
      <c r="Z523" s="1" t="str">
        <f>VLOOKUP(A523,Participanti!A:E,5,0)</f>
        <v>Gold</v>
      </c>
    </row>
    <row r="524" spans="1:26" x14ac:dyDescent="0.2">
      <c r="A524" s="42" t="s">
        <v>20</v>
      </c>
      <c r="B524" s="1" t="str">
        <f>VLOOKUP(A524,Participanti!A:B,2,0)</f>
        <v>M</v>
      </c>
      <c r="C524" s="60">
        <v>11</v>
      </c>
      <c r="D524" s="43">
        <v>10.039999999999999</v>
      </c>
      <c r="E524" s="180">
        <v>3.2604166666666663E-2</v>
      </c>
      <c r="F524" s="180">
        <v>3.2604166666666663E-2</v>
      </c>
      <c r="G524" s="182">
        <f t="shared" si="98"/>
        <v>3.2604166666666663E-2</v>
      </c>
      <c r="H524" s="45">
        <v>23</v>
      </c>
      <c r="I524" s="11">
        <f t="shared" si="94"/>
        <v>3.2474269588313415E-3</v>
      </c>
      <c r="J524" s="31">
        <f t="shared" si="95"/>
        <v>2.39047619047619</v>
      </c>
      <c r="K524" s="31">
        <f>IF(J524=0,0,IF(B524="F",VLOOKUP(I524,Barem!$G$2:$H$16,2,1),VLOOKUP(I524,Barem!$G$17:$H$31,2,1)))</f>
        <v>4.25</v>
      </c>
      <c r="L524" s="43">
        <v>4</v>
      </c>
      <c r="M524" s="87" t="s">
        <v>80</v>
      </c>
      <c r="N524" s="10">
        <f t="shared" si="97"/>
        <v>0.25</v>
      </c>
      <c r="O524" s="10">
        <f t="shared" si="97"/>
        <v>0.5</v>
      </c>
      <c r="P524" s="10">
        <f t="shared" si="97"/>
        <v>0.25</v>
      </c>
      <c r="Q524" s="33">
        <f>IF(B524="M",IF(AND(H524&gt;=200,H524&lt;500,I524&lt;Barem!$M$21),H524/1500,IF(AND(H524&gt;=500,H524&lt;750,I524&lt;Barem!$M$22),H524/1500,IF(AND(H524&gt;=750,H524&lt;1000,I524&lt;Barem!$M$23),H524/1500,IF(AND(H524&gt;=1000,H524&lt;1500,I524&lt;Barem!$M$24),H524/1500,IF(AND(H524&gt;=1500,H524&lt;2000,I524&lt;Barem!$M$25),H524/1500,IF(AND(H524&gt;=2000,H524&lt;3000,I524&lt;Barem!$M$26),H524/1500,IF(AND(H524&gt;=3000,I524&lt;Barem!$M$27),H524/1500,0))))))),IF(AND(H524&gt;=200,H524&lt;500,I524&lt;Barem!$N$21),H524/1500,IF(AND(H524&gt;=500,H524&lt;750,I524&lt;Barem!$N$22),H524/1500,IF(AND(H524&gt;=750,H524&lt;1000,I524&lt;Barem!$N$23),H524/1500,IF(AND(H524&gt;=1000,H524&lt;1500,I524&lt;Barem!$N$24),H524/1500,IF(AND(H524&gt;=1500,H524&lt;2000,I524&lt;Barem!$N$25),H524/1500,IF(AND(H524&gt;=2000,H524&lt;3000,I524&lt;Barem!$N$26),H524/1500,IF(AND(H524&gt;=3000,I524&lt;Barem!$N$27),H524/1500,0))))))))</f>
        <v>0</v>
      </c>
      <c r="R524" s="19">
        <f>IF(D524&gt;21,VLOOKUP(D524,Barem!$S$1:$T$141,2,1),0)</f>
        <v>0</v>
      </c>
      <c r="S524" s="95">
        <f>IF(D524&lt;1,0,IF(B524="F",VLOOKUP(I524,Barem!$W$2:$Y$13,2,1),VLOOKUP(I524,Barem!$W$14:$Y$25,2,1)))</f>
        <v>0</v>
      </c>
      <c r="T524" s="19">
        <f>VLOOKUP(A524,Participanti!A:C,3,0)</f>
        <v>0</v>
      </c>
      <c r="U524" s="17">
        <f t="shared" si="96"/>
        <v>3.7226190476190473</v>
      </c>
      <c r="V524" s="49"/>
      <c r="W524" s="137"/>
      <c r="X524" s="96">
        <f t="shared" si="99"/>
        <v>4</v>
      </c>
      <c r="Y524" s="62">
        <f t="shared" si="100"/>
        <v>1</v>
      </c>
      <c r="Z524" s="1" t="str">
        <f>VLOOKUP(A524,Participanti!A:E,5,0)</f>
        <v>Bronze</v>
      </c>
    </row>
    <row r="525" spans="1:26" x14ac:dyDescent="0.2">
      <c r="A525" s="42" t="s">
        <v>387</v>
      </c>
      <c r="B525" s="1" t="str">
        <f>VLOOKUP(A525,Participanti!A:B,2,0)</f>
        <v>M</v>
      </c>
      <c r="C525" s="60">
        <v>11</v>
      </c>
      <c r="D525" s="43">
        <v>14.71</v>
      </c>
      <c r="E525" s="180">
        <v>5.8564814814814813E-2</v>
      </c>
      <c r="F525" s="180">
        <v>5.9027777777777776E-2</v>
      </c>
      <c r="G525" s="182">
        <f t="shared" si="98"/>
        <v>5.8796296296296291E-2</v>
      </c>
      <c r="H525" s="45"/>
      <c r="I525" s="11">
        <f t="shared" si="94"/>
        <v>3.9970289800337379E-3</v>
      </c>
      <c r="J525" s="31">
        <f t="shared" si="95"/>
        <v>3.5023809523809524</v>
      </c>
      <c r="K525" s="31">
        <f>IF(J525=0,0,IF(B525="F",VLOOKUP(I525,Barem!$G$2:$H$16,2,1),VLOOKUP(I525,Barem!$G$17:$H$31,2,1)))</f>
        <v>3.25</v>
      </c>
      <c r="L525" s="43">
        <v>2</v>
      </c>
      <c r="M525" s="87" t="s">
        <v>80</v>
      </c>
      <c r="N525" s="10">
        <f t="shared" si="97"/>
        <v>0.25</v>
      </c>
      <c r="O525" s="10">
        <f t="shared" si="97"/>
        <v>0.5</v>
      </c>
      <c r="P525" s="10">
        <f t="shared" si="97"/>
        <v>0.25</v>
      </c>
      <c r="Q525" s="33">
        <f>IF(B525="M",IF(AND(H525&gt;=200,H525&lt;500,I525&lt;Barem!$M$21),H525/1500,IF(AND(H525&gt;=500,H525&lt;750,I525&lt;Barem!$M$22),H525/1500,IF(AND(H525&gt;=750,H525&lt;1000,I525&lt;Barem!$M$23),H525/1500,IF(AND(H525&gt;=1000,H525&lt;1500,I525&lt;Barem!$M$24),H525/1500,IF(AND(H525&gt;=1500,H525&lt;2000,I525&lt;Barem!$M$25),H525/1500,IF(AND(H525&gt;=2000,H525&lt;3000,I525&lt;Barem!$M$26),H525/1500,IF(AND(H525&gt;=3000,I525&lt;Barem!$M$27),H525/1500,0))))))),IF(AND(H525&gt;=200,H525&lt;500,I525&lt;Barem!$N$21),H525/1500,IF(AND(H525&gt;=500,H525&lt;750,I525&lt;Barem!$N$22),H525/1500,IF(AND(H525&gt;=750,H525&lt;1000,I525&lt;Barem!$N$23),H525/1500,IF(AND(H525&gt;=1000,H525&lt;1500,I525&lt;Barem!$N$24),H525/1500,IF(AND(H525&gt;=1500,H525&lt;2000,I525&lt;Barem!$N$25),H525/1500,IF(AND(H525&gt;=2000,H525&lt;3000,I525&lt;Barem!$N$26),H525/1500,IF(AND(H525&gt;=3000,I525&lt;Barem!$N$27),H525/1500,0))))))))</f>
        <v>0</v>
      </c>
      <c r="R525" s="19">
        <f>IF(D525&gt;21,VLOOKUP(D525,Barem!$S$1:$T$141,2,1),0)</f>
        <v>0</v>
      </c>
      <c r="S525" s="95">
        <f>IF(D525&lt;1,0,IF(B525="F",VLOOKUP(I525,Barem!$W$2:$Y$13,2,1),VLOOKUP(I525,Barem!$W$14:$Y$25,2,1)))</f>
        <v>0</v>
      </c>
      <c r="T525" s="19">
        <f>VLOOKUP(A525,Participanti!A:C,3,0)</f>
        <v>0</v>
      </c>
      <c r="U525" s="17">
        <f t="shared" si="96"/>
        <v>3.0005952380952383</v>
      </c>
      <c r="V525" s="49"/>
      <c r="W525" s="137"/>
      <c r="X525" s="96">
        <f t="shared" si="99"/>
        <v>4</v>
      </c>
      <c r="Y525" s="62">
        <f t="shared" si="100"/>
        <v>1</v>
      </c>
      <c r="Z525" s="1" t="str">
        <f>VLOOKUP(A525,Participanti!A:E,5,0)</f>
        <v>Bronze</v>
      </c>
    </row>
    <row r="526" spans="1:26" x14ac:dyDescent="0.2">
      <c r="A526" s="42" t="s">
        <v>305</v>
      </c>
      <c r="B526" s="1" t="str">
        <f>VLOOKUP(A526,Participanti!A:B,2,0)</f>
        <v>M</v>
      </c>
      <c r="C526" s="60">
        <v>11</v>
      </c>
      <c r="D526" s="43">
        <v>22.03</v>
      </c>
      <c r="E526" s="180">
        <v>8.262731481481482E-2</v>
      </c>
      <c r="F526" s="180">
        <v>8.262731481481482E-2</v>
      </c>
      <c r="G526" s="182">
        <f t="shared" si="98"/>
        <v>8.262731481481482E-2</v>
      </c>
      <c r="H526" s="45">
        <v>134</v>
      </c>
      <c r="I526" s="11">
        <f t="shared" si="94"/>
        <v>3.7506724836502414E-3</v>
      </c>
      <c r="J526" s="31">
        <f t="shared" si="95"/>
        <v>5</v>
      </c>
      <c r="K526" s="31">
        <f>IF(J526=0,0,IF(B526="F",VLOOKUP(I526,Barem!$G$2:$H$16,2,1),VLOOKUP(I526,Barem!$G$17:$H$31,2,1)))</f>
        <v>3.5</v>
      </c>
      <c r="L526" s="43">
        <v>0.5</v>
      </c>
      <c r="M526" s="87" t="str">
        <f>VLOOKUP(C526,Barem!K:Q,7,0)</f>
        <v>D</v>
      </c>
      <c r="N526" s="10">
        <f t="shared" si="97"/>
        <v>0.5</v>
      </c>
      <c r="O526" s="10">
        <f t="shared" si="97"/>
        <v>0.25</v>
      </c>
      <c r="P526" s="10">
        <f t="shared" si="97"/>
        <v>0.25</v>
      </c>
      <c r="Q526" s="33">
        <f>IF(B526="M",IF(AND(H526&gt;=200,H526&lt;500,I526&lt;Barem!$M$21),H526/1500,IF(AND(H526&gt;=500,H526&lt;750,I526&lt;Barem!$M$22),H526/1500,IF(AND(H526&gt;=750,H526&lt;1000,I526&lt;Barem!$M$23),H526/1500,IF(AND(H526&gt;=1000,H526&lt;1500,I526&lt;Barem!$M$24),H526/1500,IF(AND(H526&gt;=1500,H526&lt;2000,I526&lt;Barem!$M$25),H526/1500,IF(AND(H526&gt;=2000,H526&lt;3000,I526&lt;Barem!$M$26),H526/1500,IF(AND(H526&gt;=3000,I526&lt;Barem!$M$27),H526/1500,0))))))),IF(AND(H526&gt;=200,H526&lt;500,I526&lt;Barem!$N$21),H526/1500,IF(AND(H526&gt;=500,H526&lt;750,I526&lt;Barem!$N$22),H526/1500,IF(AND(H526&gt;=750,H526&lt;1000,I526&lt;Barem!$N$23),H526/1500,IF(AND(H526&gt;=1000,H526&lt;1500,I526&lt;Barem!$N$24),H526/1500,IF(AND(H526&gt;=1500,H526&lt;2000,I526&lt;Barem!$N$25),H526/1500,IF(AND(H526&gt;=2000,H526&lt;3000,I526&lt;Barem!$N$26),H526/1500,IF(AND(H526&gt;=3000,I526&lt;Barem!$N$27),H526/1500,0))))))))</f>
        <v>0</v>
      </c>
      <c r="R526" s="19">
        <f>IF(D526&gt;21,VLOOKUP(D526,Barem!$S$1:$T$141,2,1),0)</f>
        <v>0</v>
      </c>
      <c r="S526" s="95">
        <f>IF(D526&lt;1,0,IF(B526="F",VLOOKUP(I526,Barem!$W$2:$Y$13,2,1),VLOOKUP(I526,Barem!$W$14:$Y$25,2,1)))</f>
        <v>0</v>
      </c>
      <c r="T526" s="19">
        <f>VLOOKUP(A526,Participanti!A:C,3,0)</f>
        <v>0</v>
      </c>
      <c r="U526" s="17">
        <f t="shared" si="96"/>
        <v>3.5</v>
      </c>
      <c r="V526" s="49"/>
      <c r="W526" s="137"/>
      <c r="X526" s="96">
        <f t="shared" si="99"/>
        <v>4</v>
      </c>
      <c r="Y526" s="62">
        <f t="shared" si="100"/>
        <v>1</v>
      </c>
      <c r="Z526" s="1" t="str">
        <f>VLOOKUP(A526,Participanti!A:E,5,0)</f>
        <v>Silver</v>
      </c>
    </row>
    <row r="527" spans="1:26" x14ac:dyDescent="0.2">
      <c r="A527" s="42" t="s">
        <v>167</v>
      </c>
      <c r="B527" s="1" t="str">
        <f>VLOOKUP(A527,Participanti!A:B,2,0)</f>
        <v>M</v>
      </c>
      <c r="C527" s="60">
        <v>11</v>
      </c>
      <c r="D527" s="43">
        <v>32.33</v>
      </c>
      <c r="E527" s="180">
        <v>0.1180787037037037</v>
      </c>
      <c r="F527" s="180">
        <v>0.12164351851851851</v>
      </c>
      <c r="G527" s="182">
        <f t="shared" si="98"/>
        <v>0.11986111111111111</v>
      </c>
      <c r="H527" s="45">
        <v>0</v>
      </c>
      <c r="I527" s="11">
        <f t="shared" si="94"/>
        <v>3.7074268824964776E-3</v>
      </c>
      <c r="J527" s="31">
        <f t="shared" si="95"/>
        <v>5</v>
      </c>
      <c r="K527" s="31">
        <f>IF(J527=0,0,IF(B527="F",VLOOKUP(I527,Barem!$G$2:$H$16,2,1),VLOOKUP(I527,Barem!$G$17:$H$31,2,1)))</f>
        <v>3.5</v>
      </c>
      <c r="L527" s="43">
        <v>2</v>
      </c>
      <c r="M527" s="87" t="str">
        <f>VLOOKUP(C527,Barem!K:Q,7,0)</f>
        <v>D</v>
      </c>
      <c r="N527" s="10">
        <f t="shared" si="97"/>
        <v>0.5</v>
      </c>
      <c r="O527" s="10">
        <f t="shared" si="97"/>
        <v>0.25</v>
      </c>
      <c r="P527" s="10">
        <f t="shared" si="97"/>
        <v>0.25</v>
      </c>
      <c r="Q527" s="33">
        <f>IF(B527="M",IF(AND(H527&gt;=200,H527&lt;500,I527&lt;Barem!$M$21),H527/1500,IF(AND(H527&gt;=500,H527&lt;750,I527&lt;Barem!$M$22),H527/1500,IF(AND(H527&gt;=750,H527&lt;1000,I527&lt;Barem!$M$23),H527/1500,IF(AND(H527&gt;=1000,H527&lt;1500,I527&lt;Barem!$M$24),H527/1500,IF(AND(H527&gt;=1500,H527&lt;2000,I527&lt;Barem!$M$25),H527/1500,IF(AND(H527&gt;=2000,H527&lt;3000,I527&lt;Barem!$M$26),H527/1500,IF(AND(H527&gt;=3000,I527&lt;Barem!$M$27),H527/1500,0))))))),IF(AND(H527&gt;=200,H527&lt;500,I527&lt;Barem!$N$21),H527/1500,IF(AND(H527&gt;=500,H527&lt;750,I527&lt;Barem!$N$22),H527/1500,IF(AND(H527&gt;=750,H527&lt;1000,I527&lt;Barem!$N$23),H527/1500,IF(AND(H527&gt;=1000,H527&lt;1500,I527&lt;Barem!$N$24),H527/1500,IF(AND(H527&gt;=1500,H527&lt;2000,I527&lt;Barem!$N$25),H527/1500,IF(AND(H527&gt;=2000,H527&lt;3000,I527&lt;Barem!$N$26),H527/1500,IF(AND(H527&gt;=3000,I527&lt;Barem!$N$27),H527/1500,0))))))))</f>
        <v>0</v>
      </c>
      <c r="R527" s="19">
        <f>IF(D527&gt;21,VLOOKUP(D527,Barem!$S$1:$T$141,2,1),0)</f>
        <v>0.5</v>
      </c>
      <c r="S527" s="95">
        <f>IF(D527&lt;1,0,IF(B527="F",VLOOKUP(I527,Barem!$W$2:$Y$13,2,1),VLOOKUP(I527,Barem!$W$14:$Y$25,2,1)))</f>
        <v>0</v>
      </c>
      <c r="T527" s="19">
        <f>VLOOKUP(A527,Participanti!A:C,3,0)</f>
        <v>0</v>
      </c>
      <c r="U527" s="17">
        <f t="shared" si="96"/>
        <v>4.375</v>
      </c>
      <c r="V527" s="49"/>
      <c r="W527" s="137"/>
      <c r="X527" s="96">
        <f t="shared" si="99"/>
        <v>4</v>
      </c>
      <c r="Y527" s="62">
        <f t="shared" si="100"/>
        <v>1</v>
      </c>
      <c r="Z527" s="1" t="str">
        <f>VLOOKUP(A527,Participanti!A:E,5,0)</f>
        <v>Silver</v>
      </c>
    </row>
    <row r="528" spans="1:26" x14ac:dyDescent="0.2">
      <c r="A528" s="42" t="s">
        <v>465</v>
      </c>
      <c r="B528" s="1" t="str">
        <f>VLOOKUP(A528,Participanti!A:B,2,0)</f>
        <v>M</v>
      </c>
      <c r="C528" s="60">
        <v>11</v>
      </c>
      <c r="D528" s="43">
        <v>32.5</v>
      </c>
      <c r="E528" s="180">
        <v>0.12060185185185185</v>
      </c>
      <c r="F528" s="180">
        <v>0.12171296296296297</v>
      </c>
      <c r="G528" s="182">
        <f t="shared" si="98"/>
        <v>0.12115740740740741</v>
      </c>
      <c r="H528" s="45">
        <v>0</v>
      </c>
      <c r="I528" s="11">
        <f t="shared" si="94"/>
        <v>3.7279202279202278E-3</v>
      </c>
      <c r="J528" s="31">
        <f t="shared" si="95"/>
        <v>5</v>
      </c>
      <c r="K528" s="31">
        <f>IF(J528=0,0,IF(B528="F",VLOOKUP(I528,Barem!$G$2:$H$16,2,1),VLOOKUP(I528,Barem!$G$17:$H$31,2,1)))</f>
        <v>3.5</v>
      </c>
      <c r="L528" s="43">
        <v>4.5</v>
      </c>
      <c r="M528" s="87" t="str">
        <f>VLOOKUP(C528,Barem!K:Q,7,0)</f>
        <v>D</v>
      </c>
      <c r="N528" s="10">
        <f t="shared" si="97"/>
        <v>0.5</v>
      </c>
      <c r="O528" s="10">
        <f t="shared" si="97"/>
        <v>0.25</v>
      </c>
      <c r="P528" s="10">
        <f t="shared" si="97"/>
        <v>0.25</v>
      </c>
      <c r="Q528" s="33">
        <f>IF(B528="M",IF(AND(H528&gt;=200,H528&lt;500,I528&lt;Barem!$M$21),H528/1500,IF(AND(H528&gt;=500,H528&lt;750,I528&lt;Barem!$M$22),H528/1500,IF(AND(H528&gt;=750,H528&lt;1000,I528&lt;Barem!$M$23),H528/1500,IF(AND(H528&gt;=1000,H528&lt;1500,I528&lt;Barem!$M$24),H528/1500,IF(AND(H528&gt;=1500,H528&lt;2000,I528&lt;Barem!$M$25),H528/1500,IF(AND(H528&gt;=2000,H528&lt;3000,I528&lt;Barem!$M$26),H528/1500,IF(AND(H528&gt;=3000,I528&lt;Barem!$M$27),H528/1500,0))))))),IF(AND(H528&gt;=200,H528&lt;500,I528&lt;Barem!$N$21),H528/1500,IF(AND(H528&gt;=500,H528&lt;750,I528&lt;Barem!$N$22),H528/1500,IF(AND(H528&gt;=750,H528&lt;1000,I528&lt;Barem!$N$23),H528/1500,IF(AND(H528&gt;=1000,H528&lt;1500,I528&lt;Barem!$N$24),H528/1500,IF(AND(H528&gt;=1500,H528&lt;2000,I528&lt;Barem!$N$25),H528/1500,IF(AND(H528&gt;=2000,H528&lt;3000,I528&lt;Barem!$N$26),H528/1500,IF(AND(H528&gt;=3000,I528&lt;Barem!$N$27),H528/1500,0))))))))</f>
        <v>0</v>
      </c>
      <c r="R528" s="19">
        <f>IF(D528&gt;21,VLOOKUP(D528,Barem!$S$1:$T$141,2,1),0)</f>
        <v>0.5</v>
      </c>
      <c r="S528" s="95">
        <f>IF(D528&lt;1,0,IF(B528="F",VLOOKUP(I528,Barem!$W$2:$Y$13,2,1),VLOOKUP(I528,Barem!$W$14:$Y$25,2,1)))</f>
        <v>0</v>
      </c>
      <c r="T528" s="19">
        <f>VLOOKUP(A528,Participanti!A:C,3,0)</f>
        <v>0</v>
      </c>
      <c r="U528" s="17">
        <f t="shared" si="96"/>
        <v>5</v>
      </c>
      <c r="V528" s="49"/>
      <c r="W528" s="137"/>
      <c r="X528" s="96">
        <f t="shared" si="99"/>
        <v>4</v>
      </c>
      <c r="Y528" s="62">
        <f t="shared" si="100"/>
        <v>1</v>
      </c>
      <c r="Z528" s="1" t="str">
        <f>VLOOKUP(A528,Participanti!A:E,5,0)</f>
        <v>Gold</v>
      </c>
    </row>
    <row r="529" spans="1:26" x14ac:dyDescent="0.2">
      <c r="A529" s="42" t="s">
        <v>308</v>
      </c>
      <c r="B529" s="1" t="str">
        <f>VLOOKUP(A529,Participanti!A:B,2,0)</f>
        <v>F</v>
      </c>
      <c r="C529" s="60">
        <v>11</v>
      </c>
      <c r="D529" s="43">
        <v>22.22</v>
      </c>
      <c r="E529" s="180">
        <v>9.8657407407407402E-2</v>
      </c>
      <c r="F529" s="180">
        <v>0.10153935185185185</v>
      </c>
      <c r="G529" s="182">
        <f t="shared" si="98"/>
        <v>0.10009837962962963</v>
      </c>
      <c r="H529" s="45">
        <v>70</v>
      </c>
      <c r="I529" s="11">
        <f t="shared" si="94"/>
        <v>4.5048775710904423E-3</v>
      </c>
      <c r="J529" s="31">
        <f t="shared" si="95"/>
        <v>5</v>
      </c>
      <c r="K529" s="31">
        <f>IF(J529=0,0,IF(B529="F",VLOOKUP(I529,Barem!$G$2:$H$16,2,1),VLOOKUP(I529,Barem!$G$17:$H$31,2,1)))</f>
        <v>3</v>
      </c>
      <c r="L529" s="43">
        <v>5</v>
      </c>
      <c r="M529" s="87" t="str">
        <f>VLOOKUP(C529,Barem!K:Q,7,0)</f>
        <v>D</v>
      </c>
      <c r="N529" s="10">
        <f t="shared" si="97"/>
        <v>0.5</v>
      </c>
      <c r="O529" s="10">
        <f t="shared" si="97"/>
        <v>0.25</v>
      </c>
      <c r="P529" s="10">
        <f t="shared" si="97"/>
        <v>0.25</v>
      </c>
      <c r="Q529" s="33">
        <f>IF(B529="M",IF(AND(H529&gt;=200,H529&lt;500,I529&lt;Barem!$M$21),H529/1500,IF(AND(H529&gt;=500,H529&lt;750,I529&lt;Barem!$M$22),H529/1500,IF(AND(H529&gt;=750,H529&lt;1000,I529&lt;Barem!$M$23),H529/1500,IF(AND(H529&gt;=1000,H529&lt;1500,I529&lt;Barem!$M$24),H529/1500,IF(AND(H529&gt;=1500,H529&lt;2000,I529&lt;Barem!$M$25),H529/1500,IF(AND(H529&gt;=2000,H529&lt;3000,I529&lt;Barem!$M$26),H529/1500,IF(AND(H529&gt;=3000,I529&lt;Barem!$M$27),H529/1500,0))))))),IF(AND(H529&gt;=200,H529&lt;500,I529&lt;Barem!$N$21),H529/1500,IF(AND(H529&gt;=500,H529&lt;750,I529&lt;Barem!$N$22),H529/1500,IF(AND(H529&gt;=750,H529&lt;1000,I529&lt;Barem!$N$23),H529/1500,IF(AND(H529&gt;=1000,H529&lt;1500,I529&lt;Barem!$N$24),H529/1500,IF(AND(H529&gt;=1500,H529&lt;2000,I529&lt;Barem!$N$25),H529/1500,IF(AND(H529&gt;=2000,H529&lt;3000,I529&lt;Barem!$N$26),H529/1500,IF(AND(H529&gt;=3000,I529&lt;Barem!$N$27),H529/1500,0))))))))</f>
        <v>0</v>
      </c>
      <c r="R529" s="19">
        <f>IF(D529&gt;21,VLOOKUP(D529,Barem!$S$1:$T$141,2,1),0)</f>
        <v>0</v>
      </c>
      <c r="S529" s="95">
        <f>IF(D529&lt;1,0,IF(B529="F",VLOOKUP(I529,Barem!$W$2:$Y$13,2,1),VLOOKUP(I529,Barem!$W$14:$Y$25,2,1)))</f>
        <v>0</v>
      </c>
      <c r="T529" s="19">
        <f>VLOOKUP(A529,Participanti!A:C,3,0)</f>
        <v>0</v>
      </c>
      <c r="U529" s="17">
        <f t="shared" si="96"/>
        <v>4.5</v>
      </c>
      <c r="V529" s="49"/>
      <c r="W529" s="137"/>
      <c r="X529" s="96">
        <f t="shared" si="99"/>
        <v>4</v>
      </c>
      <c r="Y529" s="62">
        <f t="shared" si="100"/>
        <v>1</v>
      </c>
      <c r="Z529" s="1" t="str">
        <f>VLOOKUP(A529,Participanti!A:E,5,0)</f>
        <v>Bronze</v>
      </c>
    </row>
    <row r="530" spans="1:26" x14ac:dyDescent="0.2">
      <c r="A530" s="42" t="s">
        <v>332</v>
      </c>
      <c r="B530" s="1" t="str">
        <f>VLOOKUP(A530,Participanti!A:B,2,0)</f>
        <v>F</v>
      </c>
      <c r="C530" s="60">
        <v>11</v>
      </c>
      <c r="D530" s="43">
        <v>12.45</v>
      </c>
      <c r="E530" s="180">
        <v>5.4259259259259257E-2</v>
      </c>
      <c r="F530" s="180">
        <v>8.0509259259259253E-2</v>
      </c>
      <c r="G530" s="182">
        <f t="shared" si="98"/>
        <v>6.7384259259259255E-2</v>
      </c>
      <c r="H530" s="45">
        <v>29</v>
      </c>
      <c r="I530" s="11">
        <f t="shared" si="94"/>
        <v>5.4123903019485352E-3</v>
      </c>
      <c r="J530" s="31">
        <f t="shared" si="95"/>
        <v>3.1124999999999998</v>
      </c>
      <c r="K530" s="31">
        <f>IF(J530=0,0,IF(B530="F",VLOOKUP(I530,Barem!$G$2:$H$16,2,1),VLOOKUP(I530,Barem!$G$17:$H$31,2,1)))</f>
        <v>0.5</v>
      </c>
      <c r="L530" s="43">
        <v>4</v>
      </c>
      <c r="M530" s="87" t="s">
        <v>83</v>
      </c>
      <c r="N530" s="10">
        <f t="shared" si="97"/>
        <v>0.25</v>
      </c>
      <c r="O530" s="10">
        <f t="shared" si="97"/>
        <v>0.25</v>
      </c>
      <c r="P530" s="10">
        <f t="shared" si="97"/>
        <v>0.5</v>
      </c>
      <c r="Q530" s="33">
        <f>IF(B530="M",IF(AND(H530&gt;=200,H530&lt;500,I530&lt;Barem!$M$21),H530/1500,IF(AND(H530&gt;=500,H530&lt;750,I530&lt;Barem!$M$22),H530/1500,IF(AND(H530&gt;=750,H530&lt;1000,I530&lt;Barem!$M$23),H530/1500,IF(AND(H530&gt;=1000,H530&lt;1500,I530&lt;Barem!$M$24),H530/1500,IF(AND(H530&gt;=1500,H530&lt;2000,I530&lt;Barem!$M$25),H530/1500,IF(AND(H530&gt;=2000,H530&lt;3000,I530&lt;Barem!$M$26),H530/1500,IF(AND(H530&gt;=3000,I530&lt;Barem!$M$27),H530/1500,0))))))),IF(AND(H530&gt;=200,H530&lt;500,I530&lt;Barem!$N$21),H530/1500,IF(AND(H530&gt;=500,H530&lt;750,I530&lt;Barem!$N$22),H530/1500,IF(AND(H530&gt;=750,H530&lt;1000,I530&lt;Barem!$N$23),H530/1500,IF(AND(H530&gt;=1000,H530&lt;1500,I530&lt;Barem!$N$24),H530/1500,IF(AND(H530&gt;=1500,H530&lt;2000,I530&lt;Barem!$N$25),H530/1500,IF(AND(H530&gt;=2000,H530&lt;3000,I530&lt;Barem!$N$26),H530/1500,IF(AND(H530&gt;=3000,I530&lt;Barem!$N$27),H530/1500,0))))))))</f>
        <v>0</v>
      </c>
      <c r="R530" s="19">
        <f>IF(D530&gt;21,VLOOKUP(D530,Barem!$S$1:$T$141,2,1),0)</f>
        <v>0</v>
      </c>
      <c r="S530" s="95">
        <f>IF(D530&lt;1,0,IF(B530="F",VLOOKUP(I530,Barem!$W$2:$Y$13,2,1),VLOOKUP(I530,Barem!$W$14:$Y$25,2,1)))</f>
        <v>0</v>
      </c>
      <c r="T530" s="19">
        <f>VLOOKUP(A530,Participanti!A:C,3,0)</f>
        <v>0</v>
      </c>
      <c r="U530" s="17">
        <f t="shared" si="96"/>
        <v>2.9031250000000002</v>
      </c>
      <c r="V530" s="49"/>
      <c r="W530" s="137"/>
      <c r="X530" s="96">
        <f t="shared" si="99"/>
        <v>4</v>
      </c>
      <c r="Y530" s="62">
        <f t="shared" si="100"/>
        <v>1</v>
      </c>
      <c r="Z530" s="1" t="str">
        <f>VLOOKUP(A530,Participanti!A:E,5,0)</f>
        <v>Silver</v>
      </c>
    </row>
    <row r="531" spans="1:26" x14ac:dyDescent="0.2">
      <c r="A531" s="42" t="s">
        <v>582</v>
      </c>
      <c r="B531" s="1" t="str">
        <f>VLOOKUP(A531,Participanti!A:B,2,0)</f>
        <v>M</v>
      </c>
      <c r="C531" s="60">
        <v>11</v>
      </c>
      <c r="D531" s="43">
        <v>34.04</v>
      </c>
      <c r="E531" s="180">
        <v>0.11604166666666667</v>
      </c>
      <c r="F531" s="180">
        <v>0.12903935185185186</v>
      </c>
      <c r="G531" s="182">
        <f t="shared" si="98"/>
        <v>0.12254050925925927</v>
      </c>
      <c r="H531" s="45">
        <v>65</v>
      </c>
      <c r="I531" s="11">
        <f t="shared" si="94"/>
        <v>3.5998974517996263E-3</v>
      </c>
      <c r="J531" s="31">
        <f t="shared" si="95"/>
        <v>5</v>
      </c>
      <c r="K531" s="31">
        <f>IF(J531=0,0,IF(B531="F",VLOOKUP(I531,Barem!$G$2:$H$16,2,1),VLOOKUP(I531,Barem!$G$17:$H$31,2,1)))</f>
        <v>3.75</v>
      </c>
      <c r="L531" s="43">
        <v>0.75</v>
      </c>
      <c r="M531" s="87" t="str">
        <f>VLOOKUP(C531,Barem!K:Q,7,0)</f>
        <v>D</v>
      </c>
      <c r="N531" s="10">
        <f t="shared" si="97"/>
        <v>0.5</v>
      </c>
      <c r="O531" s="10">
        <f t="shared" si="97"/>
        <v>0.25</v>
      </c>
      <c r="P531" s="10">
        <f t="shared" si="97"/>
        <v>0.25</v>
      </c>
      <c r="Q531" s="33">
        <f>IF(B531="M",IF(AND(H531&gt;=200,H531&lt;500,I531&lt;Barem!$M$21),H531/1500,IF(AND(H531&gt;=500,H531&lt;750,I531&lt;Barem!$M$22),H531/1500,IF(AND(H531&gt;=750,H531&lt;1000,I531&lt;Barem!$M$23),H531/1500,IF(AND(H531&gt;=1000,H531&lt;1500,I531&lt;Barem!$M$24),H531/1500,IF(AND(H531&gt;=1500,H531&lt;2000,I531&lt;Barem!$M$25),H531/1500,IF(AND(H531&gt;=2000,H531&lt;3000,I531&lt;Barem!$M$26),H531/1500,IF(AND(H531&gt;=3000,I531&lt;Barem!$M$27),H531/1500,0))))))),IF(AND(H531&gt;=200,H531&lt;500,I531&lt;Barem!$N$21),H531/1500,IF(AND(H531&gt;=500,H531&lt;750,I531&lt;Barem!$N$22),H531/1500,IF(AND(H531&gt;=750,H531&lt;1000,I531&lt;Barem!$N$23),H531/1500,IF(AND(H531&gt;=1000,H531&lt;1500,I531&lt;Barem!$N$24),H531/1500,IF(AND(H531&gt;=1500,H531&lt;2000,I531&lt;Barem!$N$25),H531/1500,IF(AND(H531&gt;=2000,H531&lt;3000,I531&lt;Barem!$N$26),H531/1500,IF(AND(H531&gt;=3000,I531&lt;Barem!$N$27),H531/1500,0))))))))</f>
        <v>0</v>
      </c>
      <c r="R531" s="19">
        <f>IF(D531&gt;21,VLOOKUP(D531,Barem!$S$1:$T$141,2,1),0)</f>
        <v>0.6</v>
      </c>
      <c r="S531" s="95">
        <f>IF(D531&lt;1,0,IF(B531="F",VLOOKUP(I531,Barem!$W$2:$Y$13,2,1),VLOOKUP(I531,Barem!$W$14:$Y$25,2,1)))</f>
        <v>0</v>
      </c>
      <c r="T531" s="19">
        <f>VLOOKUP(A531,Participanti!A:C,3,0)</f>
        <v>0</v>
      </c>
      <c r="U531" s="17">
        <f t="shared" si="96"/>
        <v>4.2249999999999996</v>
      </c>
      <c r="V531" s="49"/>
      <c r="W531" s="137"/>
      <c r="X531" s="96">
        <f t="shared" si="99"/>
        <v>3</v>
      </c>
      <c r="Y531" s="62">
        <f t="shared" si="100"/>
        <v>1</v>
      </c>
      <c r="Z531" s="1" t="str">
        <f>VLOOKUP(A531,Participanti!A:E,5,0)</f>
        <v>Bronze</v>
      </c>
    </row>
    <row r="532" spans="1:26" x14ac:dyDescent="0.2">
      <c r="A532" s="42" t="s">
        <v>496</v>
      </c>
      <c r="B532" s="1" t="str">
        <f>VLOOKUP(A532,Participanti!A:B,2,0)</f>
        <v>M</v>
      </c>
      <c r="C532" s="60">
        <v>11</v>
      </c>
      <c r="D532" s="43">
        <v>4.33</v>
      </c>
      <c r="E532" s="180">
        <v>1.4479166666666666E-2</v>
      </c>
      <c r="F532" s="180">
        <v>1.4479166666666666E-2</v>
      </c>
      <c r="G532" s="182">
        <f t="shared" si="98"/>
        <v>1.4479166666666666E-2</v>
      </c>
      <c r="H532" s="45">
        <v>48</v>
      </c>
      <c r="I532" s="11">
        <f t="shared" si="94"/>
        <v>3.3439183987682831E-3</v>
      </c>
      <c r="J532" s="31">
        <f t="shared" si="95"/>
        <v>1.0309523809523808</v>
      </c>
      <c r="K532" s="31">
        <f>IF(J532=0,0,IF(B532="F",VLOOKUP(I532,Barem!$G$2:$H$16,2,1),VLOOKUP(I532,Barem!$G$17:$H$31,2,1)))</f>
        <v>4</v>
      </c>
      <c r="L532" s="43">
        <v>0</v>
      </c>
      <c r="M532" s="87" t="s">
        <v>83</v>
      </c>
      <c r="N532" s="10">
        <f t="shared" si="97"/>
        <v>0.25</v>
      </c>
      <c r="O532" s="10">
        <f t="shared" si="97"/>
        <v>0.25</v>
      </c>
      <c r="P532" s="10">
        <f t="shared" si="97"/>
        <v>0.5</v>
      </c>
      <c r="Q532" s="33">
        <f>IF(B532="M",IF(AND(H532&gt;=200,H532&lt;500,I532&lt;Barem!$M$21),H532/1500,IF(AND(H532&gt;=500,H532&lt;750,I532&lt;Barem!$M$22),H532/1500,IF(AND(H532&gt;=750,H532&lt;1000,I532&lt;Barem!$M$23),H532/1500,IF(AND(H532&gt;=1000,H532&lt;1500,I532&lt;Barem!$M$24),H532/1500,IF(AND(H532&gt;=1500,H532&lt;2000,I532&lt;Barem!$M$25),H532/1500,IF(AND(H532&gt;=2000,H532&lt;3000,I532&lt;Barem!$M$26),H532/1500,IF(AND(H532&gt;=3000,I532&lt;Barem!$M$27),H532/1500,0))))))),IF(AND(H532&gt;=200,H532&lt;500,I532&lt;Barem!$N$21),H532/1500,IF(AND(H532&gt;=500,H532&lt;750,I532&lt;Barem!$N$22),H532/1500,IF(AND(H532&gt;=750,H532&lt;1000,I532&lt;Barem!$N$23),H532/1500,IF(AND(H532&gt;=1000,H532&lt;1500,I532&lt;Barem!$N$24),H532/1500,IF(AND(H532&gt;=1500,H532&lt;2000,I532&lt;Barem!$N$25),H532/1500,IF(AND(H532&gt;=2000,H532&lt;3000,I532&lt;Barem!$N$26),H532/1500,IF(AND(H532&gt;=3000,I532&lt;Barem!$N$27),H532/1500,0))))))))</f>
        <v>0</v>
      </c>
      <c r="R532" s="19">
        <f>IF(D532&gt;21,VLOOKUP(D532,Barem!$S$1:$T$141,2,1),0)</f>
        <v>0</v>
      </c>
      <c r="S532" s="95">
        <f>IF(D532&lt;1,0,IF(B532="F",VLOOKUP(I532,Barem!$W$2:$Y$13,2,1),VLOOKUP(I532,Barem!$W$14:$Y$25,2,1)))</f>
        <v>0</v>
      </c>
      <c r="T532" s="19">
        <f>VLOOKUP(A532,Participanti!A:C,3,0)</f>
        <v>0</v>
      </c>
      <c r="U532" s="17">
        <f t="shared" si="96"/>
        <v>1.2577380952380952</v>
      </c>
      <c r="V532" s="49"/>
      <c r="W532" s="137"/>
      <c r="X532" s="96">
        <f t="shared" si="99"/>
        <v>4</v>
      </c>
      <c r="Y532" s="62">
        <f t="shared" si="100"/>
        <v>1</v>
      </c>
      <c r="Z532" s="1" t="str">
        <f>VLOOKUP(A532,Participanti!A:E,5,0)</f>
        <v>Silver</v>
      </c>
    </row>
    <row r="533" spans="1:26" x14ac:dyDescent="0.2">
      <c r="A533" s="42" t="s">
        <v>187</v>
      </c>
      <c r="B533" s="1" t="str">
        <f>VLOOKUP(A533,Participanti!A:B,2,0)</f>
        <v>M</v>
      </c>
      <c r="C533" s="60">
        <v>11</v>
      </c>
      <c r="D533" s="43">
        <v>30.01</v>
      </c>
      <c r="E533" s="180">
        <v>0.11410879629629629</v>
      </c>
      <c r="F533" s="180">
        <v>0.11493055555555555</v>
      </c>
      <c r="G533" s="182">
        <f t="shared" si="98"/>
        <v>0.11451967592592592</v>
      </c>
      <c r="H533" s="45">
        <v>14</v>
      </c>
      <c r="I533" s="11">
        <f t="shared" si="94"/>
        <v>3.8160505140261885E-3</v>
      </c>
      <c r="J533" s="31">
        <f t="shared" si="95"/>
        <v>5</v>
      </c>
      <c r="K533" s="31">
        <f>IF(J533=0,0,IF(B533="F",VLOOKUP(I533,Barem!$G$2:$H$16,2,1),VLOOKUP(I533,Barem!$G$17:$H$31,2,1)))</f>
        <v>3.5</v>
      </c>
      <c r="L533" s="43">
        <v>0.5</v>
      </c>
      <c r="M533" s="87" t="str">
        <f>VLOOKUP(C533,Barem!K:Q,7,0)</f>
        <v>D</v>
      </c>
      <c r="N533" s="10">
        <f t="shared" si="97"/>
        <v>0.5</v>
      </c>
      <c r="O533" s="10">
        <f t="shared" si="97"/>
        <v>0.25</v>
      </c>
      <c r="P533" s="10">
        <f t="shared" si="97"/>
        <v>0.25</v>
      </c>
      <c r="Q533" s="33">
        <f>IF(B533="M",IF(AND(H533&gt;=200,H533&lt;500,I533&lt;Barem!$M$21),H533/1500,IF(AND(H533&gt;=500,H533&lt;750,I533&lt;Barem!$M$22),H533/1500,IF(AND(H533&gt;=750,H533&lt;1000,I533&lt;Barem!$M$23),H533/1500,IF(AND(H533&gt;=1000,H533&lt;1500,I533&lt;Barem!$M$24),H533/1500,IF(AND(H533&gt;=1500,H533&lt;2000,I533&lt;Barem!$M$25),H533/1500,IF(AND(H533&gt;=2000,H533&lt;3000,I533&lt;Barem!$M$26),H533/1500,IF(AND(H533&gt;=3000,I533&lt;Barem!$M$27),H533/1500,0))))))),IF(AND(H533&gt;=200,H533&lt;500,I533&lt;Barem!$N$21),H533/1500,IF(AND(H533&gt;=500,H533&lt;750,I533&lt;Barem!$N$22),H533/1500,IF(AND(H533&gt;=750,H533&lt;1000,I533&lt;Barem!$N$23),H533/1500,IF(AND(H533&gt;=1000,H533&lt;1500,I533&lt;Barem!$N$24),H533/1500,IF(AND(H533&gt;=1500,H533&lt;2000,I533&lt;Barem!$N$25),H533/1500,IF(AND(H533&gt;=2000,H533&lt;3000,I533&lt;Barem!$N$26),H533/1500,IF(AND(H533&gt;=3000,I533&lt;Barem!$N$27),H533/1500,0))))))))</f>
        <v>0</v>
      </c>
      <c r="R533" s="19">
        <f>IF(D533&gt;21,VLOOKUP(D533,Barem!$S$1:$T$141,2,1),0)</f>
        <v>0.4</v>
      </c>
      <c r="S533" s="95">
        <f>IF(D533&lt;1,0,IF(B533="F",VLOOKUP(I533,Barem!$W$2:$Y$13,2,1),VLOOKUP(I533,Barem!$W$14:$Y$25,2,1)))</f>
        <v>0</v>
      </c>
      <c r="T533" s="19">
        <f>VLOOKUP(A533,Participanti!A:C,3,0)</f>
        <v>0</v>
      </c>
      <c r="U533" s="17">
        <f t="shared" si="96"/>
        <v>3.9</v>
      </c>
      <c r="V533" s="49"/>
      <c r="W533" s="137"/>
      <c r="X533" s="96">
        <f t="shared" si="99"/>
        <v>4</v>
      </c>
      <c r="Y533" s="62">
        <f t="shared" si="100"/>
        <v>1</v>
      </c>
      <c r="Z533" s="1" t="str">
        <f>VLOOKUP(A533,Participanti!A:E,5,0)</f>
        <v>Silver</v>
      </c>
    </row>
    <row r="534" spans="1:26" x14ac:dyDescent="0.2">
      <c r="A534" s="42" t="s">
        <v>290</v>
      </c>
      <c r="B534" s="1" t="str">
        <f>VLOOKUP(A534,Participanti!A:B,2,0)</f>
        <v>M</v>
      </c>
      <c r="C534" s="60">
        <v>11</v>
      </c>
      <c r="D534" s="43">
        <v>15.5</v>
      </c>
      <c r="E534" s="180">
        <v>5.6122685185185185E-2</v>
      </c>
      <c r="F534" s="180">
        <v>5.6122685185185185E-2</v>
      </c>
      <c r="G534" s="182">
        <f t="shared" si="98"/>
        <v>5.6122685185185185E-2</v>
      </c>
      <c r="H534" s="45">
        <v>50</v>
      </c>
      <c r="I534" s="11">
        <f t="shared" si="94"/>
        <v>3.6208183990442057E-3</v>
      </c>
      <c r="J534" s="31">
        <f t="shared" si="95"/>
        <v>3.6904761904761902</v>
      </c>
      <c r="K534" s="31">
        <f>IF(J534=0,0,IF(B534="F",VLOOKUP(I534,Barem!$G$2:$H$16,2,1),VLOOKUP(I534,Barem!$G$17:$H$31,2,1)))</f>
        <v>3.75</v>
      </c>
      <c r="L534" s="43">
        <v>1</v>
      </c>
      <c r="M534" s="87" t="s">
        <v>83</v>
      </c>
      <c r="N534" s="10">
        <f t="shared" si="97"/>
        <v>0.25</v>
      </c>
      <c r="O534" s="10">
        <f t="shared" si="97"/>
        <v>0.25</v>
      </c>
      <c r="P534" s="10">
        <f t="shared" si="97"/>
        <v>0.5</v>
      </c>
      <c r="Q534" s="33">
        <f>IF(B534="M",IF(AND(H534&gt;=200,H534&lt;500,I534&lt;Barem!$M$21),H534/1500,IF(AND(H534&gt;=500,H534&lt;750,I534&lt;Barem!$M$22),H534/1500,IF(AND(H534&gt;=750,H534&lt;1000,I534&lt;Barem!$M$23),H534/1500,IF(AND(H534&gt;=1000,H534&lt;1500,I534&lt;Barem!$M$24),H534/1500,IF(AND(H534&gt;=1500,H534&lt;2000,I534&lt;Barem!$M$25),H534/1500,IF(AND(H534&gt;=2000,H534&lt;3000,I534&lt;Barem!$M$26),H534/1500,IF(AND(H534&gt;=3000,I534&lt;Barem!$M$27),H534/1500,0))))))),IF(AND(H534&gt;=200,H534&lt;500,I534&lt;Barem!$N$21),H534/1500,IF(AND(H534&gt;=500,H534&lt;750,I534&lt;Barem!$N$22),H534/1500,IF(AND(H534&gt;=750,H534&lt;1000,I534&lt;Barem!$N$23),H534/1500,IF(AND(H534&gt;=1000,H534&lt;1500,I534&lt;Barem!$N$24),H534/1500,IF(AND(H534&gt;=1500,H534&lt;2000,I534&lt;Barem!$N$25),H534/1500,IF(AND(H534&gt;=2000,H534&lt;3000,I534&lt;Barem!$N$26),H534/1500,IF(AND(H534&gt;=3000,I534&lt;Barem!$N$27),H534/1500,0))))))))</f>
        <v>0</v>
      </c>
      <c r="R534" s="19">
        <f>IF(D534&gt;21,VLOOKUP(D534,Barem!$S$1:$T$141,2,1),0)</f>
        <v>0</v>
      </c>
      <c r="S534" s="95">
        <f>IF(D534&lt;1,0,IF(B534="F",VLOOKUP(I534,Barem!$W$2:$Y$13,2,1),VLOOKUP(I534,Barem!$W$14:$Y$25,2,1)))</f>
        <v>0</v>
      </c>
      <c r="T534" s="19">
        <f>VLOOKUP(A534,Participanti!A:C,3,0)</f>
        <v>0</v>
      </c>
      <c r="U534" s="17">
        <f t="shared" si="96"/>
        <v>2.3601190476190474</v>
      </c>
      <c r="V534" s="49"/>
      <c r="W534" s="137"/>
      <c r="X534" s="96">
        <f t="shared" si="99"/>
        <v>4</v>
      </c>
      <c r="Y534" s="62">
        <f t="shared" si="100"/>
        <v>1</v>
      </c>
      <c r="Z534" s="1" t="str">
        <f>VLOOKUP(A534,Participanti!A:E,5,0)</f>
        <v>Bronze</v>
      </c>
    </row>
    <row r="535" spans="1:26" x14ac:dyDescent="0.2">
      <c r="A535" s="42" t="s">
        <v>168</v>
      </c>
      <c r="B535" s="1" t="str">
        <f>VLOOKUP(A535,Participanti!A:B,2,0)</f>
        <v>M</v>
      </c>
      <c r="C535" s="60">
        <v>11</v>
      </c>
      <c r="D535" s="43">
        <v>34.72</v>
      </c>
      <c r="E535" s="180">
        <v>0.24881944444444445</v>
      </c>
      <c r="F535" s="180">
        <v>0.25973379629629628</v>
      </c>
      <c r="G535" s="182">
        <f t="shared" si="98"/>
        <v>0.25427662037037035</v>
      </c>
      <c r="H535" s="45">
        <v>2032</v>
      </c>
      <c r="I535" s="11">
        <f t="shared" si="94"/>
        <v>7.3236353793309436E-3</v>
      </c>
      <c r="J535" s="31">
        <f t="shared" si="95"/>
        <v>5</v>
      </c>
      <c r="K535" s="31">
        <f>IF(J535=0,0,IF(B535="F",VLOOKUP(I535,Barem!$G$2:$H$16,2,1),VLOOKUP(I535,Barem!$G$17:$H$31,2,1)))</f>
        <v>0</v>
      </c>
      <c r="L535" s="43">
        <v>2.5</v>
      </c>
      <c r="M535" s="87" t="str">
        <f>VLOOKUP(C535,Barem!K:Q,7,0)</f>
        <v>D</v>
      </c>
      <c r="N535" s="10">
        <f t="shared" si="97"/>
        <v>0.5</v>
      </c>
      <c r="O535" s="10">
        <f t="shared" si="97"/>
        <v>0.25</v>
      </c>
      <c r="P535" s="10">
        <f t="shared" si="97"/>
        <v>0.25</v>
      </c>
      <c r="Q535" s="33">
        <f>IF(B535="M",IF(AND(H535&gt;=200,H535&lt;500,I535&lt;Barem!$M$21),H535/1500,IF(AND(H535&gt;=500,H535&lt;750,I535&lt;Barem!$M$22),H535/1500,IF(AND(H535&gt;=750,H535&lt;1000,I535&lt;Barem!$M$23),H535/1500,IF(AND(H535&gt;=1000,H535&lt;1500,I535&lt;Barem!$M$24),H535/1500,IF(AND(H535&gt;=1500,H535&lt;2000,I535&lt;Barem!$M$25),H535/1500,IF(AND(H535&gt;=2000,H535&lt;3000,I535&lt;Barem!$M$26),H535/1500,IF(AND(H535&gt;=3000,I535&lt;Barem!$M$27),H535/1500,0))))))),IF(AND(H535&gt;=200,H535&lt;500,I535&lt;Barem!$N$21),H535/1500,IF(AND(H535&gt;=500,H535&lt;750,I535&lt;Barem!$N$22),H535/1500,IF(AND(H535&gt;=750,H535&lt;1000,I535&lt;Barem!$N$23),H535/1500,IF(AND(H535&gt;=1000,H535&lt;1500,I535&lt;Barem!$N$24),H535/1500,IF(AND(H535&gt;=1500,H535&lt;2000,I535&lt;Barem!$N$25),H535/1500,IF(AND(H535&gt;=2000,H535&lt;3000,I535&lt;Barem!$N$26),H535/1500,IF(AND(H535&gt;=3000,I535&lt;Barem!$N$27),H535/1500,0))))))))</f>
        <v>1.3546666666666667</v>
      </c>
      <c r="R535" s="19">
        <f>IF(D535&gt;21,VLOOKUP(D535,Barem!$S$1:$T$141,2,1),0)</f>
        <v>0.6</v>
      </c>
      <c r="S535" s="95">
        <f>IF(D535&lt;1,0,IF(B535="F",VLOOKUP(I535,Barem!$W$2:$Y$13,2,1),VLOOKUP(I535,Barem!$W$14:$Y$25,2,1)))</f>
        <v>0</v>
      </c>
      <c r="T535" s="19">
        <f>VLOOKUP(A535,Participanti!A:C,3,0)</f>
        <v>0</v>
      </c>
      <c r="U535" s="17">
        <f t="shared" si="96"/>
        <v>5.0796666666666663</v>
      </c>
      <c r="V535" s="49"/>
      <c r="W535" s="137"/>
      <c r="X535" s="96">
        <f t="shared" si="99"/>
        <v>4</v>
      </c>
      <c r="Y535" s="62">
        <f t="shared" si="100"/>
        <v>1</v>
      </c>
      <c r="Z535" s="1" t="str">
        <f>VLOOKUP(A535,Participanti!A:E,5,0)</f>
        <v>Silver</v>
      </c>
    </row>
    <row r="536" spans="1:26" x14ac:dyDescent="0.2">
      <c r="A536" s="42" t="s">
        <v>490</v>
      </c>
      <c r="B536" s="1" t="str">
        <f>VLOOKUP(A536,Participanti!A:B,2,0)</f>
        <v>M</v>
      </c>
      <c r="C536" s="60">
        <v>11</v>
      </c>
      <c r="D536" s="43">
        <v>51.26</v>
      </c>
      <c r="E536" s="180">
        <v>0.30111111111111111</v>
      </c>
      <c r="F536" s="180">
        <v>0.30111111111111111</v>
      </c>
      <c r="G536" s="182">
        <f t="shared" si="98"/>
        <v>0.30111111111111111</v>
      </c>
      <c r="H536" s="45">
        <v>1656</v>
      </c>
      <c r="I536" s="11">
        <f t="shared" si="94"/>
        <v>5.8741925694715397E-3</v>
      </c>
      <c r="J536" s="31">
        <f t="shared" si="95"/>
        <v>5</v>
      </c>
      <c r="K536" s="31">
        <f>IF(J536=0,0,IF(B536="F",VLOOKUP(I536,Barem!$G$2:$H$16,2,1),VLOOKUP(I536,Barem!$G$17:$H$31,2,1)))</f>
        <v>0</v>
      </c>
      <c r="L536" s="43">
        <v>0.5</v>
      </c>
      <c r="M536" s="87" t="str">
        <f>VLOOKUP(C536,Barem!K:Q,7,0)</f>
        <v>D</v>
      </c>
      <c r="N536" s="10">
        <f t="shared" si="97"/>
        <v>0.5</v>
      </c>
      <c r="O536" s="10">
        <f t="shared" si="97"/>
        <v>0.25</v>
      </c>
      <c r="P536" s="10">
        <f t="shared" si="97"/>
        <v>0.25</v>
      </c>
      <c r="Q536" s="33">
        <f>IF(B536="M",IF(AND(H536&gt;=200,H536&lt;500,I536&lt;Barem!$M$21),H536/1500,IF(AND(H536&gt;=500,H536&lt;750,I536&lt;Barem!$M$22),H536/1500,IF(AND(H536&gt;=750,H536&lt;1000,I536&lt;Barem!$M$23),H536/1500,IF(AND(H536&gt;=1000,H536&lt;1500,I536&lt;Barem!$M$24),H536/1500,IF(AND(H536&gt;=1500,H536&lt;2000,I536&lt;Barem!$M$25),H536/1500,IF(AND(H536&gt;=2000,H536&lt;3000,I536&lt;Barem!$M$26),H536/1500,IF(AND(H536&gt;=3000,I536&lt;Barem!$M$27),H536/1500,0))))))),IF(AND(H536&gt;=200,H536&lt;500,I536&lt;Barem!$N$21),H536/1500,IF(AND(H536&gt;=500,H536&lt;750,I536&lt;Barem!$N$22),H536/1500,IF(AND(H536&gt;=750,H536&lt;1000,I536&lt;Barem!$N$23),H536/1500,IF(AND(H536&gt;=1000,H536&lt;1500,I536&lt;Barem!$N$24),H536/1500,IF(AND(H536&gt;=1500,H536&lt;2000,I536&lt;Barem!$N$25),H536/1500,IF(AND(H536&gt;=2000,H536&lt;3000,I536&lt;Barem!$N$26),H536/1500,IF(AND(H536&gt;=3000,I536&lt;Barem!$N$27),H536/1500,0))))))))</f>
        <v>1.1040000000000001</v>
      </c>
      <c r="R536" s="19">
        <f>IF(D536&gt;21,VLOOKUP(D536,Barem!$S$1:$T$141,2,1),0)</f>
        <v>1.5</v>
      </c>
      <c r="S536" s="95">
        <f>IF(D536&lt;1,0,IF(B536="F",VLOOKUP(I536,Barem!$W$2:$Y$13,2,1),VLOOKUP(I536,Barem!$W$14:$Y$25,2,1)))</f>
        <v>0</v>
      </c>
      <c r="T536" s="19">
        <f>VLOOKUP(A536,Participanti!A:C,3,0)</f>
        <v>0</v>
      </c>
      <c r="U536" s="17">
        <f t="shared" si="96"/>
        <v>5.2290000000000001</v>
      </c>
      <c r="V536" s="49"/>
      <c r="W536" s="137" t="s">
        <v>583</v>
      </c>
      <c r="X536" s="96">
        <f t="shared" si="99"/>
        <v>4</v>
      </c>
      <c r="Y536" s="62">
        <f t="shared" si="100"/>
        <v>1</v>
      </c>
      <c r="Z536" s="1" t="str">
        <f>VLOOKUP(A536,Participanti!A:E,5,0)</f>
        <v>Silver</v>
      </c>
    </row>
    <row r="537" spans="1:26" x14ac:dyDescent="0.2">
      <c r="A537" s="42" t="s">
        <v>176</v>
      </c>
      <c r="B537" s="1" t="str">
        <f>VLOOKUP(A537,Participanti!A:B,2,0)</f>
        <v>M</v>
      </c>
      <c r="C537" s="60">
        <v>11</v>
      </c>
      <c r="D537" s="43">
        <v>42.39</v>
      </c>
      <c r="E537" s="180">
        <v>0.15909722222222222</v>
      </c>
      <c r="F537" s="180">
        <v>0.1582638888888889</v>
      </c>
      <c r="G537" s="182">
        <f t="shared" si="98"/>
        <v>0.15868055555555555</v>
      </c>
      <c r="H537" s="45">
        <v>187</v>
      </c>
      <c r="I537" s="11">
        <f t="shared" si="94"/>
        <v>3.7433487981966395E-3</v>
      </c>
      <c r="J537" s="31">
        <f t="shared" si="95"/>
        <v>5</v>
      </c>
      <c r="K537" s="31">
        <f>IF(J537=0,0,IF(B537="F",VLOOKUP(I537,Barem!$G$2:$H$16,2,1),VLOOKUP(I537,Barem!$G$17:$H$31,2,1)))</f>
        <v>3.5</v>
      </c>
      <c r="L537" s="43">
        <v>5</v>
      </c>
      <c r="M537" s="87" t="str">
        <f>VLOOKUP(C537,Barem!K:Q,7,0)</f>
        <v>D</v>
      </c>
      <c r="N537" s="10">
        <f t="shared" si="97"/>
        <v>0.5</v>
      </c>
      <c r="O537" s="10">
        <f t="shared" si="97"/>
        <v>0.25</v>
      </c>
      <c r="P537" s="10">
        <f t="shared" si="97"/>
        <v>0.25</v>
      </c>
      <c r="Q537" s="33">
        <f>IF(B537="M",IF(AND(H537&gt;=200,H537&lt;500,I537&lt;Barem!$M$21),H537/1500,IF(AND(H537&gt;=500,H537&lt;750,I537&lt;Barem!$M$22),H537/1500,IF(AND(H537&gt;=750,H537&lt;1000,I537&lt;Barem!$M$23),H537/1500,IF(AND(H537&gt;=1000,H537&lt;1500,I537&lt;Barem!$M$24),H537/1500,IF(AND(H537&gt;=1500,H537&lt;2000,I537&lt;Barem!$M$25),H537/1500,IF(AND(H537&gt;=2000,H537&lt;3000,I537&lt;Barem!$M$26),H537/1500,IF(AND(H537&gt;=3000,I537&lt;Barem!$M$27),H537/1500,0))))))),IF(AND(H537&gt;=200,H537&lt;500,I537&lt;Barem!$N$21),H537/1500,IF(AND(H537&gt;=500,H537&lt;750,I537&lt;Barem!$N$22),H537/1500,IF(AND(H537&gt;=750,H537&lt;1000,I537&lt;Barem!$N$23),H537/1500,IF(AND(H537&gt;=1000,H537&lt;1500,I537&lt;Barem!$N$24),H537/1500,IF(AND(H537&gt;=1500,H537&lt;2000,I537&lt;Barem!$N$25),H537/1500,IF(AND(H537&gt;=2000,H537&lt;3000,I537&lt;Barem!$N$26),H537/1500,IF(AND(H537&gt;=3000,I537&lt;Barem!$N$27),H537/1500,0))))))))</f>
        <v>0</v>
      </c>
      <c r="R537" s="19">
        <f>IF(D537&gt;21,VLOOKUP(D537,Barem!$S$1:$T$141,2,1),0)</f>
        <v>1</v>
      </c>
      <c r="S537" s="95">
        <f>IF(D537&lt;1,0,IF(B537="F",VLOOKUP(I537,Barem!$W$2:$Y$13,2,1),VLOOKUP(I537,Barem!$W$14:$Y$25,2,1)))</f>
        <v>0</v>
      </c>
      <c r="T537" s="19">
        <f>VLOOKUP(A537,Participanti!A:C,3,0)</f>
        <v>0</v>
      </c>
      <c r="U537" s="17">
        <f t="shared" si="96"/>
        <v>5.625</v>
      </c>
      <c r="V537" s="49"/>
      <c r="W537" s="137" t="s">
        <v>584</v>
      </c>
      <c r="X537" s="96">
        <f t="shared" si="99"/>
        <v>4</v>
      </c>
      <c r="Y537" s="62">
        <f t="shared" si="100"/>
        <v>1</v>
      </c>
      <c r="Z537" s="1" t="str">
        <f>VLOOKUP(A537,Participanti!A:E,5,0)</f>
        <v>Gold</v>
      </c>
    </row>
    <row r="538" spans="1:26" x14ac:dyDescent="0.2">
      <c r="A538" s="42" t="s">
        <v>323</v>
      </c>
      <c r="B538" s="1" t="str">
        <f>VLOOKUP(A538,Participanti!A:B,2,0)</f>
        <v>M</v>
      </c>
      <c r="C538" s="60">
        <v>11</v>
      </c>
      <c r="D538" s="43">
        <v>7.75</v>
      </c>
      <c r="E538" s="44">
        <v>2.7708333333333335E-2</v>
      </c>
      <c r="F538" s="44">
        <v>2.8657407407407406E-2</v>
      </c>
      <c r="G538" s="182">
        <f t="shared" si="98"/>
        <v>2.8182870370370372E-2</v>
      </c>
      <c r="H538" s="45">
        <v>18</v>
      </c>
      <c r="I538" s="11">
        <f t="shared" si="94"/>
        <v>3.636499402628435E-3</v>
      </c>
      <c r="J538" s="31">
        <f t="shared" si="95"/>
        <v>1.8452380952380951</v>
      </c>
      <c r="K538" s="31">
        <f>IF(J538=0,0,IF(B538="F",VLOOKUP(I538,Barem!$G$2:$H$16,2,1),VLOOKUP(I538,Barem!$G$17:$H$31,2,1)))</f>
        <v>3.75</v>
      </c>
      <c r="L538" s="43">
        <v>0.25</v>
      </c>
      <c r="M538" s="87" t="str">
        <f>VLOOKUP(C538,Barem!K:Q,7,0)</f>
        <v>D</v>
      </c>
      <c r="N538" s="10">
        <f t="shared" si="97"/>
        <v>0.5</v>
      </c>
      <c r="O538" s="10">
        <f t="shared" si="97"/>
        <v>0.25</v>
      </c>
      <c r="P538" s="10">
        <f t="shared" si="97"/>
        <v>0.25</v>
      </c>
      <c r="Q538" s="33">
        <f>IF(B538="M",IF(AND(H538&gt;=200,H538&lt;500,I538&lt;Barem!$M$21),H538/1500,IF(AND(H538&gt;=500,H538&lt;750,I538&lt;Barem!$M$22),H538/1500,IF(AND(H538&gt;=750,H538&lt;1000,I538&lt;Barem!$M$23),H538/1500,IF(AND(H538&gt;=1000,H538&lt;1500,I538&lt;Barem!$M$24),H538/1500,IF(AND(H538&gt;=1500,H538&lt;2000,I538&lt;Barem!$M$25),H538/1500,IF(AND(H538&gt;=2000,H538&lt;3000,I538&lt;Barem!$M$26),H538/1500,IF(AND(H538&gt;=3000,I538&lt;Barem!$M$27),H538/1500,0))))))),IF(AND(H538&gt;=200,H538&lt;500,I538&lt;Barem!$N$21),H538/1500,IF(AND(H538&gt;=500,H538&lt;750,I538&lt;Barem!$N$22),H538/1500,IF(AND(H538&gt;=750,H538&lt;1000,I538&lt;Barem!$N$23),H538/1500,IF(AND(H538&gt;=1000,H538&lt;1500,I538&lt;Barem!$N$24),H538/1500,IF(AND(H538&gt;=1500,H538&lt;2000,I538&lt;Barem!$N$25),H538/1500,IF(AND(H538&gt;=2000,H538&lt;3000,I538&lt;Barem!$N$26),H538/1500,IF(AND(H538&gt;=3000,I538&lt;Barem!$N$27),H538/1500,0))))))))</f>
        <v>0</v>
      </c>
      <c r="R538" s="19">
        <f>IF(D538&gt;21,VLOOKUP(D538,Barem!$S$1:$T$141,2,1),0)</f>
        <v>0</v>
      </c>
      <c r="S538" s="95">
        <f>IF(D538&lt;1,0,IF(B538="F",VLOOKUP(I538,Barem!$W$2:$Y$13,2,1),VLOOKUP(I538,Barem!$W$14:$Y$25,2,1)))</f>
        <v>0</v>
      </c>
      <c r="T538" s="19">
        <f>VLOOKUP(A538,Participanti!A:C,3,0)</f>
        <v>0</v>
      </c>
      <c r="U538" s="17">
        <f t="shared" si="96"/>
        <v>1.9226190476190474</v>
      </c>
      <c r="V538" s="49"/>
      <c r="W538" s="137"/>
      <c r="X538" s="96">
        <f t="shared" si="99"/>
        <v>4</v>
      </c>
      <c r="Y538" s="62">
        <f t="shared" si="100"/>
        <v>1</v>
      </c>
      <c r="Z538" s="1" t="str">
        <f>VLOOKUP(A538,Participanti!A:E,5,0)</f>
        <v>Silver</v>
      </c>
    </row>
    <row r="539" spans="1:26" x14ac:dyDescent="0.2">
      <c r="A539" s="42" t="s">
        <v>39</v>
      </c>
      <c r="B539" s="1" t="str">
        <f>VLOOKUP(A539,Participanti!A:B,2,0)</f>
        <v>M</v>
      </c>
      <c r="C539" s="60">
        <v>11</v>
      </c>
      <c r="D539" s="43">
        <v>12.02</v>
      </c>
      <c r="E539" s="44">
        <v>3.0590277777777779E-2</v>
      </c>
      <c r="F539" s="44">
        <v>3.0590277777777779E-2</v>
      </c>
      <c r="G539" s="182">
        <f t="shared" si="98"/>
        <v>3.0590277777777779E-2</v>
      </c>
      <c r="H539" s="45">
        <v>24</v>
      </c>
      <c r="I539" s="11">
        <f t="shared" si="94"/>
        <v>2.5449482344241082E-3</v>
      </c>
      <c r="J539" s="31">
        <f t="shared" si="95"/>
        <v>2.8619047619047615</v>
      </c>
      <c r="K539" s="31">
        <f>IF(J539=0,0,IF(B539="F",VLOOKUP(I539,Barem!$G$2:$H$16,2,1),VLOOKUP(I539,Barem!$G$17:$H$31,2,1)))</f>
        <v>5</v>
      </c>
      <c r="L539" s="43">
        <v>2</v>
      </c>
      <c r="M539" s="87" t="s">
        <v>82</v>
      </c>
      <c r="N539" s="10">
        <f t="shared" si="97"/>
        <v>0.5</v>
      </c>
      <c r="O539" s="10">
        <f t="shared" si="97"/>
        <v>0.25</v>
      </c>
      <c r="P539" s="10">
        <f t="shared" si="97"/>
        <v>0.25</v>
      </c>
      <c r="Q539" s="33">
        <f>IF(B539="M",IF(AND(H539&gt;=200,H539&lt;500,I539&lt;Barem!$M$21),H539/1500,IF(AND(H539&gt;=500,H539&lt;750,I539&lt;Barem!$M$22),H539/1500,IF(AND(H539&gt;=750,H539&lt;1000,I539&lt;Barem!$M$23),H539/1500,IF(AND(H539&gt;=1000,H539&lt;1500,I539&lt;Barem!$M$24),H539/1500,IF(AND(H539&gt;=1500,H539&lt;2000,I539&lt;Barem!$M$25),H539/1500,IF(AND(H539&gt;=2000,H539&lt;3000,I539&lt;Barem!$M$26),H539/1500,IF(AND(H539&gt;=3000,I539&lt;Barem!$M$27),H539/1500,0))))))),IF(AND(H539&gt;=200,H539&lt;500,I539&lt;Barem!$N$21),H539/1500,IF(AND(H539&gt;=500,H539&lt;750,I539&lt;Barem!$N$22),H539/1500,IF(AND(H539&gt;=750,H539&lt;1000,I539&lt;Barem!$N$23),H539/1500,IF(AND(H539&gt;=1000,H539&lt;1500,I539&lt;Barem!$N$24),H539/1500,IF(AND(H539&gt;=1500,H539&lt;2000,I539&lt;Barem!$N$25),H539/1500,IF(AND(H539&gt;=2000,H539&lt;3000,I539&lt;Barem!$N$26),H539/1500,IF(AND(H539&gt;=3000,I539&lt;Barem!$N$27),H539/1500,0))))))))</f>
        <v>0</v>
      </c>
      <c r="R539" s="19">
        <f>IF(D539&gt;21,VLOOKUP(D539,Barem!$S$1:$T$141,2,1),0)</f>
        <v>0</v>
      </c>
      <c r="S539" s="95">
        <f>IF(D539&lt;1,0,IF(B539="F",VLOOKUP(I539,Barem!$W$2:$Y$13,2,1),VLOOKUP(I539,Barem!$W$14:$Y$25,2,1)))</f>
        <v>2.25</v>
      </c>
      <c r="T539" s="19">
        <f>VLOOKUP(A539,Participanti!A:C,3,0)</f>
        <v>0</v>
      </c>
      <c r="U539" s="17">
        <f t="shared" si="96"/>
        <v>5.4309523809523803</v>
      </c>
      <c r="V539" s="49"/>
      <c r="W539" s="137"/>
      <c r="X539" s="96">
        <f t="shared" si="99"/>
        <v>3</v>
      </c>
      <c r="Y539" s="62">
        <f t="shared" si="100"/>
        <v>1</v>
      </c>
      <c r="Z539" s="1" t="str">
        <f>VLOOKUP(A539,Participanti!A:E,5,0)</f>
        <v>Bronze</v>
      </c>
    </row>
    <row r="540" spans="1:26" x14ac:dyDescent="0.2">
      <c r="A540" s="42" t="s">
        <v>459</v>
      </c>
      <c r="B540" s="1" t="str">
        <f>VLOOKUP(A540,Participanti!A:B,2,0)</f>
        <v>M</v>
      </c>
      <c r="C540" s="60">
        <v>11</v>
      </c>
      <c r="D540" s="43">
        <v>17.11</v>
      </c>
      <c r="E540" s="44">
        <v>7.9791666666666664E-2</v>
      </c>
      <c r="F540" s="44">
        <v>8.1678240740740746E-2</v>
      </c>
      <c r="G540" s="182">
        <f t="shared" si="98"/>
        <v>8.0734953703703705E-2</v>
      </c>
      <c r="H540" s="45">
        <v>59</v>
      </c>
      <c r="I540" s="11">
        <f t="shared" si="94"/>
        <v>4.7185829166396086E-3</v>
      </c>
      <c r="J540" s="31">
        <f t="shared" si="95"/>
        <v>4.0738095238095235</v>
      </c>
      <c r="K540" s="31">
        <f>IF(J540=0,0,IF(B540="F",VLOOKUP(I540,Barem!$G$2:$H$16,2,1),VLOOKUP(I540,Barem!$G$17:$H$31,2,1)))</f>
        <v>1</v>
      </c>
      <c r="L540" s="43">
        <v>5</v>
      </c>
      <c r="M540" s="87" t="str">
        <f>VLOOKUP(C540,Barem!K:Q,7,0)</f>
        <v>D</v>
      </c>
      <c r="N540" s="10">
        <f t="shared" si="97"/>
        <v>0.5</v>
      </c>
      <c r="O540" s="10">
        <f t="shared" si="97"/>
        <v>0.25</v>
      </c>
      <c r="P540" s="10">
        <f t="shared" si="97"/>
        <v>0.25</v>
      </c>
      <c r="Q540" s="33">
        <f>IF(B540="M",IF(AND(H540&gt;=200,H540&lt;500,I540&lt;Barem!$M$21),H540/1500,IF(AND(H540&gt;=500,H540&lt;750,I540&lt;Barem!$M$22),H540/1500,IF(AND(H540&gt;=750,H540&lt;1000,I540&lt;Barem!$M$23),H540/1500,IF(AND(H540&gt;=1000,H540&lt;1500,I540&lt;Barem!$M$24),H540/1500,IF(AND(H540&gt;=1500,H540&lt;2000,I540&lt;Barem!$M$25),H540/1500,IF(AND(H540&gt;=2000,H540&lt;3000,I540&lt;Barem!$M$26),H540/1500,IF(AND(H540&gt;=3000,I540&lt;Barem!$M$27),H540/1500,0))))))),IF(AND(H540&gt;=200,H540&lt;500,I540&lt;Barem!$N$21),H540/1500,IF(AND(H540&gt;=500,H540&lt;750,I540&lt;Barem!$N$22),H540/1500,IF(AND(H540&gt;=750,H540&lt;1000,I540&lt;Barem!$N$23),H540/1500,IF(AND(H540&gt;=1000,H540&lt;1500,I540&lt;Barem!$N$24),H540/1500,IF(AND(H540&gt;=1500,H540&lt;2000,I540&lt;Barem!$N$25),H540/1500,IF(AND(H540&gt;=2000,H540&lt;3000,I540&lt;Barem!$N$26),H540/1500,IF(AND(H540&gt;=3000,I540&lt;Barem!$N$27),H540/1500,0))))))))</f>
        <v>0</v>
      </c>
      <c r="R540" s="19">
        <f>IF(D540&gt;21,VLOOKUP(D540,Barem!$S$1:$T$141,2,1),0)</f>
        <v>0</v>
      </c>
      <c r="S540" s="95">
        <f>IF(D540&lt;1,0,IF(B540="F",VLOOKUP(I540,Barem!$W$2:$Y$13,2,1),VLOOKUP(I540,Barem!$W$14:$Y$25,2,1)))</f>
        <v>0</v>
      </c>
      <c r="T540" s="19">
        <f>VLOOKUP(A540,Participanti!A:C,3,0)</f>
        <v>0</v>
      </c>
      <c r="U540" s="17">
        <f t="shared" si="96"/>
        <v>3.5369047619047618</v>
      </c>
      <c r="V540" s="49"/>
      <c r="W540" s="137"/>
      <c r="X540" s="96">
        <f t="shared" si="99"/>
        <v>4</v>
      </c>
      <c r="Y540" s="62">
        <f t="shared" si="100"/>
        <v>1</v>
      </c>
      <c r="Z540" s="1" t="str">
        <f>VLOOKUP(A540,Participanti!A:E,5,0)</f>
        <v>Gold</v>
      </c>
    </row>
    <row r="541" spans="1:26" x14ac:dyDescent="0.2">
      <c r="A541" s="42" t="s">
        <v>549</v>
      </c>
      <c r="B541" s="1" t="str">
        <f>VLOOKUP(A541,Participanti!A:B,2,0)</f>
        <v>M</v>
      </c>
      <c r="C541" s="60">
        <v>11</v>
      </c>
      <c r="D541" s="43">
        <v>21.21</v>
      </c>
      <c r="E541" s="44">
        <v>6.446759259259259E-2</v>
      </c>
      <c r="F541" s="44">
        <v>6.4988425925925922E-2</v>
      </c>
      <c r="G541" s="182">
        <f t="shared" si="98"/>
        <v>6.4728009259259256E-2</v>
      </c>
      <c r="H541" s="45">
        <v>89</v>
      </c>
      <c r="I541" s="11">
        <f t="shared" ref="I541:I591" si="101">G541/D541</f>
        <v>3.0517684704978432E-3</v>
      </c>
      <c r="J541" s="31">
        <f t="shared" ref="J541:J591" si="102">IF(B541="F",IF(D541&lt;2.5,0,IF(D541&gt;19.99,5,D541/4)),IF(D541&lt;3,0, IF(D541&gt;20.99,5,D541/4.2)))</f>
        <v>5</v>
      </c>
      <c r="K541" s="31">
        <f>IF(J541=0,0,IF(B541="F",VLOOKUP(I541,Barem!$G$2:$H$16,2,1),VLOOKUP(I541,Barem!$G$17:$H$31,2,1)))</f>
        <v>4.5</v>
      </c>
      <c r="L541" s="43">
        <v>4.5</v>
      </c>
      <c r="M541" s="87" t="str">
        <f>VLOOKUP(C541,Barem!K:Q,7,0)</f>
        <v>D</v>
      </c>
      <c r="N541" s="10">
        <f t="shared" si="97"/>
        <v>0.5</v>
      </c>
      <c r="O541" s="10">
        <f t="shared" si="97"/>
        <v>0.25</v>
      </c>
      <c r="P541" s="10">
        <f t="shared" si="97"/>
        <v>0.25</v>
      </c>
      <c r="Q541" s="33">
        <f>IF(B541="M",IF(AND(H541&gt;=200,H541&lt;500,I541&lt;Barem!$M$21),H541/1500,IF(AND(H541&gt;=500,H541&lt;750,I541&lt;Barem!$M$22),H541/1500,IF(AND(H541&gt;=750,H541&lt;1000,I541&lt;Barem!$M$23),H541/1500,IF(AND(H541&gt;=1000,H541&lt;1500,I541&lt;Barem!$M$24),H541/1500,IF(AND(H541&gt;=1500,H541&lt;2000,I541&lt;Barem!$M$25),H541/1500,IF(AND(H541&gt;=2000,H541&lt;3000,I541&lt;Barem!$M$26),H541/1500,IF(AND(H541&gt;=3000,I541&lt;Barem!$M$27),H541/1500,0))))))),IF(AND(H541&gt;=200,H541&lt;500,I541&lt;Barem!$N$21),H541/1500,IF(AND(H541&gt;=500,H541&lt;750,I541&lt;Barem!$N$22),H541/1500,IF(AND(H541&gt;=750,H541&lt;1000,I541&lt;Barem!$N$23),H541/1500,IF(AND(H541&gt;=1000,H541&lt;1500,I541&lt;Barem!$N$24),H541/1500,IF(AND(H541&gt;=1500,H541&lt;2000,I541&lt;Barem!$N$25),H541/1500,IF(AND(H541&gt;=2000,H541&lt;3000,I541&lt;Barem!$N$26),H541/1500,IF(AND(H541&gt;=3000,I541&lt;Barem!$N$27),H541/1500,0))))))))</f>
        <v>0</v>
      </c>
      <c r="R541" s="19">
        <f>IF(D541&gt;21,VLOOKUP(D541,Barem!$S$1:$T$141,2,1),0)</f>
        <v>0</v>
      </c>
      <c r="S541" s="95">
        <f>IF(D541&lt;1,0,IF(B541="F",VLOOKUP(I541,Barem!$W$2:$Y$13,2,1),VLOOKUP(I541,Barem!$W$14:$Y$25,2,1)))</f>
        <v>0</v>
      </c>
      <c r="T541" s="19">
        <f>VLOOKUP(A541,Participanti!A:C,3,0)</f>
        <v>0</v>
      </c>
      <c r="U541" s="17">
        <f t="shared" ref="U541:U591" si="103">IF(H541&lt;0,0,J541*N541+K541*O541+L541*P541+Q541+R541+S541+T541)</f>
        <v>4.75</v>
      </c>
      <c r="V541" s="49"/>
      <c r="W541" s="137"/>
      <c r="X541" s="96">
        <f t="shared" si="99"/>
        <v>4</v>
      </c>
      <c r="Y541" s="62">
        <f t="shared" si="100"/>
        <v>1</v>
      </c>
      <c r="Z541" s="1" t="str">
        <f>VLOOKUP(A541,Participanti!A:E,5,0)</f>
        <v>Gold</v>
      </c>
    </row>
    <row r="542" spans="1:26" x14ac:dyDescent="0.2">
      <c r="A542" s="42" t="s">
        <v>194</v>
      </c>
      <c r="B542" s="1" t="str">
        <f>VLOOKUP(A542,Participanti!A:B,2,0)</f>
        <v>F</v>
      </c>
      <c r="C542" s="60">
        <v>11</v>
      </c>
      <c r="D542" s="43">
        <v>11.02</v>
      </c>
      <c r="E542" s="44">
        <v>4.310185185185185E-2</v>
      </c>
      <c r="F542" s="44">
        <v>4.310185185185185E-2</v>
      </c>
      <c r="G542" s="182">
        <f t="shared" si="98"/>
        <v>4.310185185185185E-2</v>
      </c>
      <c r="H542" s="45">
        <v>14</v>
      </c>
      <c r="I542" s="11">
        <f t="shared" si="101"/>
        <v>3.9112388250319282E-3</v>
      </c>
      <c r="J542" s="31">
        <f t="shared" si="102"/>
        <v>2.7549999999999999</v>
      </c>
      <c r="K542" s="31">
        <f>IF(J542=0,0,IF(B542="F",VLOOKUP(I542,Barem!$G$2:$H$16,2,1),VLOOKUP(I542,Barem!$G$17:$H$31,2,1)))</f>
        <v>3.75</v>
      </c>
      <c r="L542" s="43">
        <v>0.75</v>
      </c>
      <c r="M542" s="87" t="str">
        <f>VLOOKUP(C542,Barem!K:Q,7,0)</f>
        <v>D</v>
      </c>
      <c r="N542" s="10">
        <f t="shared" si="97"/>
        <v>0.5</v>
      </c>
      <c r="O542" s="10">
        <f t="shared" si="97"/>
        <v>0.25</v>
      </c>
      <c r="P542" s="10">
        <f t="shared" si="97"/>
        <v>0.25</v>
      </c>
      <c r="Q542" s="33">
        <f>IF(B542="M",IF(AND(H542&gt;=200,H542&lt;500,I542&lt;Barem!$M$21),H542/1500,IF(AND(H542&gt;=500,H542&lt;750,I542&lt;Barem!$M$22),H542/1500,IF(AND(H542&gt;=750,H542&lt;1000,I542&lt;Barem!$M$23),H542/1500,IF(AND(H542&gt;=1000,H542&lt;1500,I542&lt;Barem!$M$24),H542/1500,IF(AND(H542&gt;=1500,H542&lt;2000,I542&lt;Barem!$M$25),H542/1500,IF(AND(H542&gt;=2000,H542&lt;3000,I542&lt;Barem!$M$26),H542/1500,IF(AND(H542&gt;=3000,I542&lt;Barem!$M$27),H542/1500,0))))))),IF(AND(H542&gt;=200,H542&lt;500,I542&lt;Barem!$N$21),H542/1500,IF(AND(H542&gt;=500,H542&lt;750,I542&lt;Barem!$N$22),H542/1500,IF(AND(H542&gt;=750,H542&lt;1000,I542&lt;Barem!$N$23),H542/1500,IF(AND(H542&gt;=1000,H542&lt;1500,I542&lt;Barem!$N$24),H542/1500,IF(AND(H542&gt;=1500,H542&lt;2000,I542&lt;Barem!$N$25),H542/1500,IF(AND(H542&gt;=2000,H542&lt;3000,I542&lt;Barem!$N$26),H542/1500,IF(AND(H542&gt;=3000,I542&lt;Barem!$N$27),H542/1500,0))))))))</f>
        <v>0</v>
      </c>
      <c r="R542" s="19">
        <f>IF(D542&gt;21,VLOOKUP(D542,Barem!$S$1:$T$141,2,1),0)</f>
        <v>0</v>
      </c>
      <c r="S542" s="95">
        <f>IF(D542&lt;1,0,IF(B542="F",VLOOKUP(I542,Barem!$W$2:$Y$13,2,1),VLOOKUP(I542,Barem!$W$14:$Y$25,2,1)))</f>
        <v>0</v>
      </c>
      <c r="T542" s="19">
        <f>VLOOKUP(A542,Participanti!A:C,3,0)</f>
        <v>0</v>
      </c>
      <c r="U542" s="17">
        <f t="shared" si="103"/>
        <v>2.5024999999999999</v>
      </c>
      <c r="V542" s="49"/>
      <c r="W542" s="137"/>
      <c r="X542" s="96">
        <f t="shared" si="99"/>
        <v>3</v>
      </c>
      <c r="Y542" s="62">
        <f t="shared" si="100"/>
        <v>1</v>
      </c>
      <c r="Z542" s="1" t="str">
        <f>VLOOKUP(A542,Participanti!A:E,5,0)</f>
        <v>Silver</v>
      </c>
    </row>
    <row r="543" spans="1:26" x14ac:dyDescent="0.2">
      <c r="A543" s="42" t="s">
        <v>528</v>
      </c>
      <c r="B543" s="1" t="str">
        <f>VLOOKUP(A543,Participanti!A:B,2,0)</f>
        <v>M</v>
      </c>
      <c r="C543" s="60">
        <v>11</v>
      </c>
      <c r="D543" s="43">
        <v>6.99</v>
      </c>
      <c r="E543" s="44">
        <v>1.9884259259259258E-2</v>
      </c>
      <c r="F543" s="44">
        <v>1.9884259259259258E-2</v>
      </c>
      <c r="G543" s="182">
        <f t="shared" si="98"/>
        <v>1.9884259259259258E-2</v>
      </c>
      <c r="H543" s="45">
        <v>1</v>
      </c>
      <c r="I543" s="11">
        <f t="shared" si="101"/>
        <v>2.8446722831558307E-3</v>
      </c>
      <c r="J543" s="31">
        <f t="shared" si="102"/>
        <v>1.6642857142857144</v>
      </c>
      <c r="K543" s="31">
        <f>IF(J543=0,0,IF(B543="F",VLOOKUP(I543,Barem!$G$2:$H$16,2,1),VLOOKUP(I543,Barem!$G$17:$H$31,2,1)))</f>
        <v>4.75</v>
      </c>
      <c r="L543" s="43">
        <v>0.25</v>
      </c>
      <c r="M543" s="87" t="str">
        <f>VLOOKUP(C543,Barem!K:Q,7,0)</f>
        <v>D</v>
      </c>
      <c r="N543" s="10">
        <f t="shared" si="97"/>
        <v>0.5</v>
      </c>
      <c r="O543" s="10">
        <f t="shared" si="97"/>
        <v>0.25</v>
      </c>
      <c r="P543" s="10">
        <f t="shared" si="97"/>
        <v>0.25</v>
      </c>
      <c r="Q543" s="33">
        <f>IF(B543="M",IF(AND(H543&gt;=200,H543&lt;500,I543&lt;Barem!$M$21),H543/1500,IF(AND(H543&gt;=500,H543&lt;750,I543&lt;Barem!$M$22),H543/1500,IF(AND(H543&gt;=750,H543&lt;1000,I543&lt;Barem!$M$23),H543/1500,IF(AND(H543&gt;=1000,H543&lt;1500,I543&lt;Barem!$M$24),H543/1500,IF(AND(H543&gt;=1500,H543&lt;2000,I543&lt;Barem!$M$25),H543/1500,IF(AND(H543&gt;=2000,H543&lt;3000,I543&lt;Barem!$M$26),H543/1500,IF(AND(H543&gt;=3000,I543&lt;Barem!$M$27),H543/1500,0))))))),IF(AND(H543&gt;=200,H543&lt;500,I543&lt;Barem!$N$21),H543/1500,IF(AND(H543&gt;=500,H543&lt;750,I543&lt;Barem!$N$22),H543/1500,IF(AND(H543&gt;=750,H543&lt;1000,I543&lt;Barem!$N$23),H543/1500,IF(AND(H543&gt;=1000,H543&lt;1500,I543&lt;Barem!$N$24),H543/1500,IF(AND(H543&gt;=1500,H543&lt;2000,I543&lt;Barem!$N$25),H543/1500,IF(AND(H543&gt;=2000,H543&lt;3000,I543&lt;Barem!$N$26),H543/1500,IF(AND(H543&gt;=3000,I543&lt;Barem!$N$27),H543/1500,0))))))))</f>
        <v>0</v>
      </c>
      <c r="R543" s="19">
        <f>IF(D543&gt;21,VLOOKUP(D543,Barem!$S$1:$T$141,2,1),0)</f>
        <v>0</v>
      </c>
      <c r="S543" s="95">
        <f>IF(D543&lt;1,0,IF(B543="F",VLOOKUP(I543,Barem!$W$2:$Y$13,2,1),VLOOKUP(I543,Barem!$W$14:$Y$25,2,1)))</f>
        <v>0</v>
      </c>
      <c r="T543" s="19">
        <f>VLOOKUP(A543,Participanti!A:C,3,0)</f>
        <v>0</v>
      </c>
      <c r="U543" s="17">
        <f t="shared" si="103"/>
        <v>2.0821428571428573</v>
      </c>
      <c r="V543" s="49"/>
      <c r="W543" s="137"/>
      <c r="X543" s="96">
        <f t="shared" si="99"/>
        <v>4</v>
      </c>
      <c r="Y543" s="62">
        <f t="shared" si="100"/>
        <v>1</v>
      </c>
      <c r="Z543" s="1" t="str">
        <f>VLOOKUP(A543,Participanti!A:E,5,0)</f>
        <v>Silver</v>
      </c>
    </row>
    <row r="544" spans="1:26" x14ac:dyDescent="0.2">
      <c r="A544" s="42" t="s">
        <v>13</v>
      </c>
      <c r="B544" s="1" t="str">
        <f>VLOOKUP(A544,Participanti!A:B,2,0)</f>
        <v>M</v>
      </c>
      <c r="C544" s="60">
        <v>11</v>
      </c>
      <c r="D544" s="43">
        <v>34.57</v>
      </c>
      <c r="E544" s="44">
        <v>0.24244212962962963</v>
      </c>
      <c r="F544" s="44">
        <v>0.26042824074074072</v>
      </c>
      <c r="G544" s="182">
        <f t="shared" si="98"/>
        <v>0.25143518518518515</v>
      </c>
      <c r="H544" s="45">
        <v>2082</v>
      </c>
      <c r="I544" s="11">
        <f t="shared" si="101"/>
        <v>7.2732191259816358E-3</v>
      </c>
      <c r="J544" s="31">
        <f t="shared" si="102"/>
        <v>5</v>
      </c>
      <c r="K544" s="31">
        <f>IF(J544=0,0,IF(B544="F",VLOOKUP(I544,Barem!$G$2:$H$16,2,1),VLOOKUP(I544,Barem!$G$17:$H$31,2,1)))</f>
        <v>0</v>
      </c>
      <c r="L544" s="43">
        <v>3.5</v>
      </c>
      <c r="M544" s="87" t="str">
        <f>VLOOKUP(C544,Barem!K:Q,7,0)</f>
        <v>D</v>
      </c>
      <c r="N544" s="10">
        <f t="shared" si="97"/>
        <v>0.5</v>
      </c>
      <c r="O544" s="10">
        <f t="shared" si="97"/>
        <v>0.25</v>
      </c>
      <c r="P544" s="10">
        <f t="shared" si="97"/>
        <v>0.25</v>
      </c>
      <c r="Q544" s="33">
        <f>IF(B544="M",IF(AND(H544&gt;=200,H544&lt;500,I544&lt;Barem!$M$21),H544/1500,IF(AND(H544&gt;=500,H544&lt;750,I544&lt;Barem!$M$22),H544/1500,IF(AND(H544&gt;=750,H544&lt;1000,I544&lt;Barem!$M$23),H544/1500,IF(AND(H544&gt;=1000,H544&lt;1500,I544&lt;Barem!$M$24),H544/1500,IF(AND(H544&gt;=1500,H544&lt;2000,I544&lt;Barem!$M$25),H544/1500,IF(AND(H544&gt;=2000,H544&lt;3000,I544&lt;Barem!$M$26),H544/1500,IF(AND(H544&gt;=3000,I544&lt;Barem!$M$27),H544/1500,0))))))),IF(AND(H544&gt;=200,H544&lt;500,I544&lt;Barem!$N$21),H544/1500,IF(AND(H544&gt;=500,H544&lt;750,I544&lt;Barem!$N$22),H544/1500,IF(AND(H544&gt;=750,H544&lt;1000,I544&lt;Barem!$N$23),H544/1500,IF(AND(H544&gt;=1000,H544&lt;1500,I544&lt;Barem!$N$24),H544/1500,IF(AND(H544&gt;=1500,H544&lt;2000,I544&lt;Barem!$N$25),H544/1500,IF(AND(H544&gt;=2000,H544&lt;3000,I544&lt;Barem!$N$26),H544/1500,IF(AND(H544&gt;=3000,I544&lt;Barem!$N$27),H544/1500,0))))))))</f>
        <v>1.3879999999999999</v>
      </c>
      <c r="R544" s="19">
        <f>IF(D544&gt;21,VLOOKUP(D544,Barem!$S$1:$T$141,2,1),0)</f>
        <v>0.6</v>
      </c>
      <c r="S544" s="95">
        <f>IF(D544&lt;1,0,IF(B544="F",VLOOKUP(I544,Barem!$W$2:$Y$13,2,1),VLOOKUP(I544,Barem!$W$14:$Y$25,2,1)))</f>
        <v>0</v>
      </c>
      <c r="T544" s="19">
        <f>VLOOKUP(A544,Participanti!A:C,3,0)</f>
        <v>0</v>
      </c>
      <c r="U544" s="17">
        <f t="shared" si="103"/>
        <v>5.3629999999999995</v>
      </c>
      <c r="V544" s="49"/>
      <c r="W544" s="137"/>
      <c r="X544" s="96">
        <f t="shared" si="99"/>
        <v>4</v>
      </c>
      <c r="Y544" s="62">
        <f t="shared" si="100"/>
        <v>1</v>
      </c>
      <c r="Z544" s="1" t="str">
        <f>VLOOKUP(A544,Participanti!A:E,5,0)</f>
        <v>Gold</v>
      </c>
    </row>
    <row r="545" spans="1:26" x14ac:dyDescent="0.2">
      <c r="A545" s="42" t="s">
        <v>124</v>
      </c>
      <c r="B545" s="1" t="str">
        <f>VLOOKUP(A545,Participanti!A:B,2,0)</f>
        <v>M</v>
      </c>
      <c r="C545" s="60">
        <v>11</v>
      </c>
      <c r="D545" s="43">
        <v>9.11</v>
      </c>
      <c r="E545" s="44">
        <v>2.9768518518518517E-2</v>
      </c>
      <c r="F545" s="44">
        <v>2.9768518518518517E-2</v>
      </c>
      <c r="G545" s="182">
        <f t="shared" si="98"/>
        <v>2.9768518518518517E-2</v>
      </c>
      <c r="H545" s="45">
        <v>0</v>
      </c>
      <c r="I545" s="11">
        <f t="shared" si="101"/>
        <v>3.2676749197056553E-3</v>
      </c>
      <c r="J545" s="31">
        <f t="shared" si="102"/>
        <v>2.1690476190476189</v>
      </c>
      <c r="K545" s="31">
        <f>IF(J545=0,0,IF(B545="F",VLOOKUP(I545,Barem!$G$2:$H$16,2,1),VLOOKUP(I545,Barem!$G$17:$H$31,2,1)))</f>
        <v>4.25</v>
      </c>
      <c r="L545" s="43">
        <v>0.5</v>
      </c>
      <c r="M545" s="87" t="s">
        <v>83</v>
      </c>
      <c r="N545" s="10">
        <f t="shared" si="97"/>
        <v>0.25</v>
      </c>
      <c r="O545" s="10">
        <f t="shared" si="97"/>
        <v>0.25</v>
      </c>
      <c r="P545" s="10">
        <f t="shared" si="97"/>
        <v>0.5</v>
      </c>
      <c r="Q545" s="33">
        <f>IF(B545="M",IF(AND(H545&gt;=200,H545&lt;500,I545&lt;Barem!$M$21),H545/1500,IF(AND(H545&gt;=500,H545&lt;750,I545&lt;Barem!$M$22),H545/1500,IF(AND(H545&gt;=750,H545&lt;1000,I545&lt;Barem!$M$23),H545/1500,IF(AND(H545&gt;=1000,H545&lt;1500,I545&lt;Barem!$M$24),H545/1500,IF(AND(H545&gt;=1500,H545&lt;2000,I545&lt;Barem!$M$25),H545/1500,IF(AND(H545&gt;=2000,H545&lt;3000,I545&lt;Barem!$M$26),H545/1500,IF(AND(H545&gt;=3000,I545&lt;Barem!$M$27),H545/1500,0))))))),IF(AND(H545&gt;=200,H545&lt;500,I545&lt;Barem!$N$21),H545/1500,IF(AND(H545&gt;=500,H545&lt;750,I545&lt;Barem!$N$22),H545/1500,IF(AND(H545&gt;=750,H545&lt;1000,I545&lt;Barem!$N$23),H545/1500,IF(AND(H545&gt;=1000,H545&lt;1500,I545&lt;Barem!$N$24),H545/1500,IF(AND(H545&gt;=1500,H545&lt;2000,I545&lt;Barem!$N$25),H545/1500,IF(AND(H545&gt;=2000,H545&lt;3000,I545&lt;Barem!$N$26),H545/1500,IF(AND(H545&gt;=3000,I545&lt;Barem!$N$27),H545/1500,0))))))))</f>
        <v>0</v>
      </c>
      <c r="R545" s="19">
        <f>IF(D545&gt;21,VLOOKUP(D545,Barem!$S$1:$T$141,2,1),0)</f>
        <v>0</v>
      </c>
      <c r="S545" s="95">
        <f>IF(D545&lt;1,0,IF(B545="F",VLOOKUP(I545,Barem!$W$2:$Y$13,2,1),VLOOKUP(I545,Barem!$W$14:$Y$25,2,1)))</f>
        <v>0</v>
      </c>
      <c r="T545" s="19">
        <f>VLOOKUP(A545,Participanti!A:C,3,0)</f>
        <v>0</v>
      </c>
      <c r="U545" s="17">
        <f t="shared" si="103"/>
        <v>1.8547619047619048</v>
      </c>
      <c r="V545" s="49"/>
      <c r="W545" s="137"/>
      <c r="X545" s="96">
        <f t="shared" si="99"/>
        <v>4</v>
      </c>
      <c r="Y545" s="62">
        <f t="shared" si="100"/>
        <v>1</v>
      </c>
      <c r="Z545" s="1" t="str">
        <f>VLOOKUP(A545,Participanti!A:E,5,0)</f>
        <v>Bronze</v>
      </c>
    </row>
    <row r="546" spans="1:26" x14ac:dyDescent="0.2">
      <c r="A546" s="42" t="s">
        <v>259</v>
      </c>
      <c r="B546" s="1" t="str">
        <f>VLOOKUP(A546,Participanti!A:B,2,0)</f>
        <v>M</v>
      </c>
      <c r="C546" s="60">
        <v>11</v>
      </c>
      <c r="D546" s="43">
        <v>21</v>
      </c>
      <c r="E546" s="44">
        <v>0.11291666666666667</v>
      </c>
      <c r="F546" s="44">
        <v>0.11586805555555556</v>
      </c>
      <c r="G546" s="182">
        <f t="shared" si="98"/>
        <v>0.11439236111111112</v>
      </c>
      <c r="H546" s="45">
        <v>883</v>
      </c>
      <c r="I546" s="11">
        <f t="shared" si="101"/>
        <v>5.4472552910052917E-3</v>
      </c>
      <c r="J546" s="31">
        <f t="shared" si="102"/>
        <v>5</v>
      </c>
      <c r="K546" s="31">
        <f>IF(J546=0,0,IF(B546="F",VLOOKUP(I546,Barem!$G$2:$H$16,2,1),VLOOKUP(I546,Barem!$G$17:$H$31,2,1)))</f>
        <v>0.5</v>
      </c>
      <c r="L546" s="43">
        <v>3.5</v>
      </c>
      <c r="M546" s="87" t="str">
        <f>VLOOKUP(C546,Barem!K:Q,7,0)</f>
        <v>D</v>
      </c>
      <c r="N546" s="10">
        <f t="shared" si="97"/>
        <v>0.5</v>
      </c>
      <c r="O546" s="10">
        <f t="shared" si="97"/>
        <v>0.25</v>
      </c>
      <c r="P546" s="10">
        <f t="shared" si="97"/>
        <v>0.25</v>
      </c>
      <c r="Q546" s="33">
        <f>IF(B546="M",IF(AND(H546&gt;=200,H546&lt;500,I546&lt;Barem!$M$21),H546/1500,IF(AND(H546&gt;=500,H546&lt;750,I546&lt;Barem!$M$22),H546/1500,IF(AND(H546&gt;=750,H546&lt;1000,I546&lt;Barem!$M$23),H546/1500,IF(AND(H546&gt;=1000,H546&lt;1500,I546&lt;Barem!$M$24),H546/1500,IF(AND(H546&gt;=1500,H546&lt;2000,I546&lt;Barem!$M$25),H546/1500,IF(AND(H546&gt;=2000,H546&lt;3000,I546&lt;Barem!$M$26),H546/1500,IF(AND(H546&gt;=3000,I546&lt;Barem!$M$27),H546/1500,0))))))),IF(AND(H546&gt;=200,H546&lt;500,I546&lt;Barem!$N$21),H546/1500,IF(AND(H546&gt;=500,H546&lt;750,I546&lt;Barem!$N$22),H546/1500,IF(AND(H546&gt;=750,H546&lt;1000,I546&lt;Barem!$N$23),H546/1500,IF(AND(H546&gt;=1000,H546&lt;1500,I546&lt;Barem!$N$24),H546/1500,IF(AND(H546&gt;=1500,H546&lt;2000,I546&lt;Barem!$N$25),H546/1500,IF(AND(H546&gt;=2000,H546&lt;3000,I546&lt;Barem!$N$26),H546/1500,IF(AND(H546&gt;=3000,I546&lt;Barem!$N$27),H546/1500,0))))))))</f>
        <v>0.58866666666666667</v>
      </c>
      <c r="R546" s="19">
        <f>IF(D546&gt;21,VLOOKUP(D546,Barem!$S$1:$T$141,2,1),0)</f>
        <v>0</v>
      </c>
      <c r="S546" s="95">
        <f>IF(D546&lt;1,0,IF(B546="F",VLOOKUP(I546,Barem!$W$2:$Y$13,2,1),VLOOKUP(I546,Barem!$W$14:$Y$25,2,1)))</f>
        <v>0</v>
      </c>
      <c r="T546" s="19">
        <f>VLOOKUP(A546,Participanti!A:C,3,0)</f>
        <v>0</v>
      </c>
      <c r="U546" s="17">
        <f t="shared" si="103"/>
        <v>4.0886666666666667</v>
      </c>
      <c r="V546" s="49"/>
      <c r="W546" s="137"/>
      <c r="X546" s="96">
        <f t="shared" si="99"/>
        <v>4</v>
      </c>
      <c r="Y546" s="62">
        <f t="shared" si="100"/>
        <v>1</v>
      </c>
      <c r="Z546" s="1" t="str">
        <f>VLOOKUP(A546,Participanti!A:E,5,0)</f>
        <v>Silver</v>
      </c>
    </row>
    <row r="547" spans="1:26" x14ac:dyDescent="0.2">
      <c r="A547" s="42" t="s">
        <v>336</v>
      </c>
      <c r="B547" s="1" t="str">
        <f>VLOOKUP(A547,Participanti!A:B,2,0)</f>
        <v>M</v>
      </c>
      <c r="C547" s="60">
        <v>11</v>
      </c>
      <c r="D547" s="43">
        <v>21.23</v>
      </c>
      <c r="E547" s="44">
        <v>8.5289351851851852E-2</v>
      </c>
      <c r="F547" s="44">
        <v>8.5289351851851852E-2</v>
      </c>
      <c r="G547" s="182">
        <f t="shared" si="98"/>
        <v>8.5289351851851852E-2</v>
      </c>
      <c r="H547" s="45">
        <v>77</v>
      </c>
      <c r="I547" s="11">
        <f t="shared" si="101"/>
        <v>4.0173976378639594E-3</v>
      </c>
      <c r="J547" s="31">
        <f t="shared" si="102"/>
        <v>5</v>
      </c>
      <c r="K547" s="31">
        <f>IF(J547=0,0,IF(B547="F",VLOOKUP(I547,Barem!$G$2:$H$16,2,1),VLOOKUP(I547,Barem!$G$17:$H$31,2,1)))</f>
        <v>3</v>
      </c>
      <c r="L547" s="43">
        <v>4</v>
      </c>
      <c r="M547" s="87" t="str">
        <f>VLOOKUP(C547,Barem!K:Q,7,0)</f>
        <v>D</v>
      </c>
      <c r="N547" s="10">
        <f t="shared" si="97"/>
        <v>0.5</v>
      </c>
      <c r="O547" s="10">
        <f t="shared" si="97"/>
        <v>0.25</v>
      </c>
      <c r="P547" s="10">
        <f t="shared" si="97"/>
        <v>0.25</v>
      </c>
      <c r="Q547" s="33">
        <f>IF(B547="M",IF(AND(H547&gt;=200,H547&lt;500,I547&lt;Barem!$M$21),H547/1500,IF(AND(H547&gt;=500,H547&lt;750,I547&lt;Barem!$M$22),H547/1500,IF(AND(H547&gt;=750,H547&lt;1000,I547&lt;Barem!$M$23),H547/1500,IF(AND(H547&gt;=1000,H547&lt;1500,I547&lt;Barem!$M$24),H547/1500,IF(AND(H547&gt;=1500,H547&lt;2000,I547&lt;Barem!$M$25),H547/1500,IF(AND(H547&gt;=2000,H547&lt;3000,I547&lt;Barem!$M$26),H547/1500,IF(AND(H547&gt;=3000,I547&lt;Barem!$M$27),H547/1500,0))))))),IF(AND(H547&gt;=200,H547&lt;500,I547&lt;Barem!$N$21),H547/1500,IF(AND(H547&gt;=500,H547&lt;750,I547&lt;Barem!$N$22),H547/1500,IF(AND(H547&gt;=750,H547&lt;1000,I547&lt;Barem!$N$23),H547/1500,IF(AND(H547&gt;=1000,H547&lt;1500,I547&lt;Barem!$N$24),H547/1500,IF(AND(H547&gt;=1500,H547&lt;2000,I547&lt;Barem!$N$25),H547/1500,IF(AND(H547&gt;=2000,H547&lt;3000,I547&lt;Barem!$N$26),H547/1500,IF(AND(H547&gt;=3000,I547&lt;Barem!$N$27),H547/1500,0))))))))</f>
        <v>0</v>
      </c>
      <c r="R547" s="19">
        <f>IF(D547&gt;21,VLOOKUP(D547,Barem!$S$1:$T$141,2,1),0)</f>
        <v>0</v>
      </c>
      <c r="S547" s="95">
        <f>IF(D547&lt;1,0,IF(B547="F",VLOOKUP(I547,Barem!$W$2:$Y$13,2,1),VLOOKUP(I547,Barem!$W$14:$Y$25,2,1)))</f>
        <v>0</v>
      </c>
      <c r="T547" s="19">
        <f>VLOOKUP(A547,Participanti!A:C,3,0)</f>
        <v>0.7</v>
      </c>
      <c r="U547" s="17">
        <f t="shared" si="103"/>
        <v>4.95</v>
      </c>
      <c r="V547" s="49"/>
      <c r="W547" s="137"/>
      <c r="X547" s="96">
        <f t="shared" si="99"/>
        <v>4</v>
      </c>
      <c r="Y547" s="62">
        <f t="shared" si="100"/>
        <v>1</v>
      </c>
      <c r="Z547" s="1" t="str">
        <f>VLOOKUP(A547,Participanti!A:E,5,0)</f>
        <v>Bronze</v>
      </c>
    </row>
    <row r="548" spans="1:26" x14ac:dyDescent="0.2">
      <c r="A548" s="42" t="s">
        <v>118</v>
      </c>
      <c r="B548" s="1" t="str">
        <f>VLOOKUP(A548,Participanti!A:B,2,0)</f>
        <v>M</v>
      </c>
      <c r="C548" s="60">
        <v>12</v>
      </c>
      <c r="D548" s="43">
        <v>100.17</v>
      </c>
      <c r="E548" s="44">
        <v>0.5376157407407407</v>
      </c>
      <c r="F548" s="44">
        <v>0.58755787037037033</v>
      </c>
      <c r="G548" s="182">
        <f t="shared" si="98"/>
        <v>0.56258680555555551</v>
      </c>
      <c r="H548" s="45">
        <v>54</v>
      </c>
      <c r="I548" s="11">
        <f t="shared" si="101"/>
        <v>5.6163203110268095E-3</v>
      </c>
      <c r="J548" s="31">
        <f t="shared" si="102"/>
        <v>5</v>
      </c>
      <c r="K548" s="31">
        <f>IF(J548=0,0,IF(B548="F",VLOOKUP(I548,Barem!$G$2:$H$16,2,1),VLOOKUP(I548,Barem!$G$17:$H$31,2,1)))</f>
        <v>0</v>
      </c>
      <c r="L548" s="43">
        <v>5</v>
      </c>
      <c r="M548" s="87" t="s">
        <v>82</v>
      </c>
      <c r="N548" s="10">
        <f t="shared" si="97"/>
        <v>0.5</v>
      </c>
      <c r="O548" s="10">
        <f t="shared" si="97"/>
        <v>0.25</v>
      </c>
      <c r="P548" s="10">
        <f t="shared" si="97"/>
        <v>0.25</v>
      </c>
      <c r="Q548" s="33">
        <f>IF(B548="M",IF(AND(H548&gt;=200,H548&lt;500,I548&lt;Barem!$M$21),H548/1500,IF(AND(H548&gt;=500,H548&lt;750,I548&lt;Barem!$M$22),H548/1500,IF(AND(H548&gt;=750,H548&lt;1000,I548&lt;Barem!$M$23),H548/1500,IF(AND(H548&gt;=1000,H548&lt;1500,I548&lt;Barem!$M$24),H548/1500,IF(AND(H548&gt;=1500,H548&lt;2000,I548&lt;Barem!$M$25),H548/1500,IF(AND(H548&gt;=2000,H548&lt;3000,I548&lt;Barem!$M$26),H548/1500,IF(AND(H548&gt;=3000,I548&lt;Barem!$M$27),H548/1500,0))))))),IF(AND(H548&gt;=200,H548&lt;500,I548&lt;Barem!$N$21),H548/1500,IF(AND(H548&gt;=500,H548&lt;750,I548&lt;Barem!$N$22),H548/1500,IF(AND(H548&gt;=750,H548&lt;1000,I548&lt;Barem!$N$23),H548/1500,IF(AND(H548&gt;=1000,H548&lt;1500,I548&lt;Barem!$N$24),H548/1500,IF(AND(H548&gt;=1500,H548&lt;2000,I548&lt;Barem!$N$25),H548/1500,IF(AND(H548&gt;=2000,H548&lt;3000,I548&lt;Barem!$N$26),H548/1500,IF(AND(H548&gt;=3000,I548&lt;Barem!$N$27),H548/1500,0))))))))</f>
        <v>0</v>
      </c>
      <c r="R548" s="19">
        <f>IF(D548&gt;21,VLOOKUP(D548,Barem!$S$1:$T$141,2,1),0)</f>
        <v>3.9</v>
      </c>
      <c r="S548" s="95">
        <f>IF(D548&lt;1,0,IF(B548="F",VLOOKUP(I548,Barem!$W$2:$Y$13,2,1),VLOOKUP(I548,Barem!$W$14:$Y$25,2,1)))</f>
        <v>0</v>
      </c>
      <c r="T548" s="19">
        <f>VLOOKUP(A548,Participanti!A:C,3,0)</f>
        <v>0</v>
      </c>
      <c r="U548" s="17">
        <f t="shared" si="103"/>
        <v>7.65</v>
      </c>
      <c r="V548" s="49"/>
      <c r="W548" s="137"/>
      <c r="X548" s="96">
        <f t="shared" si="99"/>
        <v>4</v>
      </c>
      <c r="Y548" s="62">
        <f t="shared" si="100"/>
        <v>1</v>
      </c>
      <c r="Z548" s="1" t="str">
        <f>VLOOKUP(A548,Participanti!A:E,5,0)</f>
        <v>Gold</v>
      </c>
    </row>
    <row r="549" spans="1:26" x14ac:dyDescent="0.2">
      <c r="A549" s="42" t="s">
        <v>58</v>
      </c>
      <c r="B549" s="1" t="str">
        <f>VLOOKUP(A549,Participanti!A:B,2,0)</f>
        <v>M</v>
      </c>
      <c r="C549" s="60">
        <v>12</v>
      </c>
      <c r="D549" s="43">
        <v>44.02</v>
      </c>
      <c r="E549" s="44">
        <v>0.19515046296296296</v>
      </c>
      <c r="F549" s="44">
        <v>0.19541666666666666</v>
      </c>
      <c r="G549" s="182">
        <f t="shared" si="98"/>
        <v>0.19528356481481479</v>
      </c>
      <c r="H549" s="45">
        <v>947</v>
      </c>
      <c r="I549" s="11">
        <f t="shared" si="101"/>
        <v>4.4362463610816624E-3</v>
      </c>
      <c r="J549" s="31">
        <f t="shared" si="102"/>
        <v>5</v>
      </c>
      <c r="K549" s="31">
        <f>IF(J549=0,0,IF(B549="F",VLOOKUP(I549,Barem!$G$2:$H$16,2,1),VLOOKUP(I549,Barem!$G$17:$H$31,2,1)))</f>
        <v>2</v>
      </c>
      <c r="L549" s="43">
        <v>4.5</v>
      </c>
      <c r="M549" s="87" t="str">
        <f>VLOOKUP(C549,Barem!K:Q,7,0)</f>
        <v>P</v>
      </c>
      <c r="N549" s="10">
        <f t="shared" si="97"/>
        <v>0.25</v>
      </c>
      <c r="O549" s="10">
        <f t="shared" si="97"/>
        <v>0.25</v>
      </c>
      <c r="P549" s="10">
        <f t="shared" si="97"/>
        <v>0.5</v>
      </c>
      <c r="Q549" s="33">
        <f>IF(B549="M",IF(AND(H549&gt;=200,H549&lt;500,I549&lt;Barem!$M$21),H549/1500,IF(AND(H549&gt;=500,H549&lt;750,I549&lt;Barem!$M$22),H549/1500,IF(AND(H549&gt;=750,H549&lt;1000,I549&lt;Barem!$M$23),H549/1500,IF(AND(H549&gt;=1000,H549&lt;1500,I549&lt;Barem!$M$24),H549/1500,IF(AND(H549&gt;=1500,H549&lt;2000,I549&lt;Barem!$M$25),H549/1500,IF(AND(H549&gt;=2000,H549&lt;3000,I549&lt;Barem!$M$26),H549/1500,IF(AND(H549&gt;=3000,I549&lt;Barem!$M$27),H549/1500,0))))))),IF(AND(H549&gt;=200,H549&lt;500,I549&lt;Barem!$N$21),H549/1500,IF(AND(H549&gt;=500,H549&lt;750,I549&lt;Barem!$N$22),H549/1500,IF(AND(H549&gt;=750,H549&lt;1000,I549&lt;Barem!$N$23),H549/1500,IF(AND(H549&gt;=1000,H549&lt;1500,I549&lt;Barem!$N$24),H549/1500,IF(AND(H549&gt;=1500,H549&lt;2000,I549&lt;Barem!$N$25),H549/1500,IF(AND(H549&gt;=2000,H549&lt;3000,I549&lt;Barem!$N$26),H549/1500,IF(AND(H549&gt;=3000,I549&lt;Barem!$N$27),H549/1500,0))))))))</f>
        <v>0.6313333333333333</v>
      </c>
      <c r="R549" s="19">
        <f>IF(D549&gt;21,VLOOKUP(D549,Barem!$S$1:$T$141,2,1),0)</f>
        <v>1.1000000000000001</v>
      </c>
      <c r="S549" s="95">
        <f>IF(D549&lt;1,0,IF(B549="F",VLOOKUP(I549,Barem!$W$2:$Y$13,2,1),VLOOKUP(I549,Barem!$W$14:$Y$25,2,1)))</f>
        <v>0</v>
      </c>
      <c r="T549" s="19">
        <f>VLOOKUP(A549,Participanti!A:C,3,0)</f>
        <v>0</v>
      </c>
      <c r="U549" s="17">
        <f t="shared" si="103"/>
        <v>5.7313333333333336</v>
      </c>
      <c r="V549" s="49"/>
      <c r="W549" s="137"/>
      <c r="X549" s="96">
        <f t="shared" si="99"/>
        <v>4</v>
      </c>
      <c r="Y549" s="62">
        <f t="shared" si="100"/>
        <v>1</v>
      </c>
      <c r="Z549" s="1" t="str">
        <f>VLOOKUP(A549,Participanti!A:E,5,0)</f>
        <v>Gold</v>
      </c>
    </row>
    <row r="550" spans="1:26" x14ac:dyDescent="0.2">
      <c r="A550" s="42" t="s">
        <v>105</v>
      </c>
      <c r="B550" s="1" t="str">
        <f>VLOOKUP(A550,Participanti!A:B,2,0)</f>
        <v>M</v>
      </c>
      <c r="C550" s="60">
        <v>12</v>
      </c>
      <c r="D550" s="43">
        <v>15.02</v>
      </c>
      <c r="E550" s="44">
        <v>4.957175925925926E-2</v>
      </c>
      <c r="F550" s="44">
        <v>4.957175925925926E-2</v>
      </c>
      <c r="G550" s="182">
        <f t="shared" si="98"/>
        <v>4.957175925925926E-2</v>
      </c>
      <c r="H550" s="45">
        <v>45</v>
      </c>
      <c r="I550" s="11">
        <f t="shared" si="101"/>
        <v>3.3003834393647976E-3</v>
      </c>
      <c r="J550" s="31">
        <f t="shared" si="102"/>
        <v>3.5761904761904759</v>
      </c>
      <c r="K550" s="31">
        <f>IF(J550=0,0,IF(B550="F",VLOOKUP(I550,Barem!$G$2:$H$16,2,1),VLOOKUP(I550,Barem!$G$17:$H$31,2,1)))</f>
        <v>4.25</v>
      </c>
      <c r="L550" s="43">
        <v>5</v>
      </c>
      <c r="M550" s="87" t="str">
        <f>VLOOKUP(C550,Barem!K:Q,7,0)</f>
        <v>P</v>
      </c>
      <c r="N550" s="10">
        <f t="shared" si="97"/>
        <v>0.25</v>
      </c>
      <c r="O550" s="10">
        <f t="shared" si="97"/>
        <v>0.25</v>
      </c>
      <c r="P550" s="10">
        <f t="shared" si="97"/>
        <v>0.5</v>
      </c>
      <c r="Q550" s="33">
        <f>IF(B550="M",IF(AND(H550&gt;=200,H550&lt;500,I550&lt;Barem!$M$21),H550/1500,IF(AND(H550&gt;=500,H550&lt;750,I550&lt;Barem!$M$22),H550/1500,IF(AND(H550&gt;=750,H550&lt;1000,I550&lt;Barem!$M$23),H550/1500,IF(AND(H550&gt;=1000,H550&lt;1500,I550&lt;Barem!$M$24),H550/1500,IF(AND(H550&gt;=1500,H550&lt;2000,I550&lt;Barem!$M$25),H550/1500,IF(AND(H550&gt;=2000,H550&lt;3000,I550&lt;Barem!$M$26),H550/1500,IF(AND(H550&gt;=3000,I550&lt;Barem!$M$27),H550/1500,0))))))),IF(AND(H550&gt;=200,H550&lt;500,I550&lt;Barem!$N$21),H550/1500,IF(AND(H550&gt;=500,H550&lt;750,I550&lt;Barem!$N$22),H550/1500,IF(AND(H550&gt;=750,H550&lt;1000,I550&lt;Barem!$N$23),H550/1500,IF(AND(H550&gt;=1000,H550&lt;1500,I550&lt;Barem!$N$24),H550/1500,IF(AND(H550&gt;=1500,H550&lt;2000,I550&lt;Barem!$N$25),H550/1500,IF(AND(H550&gt;=2000,H550&lt;3000,I550&lt;Barem!$N$26),H550/1500,IF(AND(H550&gt;=3000,I550&lt;Barem!$N$27),H550/1500,0))))))))</f>
        <v>0</v>
      </c>
      <c r="R550" s="19">
        <f>IF(D550&gt;21,VLOOKUP(D550,Barem!$S$1:$T$141,2,1),0)</f>
        <v>0</v>
      </c>
      <c r="S550" s="95">
        <f>IF(D550&lt;1,0,IF(B550="F",VLOOKUP(I550,Barem!$W$2:$Y$13,2,1),VLOOKUP(I550,Barem!$W$14:$Y$25,2,1)))</f>
        <v>0</v>
      </c>
      <c r="T550" s="19">
        <f>VLOOKUP(A550,Participanti!A:C,3,0)</f>
        <v>0</v>
      </c>
      <c r="U550" s="17">
        <f t="shared" si="103"/>
        <v>4.456547619047619</v>
      </c>
      <c r="V550" s="49"/>
      <c r="W550" s="137"/>
      <c r="X550" s="96">
        <f t="shared" si="99"/>
        <v>3</v>
      </c>
      <c r="Y550" s="62">
        <f t="shared" si="100"/>
        <v>1</v>
      </c>
      <c r="Z550" s="1" t="str">
        <f>VLOOKUP(A550,Participanti!A:E,5,0)</f>
        <v>Silver</v>
      </c>
    </row>
    <row r="551" spans="1:26" x14ac:dyDescent="0.2">
      <c r="A551" s="42" t="s">
        <v>490</v>
      </c>
      <c r="B551" s="1" t="str">
        <f>VLOOKUP(A551,Participanti!A:B,2,0)</f>
        <v>M</v>
      </c>
      <c r="C551" s="60">
        <v>12</v>
      </c>
      <c r="D551" s="43">
        <v>23.01</v>
      </c>
      <c r="E551" s="44">
        <v>8.2106481481481475E-2</v>
      </c>
      <c r="F551" s="44">
        <v>0.1041087962962963</v>
      </c>
      <c r="G551" s="182">
        <f t="shared" si="98"/>
        <v>9.3107638888888886E-2</v>
      </c>
      <c r="H551" s="45">
        <v>100</v>
      </c>
      <c r="I551" s="11">
        <f t="shared" si="101"/>
        <v>4.0463989086870437E-3</v>
      </c>
      <c r="J551" s="31">
        <f t="shared" si="102"/>
        <v>5</v>
      </c>
      <c r="K551" s="31">
        <f>IF(J551=0,0,IF(B551="F",VLOOKUP(I551,Barem!$G$2:$H$16,2,1),VLOOKUP(I551,Barem!$G$17:$H$31,2,1)))</f>
        <v>3</v>
      </c>
      <c r="L551" s="43">
        <v>0.5</v>
      </c>
      <c r="M551" s="87" t="s">
        <v>83</v>
      </c>
      <c r="N551" s="10">
        <f t="shared" si="97"/>
        <v>0.25</v>
      </c>
      <c r="O551" s="10">
        <f t="shared" si="97"/>
        <v>0.25</v>
      </c>
      <c r="P551" s="10">
        <f t="shared" si="97"/>
        <v>0.5</v>
      </c>
      <c r="Q551" s="33">
        <f>IF(B551="M",IF(AND(H551&gt;=200,H551&lt;500,I551&lt;Barem!$M$21),H551/1500,IF(AND(H551&gt;=500,H551&lt;750,I551&lt;Barem!$M$22),H551/1500,IF(AND(H551&gt;=750,H551&lt;1000,I551&lt;Barem!$M$23),H551/1500,IF(AND(H551&gt;=1000,H551&lt;1500,I551&lt;Barem!$M$24),H551/1500,IF(AND(H551&gt;=1500,H551&lt;2000,I551&lt;Barem!$M$25),H551/1500,IF(AND(H551&gt;=2000,H551&lt;3000,I551&lt;Barem!$M$26),H551/1500,IF(AND(H551&gt;=3000,I551&lt;Barem!$M$27),H551/1500,0))))))),IF(AND(H551&gt;=200,H551&lt;500,I551&lt;Barem!$N$21),H551/1500,IF(AND(H551&gt;=500,H551&lt;750,I551&lt;Barem!$N$22),H551/1500,IF(AND(H551&gt;=750,H551&lt;1000,I551&lt;Barem!$N$23),H551/1500,IF(AND(H551&gt;=1000,H551&lt;1500,I551&lt;Barem!$N$24),H551/1500,IF(AND(H551&gt;=1500,H551&lt;2000,I551&lt;Barem!$N$25),H551/1500,IF(AND(H551&gt;=2000,H551&lt;3000,I551&lt;Barem!$N$26),H551/1500,IF(AND(H551&gt;=3000,I551&lt;Barem!$N$27),H551/1500,0))))))))</f>
        <v>0</v>
      </c>
      <c r="R551" s="19">
        <f>IF(D551&gt;21,VLOOKUP(D551,Barem!$S$1:$T$141,2,1),0)</f>
        <v>0.1</v>
      </c>
      <c r="S551" s="95">
        <f>IF(D551&lt;1,0,IF(B551="F",VLOOKUP(I551,Barem!$W$2:$Y$13,2,1),VLOOKUP(I551,Barem!$W$14:$Y$25,2,1)))</f>
        <v>0</v>
      </c>
      <c r="T551" s="19">
        <f>VLOOKUP(A551,Participanti!A:C,3,0)</f>
        <v>0</v>
      </c>
      <c r="U551" s="17">
        <f t="shared" si="103"/>
        <v>2.35</v>
      </c>
      <c r="V551" s="49"/>
      <c r="W551" s="137"/>
      <c r="X551" s="96">
        <f t="shared" si="99"/>
        <v>3</v>
      </c>
      <c r="Y551" s="62">
        <f t="shared" si="100"/>
        <v>1</v>
      </c>
      <c r="Z551" s="1" t="str">
        <f>VLOOKUP(A551,Participanti!A:E,5,0)</f>
        <v>Silver</v>
      </c>
    </row>
    <row r="552" spans="1:26" x14ac:dyDescent="0.2">
      <c r="A552" s="42" t="s">
        <v>537</v>
      </c>
      <c r="B552" s="1" t="str">
        <f>VLOOKUP(A552,Participanti!A:B,2,0)</f>
        <v>M</v>
      </c>
      <c r="C552" s="60">
        <v>12</v>
      </c>
      <c r="D552" s="43">
        <v>16.399999999999999</v>
      </c>
      <c r="E552" s="44">
        <v>7.0046296296296301E-2</v>
      </c>
      <c r="F552" s="44">
        <v>7.8263888888888883E-2</v>
      </c>
      <c r="G552" s="182">
        <f t="shared" si="98"/>
        <v>7.4155092592592592E-2</v>
      </c>
      <c r="H552" s="45">
        <v>10</v>
      </c>
      <c r="I552" s="11">
        <f t="shared" si="101"/>
        <v>4.5216519873532068E-3</v>
      </c>
      <c r="J552" s="31">
        <f t="shared" si="102"/>
        <v>3.9047619047619042</v>
      </c>
      <c r="K552" s="31">
        <f>IF(J552=0,0,IF(B552="F",VLOOKUP(I552,Barem!$G$2:$H$16,2,1),VLOOKUP(I552,Barem!$G$17:$H$31,2,1)))</f>
        <v>2</v>
      </c>
      <c r="L552" s="43">
        <v>0.5</v>
      </c>
      <c r="M552" s="87" t="s">
        <v>82</v>
      </c>
      <c r="N552" s="10">
        <f t="shared" si="97"/>
        <v>0.5</v>
      </c>
      <c r="O552" s="10">
        <f t="shared" si="97"/>
        <v>0.25</v>
      </c>
      <c r="P552" s="10">
        <f t="shared" si="97"/>
        <v>0.25</v>
      </c>
      <c r="Q552" s="33">
        <f>IF(B552="M",IF(AND(H552&gt;=200,H552&lt;500,I552&lt;Barem!$M$21),H552/1500,IF(AND(H552&gt;=500,H552&lt;750,I552&lt;Barem!$M$22),H552/1500,IF(AND(H552&gt;=750,H552&lt;1000,I552&lt;Barem!$M$23),H552/1500,IF(AND(H552&gt;=1000,H552&lt;1500,I552&lt;Barem!$M$24),H552/1500,IF(AND(H552&gt;=1500,H552&lt;2000,I552&lt;Barem!$M$25),H552/1500,IF(AND(H552&gt;=2000,H552&lt;3000,I552&lt;Barem!$M$26),H552/1500,IF(AND(H552&gt;=3000,I552&lt;Barem!$M$27),H552/1500,0))))))),IF(AND(H552&gt;=200,H552&lt;500,I552&lt;Barem!$N$21),H552/1500,IF(AND(H552&gt;=500,H552&lt;750,I552&lt;Barem!$N$22),H552/1500,IF(AND(H552&gt;=750,H552&lt;1000,I552&lt;Barem!$N$23),H552/1500,IF(AND(H552&gt;=1000,H552&lt;1500,I552&lt;Barem!$N$24),H552/1500,IF(AND(H552&gt;=1500,H552&lt;2000,I552&lt;Barem!$N$25),H552/1500,IF(AND(H552&gt;=2000,H552&lt;3000,I552&lt;Barem!$N$26),H552/1500,IF(AND(H552&gt;=3000,I552&lt;Barem!$N$27),H552/1500,0))))))))</f>
        <v>0</v>
      </c>
      <c r="R552" s="19">
        <f>IF(D552&gt;21,VLOOKUP(D552,Barem!$S$1:$T$141,2,1),0)</f>
        <v>0</v>
      </c>
      <c r="S552" s="95">
        <f>IF(D552&lt;1,0,IF(B552="F",VLOOKUP(I552,Barem!$W$2:$Y$13,2,1),VLOOKUP(I552,Barem!$W$14:$Y$25,2,1)))</f>
        <v>0</v>
      </c>
      <c r="T552" s="19">
        <f>VLOOKUP(A552,Participanti!A:C,3,0)</f>
        <v>0</v>
      </c>
      <c r="U552" s="17">
        <f t="shared" si="103"/>
        <v>2.5773809523809521</v>
      </c>
      <c r="V552" s="49"/>
      <c r="W552" s="137"/>
      <c r="X552" s="96">
        <f t="shared" si="99"/>
        <v>4</v>
      </c>
      <c r="Y552" s="62">
        <f t="shared" si="100"/>
        <v>1</v>
      </c>
      <c r="Z552" s="1" t="str">
        <f>VLOOKUP(A552,Participanti!A:E,5,0)</f>
        <v>Bronze</v>
      </c>
    </row>
    <row r="553" spans="1:26" x14ac:dyDescent="0.2">
      <c r="A553" s="42" t="s">
        <v>158</v>
      </c>
      <c r="B553" s="1" t="str">
        <f>VLOOKUP(A553,Participanti!A:B,2,0)</f>
        <v>M</v>
      </c>
      <c r="C553" s="60">
        <v>12</v>
      </c>
      <c r="D553" s="43">
        <v>21.18</v>
      </c>
      <c r="E553" s="44">
        <v>7.8680555555555559E-2</v>
      </c>
      <c r="F553" s="44">
        <v>7.9131944444444449E-2</v>
      </c>
      <c r="G553" s="182">
        <f t="shared" si="98"/>
        <v>7.8906250000000011E-2</v>
      </c>
      <c r="H553" s="45">
        <v>219</v>
      </c>
      <c r="I553" s="11">
        <f t="shared" si="101"/>
        <v>3.7255075542965066E-3</v>
      </c>
      <c r="J553" s="31">
        <f t="shared" si="102"/>
        <v>5</v>
      </c>
      <c r="K553" s="31">
        <f>IF(J553=0,0,IF(B553="F",VLOOKUP(I553,Barem!$G$2:$H$16,2,1),VLOOKUP(I553,Barem!$G$17:$H$31,2,1)))</f>
        <v>3.5</v>
      </c>
      <c r="L553" s="43">
        <v>3</v>
      </c>
      <c r="M553" s="87" t="s">
        <v>80</v>
      </c>
      <c r="N553" s="10">
        <f t="shared" si="97"/>
        <v>0.25</v>
      </c>
      <c r="O553" s="10">
        <f t="shared" si="97"/>
        <v>0.5</v>
      </c>
      <c r="P553" s="10">
        <f t="shared" si="97"/>
        <v>0.25</v>
      </c>
      <c r="Q553" s="33">
        <f>IF(B553="M",IF(AND(H553&gt;=200,H553&lt;500,I553&lt;Barem!$M$21),H553/1500,IF(AND(H553&gt;=500,H553&lt;750,I553&lt;Barem!$M$22),H553/1500,IF(AND(H553&gt;=750,H553&lt;1000,I553&lt;Barem!$M$23),H553/1500,IF(AND(H553&gt;=1000,H553&lt;1500,I553&lt;Barem!$M$24),H553/1500,IF(AND(H553&gt;=1500,H553&lt;2000,I553&lt;Barem!$M$25),H553/1500,IF(AND(H553&gt;=2000,H553&lt;3000,I553&lt;Barem!$M$26),H553/1500,IF(AND(H553&gt;=3000,I553&lt;Barem!$M$27),H553/1500,0))))))),IF(AND(H553&gt;=200,H553&lt;500,I553&lt;Barem!$N$21),H553/1500,IF(AND(H553&gt;=500,H553&lt;750,I553&lt;Barem!$N$22),H553/1500,IF(AND(H553&gt;=750,H553&lt;1000,I553&lt;Barem!$N$23),H553/1500,IF(AND(H553&gt;=1000,H553&lt;1500,I553&lt;Barem!$N$24),H553/1500,IF(AND(H553&gt;=1500,H553&lt;2000,I553&lt;Barem!$N$25),H553/1500,IF(AND(H553&gt;=2000,H553&lt;3000,I553&lt;Barem!$N$26),H553/1500,IF(AND(H553&gt;=3000,I553&lt;Barem!$N$27),H553/1500,0))))))))</f>
        <v>0.14599999999999999</v>
      </c>
      <c r="R553" s="19">
        <f>IF(D553&gt;21,VLOOKUP(D553,Barem!$S$1:$T$141,2,1),0)</f>
        <v>0</v>
      </c>
      <c r="S553" s="95">
        <f>IF(D553&lt;1,0,IF(B553="F",VLOOKUP(I553,Barem!$W$2:$Y$13,2,1),VLOOKUP(I553,Barem!$W$14:$Y$25,2,1)))</f>
        <v>0</v>
      </c>
      <c r="T553" s="19">
        <f>VLOOKUP(A553,Participanti!A:C,3,0)</f>
        <v>0</v>
      </c>
      <c r="U553" s="17">
        <f t="shared" si="103"/>
        <v>3.8959999999999999</v>
      </c>
      <c r="V553" s="49"/>
      <c r="W553" s="137"/>
      <c r="X553" s="96">
        <f t="shared" si="99"/>
        <v>4</v>
      </c>
      <c r="Y553" s="62">
        <f t="shared" si="100"/>
        <v>1</v>
      </c>
      <c r="Z553" s="1" t="str">
        <f>VLOOKUP(A553,Participanti!A:E,5,0)</f>
        <v>Gold</v>
      </c>
    </row>
    <row r="554" spans="1:26" x14ac:dyDescent="0.2">
      <c r="A554" s="42" t="s">
        <v>332</v>
      </c>
      <c r="B554" s="1" t="str">
        <f>VLOOKUP(A554,Participanti!A:B,2,0)</f>
        <v>F</v>
      </c>
      <c r="C554" s="60">
        <v>12</v>
      </c>
      <c r="D554" s="43">
        <v>9</v>
      </c>
      <c r="E554" s="180">
        <v>3.0555555555555555E-2</v>
      </c>
      <c r="F554" s="180">
        <v>3.1273148148148147E-2</v>
      </c>
      <c r="G554" s="182">
        <f t="shared" si="98"/>
        <v>3.0914351851851853E-2</v>
      </c>
      <c r="H554" s="45">
        <v>9</v>
      </c>
      <c r="I554" s="11">
        <f t="shared" si="101"/>
        <v>3.4349279835390947E-3</v>
      </c>
      <c r="J554" s="31">
        <f t="shared" si="102"/>
        <v>2.25</v>
      </c>
      <c r="K554" s="31">
        <f>IF(J554=0,0,IF(B554="F",VLOOKUP(I554,Barem!$G$2:$H$16,2,1),VLOOKUP(I554,Barem!$G$17:$H$31,2,1)))</f>
        <v>4.5</v>
      </c>
      <c r="L554" s="43">
        <v>4.5</v>
      </c>
      <c r="M554" s="87" t="str">
        <f>VLOOKUP(C554,Barem!K:Q,7,0)</f>
        <v>P</v>
      </c>
      <c r="N554" s="10">
        <f t="shared" si="97"/>
        <v>0.25</v>
      </c>
      <c r="O554" s="10">
        <f t="shared" si="97"/>
        <v>0.25</v>
      </c>
      <c r="P554" s="10">
        <f t="shared" si="97"/>
        <v>0.5</v>
      </c>
      <c r="Q554" s="33">
        <f>IF(B554="M",IF(AND(H554&gt;=200,H554&lt;500,I554&lt;Barem!$M$21),H554/1500,IF(AND(H554&gt;=500,H554&lt;750,I554&lt;Barem!$M$22),H554/1500,IF(AND(H554&gt;=750,H554&lt;1000,I554&lt;Barem!$M$23),H554/1500,IF(AND(H554&gt;=1000,H554&lt;1500,I554&lt;Barem!$M$24),H554/1500,IF(AND(H554&gt;=1500,H554&lt;2000,I554&lt;Barem!$M$25),H554/1500,IF(AND(H554&gt;=2000,H554&lt;3000,I554&lt;Barem!$M$26),H554/1500,IF(AND(H554&gt;=3000,I554&lt;Barem!$M$27),H554/1500,0))))))),IF(AND(H554&gt;=200,H554&lt;500,I554&lt;Barem!$N$21),H554/1500,IF(AND(H554&gt;=500,H554&lt;750,I554&lt;Barem!$N$22),H554/1500,IF(AND(H554&gt;=750,H554&lt;1000,I554&lt;Barem!$N$23),H554/1500,IF(AND(H554&gt;=1000,H554&lt;1500,I554&lt;Barem!$N$24),H554/1500,IF(AND(H554&gt;=1500,H554&lt;2000,I554&lt;Barem!$N$25),H554/1500,IF(AND(H554&gt;=2000,H554&lt;3000,I554&lt;Barem!$N$26),H554/1500,IF(AND(H554&gt;=3000,I554&lt;Barem!$N$27),H554/1500,0))))))))</f>
        <v>0</v>
      </c>
      <c r="R554" s="19">
        <f>IF(D554&gt;21,VLOOKUP(D554,Barem!$S$1:$T$141,2,1),0)</f>
        <v>0</v>
      </c>
      <c r="S554" s="95">
        <f>IF(D554&lt;1,0,IF(B554="F",VLOOKUP(I554,Barem!$W$2:$Y$13,2,1),VLOOKUP(I554,Barem!$W$14:$Y$25,2,1)))</f>
        <v>0</v>
      </c>
      <c r="T554" s="19">
        <f>VLOOKUP(A554,Participanti!A:C,3,0)</f>
        <v>0</v>
      </c>
      <c r="U554" s="17">
        <f t="shared" si="103"/>
        <v>3.9375</v>
      </c>
      <c r="V554" s="49"/>
      <c r="W554" s="137"/>
      <c r="X554" s="96">
        <f t="shared" si="99"/>
        <v>4</v>
      </c>
      <c r="Y554" s="62">
        <f t="shared" si="100"/>
        <v>1</v>
      </c>
      <c r="Z554" s="1" t="str">
        <f>VLOOKUP(A554,Participanti!A:E,5,0)</f>
        <v>Silver</v>
      </c>
    </row>
    <row r="555" spans="1:26" x14ac:dyDescent="0.2">
      <c r="A555" s="42" t="s">
        <v>7</v>
      </c>
      <c r="B555" s="1" t="str">
        <f>VLOOKUP(A555,Participanti!A:B,2,0)</f>
        <v>M</v>
      </c>
      <c r="C555" s="60">
        <v>12</v>
      </c>
      <c r="D555" s="43">
        <v>42.68</v>
      </c>
      <c r="E555" s="180">
        <v>0.35339120370370369</v>
      </c>
      <c r="F555" s="180">
        <v>0.38530092592592591</v>
      </c>
      <c r="G555" s="182">
        <f t="shared" si="98"/>
        <v>0.3693460648148148</v>
      </c>
      <c r="H555" s="45">
        <v>1168</v>
      </c>
      <c r="I555" s="11">
        <f t="shared" si="101"/>
        <v>8.6538440678260269E-3</v>
      </c>
      <c r="J555" s="31">
        <f t="shared" si="102"/>
        <v>5</v>
      </c>
      <c r="K555" s="31">
        <f>IF(J555=0,0,IF(B555="F",VLOOKUP(I555,Barem!$G$2:$H$16,2,1),VLOOKUP(I555,Barem!$G$17:$H$31,2,1)))</f>
        <v>0</v>
      </c>
      <c r="L555" s="43">
        <v>3</v>
      </c>
      <c r="M555" s="87" t="str">
        <f>VLOOKUP(C555,Barem!K:Q,7,0)</f>
        <v>P</v>
      </c>
      <c r="N555" s="10">
        <f t="shared" si="97"/>
        <v>0.25</v>
      </c>
      <c r="O555" s="10">
        <f t="shared" si="97"/>
        <v>0.25</v>
      </c>
      <c r="P555" s="10">
        <f t="shared" si="97"/>
        <v>0.5</v>
      </c>
      <c r="Q555" s="33">
        <f>IF(B555="M",IF(AND(H555&gt;=200,H555&lt;500,I555&lt;Barem!$M$21),H555/1500,IF(AND(H555&gt;=500,H555&lt;750,I555&lt;Barem!$M$22),H555/1500,IF(AND(H555&gt;=750,H555&lt;1000,I555&lt;Barem!$M$23),H555/1500,IF(AND(H555&gt;=1000,H555&lt;1500,I555&lt;Barem!$M$24),H555/1500,IF(AND(H555&gt;=1500,H555&lt;2000,I555&lt;Barem!$M$25),H555/1500,IF(AND(H555&gt;=2000,H555&lt;3000,I555&lt;Barem!$M$26),H555/1500,IF(AND(H555&gt;=3000,I555&lt;Barem!$M$27),H555/1500,0))))))),IF(AND(H555&gt;=200,H555&lt;500,I555&lt;Barem!$N$21),H555/1500,IF(AND(H555&gt;=500,H555&lt;750,I555&lt;Barem!$N$22),H555/1500,IF(AND(H555&gt;=750,H555&lt;1000,I555&lt;Barem!$N$23),H555/1500,IF(AND(H555&gt;=1000,H555&lt;1500,I555&lt;Barem!$N$24),H555/1500,IF(AND(H555&gt;=1500,H555&lt;2000,I555&lt;Barem!$N$25),H555/1500,IF(AND(H555&gt;=2000,H555&lt;3000,I555&lt;Barem!$N$26),H555/1500,IF(AND(H555&gt;=3000,I555&lt;Barem!$N$27),H555/1500,0))))))))</f>
        <v>0</v>
      </c>
      <c r="R555" s="192">
        <v>0</v>
      </c>
      <c r="S555" s="95">
        <f>IF(D555&lt;1,0,IF(B555="F",VLOOKUP(I555,Barem!$W$2:$Y$13,2,1),VLOOKUP(I555,Barem!$W$14:$Y$25,2,1)))</f>
        <v>0</v>
      </c>
      <c r="T555" s="19">
        <f>VLOOKUP(A555,Participanti!A:C,3,0)</f>
        <v>0.4</v>
      </c>
      <c r="U555" s="17">
        <f t="shared" si="103"/>
        <v>3.15</v>
      </c>
      <c r="V555" s="49"/>
      <c r="W555" s="137"/>
      <c r="X555" s="96">
        <f t="shared" si="99"/>
        <v>4</v>
      </c>
      <c r="Y555" s="62">
        <f t="shared" si="100"/>
        <v>1</v>
      </c>
      <c r="Z555" s="1" t="str">
        <f>VLOOKUP(A555,Participanti!A:E,5,0)</f>
        <v>Gold</v>
      </c>
    </row>
    <row r="556" spans="1:26" x14ac:dyDescent="0.2">
      <c r="A556" s="42" t="s">
        <v>383</v>
      </c>
      <c r="B556" s="1" t="str">
        <f>VLOOKUP(A556,Participanti!A:B,2,0)</f>
        <v>M</v>
      </c>
      <c r="C556" s="60">
        <v>12</v>
      </c>
      <c r="D556" s="43">
        <v>17.25</v>
      </c>
      <c r="E556" s="180">
        <v>5.8738425925925923E-2</v>
      </c>
      <c r="F556" s="180">
        <v>6.008101851851852E-2</v>
      </c>
      <c r="G556" s="182">
        <f t="shared" si="98"/>
        <v>5.9409722222222225E-2</v>
      </c>
      <c r="H556" s="45">
        <v>101</v>
      </c>
      <c r="I556" s="11">
        <f t="shared" si="101"/>
        <v>3.4440418679549116E-3</v>
      </c>
      <c r="J556" s="31">
        <f t="shared" si="102"/>
        <v>4.1071428571428568</v>
      </c>
      <c r="K556" s="31">
        <f>IF(J556=0,0,IF(B556="F",VLOOKUP(I556,Barem!$G$2:$H$16,2,1),VLOOKUP(I556,Barem!$G$17:$H$31,2,1)))</f>
        <v>4</v>
      </c>
      <c r="L556" s="43">
        <v>4.75</v>
      </c>
      <c r="M556" s="87" t="s">
        <v>82</v>
      </c>
      <c r="N556" s="10">
        <f t="shared" ref="N556:P591" si="104">IF($M556=N$1,50%,25%)</f>
        <v>0.5</v>
      </c>
      <c r="O556" s="10">
        <f t="shared" si="104"/>
        <v>0.25</v>
      </c>
      <c r="P556" s="10">
        <f t="shared" si="104"/>
        <v>0.25</v>
      </c>
      <c r="Q556" s="33">
        <f>IF(B556="M",IF(AND(H556&gt;=200,H556&lt;500,I556&lt;Barem!$M$21),H556/1500,IF(AND(H556&gt;=500,H556&lt;750,I556&lt;Barem!$M$22),H556/1500,IF(AND(H556&gt;=750,H556&lt;1000,I556&lt;Barem!$M$23),H556/1500,IF(AND(H556&gt;=1000,H556&lt;1500,I556&lt;Barem!$M$24),H556/1500,IF(AND(H556&gt;=1500,H556&lt;2000,I556&lt;Barem!$M$25),H556/1500,IF(AND(H556&gt;=2000,H556&lt;3000,I556&lt;Barem!$M$26),H556/1500,IF(AND(H556&gt;=3000,I556&lt;Barem!$M$27),H556/1500,0))))))),IF(AND(H556&gt;=200,H556&lt;500,I556&lt;Barem!$N$21),H556/1500,IF(AND(H556&gt;=500,H556&lt;750,I556&lt;Barem!$N$22),H556/1500,IF(AND(H556&gt;=750,H556&lt;1000,I556&lt;Barem!$N$23),H556/1500,IF(AND(H556&gt;=1000,H556&lt;1500,I556&lt;Barem!$N$24),H556/1500,IF(AND(H556&gt;=1500,H556&lt;2000,I556&lt;Barem!$N$25),H556/1500,IF(AND(H556&gt;=2000,H556&lt;3000,I556&lt;Barem!$N$26),H556/1500,IF(AND(H556&gt;=3000,I556&lt;Barem!$N$27),H556/1500,0))))))))</f>
        <v>0</v>
      </c>
      <c r="R556" s="19">
        <f>IF(D556&gt;21,VLOOKUP(D556,Barem!$S$1:$T$141,2,1),0)</f>
        <v>0</v>
      </c>
      <c r="S556" s="95">
        <f>IF(D556&lt;1,0,IF(B556="F",VLOOKUP(I556,Barem!$W$2:$Y$13,2,1),VLOOKUP(I556,Barem!$W$14:$Y$25,2,1)))</f>
        <v>0</v>
      </c>
      <c r="T556" s="19">
        <f>VLOOKUP(A556,Participanti!A:C,3,0)</f>
        <v>0</v>
      </c>
      <c r="U556" s="17">
        <f t="shared" si="103"/>
        <v>4.2410714285714288</v>
      </c>
      <c r="V556" s="49"/>
      <c r="W556" s="137"/>
      <c r="X556" s="96">
        <f t="shared" si="99"/>
        <v>4</v>
      </c>
      <c r="Y556" s="62">
        <f t="shared" si="100"/>
        <v>1</v>
      </c>
      <c r="Z556" s="1" t="str">
        <f>VLOOKUP(A556,Participanti!A:E,5,0)</f>
        <v>Gold</v>
      </c>
    </row>
    <row r="557" spans="1:26" x14ac:dyDescent="0.2">
      <c r="A557" s="42" t="s">
        <v>458</v>
      </c>
      <c r="B557" s="1" t="str">
        <f>VLOOKUP(A557,Participanti!A:B,2,0)</f>
        <v>F</v>
      </c>
      <c r="C557" s="60">
        <v>12</v>
      </c>
      <c r="D557" s="43">
        <v>2.54</v>
      </c>
      <c r="E557" s="180">
        <v>9.0393518518518522E-3</v>
      </c>
      <c r="F557" s="180">
        <v>9.0393518518518522E-3</v>
      </c>
      <c r="G557" s="182">
        <f t="shared" si="98"/>
        <v>9.0393518518518522E-3</v>
      </c>
      <c r="H557" s="45">
        <v>2</v>
      </c>
      <c r="I557" s="11">
        <f t="shared" si="101"/>
        <v>3.5587999416739576E-3</v>
      </c>
      <c r="J557" s="31">
        <f t="shared" si="102"/>
        <v>0.63500000000000001</v>
      </c>
      <c r="K557" s="31">
        <f>IF(J557=0,0,IF(B557="F",VLOOKUP(I557,Barem!$G$2:$H$16,2,1),VLOOKUP(I557,Barem!$G$17:$H$31,2,1)))</f>
        <v>4.25</v>
      </c>
      <c r="L557" s="43">
        <v>5</v>
      </c>
      <c r="M557" s="87" t="s">
        <v>80</v>
      </c>
      <c r="N557" s="10">
        <f t="shared" si="104"/>
        <v>0.25</v>
      </c>
      <c r="O557" s="10">
        <f t="shared" si="104"/>
        <v>0.5</v>
      </c>
      <c r="P557" s="10">
        <f t="shared" si="104"/>
        <v>0.25</v>
      </c>
      <c r="Q557" s="33">
        <f>IF(B557="M",IF(AND(H557&gt;=200,H557&lt;500,I557&lt;Barem!$M$21),H557/1500,IF(AND(H557&gt;=500,H557&lt;750,I557&lt;Barem!$M$22),H557/1500,IF(AND(H557&gt;=750,H557&lt;1000,I557&lt;Barem!$M$23),H557/1500,IF(AND(H557&gt;=1000,H557&lt;1500,I557&lt;Barem!$M$24),H557/1500,IF(AND(H557&gt;=1500,H557&lt;2000,I557&lt;Barem!$M$25),H557/1500,IF(AND(H557&gt;=2000,H557&lt;3000,I557&lt;Barem!$M$26),H557/1500,IF(AND(H557&gt;=3000,I557&lt;Barem!$M$27),H557/1500,0))))))),IF(AND(H557&gt;=200,H557&lt;500,I557&lt;Barem!$N$21),H557/1500,IF(AND(H557&gt;=500,H557&lt;750,I557&lt;Barem!$N$22),H557/1500,IF(AND(H557&gt;=750,H557&lt;1000,I557&lt;Barem!$N$23),H557/1500,IF(AND(H557&gt;=1000,H557&lt;1500,I557&lt;Barem!$N$24),H557/1500,IF(AND(H557&gt;=1500,H557&lt;2000,I557&lt;Barem!$N$25),H557/1500,IF(AND(H557&gt;=2000,H557&lt;3000,I557&lt;Barem!$N$26),H557/1500,IF(AND(H557&gt;=3000,I557&lt;Barem!$N$27),H557/1500,0))))))))</f>
        <v>0</v>
      </c>
      <c r="R557" s="19">
        <f>IF(D557&gt;21,VLOOKUP(D557,Barem!$S$1:$T$141,2,1),0)</f>
        <v>0</v>
      </c>
      <c r="S557" s="95">
        <f>IF(D557&lt;1,0,IF(B557="F",VLOOKUP(I557,Barem!$W$2:$Y$13,2,1),VLOOKUP(I557,Barem!$W$14:$Y$25,2,1)))</f>
        <v>0</v>
      </c>
      <c r="T557" s="19">
        <f>VLOOKUP(A557,Participanti!A:C,3,0)</f>
        <v>0</v>
      </c>
      <c r="U557" s="17">
        <f t="shared" si="103"/>
        <v>3.5337499999999999</v>
      </c>
      <c r="V557" s="49"/>
      <c r="W557" s="137"/>
      <c r="X557" s="96">
        <f t="shared" si="99"/>
        <v>4</v>
      </c>
      <c r="Y557" s="62">
        <f t="shared" si="100"/>
        <v>1</v>
      </c>
      <c r="Z557" s="1" t="str">
        <f>VLOOKUP(A557,Participanti!A:E,5,0)</f>
        <v>Silver</v>
      </c>
    </row>
    <row r="558" spans="1:26" x14ac:dyDescent="0.2">
      <c r="A558" s="42" t="s">
        <v>168</v>
      </c>
      <c r="B558" s="1" t="str">
        <f>VLOOKUP(A558,Participanti!A:B,2,0)</f>
        <v>M</v>
      </c>
      <c r="C558" s="60">
        <v>12</v>
      </c>
      <c r="D558" s="43">
        <v>15.03</v>
      </c>
      <c r="E558" s="180">
        <v>4.971064814814815E-2</v>
      </c>
      <c r="F558" s="180">
        <v>4.974537037037037E-2</v>
      </c>
      <c r="G558" s="182">
        <f t="shared" si="98"/>
        <v>4.9728009259259257E-2</v>
      </c>
      <c r="H558" s="45">
        <v>43</v>
      </c>
      <c r="I558" s="11">
        <f t="shared" si="101"/>
        <v>3.3085834503831842E-3</v>
      </c>
      <c r="J558" s="31">
        <f t="shared" si="102"/>
        <v>3.5785714285714283</v>
      </c>
      <c r="K558" s="31">
        <f>IF(J558=0,0,IF(B558="F",VLOOKUP(I558,Barem!$G$2:$H$16,2,1),VLOOKUP(I558,Barem!$G$17:$H$31,2,1)))</f>
        <v>4.25</v>
      </c>
      <c r="L558" s="43">
        <v>4.25</v>
      </c>
      <c r="M558" s="87" t="s">
        <v>82</v>
      </c>
      <c r="N558" s="10">
        <f t="shared" si="104"/>
        <v>0.5</v>
      </c>
      <c r="O558" s="10">
        <f t="shared" si="104"/>
        <v>0.25</v>
      </c>
      <c r="P558" s="10">
        <f t="shared" si="104"/>
        <v>0.25</v>
      </c>
      <c r="Q558" s="33">
        <f>IF(B558="M",IF(AND(H558&gt;=200,H558&lt;500,I558&lt;Barem!$M$21),H558/1500,IF(AND(H558&gt;=500,H558&lt;750,I558&lt;Barem!$M$22),H558/1500,IF(AND(H558&gt;=750,H558&lt;1000,I558&lt;Barem!$M$23),H558/1500,IF(AND(H558&gt;=1000,H558&lt;1500,I558&lt;Barem!$M$24),H558/1500,IF(AND(H558&gt;=1500,H558&lt;2000,I558&lt;Barem!$M$25),H558/1500,IF(AND(H558&gt;=2000,H558&lt;3000,I558&lt;Barem!$M$26),H558/1500,IF(AND(H558&gt;=3000,I558&lt;Barem!$M$27),H558/1500,0))))))),IF(AND(H558&gt;=200,H558&lt;500,I558&lt;Barem!$N$21),H558/1500,IF(AND(H558&gt;=500,H558&lt;750,I558&lt;Barem!$N$22),H558/1500,IF(AND(H558&gt;=750,H558&lt;1000,I558&lt;Barem!$N$23),H558/1500,IF(AND(H558&gt;=1000,H558&lt;1500,I558&lt;Barem!$N$24),H558/1500,IF(AND(H558&gt;=1500,H558&lt;2000,I558&lt;Barem!$N$25),H558/1500,IF(AND(H558&gt;=2000,H558&lt;3000,I558&lt;Barem!$N$26),H558/1500,IF(AND(H558&gt;=3000,I558&lt;Barem!$N$27),H558/1500,0))))))))</f>
        <v>0</v>
      </c>
      <c r="R558" s="19">
        <f>IF(D558&gt;21,VLOOKUP(D558,Barem!$S$1:$T$141,2,1),0)</f>
        <v>0</v>
      </c>
      <c r="S558" s="95">
        <f>IF(D558&lt;1,0,IF(B558="F",VLOOKUP(I558,Barem!$W$2:$Y$13,2,1),VLOOKUP(I558,Barem!$W$14:$Y$25,2,1)))</f>
        <v>0</v>
      </c>
      <c r="T558" s="19">
        <f>VLOOKUP(A558,Participanti!A:C,3,0)</f>
        <v>0</v>
      </c>
      <c r="U558" s="17">
        <f t="shared" si="103"/>
        <v>3.9142857142857141</v>
      </c>
      <c r="V558" s="49"/>
      <c r="W558" s="137"/>
      <c r="X558" s="96">
        <f t="shared" si="99"/>
        <v>4</v>
      </c>
      <c r="Y558" s="62">
        <f t="shared" si="100"/>
        <v>1</v>
      </c>
      <c r="Z558" s="1" t="str">
        <f>VLOOKUP(A558,Participanti!A:E,5,0)</f>
        <v>Silver</v>
      </c>
    </row>
    <row r="559" spans="1:26" x14ac:dyDescent="0.2">
      <c r="A559" s="42" t="s">
        <v>316</v>
      </c>
      <c r="B559" s="1" t="str">
        <f>VLOOKUP(A559,Participanti!A:B,2,0)</f>
        <v>M</v>
      </c>
      <c r="C559" s="60">
        <v>12</v>
      </c>
      <c r="D559" s="43">
        <v>13.11</v>
      </c>
      <c r="E559" s="180">
        <v>4.6226851851851852E-2</v>
      </c>
      <c r="F559" s="180">
        <v>4.6307870370370367E-2</v>
      </c>
      <c r="G559" s="182">
        <f t="shared" si="98"/>
        <v>4.6267361111111113E-2</v>
      </c>
      <c r="H559" s="45">
        <v>93</v>
      </c>
      <c r="I559" s="11">
        <f t="shared" si="101"/>
        <v>3.5291656072548522E-3</v>
      </c>
      <c r="J559" s="31">
        <f t="shared" si="102"/>
        <v>3.121428571428571</v>
      </c>
      <c r="K559" s="31">
        <f>IF(J559=0,0,IF(B559="F",VLOOKUP(I559,Barem!$G$2:$H$16,2,1),VLOOKUP(I559,Barem!$G$17:$H$31,2,1)))</f>
        <v>3.75</v>
      </c>
      <c r="L559" s="43">
        <v>4</v>
      </c>
      <c r="M559" s="87" t="s">
        <v>82</v>
      </c>
      <c r="N559" s="10">
        <f t="shared" si="104"/>
        <v>0.5</v>
      </c>
      <c r="O559" s="10">
        <f t="shared" si="104"/>
        <v>0.25</v>
      </c>
      <c r="P559" s="10">
        <f t="shared" si="104"/>
        <v>0.25</v>
      </c>
      <c r="Q559" s="33">
        <f>IF(B559="M",IF(AND(H559&gt;=200,H559&lt;500,I559&lt;Barem!$M$21),H559/1500,IF(AND(H559&gt;=500,H559&lt;750,I559&lt;Barem!$M$22),H559/1500,IF(AND(H559&gt;=750,H559&lt;1000,I559&lt;Barem!$M$23),H559/1500,IF(AND(H559&gt;=1000,H559&lt;1500,I559&lt;Barem!$M$24),H559/1500,IF(AND(H559&gt;=1500,H559&lt;2000,I559&lt;Barem!$M$25),H559/1500,IF(AND(H559&gt;=2000,H559&lt;3000,I559&lt;Barem!$M$26),H559/1500,IF(AND(H559&gt;=3000,I559&lt;Barem!$M$27),H559/1500,0))))))),IF(AND(H559&gt;=200,H559&lt;500,I559&lt;Barem!$N$21),H559/1500,IF(AND(H559&gt;=500,H559&lt;750,I559&lt;Barem!$N$22),H559/1500,IF(AND(H559&gt;=750,H559&lt;1000,I559&lt;Barem!$N$23),H559/1500,IF(AND(H559&gt;=1000,H559&lt;1500,I559&lt;Barem!$N$24),H559/1500,IF(AND(H559&gt;=1500,H559&lt;2000,I559&lt;Barem!$N$25),H559/1500,IF(AND(H559&gt;=2000,H559&lt;3000,I559&lt;Barem!$N$26),H559/1500,IF(AND(H559&gt;=3000,I559&lt;Barem!$N$27),H559/1500,0))))))))</f>
        <v>0</v>
      </c>
      <c r="R559" s="19">
        <f>IF(D559&gt;21,VLOOKUP(D559,Barem!$S$1:$T$141,2,1),0)</f>
        <v>0</v>
      </c>
      <c r="S559" s="95">
        <f>IF(D559&lt;1,0,IF(B559="F",VLOOKUP(I559,Barem!$W$2:$Y$13,2,1),VLOOKUP(I559,Barem!$W$14:$Y$25,2,1)))</f>
        <v>0</v>
      </c>
      <c r="T559" s="19">
        <f>VLOOKUP(A559,Participanti!A:C,3,0)</f>
        <v>0</v>
      </c>
      <c r="U559" s="17">
        <f t="shared" si="103"/>
        <v>3.4982142857142855</v>
      </c>
      <c r="V559" s="49"/>
      <c r="W559" s="137"/>
      <c r="X559" s="96">
        <f t="shared" si="99"/>
        <v>4</v>
      </c>
      <c r="Y559" s="62">
        <f t="shared" si="100"/>
        <v>1</v>
      </c>
      <c r="Z559" s="1" t="str">
        <f>VLOOKUP(A559,Participanti!A:E,5,0)</f>
        <v>Gold</v>
      </c>
    </row>
    <row r="560" spans="1:26" x14ac:dyDescent="0.2">
      <c r="A560" s="42" t="s">
        <v>391</v>
      </c>
      <c r="B560" s="1" t="str">
        <f>VLOOKUP(A560,Participanti!A:B,2,0)</f>
        <v>M</v>
      </c>
      <c r="C560" s="60">
        <v>12</v>
      </c>
      <c r="D560" s="43">
        <v>23.11</v>
      </c>
      <c r="E560" s="180">
        <v>8.5810185185185184E-2</v>
      </c>
      <c r="F560" s="180">
        <v>8.6296296296296301E-2</v>
      </c>
      <c r="G560" s="182">
        <f t="shared" si="98"/>
        <v>8.605324074074075E-2</v>
      </c>
      <c r="H560" s="45">
        <v>13</v>
      </c>
      <c r="I560" s="11">
        <f t="shared" si="101"/>
        <v>3.7236365530394096E-3</v>
      </c>
      <c r="J560" s="31">
        <f t="shared" si="102"/>
        <v>5</v>
      </c>
      <c r="K560" s="31">
        <f>IF(J560=0,0,IF(B560="F",VLOOKUP(I560,Barem!$G$2:$H$16,2,1),VLOOKUP(I560,Barem!$G$17:$H$31,2,1)))</f>
        <v>3.5</v>
      </c>
      <c r="L560" s="43">
        <v>3.5</v>
      </c>
      <c r="M560" s="87" t="s">
        <v>80</v>
      </c>
      <c r="N560" s="10">
        <f t="shared" si="104"/>
        <v>0.25</v>
      </c>
      <c r="O560" s="10">
        <f t="shared" si="104"/>
        <v>0.5</v>
      </c>
      <c r="P560" s="10">
        <f t="shared" si="104"/>
        <v>0.25</v>
      </c>
      <c r="Q560" s="33">
        <f>IF(B560="M",IF(AND(H560&gt;=200,H560&lt;500,I560&lt;Barem!$M$21),H560/1500,IF(AND(H560&gt;=500,H560&lt;750,I560&lt;Barem!$M$22),H560/1500,IF(AND(H560&gt;=750,H560&lt;1000,I560&lt;Barem!$M$23),H560/1500,IF(AND(H560&gt;=1000,H560&lt;1500,I560&lt;Barem!$M$24),H560/1500,IF(AND(H560&gt;=1500,H560&lt;2000,I560&lt;Barem!$M$25),H560/1500,IF(AND(H560&gt;=2000,H560&lt;3000,I560&lt;Barem!$M$26),H560/1500,IF(AND(H560&gt;=3000,I560&lt;Barem!$M$27),H560/1500,0))))))),IF(AND(H560&gt;=200,H560&lt;500,I560&lt;Barem!$N$21),H560/1500,IF(AND(H560&gt;=500,H560&lt;750,I560&lt;Barem!$N$22),H560/1500,IF(AND(H560&gt;=750,H560&lt;1000,I560&lt;Barem!$N$23),H560/1500,IF(AND(H560&gt;=1000,H560&lt;1500,I560&lt;Barem!$N$24),H560/1500,IF(AND(H560&gt;=1500,H560&lt;2000,I560&lt;Barem!$N$25),H560/1500,IF(AND(H560&gt;=2000,H560&lt;3000,I560&lt;Barem!$N$26),H560/1500,IF(AND(H560&gt;=3000,I560&lt;Barem!$N$27),H560/1500,0))))))))</f>
        <v>0</v>
      </c>
      <c r="R560" s="19">
        <f>IF(D560&gt;21,VLOOKUP(D560,Barem!$S$1:$T$141,2,1),0)</f>
        <v>0.1</v>
      </c>
      <c r="S560" s="95">
        <f>IF(D560&lt;1,0,IF(B560="F",VLOOKUP(I560,Barem!$W$2:$Y$13,2,1),VLOOKUP(I560,Barem!$W$14:$Y$25,2,1)))</f>
        <v>0</v>
      </c>
      <c r="T560" s="19">
        <f>VLOOKUP(A560,Participanti!A:C,3,0)</f>
        <v>0.4</v>
      </c>
      <c r="U560" s="17">
        <f t="shared" si="103"/>
        <v>4.375</v>
      </c>
      <c r="V560" s="49"/>
      <c r="W560" s="137"/>
      <c r="X560" s="96">
        <f t="shared" si="99"/>
        <v>4</v>
      </c>
      <c r="Y560" s="62">
        <f t="shared" si="100"/>
        <v>1</v>
      </c>
      <c r="Z560" s="1" t="str">
        <f>VLOOKUP(A560,Participanti!A:E,5,0)</f>
        <v>Gold</v>
      </c>
    </row>
    <row r="561" spans="1:26" x14ac:dyDescent="0.2">
      <c r="A561" s="42" t="s">
        <v>20</v>
      </c>
      <c r="B561" s="1" t="str">
        <f>VLOOKUP(A561,Participanti!A:B,2,0)</f>
        <v>M</v>
      </c>
      <c r="C561" s="60">
        <v>12</v>
      </c>
      <c r="D561" s="43">
        <v>8.31</v>
      </c>
      <c r="E561" s="180">
        <v>2.7199074074074073E-2</v>
      </c>
      <c r="F561" s="180">
        <v>2.7245370370370371E-2</v>
      </c>
      <c r="G561" s="182">
        <f t="shared" si="98"/>
        <v>2.7222222222222224E-2</v>
      </c>
      <c r="H561" s="45">
        <v>11</v>
      </c>
      <c r="I561" s="11">
        <f t="shared" si="101"/>
        <v>3.2758390159112181E-3</v>
      </c>
      <c r="J561" s="31">
        <f t="shared" si="102"/>
        <v>1.9785714285714286</v>
      </c>
      <c r="K561" s="31">
        <f>IF(J561=0,0,IF(B561="F",VLOOKUP(I561,Barem!$G$2:$H$16,2,1),VLOOKUP(I561,Barem!$G$17:$H$31,2,1)))</f>
        <v>4.25</v>
      </c>
      <c r="L561" s="43">
        <v>5</v>
      </c>
      <c r="M561" s="87" t="s">
        <v>83</v>
      </c>
      <c r="N561" s="10">
        <f t="shared" si="104"/>
        <v>0.25</v>
      </c>
      <c r="O561" s="10">
        <f t="shared" si="104"/>
        <v>0.25</v>
      </c>
      <c r="P561" s="10">
        <f t="shared" si="104"/>
        <v>0.5</v>
      </c>
      <c r="Q561" s="33">
        <f>IF(B561="M",IF(AND(H561&gt;=200,H561&lt;500,I561&lt;Barem!$M$21),H561/1500,IF(AND(H561&gt;=500,H561&lt;750,I561&lt;Barem!$M$22),H561/1500,IF(AND(H561&gt;=750,H561&lt;1000,I561&lt;Barem!$M$23),H561/1500,IF(AND(H561&gt;=1000,H561&lt;1500,I561&lt;Barem!$M$24),H561/1500,IF(AND(H561&gt;=1500,H561&lt;2000,I561&lt;Barem!$M$25),H561/1500,IF(AND(H561&gt;=2000,H561&lt;3000,I561&lt;Barem!$M$26),H561/1500,IF(AND(H561&gt;=3000,I561&lt;Barem!$M$27),H561/1500,0))))))),IF(AND(H561&gt;=200,H561&lt;500,I561&lt;Barem!$N$21),H561/1500,IF(AND(H561&gt;=500,H561&lt;750,I561&lt;Barem!$N$22),H561/1500,IF(AND(H561&gt;=750,H561&lt;1000,I561&lt;Barem!$N$23),H561/1500,IF(AND(H561&gt;=1000,H561&lt;1500,I561&lt;Barem!$N$24),H561/1500,IF(AND(H561&gt;=1500,H561&lt;2000,I561&lt;Barem!$N$25),H561/1500,IF(AND(H561&gt;=2000,H561&lt;3000,I561&lt;Barem!$N$26),H561/1500,IF(AND(H561&gt;=3000,I561&lt;Barem!$N$27),H561/1500,0))))))))</f>
        <v>0</v>
      </c>
      <c r="R561" s="19">
        <f>IF(D561&gt;21,VLOOKUP(D561,Barem!$S$1:$T$141,2,1),0)</f>
        <v>0</v>
      </c>
      <c r="S561" s="95">
        <f>IF(D561&lt;1,0,IF(B561="F",VLOOKUP(I561,Barem!$W$2:$Y$13,2,1),VLOOKUP(I561,Barem!$W$14:$Y$25,2,1)))</f>
        <v>0</v>
      </c>
      <c r="T561" s="19">
        <f>VLOOKUP(A561,Participanti!A:C,3,0)</f>
        <v>0</v>
      </c>
      <c r="U561" s="17">
        <f t="shared" si="103"/>
        <v>4.0571428571428569</v>
      </c>
      <c r="V561" s="49"/>
      <c r="W561" s="137"/>
      <c r="X561" s="96">
        <f t="shared" si="99"/>
        <v>4</v>
      </c>
      <c r="Y561" s="62">
        <f t="shared" si="100"/>
        <v>1</v>
      </c>
      <c r="Z561" s="1" t="str">
        <f>VLOOKUP(A561,Participanti!A:E,5,0)</f>
        <v>Bronze</v>
      </c>
    </row>
    <row r="562" spans="1:26" x14ac:dyDescent="0.2">
      <c r="A562" s="42" t="s">
        <v>13</v>
      </c>
      <c r="B562" s="1" t="str">
        <f>VLOOKUP(A562,Participanti!A:B,2,0)</f>
        <v>M</v>
      </c>
      <c r="C562" s="60">
        <v>12</v>
      </c>
      <c r="D562" s="43">
        <v>23.02</v>
      </c>
      <c r="E562" s="180">
        <v>9.1863425925925932E-2</v>
      </c>
      <c r="F562" s="180">
        <v>0.10768518518518519</v>
      </c>
      <c r="G562" s="182">
        <f t="shared" si="98"/>
        <v>9.9774305555555554E-2</v>
      </c>
      <c r="H562" s="45">
        <v>11</v>
      </c>
      <c r="I562" s="11">
        <f t="shared" si="101"/>
        <v>4.3342443768703545E-3</v>
      </c>
      <c r="J562" s="31">
        <f t="shared" si="102"/>
        <v>5</v>
      </c>
      <c r="K562" s="31">
        <f>IF(J562=0,0,IF(B562="F",VLOOKUP(I562,Barem!$G$2:$H$16,2,1),VLOOKUP(I562,Barem!$G$17:$H$31,2,1)))</f>
        <v>2.5</v>
      </c>
      <c r="L562" s="43">
        <v>3.75</v>
      </c>
      <c r="M562" s="87" t="s">
        <v>82</v>
      </c>
      <c r="N562" s="10">
        <f t="shared" si="104"/>
        <v>0.5</v>
      </c>
      <c r="O562" s="10">
        <f t="shared" si="104"/>
        <v>0.25</v>
      </c>
      <c r="P562" s="10">
        <f t="shared" si="104"/>
        <v>0.25</v>
      </c>
      <c r="Q562" s="33">
        <f>IF(B562="M",IF(AND(H562&gt;=200,H562&lt;500,I562&lt;Barem!$M$21),H562/1500,IF(AND(H562&gt;=500,H562&lt;750,I562&lt;Barem!$M$22),H562/1500,IF(AND(H562&gt;=750,H562&lt;1000,I562&lt;Barem!$M$23),H562/1500,IF(AND(H562&gt;=1000,H562&lt;1500,I562&lt;Barem!$M$24),H562/1500,IF(AND(H562&gt;=1500,H562&lt;2000,I562&lt;Barem!$M$25),H562/1500,IF(AND(H562&gt;=2000,H562&lt;3000,I562&lt;Barem!$M$26),H562/1500,IF(AND(H562&gt;=3000,I562&lt;Barem!$M$27),H562/1500,0))))))),IF(AND(H562&gt;=200,H562&lt;500,I562&lt;Barem!$N$21),H562/1500,IF(AND(H562&gt;=500,H562&lt;750,I562&lt;Barem!$N$22),H562/1500,IF(AND(H562&gt;=750,H562&lt;1000,I562&lt;Barem!$N$23),H562/1500,IF(AND(H562&gt;=1000,H562&lt;1500,I562&lt;Barem!$N$24),H562/1500,IF(AND(H562&gt;=1500,H562&lt;2000,I562&lt;Barem!$N$25),H562/1500,IF(AND(H562&gt;=2000,H562&lt;3000,I562&lt;Barem!$N$26),H562/1500,IF(AND(H562&gt;=3000,I562&lt;Barem!$N$27),H562/1500,0))))))))</f>
        <v>0</v>
      </c>
      <c r="R562" s="19">
        <f>IF(D562&gt;21,VLOOKUP(D562,Barem!$S$1:$T$141,2,1),0)</f>
        <v>0.1</v>
      </c>
      <c r="S562" s="95">
        <f>IF(D562&lt;1,0,IF(B562="F",VLOOKUP(I562,Barem!$W$2:$Y$13,2,1),VLOOKUP(I562,Barem!$W$14:$Y$25,2,1)))</f>
        <v>0</v>
      </c>
      <c r="T562" s="19">
        <f>VLOOKUP(A562,Participanti!A:C,3,0)</f>
        <v>0</v>
      </c>
      <c r="U562" s="17">
        <f t="shared" si="103"/>
        <v>4.1624999999999996</v>
      </c>
      <c r="V562" s="49"/>
      <c r="W562" s="137"/>
      <c r="X562" s="96">
        <f t="shared" si="99"/>
        <v>4</v>
      </c>
      <c r="Y562" s="62">
        <f t="shared" si="100"/>
        <v>1</v>
      </c>
      <c r="Z562" s="1" t="str">
        <f>VLOOKUP(A562,Participanti!A:E,5,0)</f>
        <v>Gold</v>
      </c>
    </row>
    <row r="563" spans="1:26" x14ac:dyDescent="0.2">
      <c r="A563" s="42" t="s">
        <v>523</v>
      </c>
      <c r="B563" s="1" t="str">
        <f>VLOOKUP(A563,Participanti!A:B,2,0)</f>
        <v>M</v>
      </c>
      <c r="C563" s="60">
        <v>12</v>
      </c>
      <c r="D563" s="43">
        <v>10.64</v>
      </c>
      <c r="E563" s="180">
        <v>2.5474537037037039E-2</v>
      </c>
      <c r="F563" s="180">
        <v>2.5474537037037039E-2</v>
      </c>
      <c r="G563" s="182">
        <f t="shared" si="98"/>
        <v>2.5474537037037039E-2</v>
      </c>
      <c r="H563" s="45">
        <v>20</v>
      </c>
      <c r="I563" s="11">
        <f t="shared" si="101"/>
        <v>2.3942234057365637E-3</v>
      </c>
      <c r="J563" s="31">
        <f t="shared" si="102"/>
        <v>2.5333333333333332</v>
      </c>
      <c r="K563" s="31">
        <f>IF(J563=0,0,IF(B563="F",VLOOKUP(I563,Barem!$G$2:$H$16,2,1),VLOOKUP(I563,Barem!$G$17:$H$31,2,1)))</f>
        <v>5</v>
      </c>
      <c r="L563" s="43">
        <v>3.5</v>
      </c>
      <c r="M563" s="87" t="s">
        <v>82</v>
      </c>
      <c r="N563" s="10">
        <f t="shared" si="104"/>
        <v>0.5</v>
      </c>
      <c r="O563" s="10">
        <f t="shared" si="104"/>
        <v>0.25</v>
      </c>
      <c r="P563" s="10">
        <f t="shared" si="104"/>
        <v>0.25</v>
      </c>
      <c r="Q563" s="33">
        <f>IF(B563="M",IF(AND(H563&gt;=200,H563&lt;500,I563&lt;Barem!$M$21),H563/1500,IF(AND(H563&gt;=500,H563&lt;750,I563&lt;Barem!$M$22),H563/1500,IF(AND(H563&gt;=750,H563&lt;1000,I563&lt;Barem!$M$23),H563/1500,IF(AND(H563&gt;=1000,H563&lt;1500,I563&lt;Barem!$M$24),H563/1500,IF(AND(H563&gt;=1500,H563&lt;2000,I563&lt;Barem!$M$25),H563/1500,IF(AND(H563&gt;=2000,H563&lt;3000,I563&lt;Barem!$M$26),H563/1500,IF(AND(H563&gt;=3000,I563&lt;Barem!$M$27),H563/1500,0))))))),IF(AND(H563&gt;=200,H563&lt;500,I563&lt;Barem!$N$21),H563/1500,IF(AND(H563&gt;=500,H563&lt;750,I563&lt;Barem!$N$22),H563/1500,IF(AND(H563&gt;=750,H563&lt;1000,I563&lt;Barem!$N$23),H563/1500,IF(AND(H563&gt;=1000,H563&lt;1500,I563&lt;Barem!$N$24),H563/1500,IF(AND(H563&gt;=1500,H563&lt;2000,I563&lt;Barem!$N$25),H563/1500,IF(AND(H563&gt;=2000,H563&lt;3000,I563&lt;Barem!$N$26),H563/1500,IF(AND(H563&gt;=3000,I563&lt;Barem!$N$27),H563/1500,0))))))))</f>
        <v>0</v>
      </c>
      <c r="R563" s="19">
        <f>IF(D563&gt;21,VLOOKUP(D563,Barem!$S$1:$T$141,2,1),0)</f>
        <v>0</v>
      </c>
      <c r="S563" s="95">
        <f>IF(D563&lt;1,0,IF(B563="F",VLOOKUP(I563,Barem!$W$2:$Y$13,2,1),VLOOKUP(I563,Barem!$W$14:$Y$25,2,1)))</f>
        <v>4.1999999999999993</v>
      </c>
      <c r="T563" s="19">
        <f>VLOOKUP(A563,Participanti!A:C,3,0)</f>
        <v>0</v>
      </c>
      <c r="U563" s="17">
        <f t="shared" si="103"/>
        <v>7.5916666666666659</v>
      </c>
      <c r="V563" s="49"/>
      <c r="W563" s="137" t="s">
        <v>586</v>
      </c>
      <c r="X563" s="96">
        <f t="shared" si="99"/>
        <v>4</v>
      </c>
      <c r="Y563" s="62">
        <f t="shared" si="100"/>
        <v>1</v>
      </c>
      <c r="Z563" s="1" t="str">
        <f>VLOOKUP(A563,Participanti!A:E,5,0)</f>
        <v>Silver</v>
      </c>
    </row>
    <row r="564" spans="1:26" x14ac:dyDescent="0.2">
      <c r="A564" s="42" t="s">
        <v>200</v>
      </c>
      <c r="B564" s="1" t="str">
        <f>VLOOKUP(A564,Participanti!A:B,2,0)</f>
        <v>M</v>
      </c>
      <c r="C564" s="60">
        <v>12</v>
      </c>
      <c r="D564" s="43">
        <v>15.21</v>
      </c>
      <c r="E564" s="180">
        <v>6.0277777777777777E-2</v>
      </c>
      <c r="F564" s="180">
        <v>6.0277777777777777E-2</v>
      </c>
      <c r="G564" s="182">
        <f t="shared" si="98"/>
        <v>6.0277777777777777E-2</v>
      </c>
      <c r="H564" s="45">
        <v>276</v>
      </c>
      <c r="I564" s="11">
        <f t="shared" si="101"/>
        <v>3.9630360143180655E-3</v>
      </c>
      <c r="J564" s="31">
        <f t="shared" si="102"/>
        <v>3.6214285714285714</v>
      </c>
      <c r="K564" s="31">
        <f>IF(J564=0,0,IF(B564="F",VLOOKUP(I564,Barem!$G$2:$H$16,2,1),VLOOKUP(I564,Barem!$G$17:$H$31,2,1)))</f>
        <v>3.25</v>
      </c>
      <c r="L564" s="43">
        <v>2</v>
      </c>
      <c r="M564" s="87" t="str">
        <f>VLOOKUP(C564,Barem!K:Q,7,0)</f>
        <v>P</v>
      </c>
      <c r="N564" s="10">
        <f t="shared" si="104"/>
        <v>0.25</v>
      </c>
      <c r="O564" s="10">
        <f t="shared" si="104"/>
        <v>0.25</v>
      </c>
      <c r="P564" s="10">
        <f t="shared" si="104"/>
        <v>0.5</v>
      </c>
      <c r="Q564" s="33">
        <f>IF(B564="M",IF(AND(H564&gt;=200,H564&lt;500,I564&lt;Barem!$M$21),H564/1500,IF(AND(H564&gt;=500,H564&lt;750,I564&lt;Barem!$M$22),H564/1500,IF(AND(H564&gt;=750,H564&lt;1000,I564&lt;Barem!$M$23),H564/1500,IF(AND(H564&gt;=1000,H564&lt;1500,I564&lt;Barem!$M$24),H564/1500,IF(AND(H564&gt;=1500,H564&lt;2000,I564&lt;Barem!$M$25),H564/1500,IF(AND(H564&gt;=2000,H564&lt;3000,I564&lt;Barem!$M$26),H564/1500,IF(AND(H564&gt;=3000,I564&lt;Barem!$M$27),H564/1500,0))))))),IF(AND(H564&gt;=200,H564&lt;500,I564&lt;Barem!$N$21),H564/1500,IF(AND(H564&gt;=500,H564&lt;750,I564&lt;Barem!$N$22),H564/1500,IF(AND(H564&gt;=750,H564&lt;1000,I564&lt;Barem!$N$23),H564/1500,IF(AND(H564&gt;=1000,H564&lt;1500,I564&lt;Barem!$N$24),H564/1500,IF(AND(H564&gt;=1500,H564&lt;2000,I564&lt;Barem!$N$25),H564/1500,IF(AND(H564&gt;=2000,H564&lt;3000,I564&lt;Barem!$N$26),H564/1500,IF(AND(H564&gt;=3000,I564&lt;Barem!$N$27),H564/1500,0))))))))</f>
        <v>0.184</v>
      </c>
      <c r="R564" s="19">
        <f>IF(D564&gt;21,VLOOKUP(D564,Barem!$S$1:$T$141,2,1),0)</f>
        <v>0</v>
      </c>
      <c r="S564" s="95">
        <f>IF(D564&lt;1,0,IF(B564="F",VLOOKUP(I564,Barem!$W$2:$Y$13,2,1),VLOOKUP(I564,Barem!$W$14:$Y$25,2,1)))</f>
        <v>0</v>
      </c>
      <c r="T564" s="19">
        <f>VLOOKUP(A564,Participanti!A:C,3,0)</f>
        <v>0</v>
      </c>
      <c r="U564" s="17">
        <f t="shared" si="103"/>
        <v>2.9018571428571431</v>
      </c>
      <c r="V564" s="49"/>
      <c r="W564" s="137"/>
      <c r="X564" s="96">
        <f t="shared" si="99"/>
        <v>4</v>
      </c>
      <c r="Y564" s="62">
        <f t="shared" si="100"/>
        <v>1</v>
      </c>
      <c r="Z564" s="1" t="str">
        <f>VLOOKUP(A564,Participanti!A:E,5,0)</f>
        <v>Gold</v>
      </c>
    </row>
    <row r="565" spans="1:26" x14ac:dyDescent="0.2">
      <c r="A565" s="42" t="s">
        <v>495</v>
      </c>
      <c r="B565" s="1" t="str">
        <f>VLOOKUP(A565,Participanti!A:B,2,0)</f>
        <v>F</v>
      </c>
      <c r="C565" s="60">
        <v>12</v>
      </c>
      <c r="D565" s="43">
        <v>10.16</v>
      </c>
      <c r="E565" s="180">
        <v>4.071759259259259E-2</v>
      </c>
      <c r="F565" s="180">
        <v>4.071759259259259E-2</v>
      </c>
      <c r="G565" s="182">
        <f t="shared" si="98"/>
        <v>4.071759259259259E-2</v>
      </c>
      <c r="H565" s="45">
        <v>52</v>
      </c>
      <c r="I565" s="11">
        <f t="shared" si="101"/>
        <v>4.0076370662000581E-3</v>
      </c>
      <c r="J565" s="31">
        <f t="shared" si="102"/>
        <v>2.54</v>
      </c>
      <c r="K565" s="31">
        <f>IF(J565=0,0,IF(B565="F",VLOOKUP(I565,Barem!$G$2:$H$16,2,1),VLOOKUP(I565,Barem!$G$17:$H$31,2,1)))</f>
        <v>3.5</v>
      </c>
      <c r="L565" s="43">
        <v>4.25</v>
      </c>
      <c r="M565" s="87" t="s">
        <v>80</v>
      </c>
      <c r="N565" s="10">
        <f t="shared" si="104"/>
        <v>0.25</v>
      </c>
      <c r="O565" s="10">
        <f t="shared" si="104"/>
        <v>0.5</v>
      </c>
      <c r="P565" s="10">
        <f t="shared" si="104"/>
        <v>0.25</v>
      </c>
      <c r="Q565" s="33">
        <f>IF(B565="M",IF(AND(H565&gt;=200,H565&lt;500,I565&lt;Barem!$M$21),H565/1500,IF(AND(H565&gt;=500,H565&lt;750,I565&lt;Barem!$M$22),H565/1500,IF(AND(H565&gt;=750,H565&lt;1000,I565&lt;Barem!$M$23),H565/1500,IF(AND(H565&gt;=1000,H565&lt;1500,I565&lt;Barem!$M$24),H565/1500,IF(AND(H565&gt;=1500,H565&lt;2000,I565&lt;Barem!$M$25),H565/1500,IF(AND(H565&gt;=2000,H565&lt;3000,I565&lt;Barem!$M$26),H565/1500,IF(AND(H565&gt;=3000,I565&lt;Barem!$M$27),H565/1500,0))))))),IF(AND(H565&gt;=200,H565&lt;500,I565&lt;Barem!$N$21),H565/1500,IF(AND(H565&gt;=500,H565&lt;750,I565&lt;Barem!$N$22),H565/1500,IF(AND(H565&gt;=750,H565&lt;1000,I565&lt;Barem!$N$23),H565/1500,IF(AND(H565&gt;=1000,H565&lt;1500,I565&lt;Barem!$N$24),H565/1500,IF(AND(H565&gt;=1500,H565&lt;2000,I565&lt;Barem!$N$25),H565/1500,IF(AND(H565&gt;=2000,H565&lt;3000,I565&lt;Barem!$N$26),H565/1500,IF(AND(H565&gt;=3000,I565&lt;Barem!$N$27),H565/1500,0))))))))</f>
        <v>0</v>
      </c>
      <c r="R565" s="19">
        <f>IF(D565&gt;21,VLOOKUP(D565,Barem!$S$1:$T$141,2,1),0)</f>
        <v>0</v>
      </c>
      <c r="S565" s="95">
        <f>IF(D565&lt;1,0,IF(B565="F",VLOOKUP(I565,Barem!$W$2:$Y$13,2,1),VLOOKUP(I565,Barem!$W$14:$Y$25,2,1)))</f>
        <v>0</v>
      </c>
      <c r="T565" s="19">
        <f>VLOOKUP(A565,Participanti!A:C,3,0)</f>
        <v>0</v>
      </c>
      <c r="U565" s="17">
        <f t="shared" si="103"/>
        <v>3.4474999999999998</v>
      </c>
      <c r="V565" s="49"/>
      <c r="W565" s="137"/>
      <c r="X565" s="96">
        <f t="shared" si="99"/>
        <v>3</v>
      </c>
      <c r="Y565" s="62">
        <f t="shared" si="100"/>
        <v>1</v>
      </c>
      <c r="Z565" s="1" t="str">
        <f>VLOOKUP(A565,Participanti!A:E,5,0)</f>
        <v>Silver</v>
      </c>
    </row>
    <row r="566" spans="1:26" x14ac:dyDescent="0.2">
      <c r="A566" s="42" t="s">
        <v>167</v>
      </c>
      <c r="B566" s="1" t="str">
        <f>VLOOKUP(A566,Participanti!A:B,2,0)</f>
        <v>M</v>
      </c>
      <c r="C566" s="60">
        <v>12</v>
      </c>
      <c r="D566" s="43">
        <v>33.99</v>
      </c>
      <c r="E566" s="180">
        <v>0.12359953703703704</v>
      </c>
      <c r="F566" s="180">
        <v>0.13942129629629629</v>
      </c>
      <c r="G566" s="182">
        <f t="shared" si="98"/>
        <v>0.13151041666666666</v>
      </c>
      <c r="H566" s="45">
        <v>9</v>
      </c>
      <c r="I566" s="11">
        <f t="shared" si="101"/>
        <v>3.8690913994312045E-3</v>
      </c>
      <c r="J566" s="31">
        <f t="shared" si="102"/>
        <v>5</v>
      </c>
      <c r="K566" s="31">
        <f>IF(J566=0,0,IF(B566="F",VLOOKUP(I566,Barem!$G$2:$H$16,2,1),VLOOKUP(I566,Barem!$G$17:$H$31,2,1)))</f>
        <v>3.25</v>
      </c>
      <c r="L566" s="43">
        <v>3</v>
      </c>
      <c r="M566" s="87" t="str">
        <f>VLOOKUP(C566,Barem!K:Q,7,0)</f>
        <v>P</v>
      </c>
      <c r="N566" s="10">
        <f t="shared" si="104"/>
        <v>0.25</v>
      </c>
      <c r="O566" s="10">
        <f t="shared" si="104"/>
        <v>0.25</v>
      </c>
      <c r="P566" s="10">
        <f t="shared" si="104"/>
        <v>0.5</v>
      </c>
      <c r="Q566" s="33">
        <f>IF(B566="M",IF(AND(H566&gt;=200,H566&lt;500,I566&lt;Barem!$M$21),H566/1500,IF(AND(H566&gt;=500,H566&lt;750,I566&lt;Barem!$M$22),H566/1500,IF(AND(H566&gt;=750,H566&lt;1000,I566&lt;Barem!$M$23),H566/1500,IF(AND(H566&gt;=1000,H566&lt;1500,I566&lt;Barem!$M$24),H566/1500,IF(AND(H566&gt;=1500,H566&lt;2000,I566&lt;Barem!$M$25),H566/1500,IF(AND(H566&gt;=2000,H566&lt;3000,I566&lt;Barem!$M$26),H566/1500,IF(AND(H566&gt;=3000,I566&lt;Barem!$M$27),H566/1500,0))))))),IF(AND(H566&gt;=200,H566&lt;500,I566&lt;Barem!$N$21),H566/1500,IF(AND(H566&gt;=500,H566&lt;750,I566&lt;Barem!$N$22),H566/1500,IF(AND(H566&gt;=750,H566&lt;1000,I566&lt;Barem!$N$23),H566/1500,IF(AND(H566&gt;=1000,H566&lt;1500,I566&lt;Barem!$N$24),H566/1500,IF(AND(H566&gt;=1500,H566&lt;2000,I566&lt;Barem!$N$25),H566/1500,IF(AND(H566&gt;=2000,H566&lt;3000,I566&lt;Barem!$N$26),H566/1500,IF(AND(H566&gt;=3000,I566&lt;Barem!$N$27),H566/1500,0))))))))</f>
        <v>0</v>
      </c>
      <c r="R566" s="19">
        <f>IF(D566&gt;21,VLOOKUP(D566,Barem!$S$1:$T$141,2,1),0)</f>
        <v>0.6</v>
      </c>
      <c r="S566" s="95">
        <f>IF(D566&lt;1,0,IF(B566="F",VLOOKUP(I566,Barem!$W$2:$Y$13,2,1),VLOOKUP(I566,Barem!$W$14:$Y$25,2,1)))</f>
        <v>0</v>
      </c>
      <c r="T566" s="19">
        <f>VLOOKUP(A566,Participanti!A:C,3,0)</f>
        <v>0</v>
      </c>
      <c r="U566" s="17">
        <f t="shared" si="103"/>
        <v>4.1624999999999996</v>
      </c>
      <c r="V566" s="49"/>
      <c r="W566" s="137"/>
      <c r="X566" s="96">
        <f t="shared" si="99"/>
        <v>4</v>
      </c>
      <c r="Y566" s="62">
        <f t="shared" si="100"/>
        <v>1</v>
      </c>
      <c r="Z566" s="1" t="str">
        <f>VLOOKUP(A566,Participanti!A:E,5,0)</f>
        <v>Silver</v>
      </c>
    </row>
    <row r="567" spans="1:26" x14ac:dyDescent="0.2">
      <c r="A567" s="42" t="s">
        <v>305</v>
      </c>
      <c r="B567" s="1" t="str">
        <f>VLOOKUP(A567,Participanti!A:B,2,0)</f>
        <v>M</v>
      </c>
      <c r="C567" s="60">
        <v>12</v>
      </c>
      <c r="D567" s="43">
        <v>12.21</v>
      </c>
      <c r="E567" s="180">
        <v>4.1458333333333333E-2</v>
      </c>
      <c r="F567" s="180">
        <v>4.1458333333333333E-2</v>
      </c>
      <c r="G567" s="182">
        <f t="shared" si="98"/>
        <v>4.1458333333333333E-2</v>
      </c>
      <c r="H567" s="45">
        <v>181</v>
      </c>
      <c r="I567" s="11">
        <f t="shared" si="101"/>
        <v>3.395440895440895E-3</v>
      </c>
      <c r="J567" s="31">
        <f t="shared" si="102"/>
        <v>2.907142857142857</v>
      </c>
      <c r="K567" s="31">
        <f>IF(J567=0,0,IF(B567="F",VLOOKUP(I567,Barem!$G$2:$H$16,2,1),VLOOKUP(I567,Barem!$G$17:$H$31,2,1)))</f>
        <v>4</v>
      </c>
      <c r="L567" s="43">
        <v>0.5</v>
      </c>
      <c r="M567" s="87" t="str">
        <f>VLOOKUP(C567,Barem!K:Q,7,0)</f>
        <v>P</v>
      </c>
      <c r="N567" s="10">
        <f t="shared" si="104"/>
        <v>0.25</v>
      </c>
      <c r="O567" s="10">
        <f t="shared" si="104"/>
        <v>0.25</v>
      </c>
      <c r="P567" s="10">
        <f t="shared" si="104"/>
        <v>0.5</v>
      </c>
      <c r="Q567" s="33">
        <f>IF(B567="M",IF(AND(H567&gt;=200,H567&lt;500,I567&lt;Barem!$M$21),H567/1500,IF(AND(H567&gt;=500,H567&lt;750,I567&lt;Barem!$M$22),H567/1500,IF(AND(H567&gt;=750,H567&lt;1000,I567&lt;Barem!$M$23),H567/1500,IF(AND(H567&gt;=1000,H567&lt;1500,I567&lt;Barem!$M$24),H567/1500,IF(AND(H567&gt;=1500,H567&lt;2000,I567&lt;Barem!$M$25),H567/1500,IF(AND(H567&gt;=2000,H567&lt;3000,I567&lt;Barem!$M$26),H567/1500,IF(AND(H567&gt;=3000,I567&lt;Barem!$M$27),H567/1500,0))))))),IF(AND(H567&gt;=200,H567&lt;500,I567&lt;Barem!$N$21),H567/1500,IF(AND(H567&gt;=500,H567&lt;750,I567&lt;Barem!$N$22),H567/1500,IF(AND(H567&gt;=750,H567&lt;1000,I567&lt;Barem!$N$23),H567/1500,IF(AND(H567&gt;=1000,H567&lt;1500,I567&lt;Barem!$N$24),H567/1500,IF(AND(H567&gt;=1500,H567&lt;2000,I567&lt;Barem!$N$25),H567/1500,IF(AND(H567&gt;=2000,H567&lt;3000,I567&lt;Barem!$N$26),H567/1500,IF(AND(H567&gt;=3000,I567&lt;Barem!$N$27),H567/1500,0))))))))</f>
        <v>0</v>
      </c>
      <c r="R567" s="19">
        <f>IF(D567&gt;21,VLOOKUP(D567,Barem!$S$1:$T$141,2,1),0)</f>
        <v>0</v>
      </c>
      <c r="S567" s="95">
        <f>IF(D567&lt;1,0,IF(B567="F",VLOOKUP(I567,Barem!$W$2:$Y$13,2,1),VLOOKUP(I567,Barem!$W$14:$Y$25,2,1)))</f>
        <v>0</v>
      </c>
      <c r="T567" s="19">
        <f>VLOOKUP(A567,Participanti!A:C,3,0)</f>
        <v>0</v>
      </c>
      <c r="U567" s="17">
        <f t="shared" si="103"/>
        <v>1.9767857142857141</v>
      </c>
      <c r="V567" s="49"/>
      <c r="W567" s="137"/>
      <c r="X567" s="96">
        <f t="shared" si="99"/>
        <v>4</v>
      </c>
      <c r="Y567" s="62">
        <f t="shared" si="100"/>
        <v>1</v>
      </c>
      <c r="Z567" s="1" t="str">
        <f>VLOOKUP(A567,Participanti!A:E,5,0)</f>
        <v>Silver</v>
      </c>
    </row>
    <row r="568" spans="1:26" x14ac:dyDescent="0.2">
      <c r="A568" s="42" t="s">
        <v>176</v>
      </c>
      <c r="B568" s="1" t="str">
        <f>VLOOKUP(A568,Participanti!A:B,2,0)</f>
        <v>M</v>
      </c>
      <c r="C568" s="60">
        <v>12</v>
      </c>
      <c r="D568" s="43">
        <v>21.1</v>
      </c>
      <c r="E568" s="180">
        <v>7.1180555555555552E-2</v>
      </c>
      <c r="F568" s="180">
        <v>7.1400462962962957E-2</v>
      </c>
      <c r="G568" s="182">
        <f t="shared" si="98"/>
        <v>7.1290509259259255E-2</v>
      </c>
      <c r="H568" s="45">
        <v>45</v>
      </c>
      <c r="I568" s="11">
        <f t="shared" si="101"/>
        <v>3.3786971212919075E-3</v>
      </c>
      <c r="J568" s="31">
        <f t="shared" si="102"/>
        <v>5</v>
      </c>
      <c r="K568" s="31">
        <f>IF(J568=0,0,IF(B568="F",VLOOKUP(I568,Barem!$G$2:$H$16,2,1),VLOOKUP(I568,Barem!$G$17:$H$31,2,1)))</f>
        <v>4</v>
      </c>
      <c r="L568" s="43">
        <v>5</v>
      </c>
      <c r="M568" s="87" t="str">
        <f>VLOOKUP(C568,Barem!K:Q,7,0)</f>
        <v>P</v>
      </c>
      <c r="N568" s="10">
        <f t="shared" si="104"/>
        <v>0.25</v>
      </c>
      <c r="O568" s="10">
        <f t="shared" si="104"/>
        <v>0.25</v>
      </c>
      <c r="P568" s="10">
        <f t="shared" si="104"/>
        <v>0.5</v>
      </c>
      <c r="Q568" s="33">
        <f>IF(B568="M",IF(AND(H568&gt;=200,H568&lt;500,I568&lt;Barem!$M$21),H568/1500,IF(AND(H568&gt;=500,H568&lt;750,I568&lt;Barem!$M$22),H568/1500,IF(AND(H568&gt;=750,H568&lt;1000,I568&lt;Barem!$M$23),H568/1500,IF(AND(H568&gt;=1000,H568&lt;1500,I568&lt;Barem!$M$24),H568/1500,IF(AND(H568&gt;=1500,H568&lt;2000,I568&lt;Barem!$M$25),H568/1500,IF(AND(H568&gt;=2000,H568&lt;3000,I568&lt;Barem!$M$26),H568/1500,IF(AND(H568&gt;=3000,I568&lt;Barem!$M$27),H568/1500,0))))))),IF(AND(H568&gt;=200,H568&lt;500,I568&lt;Barem!$N$21),H568/1500,IF(AND(H568&gt;=500,H568&lt;750,I568&lt;Barem!$N$22),H568/1500,IF(AND(H568&gt;=750,H568&lt;1000,I568&lt;Barem!$N$23),H568/1500,IF(AND(H568&gt;=1000,H568&lt;1500,I568&lt;Barem!$N$24),H568/1500,IF(AND(H568&gt;=1500,H568&lt;2000,I568&lt;Barem!$N$25),H568/1500,IF(AND(H568&gt;=2000,H568&lt;3000,I568&lt;Barem!$N$26),H568/1500,IF(AND(H568&gt;=3000,I568&lt;Barem!$N$27),H568/1500,0))))))))</f>
        <v>0</v>
      </c>
      <c r="R568" s="19">
        <f>IF(D568&gt;21,VLOOKUP(D568,Barem!$S$1:$T$141,2,1),0)</f>
        <v>0</v>
      </c>
      <c r="S568" s="95">
        <f>IF(D568&lt;1,0,IF(B568="F",VLOOKUP(I568,Barem!$W$2:$Y$13,2,1),VLOOKUP(I568,Barem!$W$14:$Y$25,2,1)))</f>
        <v>0</v>
      </c>
      <c r="T568" s="19">
        <f>VLOOKUP(A568,Participanti!A:C,3,0)</f>
        <v>0</v>
      </c>
      <c r="U568" s="17">
        <f t="shared" si="103"/>
        <v>4.75</v>
      </c>
      <c r="V568" s="49"/>
      <c r="W568" s="137" t="s">
        <v>586</v>
      </c>
      <c r="X568" s="96">
        <f t="shared" si="99"/>
        <v>4</v>
      </c>
      <c r="Y568" s="62">
        <f t="shared" si="100"/>
        <v>1</v>
      </c>
      <c r="Z568" s="1" t="str">
        <f>VLOOKUP(A568,Participanti!A:E,5,0)</f>
        <v>Gold</v>
      </c>
    </row>
    <row r="569" spans="1:26" x14ac:dyDescent="0.2">
      <c r="A569" s="42" t="s">
        <v>549</v>
      </c>
      <c r="B569" s="1" t="str">
        <f>VLOOKUP(A569,Participanti!A:B,2,0)</f>
        <v>M</v>
      </c>
      <c r="C569" s="60">
        <v>12</v>
      </c>
      <c r="D569" s="43">
        <v>21.08</v>
      </c>
      <c r="E569" s="180">
        <v>6.0914351851851851E-2</v>
      </c>
      <c r="F569" s="180">
        <v>6.2303240740740742E-2</v>
      </c>
      <c r="G569" s="182">
        <f t="shared" si="98"/>
        <v>6.16087962962963E-2</v>
      </c>
      <c r="H569" s="45">
        <v>2</v>
      </c>
      <c r="I569" s="11">
        <f t="shared" si="101"/>
        <v>2.9226184201279082E-3</v>
      </c>
      <c r="J569" s="31">
        <f t="shared" si="102"/>
        <v>5</v>
      </c>
      <c r="K569" s="31">
        <f>IF(J569=0,0,IF(B569="F",VLOOKUP(I569,Barem!$G$2:$H$16,2,1),VLOOKUP(I569,Barem!$G$17:$H$31,2,1)))</f>
        <v>4.75</v>
      </c>
      <c r="L569" s="43">
        <v>3</v>
      </c>
      <c r="M569" s="87" t="s">
        <v>82</v>
      </c>
      <c r="N569" s="10">
        <f t="shared" si="104"/>
        <v>0.5</v>
      </c>
      <c r="O569" s="10">
        <f t="shared" si="104"/>
        <v>0.25</v>
      </c>
      <c r="P569" s="10">
        <f t="shared" si="104"/>
        <v>0.25</v>
      </c>
      <c r="Q569" s="33">
        <f>IF(B569="M",IF(AND(H569&gt;=200,H569&lt;500,I569&lt;Barem!$M$21),H569/1500,IF(AND(H569&gt;=500,H569&lt;750,I569&lt;Barem!$M$22),H569/1500,IF(AND(H569&gt;=750,H569&lt;1000,I569&lt;Barem!$M$23),H569/1500,IF(AND(H569&gt;=1000,H569&lt;1500,I569&lt;Barem!$M$24),H569/1500,IF(AND(H569&gt;=1500,H569&lt;2000,I569&lt;Barem!$M$25),H569/1500,IF(AND(H569&gt;=2000,H569&lt;3000,I569&lt;Barem!$M$26),H569/1500,IF(AND(H569&gt;=3000,I569&lt;Barem!$M$27),H569/1500,0))))))),IF(AND(H569&gt;=200,H569&lt;500,I569&lt;Barem!$N$21),H569/1500,IF(AND(H569&gt;=500,H569&lt;750,I569&lt;Barem!$N$22),H569/1500,IF(AND(H569&gt;=750,H569&lt;1000,I569&lt;Barem!$N$23),H569/1500,IF(AND(H569&gt;=1000,H569&lt;1500,I569&lt;Barem!$N$24),H569/1500,IF(AND(H569&gt;=1500,H569&lt;2000,I569&lt;Barem!$N$25),H569/1500,IF(AND(H569&gt;=2000,H569&lt;3000,I569&lt;Barem!$N$26),H569/1500,IF(AND(H569&gt;=3000,I569&lt;Barem!$N$27),H569/1500,0))))))))</f>
        <v>0</v>
      </c>
      <c r="R569" s="19">
        <f>IF(D569&gt;21,VLOOKUP(D569,Barem!$S$1:$T$141,2,1),0)</f>
        <v>0</v>
      </c>
      <c r="S569" s="95">
        <f>IF(D569&lt;1,0,IF(B569="F",VLOOKUP(I569,Barem!$W$2:$Y$13,2,1),VLOOKUP(I569,Barem!$W$14:$Y$25,2,1)))</f>
        <v>0</v>
      </c>
      <c r="T569" s="19">
        <f>VLOOKUP(A569,Participanti!A:C,3,0)</f>
        <v>0</v>
      </c>
      <c r="U569" s="17">
        <f t="shared" si="103"/>
        <v>4.4375</v>
      </c>
      <c r="V569" s="49"/>
      <c r="W569" s="137"/>
      <c r="X569" s="96">
        <f t="shared" si="99"/>
        <v>4</v>
      </c>
      <c r="Y569" s="62">
        <f t="shared" si="100"/>
        <v>1</v>
      </c>
      <c r="Z569" s="1" t="str">
        <f>VLOOKUP(A569,Participanti!A:E,5,0)</f>
        <v>Gold</v>
      </c>
    </row>
    <row r="570" spans="1:26" x14ac:dyDescent="0.2">
      <c r="A570" s="42" t="s">
        <v>505</v>
      </c>
      <c r="B570" s="1" t="str">
        <f>VLOOKUP(A570,Participanti!A:B,2,0)</f>
        <v>M</v>
      </c>
      <c r="C570" s="60">
        <v>12</v>
      </c>
      <c r="D570" s="43">
        <v>21.53</v>
      </c>
      <c r="E570" s="180">
        <v>7.8020833333333331E-2</v>
      </c>
      <c r="F570" s="180">
        <v>7.8368055555555552E-2</v>
      </c>
      <c r="G570" s="182">
        <f t="shared" si="98"/>
        <v>7.8194444444444441E-2</v>
      </c>
      <c r="H570" s="45">
        <v>31</v>
      </c>
      <c r="I570" s="11">
        <f t="shared" si="101"/>
        <v>3.6318831604479533E-3</v>
      </c>
      <c r="J570" s="31">
        <f t="shared" si="102"/>
        <v>5</v>
      </c>
      <c r="K570" s="31">
        <f>IF(J570=0,0,IF(B570="F",VLOOKUP(I570,Barem!$G$2:$H$16,2,1),VLOOKUP(I570,Barem!$G$17:$H$31,2,1)))</f>
        <v>3.75</v>
      </c>
      <c r="L570" s="43">
        <v>4.5</v>
      </c>
      <c r="M570" s="87" t="str">
        <f>VLOOKUP(C570,Barem!K:Q,7,0)</f>
        <v>P</v>
      </c>
      <c r="N570" s="10">
        <f t="shared" si="104"/>
        <v>0.25</v>
      </c>
      <c r="O570" s="10">
        <f t="shared" si="104"/>
        <v>0.25</v>
      </c>
      <c r="P570" s="10">
        <f t="shared" si="104"/>
        <v>0.5</v>
      </c>
      <c r="Q570" s="33">
        <f>IF(B570="M",IF(AND(H570&gt;=200,H570&lt;500,I570&lt;Barem!$M$21),H570/1500,IF(AND(H570&gt;=500,H570&lt;750,I570&lt;Barem!$M$22),H570/1500,IF(AND(H570&gt;=750,H570&lt;1000,I570&lt;Barem!$M$23),H570/1500,IF(AND(H570&gt;=1000,H570&lt;1500,I570&lt;Barem!$M$24),H570/1500,IF(AND(H570&gt;=1500,H570&lt;2000,I570&lt;Barem!$M$25),H570/1500,IF(AND(H570&gt;=2000,H570&lt;3000,I570&lt;Barem!$M$26),H570/1500,IF(AND(H570&gt;=3000,I570&lt;Barem!$M$27),H570/1500,0))))))),IF(AND(H570&gt;=200,H570&lt;500,I570&lt;Barem!$N$21),H570/1500,IF(AND(H570&gt;=500,H570&lt;750,I570&lt;Barem!$N$22),H570/1500,IF(AND(H570&gt;=750,H570&lt;1000,I570&lt;Barem!$N$23),H570/1500,IF(AND(H570&gt;=1000,H570&lt;1500,I570&lt;Barem!$N$24),H570/1500,IF(AND(H570&gt;=1500,H570&lt;2000,I570&lt;Barem!$N$25),H570/1500,IF(AND(H570&gt;=2000,H570&lt;3000,I570&lt;Barem!$N$26),H570/1500,IF(AND(H570&gt;=3000,I570&lt;Barem!$N$27),H570/1500,0))))))))</f>
        <v>0</v>
      </c>
      <c r="R570" s="19">
        <f>IF(D570&gt;21,VLOOKUP(D570,Barem!$S$1:$T$141,2,1),0)</f>
        <v>0</v>
      </c>
      <c r="S570" s="95">
        <f>IF(D570&lt;1,0,IF(B570="F",VLOOKUP(I570,Barem!$W$2:$Y$13,2,1),VLOOKUP(I570,Barem!$W$14:$Y$25,2,1)))</f>
        <v>0</v>
      </c>
      <c r="T570" s="19">
        <f>VLOOKUP(A570,Participanti!A:C,3,0)</f>
        <v>0</v>
      </c>
      <c r="U570" s="17">
        <f t="shared" si="103"/>
        <v>4.4375</v>
      </c>
      <c r="V570" s="49"/>
      <c r="W570" s="137"/>
      <c r="X570" s="96">
        <f t="shared" si="99"/>
        <v>4</v>
      </c>
      <c r="Y570" s="62">
        <f t="shared" si="100"/>
        <v>1</v>
      </c>
      <c r="Z570" s="1" t="str">
        <f>VLOOKUP(A570,Participanti!A:E,5,0)</f>
        <v>Gold</v>
      </c>
    </row>
    <row r="571" spans="1:26" x14ac:dyDescent="0.2">
      <c r="A571" s="42" t="s">
        <v>225</v>
      </c>
      <c r="B571" s="1" t="str">
        <f>VLOOKUP(A571,Participanti!A:B,2,0)</f>
        <v>M</v>
      </c>
      <c r="C571" s="60">
        <v>12</v>
      </c>
      <c r="D571" s="43">
        <v>23.04</v>
      </c>
      <c r="E571" s="180">
        <v>6.8877314814814808E-2</v>
      </c>
      <c r="F571" s="180">
        <v>6.987268518518519E-2</v>
      </c>
      <c r="G571" s="182">
        <f t="shared" si="98"/>
        <v>6.9374999999999992E-2</v>
      </c>
      <c r="H571" s="45">
        <v>53</v>
      </c>
      <c r="I571" s="11">
        <f t="shared" si="101"/>
        <v>3.011067708333333E-3</v>
      </c>
      <c r="J571" s="31">
        <f t="shared" si="102"/>
        <v>5</v>
      </c>
      <c r="K571" s="31">
        <f>IF(J571=0,0,IF(B571="F",VLOOKUP(I571,Barem!$G$2:$H$16,2,1),VLOOKUP(I571,Barem!$G$17:$H$31,2,1)))</f>
        <v>4.5</v>
      </c>
      <c r="L571" s="43">
        <v>3</v>
      </c>
      <c r="M571" s="87" t="s">
        <v>82</v>
      </c>
      <c r="N571" s="10">
        <f t="shared" si="104"/>
        <v>0.5</v>
      </c>
      <c r="O571" s="10">
        <f t="shared" si="104"/>
        <v>0.25</v>
      </c>
      <c r="P571" s="10">
        <f t="shared" si="104"/>
        <v>0.25</v>
      </c>
      <c r="Q571" s="33">
        <f>IF(B571="M",IF(AND(H571&gt;=200,H571&lt;500,I571&lt;Barem!$M$21),H571/1500,IF(AND(H571&gt;=500,H571&lt;750,I571&lt;Barem!$M$22),H571/1500,IF(AND(H571&gt;=750,H571&lt;1000,I571&lt;Barem!$M$23),H571/1500,IF(AND(H571&gt;=1000,H571&lt;1500,I571&lt;Barem!$M$24),H571/1500,IF(AND(H571&gt;=1500,H571&lt;2000,I571&lt;Barem!$M$25),H571/1500,IF(AND(H571&gt;=2000,H571&lt;3000,I571&lt;Barem!$M$26),H571/1500,IF(AND(H571&gt;=3000,I571&lt;Barem!$M$27),H571/1500,0))))))),IF(AND(H571&gt;=200,H571&lt;500,I571&lt;Barem!$N$21),H571/1500,IF(AND(H571&gt;=500,H571&lt;750,I571&lt;Barem!$N$22),H571/1500,IF(AND(H571&gt;=750,H571&lt;1000,I571&lt;Barem!$N$23),H571/1500,IF(AND(H571&gt;=1000,H571&lt;1500,I571&lt;Barem!$N$24),H571/1500,IF(AND(H571&gt;=1500,H571&lt;2000,I571&lt;Barem!$N$25),H571/1500,IF(AND(H571&gt;=2000,H571&lt;3000,I571&lt;Barem!$N$26),H571/1500,IF(AND(H571&gt;=3000,I571&lt;Barem!$N$27),H571/1500,0))))))))</f>
        <v>0</v>
      </c>
      <c r="R571" s="19">
        <f>IF(D571&gt;21,VLOOKUP(D571,Barem!$S$1:$T$141,2,1),0)</f>
        <v>0.1</v>
      </c>
      <c r="S571" s="95">
        <f>IF(D571&lt;1,0,IF(B571="F",VLOOKUP(I571,Barem!$W$2:$Y$13,2,1),VLOOKUP(I571,Barem!$W$14:$Y$25,2,1)))</f>
        <v>0</v>
      </c>
      <c r="T571" s="19">
        <f>VLOOKUP(A571,Participanti!A:C,3,0)</f>
        <v>0</v>
      </c>
      <c r="U571" s="17">
        <f t="shared" si="103"/>
        <v>4.4749999999999996</v>
      </c>
      <c r="V571" s="49"/>
      <c r="W571" s="137"/>
      <c r="X571" s="96">
        <f t="shared" si="99"/>
        <v>4</v>
      </c>
      <c r="Y571" s="62">
        <f t="shared" si="100"/>
        <v>1</v>
      </c>
      <c r="Z571" s="1" t="str">
        <f>VLOOKUP(A571,Participanti!A:E,5,0)</f>
        <v>Gold</v>
      </c>
    </row>
    <row r="572" spans="1:26" x14ac:dyDescent="0.2">
      <c r="A572" s="42" t="s">
        <v>496</v>
      </c>
      <c r="B572" s="1" t="str">
        <f>VLOOKUP(A572,Participanti!A:B,2,0)</f>
        <v>M</v>
      </c>
      <c r="C572" s="60">
        <v>12</v>
      </c>
      <c r="D572" s="43">
        <v>27.36</v>
      </c>
      <c r="E572" s="180">
        <v>0.16269675925925925</v>
      </c>
      <c r="F572" s="180">
        <v>0.18371527777777777</v>
      </c>
      <c r="G572" s="182">
        <f t="shared" si="98"/>
        <v>0.17320601851851852</v>
      </c>
      <c r="H572" s="45">
        <v>1508</v>
      </c>
      <c r="I572" s="11">
        <f t="shared" si="101"/>
        <v>6.3306293318171978E-3</v>
      </c>
      <c r="J572" s="31">
        <f t="shared" si="102"/>
        <v>5</v>
      </c>
      <c r="K572" s="31">
        <f>IF(J572=0,0,IF(B572="F",VLOOKUP(I572,Barem!$G$2:$H$16,2,1),VLOOKUP(I572,Barem!$G$17:$H$31,2,1)))</f>
        <v>0</v>
      </c>
      <c r="L572" s="43">
        <v>0.5</v>
      </c>
      <c r="M572" s="87" t="str">
        <f>VLOOKUP(C572,Barem!K:Q,7,0)</f>
        <v>P</v>
      </c>
      <c r="N572" s="10">
        <f t="shared" si="104"/>
        <v>0.25</v>
      </c>
      <c r="O572" s="10">
        <f t="shared" si="104"/>
        <v>0.25</v>
      </c>
      <c r="P572" s="10">
        <f t="shared" si="104"/>
        <v>0.5</v>
      </c>
      <c r="Q572" s="33">
        <f>IF(B572="M",IF(AND(H572&gt;=200,H572&lt;500,I572&lt;Barem!$M$21),H572/1500,IF(AND(H572&gt;=500,H572&lt;750,I572&lt;Barem!$M$22),H572/1500,IF(AND(H572&gt;=750,H572&lt;1000,I572&lt;Barem!$M$23),H572/1500,IF(AND(H572&gt;=1000,H572&lt;1500,I572&lt;Barem!$M$24),H572/1500,IF(AND(H572&gt;=1500,H572&lt;2000,I572&lt;Barem!$M$25),H572/1500,IF(AND(H572&gt;=2000,H572&lt;3000,I572&lt;Barem!$M$26),H572/1500,IF(AND(H572&gt;=3000,I572&lt;Barem!$M$27),H572/1500,0))))))),IF(AND(H572&gt;=200,H572&lt;500,I572&lt;Barem!$N$21),H572/1500,IF(AND(H572&gt;=500,H572&lt;750,I572&lt;Barem!$N$22),H572/1500,IF(AND(H572&gt;=750,H572&lt;1000,I572&lt;Barem!$N$23),H572/1500,IF(AND(H572&gt;=1000,H572&lt;1500,I572&lt;Barem!$N$24),H572/1500,IF(AND(H572&gt;=1500,H572&lt;2000,I572&lt;Barem!$N$25),H572/1500,IF(AND(H572&gt;=2000,H572&lt;3000,I572&lt;Barem!$N$26),H572/1500,IF(AND(H572&gt;=3000,I572&lt;Barem!$N$27),H572/1500,0))))))))</f>
        <v>1.0053333333333334</v>
      </c>
      <c r="R572" s="19">
        <f>IF(D572&gt;21,VLOOKUP(D572,Barem!$S$1:$T$141,2,1),0)</f>
        <v>0.3</v>
      </c>
      <c r="S572" s="95">
        <f>IF(D572&lt;1,0,IF(B572="F",VLOOKUP(I572,Barem!$W$2:$Y$13,2,1),VLOOKUP(I572,Barem!$W$14:$Y$25,2,1)))</f>
        <v>0</v>
      </c>
      <c r="T572" s="19">
        <f>VLOOKUP(A572,Participanti!A:C,3,0)</f>
        <v>0</v>
      </c>
      <c r="U572" s="17">
        <f t="shared" si="103"/>
        <v>2.8053333333333335</v>
      </c>
      <c r="V572" s="49"/>
      <c r="W572" s="137"/>
      <c r="X572" s="96">
        <f t="shared" si="99"/>
        <v>4</v>
      </c>
      <c r="Y572" s="62">
        <f t="shared" si="100"/>
        <v>1</v>
      </c>
      <c r="Z572" s="1" t="str">
        <f>VLOOKUP(A572,Participanti!A:E,5,0)</f>
        <v>Silver</v>
      </c>
    </row>
    <row r="573" spans="1:26" x14ac:dyDescent="0.2">
      <c r="A573" s="42" t="s">
        <v>465</v>
      </c>
      <c r="B573" s="1" t="str">
        <f>VLOOKUP(A573,Participanti!A:B,2,0)</f>
        <v>M</v>
      </c>
      <c r="C573" s="60">
        <v>12</v>
      </c>
      <c r="D573" s="43">
        <v>42.15</v>
      </c>
      <c r="E573" s="180">
        <v>0.15594907407407407</v>
      </c>
      <c r="F573" s="180">
        <v>0.15649305555555557</v>
      </c>
      <c r="G573" s="182">
        <f t="shared" ref="G573:G591" si="105">AVERAGE(E573:F573)</f>
        <v>0.15622106481481482</v>
      </c>
      <c r="H573" s="45">
        <v>19</v>
      </c>
      <c r="I573" s="11">
        <f t="shared" si="101"/>
        <v>3.7063123324985723E-3</v>
      </c>
      <c r="J573" s="31">
        <f t="shared" si="102"/>
        <v>5</v>
      </c>
      <c r="K573" s="31">
        <f>IF(J573=0,0,IF(B573="F",VLOOKUP(I573,Barem!$G$2:$H$16,2,1),VLOOKUP(I573,Barem!$G$17:$H$31,2,1)))</f>
        <v>3.5</v>
      </c>
      <c r="L573" s="43">
        <v>4</v>
      </c>
      <c r="M573" s="87" t="str">
        <f>VLOOKUP(C573,Barem!K:Q,7,0)</f>
        <v>P</v>
      </c>
      <c r="N573" s="10">
        <f t="shared" si="104"/>
        <v>0.25</v>
      </c>
      <c r="O573" s="10">
        <f t="shared" si="104"/>
        <v>0.25</v>
      </c>
      <c r="P573" s="10">
        <f t="shared" si="104"/>
        <v>0.5</v>
      </c>
      <c r="Q573" s="33">
        <f>IF(B573="M",IF(AND(H573&gt;=200,H573&lt;500,I573&lt;Barem!$M$21),H573/1500,IF(AND(H573&gt;=500,H573&lt;750,I573&lt;Barem!$M$22),H573/1500,IF(AND(H573&gt;=750,H573&lt;1000,I573&lt;Barem!$M$23),H573/1500,IF(AND(H573&gt;=1000,H573&lt;1500,I573&lt;Barem!$M$24),H573/1500,IF(AND(H573&gt;=1500,H573&lt;2000,I573&lt;Barem!$M$25),H573/1500,IF(AND(H573&gt;=2000,H573&lt;3000,I573&lt;Barem!$M$26),H573/1500,IF(AND(H573&gt;=3000,I573&lt;Barem!$M$27),H573/1500,0))))))),IF(AND(H573&gt;=200,H573&lt;500,I573&lt;Barem!$N$21),H573/1500,IF(AND(H573&gt;=500,H573&lt;750,I573&lt;Barem!$N$22),H573/1500,IF(AND(H573&gt;=750,H573&lt;1000,I573&lt;Barem!$N$23),H573/1500,IF(AND(H573&gt;=1000,H573&lt;1500,I573&lt;Barem!$N$24),H573/1500,IF(AND(H573&gt;=1500,H573&lt;2000,I573&lt;Barem!$N$25),H573/1500,IF(AND(H573&gt;=2000,H573&lt;3000,I573&lt;Barem!$N$26),H573/1500,IF(AND(H573&gt;=3000,I573&lt;Barem!$N$27),H573/1500,0))))))))</f>
        <v>0</v>
      </c>
      <c r="R573" s="19">
        <f>IF(D573&gt;21,VLOOKUP(D573,Barem!$S$1:$T$141,2,1),0)</f>
        <v>1</v>
      </c>
      <c r="S573" s="95">
        <f>IF(D573&lt;1,0,IF(B573="F",VLOOKUP(I573,Barem!$W$2:$Y$13,2,1),VLOOKUP(I573,Barem!$W$14:$Y$25,2,1)))</f>
        <v>0</v>
      </c>
      <c r="T573" s="19">
        <f>VLOOKUP(A573,Participanti!A:C,3,0)</f>
        <v>0</v>
      </c>
      <c r="U573" s="17">
        <f t="shared" si="103"/>
        <v>5.125</v>
      </c>
      <c r="V573" s="49"/>
      <c r="W573" s="137"/>
      <c r="X573" s="96">
        <f t="shared" si="99"/>
        <v>4</v>
      </c>
      <c r="Y573" s="62">
        <f t="shared" si="100"/>
        <v>1</v>
      </c>
      <c r="Z573" s="1" t="str">
        <f>VLOOKUP(A573,Participanti!A:E,5,0)</f>
        <v>Gold</v>
      </c>
    </row>
    <row r="574" spans="1:26" x14ac:dyDescent="0.2">
      <c r="A574" s="42" t="s">
        <v>459</v>
      </c>
      <c r="B574" s="1" t="str">
        <f>VLOOKUP(A574,Participanti!A:B,2,0)</f>
        <v>M</v>
      </c>
      <c r="C574" s="60">
        <v>12</v>
      </c>
      <c r="D574" s="43">
        <v>22.54</v>
      </c>
      <c r="E574" s="180">
        <v>9.0567129629629636E-2</v>
      </c>
      <c r="F574" s="180">
        <v>9.0937500000000004E-2</v>
      </c>
      <c r="G574" s="182">
        <f t="shared" si="105"/>
        <v>9.0752314814814827E-2</v>
      </c>
      <c r="H574" s="45">
        <v>30</v>
      </c>
      <c r="I574" s="11">
        <f t="shared" si="101"/>
        <v>4.0262783857504363E-3</v>
      </c>
      <c r="J574" s="31">
        <f t="shared" si="102"/>
        <v>5</v>
      </c>
      <c r="K574" s="31">
        <f>IF(J574=0,0,IF(B574="F",VLOOKUP(I574,Barem!$G$2:$H$16,2,1),VLOOKUP(I574,Barem!$G$17:$H$31,2,1)))</f>
        <v>3</v>
      </c>
      <c r="L574" s="43">
        <v>4.5</v>
      </c>
      <c r="M574" s="87" t="s">
        <v>80</v>
      </c>
      <c r="N574" s="10">
        <f t="shared" si="104"/>
        <v>0.25</v>
      </c>
      <c r="O574" s="10">
        <f t="shared" si="104"/>
        <v>0.5</v>
      </c>
      <c r="P574" s="10">
        <f t="shared" si="104"/>
        <v>0.25</v>
      </c>
      <c r="Q574" s="33">
        <f>IF(B574="M",IF(AND(H574&gt;=200,H574&lt;500,I574&lt;Barem!$M$21),H574/1500,IF(AND(H574&gt;=500,H574&lt;750,I574&lt;Barem!$M$22),H574/1500,IF(AND(H574&gt;=750,H574&lt;1000,I574&lt;Barem!$M$23),H574/1500,IF(AND(H574&gt;=1000,H574&lt;1500,I574&lt;Barem!$M$24),H574/1500,IF(AND(H574&gt;=1500,H574&lt;2000,I574&lt;Barem!$M$25),H574/1500,IF(AND(H574&gt;=2000,H574&lt;3000,I574&lt;Barem!$M$26),H574/1500,IF(AND(H574&gt;=3000,I574&lt;Barem!$M$27),H574/1500,0))))))),IF(AND(H574&gt;=200,H574&lt;500,I574&lt;Barem!$N$21),H574/1500,IF(AND(H574&gt;=500,H574&lt;750,I574&lt;Barem!$N$22),H574/1500,IF(AND(H574&gt;=750,H574&lt;1000,I574&lt;Barem!$N$23),H574/1500,IF(AND(H574&gt;=1000,H574&lt;1500,I574&lt;Barem!$N$24),H574/1500,IF(AND(H574&gt;=1500,H574&lt;2000,I574&lt;Barem!$N$25),H574/1500,IF(AND(H574&gt;=2000,H574&lt;3000,I574&lt;Barem!$N$26),H574/1500,IF(AND(H574&gt;=3000,I574&lt;Barem!$N$27),H574/1500,0))))))))</f>
        <v>0</v>
      </c>
      <c r="R574" s="19">
        <f>IF(D574&gt;21,VLOOKUP(D574,Barem!$S$1:$T$141,2,1),0)</f>
        <v>0</v>
      </c>
      <c r="S574" s="95">
        <f>IF(D574&lt;1,0,IF(B574="F",VLOOKUP(I574,Barem!$W$2:$Y$13,2,1),VLOOKUP(I574,Barem!$W$14:$Y$25,2,1)))</f>
        <v>0</v>
      </c>
      <c r="T574" s="19">
        <f>VLOOKUP(A574,Participanti!A:C,3,0)</f>
        <v>0</v>
      </c>
      <c r="U574" s="17">
        <f t="shared" si="103"/>
        <v>3.875</v>
      </c>
      <c r="V574" s="49"/>
      <c r="W574" s="137"/>
      <c r="X574" s="96">
        <f t="shared" si="99"/>
        <v>4</v>
      </c>
      <c r="Y574" s="62">
        <f t="shared" si="100"/>
        <v>1</v>
      </c>
      <c r="Z574" s="1" t="str">
        <f>VLOOKUP(A574,Participanti!A:E,5,0)</f>
        <v>Gold</v>
      </c>
    </row>
    <row r="575" spans="1:26" x14ac:dyDescent="0.2">
      <c r="A575" s="166" t="s">
        <v>329</v>
      </c>
      <c r="B575" s="1" t="str">
        <f>VLOOKUP(A575,Participanti!A:B,2,0)</f>
        <v>M</v>
      </c>
      <c r="C575" s="60">
        <v>12</v>
      </c>
      <c r="D575" s="43">
        <v>15.89</v>
      </c>
      <c r="E575" s="180">
        <v>5.8530092592592592E-2</v>
      </c>
      <c r="F575" s="180">
        <v>5.9849537037037034E-2</v>
      </c>
      <c r="G575" s="182">
        <f t="shared" si="105"/>
        <v>5.9189814814814813E-2</v>
      </c>
      <c r="H575" s="45">
        <v>563</v>
      </c>
      <c r="I575" s="11">
        <f t="shared" si="101"/>
        <v>3.7249726126378107E-3</v>
      </c>
      <c r="J575" s="31">
        <f t="shared" si="102"/>
        <v>3.7833333333333332</v>
      </c>
      <c r="K575" s="31">
        <f>IF(J575=0,0,IF(B575="F",VLOOKUP(I575,Barem!$G$2:$H$16,2,1),VLOOKUP(I575,Barem!$G$17:$H$31,2,1)))</f>
        <v>3.5</v>
      </c>
      <c r="L575" s="43">
        <v>4</v>
      </c>
      <c r="M575" s="87" t="str">
        <f>VLOOKUP(C575,Barem!K:Q,7,0)</f>
        <v>P</v>
      </c>
      <c r="N575" s="10">
        <f t="shared" si="104"/>
        <v>0.25</v>
      </c>
      <c r="O575" s="10">
        <f t="shared" si="104"/>
        <v>0.25</v>
      </c>
      <c r="P575" s="10">
        <f t="shared" si="104"/>
        <v>0.5</v>
      </c>
      <c r="Q575" s="33">
        <f>IF(B575="M",IF(AND(H575&gt;=200,H575&lt;500,I575&lt;Barem!$M$21),H575/1500,IF(AND(H575&gt;=500,H575&lt;750,I575&lt;Barem!$M$22),H575/1500,IF(AND(H575&gt;=750,H575&lt;1000,I575&lt;Barem!$M$23),H575/1500,IF(AND(H575&gt;=1000,H575&lt;1500,I575&lt;Barem!$M$24),H575/1500,IF(AND(H575&gt;=1500,H575&lt;2000,I575&lt;Barem!$M$25),H575/1500,IF(AND(H575&gt;=2000,H575&lt;3000,I575&lt;Barem!$M$26),H575/1500,IF(AND(H575&gt;=3000,I575&lt;Barem!$M$27),H575/1500,0))))))),IF(AND(H575&gt;=200,H575&lt;500,I575&lt;Barem!$N$21),H575/1500,IF(AND(H575&gt;=500,H575&lt;750,I575&lt;Barem!$N$22),H575/1500,IF(AND(H575&gt;=750,H575&lt;1000,I575&lt;Barem!$N$23),H575/1500,IF(AND(H575&gt;=1000,H575&lt;1500,I575&lt;Barem!$N$24),H575/1500,IF(AND(H575&gt;=1500,H575&lt;2000,I575&lt;Barem!$N$25),H575/1500,IF(AND(H575&gt;=2000,H575&lt;3000,I575&lt;Barem!$N$26),H575/1500,IF(AND(H575&gt;=3000,I575&lt;Barem!$N$27),H575/1500,0))))))))</f>
        <v>0.37533333333333335</v>
      </c>
      <c r="R575" s="19">
        <f>IF(D575&gt;21,VLOOKUP(D575,Barem!$S$1:$T$141,2,1),0)</f>
        <v>0</v>
      </c>
      <c r="S575" s="95">
        <f>IF(D575&lt;1,0,IF(B575="F",VLOOKUP(I575,Barem!$W$2:$Y$13,2,1),VLOOKUP(I575,Barem!$W$14:$Y$25,2,1)))</f>
        <v>0</v>
      </c>
      <c r="T575" s="19">
        <f>VLOOKUP(A575,Participanti!A:C,3,0)</f>
        <v>0</v>
      </c>
      <c r="U575" s="17">
        <f t="shared" si="103"/>
        <v>4.1961666666666666</v>
      </c>
      <c r="V575" s="167"/>
      <c r="W575" s="170" t="s">
        <v>587</v>
      </c>
      <c r="X575" s="96">
        <f t="shared" si="99"/>
        <v>3</v>
      </c>
      <c r="Y575" s="62">
        <f t="shared" si="100"/>
        <v>1</v>
      </c>
      <c r="Z575" s="1" t="str">
        <f>VLOOKUP(A575,Participanti!A:E,5,0)</f>
        <v>Gold</v>
      </c>
    </row>
    <row r="576" spans="1:26" x14ac:dyDescent="0.2">
      <c r="A576" s="166" t="s">
        <v>154</v>
      </c>
      <c r="B576" s="1" t="str">
        <f>VLOOKUP(A576,Participanti!A:B,2,0)</f>
        <v>M</v>
      </c>
      <c r="C576" s="60">
        <v>12</v>
      </c>
      <c r="D576" s="43">
        <v>25.6</v>
      </c>
      <c r="E576" s="180">
        <v>8.3368055555555556E-2</v>
      </c>
      <c r="F576" s="180">
        <v>8.3402777777777784E-2</v>
      </c>
      <c r="G576" s="182">
        <f t="shared" si="105"/>
        <v>8.338541666666667E-2</v>
      </c>
      <c r="H576" s="45">
        <v>14</v>
      </c>
      <c r="I576" s="11">
        <f t="shared" si="101"/>
        <v>3.2572428385416667E-3</v>
      </c>
      <c r="J576" s="31">
        <f t="shared" si="102"/>
        <v>5</v>
      </c>
      <c r="K576" s="31">
        <f>IF(J576=0,0,IF(B576="F",VLOOKUP(I576,Barem!$G$2:$H$16,2,1),VLOOKUP(I576,Barem!$G$17:$H$31,2,1)))</f>
        <v>4.25</v>
      </c>
      <c r="L576" s="43">
        <v>2.5</v>
      </c>
      <c r="M576" s="87" t="s">
        <v>82</v>
      </c>
      <c r="N576" s="10">
        <f t="shared" si="104"/>
        <v>0.5</v>
      </c>
      <c r="O576" s="10">
        <f t="shared" si="104"/>
        <v>0.25</v>
      </c>
      <c r="P576" s="10">
        <f t="shared" si="104"/>
        <v>0.25</v>
      </c>
      <c r="Q576" s="33">
        <f>IF(B576="M",IF(AND(H576&gt;=200,H576&lt;500,I576&lt;Barem!$M$21),H576/1500,IF(AND(H576&gt;=500,H576&lt;750,I576&lt;Barem!$M$22),H576/1500,IF(AND(H576&gt;=750,H576&lt;1000,I576&lt;Barem!$M$23),H576/1500,IF(AND(H576&gt;=1000,H576&lt;1500,I576&lt;Barem!$M$24),H576/1500,IF(AND(H576&gt;=1500,H576&lt;2000,I576&lt;Barem!$M$25),H576/1500,IF(AND(H576&gt;=2000,H576&lt;3000,I576&lt;Barem!$M$26),H576/1500,IF(AND(H576&gt;=3000,I576&lt;Barem!$M$27),H576/1500,0))))))),IF(AND(H576&gt;=200,H576&lt;500,I576&lt;Barem!$N$21),H576/1500,IF(AND(H576&gt;=500,H576&lt;750,I576&lt;Barem!$N$22),H576/1500,IF(AND(H576&gt;=750,H576&lt;1000,I576&lt;Barem!$N$23),H576/1500,IF(AND(H576&gt;=1000,H576&lt;1500,I576&lt;Barem!$N$24),H576/1500,IF(AND(H576&gt;=1500,H576&lt;2000,I576&lt;Barem!$N$25),H576/1500,IF(AND(H576&gt;=2000,H576&lt;3000,I576&lt;Barem!$N$26),H576/1500,IF(AND(H576&gt;=3000,I576&lt;Barem!$N$27),H576/1500,0))))))))</f>
        <v>0</v>
      </c>
      <c r="R576" s="19">
        <f>IF(D576&gt;21,VLOOKUP(D576,Barem!$S$1:$T$141,2,1),0)</f>
        <v>0.2</v>
      </c>
      <c r="S576" s="95">
        <f>IF(D576&lt;1,0,IF(B576="F",VLOOKUP(I576,Barem!$W$2:$Y$13,2,1),VLOOKUP(I576,Barem!$W$14:$Y$25,2,1)))</f>
        <v>0</v>
      </c>
      <c r="T576" s="19">
        <f>VLOOKUP(A576,Participanti!A:C,3,0)</f>
        <v>0</v>
      </c>
      <c r="U576" s="17">
        <f t="shared" si="103"/>
        <v>4.3875000000000002</v>
      </c>
      <c r="V576" s="167"/>
      <c r="W576" s="168"/>
      <c r="X576" s="96">
        <f t="shared" si="99"/>
        <v>4</v>
      </c>
      <c r="Y576" s="62">
        <f t="shared" si="100"/>
        <v>1</v>
      </c>
      <c r="Z576" s="1" t="str">
        <f>VLOOKUP(A576,Participanti!A:E,5,0)</f>
        <v>Gold</v>
      </c>
    </row>
    <row r="577" spans="1:26" x14ac:dyDescent="0.2">
      <c r="A577" s="166" t="s">
        <v>339</v>
      </c>
      <c r="B577" s="1" t="str">
        <f>VLOOKUP(A577,Participanti!A:B,2,0)</f>
        <v>M</v>
      </c>
      <c r="C577" s="60">
        <v>12</v>
      </c>
      <c r="D577" s="43">
        <v>19.03</v>
      </c>
      <c r="E577" s="180">
        <v>6.3738425925925921E-2</v>
      </c>
      <c r="F577" s="180">
        <v>6.4895833333333333E-2</v>
      </c>
      <c r="G577" s="182">
        <f t="shared" si="105"/>
        <v>6.4317129629629627E-2</v>
      </c>
      <c r="H577" s="45">
        <v>81</v>
      </c>
      <c r="I577" s="11">
        <f t="shared" si="101"/>
        <v>3.3797755979836901E-3</v>
      </c>
      <c r="J577" s="31">
        <f t="shared" si="102"/>
        <v>4.5309523809523808</v>
      </c>
      <c r="K577" s="31">
        <f>IF(J577=0,0,IF(B577="F",VLOOKUP(I577,Barem!$G$2:$H$16,2,1),VLOOKUP(I577,Barem!$G$17:$H$31,2,1)))</f>
        <v>4</v>
      </c>
      <c r="L577" s="43">
        <v>4</v>
      </c>
      <c r="M577" s="87" t="s">
        <v>80</v>
      </c>
      <c r="N577" s="10">
        <f t="shared" si="104"/>
        <v>0.25</v>
      </c>
      <c r="O577" s="10">
        <f t="shared" si="104"/>
        <v>0.5</v>
      </c>
      <c r="P577" s="10">
        <f t="shared" si="104"/>
        <v>0.25</v>
      </c>
      <c r="Q577" s="33">
        <f>IF(B577="M",IF(AND(H577&gt;=200,H577&lt;500,I577&lt;Barem!$M$21),H577/1500,IF(AND(H577&gt;=500,H577&lt;750,I577&lt;Barem!$M$22),H577/1500,IF(AND(H577&gt;=750,H577&lt;1000,I577&lt;Barem!$M$23),H577/1500,IF(AND(H577&gt;=1000,H577&lt;1500,I577&lt;Barem!$M$24),H577/1500,IF(AND(H577&gt;=1500,H577&lt;2000,I577&lt;Barem!$M$25),H577/1500,IF(AND(H577&gt;=2000,H577&lt;3000,I577&lt;Barem!$M$26),H577/1500,IF(AND(H577&gt;=3000,I577&lt;Barem!$M$27),H577/1500,0))))))),IF(AND(H577&gt;=200,H577&lt;500,I577&lt;Barem!$N$21),H577/1500,IF(AND(H577&gt;=500,H577&lt;750,I577&lt;Barem!$N$22),H577/1500,IF(AND(H577&gt;=750,H577&lt;1000,I577&lt;Barem!$N$23),H577/1500,IF(AND(H577&gt;=1000,H577&lt;1500,I577&lt;Barem!$N$24),H577/1500,IF(AND(H577&gt;=1500,H577&lt;2000,I577&lt;Barem!$N$25),H577/1500,IF(AND(H577&gt;=2000,H577&lt;3000,I577&lt;Barem!$N$26),H577/1500,IF(AND(H577&gt;=3000,I577&lt;Barem!$N$27),H577/1500,0))))))))</f>
        <v>0</v>
      </c>
      <c r="R577" s="19">
        <f>IF(D577&gt;21,VLOOKUP(D577,Barem!$S$1:$T$141,2,1),0)</f>
        <v>0</v>
      </c>
      <c r="S577" s="95">
        <f>IF(D577&lt;1,0,IF(B577="F",VLOOKUP(I577,Barem!$W$2:$Y$13,2,1),VLOOKUP(I577,Barem!$W$14:$Y$25,2,1)))</f>
        <v>0</v>
      </c>
      <c r="T577" s="19">
        <f>VLOOKUP(A577,Participanti!A:C,3,0)</f>
        <v>0</v>
      </c>
      <c r="U577" s="17">
        <f t="shared" si="103"/>
        <v>4.1327380952380954</v>
      </c>
      <c r="V577" s="167"/>
      <c r="W577" s="168"/>
      <c r="X577" s="96">
        <f t="shared" si="99"/>
        <v>4</v>
      </c>
      <c r="Y577" s="62">
        <f t="shared" si="100"/>
        <v>1</v>
      </c>
      <c r="Z577" s="1" t="str">
        <f>VLOOKUP(A577,Participanti!A:E,5,0)</f>
        <v>Silver</v>
      </c>
    </row>
    <row r="578" spans="1:26" x14ac:dyDescent="0.2">
      <c r="A578" s="166" t="s">
        <v>187</v>
      </c>
      <c r="B578" s="1" t="str">
        <f>VLOOKUP(A578,Participanti!A:B,2,0)</f>
        <v>M</v>
      </c>
      <c r="C578" s="60">
        <v>12</v>
      </c>
      <c r="D578" s="43">
        <v>5</v>
      </c>
      <c r="E578" s="180">
        <v>1.3680555555555555E-2</v>
      </c>
      <c r="F578" s="180">
        <v>1.3680555555555555E-2</v>
      </c>
      <c r="G578" s="182">
        <f t="shared" si="105"/>
        <v>1.3680555555555555E-2</v>
      </c>
      <c r="H578" s="45">
        <v>8</v>
      </c>
      <c r="I578" s="11">
        <f t="shared" si="101"/>
        <v>2.736111111111111E-3</v>
      </c>
      <c r="J578" s="31">
        <f t="shared" si="102"/>
        <v>1.1904761904761905</v>
      </c>
      <c r="K578" s="31">
        <f>IF(J578=0,0,IF(B578="F",VLOOKUP(I578,Barem!$G$2:$H$16,2,1),VLOOKUP(I578,Barem!$G$17:$H$31,2,1)))</f>
        <v>5</v>
      </c>
      <c r="L578" s="43">
        <v>4.5</v>
      </c>
      <c r="M578" s="87" t="str">
        <f>VLOOKUP(C578,Barem!K:Q,7,0)</f>
        <v>P</v>
      </c>
      <c r="N578" s="10">
        <f t="shared" si="104"/>
        <v>0.25</v>
      </c>
      <c r="O578" s="10">
        <f t="shared" si="104"/>
        <v>0.25</v>
      </c>
      <c r="P578" s="10">
        <f t="shared" si="104"/>
        <v>0.5</v>
      </c>
      <c r="Q578" s="33">
        <f>IF(B578="M",IF(AND(H578&gt;=200,H578&lt;500,I578&lt;Barem!$M$21),H578/1500,IF(AND(H578&gt;=500,H578&lt;750,I578&lt;Barem!$M$22),H578/1500,IF(AND(H578&gt;=750,H578&lt;1000,I578&lt;Barem!$M$23),H578/1500,IF(AND(H578&gt;=1000,H578&lt;1500,I578&lt;Barem!$M$24),H578/1500,IF(AND(H578&gt;=1500,H578&lt;2000,I578&lt;Barem!$M$25),H578/1500,IF(AND(H578&gt;=2000,H578&lt;3000,I578&lt;Barem!$M$26),H578/1500,IF(AND(H578&gt;=3000,I578&lt;Barem!$M$27),H578/1500,0))))))),IF(AND(H578&gt;=200,H578&lt;500,I578&lt;Barem!$N$21),H578/1500,IF(AND(H578&gt;=500,H578&lt;750,I578&lt;Barem!$N$22),H578/1500,IF(AND(H578&gt;=750,H578&lt;1000,I578&lt;Barem!$N$23),H578/1500,IF(AND(H578&gt;=1000,H578&lt;1500,I578&lt;Barem!$N$24),H578/1500,IF(AND(H578&gt;=1500,H578&lt;2000,I578&lt;Barem!$N$25),H578/1500,IF(AND(H578&gt;=2000,H578&lt;3000,I578&lt;Barem!$N$26),H578/1500,IF(AND(H578&gt;=3000,I578&lt;Barem!$N$27),H578/1500,0))))))))</f>
        <v>0</v>
      </c>
      <c r="R578" s="19">
        <f>IF(D578&gt;21,VLOOKUP(D578,Barem!$S$1:$T$141,2,1),0)</f>
        <v>0</v>
      </c>
      <c r="S578" s="95">
        <f>IF(D578&lt;1,0,IF(B578="F",VLOOKUP(I578,Barem!$W$2:$Y$13,2,1),VLOOKUP(I578,Barem!$W$14:$Y$25,2,1)))</f>
        <v>0.15000000000000002</v>
      </c>
      <c r="T578" s="19">
        <f>VLOOKUP(A578,Participanti!A:C,3,0)</f>
        <v>0</v>
      </c>
      <c r="U578" s="17">
        <f t="shared" si="103"/>
        <v>3.9476190476190474</v>
      </c>
      <c r="V578" s="167"/>
      <c r="W578" s="168"/>
      <c r="X578" s="96">
        <f t="shared" ref="X578:X591" si="106">COUNTIFS(A:A,A578,M:M,M578)</f>
        <v>4</v>
      </c>
      <c r="Y578" s="62">
        <f t="shared" ref="Y578:Y591" si="107">COUNTIFS(A:A,A578,C:C,C578)</f>
        <v>1</v>
      </c>
      <c r="Z578" s="1" t="str">
        <f>VLOOKUP(A578,Participanti!A:E,5,0)</f>
        <v>Silver</v>
      </c>
    </row>
    <row r="579" spans="1:26" x14ac:dyDescent="0.2">
      <c r="A579" s="166" t="s">
        <v>323</v>
      </c>
      <c r="B579" s="1" t="str">
        <f>VLOOKUP(A579,Participanti!A:B,2,0)</f>
        <v>M</v>
      </c>
      <c r="C579" s="60">
        <v>12</v>
      </c>
      <c r="D579" s="43">
        <v>15.24</v>
      </c>
      <c r="E579" s="180">
        <v>4.6168981481481484E-2</v>
      </c>
      <c r="F579" s="180">
        <v>5.0717592592592592E-2</v>
      </c>
      <c r="G579" s="182">
        <f t="shared" si="105"/>
        <v>4.8443287037037042E-2</v>
      </c>
      <c r="H579" s="45">
        <v>6</v>
      </c>
      <c r="I579" s="11">
        <f t="shared" si="101"/>
        <v>3.1786933751336639E-3</v>
      </c>
      <c r="J579" s="31">
        <f t="shared" si="102"/>
        <v>3.6285714285714286</v>
      </c>
      <c r="K579" s="31">
        <f>IF(J579=0,0,IF(B579="F",VLOOKUP(I579,Barem!$G$2:$H$16,2,1),VLOOKUP(I579,Barem!$G$17:$H$31,2,1)))</f>
        <v>4.25</v>
      </c>
      <c r="L579" s="43">
        <v>1</v>
      </c>
      <c r="M579" s="87" t="str">
        <f>VLOOKUP(C579,Barem!K:Q,7,0)</f>
        <v>P</v>
      </c>
      <c r="N579" s="10">
        <f t="shared" si="104"/>
        <v>0.25</v>
      </c>
      <c r="O579" s="10">
        <f t="shared" si="104"/>
        <v>0.25</v>
      </c>
      <c r="P579" s="10">
        <f t="shared" si="104"/>
        <v>0.5</v>
      </c>
      <c r="Q579" s="33">
        <f>IF(B579="M",IF(AND(H579&gt;=200,H579&lt;500,I579&lt;Barem!$M$21),H579/1500,IF(AND(H579&gt;=500,H579&lt;750,I579&lt;Barem!$M$22),H579/1500,IF(AND(H579&gt;=750,H579&lt;1000,I579&lt;Barem!$M$23),H579/1500,IF(AND(H579&gt;=1000,H579&lt;1500,I579&lt;Barem!$M$24),H579/1500,IF(AND(H579&gt;=1500,H579&lt;2000,I579&lt;Barem!$M$25),H579/1500,IF(AND(H579&gt;=2000,H579&lt;3000,I579&lt;Barem!$M$26),H579/1500,IF(AND(H579&gt;=3000,I579&lt;Barem!$M$27),H579/1500,0))))))),IF(AND(H579&gt;=200,H579&lt;500,I579&lt;Barem!$N$21),H579/1500,IF(AND(H579&gt;=500,H579&lt;750,I579&lt;Barem!$N$22),H579/1500,IF(AND(H579&gt;=750,H579&lt;1000,I579&lt;Barem!$N$23),H579/1500,IF(AND(H579&gt;=1000,H579&lt;1500,I579&lt;Barem!$N$24),H579/1500,IF(AND(H579&gt;=1500,H579&lt;2000,I579&lt;Barem!$N$25),H579/1500,IF(AND(H579&gt;=2000,H579&lt;3000,I579&lt;Barem!$N$26),H579/1500,IF(AND(H579&gt;=3000,I579&lt;Barem!$N$27),H579/1500,0))))))))</f>
        <v>0</v>
      </c>
      <c r="R579" s="19">
        <f>IF(D579&gt;21,VLOOKUP(D579,Barem!$S$1:$T$141,2,1),0)</f>
        <v>0</v>
      </c>
      <c r="S579" s="95">
        <f>IF(D579&lt;1,0,IF(B579="F",VLOOKUP(I579,Barem!$W$2:$Y$13,2,1),VLOOKUP(I579,Barem!$W$14:$Y$25,2,1)))</f>
        <v>0</v>
      </c>
      <c r="T579" s="19">
        <f>VLOOKUP(A579,Participanti!A:C,3,0)</f>
        <v>0</v>
      </c>
      <c r="U579" s="17">
        <f t="shared" si="103"/>
        <v>2.469642857142857</v>
      </c>
      <c r="V579" s="167"/>
      <c r="W579" s="168"/>
      <c r="X579" s="96">
        <f t="shared" si="106"/>
        <v>4</v>
      </c>
      <c r="Y579" s="62">
        <f t="shared" si="107"/>
        <v>1</v>
      </c>
      <c r="Z579" s="1" t="str">
        <f>VLOOKUP(A579,Participanti!A:E,5,0)</f>
        <v>Silver</v>
      </c>
    </row>
    <row r="580" spans="1:26" x14ac:dyDescent="0.2">
      <c r="A580" s="166" t="s">
        <v>450</v>
      </c>
      <c r="B580" s="1" t="str">
        <f>VLOOKUP(A580,Participanti!A:B,2,0)</f>
        <v>M</v>
      </c>
      <c r="C580" s="60">
        <v>12</v>
      </c>
      <c r="D580" s="43">
        <v>56</v>
      </c>
      <c r="E580" s="180">
        <v>0.26527777777777778</v>
      </c>
      <c r="F580" s="180">
        <v>0.43390046296296297</v>
      </c>
      <c r="G580" s="182">
        <f t="shared" si="105"/>
        <v>0.34958912037037038</v>
      </c>
      <c r="H580" s="45">
        <v>148</v>
      </c>
      <c r="I580" s="11">
        <f t="shared" si="101"/>
        <v>6.2426628637566135E-3</v>
      </c>
      <c r="J580" s="31">
        <f t="shared" si="102"/>
        <v>5</v>
      </c>
      <c r="K580" s="31">
        <f>IF(J580=0,0,IF(B580="F",VLOOKUP(I580,Barem!$G$2:$H$16,2,1),VLOOKUP(I580,Barem!$G$17:$H$31,2,1)))</f>
        <v>0</v>
      </c>
      <c r="L580" s="43">
        <v>2.5</v>
      </c>
      <c r="M580" s="87" t="str">
        <f>VLOOKUP(C580,Barem!K:Q,7,0)</f>
        <v>P</v>
      </c>
      <c r="N580" s="10">
        <f t="shared" si="104"/>
        <v>0.25</v>
      </c>
      <c r="O580" s="10">
        <f t="shared" si="104"/>
        <v>0.25</v>
      </c>
      <c r="P580" s="10">
        <f t="shared" si="104"/>
        <v>0.5</v>
      </c>
      <c r="Q580" s="33">
        <f>IF(B580="M",IF(AND(H580&gt;=200,H580&lt;500,I580&lt;Barem!$M$21),H580/1500,IF(AND(H580&gt;=500,H580&lt;750,I580&lt;Barem!$M$22),H580/1500,IF(AND(H580&gt;=750,H580&lt;1000,I580&lt;Barem!$M$23),H580/1500,IF(AND(H580&gt;=1000,H580&lt;1500,I580&lt;Barem!$M$24),H580/1500,IF(AND(H580&gt;=1500,H580&lt;2000,I580&lt;Barem!$M$25),H580/1500,IF(AND(H580&gt;=2000,H580&lt;3000,I580&lt;Barem!$M$26),H580/1500,IF(AND(H580&gt;=3000,I580&lt;Barem!$M$27),H580/1500,0))))))),IF(AND(H580&gt;=200,H580&lt;500,I580&lt;Barem!$N$21),H580/1500,IF(AND(H580&gt;=500,H580&lt;750,I580&lt;Barem!$N$22),H580/1500,IF(AND(H580&gt;=750,H580&lt;1000,I580&lt;Barem!$N$23),H580/1500,IF(AND(H580&gt;=1000,H580&lt;1500,I580&lt;Barem!$N$24),H580/1500,IF(AND(H580&gt;=1500,H580&lt;2000,I580&lt;Barem!$N$25),H580/1500,IF(AND(H580&gt;=2000,H580&lt;3000,I580&lt;Barem!$N$26),H580/1500,IF(AND(H580&gt;=3000,I580&lt;Barem!$N$27),H580/1500,0))))))))</f>
        <v>0</v>
      </c>
      <c r="R580" s="192">
        <v>0</v>
      </c>
      <c r="S580" s="95">
        <f>IF(D580&lt;1,0,IF(B580="F",VLOOKUP(I580,Barem!$W$2:$Y$13,2,1),VLOOKUP(I580,Barem!$W$14:$Y$25,2,1)))</f>
        <v>0</v>
      </c>
      <c r="T580" s="19">
        <f>VLOOKUP(A580,Participanti!A:C,3,0)</f>
        <v>0</v>
      </c>
      <c r="U580" s="17">
        <f t="shared" si="103"/>
        <v>2.5</v>
      </c>
      <c r="V580" s="167"/>
      <c r="W580" s="168" t="s">
        <v>588</v>
      </c>
      <c r="X580" s="96">
        <f t="shared" si="106"/>
        <v>4</v>
      </c>
      <c r="Y580" s="62">
        <f t="shared" si="107"/>
        <v>1</v>
      </c>
      <c r="Z580" s="1" t="str">
        <f>VLOOKUP(A580,Participanti!A:E,5,0)</f>
        <v>Bronze</v>
      </c>
    </row>
    <row r="581" spans="1:26" x14ac:dyDescent="0.2">
      <c r="A581" s="166" t="s">
        <v>259</v>
      </c>
      <c r="B581" s="1" t="str">
        <f>VLOOKUP(A581,Participanti!A:B,2,0)</f>
        <v>M</v>
      </c>
      <c r="C581" s="60">
        <v>12</v>
      </c>
      <c r="D581" s="43">
        <v>13.23</v>
      </c>
      <c r="E581" s="180">
        <v>4.5787037037037036E-2</v>
      </c>
      <c r="F581" s="180">
        <v>4.5787037037037036E-2</v>
      </c>
      <c r="G581" s="182">
        <f t="shared" si="105"/>
        <v>4.5787037037037036E-2</v>
      </c>
      <c r="H581" s="45">
        <v>219</v>
      </c>
      <c r="I581" s="11">
        <f t="shared" si="101"/>
        <v>3.4608493603202595E-3</v>
      </c>
      <c r="J581" s="31">
        <f t="shared" si="102"/>
        <v>3.15</v>
      </c>
      <c r="K581" s="31">
        <f>IF(J581=0,0,IF(B581="F",VLOOKUP(I581,Barem!$G$2:$H$16,2,1),VLOOKUP(I581,Barem!$G$17:$H$31,2,1)))</f>
        <v>4</v>
      </c>
      <c r="L581" s="43">
        <v>5</v>
      </c>
      <c r="M581" s="87" t="str">
        <f>VLOOKUP(C581,Barem!K:Q,7,0)</f>
        <v>P</v>
      </c>
      <c r="N581" s="10">
        <f t="shared" si="104"/>
        <v>0.25</v>
      </c>
      <c r="O581" s="10">
        <f t="shared" si="104"/>
        <v>0.25</v>
      </c>
      <c r="P581" s="10">
        <f t="shared" si="104"/>
        <v>0.5</v>
      </c>
      <c r="Q581" s="33">
        <f>IF(B581="M",IF(AND(H581&gt;=200,H581&lt;500,I581&lt;Barem!$M$21),H581/1500,IF(AND(H581&gt;=500,H581&lt;750,I581&lt;Barem!$M$22),H581/1500,IF(AND(H581&gt;=750,H581&lt;1000,I581&lt;Barem!$M$23),H581/1500,IF(AND(H581&gt;=1000,H581&lt;1500,I581&lt;Barem!$M$24),H581/1500,IF(AND(H581&gt;=1500,H581&lt;2000,I581&lt;Barem!$M$25),H581/1500,IF(AND(H581&gt;=2000,H581&lt;3000,I581&lt;Barem!$M$26),H581/1500,IF(AND(H581&gt;=3000,I581&lt;Barem!$M$27),H581/1500,0))))))),IF(AND(H581&gt;=200,H581&lt;500,I581&lt;Barem!$N$21),H581/1500,IF(AND(H581&gt;=500,H581&lt;750,I581&lt;Barem!$N$22),H581/1500,IF(AND(H581&gt;=750,H581&lt;1000,I581&lt;Barem!$N$23),H581/1500,IF(AND(H581&gt;=1000,H581&lt;1500,I581&lt;Barem!$N$24),H581/1500,IF(AND(H581&gt;=1500,H581&lt;2000,I581&lt;Barem!$N$25),H581/1500,IF(AND(H581&gt;=2000,H581&lt;3000,I581&lt;Barem!$N$26),H581/1500,IF(AND(H581&gt;=3000,I581&lt;Barem!$N$27),H581/1500,0))))))))</f>
        <v>0.14599999999999999</v>
      </c>
      <c r="R581" s="19">
        <f>IF(D581&gt;21,VLOOKUP(D581,Barem!$S$1:$T$141,2,1),0)</f>
        <v>0</v>
      </c>
      <c r="S581" s="95">
        <f>IF(D581&lt;1,0,IF(B581="F",VLOOKUP(I581,Barem!$W$2:$Y$13,2,1),VLOOKUP(I581,Barem!$W$14:$Y$25,2,1)))</f>
        <v>0</v>
      </c>
      <c r="T581" s="19">
        <f>VLOOKUP(A581,Participanti!A:C,3,0)</f>
        <v>0</v>
      </c>
      <c r="U581" s="17">
        <f t="shared" si="103"/>
        <v>4.4334999999999996</v>
      </c>
      <c r="V581" s="167"/>
      <c r="W581" s="168"/>
      <c r="X581" s="96">
        <f t="shared" si="106"/>
        <v>4</v>
      </c>
      <c r="Y581" s="62">
        <f t="shared" si="107"/>
        <v>1</v>
      </c>
      <c r="Z581" s="1" t="str">
        <f>VLOOKUP(A581,Participanti!A:E,5,0)</f>
        <v>Silver</v>
      </c>
    </row>
    <row r="582" spans="1:26" x14ac:dyDescent="0.2">
      <c r="A582" s="166" t="s">
        <v>528</v>
      </c>
      <c r="B582" s="1" t="str">
        <f>VLOOKUP(A582,Participanti!A:B,2,0)</f>
        <v>M</v>
      </c>
      <c r="C582" s="60">
        <v>12</v>
      </c>
      <c r="D582" s="43">
        <v>15</v>
      </c>
      <c r="E582" s="180">
        <v>3.8495370370370367E-2</v>
      </c>
      <c r="F582" s="180">
        <v>3.8495370370370367E-2</v>
      </c>
      <c r="G582" s="182">
        <f t="shared" si="105"/>
        <v>3.8495370370370367E-2</v>
      </c>
      <c r="H582" s="45">
        <v>17</v>
      </c>
      <c r="I582" s="11">
        <f t="shared" si="101"/>
        <v>2.5663580246913578E-3</v>
      </c>
      <c r="J582" s="31">
        <f t="shared" si="102"/>
        <v>3.5714285714285712</v>
      </c>
      <c r="K582" s="31">
        <f>IF(J582=0,0,IF(B582="F",VLOOKUP(I582,Barem!$G$2:$H$16,2,1),VLOOKUP(I582,Barem!$G$17:$H$31,2,1)))</f>
        <v>5</v>
      </c>
      <c r="L582" s="43">
        <v>0.25</v>
      </c>
      <c r="M582" s="87" t="s">
        <v>82</v>
      </c>
      <c r="N582" s="10">
        <f t="shared" si="104"/>
        <v>0.5</v>
      </c>
      <c r="O582" s="10">
        <f t="shared" si="104"/>
        <v>0.25</v>
      </c>
      <c r="P582" s="10">
        <f t="shared" si="104"/>
        <v>0.25</v>
      </c>
      <c r="Q582" s="33">
        <f>IF(B582="M",IF(AND(H582&gt;=200,H582&lt;500,I582&lt;Barem!$M$21),H582/1500,IF(AND(H582&gt;=500,H582&lt;750,I582&lt;Barem!$M$22),H582/1500,IF(AND(H582&gt;=750,H582&lt;1000,I582&lt;Barem!$M$23),H582/1500,IF(AND(H582&gt;=1000,H582&lt;1500,I582&lt;Barem!$M$24),H582/1500,IF(AND(H582&gt;=1500,H582&lt;2000,I582&lt;Barem!$M$25),H582/1500,IF(AND(H582&gt;=2000,H582&lt;3000,I582&lt;Barem!$M$26),H582/1500,IF(AND(H582&gt;=3000,I582&lt;Barem!$M$27),H582/1500,0))))))),IF(AND(H582&gt;=200,H582&lt;500,I582&lt;Barem!$N$21),H582/1500,IF(AND(H582&gt;=500,H582&lt;750,I582&lt;Barem!$N$22),H582/1500,IF(AND(H582&gt;=750,H582&lt;1000,I582&lt;Barem!$N$23),H582/1500,IF(AND(H582&gt;=1000,H582&lt;1500,I582&lt;Barem!$N$24),H582/1500,IF(AND(H582&gt;=1500,H582&lt;2000,I582&lt;Barem!$N$25),H582/1500,IF(AND(H582&gt;=2000,H582&lt;3000,I582&lt;Barem!$N$26),H582/1500,IF(AND(H582&gt;=3000,I582&lt;Barem!$N$27),H582/1500,0))))))))</f>
        <v>0</v>
      </c>
      <c r="R582" s="19">
        <f>IF(D582&gt;21,VLOOKUP(D582,Barem!$S$1:$T$141,2,1),0)</f>
        <v>0</v>
      </c>
      <c r="S582" s="95">
        <f>IF(D582&lt;1,0,IF(B582="F",VLOOKUP(I582,Barem!$W$2:$Y$13,2,1),VLOOKUP(I582,Barem!$W$14:$Y$25,2,1)))</f>
        <v>1.4999999999999998</v>
      </c>
      <c r="T582" s="19">
        <f>VLOOKUP(A582,Participanti!A:C,3,0)</f>
        <v>0</v>
      </c>
      <c r="U582" s="17">
        <f t="shared" si="103"/>
        <v>4.5982142857142856</v>
      </c>
      <c r="V582" s="167"/>
      <c r="W582" s="168"/>
      <c r="X582" s="96">
        <f t="shared" si="106"/>
        <v>4</v>
      </c>
      <c r="Y582" s="62">
        <f t="shared" si="107"/>
        <v>1</v>
      </c>
      <c r="Z582" s="1" t="str">
        <f>VLOOKUP(A582,Participanti!A:E,5,0)</f>
        <v>Silver</v>
      </c>
    </row>
    <row r="583" spans="1:26" x14ac:dyDescent="0.2">
      <c r="A583" s="166" t="s">
        <v>194</v>
      </c>
      <c r="B583" s="1" t="str">
        <f>VLOOKUP(A583,Participanti!A:B,2,0)</f>
        <v>F</v>
      </c>
      <c r="C583" s="60">
        <v>12</v>
      </c>
      <c r="D583" s="43">
        <v>5.44</v>
      </c>
      <c r="E583" s="180">
        <v>1.8356481481481481E-2</v>
      </c>
      <c r="F583" s="180">
        <v>1.8356481481481481E-2</v>
      </c>
      <c r="G583" s="182">
        <f t="shared" si="105"/>
        <v>1.8356481481481481E-2</v>
      </c>
      <c r="H583" s="45">
        <v>11</v>
      </c>
      <c r="I583" s="11">
        <f t="shared" si="101"/>
        <v>3.3743532135076248E-3</v>
      </c>
      <c r="J583" s="31">
        <f t="shared" si="102"/>
        <v>1.36</v>
      </c>
      <c r="K583" s="31">
        <f>IF(J583=0,0,IF(B583="F",VLOOKUP(I583,Barem!$G$2:$H$16,2,1),VLOOKUP(I583,Barem!$G$17:$H$31,2,1)))</f>
        <v>4.5</v>
      </c>
      <c r="L583" s="43">
        <v>2.5</v>
      </c>
      <c r="M583" s="87" t="s">
        <v>80</v>
      </c>
      <c r="N583" s="10">
        <f t="shared" si="104"/>
        <v>0.25</v>
      </c>
      <c r="O583" s="10">
        <f t="shared" si="104"/>
        <v>0.5</v>
      </c>
      <c r="P583" s="10">
        <f t="shared" si="104"/>
        <v>0.25</v>
      </c>
      <c r="Q583" s="33">
        <f>IF(B583="M",IF(AND(H583&gt;=200,H583&lt;500,I583&lt;Barem!$M$21),H583/1500,IF(AND(H583&gt;=500,H583&lt;750,I583&lt;Barem!$M$22),H583/1500,IF(AND(H583&gt;=750,H583&lt;1000,I583&lt;Barem!$M$23),H583/1500,IF(AND(H583&gt;=1000,H583&lt;1500,I583&lt;Barem!$M$24),H583/1500,IF(AND(H583&gt;=1500,H583&lt;2000,I583&lt;Barem!$M$25),H583/1500,IF(AND(H583&gt;=2000,H583&lt;3000,I583&lt;Barem!$M$26),H583/1500,IF(AND(H583&gt;=3000,I583&lt;Barem!$M$27),H583/1500,0))))))),IF(AND(H583&gt;=200,H583&lt;500,I583&lt;Barem!$N$21),H583/1500,IF(AND(H583&gt;=500,H583&lt;750,I583&lt;Barem!$N$22),H583/1500,IF(AND(H583&gt;=750,H583&lt;1000,I583&lt;Barem!$N$23),H583/1500,IF(AND(H583&gt;=1000,H583&lt;1500,I583&lt;Barem!$N$24),H583/1500,IF(AND(H583&gt;=1500,H583&lt;2000,I583&lt;Barem!$N$25),H583/1500,IF(AND(H583&gt;=2000,H583&lt;3000,I583&lt;Barem!$N$26),H583/1500,IF(AND(H583&gt;=3000,I583&lt;Barem!$N$27),H583/1500,0))))))))</f>
        <v>0</v>
      </c>
      <c r="R583" s="19">
        <f>IF(D583&gt;21,VLOOKUP(D583,Barem!$S$1:$T$141,2,1),0)</f>
        <v>0</v>
      </c>
      <c r="S583" s="95">
        <f>IF(D583&lt;1,0,IF(B583="F",VLOOKUP(I583,Barem!$W$2:$Y$13,2,1),VLOOKUP(I583,Barem!$W$14:$Y$25,2,1)))</f>
        <v>0</v>
      </c>
      <c r="T583" s="19">
        <f>VLOOKUP(A583,Participanti!A:C,3,0)</f>
        <v>0</v>
      </c>
      <c r="U583" s="17">
        <f t="shared" si="103"/>
        <v>3.2149999999999999</v>
      </c>
      <c r="V583" s="167"/>
      <c r="W583" s="168" t="s">
        <v>586</v>
      </c>
      <c r="X583" s="96">
        <f t="shared" si="106"/>
        <v>4</v>
      </c>
      <c r="Y583" s="62">
        <f t="shared" si="107"/>
        <v>1</v>
      </c>
      <c r="Z583" s="1" t="str">
        <f>VLOOKUP(A583,Participanti!A:E,5,0)</f>
        <v>Silver</v>
      </c>
    </row>
    <row r="584" spans="1:26" x14ac:dyDescent="0.2">
      <c r="A584" s="166" t="s">
        <v>290</v>
      </c>
      <c r="B584" s="1" t="str">
        <f>VLOOKUP(A584,Participanti!A:B,2,0)</f>
        <v>M</v>
      </c>
      <c r="C584" s="169">
        <v>12</v>
      </c>
      <c r="D584" s="43">
        <v>21.12</v>
      </c>
      <c r="E584" s="180">
        <v>7.5057870370370372E-2</v>
      </c>
      <c r="F584" s="180">
        <v>7.5138888888888894E-2</v>
      </c>
      <c r="G584" s="182">
        <f t="shared" si="105"/>
        <v>7.5098379629629633E-2</v>
      </c>
      <c r="H584" s="45">
        <v>47</v>
      </c>
      <c r="I584" s="11">
        <f t="shared" si="101"/>
        <v>3.5557944900392819E-3</v>
      </c>
      <c r="J584" s="31">
        <f t="shared" si="102"/>
        <v>5</v>
      </c>
      <c r="K584" s="31">
        <f>IF(J584=0,0,IF(B584="F",VLOOKUP(I584,Barem!$G$2:$H$16,2,1),VLOOKUP(I584,Barem!$G$17:$H$31,2,1)))</f>
        <v>3.75</v>
      </c>
      <c r="L584" s="43">
        <v>1</v>
      </c>
      <c r="M584" s="87" t="s">
        <v>82</v>
      </c>
      <c r="N584" s="10">
        <f t="shared" si="104"/>
        <v>0.5</v>
      </c>
      <c r="O584" s="10">
        <f t="shared" si="104"/>
        <v>0.25</v>
      </c>
      <c r="P584" s="10">
        <f t="shared" si="104"/>
        <v>0.25</v>
      </c>
      <c r="Q584" s="33">
        <f>IF(B584="M",IF(AND(H584&gt;=200,H584&lt;500,I584&lt;Barem!$M$21),H584/1500,IF(AND(H584&gt;=500,H584&lt;750,I584&lt;Barem!$M$22),H584/1500,IF(AND(H584&gt;=750,H584&lt;1000,I584&lt;Barem!$M$23),H584/1500,IF(AND(H584&gt;=1000,H584&lt;1500,I584&lt;Barem!$M$24),H584/1500,IF(AND(H584&gt;=1500,H584&lt;2000,I584&lt;Barem!$M$25),H584/1500,IF(AND(H584&gt;=2000,H584&lt;3000,I584&lt;Barem!$M$26),H584/1500,IF(AND(H584&gt;=3000,I584&lt;Barem!$M$27),H584/1500,0))))))),IF(AND(H584&gt;=200,H584&lt;500,I584&lt;Barem!$N$21),H584/1500,IF(AND(H584&gt;=500,H584&lt;750,I584&lt;Barem!$N$22),H584/1500,IF(AND(H584&gt;=750,H584&lt;1000,I584&lt;Barem!$N$23),H584/1500,IF(AND(H584&gt;=1000,H584&lt;1500,I584&lt;Barem!$N$24),H584/1500,IF(AND(H584&gt;=1500,H584&lt;2000,I584&lt;Barem!$N$25),H584/1500,IF(AND(H584&gt;=2000,H584&lt;3000,I584&lt;Barem!$N$26),H584/1500,IF(AND(H584&gt;=3000,I584&lt;Barem!$N$27),H584/1500,0))))))))</f>
        <v>0</v>
      </c>
      <c r="R584" s="19">
        <f>IF(D584&gt;21,VLOOKUP(D584,Barem!$S$1:$T$141,2,1),0)</f>
        <v>0</v>
      </c>
      <c r="S584" s="95">
        <f>IF(D584&lt;1,0,IF(B584="F",VLOOKUP(I584,Barem!$W$2:$Y$13,2,1),VLOOKUP(I584,Barem!$W$14:$Y$25,2,1)))</f>
        <v>0</v>
      </c>
      <c r="T584" s="19">
        <f>VLOOKUP(A584,Participanti!A:C,3,0)</f>
        <v>0</v>
      </c>
      <c r="U584" s="17">
        <f t="shared" si="103"/>
        <v>3.6875</v>
      </c>
      <c r="V584" s="167"/>
      <c r="W584" s="168"/>
      <c r="X584" s="96">
        <f t="shared" si="106"/>
        <v>4</v>
      </c>
      <c r="Y584" s="62">
        <f t="shared" si="107"/>
        <v>1</v>
      </c>
      <c r="Z584" s="1" t="str">
        <f>VLOOKUP(A584,Participanti!A:E,5,0)</f>
        <v>Bronze</v>
      </c>
    </row>
    <row r="585" spans="1:26" x14ac:dyDescent="0.2">
      <c r="A585" s="42" t="s">
        <v>244</v>
      </c>
      <c r="B585" s="1" t="str">
        <f>VLOOKUP(A585,Participanti!A:B,2,0)</f>
        <v>F</v>
      </c>
      <c r="C585" s="169">
        <v>12</v>
      </c>
      <c r="D585" s="43">
        <v>12.86</v>
      </c>
      <c r="E585" s="180">
        <v>9.734953703703704E-2</v>
      </c>
      <c r="F585" s="180">
        <v>0.11114583333333333</v>
      </c>
      <c r="G585" s="182">
        <f t="shared" si="105"/>
        <v>0.10424768518518518</v>
      </c>
      <c r="H585" s="45">
        <v>879</v>
      </c>
      <c r="I585" s="11">
        <f t="shared" si="101"/>
        <v>8.1063518806520369E-3</v>
      </c>
      <c r="J585" s="31">
        <f t="shared" si="102"/>
        <v>3.2149999999999999</v>
      </c>
      <c r="K585" s="31">
        <f>IF(J585=0,0,IF(B585="F",VLOOKUP(I585,Barem!$G$2:$H$16,2,1),VLOOKUP(I585,Barem!$G$17:$H$31,2,1)))</f>
        <v>0</v>
      </c>
      <c r="L585" s="43">
        <v>0.25</v>
      </c>
      <c r="M585" s="87" t="str">
        <f>VLOOKUP(C585,Barem!K:Q,7,0)</f>
        <v>P</v>
      </c>
      <c r="N585" s="10">
        <f t="shared" si="104"/>
        <v>0.25</v>
      </c>
      <c r="O585" s="10">
        <f t="shared" si="104"/>
        <v>0.25</v>
      </c>
      <c r="P585" s="10">
        <f t="shared" si="104"/>
        <v>0.5</v>
      </c>
      <c r="Q585" s="33">
        <f>IF(B585="M",IF(AND(H585&gt;=200,H585&lt;500,I585&lt;Barem!$M$21),H585/1500,IF(AND(H585&gt;=500,H585&lt;750,I585&lt;Barem!$M$22),H585/1500,IF(AND(H585&gt;=750,H585&lt;1000,I585&lt;Barem!$M$23),H585/1500,IF(AND(H585&gt;=1000,H585&lt;1500,I585&lt;Barem!$M$24),H585/1500,IF(AND(H585&gt;=1500,H585&lt;2000,I585&lt;Barem!$M$25),H585/1500,IF(AND(H585&gt;=2000,H585&lt;3000,I585&lt;Barem!$M$26),H585/1500,IF(AND(H585&gt;=3000,I585&lt;Barem!$M$27),H585/1500,0))))))),IF(AND(H585&gt;=200,H585&lt;500,I585&lt;Barem!$N$21),H585/1500,IF(AND(H585&gt;=500,H585&lt;750,I585&lt;Barem!$N$22),H585/1500,IF(AND(H585&gt;=750,H585&lt;1000,I585&lt;Barem!$N$23),H585/1500,IF(AND(H585&gt;=1000,H585&lt;1500,I585&lt;Barem!$N$24),H585/1500,IF(AND(H585&gt;=1500,H585&lt;2000,I585&lt;Barem!$N$25),H585/1500,IF(AND(H585&gt;=2000,H585&lt;3000,I585&lt;Barem!$N$26),H585/1500,IF(AND(H585&gt;=3000,I585&lt;Barem!$N$27),H585/1500,0))))))))</f>
        <v>0</v>
      </c>
      <c r="R585" s="19">
        <f>IF(D585&gt;21,VLOOKUP(D585,Barem!$S$1:$T$141,2,1),0)</f>
        <v>0</v>
      </c>
      <c r="S585" s="95">
        <f>IF(D585&lt;1,0,IF(B585="F",VLOOKUP(I585,Barem!$W$2:$Y$13,2,1),VLOOKUP(I585,Barem!$W$14:$Y$25,2,1)))</f>
        <v>0</v>
      </c>
      <c r="T585" s="19">
        <f>VLOOKUP(A585,Participanti!A:C,3,0)</f>
        <v>0</v>
      </c>
      <c r="U585" s="17">
        <f t="shared" si="103"/>
        <v>0.92874999999999996</v>
      </c>
      <c r="V585" s="167"/>
      <c r="W585" s="168"/>
      <c r="X585" s="96">
        <f t="shared" si="106"/>
        <v>4</v>
      </c>
      <c r="Y585" s="62">
        <f t="shared" si="107"/>
        <v>1</v>
      </c>
      <c r="Z585" s="1" t="str">
        <f>VLOOKUP(A585,Participanti!A:E,5,0)</f>
        <v>Bronze</v>
      </c>
    </row>
    <row r="586" spans="1:26" x14ac:dyDescent="0.2">
      <c r="A586" s="42" t="s">
        <v>387</v>
      </c>
      <c r="B586" s="1" t="str">
        <f>VLOOKUP(A586,Participanti!A:B,2,0)</f>
        <v>M</v>
      </c>
      <c r="C586" s="169">
        <v>12</v>
      </c>
      <c r="D586" s="43">
        <v>7.05</v>
      </c>
      <c r="E586" s="180">
        <v>2.7870370370370372E-2</v>
      </c>
      <c r="F586" s="180">
        <v>2.7870370370370372E-2</v>
      </c>
      <c r="G586" s="182">
        <f t="shared" si="105"/>
        <v>2.7870370370370372E-2</v>
      </c>
      <c r="H586" s="45">
        <v>16</v>
      </c>
      <c r="I586" s="11">
        <f t="shared" si="101"/>
        <v>3.9532440241660102E-3</v>
      </c>
      <c r="J586" s="31">
        <f t="shared" si="102"/>
        <v>1.6785714285714284</v>
      </c>
      <c r="K586" s="31">
        <f>IF(J586=0,0,IF(B586="F",VLOOKUP(I586,Barem!$G$2:$H$16,2,1),VLOOKUP(I586,Barem!$G$17:$H$31,2,1)))</f>
        <v>3.25</v>
      </c>
      <c r="L586" s="43">
        <v>0.5</v>
      </c>
      <c r="M586" s="87" t="s">
        <v>80</v>
      </c>
      <c r="N586" s="10">
        <f t="shared" si="104"/>
        <v>0.25</v>
      </c>
      <c r="O586" s="10">
        <f t="shared" si="104"/>
        <v>0.5</v>
      </c>
      <c r="P586" s="10">
        <f t="shared" si="104"/>
        <v>0.25</v>
      </c>
      <c r="Q586" s="33">
        <f>IF(B586="M",IF(AND(H586&gt;=200,H586&lt;500,I586&lt;Barem!$M$21),H586/1500,IF(AND(H586&gt;=500,H586&lt;750,I586&lt;Barem!$M$22),H586/1500,IF(AND(H586&gt;=750,H586&lt;1000,I586&lt;Barem!$M$23),H586/1500,IF(AND(H586&gt;=1000,H586&lt;1500,I586&lt;Barem!$M$24),H586/1500,IF(AND(H586&gt;=1500,H586&lt;2000,I586&lt;Barem!$M$25),H586/1500,IF(AND(H586&gt;=2000,H586&lt;3000,I586&lt;Barem!$M$26),H586/1500,IF(AND(H586&gt;=3000,I586&lt;Barem!$M$27),H586/1500,0))))))),IF(AND(H586&gt;=200,H586&lt;500,I586&lt;Barem!$N$21),H586/1500,IF(AND(H586&gt;=500,H586&lt;750,I586&lt;Barem!$N$22),H586/1500,IF(AND(H586&gt;=750,H586&lt;1000,I586&lt;Barem!$N$23),H586/1500,IF(AND(H586&gt;=1000,H586&lt;1500,I586&lt;Barem!$N$24),H586/1500,IF(AND(H586&gt;=1500,H586&lt;2000,I586&lt;Barem!$N$25),H586/1500,IF(AND(H586&gt;=2000,H586&lt;3000,I586&lt;Barem!$N$26),H586/1500,IF(AND(H586&gt;=3000,I586&lt;Barem!$N$27),H586/1500,0))))))))</f>
        <v>0</v>
      </c>
      <c r="R586" s="19">
        <f>IF(D586&gt;21,VLOOKUP(D586,Barem!$S$1:$T$141,2,1),0)</f>
        <v>0</v>
      </c>
      <c r="S586" s="95">
        <f>IF(D586&lt;1,0,IF(B586="F",VLOOKUP(I586,Barem!$W$2:$Y$13,2,1),VLOOKUP(I586,Barem!$W$14:$Y$25,2,1)))</f>
        <v>0</v>
      </c>
      <c r="T586" s="19">
        <f>VLOOKUP(A586,Participanti!A:C,3,0)</f>
        <v>0</v>
      </c>
      <c r="U586" s="17">
        <f t="shared" si="103"/>
        <v>2.1696428571428572</v>
      </c>
      <c r="V586" s="167"/>
      <c r="W586" s="168"/>
      <c r="X586" s="96">
        <f t="shared" si="106"/>
        <v>4</v>
      </c>
      <c r="Y586" s="62">
        <f t="shared" si="107"/>
        <v>1</v>
      </c>
      <c r="Z586" s="1" t="str">
        <f>VLOOKUP(A586,Participanti!A:E,5,0)</f>
        <v>Bronze</v>
      </c>
    </row>
    <row r="587" spans="1:26" x14ac:dyDescent="0.2">
      <c r="A587" s="42" t="s">
        <v>582</v>
      </c>
      <c r="B587" s="1" t="str">
        <f>VLOOKUP(A587,Participanti!A:B,2,0)</f>
        <v>M</v>
      </c>
      <c r="C587" s="169">
        <v>12</v>
      </c>
      <c r="D587" s="43">
        <v>10.050000000000001</v>
      </c>
      <c r="E587" s="180">
        <v>2.9027777777777777E-2</v>
      </c>
      <c r="F587" s="180">
        <v>3.4305555555555554E-2</v>
      </c>
      <c r="G587" s="182">
        <f t="shared" si="105"/>
        <v>3.1666666666666662E-2</v>
      </c>
      <c r="H587" s="45">
        <v>35</v>
      </c>
      <c r="I587" s="11">
        <f t="shared" si="101"/>
        <v>3.1509121061359859E-3</v>
      </c>
      <c r="J587" s="31">
        <f t="shared" si="102"/>
        <v>2.3928571428571428</v>
      </c>
      <c r="K587" s="31">
        <f>IF(J587=0,0,IF(B587="F",VLOOKUP(I587,Barem!$G$2:$H$16,2,1),VLOOKUP(I587,Barem!$G$17:$H$31,2,1)))</f>
        <v>4.25</v>
      </c>
      <c r="L587" s="43">
        <v>0.5</v>
      </c>
      <c r="M587" s="87" t="str">
        <f>VLOOKUP(C587,Barem!K:Q,7,0)</f>
        <v>P</v>
      </c>
      <c r="N587" s="10">
        <f t="shared" si="104"/>
        <v>0.25</v>
      </c>
      <c r="O587" s="10">
        <f t="shared" si="104"/>
        <v>0.25</v>
      </c>
      <c r="P587" s="10">
        <f t="shared" si="104"/>
        <v>0.5</v>
      </c>
      <c r="Q587" s="33">
        <f>IF(B587="M",IF(AND(H587&gt;=200,H587&lt;500,I587&lt;Barem!$M$21),H587/1500,IF(AND(H587&gt;=500,H587&lt;750,I587&lt;Barem!$M$22),H587/1500,IF(AND(H587&gt;=750,H587&lt;1000,I587&lt;Barem!$M$23),H587/1500,IF(AND(H587&gt;=1000,H587&lt;1500,I587&lt;Barem!$M$24),H587/1500,IF(AND(H587&gt;=1500,H587&lt;2000,I587&lt;Barem!$M$25),H587/1500,IF(AND(H587&gt;=2000,H587&lt;3000,I587&lt;Barem!$M$26),H587/1500,IF(AND(H587&gt;=3000,I587&lt;Barem!$M$27),H587/1500,0))))))),IF(AND(H587&gt;=200,H587&lt;500,I587&lt;Barem!$N$21),H587/1500,IF(AND(H587&gt;=500,H587&lt;750,I587&lt;Barem!$N$22),H587/1500,IF(AND(H587&gt;=750,H587&lt;1000,I587&lt;Barem!$N$23),H587/1500,IF(AND(H587&gt;=1000,H587&lt;1500,I587&lt;Barem!$N$24),H587/1500,IF(AND(H587&gt;=1500,H587&lt;2000,I587&lt;Barem!$N$25),H587/1500,IF(AND(H587&gt;=2000,H587&lt;3000,I587&lt;Barem!$N$26),H587/1500,IF(AND(H587&gt;=3000,I587&lt;Barem!$N$27),H587/1500,0))))))))</f>
        <v>0</v>
      </c>
      <c r="R587" s="19">
        <f>IF(D587&gt;21,VLOOKUP(D587,Barem!$S$1:$T$141,2,1),0)</f>
        <v>0</v>
      </c>
      <c r="S587" s="95">
        <f>IF(D587&lt;1,0,IF(B587="F",VLOOKUP(I587,Barem!$W$2:$Y$13,2,1),VLOOKUP(I587,Barem!$W$14:$Y$25,2,1)))</f>
        <v>0</v>
      </c>
      <c r="T587" s="19">
        <f>VLOOKUP(A587,Participanti!A:C,3,0)</f>
        <v>0</v>
      </c>
      <c r="U587" s="17">
        <f t="shared" si="103"/>
        <v>1.9107142857142856</v>
      </c>
      <c r="V587" s="167"/>
      <c r="W587" s="168"/>
      <c r="X587" s="96">
        <f t="shared" si="106"/>
        <v>4</v>
      </c>
      <c r="Y587" s="62">
        <f t="shared" si="107"/>
        <v>1</v>
      </c>
      <c r="Z587" s="1" t="str">
        <f>VLOOKUP(A587,Participanti!A:E,5,0)</f>
        <v>Bronze</v>
      </c>
    </row>
    <row r="588" spans="1:26" x14ac:dyDescent="0.2">
      <c r="A588" s="42" t="s">
        <v>336</v>
      </c>
      <c r="B588" s="1" t="str">
        <f>VLOOKUP(A588,Participanti!A:B,2,0)</f>
        <v>M</v>
      </c>
      <c r="C588" s="169">
        <v>12</v>
      </c>
      <c r="D588" s="43">
        <v>21.21</v>
      </c>
      <c r="E588" s="180">
        <v>7.8078703703703706E-2</v>
      </c>
      <c r="F588" s="180">
        <v>7.8078703703703706E-2</v>
      </c>
      <c r="G588" s="182">
        <f t="shared" si="105"/>
        <v>7.8078703703703706E-2</v>
      </c>
      <c r="H588" s="45">
        <v>82</v>
      </c>
      <c r="I588" s="11">
        <f t="shared" si="101"/>
        <v>3.6812212967328476E-3</v>
      </c>
      <c r="J588" s="31">
        <f t="shared" si="102"/>
        <v>5</v>
      </c>
      <c r="K588" s="31">
        <f>IF(J588=0,0,IF(B588="F",VLOOKUP(I588,Barem!$G$2:$H$16,2,1),VLOOKUP(I588,Barem!$G$17:$H$31,2,1)))</f>
        <v>3.5</v>
      </c>
      <c r="L588" s="43">
        <v>3.5</v>
      </c>
      <c r="M588" s="87" t="s">
        <v>80</v>
      </c>
      <c r="N588" s="10">
        <f t="shared" si="104"/>
        <v>0.25</v>
      </c>
      <c r="O588" s="10">
        <f t="shared" si="104"/>
        <v>0.5</v>
      </c>
      <c r="P588" s="10">
        <f t="shared" si="104"/>
        <v>0.25</v>
      </c>
      <c r="Q588" s="33">
        <f>IF(B588="M",IF(AND(H588&gt;=200,H588&lt;500,I588&lt;Barem!$M$21),H588/1500,IF(AND(H588&gt;=500,H588&lt;750,I588&lt;Barem!$M$22),H588/1500,IF(AND(H588&gt;=750,H588&lt;1000,I588&lt;Barem!$M$23),H588/1500,IF(AND(H588&gt;=1000,H588&lt;1500,I588&lt;Barem!$M$24),H588/1500,IF(AND(H588&gt;=1500,H588&lt;2000,I588&lt;Barem!$M$25),H588/1500,IF(AND(H588&gt;=2000,H588&lt;3000,I588&lt;Barem!$M$26),H588/1500,IF(AND(H588&gt;=3000,I588&lt;Barem!$M$27),H588/1500,0))))))),IF(AND(H588&gt;=200,H588&lt;500,I588&lt;Barem!$N$21),H588/1500,IF(AND(H588&gt;=500,H588&lt;750,I588&lt;Barem!$N$22),H588/1500,IF(AND(H588&gt;=750,H588&lt;1000,I588&lt;Barem!$N$23),H588/1500,IF(AND(H588&gt;=1000,H588&lt;1500,I588&lt;Barem!$N$24),H588/1500,IF(AND(H588&gt;=1500,H588&lt;2000,I588&lt;Barem!$N$25),H588/1500,IF(AND(H588&gt;=2000,H588&lt;3000,I588&lt;Barem!$N$26),H588/1500,IF(AND(H588&gt;=3000,I588&lt;Barem!$N$27),H588/1500,0))))))))</f>
        <v>0</v>
      </c>
      <c r="R588" s="19">
        <f>IF(D588&gt;21,VLOOKUP(D588,Barem!$S$1:$T$141,2,1),0)</f>
        <v>0</v>
      </c>
      <c r="S588" s="95">
        <f>IF(D588&lt;1,0,IF(B588="F",VLOOKUP(I588,Barem!$W$2:$Y$13,2,1),VLOOKUP(I588,Barem!$W$14:$Y$25,2,1)))</f>
        <v>0</v>
      </c>
      <c r="T588" s="19">
        <f>VLOOKUP(A588,Participanti!A:C,3,0)</f>
        <v>0.7</v>
      </c>
      <c r="U588" s="17">
        <f t="shared" si="103"/>
        <v>4.5750000000000002</v>
      </c>
      <c r="V588" s="167"/>
      <c r="W588" s="168"/>
      <c r="X588" s="96">
        <f t="shared" si="106"/>
        <v>4</v>
      </c>
      <c r="Y588" s="62">
        <f t="shared" si="107"/>
        <v>1</v>
      </c>
      <c r="Z588" s="1" t="str">
        <f>VLOOKUP(A588,Participanti!A:E,5,0)</f>
        <v>Bronze</v>
      </c>
    </row>
    <row r="589" spans="1:26" x14ac:dyDescent="0.2">
      <c r="A589" s="42" t="s">
        <v>308</v>
      </c>
      <c r="B589" s="1" t="str">
        <f>VLOOKUP(A589,Participanti!A:B,2,0)</f>
        <v>F</v>
      </c>
      <c r="C589" s="169">
        <v>12</v>
      </c>
      <c r="D589" s="43">
        <v>21.21</v>
      </c>
      <c r="E589" s="180">
        <v>8.4953703703703698E-2</v>
      </c>
      <c r="F589" s="180">
        <v>9.2418981481481477E-2</v>
      </c>
      <c r="G589" s="182">
        <f t="shared" si="105"/>
        <v>8.8686342592592587E-2</v>
      </c>
      <c r="H589" s="45">
        <v>83</v>
      </c>
      <c r="I589" s="11">
        <f t="shared" si="101"/>
        <v>4.1813457139364728E-3</v>
      </c>
      <c r="J589" s="31">
        <f t="shared" si="102"/>
        <v>5</v>
      </c>
      <c r="K589" s="31">
        <f>IF(J589=0,0,IF(B589="F",VLOOKUP(I589,Barem!$G$2:$H$16,2,1),VLOOKUP(I589,Barem!$G$17:$H$31,2,1)))</f>
        <v>3.25</v>
      </c>
      <c r="L589" s="43">
        <v>5</v>
      </c>
      <c r="M589" s="87" t="str">
        <f>VLOOKUP(C589,Barem!K:Q,7,0)</f>
        <v>P</v>
      </c>
      <c r="N589" s="10">
        <f t="shared" si="104"/>
        <v>0.25</v>
      </c>
      <c r="O589" s="10">
        <f t="shared" si="104"/>
        <v>0.25</v>
      </c>
      <c r="P589" s="10">
        <f t="shared" si="104"/>
        <v>0.5</v>
      </c>
      <c r="Q589" s="33">
        <f>IF(B589="M",IF(AND(H589&gt;=200,H589&lt;500,I589&lt;Barem!$M$21),H589/1500,IF(AND(H589&gt;=500,H589&lt;750,I589&lt;Barem!$M$22),H589/1500,IF(AND(H589&gt;=750,H589&lt;1000,I589&lt;Barem!$M$23),H589/1500,IF(AND(H589&gt;=1000,H589&lt;1500,I589&lt;Barem!$M$24),H589/1500,IF(AND(H589&gt;=1500,H589&lt;2000,I589&lt;Barem!$M$25),H589/1500,IF(AND(H589&gt;=2000,H589&lt;3000,I589&lt;Barem!$M$26),H589/1500,IF(AND(H589&gt;=3000,I589&lt;Barem!$M$27),H589/1500,0))))))),IF(AND(H589&gt;=200,H589&lt;500,I589&lt;Barem!$N$21),H589/1500,IF(AND(H589&gt;=500,H589&lt;750,I589&lt;Barem!$N$22),H589/1500,IF(AND(H589&gt;=750,H589&lt;1000,I589&lt;Barem!$N$23),H589/1500,IF(AND(H589&gt;=1000,H589&lt;1500,I589&lt;Barem!$N$24),H589/1500,IF(AND(H589&gt;=1500,H589&lt;2000,I589&lt;Barem!$N$25),H589/1500,IF(AND(H589&gt;=2000,H589&lt;3000,I589&lt;Barem!$N$26),H589/1500,IF(AND(H589&gt;=3000,I589&lt;Barem!$N$27),H589/1500,0))))))))</f>
        <v>0</v>
      </c>
      <c r="R589" s="19">
        <f>IF(D589&gt;21,VLOOKUP(D589,Barem!$S$1:$T$141,2,1),0)</f>
        <v>0</v>
      </c>
      <c r="S589" s="95">
        <f>IF(D589&lt;1,0,IF(B589="F",VLOOKUP(I589,Barem!$W$2:$Y$13,2,1),VLOOKUP(I589,Barem!$W$14:$Y$25,2,1)))</f>
        <v>0</v>
      </c>
      <c r="T589" s="19">
        <f>VLOOKUP(A589,Participanti!A:C,3,0)</f>
        <v>0</v>
      </c>
      <c r="U589" s="17">
        <f t="shared" si="103"/>
        <v>4.5625</v>
      </c>
      <c r="V589" s="167"/>
      <c r="W589" s="168"/>
      <c r="X589" s="96">
        <f t="shared" si="106"/>
        <v>4</v>
      </c>
      <c r="Y589" s="62">
        <f t="shared" si="107"/>
        <v>1</v>
      </c>
      <c r="Z589" s="1" t="str">
        <f>VLOOKUP(A589,Participanti!A:E,5,0)</f>
        <v>Bronze</v>
      </c>
    </row>
    <row r="590" spans="1:26" x14ac:dyDescent="0.2">
      <c r="A590" s="42" t="s">
        <v>39</v>
      </c>
      <c r="B590" s="1" t="str">
        <f>VLOOKUP(A590,Participanti!A:B,2,0)</f>
        <v>M</v>
      </c>
      <c r="C590" s="169">
        <v>12</v>
      </c>
      <c r="D590" s="43">
        <v>21.28</v>
      </c>
      <c r="E590" s="180">
        <v>5.2650462962962961E-2</v>
      </c>
      <c r="F590" s="180">
        <v>5.2650462962962961E-2</v>
      </c>
      <c r="G590" s="182">
        <f t="shared" si="105"/>
        <v>5.2650462962962961E-2</v>
      </c>
      <c r="H590" s="45">
        <v>44</v>
      </c>
      <c r="I590" s="11">
        <f t="shared" si="101"/>
        <v>2.4741758911166803E-3</v>
      </c>
      <c r="J590" s="31">
        <f t="shared" si="102"/>
        <v>5</v>
      </c>
      <c r="K590" s="31">
        <f>IF(J590=0,0,IF(B590="F",VLOOKUP(I590,Barem!$G$2:$H$16,2,1),VLOOKUP(I590,Barem!$G$17:$H$31,2,1)))</f>
        <v>5</v>
      </c>
      <c r="L590" s="43">
        <v>2.5</v>
      </c>
      <c r="M590" s="87" t="s">
        <v>82</v>
      </c>
      <c r="N590" s="10">
        <f t="shared" si="104"/>
        <v>0.5</v>
      </c>
      <c r="O590" s="10">
        <f t="shared" si="104"/>
        <v>0.25</v>
      </c>
      <c r="P590" s="10">
        <f t="shared" si="104"/>
        <v>0.25</v>
      </c>
      <c r="Q590" s="33">
        <f>IF(B590="M",IF(AND(H590&gt;=200,H590&lt;500,I590&lt;Barem!$M$21),H590/1500,IF(AND(H590&gt;=500,H590&lt;750,I590&lt;Barem!$M$22),H590/1500,IF(AND(H590&gt;=750,H590&lt;1000,I590&lt;Barem!$M$23),H590/1500,IF(AND(H590&gt;=1000,H590&lt;1500,I590&lt;Barem!$M$24),H590/1500,IF(AND(H590&gt;=1500,H590&lt;2000,I590&lt;Barem!$M$25),H590/1500,IF(AND(H590&gt;=2000,H590&lt;3000,I590&lt;Barem!$M$26),H590/1500,IF(AND(H590&gt;=3000,I590&lt;Barem!$M$27),H590/1500,0))))))),IF(AND(H590&gt;=200,H590&lt;500,I590&lt;Barem!$N$21),H590/1500,IF(AND(H590&gt;=500,H590&lt;750,I590&lt;Barem!$N$22),H590/1500,IF(AND(H590&gt;=750,H590&lt;1000,I590&lt;Barem!$N$23),H590/1500,IF(AND(H590&gt;=1000,H590&lt;1500,I590&lt;Barem!$N$24),H590/1500,IF(AND(H590&gt;=1500,H590&lt;2000,I590&lt;Barem!$N$25),H590/1500,IF(AND(H590&gt;=2000,H590&lt;3000,I590&lt;Barem!$N$26),H590/1500,IF(AND(H590&gt;=3000,I590&lt;Barem!$N$27),H590/1500,0))))))))</f>
        <v>0</v>
      </c>
      <c r="R590" s="19">
        <f>IF(D590&gt;21,VLOOKUP(D590,Barem!$S$1:$T$141,2,1),0)</f>
        <v>0</v>
      </c>
      <c r="S590" s="95">
        <f>IF(D590&lt;1,0,IF(B590="F",VLOOKUP(I590,Barem!$W$2:$Y$13,2,1),VLOOKUP(I590,Barem!$W$14:$Y$25,2,1)))</f>
        <v>3.1500000000000004</v>
      </c>
      <c r="T590" s="19">
        <f>VLOOKUP(A590,Participanti!A:C,3,0)</f>
        <v>0</v>
      </c>
      <c r="U590" s="17">
        <f t="shared" si="103"/>
        <v>7.5250000000000004</v>
      </c>
      <c r="V590" s="49"/>
      <c r="W590" s="137" t="s">
        <v>589</v>
      </c>
      <c r="X590" s="96">
        <f t="shared" si="106"/>
        <v>3</v>
      </c>
      <c r="Y590" s="62">
        <f t="shared" si="107"/>
        <v>1</v>
      </c>
      <c r="Z590" s="1" t="str">
        <f>VLOOKUP(A590,Participanti!A:E,5,0)</f>
        <v>Bronze</v>
      </c>
    </row>
    <row r="591" spans="1:26" x14ac:dyDescent="0.2">
      <c r="A591" s="42" t="s">
        <v>124</v>
      </c>
      <c r="B591" s="1" t="str">
        <f>VLOOKUP(A591,Participanti!A:B,2,0)</f>
        <v>M</v>
      </c>
      <c r="C591" s="169">
        <v>12</v>
      </c>
      <c r="D591" s="43">
        <v>86.59</v>
      </c>
      <c r="E591" s="180">
        <v>0.53133101851851849</v>
      </c>
      <c r="F591" s="180">
        <v>0.49538194444444444</v>
      </c>
      <c r="G591" s="182">
        <f t="shared" si="105"/>
        <v>0.5133564814814815</v>
      </c>
      <c r="H591" s="45">
        <v>4935</v>
      </c>
      <c r="I591" s="11">
        <f t="shared" si="101"/>
        <v>5.9285885377235413E-3</v>
      </c>
      <c r="J591" s="31">
        <f t="shared" si="102"/>
        <v>5</v>
      </c>
      <c r="K591" s="31">
        <f>IF(J591=0,0,IF(B591="F",VLOOKUP(I591,Barem!$G$2:$H$16,2,1),VLOOKUP(I591,Barem!$G$17:$H$31,2,1)))</f>
        <v>0</v>
      </c>
      <c r="L591" s="43">
        <v>5</v>
      </c>
      <c r="M591" s="87" t="s">
        <v>83</v>
      </c>
      <c r="N591" s="10">
        <f t="shared" si="104"/>
        <v>0.25</v>
      </c>
      <c r="O591" s="10">
        <f t="shared" si="104"/>
        <v>0.25</v>
      </c>
      <c r="P591" s="10">
        <f t="shared" si="104"/>
        <v>0.5</v>
      </c>
      <c r="Q591" s="33">
        <f>IF(B591="M",IF(AND(H591&gt;=200,H591&lt;500,I591&lt;Barem!$M$21),H591/1500,IF(AND(H591&gt;=500,H591&lt;750,I591&lt;Barem!$M$22),H591/1500,IF(AND(H591&gt;=750,H591&lt;1000,I591&lt;Barem!$M$23),H591/1500,IF(AND(H591&gt;=1000,H591&lt;1500,I591&lt;Barem!$M$24),H591/1500,IF(AND(H591&gt;=1500,H591&lt;2000,I591&lt;Barem!$M$25),H591/1500,IF(AND(H591&gt;=2000,H591&lt;3000,I591&lt;Barem!$M$26),H591/1500,IF(AND(H591&gt;=3000,I591&lt;Barem!$M$27),H591/1500,0))))))),IF(AND(H591&gt;=200,H591&lt;500,I591&lt;Barem!$N$21),H591/1500,IF(AND(H591&gt;=500,H591&lt;750,I591&lt;Barem!$N$22),H591/1500,IF(AND(H591&gt;=750,H591&lt;1000,I591&lt;Barem!$N$23),H591/1500,IF(AND(H591&gt;=1000,H591&lt;1500,I591&lt;Barem!$N$24),H591/1500,IF(AND(H591&gt;=1500,H591&lt;2000,I591&lt;Barem!$N$25),H591/1500,IF(AND(H591&gt;=2000,H591&lt;3000,I591&lt;Barem!$N$26),H591/1500,IF(AND(H591&gt;=3000,I591&lt;Barem!$N$27),H591/1500,0))))))))</f>
        <v>3.29</v>
      </c>
      <c r="R591" s="19">
        <f>IF(D591&gt;21,VLOOKUP(D591,Barem!$S$1:$T$141,2,1),0)</f>
        <v>3.2</v>
      </c>
      <c r="S591" s="95">
        <f>IF(D591&lt;1,0,IF(B591="F",VLOOKUP(I591,Barem!$W$2:$Y$13,2,1),VLOOKUP(I591,Barem!$W$14:$Y$25,2,1)))</f>
        <v>0</v>
      </c>
      <c r="T591" s="19">
        <f>VLOOKUP(A591,Participanti!A:C,3,0)</f>
        <v>0</v>
      </c>
      <c r="U591" s="17">
        <f t="shared" si="103"/>
        <v>10.24</v>
      </c>
      <c r="V591" s="49"/>
      <c r="W591" s="137" t="s">
        <v>590</v>
      </c>
      <c r="X591" s="96">
        <f t="shared" si="106"/>
        <v>4</v>
      </c>
      <c r="Y591" s="62">
        <f t="shared" si="107"/>
        <v>1</v>
      </c>
      <c r="Z591" s="1" t="str">
        <f>VLOOKUP(A591,Participanti!A:E,5,0)</f>
        <v>Bronze</v>
      </c>
    </row>
  </sheetData>
  <autoFilter ref="A1:Z591" xr:uid="{00000000-0009-0000-0000-000007000000}"/>
  <sortState xmlns:xlrd2="http://schemas.microsoft.com/office/spreadsheetml/2017/richdata2" ref="A2:Z318">
    <sortCondition ref="C2:C318"/>
    <sortCondition ref="Z2:Z318"/>
  </sortState>
  <phoneticPr fontId="18" type="noConversion"/>
  <conditionalFormatting sqref="X1:X1048576">
    <cfRule type="cellIs" dxfId="2" priority="1" operator="equal">
      <formula>4</formula>
    </cfRule>
    <cfRule type="cellIs" dxfId="1" priority="2" operator="greaterThan">
      <formula>4</formula>
    </cfRule>
  </conditionalFormatting>
  <conditionalFormatting sqref="Y1:Y1048576">
    <cfRule type="cellIs" dxfId="0" priority="6" operator="greaterThan">
      <formula>1</formula>
    </cfRule>
  </conditionalFormatting>
  <pageMargins left="0.7" right="0.7" top="0.75" bottom="0.75" header="0.3" footer="0.3"/>
  <pageSetup paperSize="9" orientation="portrait"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FFC000"/>
  </sheetPr>
  <dimension ref="A1:AC21"/>
  <sheetViews>
    <sheetView tabSelected="1" zoomScale="120" zoomScaleNormal="120" workbookViewId="0">
      <selection activeCell="N5" sqref="N5"/>
    </sheetView>
  </sheetViews>
  <sheetFormatPr defaultColWidth="9.140625" defaultRowHeight="12" x14ac:dyDescent="0.2"/>
  <cols>
    <col min="1" max="1" width="7.7109375" style="61" customWidth="1"/>
    <col min="2" max="2" width="17.7109375" style="1" bestFit="1" customWidth="1"/>
    <col min="3" max="14" width="5.28515625" style="74" customWidth="1"/>
    <col min="15" max="16" width="5.28515625" style="74" hidden="1" customWidth="1"/>
    <col min="17" max="17" width="4.7109375" style="74" hidden="1" customWidth="1"/>
    <col min="18" max="18" width="8.7109375" style="164" customWidth="1"/>
    <col min="19" max="19" width="12.140625" style="74" bestFit="1" customWidth="1"/>
    <col min="20" max="20" width="8" style="1" customWidth="1"/>
    <col min="21" max="21" width="5.85546875" style="1" customWidth="1"/>
    <col min="22" max="22" width="6.42578125" style="1" customWidth="1"/>
    <col min="23" max="27" width="9.140625" style="1" customWidth="1"/>
    <col min="28" max="28" width="7.7109375" style="1" hidden="1" customWidth="1"/>
    <col min="29" max="34" width="9.140625" style="1" customWidth="1"/>
    <col min="35" max="16384" width="9.140625" style="1"/>
  </cols>
  <sheetData>
    <row r="1" spans="1:29" x14ac:dyDescent="0.2">
      <c r="A1" s="118" t="s">
        <v>358</v>
      </c>
      <c r="B1" s="119" t="s">
        <v>126</v>
      </c>
      <c r="C1" s="120">
        <v>1</v>
      </c>
      <c r="D1" s="120">
        <v>2</v>
      </c>
      <c r="E1" s="120">
        <v>3</v>
      </c>
      <c r="F1" s="120">
        <v>4</v>
      </c>
      <c r="G1" s="120">
        <v>5</v>
      </c>
      <c r="H1" s="120">
        <v>6</v>
      </c>
      <c r="I1" s="120">
        <v>7</v>
      </c>
      <c r="J1" s="120">
        <v>8</v>
      </c>
      <c r="K1" s="120">
        <v>9</v>
      </c>
      <c r="L1" s="120">
        <v>10</v>
      </c>
      <c r="M1" s="120">
        <v>11</v>
      </c>
      <c r="N1" s="120">
        <v>12</v>
      </c>
      <c r="O1" s="120">
        <v>13</v>
      </c>
      <c r="P1" s="120">
        <v>14</v>
      </c>
      <c r="Q1" s="120">
        <v>15</v>
      </c>
      <c r="R1" s="122" t="s">
        <v>359</v>
      </c>
      <c r="S1" s="121" t="s">
        <v>65</v>
      </c>
      <c r="T1" s="29" t="s">
        <v>464</v>
      </c>
      <c r="U1" s="29" t="s">
        <v>463</v>
      </c>
      <c r="V1" s="29" t="s">
        <v>379</v>
      </c>
      <c r="W1" s="29" t="s">
        <v>529</v>
      </c>
      <c r="X1" s="104"/>
      <c r="Y1" s="29"/>
      <c r="Z1" s="29"/>
      <c r="AA1" s="29"/>
      <c r="AB1" s="29" t="s">
        <v>361</v>
      </c>
      <c r="AC1" s="29"/>
    </row>
    <row r="2" spans="1:29" x14ac:dyDescent="0.2">
      <c r="A2" s="123">
        <v>1</v>
      </c>
      <c r="B2" s="161" t="s">
        <v>58</v>
      </c>
      <c r="C2" s="125">
        <f>IF(SUMIFS(Data!$U:$U,Data!$A:$A,$B2,Data!$C:$C,C$1)=0,"",SUMIFS(Data!$U:$U,Data!$A:$A,$B2,Data!$C:$C,C$1))</f>
        <v>4.9037857142857142</v>
      </c>
      <c r="D2" s="125">
        <f>IF(SUMIFS(Data!$U:$U,Data!$A:$A,$B2,Data!$C:$C,D$1)=0,"",SUMIFS(Data!$U:$U,Data!$A:$A,$B2,Data!$C:$C,D$1))</f>
        <v>4.1613095238095239</v>
      </c>
      <c r="E2" s="125">
        <f>IF(SUMIFS(Data!$U:$U,Data!$A:$A,$B2,Data!$C:$C,E$1)=0,"",SUMIFS(Data!$U:$U,Data!$A:$A,$B2,Data!$C:$C,E$1))</f>
        <v>4.7036666666666669</v>
      </c>
      <c r="F2" s="125">
        <f>IF(SUMIFS(Data!$U:$U,Data!$A:$A,$B2,Data!$C:$C,F$1)=0,"",SUMIFS(Data!$U:$U,Data!$A:$A,$B2,Data!$C:$C,F$1))</f>
        <v>5.6593333333333335</v>
      </c>
      <c r="G2" s="125">
        <f>IF(SUMIFS(Data!$U:$U,Data!$A:$A,$B2,Data!$C:$C,G$1)=0,"",SUMIFS(Data!$U:$U,Data!$A:$A,$B2,Data!$C:$C,G$1))</f>
        <v>5.8469999999999995</v>
      </c>
      <c r="H2" s="184">
        <f>IF(SUMIFS(Data!$U:$U,Data!$A:$A,$B2,Data!$C:$C,H$1)=0,"",SUMIFS(Data!$U:$U,Data!$A:$A,$B2,Data!$C:$C,H$1))</f>
        <v>6.3959999999999999</v>
      </c>
      <c r="I2" s="184">
        <f>IF(SUMIFS(Data!$U:$U,Data!$A:$A,$B2,Data!$C:$C,I$1)=0,"",SUMIFS(Data!$U:$U,Data!$A:$A,$B2,Data!$C:$C,I$1))</f>
        <v>5.97</v>
      </c>
      <c r="J2" s="125">
        <f>IF(SUMIFS(Data!$U:$U,Data!$A:$A,$B2,Data!$C:$C,J$1)=0,"",SUMIFS(Data!$U:$U,Data!$A:$A,$B2,Data!$C:$C,J$1))</f>
        <v>4.5625</v>
      </c>
      <c r="K2" s="125">
        <f>IF(SUMIFS(Data!$U:$U,Data!$A:$A,$B2,Data!$C:$C,K$1)=0,"",SUMIFS(Data!$U:$U,Data!$A:$A,$B2,Data!$C:$C,K$1))</f>
        <v>5.7373333333333338</v>
      </c>
      <c r="L2" s="184">
        <f>IF(SUMIFS(Data!$U:$U,Data!$A:$A,$B2,Data!$C:$C,L$1)=0,"",SUMIFS(Data!$U:$U,Data!$A:$A,$B2,Data!$C:$C,L$1))</f>
        <v>5.65</v>
      </c>
      <c r="M2" s="125">
        <f>IF(SUMIFS(Data!$U:$U,Data!$A:$A,$B2,Data!$C:$C,M$1)=0,"",SUMIFS(Data!$U:$U,Data!$A:$A,$B2,Data!$C:$C,M$1))</f>
        <v>6.8593333333333337</v>
      </c>
      <c r="N2" s="125">
        <f>IF(SUMIFS(Data!$U:$U,Data!$A:$A,$B2,Data!$C:$C,N$1)=0,"",SUMIFS(Data!$U:$U,Data!$A:$A,$B2,Data!$C:$C,N$1))</f>
        <v>5.7313333333333336</v>
      </c>
      <c r="O2" s="125" t="str">
        <f>IF(SUMIFS(Data!$U:$U,Data!$A:$A,$B2,Data!$C:$C,O$1)=0,"",SUMIFS(Data!$U:$U,Data!$A:$A,$B2,Data!$C:$C,O$1))</f>
        <v/>
      </c>
      <c r="P2" s="125" t="str">
        <f>IF(SUMIFS(Data!$U:$U,Data!$A:$A,$B2,Data!$C:$C,P$1)=0,"",SUMIFS(Data!$U:$U,Data!$A:$A,$B2,Data!$C:$C,P$1))</f>
        <v/>
      </c>
      <c r="Q2" s="125" t="str">
        <f>IF(SUMIFS(Data!$U:$U,Data!$A:$A,$B2,Data!$C:$C,Q$1)=0,"",SUMIFS(Data!$U:$U,Data!$A:$A,$B2,Data!$C:$C,Q$1))</f>
        <v/>
      </c>
      <c r="R2" s="126">
        <f t="shared" ref="R2:R21" si="0">SUM(C2:Q2)</f>
        <v>66.181595238095241</v>
      </c>
      <c r="S2" s="125">
        <f>SUMIFS(Data!D:D,Data!A:A,$B2)</f>
        <v>437.27</v>
      </c>
      <c r="T2" s="101">
        <f>COUNTIF(Data!A:A,B2)</f>
        <v>12</v>
      </c>
      <c r="U2" s="85" t="str">
        <f>VLOOKUP(B2,Participanti!A:B,2,0)</f>
        <v>M</v>
      </c>
      <c r="V2" s="103">
        <f t="shared" ref="V2:V21" si="1">R2/S2</f>
        <v>0.15135178548287156</v>
      </c>
      <c r="W2" s="1" t="s">
        <v>476</v>
      </c>
      <c r="X2" s="105"/>
      <c r="AB2" s="1" t="e">
        <f>VLOOKUP(B2,Data_Echipe!A:R,18,0)</f>
        <v>#N/A</v>
      </c>
    </row>
    <row r="3" spans="1:29" x14ac:dyDescent="0.2">
      <c r="A3" s="123">
        <v>2</v>
      </c>
      <c r="B3" s="124" t="s">
        <v>7</v>
      </c>
      <c r="C3" s="125">
        <f>IF(SUMIFS(Data!$U:$U,Data!$A:$A,$B3,Data!$C:$C,C$1)=0,"",SUMIFS(Data!$U:$U,Data!$A:$A,$B3,Data!$C:$C,C$1))</f>
        <v>4.3113333333333337</v>
      </c>
      <c r="D3" s="125">
        <f>IF(SUMIFS(Data!$U:$U,Data!$A:$A,$B3,Data!$C:$C,D$1)=0,"",SUMIFS(Data!$U:$U,Data!$A:$A,$B3,Data!$C:$C,D$1))</f>
        <v>4.9213333333333331</v>
      </c>
      <c r="E3" s="125">
        <f>IF(SUMIFS(Data!$U:$U,Data!$A:$A,$B3,Data!$C:$C,E$1)=0,"",SUMIFS(Data!$U:$U,Data!$A:$A,$B3,Data!$C:$C,E$1))</f>
        <v>5.1546666666666674</v>
      </c>
      <c r="F3" s="184">
        <f>IF(SUMIFS(Data!$U:$U,Data!$A:$A,$B3,Data!$C:$C,F$1)=0,"",SUMIFS(Data!$U:$U,Data!$A:$A,$B3,Data!$C:$C,F$1))</f>
        <v>6.8586666666666671</v>
      </c>
      <c r="G3" s="184">
        <f>IF(SUMIFS(Data!$U:$U,Data!$A:$A,$B3,Data!$C:$C,G$1)=0,"",SUMIFS(Data!$U:$U,Data!$A:$A,$B3,Data!$C:$C,G$1))</f>
        <v>6.7025000000000006</v>
      </c>
      <c r="H3" s="125">
        <f>IF(SUMIFS(Data!$U:$U,Data!$A:$A,$B3,Data!$C:$C,H$1)=0,"",SUMIFS(Data!$U:$U,Data!$A:$A,$B3,Data!$C:$C,H$1))</f>
        <v>5.25</v>
      </c>
      <c r="I3" s="125">
        <f>IF(SUMIFS(Data!$U:$U,Data!$A:$A,$B3,Data!$C:$C,I$1)=0,"",SUMIFS(Data!$U:$U,Data!$A:$A,$B3,Data!$C:$C,I$1))</f>
        <v>4.7569999999999997</v>
      </c>
      <c r="J3" s="125">
        <f>IF(SUMIFS(Data!$U:$U,Data!$A:$A,$B3,Data!$C:$C,J$1)=0,"",SUMIFS(Data!$U:$U,Data!$A:$A,$B3,Data!$C:$C,J$1))</f>
        <v>1.65</v>
      </c>
      <c r="K3" s="125">
        <f>IF(SUMIFS(Data!$U:$U,Data!$A:$A,$B3,Data!$C:$C,K$1)=0,"",SUMIFS(Data!$U:$U,Data!$A:$A,$B3,Data!$C:$C,K$1))</f>
        <v>5.3870000000000005</v>
      </c>
      <c r="L3" s="125">
        <f>IF(SUMIFS(Data!$U:$U,Data!$A:$A,$B3,Data!$C:$C,L$1)=0,"",SUMIFS(Data!$U:$U,Data!$A:$A,$B3,Data!$C:$C,L$1))</f>
        <v>3.7124999999999999</v>
      </c>
      <c r="M3" s="184">
        <f>IF(SUMIFS(Data!$U:$U,Data!$A:$A,$B3,Data!$C:$C,M$1)=0,"",SUMIFS(Data!$U:$U,Data!$A:$A,$B3,Data!$C:$C,M$1))</f>
        <v>6.8946666666666667</v>
      </c>
      <c r="N3" s="125">
        <f>IF(SUMIFS(Data!$U:$U,Data!$A:$A,$B3,Data!$C:$C,N$1)=0,"",SUMIFS(Data!$U:$U,Data!$A:$A,$B3,Data!$C:$C,N$1))</f>
        <v>3.15</v>
      </c>
      <c r="O3" s="125" t="str">
        <f>IF(SUMIFS(Data!$U:$U,Data!$A:$A,$B3,Data!$C:$C,O$1)=0,"",SUMIFS(Data!$U:$U,Data!$A:$A,$B3,Data!$C:$C,O$1))</f>
        <v/>
      </c>
      <c r="P3" s="125" t="str">
        <f>IF(SUMIFS(Data!$U:$U,Data!$A:$A,$B3,Data!$C:$C,P$1)=0,"",SUMIFS(Data!$U:$U,Data!$A:$A,$B3,Data!$C:$C,P$1))</f>
        <v/>
      </c>
      <c r="Q3" s="125" t="str">
        <f>IF(SUMIFS(Data!$U:$U,Data!$A:$A,$B3,Data!$C:$C,Q$1)=0,"",SUMIFS(Data!$U:$U,Data!$A:$A,$B3,Data!$C:$C,Q$1))</f>
        <v/>
      </c>
      <c r="R3" s="126">
        <f t="shared" si="0"/>
        <v>58.749666666666663</v>
      </c>
      <c r="S3" s="125">
        <f>SUMIFS(Data!D:D,Data!A:A,$B3)</f>
        <v>528.62</v>
      </c>
      <c r="T3" s="101">
        <f>COUNTIF(Data!A:A,B3)</f>
        <v>12</v>
      </c>
      <c r="U3" s="85" t="str">
        <f>VLOOKUP(B3,Participanti!A:B,2,0)</f>
        <v>M</v>
      </c>
      <c r="V3" s="103">
        <f t="shared" si="1"/>
        <v>0.11113780535482325</v>
      </c>
      <c r="X3" s="105"/>
      <c r="AB3" s="1" t="e">
        <f>VLOOKUP(B3,Data_Echipe!A:R,18,0)</f>
        <v>#N/A</v>
      </c>
    </row>
    <row r="4" spans="1:29" x14ac:dyDescent="0.2">
      <c r="A4" s="123">
        <v>3</v>
      </c>
      <c r="B4" s="161" t="s">
        <v>505</v>
      </c>
      <c r="C4" s="184">
        <f>IF(SUMIFS(Data!$U:$U,Data!$A:$A,$B4,Data!$C:$C,C$1)=0,"",SUMIFS(Data!$U:$U,Data!$A:$A,$B4,Data!$C:$C,C$1))</f>
        <v>6.1785714285714288</v>
      </c>
      <c r="D4" s="184">
        <f>IF(SUMIFS(Data!$U:$U,Data!$A:$A,$B4,Data!$C:$C,D$1)=0,"",SUMIFS(Data!$U:$U,Data!$A:$A,$B4,Data!$C:$C,D$1))</f>
        <v>5.0125000000000002</v>
      </c>
      <c r="E4" s="125">
        <f>IF(SUMIFS(Data!$U:$U,Data!$A:$A,$B4,Data!$C:$C,E$1)=0,"",SUMIFS(Data!$U:$U,Data!$A:$A,$B4,Data!$C:$C,E$1))</f>
        <v>4.808928571428571</v>
      </c>
      <c r="F4" s="125">
        <f>IF(SUMIFS(Data!$U:$U,Data!$A:$A,$B4,Data!$C:$C,F$1)=0,"",SUMIFS(Data!$U:$U,Data!$A:$A,$B4,Data!$C:$C,F$1))</f>
        <v>4.8250000000000002</v>
      </c>
      <c r="G4" s="125">
        <f>IF(SUMIFS(Data!$U:$U,Data!$A:$A,$B4,Data!$C:$C,G$1)=0,"",SUMIFS(Data!$U:$U,Data!$A:$A,$B4,Data!$C:$C,G$1))</f>
        <v>5.1380952380952376</v>
      </c>
      <c r="H4" s="125">
        <f>IF(SUMIFS(Data!$U:$U,Data!$A:$A,$B4,Data!$C:$C,H$1)=0,"",SUMIFS(Data!$U:$U,Data!$A:$A,$B4,Data!$C:$C,H$1))</f>
        <v>4.1023809523809529</v>
      </c>
      <c r="I4" s="125">
        <f>IF(SUMIFS(Data!$U:$U,Data!$A:$A,$B4,Data!$C:$C,I$1)=0,"",SUMIFS(Data!$U:$U,Data!$A:$A,$B4,Data!$C:$C,I$1))</f>
        <v>4.375</v>
      </c>
      <c r="J4" s="125">
        <f>IF(SUMIFS(Data!$U:$U,Data!$A:$A,$B4,Data!$C:$C,J$1)=0,"",SUMIFS(Data!$U:$U,Data!$A:$A,$B4,Data!$C:$C,J$1))</f>
        <v>4.7625000000000002</v>
      </c>
      <c r="K4" s="125">
        <f>IF(SUMIFS(Data!$U:$U,Data!$A:$A,$B4,Data!$C:$C,K$1)=0,"",SUMIFS(Data!$U:$U,Data!$A:$A,$B4,Data!$C:$C,K$1))</f>
        <v>5.3148809523809524</v>
      </c>
      <c r="L4" s="125">
        <f>IF(SUMIFS(Data!$U:$U,Data!$A:$A,$B4,Data!$C:$C,L$1)=0,"",SUMIFS(Data!$U:$U,Data!$A:$A,$B4,Data!$C:$C,L$1))</f>
        <v>4.6875</v>
      </c>
      <c r="M4" s="125">
        <f>IF(SUMIFS(Data!$U:$U,Data!$A:$A,$B4,Data!$C:$C,M$1)=0,"",SUMIFS(Data!$U:$U,Data!$A:$A,$B4,Data!$C:$C,M$1))</f>
        <v>5.0011904761904766</v>
      </c>
      <c r="N4" s="125">
        <f>IF(SUMIFS(Data!$U:$U,Data!$A:$A,$B4,Data!$C:$C,N$1)=0,"",SUMIFS(Data!$U:$U,Data!$A:$A,$B4,Data!$C:$C,N$1))</f>
        <v>4.4375</v>
      </c>
      <c r="O4" s="125" t="str">
        <f>IF(SUMIFS(Data!$U:$U,Data!$A:$A,$B4,Data!$C:$C,O$1)=0,"",SUMIFS(Data!$U:$U,Data!$A:$A,$B4,Data!$C:$C,O$1))</f>
        <v/>
      </c>
      <c r="P4" s="125" t="str">
        <f>IF(SUMIFS(Data!$U:$U,Data!$A:$A,$B4,Data!$C:$C,P$1)=0,"",SUMIFS(Data!$U:$U,Data!$A:$A,$B4,Data!$C:$C,P$1))</f>
        <v/>
      </c>
      <c r="Q4" s="125" t="str">
        <f>IF(SUMIFS(Data!$U:$U,Data!$A:$A,$B4,Data!$C:$C,Q$1)=0,"",SUMIFS(Data!$U:$U,Data!$A:$A,$B4,Data!$C:$C,Q$1))</f>
        <v/>
      </c>
      <c r="R4" s="126">
        <f t="shared" si="0"/>
        <v>58.644047619047626</v>
      </c>
      <c r="S4" s="125">
        <f>SUMIFS(Data!D:D,Data!A:A,$B4)</f>
        <v>183.66</v>
      </c>
      <c r="T4" s="101">
        <f>COUNTIF(Data!A:A,B4)</f>
        <v>12</v>
      </c>
      <c r="U4" s="85" t="str">
        <f>VLOOKUP(B4,Participanti!A:B,2,0)</f>
        <v>M</v>
      </c>
      <c r="V4" s="103">
        <f t="shared" si="1"/>
        <v>0.31930767515543734</v>
      </c>
      <c r="W4" s="1" t="s">
        <v>476</v>
      </c>
      <c r="X4" s="105"/>
      <c r="AB4" s="1" t="e">
        <f>VLOOKUP(B4,Data_Echipe!A:R,18,0)</f>
        <v>#N/A</v>
      </c>
    </row>
    <row r="5" spans="1:29" x14ac:dyDescent="0.2">
      <c r="A5" s="123">
        <v>4</v>
      </c>
      <c r="B5" s="124" t="s">
        <v>465</v>
      </c>
      <c r="C5" s="125">
        <f>IF(SUMIFS(Data!$U:$U,Data!$A:$A,$B5,Data!$C:$C,C$1)=0,"",SUMIFS(Data!$U:$U,Data!$A:$A,$B5,Data!$C:$C,C$1))</f>
        <v>4.4749999999999996</v>
      </c>
      <c r="D5" s="125">
        <f>IF(SUMIFS(Data!$U:$U,Data!$A:$A,$B5,Data!$C:$C,D$1)=0,"",SUMIFS(Data!$U:$U,Data!$A:$A,$B5,Data!$C:$C,D$1))</f>
        <v>3.8642857142857143</v>
      </c>
      <c r="E5" s="125">
        <f>IF(SUMIFS(Data!$U:$U,Data!$A:$A,$B5,Data!$C:$C,E$1)=0,"",SUMIFS(Data!$U:$U,Data!$A:$A,$B5,Data!$C:$C,E$1))</f>
        <v>4.375</v>
      </c>
      <c r="F5" s="125">
        <f>IF(SUMIFS(Data!$U:$U,Data!$A:$A,$B5,Data!$C:$C,F$1)=0,"",SUMIFS(Data!$U:$U,Data!$A:$A,$B5,Data!$C:$C,F$1))</f>
        <v>3.9353333333333333</v>
      </c>
      <c r="G5" s="125">
        <f>IF(SUMIFS(Data!$U:$U,Data!$A:$A,$B5,Data!$C:$C,G$1)=0,"",SUMIFS(Data!$U:$U,Data!$A:$A,$B5,Data!$C:$C,G$1))</f>
        <v>5.7726666666666659</v>
      </c>
      <c r="H5" s="125">
        <f>IF(SUMIFS(Data!$U:$U,Data!$A:$A,$B5,Data!$C:$C,H$1)=0,"",SUMIFS(Data!$U:$U,Data!$A:$A,$B5,Data!$C:$C,H$1))</f>
        <v>4.4625000000000004</v>
      </c>
      <c r="I5" s="125">
        <f>IF(SUMIFS(Data!$U:$U,Data!$A:$A,$B5,Data!$C:$C,I$1)=0,"",SUMIFS(Data!$U:$U,Data!$A:$A,$B5,Data!$C:$C,I$1))</f>
        <v>4.25</v>
      </c>
      <c r="J5" s="125">
        <f>IF(SUMIFS(Data!$U:$U,Data!$A:$A,$B5,Data!$C:$C,J$1)=0,"",SUMIFS(Data!$U:$U,Data!$A:$A,$B5,Data!$C:$C,J$1))</f>
        <v>5.25</v>
      </c>
      <c r="K5" s="125">
        <f>IF(SUMIFS(Data!$U:$U,Data!$A:$A,$B5,Data!$C:$C,K$1)=0,"",SUMIFS(Data!$U:$U,Data!$A:$A,$B5,Data!$C:$C,K$1))</f>
        <v>3.9</v>
      </c>
      <c r="L5" s="125">
        <f>IF(SUMIFS(Data!$U:$U,Data!$A:$A,$B5,Data!$C:$C,L$1)=0,"",SUMIFS(Data!$U:$U,Data!$A:$A,$B5,Data!$C:$C,L$1))</f>
        <v>4.7125000000000004</v>
      </c>
      <c r="M5" s="125">
        <f>IF(SUMIFS(Data!$U:$U,Data!$A:$A,$B5,Data!$C:$C,M$1)=0,"",SUMIFS(Data!$U:$U,Data!$A:$A,$B5,Data!$C:$C,M$1))</f>
        <v>5</v>
      </c>
      <c r="N5" s="125">
        <f>IF(SUMIFS(Data!$U:$U,Data!$A:$A,$B5,Data!$C:$C,N$1)=0,"",SUMIFS(Data!$U:$U,Data!$A:$A,$B5,Data!$C:$C,N$1))</f>
        <v>5.125</v>
      </c>
      <c r="O5" s="125" t="str">
        <f>IF(SUMIFS(Data!$U:$U,Data!$A:$A,$B5,Data!$C:$C,O$1)=0,"",SUMIFS(Data!$U:$U,Data!$A:$A,$B5,Data!$C:$C,O$1))</f>
        <v/>
      </c>
      <c r="P5" s="125" t="str">
        <f>IF(SUMIFS(Data!$U:$U,Data!$A:$A,$B5,Data!$C:$C,P$1)=0,"",SUMIFS(Data!$U:$U,Data!$A:$A,$B5,Data!$C:$C,P$1))</f>
        <v/>
      </c>
      <c r="Q5" s="125" t="str">
        <f>IF(SUMIFS(Data!$U:$U,Data!$A:$A,$B5,Data!$C:$C,Q$1)=0,"",SUMIFS(Data!$U:$U,Data!$A:$A,$B5,Data!$C:$C,Q$1))</f>
        <v/>
      </c>
      <c r="R5" s="126">
        <f t="shared" si="0"/>
        <v>55.122285714285709</v>
      </c>
      <c r="S5" s="125">
        <f>SUMIFS(Data!D:D,Data!A:A,$B5)</f>
        <v>356.56</v>
      </c>
      <c r="T5" s="101">
        <f>COUNTIF(Data!A:A,B5)</f>
        <v>12</v>
      </c>
      <c r="U5" s="85" t="str">
        <f>VLOOKUP(B5,Participanti!A:B,2,0)</f>
        <v>M</v>
      </c>
      <c r="V5" s="103">
        <f t="shared" si="1"/>
        <v>0.15459469854803037</v>
      </c>
      <c r="X5" s="105"/>
      <c r="AB5" s="1" t="e">
        <f>VLOOKUP(B5,Data_Echipe!A:R,18,0)</f>
        <v>#N/A</v>
      </c>
    </row>
    <row r="6" spans="1:29" x14ac:dyDescent="0.2">
      <c r="A6" s="123">
        <v>5</v>
      </c>
      <c r="B6" s="161" t="s">
        <v>383</v>
      </c>
      <c r="C6" s="125">
        <f>IF(SUMIFS(Data!$U:$U,Data!$A:$A,$B6,Data!$C:$C,C$1)=0,"",SUMIFS(Data!$U:$U,Data!$A:$A,$B6,Data!$C:$C,C$1))</f>
        <v>5.75</v>
      </c>
      <c r="D6" s="125">
        <f>IF(SUMIFS(Data!$U:$U,Data!$A:$A,$B6,Data!$C:$C,D$1)=0,"",SUMIFS(Data!$U:$U,Data!$A:$A,$B6,Data!$C:$C,D$1))</f>
        <v>4.5625</v>
      </c>
      <c r="E6" s="125">
        <f>IF(SUMIFS(Data!$U:$U,Data!$A:$A,$B6,Data!$C:$C,E$1)=0,"",SUMIFS(Data!$U:$U,Data!$A:$A,$B6,Data!$C:$C,E$1))</f>
        <v>4.652333333333333</v>
      </c>
      <c r="F6" s="125">
        <f>IF(SUMIFS(Data!$U:$U,Data!$A:$A,$B6,Data!$C:$C,F$1)=0,"",SUMIFS(Data!$U:$U,Data!$A:$A,$B6,Data!$C:$C,F$1))</f>
        <v>5.2249999999999996</v>
      </c>
      <c r="G6" s="125">
        <f>IF(SUMIFS(Data!$U:$U,Data!$A:$A,$B6,Data!$C:$C,G$1)=0,"",SUMIFS(Data!$U:$U,Data!$A:$A,$B6,Data!$C:$C,G$1))</f>
        <v>3.8797619047619047</v>
      </c>
      <c r="H6" s="125">
        <f>IF(SUMIFS(Data!$U:$U,Data!$A:$A,$B6,Data!$C:$C,H$1)=0,"",SUMIFS(Data!$U:$U,Data!$A:$A,$B6,Data!$C:$C,H$1))</f>
        <v>4.2154761904761902</v>
      </c>
      <c r="I6" s="125">
        <f>IF(SUMIFS(Data!$U:$U,Data!$A:$A,$B6,Data!$C:$C,I$1)=0,"",SUMIFS(Data!$U:$U,Data!$A:$A,$B6,Data!$C:$C,I$1))</f>
        <v>5.8496666666666668</v>
      </c>
      <c r="J6" s="125">
        <f>IF(SUMIFS(Data!$U:$U,Data!$A:$A,$B6,Data!$C:$C,J$1)=0,"",SUMIFS(Data!$U:$U,Data!$A:$A,$B6,Data!$C:$C,J$1))</f>
        <v>3.9750000000000001</v>
      </c>
      <c r="K6" s="125">
        <f>IF(SUMIFS(Data!$U:$U,Data!$A:$A,$B6,Data!$C:$C,K$1)=0,"",SUMIFS(Data!$U:$U,Data!$A:$A,$B6,Data!$C:$C,K$1))</f>
        <v>3.9708333333333332</v>
      </c>
      <c r="L6" s="125">
        <f>IF(SUMIFS(Data!$U:$U,Data!$A:$A,$B6,Data!$C:$C,L$1)=0,"",SUMIFS(Data!$U:$U,Data!$A:$A,$B6,Data!$C:$C,L$1))</f>
        <v>4.8250000000000002</v>
      </c>
      <c r="M6" s="125">
        <f>IF(SUMIFS(Data!$U:$U,Data!$A:$A,$B6,Data!$C:$C,M$1)=0,"",SUMIFS(Data!$U:$U,Data!$A:$A,$B6,Data!$C:$C,M$1))</f>
        <v>3.9624999999999999</v>
      </c>
      <c r="N6" s="125">
        <f>IF(SUMIFS(Data!$U:$U,Data!$A:$A,$B6,Data!$C:$C,N$1)=0,"",SUMIFS(Data!$U:$U,Data!$A:$A,$B6,Data!$C:$C,N$1))</f>
        <v>4.2410714285714288</v>
      </c>
      <c r="O6" s="125" t="str">
        <f>IF(SUMIFS(Data!$U:$U,Data!$A:$A,$B6,Data!$C:$C,O$1)=0,"",SUMIFS(Data!$U:$U,Data!$A:$A,$B6,Data!$C:$C,O$1))</f>
        <v/>
      </c>
      <c r="P6" s="125" t="str">
        <f>IF(SUMIFS(Data!$U:$U,Data!$A:$A,$B6,Data!$C:$C,P$1)=0,"",SUMIFS(Data!$U:$U,Data!$A:$A,$B6,Data!$C:$C,P$1))</f>
        <v/>
      </c>
      <c r="Q6" s="125" t="str">
        <f>IF(SUMIFS(Data!$U:$U,Data!$A:$A,$B6,Data!$C:$C,Q$1)=0,"",SUMIFS(Data!$U:$U,Data!$A:$A,$B6,Data!$C:$C,Q$1))</f>
        <v/>
      </c>
      <c r="R6" s="126">
        <f t="shared" si="0"/>
        <v>55.109142857142857</v>
      </c>
      <c r="S6" s="125">
        <f>SUMIFS(Data!D:D,Data!A:A,$B6)</f>
        <v>266.56999999999994</v>
      </c>
      <c r="T6" s="101">
        <f>COUNTIF(Data!A:A,B6)</f>
        <v>12</v>
      </c>
      <c r="U6" s="85" t="str">
        <f>VLOOKUP(B6,Participanti!A:B,2,0)</f>
        <v>M</v>
      </c>
      <c r="V6" s="103">
        <f t="shared" si="1"/>
        <v>0.20673422687152668</v>
      </c>
      <c r="W6" s="1" t="s">
        <v>476</v>
      </c>
      <c r="X6" s="105"/>
      <c r="AB6" s="1" t="e">
        <f>VLOOKUP(B6,Data_Echipe!A:R,18,0)</f>
        <v>#N/A</v>
      </c>
    </row>
    <row r="7" spans="1:29" x14ac:dyDescent="0.2">
      <c r="A7" s="123">
        <v>6</v>
      </c>
      <c r="B7" s="124" t="s">
        <v>176</v>
      </c>
      <c r="C7" s="125">
        <f>IF(SUMIFS(Data!$U:$U,Data!$A:$A,$B7,Data!$C:$C,C$1)=0,"",SUMIFS(Data!$U:$U,Data!$A:$A,$B7,Data!$C:$C,C$1))</f>
        <v>4.7874999999999996</v>
      </c>
      <c r="D7" s="125">
        <f>IF(SUMIFS(Data!$U:$U,Data!$A:$A,$B7,Data!$C:$C,D$1)=0,"",SUMIFS(Data!$U:$U,Data!$A:$A,$B7,Data!$C:$C,D$1))</f>
        <v>4.2763809523809524</v>
      </c>
      <c r="E7" s="125">
        <f>IF(SUMIFS(Data!$U:$U,Data!$A:$A,$B7,Data!$C:$C,E$1)=0,"",SUMIFS(Data!$U:$U,Data!$A:$A,$B7,Data!$C:$C,E$1))</f>
        <v>4.875</v>
      </c>
      <c r="F7" s="125">
        <f>IF(SUMIFS(Data!$U:$U,Data!$A:$A,$B7,Data!$C:$C,F$1)=0,"",SUMIFS(Data!$U:$U,Data!$A:$A,$B7,Data!$C:$C,F$1))</f>
        <v>4.4345238095238093</v>
      </c>
      <c r="G7" s="125">
        <f>IF(SUMIFS(Data!$U:$U,Data!$A:$A,$B7,Data!$C:$C,G$1)=0,"",SUMIFS(Data!$U:$U,Data!$A:$A,$B7,Data!$C:$C,G$1))</f>
        <v>4.0750000000000002</v>
      </c>
      <c r="H7" s="125">
        <f>IF(SUMIFS(Data!$U:$U,Data!$A:$A,$B7,Data!$C:$C,H$1)=0,"",SUMIFS(Data!$U:$U,Data!$A:$A,$B7,Data!$C:$C,H$1))</f>
        <v>4.8125</v>
      </c>
      <c r="I7" s="125">
        <f>IF(SUMIFS(Data!$U:$U,Data!$A:$A,$B7,Data!$C:$C,I$1)=0,"",SUMIFS(Data!$U:$U,Data!$A:$A,$B7,Data!$C:$C,I$1))</f>
        <v>4.625</v>
      </c>
      <c r="J7" s="125">
        <f>IF(SUMIFS(Data!$U:$U,Data!$A:$A,$B7,Data!$C:$C,J$1)=0,"",SUMIFS(Data!$U:$U,Data!$A:$A,$B7,Data!$C:$C,J$1))</f>
        <v>4.6023333333333332</v>
      </c>
      <c r="K7" s="125">
        <f>IF(SUMIFS(Data!$U:$U,Data!$A:$A,$B7,Data!$C:$C,K$1)=0,"",SUMIFS(Data!$U:$U,Data!$A:$A,$B7,Data!$C:$C,K$1))</f>
        <v>3.9589285714285714</v>
      </c>
      <c r="L7" s="125">
        <f>IF(SUMIFS(Data!$U:$U,Data!$A:$A,$B7,Data!$C:$C,L$1)=0,"",SUMIFS(Data!$U:$U,Data!$A:$A,$B7,Data!$C:$C,L$1))</f>
        <v>3.9666666666666668</v>
      </c>
      <c r="M7" s="125">
        <f>IF(SUMIFS(Data!$U:$U,Data!$A:$A,$B7,Data!$C:$C,M$1)=0,"",SUMIFS(Data!$U:$U,Data!$A:$A,$B7,Data!$C:$C,M$1))</f>
        <v>5.625</v>
      </c>
      <c r="N7" s="125">
        <f>IF(SUMIFS(Data!$U:$U,Data!$A:$A,$B7,Data!$C:$C,N$1)=0,"",SUMIFS(Data!$U:$U,Data!$A:$A,$B7,Data!$C:$C,N$1))</f>
        <v>4.75</v>
      </c>
      <c r="O7" s="125" t="str">
        <f>IF(SUMIFS(Data!$U:$U,Data!$A:$A,$B7,Data!$C:$C,O$1)=0,"",SUMIFS(Data!$U:$U,Data!$A:$A,$B7,Data!$C:$C,O$1))</f>
        <v/>
      </c>
      <c r="P7" s="125" t="str">
        <f>IF(SUMIFS(Data!$U:$U,Data!$A:$A,$B7,Data!$C:$C,P$1)=0,"",SUMIFS(Data!$U:$U,Data!$A:$A,$B7,Data!$C:$C,P$1))</f>
        <v/>
      </c>
      <c r="Q7" s="125" t="str">
        <f>IF(SUMIFS(Data!$U:$U,Data!$A:$A,$B7,Data!$C:$C,Q$1)=0,"",SUMIFS(Data!$U:$U,Data!$A:$A,$B7,Data!$C:$C,Q$1))</f>
        <v/>
      </c>
      <c r="R7" s="126">
        <f t="shared" si="0"/>
        <v>54.788833333333336</v>
      </c>
      <c r="S7" s="125">
        <f>SUMIFS(Data!D:D,Data!A:A,$B7)</f>
        <v>300.19</v>
      </c>
      <c r="T7" s="101">
        <f>COUNTIF(Data!A:A,B7)</f>
        <v>12</v>
      </c>
      <c r="U7" s="85" t="str">
        <f>VLOOKUP(B7,Participanti!A:B,2,0)</f>
        <v>M</v>
      </c>
      <c r="V7" s="103">
        <f t="shared" si="1"/>
        <v>0.18251385233796374</v>
      </c>
      <c r="X7" s="105"/>
      <c r="AB7" s="1" t="e">
        <f>VLOOKUP(B7,Data_Echipe!A:R,18,0)</f>
        <v>#N/A</v>
      </c>
    </row>
    <row r="8" spans="1:29" x14ac:dyDescent="0.2">
      <c r="A8" s="123">
        <v>7</v>
      </c>
      <c r="B8" s="124" t="s">
        <v>13</v>
      </c>
      <c r="C8" s="125">
        <f>IF(SUMIFS(Data!$U:$U,Data!$A:$A,$B8,Data!$C:$C,C$1)=0,"",SUMIFS(Data!$U:$U,Data!$A:$A,$B8,Data!$C:$C,C$1))</f>
        <v>4.75</v>
      </c>
      <c r="D8" s="125">
        <f>IF(SUMIFS(Data!$U:$U,Data!$A:$A,$B8,Data!$C:$C,D$1)=0,"",SUMIFS(Data!$U:$U,Data!$A:$A,$B8,Data!$C:$C,D$1))</f>
        <v>4.5482142857142858</v>
      </c>
      <c r="E8" s="125">
        <f>IF(SUMIFS(Data!$U:$U,Data!$A:$A,$B8,Data!$C:$C,E$1)=0,"",SUMIFS(Data!$U:$U,Data!$A:$A,$B8,Data!$C:$C,E$1))</f>
        <v>4.875</v>
      </c>
      <c r="F8" s="125">
        <f>IF(SUMIFS(Data!$U:$U,Data!$A:$A,$B8,Data!$C:$C,F$1)=0,"",SUMIFS(Data!$U:$U,Data!$A:$A,$B8,Data!$C:$C,F$1))</f>
        <v>3.7214285714285715</v>
      </c>
      <c r="G8" s="125">
        <f>IF(SUMIFS(Data!$U:$U,Data!$A:$A,$B8,Data!$C:$C,G$1)=0,"",SUMIFS(Data!$U:$U,Data!$A:$A,$B8,Data!$C:$C,G$1))</f>
        <v>4.875</v>
      </c>
      <c r="H8" s="125">
        <f>IF(SUMIFS(Data!$U:$U,Data!$A:$A,$B8,Data!$C:$C,H$1)=0,"",SUMIFS(Data!$U:$U,Data!$A:$A,$B8,Data!$C:$C,H$1))</f>
        <v>5.5526666666666671</v>
      </c>
      <c r="I8" s="125">
        <f>IF(SUMIFS(Data!$U:$U,Data!$A:$A,$B8,Data!$C:$C,I$1)=0,"",SUMIFS(Data!$U:$U,Data!$A:$A,$B8,Data!$C:$C,I$1))</f>
        <v>2.6226190476190476</v>
      </c>
      <c r="J8" s="125">
        <f>IF(SUMIFS(Data!$U:$U,Data!$A:$A,$B8,Data!$C:$C,J$1)=0,"",SUMIFS(Data!$U:$U,Data!$A:$A,$B8,Data!$C:$C,J$1))</f>
        <v>4.3250000000000002</v>
      </c>
      <c r="K8" s="125">
        <f>IF(SUMIFS(Data!$U:$U,Data!$A:$A,$B8,Data!$C:$C,K$1)=0,"",SUMIFS(Data!$U:$U,Data!$A:$A,$B8,Data!$C:$C,K$1))</f>
        <v>4.6020000000000003</v>
      </c>
      <c r="L8" s="125">
        <f>IF(SUMIFS(Data!$U:$U,Data!$A:$A,$B8,Data!$C:$C,L$1)=0,"",SUMIFS(Data!$U:$U,Data!$A:$A,$B8,Data!$C:$C,L$1))</f>
        <v>4.3583333333333334</v>
      </c>
      <c r="M8" s="125">
        <f>IF(SUMIFS(Data!$U:$U,Data!$A:$A,$B8,Data!$C:$C,M$1)=0,"",SUMIFS(Data!$U:$U,Data!$A:$A,$B8,Data!$C:$C,M$1))</f>
        <v>5.3629999999999995</v>
      </c>
      <c r="N8" s="125">
        <f>IF(SUMIFS(Data!$U:$U,Data!$A:$A,$B8,Data!$C:$C,N$1)=0,"",SUMIFS(Data!$U:$U,Data!$A:$A,$B8,Data!$C:$C,N$1))</f>
        <v>4.1624999999999996</v>
      </c>
      <c r="O8" s="125" t="str">
        <f>IF(SUMIFS(Data!$U:$U,Data!$A:$A,$B8,Data!$C:$C,O$1)=0,"",SUMIFS(Data!$U:$U,Data!$A:$A,$B8,Data!$C:$C,O$1))</f>
        <v/>
      </c>
      <c r="P8" s="125" t="str">
        <f>IF(SUMIFS(Data!$U:$U,Data!$A:$A,$B8,Data!$C:$C,P$1)=0,"",SUMIFS(Data!$U:$U,Data!$A:$A,$B8,Data!$C:$C,P$1))</f>
        <v/>
      </c>
      <c r="Q8" s="125" t="str">
        <f>IF(SUMIFS(Data!$U:$U,Data!$A:$A,$B8,Data!$C:$C,Q$1)=0,"",SUMIFS(Data!$U:$U,Data!$A:$A,$B8,Data!$C:$C,Q$1))</f>
        <v/>
      </c>
      <c r="R8" s="126">
        <f t="shared" si="0"/>
        <v>53.755761904761904</v>
      </c>
      <c r="S8" s="125">
        <f>SUMIFS(Data!D:D,Data!A:A,$B8)</f>
        <v>244.67000000000004</v>
      </c>
      <c r="T8" s="101">
        <f>COUNTIF(Data!A:A,B8)</f>
        <v>12</v>
      </c>
      <c r="U8" s="85" t="str">
        <f>VLOOKUP(B8,Participanti!A:B,2,0)</f>
        <v>M</v>
      </c>
      <c r="V8" s="103">
        <f t="shared" si="1"/>
        <v>0.21970720523465032</v>
      </c>
      <c r="X8" s="105"/>
      <c r="AB8" s="1" t="e">
        <f>VLOOKUP(B8,Data_Echipe!A:R,18,0)</f>
        <v>#N/A</v>
      </c>
    </row>
    <row r="9" spans="1:29" x14ac:dyDescent="0.2">
      <c r="A9" s="123">
        <v>8</v>
      </c>
      <c r="B9" s="124" t="s">
        <v>225</v>
      </c>
      <c r="C9" s="125">
        <f>IF(SUMIFS(Data!$U:$U,Data!$A:$A,$B9,Data!$C:$C,C$1)=0,"",SUMIFS(Data!$U:$U,Data!$A:$A,$B9,Data!$C:$C,C$1))</f>
        <v>3.1017857142857141</v>
      </c>
      <c r="D9" s="125">
        <f>IF(SUMIFS(Data!$U:$U,Data!$A:$A,$B9,Data!$C:$C,D$1)=0,"",SUMIFS(Data!$U:$U,Data!$A:$A,$B9,Data!$C:$C,D$1))</f>
        <v>4.5910714285714285</v>
      </c>
      <c r="E9" s="125">
        <f>IF(SUMIFS(Data!$U:$U,Data!$A:$A,$B9,Data!$C:$C,E$1)=0,"",SUMIFS(Data!$U:$U,Data!$A:$A,$B9,Data!$C:$C,E$1))</f>
        <v>4.375</v>
      </c>
      <c r="F9" s="125">
        <f>IF(SUMIFS(Data!$U:$U,Data!$A:$A,$B9,Data!$C:$C,F$1)=0,"",SUMIFS(Data!$U:$U,Data!$A:$A,$B9,Data!$C:$C,F$1))</f>
        <v>4.9030000000000005</v>
      </c>
      <c r="G9" s="125">
        <f>IF(SUMIFS(Data!$U:$U,Data!$A:$A,$B9,Data!$C:$C,G$1)=0,"",SUMIFS(Data!$U:$U,Data!$A:$A,$B9,Data!$C:$C,G$1))</f>
        <v>4.5</v>
      </c>
      <c r="H9" s="125">
        <f>IF(SUMIFS(Data!$U:$U,Data!$A:$A,$B9,Data!$C:$C,H$1)=0,"",SUMIFS(Data!$U:$U,Data!$A:$A,$B9,Data!$C:$C,H$1))</f>
        <v>3.6946428571428571</v>
      </c>
      <c r="I9" s="125">
        <f>IF(SUMIFS(Data!$U:$U,Data!$A:$A,$B9,Data!$C:$C,I$1)=0,"",SUMIFS(Data!$U:$U,Data!$A:$A,$B9,Data!$C:$C,I$1))</f>
        <v>3.414880952380952</v>
      </c>
      <c r="J9" s="125">
        <f>IF(SUMIFS(Data!$U:$U,Data!$A:$A,$B9,Data!$C:$C,J$1)=0,"",SUMIFS(Data!$U:$U,Data!$A:$A,$B9,Data!$C:$C,J$1))</f>
        <v>3.0988095238095239</v>
      </c>
      <c r="K9" s="184">
        <f>IF(SUMIFS(Data!$U:$U,Data!$A:$A,$B9,Data!$C:$C,K$1)=0,"",SUMIFS(Data!$U:$U,Data!$A:$A,$B9,Data!$C:$C,K$1))</f>
        <v>6.9648809523809527</v>
      </c>
      <c r="L9" s="125">
        <f>IF(SUMIFS(Data!$U:$U,Data!$A:$A,$B9,Data!$C:$C,L$1)=0,"",SUMIFS(Data!$U:$U,Data!$A:$A,$B9,Data!$C:$C,L$1))</f>
        <v>4.0779761904761909</v>
      </c>
      <c r="M9" s="125">
        <f>IF(SUMIFS(Data!$U:$U,Data!$A:$A,$B9,Data!$C:$C,M$1)=0,"",SUMIFS(Data!$U:$U,Data!$A:$A,$B9,Data!$C:$C,M$1))</f>
        <v>6.375</v>
      </c>
      <c r="N9" s="125">
        <f>IF(SUMIFS(Data!$U:$U,Data!$A:$A,$B9,Data!$C:$C,N$1)=0,"",SUMIFS(Data!$U:$U,Data!$A:$A,$B9,Data!$C:$C,N$1))</f>
        <v>4.4749999999999996</v>
      </c>
      <c r="O9" s="125" t="str">
        <f>IF(SUMIFS(Data!$U:$U,Data!$A:$A,$B9,Data!$C:$C,O$1)=0,"",SUMIFS(Data!$U:$U,Data!$A:$A,$B9,Data!$C:$C,O$1))</f>
        <v/>
      </c>
      <c r="P9" s="125" t="str">
        <f>IF(SUMIFS(Data!$U:$U,Data!$A:$A,$B9,Data!$C:$C,P$1)=0,"",SUMIFS(Data!$U:$U,Data!$A:$A,$B9,Data!$C:$C,P$1))</f>
        <v/>
      </c>
      <c r="Q9" s="125" t="str">
        <f>IF(SUMIFS(Data!$U:$U,Data!$A:$A,$B9,Data!$C:$C,Q$1)=0,"",SUMIFS(Data!$U:$U,Data!$A:$A,$B9,Data!$C:$C,Q$1))</f>
        <v/>
      </c>
      <c r="R9" s="126">
        <f t="shared" si="0"/>
        <v>53.572047619047623</v>
      </c>
      <c r="S9" s="125">
        <f>SUMIFS(Data!D:D,Data!A:A,$B9)</f>
        <v>201.79999999999998</v>
      </c>
      <c r="T9" s="101">
        <f>COUNTIF(Data!A:A,B9)</f>
        <v>12</v>
      </c>
      <c r="U9" s="85" t="str">
        <f>VLOOKUP(B9,Participanti!A:B,2,0)</f>
        <v>M</v>
      </c>
      <c r="V9" s="103">
        <f t="shared" si="1"/>
        <v>0.26547099910330835</v>
      </c>
      <c r="W9" s="1" t="s">
        <v>536</v>
      </c>
      <c r="X9" s="105"/>
      <c r="AB9" s="1" t="e">
        <f>VLOOKUP(B9,Data_Echipe!A:R,18,0)</f>
        <v>#N/A</v>
      </c>
    </row>
    <row r="10" spans="1:29" x14ac:dyDescent="0.2">
      <c r="A10" s="123">
        <v>9</v>
      </c>
      <c r="B10" s="161" t="s">
        <v>391</v>
      </c>
      <c r="C10" s="125">
        <f>IF(SUMIFS(Data!$U:$U,Data!$A:$A,$B10,Data!$C:$C,C$1)=0,"",SUMIFS(Data!$U:$U,Data!$A:$A,$B10,Data!$C:$C,C$1))</f>
        <v>4.9000000000000004</v>
      </c>
      <c r="D10" s="125">
        <f>IF(SUMIFS(Data!$U:$U,Data!$A:$A,$B10,Data!$C:$C,D$1)=0,"",SUMIFS(Data!$U:$U,Data!$A:$A,$B10,Data!$C:$C,D$1))</f>
        <v>4.5625</v>
      </c>
      <c r="E10" s="184">
        <f>IF(SUMIFS(Data!$U:$U,Data!$A:$A,$B10,Data!$C:$C,E$1)=0,"",SUMIFS(Data!$U:$U,Data!$A:$A,$B10,Data!$C:$C,E$1))</f>
        <v>5.7750000000000004</v>
      </c>
      <c r="F10" s="125">
        <f>IF(SUMIFS(Data!$U:$U,Data!$A:$A,$B10,Data!$C:$C,F$1)=0,"",SUMIFS(Data!$U:$U,Data!$A:$A,$B10,Data!$C:$C,F$1))</f>
        <v>4.586904761904762</v>
      </c>
      <c r="G10" s="125">
        <f>IF(SUMIFS(Data!$U:$U,Data!$A:$A,$B10,Data!$C:$C,G$1)=0,"",SUMIFS(Data!$U:$U,Data!$A:$A,$B10,Data!$C:$C,G$1))</f>
        <v>4.5875000000000004</v>
      </c>
      <c r="H10" s="125">
        <f>IF(SUMIFS(Data!$U:$U,Data!$A:$A,$B10,Data!$C:$C,H$1)=0,"",SUMIFS(Data!$U:$U,Data!$A:$A,$B10,Data!$C:$C,H$1))</f>
        <v>4.1500000000000004</v>
      </c>
      <c r="I10" s="125">
        <f>IF(SUMIFS(Data!$U:$U,Data!$A:$A,$B10,Data!$C:$C,I$1)=0,"",SUMIFS(Data!$U:$U,Data!$A:$A,$B10,Data!$C:$C,I$1))</f>
        <v>3.65</v>
      </c>
      <c r="J10" s="125">
        <f>IF(SUMIFS(Data!$U:$U,Data!$A:$A,$B10,Data!$C:$C,J$1)=0,"",SUMIFS(Data!$U:$U,Data!$A:$A,$B10,Data!$C:$C,J$1))</f>
        <v>4.6500000000000004</v>
      </c>
      <c r="K10" s="125">
        <f>IF(SUMIFS(Data!$U:$U,Data!$A:$A,$B10,Data!$C:$C,K$1)=0,"",SUMIFS(Data!$U:$U,Data!$A:$A,$B10,Data!$C:$C,K$1))</f>
        <v>3.3642857142857143</v>
      </c>
      <c r="L10" s="125">
        <f>IF(SUMIFS(Data!$U:$U,Data!$A:$A,$B10,Data!$C:$C,L$1)=0,"",SUMIFS(Data!$U:$U,Data!$A:$A,$B10,Data!$C:$C,L$1))</f>
        <v>4.3500000000000005</v>
      </c>
      <c r="M10" s="125">
        <f>IF(SUMIFS(Data!$U:$U,Data!$A:$A,$B10,Data!$C:$C,M$1)=0,"",SUMIFS(Data!$U:$U,Data!$A:$A,$B10,Data!$C:$C,M$1))</f>
        <v>4.4000000000000004</v>
      </c>
      <c r="N10" s="125">
        <f>IF(SUMIFS(Data!$U:$U,Data!$A:$A,$B10,Data!$C:$C,N$1)=0,"",SUMIFS(Data!$U:$U,Data!$A:$A,$B10,Data!$C:$C,N$1))</f>
        <v>4.375</v>
      </c>
      <c r="O10" s="125" t="str">
        <f>IF(SUMIFS(Data!$U:$U,Data!$A:$A,$B10,Data!$C:$C,O$1)=0,"",SUMIFS(Data!$U:$U,Data!$A:$A,$B10,Data!$C:$C,O$1))</f>
        <v/>
      </c>
      <c r="P10" s="125" t="str">
        <f>IF(SUMIFS(Data!$U:$U,Data!$A:$A,$B10,Data!$C:$C,P$1)=0,"",SUMIFS(Data!$U:$U,Data!$A:$A,$B10,Data!$C:$C,P$1))</f>
        <v/>
      </c>
      <c r="Q10" s="125" t="str">
        <f>IF(SUMIFS(Data!$U:$U,Data!$A:$A,$B10,Data!$C:$C,Q$1)=0,"",SUMIFS(Data!$U:$U,Data!$A:$A,$B10,Data!$C:$C,Q$1))</f>
        <v/>
      </c>
      <c r="R10" s="126">
        <f t="shared" si="0"/>
        <v>53.351190476190474</v>
      </c>
      <c r="S10" s="125">
        <f>SUMIFS(Data!D:D,Data!A:A,$B10)</f>
        <v>286.89000000000004</v>
      </c>
      <c r="T10" s="101">
        <f>COUNTIF(Data!A:A,B10)</f>
        <v>12</v>
      </c>
      <c r="U10" s="85" t="str">
        <f>VLOOKUP(B10,Participanti!A:B,2,0)</f>
        <v>M</v>
      </c>
      <c r="V10" s="103">
        <f t="shared" si="1"/>
        <v>0.18596392511481916</v>
      </c>
      <c r="W10" s="1" t="s">
        <v>476</v>
      </c>
      <c r="X10" s="105"/>
      <c r="AB10" s="1" t="e">
        <f>VLOOKUP(B10,Data_Echipe!A:R,18,0)</f>
        <v>#N/A</v>
      </c>
    </row>
    <row r="11" spans="1:29" x14ac:dyDescent="0.2">
      <c r="A11" s="123">
        <v>10</v>
      </c>
      <c r="B11" s="124" t="s">
        <v>459</v>
      </c>
      <c r="C11" s="125">
        <f>IF(SUMIFS(Data!$U:$U,Data!$A:$A,$B11,Data!$C:$C,C$1)=0,"",SUMIFS(Data!$U:$U,Data!$A:$A,$B11,Data!$C:$C,C$1))</f>
        <v>4.5625</v>
      </c>
      <c r="D11" s="125">
        <f>IF(SUMIFS(Data!$U:$U,Data!$A:$A,$B11,Data!$C:$C,D$1)=0,"",SUMIFS(Data!$U:$U,Data!$A:$A,$B11,Data!$C:$C,D$1))</f>
        <v>4.2660714285714283</v>
      </c>
      <c r="E11" s="125">
        <f>IF(SUMIFS(Data!$U:$U,Data!$A:$A,$B11,Data!$C:$C,E$1)=0,"",SUMIFS(Data!$U:$U,Data!$A:$A,$B11,Data!$C:$C,E$1))</f>
        <v>4.75</v>
      </c>
      <c r="F11" s="125">
        <f>IF(SUMIFS(Data!$U:$U,Data!$A:$A,$B11,Data!$C:$C,F$1)=0,"",SUMIFS(Data!$U:$U,Data!$A:$A,$B11,Data!$C:$C,F$1))</f>
        <v>4.25</v>
      </c>
      <c r="G11" s="125">
        <f>IF(SUMIFS(Data!$U:$U,Data!$A:$A,$B11,Data!$C:$C,G$1)=0,"",SUMIFS(Data!$U:$U,Data!$A:$A,$B11,Data!$C:$C,G$1))</f>
        <v>3.7124999999999999</v>
      </c>
      <c r="H11" s="125">
        <f>IF(SUMIFS(Data!$U:$U,Data!$A:$A,$B11,Data!$C:$C,H$1)=0,"",SUMIFS(Data!$U:$U,Data!$A:$A,$B11,Data!$C:$C,H$1))</f>
        <v>3.4380952380952383</v>
      </c>
      <c r="I11" s="125">
        <f>IF(SUMIFS(Data!$U:$U,Data!$A:$A,$B11,Data!$C:$C,I$1)=0,"",SUMIFS(Data!$U:$U,Data!$A:$A,$B11,Data!$C:$C,I$1))</f>
        <v>4.0154761904761909</v>
      </c>
      <c r="J11" s="125">
        <f>IF(SUMIFS(Data!$U:$U,Data!$A:$A,$B11,Data!$C:$C,J$1)=0,"",SUMIFS(Data!$U:$U,Data!$A:$A,$B11,Data!$C:$C,J$1))</f>
        <v>3.6797619047619046</v>
      </c>
      <c r="K11" s="125">
        <f>IF(SUMIFS(Data!$U:$U,Data!$A:$A,$B11,Data!$C:$C,K$1)=0,"",SUMIFS(Data!$U:$U,Data!$A:$A,$B11,Data!$C:$C,K$1))</f>
        <v>3.8166666666666664</v>
      </c>
      <c r="L11" s="125">
        <f>IF(SUMIFS(Data!$U:$U,Data!$A:$A,$B11,Data!$C:$C,L$1)=0,"",SUMIFS(Data!$U:$U,Data!$A:$A,$B11,Data!$C:$C,L$1))</f>
        <v>4.0363095238095239</v>
      </c>
      <c r="M11" s="125">
        <f>IF(SUMIFS(Data!$U:$U,Data!$A:$A,$B11,Data!$C:$C,M$1)=0,"",SUMIFS(Data!$U:$U,Data!$A:$A,$B11,Data!$C:$C,M$1))</f>
        <v>3.5369047619047618</v>
      </c>
      <c r="N11" s="125">
        <f>IF(SUMIFS(Data!$U:$U,Data!$A:$A,$B11,Data!$C:$C,N$1)=0,"",SUMIFS(Data!$U:$U,Data!$A:$A,$B11,Data!$C:$C,N$1))</f>
        <v>3.875</v>
      </c>
      <c r="O11" s="125" t="str">
        <f>IF(SUMIFS(Data!$U:$U,Data!$A:$A,$B11,Data!$C:$C,O$1)=0,"",SUMIFS(Data!$U:$U,Data!$A:$A,$B11,Data!$C:$C,O$1))</f>
        <v/>
      </c>
      <c r="P11" s="125" t="str">
        <f>IF(SUMIFS(Data!$U:$U,Data!$A:$A,$B11,Data!$C:$C,P$1)=0,"",SUMIFS(Data!$U:$U,Data!$A:$A,$B11,Data!$C:$C,P$1))</f>
        <v/>
      </c>
      <c r="Q11" s="125" t="str">
        <f>IF(SUMIFS(Data!$U:$U,Data!$A:$A,$B11,Data!$C:$C,Q$1)=0,"",SUMIFS(Data!$U:$U,Data!$A:$A,$B11,Data!$C:$C,Q$1))</f>
        <v/>
      </c>
      <c r="R11" s="126">
        <f t="shared" si="0"/>
        <v>47.939285714285717</v>
      </c>
      <c r="S11" s="125">
        <f>SUMIFS(Data!D:D,Data!A:A,$B11)</f>
        <v>172.98999999999998</v>
      </c>
      <c r="T11" s="101">
        <f>COUNTIF(Data!A:A,B11)</f>
        <v>12</v>
      </c>
      <c r="U11" s="85" t="str">
        <f>VLOOKUP(B11,Participanti!A:B,2,0)</f>
        <v>M</v>
      </c>
      <c r="V11" s="103">
        <f t="shared" si="1"/>
        <v>0.27712171636675947</v>
      </c>
      <c r="X11" s="105"/>
      <c r="AB11" s="1" t="e">
        <f>VLOOKUP(B11,Data_Echipe!A:R,18,0)</f>
        <v>#N/A</v>
      </c>
    </row>
    <row r="12" spans="1:29" x14ac:dyDescent="0.2">
      <c r="A12" s="123">
        <v>11</v>
      </c>
      <c r="B12" s="124" t="s">
        <v>158</v>
      </c>
      <c r="C12" s="125">
        <f>IF(SUMIFS(Data!$U:$U,Data!$A:$A,$B12,Data!$C:$C,C$1)=0,"",SUMIFS(Data!$U:$U,Data!$A:$A,$B12,Data!$C:$C,C$1))</f>
        <v>4.5625</v>
      </c>
      <c r="D12" s="125">
        <f>IF(SUMIFS(Data!$U:$U,Data!$A:$A,$B12,Data!$C:$C,D$1)=0,"",SUMIFS(Data!$U:$U,Data!$A:$A,$B12,Data!$C:$C,D$1))</f>
        <v>3.6976190476190478</v>
      </c>
      <c r="E12" s="125">
        <f>IF(SUMIFS(Data!$U:$U,Data!$A:$A,$B12,Data!$C:$C,E$1)=0,"",SUMIFS(Data!$U:$U,Data!$A:$A,$B12,Data!$C:$C,E$1))</f>
        <v>5.6875</v>
      </c>
      <c r="F12" s="125">
        <f>IF(SUMIFS(Data!$U:$U,Data!$A:$A,$B12,Data!$C:$C,F$1)=0,"",SUMIFS(Data!$U:$U,Data!$A:$A,$B12,Data!$C:$C,F$1))</f>
        <v>0.5</v>
      </c>
      <c r="G12" s="125">
        <f>IF(SUMIFS(Data!$U:$U,Data!$A:$A,$B12,Data!$C:$C,G$1)=0,"",SUMIFS(Data!$U:$U,Data!$A:$A,$B12,Data!$C:$C,G$1))</f>
        <v>4.5</v>
      </c>
      <c r="H12" s="125">
        <f>IF(SUMIFS(Data!$U:$U,Data!$A:$A,$B12,Data!$C:$C,H$1)=0,"",SUMIFS(Data!$U:$U,Data!$A:$A,$B12,Data!$C:$C,H$1))</f>
        <v>4.1158333333333328</v>
      </c>
      <c r="I12" s="125">
        <f>IF(SUMIFS(Data!$U:$U,Data!$A:$A,$B12,Data!$C:$C,I$1)=0,"",SUMIFS(Data!$U:$U,Data!$A:$A,$B12,Data!$C:$C,I$1))</f>
        <v>4.6321428571428571</v>
      </c>
      <c r="J12" s="125">
        <f>IF(SUMIFS(Data!$U:$U,Data!$A:$A,$B12,Data!$C:$C,J$1)=0,"",SUMIFS(Data!$U:$U,Data!$A:$A,$B12,Data!$C:$C,J$1))</f>
        <v>4.3238095238095235</v>
      </c>
      <c r="K12" s="125">
        <f>IF(SUMIFS(Data!$U:$U,Data!$A:$A,$B12,Data!$C:$C,K$1)=0,"",SUMIFS(Data!$U:$U,Data!$A:$A,$B12,Data!$C:$C,K$1))</f>
        <v>4.6961666666666666</v>
      </c>
      <c r="L12" s="125">
        <f>IF(SUMIFS(Data!$U:$U,Data!$A:$A,$B12,Data!$C:$C,L$1)=0,"",SUMIFS(Data!$U:$U,Data!$A:$A,$B12,Data!$C:$C,L$1))</f>
        <v>3.3630952380952381</v>
      </c>
      <c r="M12" s="125">
        <f>IF(SUMIFS(Data!$U:$U,Data!$A:$A,$B12,Data!$C:$C,M$1)=0,"",SUMIFS(Data!$U:$U,Data!$A:$A,$B12,Data!$C:$C,M$1))</f>
        <v>3.8732142857142859</v>
      </c>
      <c r="N12" s="125">
        <f>IF(SUMIFS(Data!$U:$U,Data!$A:$A,$B12,Data!$C:$C,N$1)=0,"",SUMIFS(Data!$U:$U,Data!$A:$A,$B12,Data!$C:$C,N$1))</f>
        <v>3.8959999999999999</v>
      </c>
      <c r="O12" s="125" t="str">
        <f>IF(SUMIFS(Data!$U:$U,Data!$A:$A,$B12,Data!$C:$C,O$1)=0,"",SUMIFS(Data!$U:$U,Data!$A:$A,$B12,Data!$C:$C,O$1))</f>
        <v/>
      </c>
      <c r="P12" s="125" t="str">
        <f>IF(SUMIFS(Data!$U:$U,Data!$A:$A,$B12,Data!$C:$C,P$1)=0,"",SUMIFS(Data!$U:$U,Data!$A:$A,$B12,Data!$C:$C,P$1))</f>
        <v/>
      </c>
      <c r="Q12" s="125" t="str">
        <f>IF(SUMIFS(Data!$U:$U,Data!$A:$A,$B12,Data!$C:$C,Q$1)=0,"",SUMIFS(Data!$U:$U,Data!$A:$A,$B12,Data!$C:$C,Q$1))</f>
        <v/>
      </c>
      <c r="R12" s="126">
        <f t="shared" si="0"/>
        <v>47.847880952380962</v>
      </c>
      <c r="S12" s="125">
        <f>SUMIFS(Data!D:D,Data!A:A,$B12)</f>
        <v>226.1</v>
      </c>
      <c r="T12" s="101">
        <f>COUNTIF(Data!A:A,B12)</f>
        <v>12</v>
      </c>
      <c r="U12" s="85" t="str">
        <f>VLOOKUP(B12,Participanti!A:B,2,0)</f>
        <v>M</v>
      </c>
      <c r="V12" s="103">
        <f t="shared" si="1"/>
        <v>0.21162264905962389</v>
      </c>
      <c r="X12" s="105"/>
      <c r="AB12" s="1" t="e">
        <f>VLOOKUP(B12,Data_Echipe!A:R,18,0)</f>
        <v>#N/A</v>
      </c>
    </row>
    <row r="13" spans="1:29" x14ac:dyDescent="0.2">
      <c r="A13" s="123">
        <v>12</v>
      </c>
      <c r="B13" s="124" t="s">
        <v>154</v>
      </c>
      <c r="C13" s="125">
        <f>IF(SUMIFS(Data!$U:$U,Data!$A:$A,$B13,Data!$C:$C,C$1)=0,"",SUMIFS(Data!$U:$U,Data!$A:$A,$B13,Data!$C:$C,C$1))</f>
        <v>4.3125</v>
      </c>
      <c r="D13" s="125">
        <f>IF(SUMIFS(Data!$U:$U,Data!$A:$A,$B13,Data!$C:$C,D$1)=0,"",SUMIFS(Data!$U:$U,Data!$A:$A,$B13,Data!$C:$C,D$1))</f>
        <v>4.1283333333333339</v>
      </c>
      <c r="E13" s="125">
        <f>IF(SUMIFS(Data!$U:$U,Data!$A:$A,$B13,Data!$C:$C,E$1)=0,"",SUMIFS(Data!$U:$U,Data!$A:$A,$B13,Data!$C:$C,E$1))</f>
        <v>4.7713333333333336</v>
      </c>
      <c r="F13" s="125">
        <f>IF(SUMIFS(Data!$U:$U,Data!$A:$A,$B13,Data!$C:$C,F$1)=0,"",SUMIFS(Data!$U:$U,Data!$A:$A,$B13,Data!$C:$C,F$1))</f>
        <v>5.3306666666666667</v>
      </c>
      <c r="G13" s="125">
        <f>IF(SUMIFS(Data!$U:$U,Data!$A:$A,$B13,Data!$C:$C,G$1)=0,"",SUMIFS(Data!$U:$U,Data!$A:$A,$B13,Data!$C:$C,G$1))</f>
        <v>4.375</v>
      </c>
      <c r="H13" s="125">
        <f>IF(SUMIFS(Data!$U:$U,Data!$A:$A,$B13,Data!$C:$C,H$1)=0,"",SUMIFS(Data!$U:$U,Data!$A:$A,$B13,Data!$C:$C,H$1))</f>
        <v>2.2428571428571429</v>
      </c>
      <c r="I13" s="125">
        <f>IF(SUMIFS(Data!$U:$U,Data!$A:$A,$B13,Data!$C:$C,I$1)=0,"",SUMIFS(Data!$U:$U,Data!$A:$A,$B13,Data!$C:$C,I$1))</f>
        <v>2.5363095238095239</v>
      </c>
      <c r="J13" s="125">
        <f>IF(SUMIFS(Data!$U:$U,Data!$A:$A,$B13,Data!$C:$C,J$1)=0,"",SUMIFS(Data!$U:$U,Data!$A:$A,$B13,Data!$C:$C,J$1))</f>
        <v>3.7875000000000001</v>
      </c>
      <c r="K13" s="125">
        <f>IF(SUMIFS(Data!$U:$U,Data!$A:$A,$B13,Data!$C:$C,K$1)=0,"",SUMIFS(Data!$U:$U,Data!$A:$A,$B13,Data!$C:$C,K$1))</f>
        <v>4.2625000000000002</v>
      </c>
      <c r="L13" s="125">
        <f>IF(SUMIFS(Data!$U:$U,Data!$A:$A,$B13,Data!$C:$C,L$1)=0,"",SUMIFS(Data!$U:$U,Data!$A:$A,$B13,Data!$C:$C,L$1))</f>
        <v>4.2374999999999998</v>
      </c>
      <c r="M13" s="125">
        <f>IF(SUMIFS(Data!$U:$U,Data!$A:$A,$B13,Data!$C:$C,M$1)=0,"",SUMIFS(Data!$U:$U,Data!$A:$A,$B13,Data!$C:$C,M$1))</f>
        <v>3.2464285714285714</v>
      </c>
      <c r="N13" s="125">
        <f>IF(SUMIFS(Data!$U:$U,Data!$A:$A,$B13,Data!$C:$C,N$1)=0,"",SUMIFS(Data!$U:$U,Data!$A:$A,$B13,Data!$C:$C,N$1))</f>
        <v>4.3875000000000002</v>
      </c>
      <c r="O13" s="125" t="str">
        <f>IF(SUMIFS(Data!$U:$U,Data!$A:$A,$B13,Data!$C:$C,O$1)=0,"",SUMIFS(Data!$U:$U,Data!$A:$A,$B13,Data!$C:$C,O$1))</f>
        <v/>
      </c>
      <c r="P13" s="125" t="str">
        <f>IF(SUMIFS(Data!$U:$U,Data!$A:$A,$B13,Data!$C:$C,P$1)=0,"",SUMIFS(Data!$U:$U,Data!$A:$A,$B13,Data!$C:$C,P$1))</f>
        <v/>
      </c>
      <c r="Q13" s="125" t="str">
        <f>IF(SUMIFS(Data!$U:$U,Data!$A:$A,$B13,Data!$C:$C,Q$1)=0,"",SUMIFS(Data!$U:$U,Data!$A:$A,$B13,Data!$C:$C,Q$1))</f>
        <v/>
      </c>
      <c r="R13" s="126">
        <f t="shared" si="0"/>
        <v>47.618428571428581</v>
      </c>
      <c r="S13" s="125">
        <f>SUMIFS(Data!D:D,Data!A:A,$B13)</f>
        <v>230.86999999999998</v>
      </c>
      <c r="T13" s="101">
        <f>COUNTIF(Data!A:A,B13)</f>
        <v>12</v>
      </c>
      <c r="U13" s="85" t="str">
        <f>VLOOKUP(B13,Participanti!A:B,2,0)</f>
        <v>M</v>
      </c>
      <c r="V13" s="103">
        <f t="shared" si="1"/>
        <v>0.20625645848931687</v>
      </c>
      <c r="X13" s="105"/>
      <c r="AB13" s="1" t="e">
        <f>VLOOKUP(B13,Data_Echipe!A:R,18,0)</f>
        <v>#N/A</v>
      </c>
    </row>
    <row r="14" spans="1:29" x14ac:dyDescent="0.2">
      <c r="A14" s="123">
        <v>13</v>
      </c>
      <c r="B14" s="124" t="s">
        <v>329</v>
      </c>
      <c r="C14" s="125">
        <f>IF(SUMIFS(Data!$U:$U,Data!$A:$A,$B14,Data!$C:$C,C$1)=0,"",SUMIFS(Data!$U:$U,Data!$A:$A,$B14,Data!$C:$C,C$1))</f>
        <v>0.5</v>
      </c>
      <c r="D14" s="185" t="str">
        <f>IF(SUMIFS(Data!$U:$U,Data!$A:$A,$B14,Data!$C:$C,D$1)=0,"",SUMIFS(Data!$U:$U,Data!$A:$A,$B14,Data!$C:$C,D$1))</f>
        <v/>
      </c>
      <c r="E14" s="125">
        <f>IF(SUMIFS(Data!$U:$U,Data!$A:$A,$B14,Data!$C:$C,E$1)=0,"",SUMIFS(Data!$U:$U,Data!$A:$A,$B14,Data!$C:$C,E$1))</f>
        <v>3.2401190476190478</v>
      </c>
      <c r="F14" s="125">
        <f>IF(SUMIFS(Data!$U:$U,Data!$A:$A,$B14,Data!$C:$C,F$1)=0,"",SUMIFS(Data!$U:$U,Data!$A:$A,$B14,Data!$C:$C,F$1))</f>
        <v>4.4686666666666675</v>
      </c>
      <c r="G14" s="125">
        <f>IF(SUMIFS(Data!$U:$U,Data!$A:$A,$B14,Data!$C:$C,G$1)=0,"",SUMIFS(Data!$U:$U,Data!$A:$A,$B14,Data!$C:$C,G$1))</f>
        <v>5.4794999999999998</v>
      </c>
      <c r="H14" s="125">
        <f>IF(SUMIFS(Data!$U:$U,Data!$A:$A,$B14,Data!$C:$C,H$1)=0,"",SUMIFS(Data!$U:$U,Data!$A:$A,$B14,Data!$C:$C,H$1))</f>
        <v>4.596166666666667</v>
      </c>
      <c r="I14" s="125">
        <f>IF(SUMIFS(Data!$U:$U,Data!$A:$A,$B14,Data!$C:$C,I$1)=0,"",SUMIFS(Data!$U:$U,Data!$A:$A,$B14,Data!$C:$C,I$1))</f>
        <v>4.4844999999999997</v>
      </c>
      <c r="J14" s="184">
        <f>IF(SUMIFS(Data!$U:$U,Data!$A:$A,$B14,Data!$C:$C,J$1)=0,"",SUMIFS(Data!$U:$U,Data!$A:$A,$B14,Data!$C:$C,J$1))</f>
        <v>5.843</v>
      </c>
      <c r="K14" s="125">
        <f>IF(SUMIFS(Data!$U:$U,Data!$A:$A,$B14,Data!$C:$C,K$1)=0,"",SUMIFS(Data!$U:$U,Data!$A:$A,$B14,Data!$C:$C,K$1))</f>
        <v>4.7736666666666672</v>
      </c>
      <c r="L14" s="125">
        <f>IF(SUMIFS(Data!$U:$U,Data!$A:$A,$B14,Data!$C:$C,L$1)=0,"",SUMIFS(Data!$U:$U,Data!$A:$A,$B14,Data!$C:$C,L$1))</f>
        <v>4.6844999999999999</v>
      </c>
      <c r="M14" s="125">
        <f>IF(SUMIFS(Data!$U:$U,Data!$A:$A,$B14,Data!$C:$C,M$1)=0,"",SUMIFS(Data!$U:$U,Data!$A:$A,$B14,Data!$C:$C,M$1))</f>
        <v>4.4945000000000004</v>
      </c>
      <c r="N14" s="125">
        <f>IF(SUMIFS(Data!$U:$U,Data!$A:$A,$B14,Data!$C:$C,N$1)=0,"",SUMIFS(Data!$U:$U,Data!$A:$A,$B14,Data!$C:$C,N$1))</f>
        <v>4.1961666666666666</v>
      </c>
      <c r="O14" s="125" t="str">
        <f>IF(SUMIFS(Data!$U:$U,Data!$A:$A,$B14,Data!$C:$C,O$1)=0,"",SUMIFS(Data!$U:$U,Data!$A:$A,$B14,Data!$C:$C,O$1))</f>
        <v/>
      </c>
      <c r="P14" s="125" t="str">
        <f>IF(SUMIFS(Data!$U:$U,Data!$A:$A,$B14,Data!$C:$C,P$1)=0,"",SUMIFS(Data!$U:$U,Data!$A:$A,$B14,Data!$C:$C,P$1))</f>
        <v/>
      </c>
      <c r="Q14" s="125" t="str">
        <f>IF(SUMIFS(Data!$U:$U,Data!$A:$A,$B14,Data!$C:$C,Q$1)=0,"",SUMIFS(Data!$U:$U,Data!$A:$A,$B14,Data!$C:$C,Q$1))</f>
        <v/>
      </c>
      <c r="R14" s="126">
        <f t="shared" si="0"/>
        <v>46.760785714285717</v>
      </c>
      <c r="S14" s="125">
        <f>SUMIFS(Data!D:D,Data!A:A,$B14)</f>
        <v>264.02</v>
      </c>
      <c r="T14" s="101">
        <f>COUNTIF(Data!A:A,B14)</f>
        <v>11</v>
      </c>
      <c r="U14" s="85" t="str">
        <f>VLOOKUP(B14,Participanti!A:B,2,0)</f>
        <v>M</v>
      </c>
      <c r="V14" s="103">
        <f t="shared" si="1"/>
        <v>0.17711077082904977</v>
      </c>
      <c r="X14" s="105"/>
      <c r="AB14" s="1" t="e">
        <f>VLOOKUP(B14,Data_Echipe!A:R,18,0)</f>
        <v>#N/A</v>
      </c>
    </row>
    <row r="15" spans="1:29" x14ac:dyDescent="0.2">
      <c r="A15" s="123">
        <v>14</v>
      </c>
      <c r="B15" s="124" t="s">
        <v>316</v>
      </c>
      <c r="C15" s="125">
        <f>IF(SUMIFS(Data!$U:$U,Data!$A:$A,$B15,Data!$C:$C,C$1)=0,"",SUMIFS(Data!$U:$U,Data!$A:$A,$B15,Data!$C:$C,C$1))</f>
        <v>5.891</v>
      </c>
      <c r="D15" s="125">
        <f>IF(SUMIFS(Data!$U:$U,Data!$A:$A,$B15,Data!$C:$C,D$1)=0,"",SUMIFS(Data!$U:$U,Data!$A:$A,$B15,Data!$C:$C,D$1))</f>
        <v>4.734809523809524</v>
      </c>
      <c r="E15" s="125">
        <f>IF(SUMIFS(Data!$U:$U,Data!$A:$A,$B15,Data!$C:$C,E$1)=0,"",SUMIFS(Data!$U:$U,Data!$A:$A,$B15,Data!$C:$C,E$1))</f>
        <v>4.0444047619047616</v>
      </c>
      <c r="F15" s="125">
        <f>IF(SUMIFS(Data!$U:$U,Data!$A:$A,$B15,Data!$C:$C,F$1)=0,"",SUMIFS(Data!$U:$U,Data!$A:$A,$B15,Data!$C:$C,F$1))</f>
        <v>2.7517857142857141</v>
      </c>
      <c r="G15" s="125">
        <f>IF(SUMIFS(Data!$U:$U,Data!$A:$A,$B15,Data!$C:$C,G$1)=0,"",SUMIFS(Data!$U:$U,Data!$A:$A,$B15,Data!$C:$C,G$1))</f>
        <v>4.1793333333333331</v>
      </c>
      <c r="H15" s="125">
        <f>IF(SUMIFS(Data!$U:$U,Data!$A:$A,$B15,Data!$C:$C,H$1)=0,"",SUMIFS(Data!$U:$U,Data!$A:$A,$B15,Data!$C:$C,H$1))</f>
        <v>2.4148809523809525</v>
      </c>
      <c r="I15" s="125">
        <f>IF(SUMIFS(Data!$U:$U,Data!$A:$A,$B15,Data!$C:$C,I$1)=0,"",SUMIFS(Data!$U:$U,Data!$A:$A,$B15,Data!$C:$C,I$1))</f>
        <v>4.9623333333333335</v>
      </c>
      <c r="J15" s="125">
        <f>IF(SUMIFS(Data!$U:$U,Data!$A:$A,$B15,Data!$C:$C,J$1)=0,"",SUMIFS(Data!$U:$U,Data!$A:$A,$B15,Data!$C:$C,J$1))</f>
        <v>4.753333333333333</v>
      </c>
      <c r="K15" s="125">
        <f>IF(SUMIFS(Data!$U:$U,Data!$A:$A,$B15,Data!$C:$C,K$1)=0,"",SUMIFS(Data!$U:$U,Data!$A:$A,$B15,Data!$C:$C,K$1))</f>
        <v>2.1416666666666666</v>
      </c>
      <c r="L15" s="125">
        <f>IF(SUMIFS(Data!$U:$U,Data!$A:$A,$B15,Data!$C:$C,L$1)=0,"",SUMIFS(Data!$U:$U,Data!$A:$A,$B15,Data!$C:$C,L$1))</f>
        <v>3.3636904761904765</v>
      </c>
      <c r="M15" s="125">
        <f>IF(SUMIFS(Data!$U:$U,Data!$A:$A,$B15,Data!$C:$C,M$1)=0,"",SUMIFS(Data!$U:$U,Data!$A:$A,$B15,Data!$C:$C,M$1))</f>
        <v>3.5065476190476188</v>
      </c>
      <c r="N15" s="125">
        <f>IF(SUMIFS(Data!$U:$U,Data!$A:$A,$B15,Data!$C:$C,N$1)=0,"",SUMIFS(Data!$U:$U,Data!$A:$A,$B15,Data!$C:$C,N$1))</f>
        <v>3.4982142857142855</v>
      </c>
      <c r="O15" s="125" t="str">
        <f>IF(SUMIFS(Data!$U:$U,Data!$A:$A,$B15,Data!$C:$C,O$1)=0,"",SUMIFS(Data!$U:$U,Data!$A:$A,$B15,Data!$C:$C,O$1))</f>
        <v/>
      </c>
      <c r="P15" s="125" t="str">
        <f>IF(SUMIFS(Data!$U:$U,Data!$A:$A,$B15,Data!$C:$C,P$1)=0,"",SUMIFS(Data!$U:$U,Data!$A:$A,$B15,Data!$C:$C,P$1))</f>
        <v/>
      </c>
      <c r="Q15" s="125" t="str">
        <f>IF(SUMIFS(Data!$U:$U,Data!$A:$A,$B15,Data!$C:$C,Q$1)=0,"",SUMIFS(Data!$U:$U,Data!$A:$A,$B15,Data!$C:$C,Q$1))</f>
        <v/>
      </c>
      <c r="R15" s="126">
        <f t="shared" si="0"/>
        <v>46.24199999999999</v>
      </c>
      <c r="S15" s="125">
        <f>SUMIFS(Data!D:D,Data!A:A,$B15)</f>
        <v>206.91000000000003</v>
      </c>
      <c r="T15" s="101">
        <f>COUNTIF(Data!A:A,B15)</f>
        <v>12</v>
      </c>
      <c r="U15" s="85" t="str">
        <f>VLOOKUP(B15,Participanti!A:B,2,0)</f>
        <v>M</v>
      </c>
      <c r="V15" s="103">
        <f t="shared" si="1"/>
        <v>0.22348847324923873</v>
      </c>
      <c r="X15" s="105"/>
      <c r="AB15" s="1" t="e">
        <f>VLOOKUP(B15,Data_Echipe!A:R,18,0)</f>
        <v>#N/A</v>
      </c>
    </row>
    <row r="16" spans="1:29" s="163" customFormat="1" x14ac:dyDescent="0.2">
      <c r="A16" s="123">
        <v>15</v>
      </c>
      <c r="B16" s="161" t="s">
        <v>549</v>
      </c>
      <c r="C16" s="125">
        <f>IF(SUMIFS(Data!$U:$U,Data!$A:$A,$B16,Data!$C:$C,C$1)=0,"",SUMIFS(Data!$U:$U,Data!$A:$A,$B16,Data!$C:$C,C$1))</f>
        <v>4.625</v>
      </c>
      <c r="D16" s="125">
        <f>IF(SUMIFS(Data!$U:$U,Data!$A:$A,$B16,Data!$C:$C,D$1)=0,"",SUMIFS(Data!$U:$U,Data!$A:$A,$B16,Data!$C:$C,D$1))</f>
        <v>1.8047619047619048</v>
      </c>
      <c r="E16" s="125">
        <f>IF(SUMIFS(Data!$U:$U,Data!$A:$A,$B16,Data!$C:$C,E$1)=0,"",SUMIFS(Data!$U:$U,Data!$A:$A,$B16,Data!$C:$C,E$1))</f>
        <v>3.3613095238095236</v>
      </c>
      <c r="F16" s="125">
        <f>IF(SUMIFS(Data!$U:$U,Data!$A:$A,$B16,Data!$C:$C,F$1)=0,"",SUMIFS(Data!$U:$U,Data!$A:$A,$B16,Data!$C:$C,F$1))</f>
        <v>2.3101190476190476</v>
      </c>
      <c r="G16" s="125">
        <f>IF(SUMIFS(Data!$U:$U,Data!$A:$A,$B16,Data!$C:$C,G$1)=0,"",SUMIFS(Data!$U:$U,Data!$A:$A,$B16,Data!$C:$C,G$1))</f>
        <v>3.0333333333333332</v>
      </c>
      <c r="H16" s="125">
        <f>IF(SUMIFS(Data!$U:$U,Data!$A:$A,$B16,Data!$C:$C,H$1)=0,"",SUMIFS(Data!$U:$U,Data!$A:$A,$B16,Data!$C:$C,H$1))</f>
        <v>3.5958333333333332</v>
      </c>
      <c r="I16" s="125">
        <f>IF(SUMIFS(Data!$U:$U,Data!$A:$A,$B16,Data!$C:$C,I$1)=0,"",SUMIFS(Data!$U:$U,Data!$A:$A,$B16,Data!$C:$C,I$1))</f>
        <v>4.3672619047619046</v>
      </c>
      <c r="J16" s="125">
        <f>IF(SUMIFS(Data!$U:$U,Data!$A:$A,$B16,Data!$C:$C,J$1)=0,"",SUMIFS(Data!$U:$U,Data!$A:$A,$B16,Data!$C:$C,J$1))</f>
        <v>3.486904761904762</v>
      </c>
      <c r="K16" s="125">
        <f>IF(SUMIFS(Data!$U:$U,Data!$A:$A,$B16,Data!$C:$C,K$1)=0,"",SUMIFS(Data!$U:$U,Data!$A:$A,$B16,Data!$C:$C,K$1))</f>
        <v>4.125</v>
      </c>
      <c r="L16" s="125">
        <f>IF(SUMIFS(Data!$U:$U,Data!$A:$A,$B16,Data!$C:$C,L$1)=0,"",SUMIFS(Data!$U:$U,Data!$A:$A,$B16,Data!$C:$C,L$1))</f>
        <v>3.3517857142857141</v>
      </c>
      <c r="M16" s="125">
        <f>IF(SUMIFS(Data!$U:$U,Data!$A:$A,$B16,Data!$C:$C,M$1)=0,"",SUMIFS(Data!$U:$U,Data!$A:$A,$B16,Data!$C:$C,M$1))</f>
        <v>4.75</v>
      </c>
      <c r="N16" s="125">
        <f>IF(SUMIFS(Data!$U:$U,Data!$A:$A,$B16,Data!$C:$C,N$1)=0,"",SUMIFS(Data!$U:$U,Data!$A:$A,$B16,Data!$C:$C,N$1))</f>
        <v>4.4375</v>
      </c>
      <c r="O16" s="125" t="str">
        <f>IF(SUMIFS(Data!$U:$U,Data!$A:$A,$B16,Data!$C:$C,O$1)=0,"",SUMIFS(Data!$U:$U,Data!$A:$A,$B16,Data!$C:$C,O$1))</f>
        <v/>
      </c>
      <c r="P16" s="125" t="str">
        <f>IF(SUMIFS(Data!$U:$U,Data!$A:$A,$B16,Data!$C:$C,P$1)=0,"",SUMIFS(Data!$U:$U,Data!$A:$A,$B16,Data!$C:$C,P$1))</f>
        <v/>
      </c>
      <c r="Q16" s="125" t="str">
        <f>IF(SUMIFS(Data!$U:$U,Data!$A:$A,$B16,Data!$C:$C,Q$1)=0,"",SUMIFS(Data!$U:$U,Data!$A:$A,$B16,Data!$C:$C,Q$1))</f>
        <v/>
      </c>
      <c r="R16" s="126">
        <f t="shared" si="0"/>
        <v>43.24880952380952</v>
      </c>
      <c r="S16" s="125">
        <f>SUMIFS(Data!D:D,Data!A:A,$B16)</f>
        <v>151.19999999999999</v>
      </c>
      <c r="T16" s="101">
        <f>COUNTIF(Data!A:A,B16)</f>
        <v>12</v>
      </c>
      <c r="U16" s="85" t="str">
        <f>VLOOKUP(B16,Participanti!A:B,2,0)</f>
        <v>M</v>
      </c>
      <c r="V16" s="103">
        <f t="shared" si="1"/>
        <v>0.28603710002519528</v>
      </c>
      <c r="W16" s="1" t="s">
        <v>476</v>
      </c>
      <c r="X16" s="105"/>
      <c r="AB16" s="163" t="e">
        <f>VLOOKUP(B16,Data_Echipe!A:R,18,0)</f>
        <v>#N/A</v>
      </c>
    </row>
    <row r="17" spans="1:24" x14ac:dyDescent="0.2">
      <c r="A17" s="177">
        <v>16</v>
      </c>
      <c r="B17" s="124" t="s">
        <v>118</v>
      </c>
      <c r="C17" s="125">
        <f>IF(SUMIFS(Data!$U:$U,Data!$A:$A,$B17,Data!$C:$C,C$1)=0,"",SUMIFS(Data!$U:$U,Data!$A:$A,$B17,Data!$C:$C,C$1))</f>
        <v>3.5</v>
      </c>
      <c r="D17" s="125">
        <f>IF(SUMIFS(Data!$U:$U,Data!$A:$A,$B17,Data!$C:$C,D$1)=0,"",SUMIFS(Data!$U:$U,Data!$A:$A,$B17,Data!$C:$C,D$1))</f>
        <v>2.4464285714285712</v>
      </c>
      <c r="E17" s="125">
        <f>IF(SUMIFS(Data!$U:$U,Data!$A:$A,$B17,Data!$C:$C,E$1)=0,"",SUMIFS(Data!$U:$U,Data!$A:$A,$B17,Data!$C:$C,E$1))</f>
        <v>4.875</v>
      </c>
      <c r="F17" s="125">
        <f>IF(SUMIFS(Data!$U:$U,Data!$A:$A,$B17,Data!$C:$C,F$1)=0,"",SUMIFS(Data!$U:$U,Data!$A:$A,$B17,Data!$C:$C,F$1))</f>
        <v>3.1488095238095237</v>
      </c>
      <c r="G17" s="125">
        <f>IF(SUMIFS(Data!$U:$U,Data!$A:$A,$B17,Data!$C:$C,G$1)=0,"",SUMIFS(Data!$U:$U,Data!$A:$A,$B17,Data!$C:$C,G$1))</f>
        <v>2.6642857142857141</v>
      </c>
      <c r="H17" s="125">
        <f>IF(SUMIFS(Data!$U:$U,Data!$A:$A,$B17,Data!$C:$C,H$1)=0,"",SUMIFS(Data!$U:$U,Data!$A:$A,$B17,Data!$C:$C,H$1))</f>
        <v>2.7380952380952381</v>
      </c>
      <c r="I17" s="125">
        <f>IF(SUMIFS(Data!$U:$U,Data!$A:$A,$B17,Data!$C:$C,I$1)=0,"",SUMIFS(Data!$U:$U,Data!$A:$A,$B17,Data!$C:$C,I$1))</f>
        <v>2.7892857142857141</v>
      </c>
      <c r="J17" s="125">
        <f>IF(SUMIFS(Data!$U:$U,Data!$A:$A,$B17,Data!$C:$C,J$1)=0,"",SUMIFS(Data!$U:$U,Data!$A:$A,$B17,Data!$C:$C,J$1))</f>
        <v>3.0511904761904765</v>
      </c>
      <c r="K17" s="125">
        <f>IF(SUMIFS(Data!$U:$U,Data!$A:$A,$B17,Data!$C:$C,K$1)=0,"",SUMIFS(Data!$U:$U,Data!$A:$A,$B17,Data!$C:$C,K$1))</f>
        <v>5.2750000000000004</v>
      </c>
      <c r="L17" s="125">
        <f>IF(SUMIFS(Data!$U:$U,Data!$A:$A,$B17,Data!$C:$C,L$1)=0,"",SUMIFS(Data!$U:$U,Data!$A:$A,$B17,Data!$C:$C,L$1))</f>
        <v>2.0964285714285715</v>
      </c>
      <c r="M17" s="125">
        <f>IF(SUMIFS(Data!$U:$U,Data!$A:$A,$B17,Data!$C:$C,M$1)=0,"",SUMIFS(Data!$U:$U,Data!$A:$A,$B17,Data!$C:$C,M$1))</f>
        <v>2.3875000000000002</v>
      </c>
      <c r="N17" s="184">
        <f>IF(SUMIFS(Data!$U:$U,Data!$A:$A,$B17,Data!$C:$C,N$1)=0,"",SUMIFS(Data!$U:$U,Data!$A:$A,$B17,Data!$C:$C,N$1))</f>
        <v>7.65</v>
      </c>
      <c r="O17" s="125" t="str">
        <f>IF(SUMIFS(Data!$U:$U,Data!$A:$A,$B17,Data!$C:$C,O$1)=0,"",SUMIFS(Data!$U:$U,Data!$A:$A,$B17,Data!$C:$C,O$1))</f>
        <v/>
      </c>
      <c r="P17" s="125" t="str">
        <f>IF(SUMIFS(Data!$U:$U,Data!$A:$A,$B17,Data!$C:$C,P$1)=0,"",SUMIFS(Data!$U:$U,Data!$A:$A,$B17,Data!$C:$C,P$1))</f>
        <v/>
      </c>
      <c r="Q17" s="125" t="str">
        <f>IF(SUMIFS(Data!$U:$U,Data!$A:$A,$B17,Data!$C:$C,Q$1)=0,"",SUMIFS(Data!$U:$U,Data!$A:$A,$B17,Data!$C:$C,Q$1))</f>
        <v/>
      </c>
      <c r="R17" s="126">
        <f t="shared" si="0"/>
        <v>42.622023809523817</v>
      </c>
      <c r="S17" s="125">
        <f>SUMIFS(Data!D:D,Data!A:A,$B17)</f>
        <v>259.21999999999997</v>
      </c>
      <c r="T17" s="101">
        <f>COUNTIF(Data!A:A,B17)</f>
        <v>12</v>
      </c>
      <c r="U17" s="85" t="str">
        <f>VLOOKUP(B17,Participanti!A:B,2,0)</f>
        <v>M</v>
      </c>
      <c r="V17" s="103">
        <f t="shared" si="1"/>
        <v>0.16442413320547727</v>
      </c>
      <c r="X17" s="105"/>
    </row>
    <row r="18" spans="1:24" x14ac:dyDescent="0.2">
      <c r="A18" s="177">
        <v>17</v>
      </c>
      <c r="B18" s="161" t="s">
        <v>496</v>
      </c>
      <c r="C18" s="125">
        <f>IF(SUMIFS(Data!$U:$U,Data!$A:$A,$B18,Data!$C:$C,C$1)=0,"",SUMIFS(Data!$U:$U,Data!$A:$A,$B18,Data!$C:$C,C$1))</f>
        <v>3.4592142857142854</v>
      </c>
      <c r="D18" s="125">
        <f>IF(SUMIFS(Data!$U:$U,Data!$A:$A,$B18,Data!$C:$C,D$1)=0,"",SUMIFS(Data!$U:$U,Data!$A:$A,$B18,Data!$C:$C,D$1))</f>
        <v>4.0163333333333329</v>
      </c>
      <c r="E18" s="125">
        <f>IF(SUMIFS(Data!$U:$U,Data!$A:$A,$B18,Data!$C:$C,E$1)=0,"",SUMIFS(Data!$U:$U,Data!$A:$A,$B18,Data!$C:$C,E$1))</f>
        <v>3.7982142857142858</v>
      </c>
      <c r="F18" s="125">
        <f>IF(SUMIFS(Data!$U:$U,Data!$A:$A,$B18,Data!$C:$C,F$1)=0,"",SUMIFS(Data!$U:$U,Data!$A:$A,$B18,Data!$C:$C,F$1))</f>
        <v>3.6536666666666666</v>
      </c>
      <c r="G18" s="125">
        <f>IF(SUMIFS(Data!$U:$U,Data!$A:$A,$B18,Data!$C:$C,G$1)=0,"",SUMIFS(Data!$U:$U,Data!$A:$A,$B18,Data!$C:$C,G$1))</f>
        <v>4.958333333333333</v>
      </c>
      <c r="H18" s="125">
        <f>IF(SUMIFS(Data!$U:$U,Data!$A:$A,$B18,Data!$C:$C,H$1)=0,"",SUMIFS(Data!$U:$U,Data!$A:$A,$B18,Data!$C:$C,H$1))</f>
        <v>3.125</v>
      </c>
      <c r="I18" s="125">
        <f>IF(SUMIFS(Data!$U:$U,Data!$A:$A,$B18,Data!$C:$C,I$1)=0,"",SUMIFS(Data!$U:$U,Data!$A:$A,$B18,Data!$C:$C,I$1))</f>
        <v>2.4291666666666667</v>
      </c>
      <c r="J18" s="125">
        <f>IF(SUMIFS(Data!$U:$U,Data!$A:$A,$B18,Data!$C:$C,J$1)=0,"",SUMIFS(Data!$U:$U,Data!$A:$A,$B18,Data!$C:$C,J$1))</f>
        <v>3.7006666666666668</v>
      </c>
      <c r="K18" s="125">
        <f>IF(SUMIFS(Data!$U:$U,Data!$A:$A,$B18,Data!$C:$C,K$1)=0,"",SUMIFS(Data!$U:$U,Data!$A:$A,$B18,Data!$C:$C,K$1))</f>
        <v>2.4267857142857143</v>
      </c>
      <c r="L18" s="125">
        <f>IF(SUMIFS(Data!$U:$U,Data!$A:$A,$B18,Data!$C:$C,L$1)=0,"",SUMIFS(Data!$U:$U,Data!$A:$A,$B18,Data!$C:$C,L$1))</f>
        <v>2.4483333333333333</v>
      </c>
      <c r="M18" s="125">
        <f>IF(SUMIFS(Data!$U:$U,Data!$A:$A,$B18,Data!$C:$C,M$1)=0,"",SUMIFS(Data!$U:$U,Data!$A:$A,$B18,Data!$C:$C,M$1))</f>
        <v>1.2577380952380952</v>
      </c>
      <c r="N18" s="125">
        <f>IF(SUMIFS(Data!$U:$U,Data!$A:$A,$B18,Data!$C:$C,N$1)=0,"",SUMIFS(Data!$U:$U,Data!$A:$A,$B18,Data!$C:$C,N$1))</f>
        <v>2.8053333333333335</v>
      </c>
      <c r="O18" s="125" t="str">
        <f>IF(SUMIFS(Data!$U:$U,Data!$A:$A,$B18,Data!$C:$C,O$1)=0,"",SUMIFS(Data!$U:$U,Data!$A:$A,$B18,Data!$C:$C,O$1))</f>
        <v/>
      </c>
      <c r="P18" s="125" t="str">
        <f>IF(SUMIFS(Data!$U:$U,Data!$A:$A,$B18,Data!$C:$C,P$1)=0,"",SUMIFS(Data!$U:$U,Data!$A:$A,$B18,Data!$C:$C,P$1))</f>
        <v/>
      </c>
      <c r="Q18" s="125" t="str">
        <f>IF(SUMIFS(Data!$U:$U,Data!$A:$A,$B18,Data!$C:$C,Q$1)=0,"",SUMIFS(Data!$U:$U,Data!$A:$A,$B18,Data!$C:$C,Q$1))</f>
        <v/>
      </c>
      <c r="R18" s="126">
        <f t="shared" si="0"/>
        <v>38.078785714285715</v>
      </c>
      <c r="S18" s="125">
        <f>SUMIFS(Data!D:D,Data!A:A,$B18)</f>
        <v>241.64999999999998</v>
      </c>
      <c r="T18" s="101">
        <f>COUNTIF(Data!A:A,B18)</f>
        <v>12</v>
      </c>
      <c r="U18" s="85" t="str">
        <f>VLOOKUP(B18,Participanti!A:B,2,0)</f>
        <v>M</v>
      </c>
      <c r="V18" s="103">
        <f t="shared" si="1"/>
        <v>0.15757825662853597</v>
      </c>
      <c r="X18" s="105"/>
    </row>
    <row r="19" spans="1:24" x14ac:dyDescent="0.2">
      <c r="A19" s="177">
        <v>18</v>
      </c>
      <c r="B19" s="124" t="s">
        <v>200</v>
      </c>
      <c r="C19" s="125">
        <f>IF(SUMIFS(Data!$U:$U,Data!$A:$A,$B19,Data!$C:$C,C$1)=0,"",SUMIFS(Data!$U:$U,Data!$A:$A,$B19,Data!$C:$C,C$1))</f>
        <v>3.0300000000000002</v>
      </c>
      <c r="D19" s="125">
        <f>IF(SUMIFS(Data!$U:$U,Data!$A:$A,$B19,Data!$C:$C,D$1)=0,"",SUMIFS(Data!$U:$U,Data!$A:$A,$B19,Data!$C:$C,D$1))</f>
        <v>3.5625</v>
      </c>
      <c r="E19" s="125">
        <f>IF(SUMIFS(Data!$U:$U,Data!$A:$A,$B19,Data!$C:$C,E$1)=0,"",SUMIFS(Data!$U:$U,Data!$A:$A,$B19,Data!$C:$C,E$1))</f>
        <v>2.3303571428571428</v>
      </c>
      <c r="F19" s="125">
        <f>IF(SUMIFS(Data!$U:$U,Data!$A:$A,$B19,Data!$C:$C,F$1)=0,"",SUMIFS(Data!$U:$U,Data!$A:$A,$B19,Data!$C:$C,F$1))</f>
        <v>2.782</v>
      </c>
      <c r="G19" s="125">
        <f>IF(SUMIFS(Data!$U:$U,Data!$A:$A,$B19,Data!$C:$C,G$1)=0,"",SUMIFS(Data!$U:$U,Data!$A:$A,$B19,Data!$C:$C,G$1))</f>
        <v>2.3238095238095235</v>
      </c>
      <c r="H19" s="125">
        <f>IF(SUMIFS(Data!$U:$U,Data!$A:$A,$B19,Data!$C:$C,H$1)=0,"",SUMIFS(Data!$U:$U,Data!$A:$A,$B19,Data!$C:$C,H$1))</f>
        <v>2.5306666666666668</v>
      </c>
      <c r="I19" s="125">
        <f>IF(SUMIFS(Data!$U:$U,Data!$A:$A,$B19,Data!$C:$C,I$1)=0,"",SUMIFS(Data!$U:$U,Data!$A:$A,$B19,Data!$C:$C,I$1))</f>
        <v>3.4286666666666665</v>
      </c>
      <c r="J19" s="125">
        <f>IF(SUMIFS(Data!$U:$U,Data!$A:$A,$B19,Data!$C:$C,J$1)=0,"",SUMIFS(Data!$U:$U,Data!$A:$A,$B19,Data!$C:$C,J$1))</f>
        <v>3.6624285714285714</v>
      </c>
      <c r="K19" s="125">
        <f>IF(SUMIFS(Data!$U:$U,Data!$A:$A,$B19,Data!$C:$C,K$1)=0,"",SUMIFS(Data!$U:$U,Data!$A:$A,$B19,Data!$C:$C,K$1))</f>
        <v>2.2475476190476193</v>
      </c>
      <c r="L19" s="125">
        <f>IF(SUMIFS(Data!$U:$U,Data!$A:$A,$B19,Data!$C:$C,L$1)=0,"",SUMIFS(Data!$U:$U,Data!$A:$A,$B19,Data!$C:$C,L$1))</f>
        <v>2.9035714285714285</v>
      </c>
      <c r="M19" s="125">
        <f>IF(SUMIFS(Data!$U:$U,Data!$A:$A,$B19,Data!$C:$C,M$1)=0,"",SUMIFS(Data!$U:$U,Data!$A:$A,$B19,Data!$C:$C,M$1))</f>
        <v>3.9416666666666664</v>
      </c>
      <c r="N19" s="125">
        <f>IF(SUMIFS(Data!$U:$U,Data!$A:$A,$B19,Data!$C:$C,N$1)=0,"",SUMIFS(Data!$U:$U,Data!$A:$A,$B19,Data!$C:$C,N$1))</f>
        <v>2.9018571428571431</v>
      </c>
      <c r="O19" s="125" t="str">
        <f>IF(SUMIFS(Data!$U:$U,Data!$A:$A,$B19,Data!$C:$C,O$1)=0,"",SUMIFS(Data!$U:$U,Data!$A:$A,$B19,Data!$C:$C,O$1))</f>
        <v/>
      </c>
      <c r="P19" s="125" t="str">
        <f>IF(SUMIFS(Data!$U:$U,Data!$A:$A,$B19,Data!$C:$C,P$1)=0,"",SUMIFS(Data!$U:$U,Data!$A:$A,$B19,Data!$C:$C,P$1))</f>
        <v/>
      </c>
      <c r="Q19" s="125" t="str">
        <f>IF(SUMIFS(Data!$U:$U,Data!$A:$A,$B19,Data!$C:$C,Q$1)=0,"",SUMIFS(Data!$U:$U,Data!$A:$A,$B19,Data!$C:$C,Q$1))</f>
        <v/>
      </c>
      <c r="R19" s="126">
        <f t="shared" si="0"/>
        <v>35.645071428571434</v>
      </c>
      <c r="S19" s="125">
        <f>SUMIFS(Data!D:D,Data!A:A,$B19)</f>
        <v>215.03000000000003</v>
      </c>
      <c r="T19" s="101">
        <f>COUNTIF(Data!A:A,B19)</f>
        <v>12</v>
      </c>
      <c r="U19" s="85" t="str">
        <f>VLOOKUP(B19,Participanti!A:B,2,0)</f>
        <v>M</v>
      </c>
      <c r="V19" s="103">
        <f t="shared" si="1"/>
        <v>0.16576789949575144</v>
      </c>
      <c r="X19" s="105"/>
    </row>
    <row r="20" spans="1:24" x14ac:dyDescent="0.2">
      <c r="A20" s="177">
        <v>19</v>
      </c>
      <c r="B20" s="161" t="s">
        <v>490</v>
      </c>
      <c r="C20" s="125">
        <f>IF(SUMIFS(Data!$U:$U,Data!$A:$A,$B20,Data!$C:$C,C$1)=0,"",SUMIFS(Data!$U:$U,Data!$A:$A,$B20,Data!$C:$C,C$1))</f>
        <v>3.1535714285714285</v>
      </c>
      <c r="D20" s="125">
        <f>IF(SUMIFS(Data!$U:$U,Data!$A:$A,$B20,Data!$C:$C,D$1)=0,"",SUMIFS(Data!$U:$U,Data!$A:$A,$B20,Data!$C:$C,D$1))</f>
        <v>2.8869047619047619</v>
      </c>
      <c r="E20" s="125">
        <f>IF(SUMIFS(Data!$U:$U,Data!$A:$A,$B20,Data!$C:$C,E$1)=0,"",SUMIFS(Data!$U:$U,Data!$A:$A,$B20,Data!$C:$C,E$1))</f>
        <v>3.5375000000000001</v>
      </c>
      <c r="F20" s="125">
        <f>IF(SUMIFS(Data!$U:$U,Data!$A:$A,$B20,Data!$C:$C,F$1)=0,"",SUMIFS(Data!$U:$U,Data!$A:$A,$B20,Data!$C:$C,F$1))</f>
        <v>4.0108333333333333</v>
      </c>
      <c r="G20" s="125">
        <f>IF(SUMIFS(Data!$U:$U,Data!$A:$A,$B20,Data!$C:$C,G$1)=0,"",SUMIFS(Data!$U:$U,Data!$A:$A,$B20,Data!$C:$C,G$1))</f>
        <v>2.075595238095238</v>
      </c>
      <c r="H20" s="125">
        <f>IF(SUMIFS(Data!$U:$U,Data!$A:$A,$B20,Data!$C:$C,H$1)=0,"",SUMIFS(Data!$U:$U,Data!$A:$A,$B20,Data!$C:$C,H$1))</f>
        <v>0.5</v>
      </c>
      <c r="I20" s="125">
        <f>IF(SUMIFS(Data!$U:$U,Data!$A:$A,$B20,Data!$C:$C,I$1)=0,"",SUMIFS(Data!$U:$U,Data!$A:$A,$B20,Data!$C:$C,I$1))</f>
        <v>2.4351190476190476</v>
      </c>
      <c r="J20" s="125">
        <f>IF(SUMIFS(Data!$U:$U,Data!$A:$A,$B20,Data!$C:$C,J$1)=0,"",SUMIFS(Data!$U:$U,Data!$A:$A,$B20,Data!$C:$C,J$1))</f>
        <v>2.6226190476190476</v>
      </c>
      <c r="K20" s="125">
        <f>IF(SUMIFS(Data!$U:$U,Data!$A:$A,$B20,Data!$C:$C,K$1)=0,"",SUMIFS(Data!$U:$U,Data!$A:$A,$B20,Data!$C:$C,K$1))</f>
        <v>1.4833333333333334</v>
      </c>
      <c r="L20" s="125">
        <f>IF(SUMIFS(Data!$U:$U,Data!$A:$A,$B20,Data!$C:$C,L$1)=0,"",SUMIFS(Data!$U:$U,Data!$A:$A,$B20,Data!$C:$C,L$1))</f>
        <v>2.7916666666666665</v>
      </c>
      <c r="M20" s="125">
        <f>IF(SUMIFS(Data!$U:$U,Data!$A:$A,$B20,Data!$C:$C,M$1)=0,"",SUMIFS(Data!$U:$U,Data!$A:$A,$B20,Data!$C:$C,M$1))</f>
        <v>5.2290000000000001</v>
      </c>
      <c r="N20" s="125">
        <f>IF(SUMIFS(Data!$U:$U,Data!$A:$A,$B20,Data!$C:$C,N$1)=0,"",SUMIFS(Data!$U:$U,Data!$A:$A,$B20,Data!$C:$C,N$1))</f>
        <v>2.35</v>
      </c>
      <c r="O20" s="125" t="str">
        <f>IF(SUMIFS(Data!$U:$U,Data!$A:$A,$B20,Data!$C:$C,O$1)=0,"",SUMIFS(Data!$U:$U,Data!$A:$A,$B20,Data!$C:$C,O$1))</f>
        <v/>
      </c>
      <c r="P20" s="125" t="str">
        <f>IF(SUMIFS(Data!$U:$U,Data!$A:$A,$B20,Data!$C:$C,P$1)=0,"",SUMIFS(Data!$U:$U,Data!$A:$A,$B20,Data!$C:$C,P$1))</f>
        <v/>
      </c>
      <c r="Q20" s="125" t="str">
        <f>IF(SUMIFS(Data!$U:$U,Data!$A:$A,$B20,Data!$C:$C,Q$1)=0,"",SUMIFS(Data!$U:$U,Data!$A:$A,$B20,Data!$C:$C,Q$1))</f>
        <v/>
      </c>
      <c r="R20" s="126">
        <f t="shared" si="0"/>
        <v>33.076142857142855</v>
      </c>
      <c r="S20" s="125">
        <f>SUMIFS(Data!D:D,Data!A:A,$B20)</f>
        <v>195.34</v>
      </c>
      <c r="T20" s="101">
        <f>COUNTIF(Data!A:A,B20)</f>
        <v>12</v>
      </c>
      <c r="U20" s="85" t="str">
        <f>VLOOKUP(B20,Participanti!A:B,2,0)</f>
        <v>M</v>
      </c>
      <c r="V20" s="103">
        <f t="shared" si="1"/>
        <v>0.16932601032631747</v>
      </c>
      <c r="W20" s="1" t="s">
        <v>536</v>
      </c>
      <c r="X20" s="105"/>
    </row>
    <row r="21" spans="1:24" x14ac:dyDescent="0.2">
      <c r="A21" s="177">
        <v>20</v>
      </c>
      <c r="B21" s="124" t="s">
        <v>318</v>
      </c>
      <c r="C21" s="125">
        <f>IF(SUMIFS(Data!$U:$U,Data!$A:$A,$B21,Data!$C:$C,C$1)=0,"",SUMIFS(Data!$U:$U,Data!$A:$A,$B21,Data!$C:$C,C$1))</f>
        <v>4.1553571428571425</v>
      </c>
      <c r="D21" s="125">
        <f>IF(SUMIFS(Data!$U:$U,Data!$A:$A,$B21,Data!$C:$C,D$1)=0,"",SUMIFS(Data!$U:$U,Data!$A:$A,$B21,Data!$C:$C,D$1))</f>
        <v>4.7482142857142851</v>
      </c>
      <c r="E21" s="125">
        <f>IF(SUMIFS(Data!$U:$U,Data!$A:$A,$B21,Data!$C:$C,E$1)=0,"",SUMIFS(Data!$U:$U,Data!$A:$A,$B21,Data!$C:$C,E$1))</f>
        <v>2.6547619047619047</v>
      </c>
      <c r="F21" s="125">
        <f>IF(SUMIFS(Data!$U:$U,Data!$A:$A,$B21,Data!$C:$C,F$1)=0,"",SUMIFS(Data!$U:$U,Data!$A:$A,$B21,Data!$C:$C,F$1))</f>
        <v>4.2548095238095236</v>
      </c>
      <c r="G21" s="125">
        <f>IF(SUMIFS(Data!$U:$U,Data!$A:$A,$B21,Data!$C:$C,G$1)=0,"",SUMIFS(Data!$U:$U,Data!$A:$A,$B21,Data!$C:$C,G$1))</f>
        <v>3.1146666666666665</v>
      </c>
      <c r="H21" s="125">
        <f>IF(SUMIFS(Data!$U:$U,Data!$A:$A,$B21,Data!$C:$C,H$1)=0,"",SUMIFS(Data!$U:$U,Data!$A:$A,$B21,Data!$C:$C,H$1))</f>
        <v>4.5035714285714281</v>
      </c>
      <c r="I21" s="185" t="str">
        <f>IF(SUMIFS(Data!$U:$U,Data!$A:$A,$B21,Data!$C:$C,I$1)=0,"",SUMIFS(Data!$U:$U,Data!$A:$A,$B21,Data!$C:$C,I$1))</f>
        <v/>
      </c>
      <c r="J21" s="185" t="str">
        <f>IF(SUMIFS(Data!$U:$U,Data!$A:$A,$B21,Data!$C:$C,J$1)=0,"",SUMIFS(Data!$U:$U,Data!$A:$A,$B21,Data!$C:$C,J$1))</f>
        <v/>
      </c>
      <c r="K21" s="185" t="str">
        <f>IF(SUMIFS(Data!$U:$U,Data!$A:$A,$B21,Data!$C:$C,K$1)=0,"",SUMIFS(Data!$U:$U,Data!$A:$A,$B21,Data!$C:$C,K$1))</f>
        <v/>
      </c>
      <c r="L21" s="185" t="str">
        <f>IF(SUMIFS(Data!$U:$U,Data!$A:$A,$B21,Data!$C:$C,L$1)=0,"",SUMIFS(Data!$U:$U,Data!$A:$A,$B21,Data!$C:$C,L$1))</f>
        <v/>
      </c>
      <c r="M21" s="185" t="str">
        <f>IF(SUMIFS(Data!$U:$U,Data!$A:$A,$B21,Data!$C:$C,M$1)=0,"",SUMIFS(Data!$U:$U,Data!$A:$A,$B21,Data!$C:$C,M$1))</f>
        <v/>
      </c>
      <c r="N21" s="185" t="str">
        <f>IF(SUMIFS(Data!$U:$U,Data!$A:$A,$B21,Data!$C:$C,N$1)=0,"",SUMIFS(Data!$U:$U,Data!$A:$A,$B21,Data!$C:$C,N$1))</f>
        <v/>
      </c>
      <c r="O21" s="125" t="str">
        <f>IF(SUMIFS(Data!$U:$U,Data!$A:$A,$B21,Data!$C:$C,O$1)=0,"",SUMIFS(Data!$U:$U,Data!$A:$A,$B21,Data!$C:$C,O$1))</f>
        <v/>
      </c>
      <c r="P21" s="125" t="str">
        <f>IF(SUMIFS(Data!$U:$U,Data!$A:$A,$B21,Data!$C:$C,P$1)=0,"",SUMIFS(Data!$U:$U,Data!$A:$A,$B21,Data!$C:$C,P$1))</f>
        <v/>
      </c>
      <c r="Q21" s="125" t="str">
        <f>IF(SUMIFS(Data!$U:$U,Data!$A:$A,$B21,Data!$C:$C,Q$1)=0,"",SUMIFS(Data!$U:$U,Data!$A:$A,$B21,Data!$C:$C,Q$1))</f>
        <v/>
      </c>
      <c r="R21" s="126">
        <f t="shared" si="0"/>
        <v>23.431380952380948</v>
      </c>
      <c r="S21" s="125">
        <f>SUMIFS(Data!D:D,Data!A:A,$B21)</f>
        <v>101.06000000000002</v>
      </c>
      <c r="T21" s="101">
        <f>COUNTIF(Data!A:A,B21)</f>
        <v>6</v>
      </c>
      <c r="U21" s="85" t="str">
        <f>VLOOKUP(B21,Participanti!A:B,2,0)</f>
        <v>M</v>
      </c>
      <c r="V21" s="103">
        <f t="shared" si="1"/>
        <v>0.23185613449812928</v>
      </c>
      <c r="X21" s="105"/>
    </row>
  </sheetData>
  <autoFilter ref="A1:AH21" xr:uid="{00000000-0009-0000-0000-000008000000}"/>
  <sortState xmlns:xlrd2="http://schemas.microsoft.com/office/spreadsheetml/2017/richdata2" ref="B4:W21">
    <sortCondition descending="1" ref="R4:R21"/>
  </sortState>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J 8 F A A B Q S w M E F A A C A A g A V j t 7 W 0 p z n q e l A A A A 9 g A A A B I A H A B D b 2 5 m a W c v U G F j a 2 F n Z S 5 4 b W w g o h g A K K A U A A A A A A A A A A A A A A A A A A A A A A A A A A A A h Y + x D o I w F E V / h X S n h e p A y K M k O r h I Y m J i X J t a o R E e h h b L v z n 4 S f 6 C G E X d H O + 5 Z 7 j 3 f r 1 B P j R 1 c N G d N S 1 m J K Y R C T S q 9 m C w z E j v j m F C c g E b q U 6 y 1 M E o o 0 0 H e 8 h I 5 d w 5 Z c x 7 T / 2 M t l 3 J e B T F b F + s t 6 r S j S Q f 2 f y X Q 4 P W S V S a C N i 9 x g h O 4 3 l C e T R u A j Z B K A x + B T 5 2 z / Y H w r K v X d 9 p o T F c L Y B N E d j 7 g 3 g A U E s D B B Q A A g A I A F Y 7 e 1 s 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W O 3 t b l p v w k 5 g C A A A m B g A A E w A c A E Z v c m 1 1 b G F z L 1 N l Y 3 R p b 2 4 x L m 0 g o h g A K K A U A A A A A A A A A A A A A A A A A A A A A A A A A A A A r V T N b t p A E L 4 j 8 Q 6 r j V T Z k g V E 6 q k p U R N D 2 q Q t q Q J S D g i h x Q y w Y r 2 L d t c U i j j 1 M X r r q 7 S H P l Z n b W M b k u b U v a w 1 P 9 8 3 8 + 2 M D U S W K 0 n 6 2 X 1 + U a / V a 2 b B N E z J T P a t Z m t G 2 k S A r d c I n j n Y z N h h 1 j m 8 R A v C D L G w s X 7 6 w S Y C S P s y C y / y 3 O m r R E f o I 4 8 w a Y R K W p D W O A A / K I M + 2 F h g y A D x G j d a x d d c M r 3 1 s l w X W I Y 2 m y R k i f 3 9 n U y E i h J B 7 v r 3 P c K w H u x l z d H x 5 w f n J K u 3 U o Z l 2 h 4 o v i j D X e P 3 M 8 8 x B 4 R S + s 5 u V 0 D p G 0 q 7 G 9 A R N 3 C V i o O u a q X d D Q J H B d I D k 3 P I Q V K K g L x u t V r V j F A A k 3 c G 5 W 4 T u q P k V Z Z 5 D T O l o Q O C x 9 y C 9 n J g r O V t 0 0 S a r + z l E X G O 4 K 5 G B x u P U U e v w H 6 i U Q o 3 B x L 9 + h m v E s 0 F l O 4 p N 5 b J 9 F G s 3 q a Q w 4 N t R J R d g P 6 K / R O Z C F G p I F Z r L u c D H h 8 l 5 r J v O 4 l m T q 8 X A E C w l Y H p K U L F / G I y r F O C 4 9 T c + J 7 x 5 5 i P x 0 Y D s G 8 4 O D i t I H B y Z j h l o g x 5 A J M I 9 7 J n 6 T h 7 p c e d H e 3 k E o 2 X M c V n + l z I M T Y Q O U u 3 b K Q 0 5 Q W O Y 7 o P T h B 3 x U M 0 y T l O T V C R O K i q F Z T d 7 / c l i J 9 9 c n n a Q 7 1 2 s B 1 t b n X N B 6 7 F 8 + q S F 4 v a 3 U Q g G m G i N Y 7 Y o 9 L L i V J L z 9 8 N e y y G N s 0 y 6 W g / z L d 5 l P d 1 R s O F W w c E d 6 v k V s S F N g a a S Y P D H o d K J L F 0 T p O v d r D b 0 R 6 O M k r l 1 i / 9 o e w D 1 P r T b e / j k X H v F y y 3 c q 2 W y B I m x q q Y 3 C Q y W 9 S C 8 G o 6 z a i 8 k 5 L w Q Z w O e A O L F s W v z h s 6 u p F f U n Q 3 K y a n m J a G F 8 C Z O f 0 u C P 5 V T c n 1 P y b H g S B a 4 w Q p t T 2 F S 8 3 P Y O b 2 C r B f j s p p 1 x d / A V B L A Q I t A B Q A A g A I A F Y 7 e 1 t K c 5 6 n p Q A A A P Y A A A A S A A A A A A A A A A A A A A A A A A A A A A B D b 2 5 m a W c v U G F j a 2 F n Z S 5 4 b W x Q S w E C L Q A U A A I A C A B W O 3 t b D 8 r p q 6 Q A A A D p A A A A E w A A A A A A A A A A A A A A A A D x A A A A W 0 N v b n R l b n R f V H l w Z X N d L n h t b F B L A Q I t A B Q A A g A I A F Y 7 e 1 u W m / C T m A I A A C Y G A A A T A A A A A A A A A A A A A A A A A O I B A A B G b 3 J t d W x h c y 9 T Z W N 0 a W 9 u M S 5 t U E s F B g A A A A A D A A M A w g A A A M c E A A A A A B E 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m Z h b H N l P C 9 G a X J l d 2 F s b E V u Y W J s Z W Q + P C 9 Q Z X J t a X N z a W 9 u T G l z d D 7 Y C g A A A A A A A L Y K 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x J d G V t P j x J d G V t T G 9 j Y X R p b 2 4 + P E l 0 Z W 1 U e X B l P k Z v c m 1 1 b G E 8 L 0 l 0 Z W 1 U e X B l P j x J d G V t U G F 0 a D 5 T Z W N 0 a W 9 u M S 9 m b l N 0 c m F 2 Y T w v S X R l b V B h d G g + P C 9 J d G V t T G 9 j Y X R p b 2 4 + P F N 0 Y W J s Z U V u d H J p Z X M + P E V u d H J 5 I F R 5 c G U 9 I k l z U H J p d m F 0 Z S I g V m F s d W U 9 I m w w I i A v P j x F b n R y e S B U e X B l P S J R d W V y e U l E I i B W Y W x 1 Z T 0 i c 2 J i O W Q 1 Z m Q 5 L T c w M z I t N D M 5 N i 1 i N j U 4 L T l m N 2 Z j Z m U 3 O T M y O C I g L z 4 8 R W 5 0 c n k g V H l w Z T 0 i R m l s b E V u Y W J s Z W Q i I F Z h b H V l P S J s M C I g L z 4 8 R W 5 0 c n k g V H l w Z T 0 i R m l s b E 9 i a m V j d F R 5 c G U i I F Z h b H V l P S J z Q 2 9 u b m V j d G l v b k 9 u b H k i I C 8 + P E V u d H J 5 I F R 5 c G U 9 I k Z p b G x U b 0 R h d G F N b 2 R l b E V u Y W J s Z W Q i I F Z h b H V l P S J s M C I g L z 4 8 R W 5 0 c n k g V H l w Z T 0 i T m F 2 a W d h d G l v b l N 0 Z X B O Y W 1 l I i B W Y W x 1 Z T 0 i c 0 5 h d m l n Y X R p b 2 4 i I C 8 + P E V u d H J 5 I F R 5 c G U 9 I k 5 h b W V V c G R h d G V k Q W Z 0 Z X J G a W x s I i B W Y W x 1 Z T 0 i b D E i I C 8 + P E V u d H J 5 I F R 5 c G U 9 I l J l c 3 V s d F R 5 c G U i I F Z h b H V l P S J z R n V u Y 3 R p b 2 4 i I C 8 + P E V u d H J 5 I F R 5 c G U 9 I k J 1 Z m Z l c k 5 l e H R S Z W Z y Z X N o I i B W Y W x 1 Z T 0 i b D E i I C 8 + P E V u d H J 5 I F R 5 c G U 9 I k Z p b G x l Z E N v b X B s Z X R l U m V z d W x 0 V G 9 X b 3 J r c 2 h l Z X Q i I F Z h b H V l P S J s M C I g L z 4 8 R W 5 0 c n k g V H l w Z T 0 i Q W R k Z W R U b 0 R h d G F N b 2 R l b C I g V m F s d W U 9 I m w w I i A v P j x F b n R y e S B U e X B l P S J G a W x s R X J y b 3 J D b 2 R l I i B W Y W x 1 Z T 0 i c 1 V u a 2 5 v d 2 4 i I C 8 + P E V u d H J 5 I F R 5 c G U 9 I k Z p b G x M Y X N 0 V X B k Y X R l Z C I g V m F s d W U 9 I m Q y M D I 1 L T E x L T I 3 V D A 1 O j I y O j Q y L j k 1 O T A 0 O T F a I i A v P j x F b n R y e S B U e X B l P S J G a W x s U 3 R h d H V z I i B W Y W x 1 Z T 0 i c 0 N v b X B s Z X R l I i A v P j w v U 3 R h Y m x l R W 5 0 c m l l c z 4 8 L 0 l 0 Z W 0 + P E l 0 Z W 0 + P E l 0 Z W 1 M b 2 N h d G l v b j 4 8 S X R l b V R 5 c G U + R m 9 y b X V s Y T w v S X R l b V R 5 c G U + P E l 0 Z W 1 Q Y X R o P l N l Y 3 R p b 2 4 x L 2 Z u U 3 R y Y X Z h L 2 d l d F N 0 c m F 2 Y U R h d G E 8 L 0 l 0 Z W 1 Q Y X R o P j w v S X R l b U x v Y 2 F 0 a W 9 u P j x T d G F i b G V F b n R y a W V z I C 8 + P C 9 J d G V t P j x J d G V t P j x J d G V t T G 9 j Y X R p b 2 4 + P E l 0 Z W 1 U e X B l P k Z v c m 1 1 b G E 8 L 0 l 0 Z W 1 U e X B l P j x J d G V t U G F 0 a D 5 T Z W N 0 a W 9 u M S 9 U Y W J s Z T E 8 L 0 l 0 Z W 1 Q Y X R o P j w v S X R l b U x v Y 2 F 0 a W 9 u P j x T d G F i b G V F b n R y a W V z P j x F b n R y e S B U e X B l P S J J c 1 B y a X Z h d G U i I F Z h b H V l P S J s M C I g L z 4 8 R W 5 0 c n k g V H l w Z T 0 i U X V l c n l J R C I g V m F s d W U 9 I n M w Y 2 R m Y z Y 2 Z S 1 k Z W I 5 L T R i M T k t O T Z l O S 0 5 Y T E y Z j A 5 Z j U x Z j U i I C 8 + P E V u d H J 5 I F R 5 c G U 9 I k Z p b G x F b m F i b G V k I i B W Y W x 1 Z T 0 i b D E i I C 8 + P E V u d H J 5 I F R 5 c G U 9 I k Z p b G x P Y m p l Y 3 R U e X B l I i B W Y W x 1 Z T 0 i c 1 R h Y m x l 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Z p Z 2 F 0 a W 9 u I i A v P j x F b n R y e S B U e X B l P S J G a W x s Q 2 9 1 b n Q i I F Z h b H V l P S J s M C I g L z 4 8 R W 5 0 c n k g V H l w Z T 0 i R m l s b E V y c m 9 y Q 2 9 k Z S I g V m F s d W U 9 I n N V b m t u b 3 d u I i A v P j x F b n R y e S B U e X B l P S J G a W x s R X J y b 3 J D b 3 V u d C I g V m F s d W U 9 I m w w I i A v P j x F b n R y e S B U e X B l P S J G a W x s T G F z d F V w Z G F 0 Z W Q i I F Z h b H V l P S J k M j A y N S 0 x M S 0 y N 1 Q w N T o y N j o z N y 4 2 M T A 4 M z Y y W i I g L z 4 8 R W 5 0 c n k g V H l w Z T 0 i R m l s b F N 0 Y X R 1 c y I g V m F s d W U 9 I n N X Y W l 0 a W 5 n R m 9 y R X h j Z W x S Z W Z y Z X N o I i A v P j w v U 3 R h Y m x l R W 5 0 c m l l c z 4 8 L 0 l 0 Z W 0 + P E l 0 Z W 0 + P E l 0 Z W 1 M b 2 N h d G l v b j 4 8 S X R l b V R 5 c G U + R m 9 y b X V s Y T w v S X R l b V R 5 c G U + P E l 0 Z W 1 Q Y X R o P l N l Y 3 R p b 2 4 x L 1 R h Y m x l M S 9 T b 3 V y Y 2 U 8 L 0 l 0 Z W 1 Q Y X R o P j w v S X R l b U x v Y 2 F 0 a W 9 u P j x T d G F i b G V F b n R y a W V z I C 8 + P C 9 J d G V t P j x J d G V t P j x J d G V t T G 9 j Y X R p b 2 4 + P E l 0 Z W 1 U e X B l P k Z v c m 1 1 b G E 8 L 0 l 0 Z W 1 U e X B l P j x J d G V t U G F 0 a D 5 T Z W N 0 a W 9 u M S 9 U Y W J s Z T E v Q 2 h h b m d l Z C U y M F R 5 c G U 8 L 0 l 0 Z W 1 Q Y X R o P j w v S X R l b U x v Y 2 F 0 a W 9 u P j x T d G F i b G V F b n R y a W V z I C 8 + P C 9 J d G V t P j x J d G V t P j x J d G V t T G 9 j Y X R p b 2 4 + P E l 0 Z W 1 U e X B l P k Z v c m 1 1 b G E 8 L 0 l 0 Z W 1 U e X B l P j x J d G V t U G F 0 a D 5 T Z W N 0 a W 9 u M S 9 U Y W J s Z T E v S W 5 2 b 2 t l Z C U y M E N 1 c 3 R v b S U y M E Z 1 b m N 0 a W 9 u P C 9 J d G V t U G F 0 a D 4 8 L 0 l 0 Z W 1 M b 2 N h d G l v b j 4 8 U 3 R h Y m x l R W 5 0 c m l l c y A v P j w v S X R l b T 4 8 S X R l b T 4 8 S X R l b U x v Y 2 F 0 a W 9 u P j x J d G V t V H l w Z T 5 G b 3 J t d W x h P C 9 J d G V t V H l w Z T 4 8 S X R l b V B h d G g + U 2 V j d G l v b j E v V G F i b G U x L 0 V 4 c G F u Z G V k J T I w R G F 0 Y T w v S X R l b V B h d G g + P C 9 J d G V t T G 9 j Y X R p b 2 4 + P F N 0 Y W J s Z U V u d H J p Z X M g L z 4 8 L 0 l 0 Z W 0 + P C 9 J d G V t c z 4 8 L 0 x v Y 2 F s U G F j a 2 F n Z U 1 l d G F k Y X R h R m l s Z T 4 W A A A A U E s F B g A A A A A A A A A A A A A A A A A A A A A A A C Y B A A A B A A A A 0 I y d 3 w E V 0 R G M e g D A T 8 K X 6 w E A A A B o Q I p y Q 0 8 p Q 6 a Q U y x 9 G g 5 s A A A A A A I A A A A A A B B m A A A A A Q A A I A A A A J e u e b v 5 d H b 8 6 p H f 6 L s P w D 6 6 X Z o i 8 a H j K 4 1 W u j 5 W N i P W A A A A A A 6 A A A A A A g A A I A A A A B K z u a g N c 9 B b f 1 K w w C y L I Y 3 V b u 0 / f m I t b E m 8 f F 0 T u d o n U A A A A C Y 9 F 1 j e 4 r Q 3 s f K i C a h 3 c 3 h f 0 s J R 9 9 Q e W 9 s F 4 T V v k i T b n 7 f K 3 g K G z i f 1 8 5 G p / m i z z J p e A l l H C 2 t j p 9 d 2 d e F I X M 7 a V i 5 t g v f B f V Q W d g Z P 1 T 7 d Q A A A A G J 5 m / O C 2 1 0 i c X R v S t M p A C 2 d R + w I G 9 t j p + j V I Z G b Y y G w N + a a E 2 y I v I p S M 1 r O + T f u f i c 1 e W i L A s J K V q h w E F r d h 6 8 = < / D a t a M a s h u p > 
</file>

<file path=customXml/itemProps1.xml><?xml version="1.0" encoding="utf-8"?>
<ds:datastoreItem xmlns:ds="http://schemas.openxmlformats.org/officeDocument/2006/customXml" ds:itemID="{0AB1143B-8CDA-4028-BEDE-DB235F62B300}">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20</vt:i4>
      </vt:variant>
    </vt:vector>
  </HeadingPairs>
  <TitlesOfParts>
    <vt:vector size="20" baseType="lpstr">
      <vt:lpstr>Istoric</vt:lpstr>
      <vt:lpstr>Prezente</vt:lpstr>
      <vt:lpstr>Regulament S24</vt:lpstr>
      <vt:lpstr>5 ani SYR</vt:lpstr>
      <vt:lpstr>Barem</vt:lpstr>
      <vt:lpstr>Lista postari E1</vt:lpstr>
      <vt:lpstr>Participanti</vt:lpstr>
      <vt:lpstr>Data</vt:lpstr>
      <vt:lpstr>Gold</vt:lpstr>
      <vt:lpstr>Silver</vt:lpstr>
      <vt:lpstr>Bronze</vt:lpstr>
      <vt:lpstr>Cataratorii</vt:lpstr>
      <vt:lpstr>Vitezistii</vt:lpstr>
      <vt:lpstr>Povestitorii</vt:lpstr>
      <vt:lpstr>Curse</vt:lpstr>
      <vt:lpstr>Check</vt:lpstr>
      <vt:lpstr>Echipe</vt:lpstr>
      <vt:lpstr>Data_Echipe</vt:lpstr>
      <vt:lpstr>de alocat</vt:lpstr>
      <vt:lpstr>Premiu_ASC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2015-06-05T18:17:20Z</dcterms:created>
  <dcterms:modified xsi:type="dcterms:W3CDTF">2025-12-17T12:17:57Z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MSIP_Label_ad40dd0f-9293-401f-8d94-6b4375d1a5c3_Enabled">
    <vt:lpwstr>True</vt:lpwstr>
  </property>
  <property fmtid="{D5CDD505-2E9C-101B-9397-08002B2CF9AE}" pid="4" name="MSIP_Label_ad40dd0f-9293-401f-8d94-6b4375d1a5c3_SiteId">
    <vt:lpwstr>1ea4ca96-f2e9-4770-a86f-ee95d877c0d8</vt:lpwstr>
  </property>
  <property fmtid="{D5CDD505-2E9C-101B-9397-08002B2CF9AE}" pid="5" name="MSIP_Label_ad40dd0f-9293-401f-8d94-6b4375d1a5c3_Owner">
    <vt:lpwstr>gumirea@alphaleasing.ro</vt:lpwstr>
  </property>
  <property fmtid="{D5CDD505-2E9C-101B-9397-08002B2CF9AE}" pid="6" name="MSIP_Label_ad40dd0f-9293-401f-8d94-6b4375d1a5c3_SetDate">
    <vt:lpwstr>2020-10-12T20:23:00.2912110Z</vt:lpwstr>
  </property>
  <property fmtid="{D5CDD505-2E9C-101B-9397-08002B2CF9AE}" pid="7" name="MSIP_Label_ad40dd0f-9293-401f-8d94-6b4375d1a5c3_Name">
    <vt:lpwstr>PUBLIC</vt:lpwstr>
  </property>
  <property fmtid="{D5CDD505-2E9C-101B-9397-08002B2CF9AE}" pid="8" name="MSIP_Label_ad40dd0f-9293-401f-8d94-6b4375d1a5c3_Application">
    <vt:lpwstr>Microsoft Azure Information Protection</vt:lpwstr>
  </property>
  <property fmtid="{D5CDD505-2E9C-101B-9397-08002B2CF9AE}" pid="9" name="MSIP_Label_ad40dd0f-9293-401f-8d94-6b4375d1a5c3_ActionId">
    <vt:lpwstr>b3d4303b-4d3f-4518-920e-608d33b3774f</vt:lpwstr>
  </property>
  <property fmtid="{D5CDD505-2E9C-101B-9397-08002B2CF9AE}" pid="10" name="MSIP_Label_ad40dd0f-9293-401f-8d94-6b4375d1a5c3_Extended_MSFT_Method">
    <vt:lpwstr>Manual</vt:lpwstr>
  </property>
  <property fmtid="{D5CDD505-2E9C-101B-9397-08002B2CF9AE}" pid="11" name="MSIP_Label_899d74fd-a48c-4042-a2b4-34eef1184746_Enabled">
    <vt:lpwstr>True</vt:lpwstr>
  </property>
  <property fmtid="{D5CDD505-2E9C-101B-9397-08002B2CF9AE}" pid="12" name="MSIP_Label_899d74fd-a48c-4042-a2b4-34eef1184746_SiteId">
    <vt:lpwstr>1ea4ca96-f2e9-4770-a86f-ee95d877c0d8</vt:lpwstr>
  </property>
  <property fmtid="{D5CDD505-2E9C-101B-9397-08002B2CF9AE}" pid="13" name="MSIP_Label_899d74fd-a48c-4042-a2b4-34eef1184746_Owner">
    <vt:lpwstr>gumirea@alphaleasing.ro</vt:lpwstr>
  </property>
  <property fmtid="{D5CDD505-2E9C-101B-9397-08002B2CF9AE}" pid="14" name="MSIP_Label_899d74fd-a48c-4042-a2b4-34eef1184746_SetDate">
    <vt:lpwstr>2020-10-12T20:23:00.2912110Z</vt:lpwstr>
  </property>
  <property fmtid="{D5CDD505-2E9C-101B-9397-08002B2CF9AE}" pid="15" name="MSIP_Label_899d74fd-a48c-4042-a2b4-34eef1184746_Name">
    <vt:lpwstr>Fara Eticheta</vt:lpwstr>
  </property>
  <property fmtid="{D5CDD505-2E9C-101B-9397-08002B2CF9AE}" pid="16" name="MSIP_Label_899d74fd-a48c-4042-a2b4-34eef1184746_Application">
    <vt:lpwstr>Microsoft Azure Information Protection</vt:lpwstr>
  </property>
  <property fmtid="{D5CDD505-2E9C-101B-9397-08002B2CF9AE}" pid="17" name="MSIP_Label_899d74fd-a48c-4042-a2b4-34eef1184746_ActionId">
    <vt:lpwstr>b3d4303b-4d3f-4518-920e-608d33b3774f</vt:lpwstr>
  </property>
  <property fmtid="{D5CDD505-2E9C-101B-9397-08002B2CF9AE}" pid="18" name="MSIP_Label_899d74fd-a48c-4042-a2b4-34eef1184746_Parent">
    <vt:lpwstr>ad40dd0f-9293-401f-8d94-6b4375d1a5c3</vt:lpwstr>
  </property>
  <property fmtid="{D5CDD505-2E9C-101B-9397-08002B2CF9AE}" pid="19" name="MSIP_Label_899d74fd-a48c-4042-a2b4-34eef1184746_Extended_MSFT_Method">
    <vt:lpwstr>Manual</vt:lpwstr>
  </property>
  <property fmtid="{D5CDD505-2E9C-101B-9397-08002B2CF9AE}" pid="20" name="SV_HIDDEN_GRID_QUERY_LIST_4F35BF76-6C0D-4D9B-82B2-816C12CF3733">
    <vt:lpwstr>empty_477D106A-C0D6-4607-AEBD-E2C9D60EA279</vt:lpwstr>
  </property>
  <property fmtid="{D5CDD505-2E9C-101B-9397-08002B2CF9AE}" pid="21" name="MSIP_Label_9d158bc2-ccf1-44dc-a63f-641f484126dc_Enabled">
    <vt:lpwstr>true</vt:lpwstr>
  </property>
  <property fmtid="{D5CDD505-2E9C-101B-9397-08002B2CF9AE}" pid="22" name="MSIP_Label_9d158bc2-ccf1-44dc-a63f-641f484126dc_SetDate">
    <vt:lpwstr>2024-08-06T09:25:09Z</vt:lpwstr>
  </property>
  <property fmtid="{D5CDD505-2E9C-101B-9397-08002B2CF9AE}" pid="23" name="MSIP_Label_9d158bc2-ccf1-44dc-a63f-641f484126dc_Method">
    <vt:lpwstr>Privileged</vt:lpwstr>
  </property>
  <property fmtid="{D5CDD505-2E9C-101B-9397-08002B2CF9AE}" pid="24" name="MSIP_Label_9d158bc2-ccf1-44dc-a63f-641f484126dc_Name">
    <vt:lpwstr>Public</vt:lpwstr>
  </property>
  <property fmtid="{D5CDD505-2E9C-101B-9397-08002B2CF9AE}" pid="25" name="MSIP_Label_9d158bc2-ccf1-44dc-a63f-641f484126dc_SiteId">
    <vt:lpwstr>287e9f0e-91ec-4cf0-b7a4-c63898072181</vt:lpwstr>
  </property>
  <property fmtid="{D5CDD505-2E9C-101B-9397-08002B2CF9AE}" pid="26" name="MSIP_Label_9d158bc2-ccf1-44dc-a63f-641f484126dc_ActionId">
    <vt:lpwstr>824a7607-f264-4f58-89bc-940e4ab74286</vt:lpwstr>
  </property>
  <property fmtid="{D5CDD505-2E9C-101B-9397-08002B2CF9AE}" pid="27" name="MSIP_Label_9d158bc2-ccf1-44dc-a63f-641f484126dc_ContentBits">
    <vt:lpwstr>0</vt:lpwstr>
  </property>
</Properties>
</file>